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5460" tabRatio="894" activeTab="4"/>
  </bookViews>
  <sheets>
    <sheet name="KAPAK" sheetId="1" r:id="rId1"/>
    <sheet name="START LİSTE" sheetId="2" r:id="rId2"/>
    <sheet name="FERDİ SONUÇ" sheetId="3" r:id="rId3"/>
    <sheet name="TAKIM KAYIT" sheetId="4" r:id="rId4"/>
    <sheet name="TAKIM SONUÇ" sheetId="5" r:id="rId5"/>
    <sheet name="KULLANMA BİLGİLERİ" sheetId="6" r:id="rId6"/>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SONUÇ'!$A$1:$H$369</definedName>
    <definedName name="_xlnm.Print_Area" localSheetId="1">'START LİSTE'!$A$1:$F$434</definedName>
    <definedName name="_xlnm.Print_Area" localSheetId="3">'TAKIM KAYIT'!$A$1:$J$185</definedName>
    <definedName name="_xlnm.Print_Area" localSheetId="4">'TAKIM SONUÇ'!$A$1:$H$95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<sst xmlns="http://schemas.openxmlformats.org/spreadsheetml/2006/main" count="1271" uniqueCount="521">
  <si>
    <t>Sıra No</t>
  </si>
  <si>
    <t>Göğüs No</t>
  </si>
  <si>
    <t>Doğum Tarihi</t>
  </si>
  <si>
    <t>Adı Soyadı</t>
  </si>
  <si>
    <t>Derecesi</t>
  </si>
  <si>
    <t>Takım Sırası</t>
  </si>
  <si>
    <t>İl - Kulüp</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</si>
  <si>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</si>
  <si>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</si>
  <si>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</si>
  <si>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</si>
  <si>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</si>
  <si>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</si>
  <si>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</si>
  <si>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</si>
  <si>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</si>
  <si>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</si>
  <si>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</si>
  <si>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</si>
  <si>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</si>
  <si>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</si>
  <si>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İl</t>
  </si>
  <si>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</si>
  <si>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</si>
  <si>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</si>
  <si>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</si>
  <si>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</si>
  <si>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</si>
  <si>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</si>
  <si>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ANKARA</t>
  </si>
  <si>
    <t>78. BÜYÜK ATATÜRK KOŞUSU</t>
  </si>
  <si>
    <t>10800 M</t>
  </si>
  <si>
    <t>ERKEKLER</t>
  </si>
  <si>
    <r>
      <rPr>
        <b/>
        <i/>
        <sz val="14"/>
        <color indexed="10"/>
        <rFont val="Cambria"/>
        <family val="1"/>
      </rPr>
      <t>Türkiye Atletizm Federasyonu</t>
    </r>
    <r>
      <rPr>
        <b/>
        <i/>
        <sz val="14"/>
        <color indexed="8"/>
        <rFont val="Cambria"/>
        <family val="1"/>
      </rPr>
      <t xml:space="preserve">
Ankara </t>
    </r>
    <r>
      <rPr>
        <b/>
        <i/>
        <sz val="12"/>
        <color indexed="8"/>
        <rFont val="Cambria"/>
        <family val="1"/>
      </rPr>
      <t>Atletizm İl Temsilciliği</t>
    </r>
  </si>
  <si>
    <t>OĞUZ KESİMLİ</t>
  </si>
  <si>
    <t>MARLA EGE DAĞCILIK VE DOĞASEVERLER KULÜBÜ</t>
  </si>
  <si>
    <t>T</t>
  </si>
  <si>
    <t>HALİL ASLAN</t>
  </si>
  <si>
    <t>EMRULLAH DEMİREL</t>
  </si>
  <si>
    <t>YAŞAR KANBİR</t>
  </si>
  <si>
    <t>-</t>
  </si>
  <si>
    <t>AYKUT TAŞDEMİR</t>
  </si>
  <si>
    <t>İST.BEŞTELSİZ SPOR KULUBÜ</t>
  </si>
  <si>
    <t>ÖMER ALKANOĞLU</t>
  </si>
  <si>
    <t>FETENE ALEMU REGASA</t>
  </si>
  <si>
    <t>OGUZHAN YILMAZ</t>
  </si>
  <si>
    <t>ERDİ AKSU</t>
  </si>
  <si>
    <t>ZAFER ÇAKIR</t>
  </si>
  <si>
    <t>TRABZON-KARŞIYAKASPOR</t>
  </si>
  <si>
    <t>EMRAH ÖZTÜRK</t>
  </si>
  <si>
    <t>SABRI CİVELEK</t>
  </si>
  <si>
    <t>MUZAFFER ŞAHİN</t>
  </si>
  <si>
    <t>İDRIS GÜLEÇ</t>
  </si>
  <si>
    <t>TRABZON-TRABZONSPOR</t>
  </si>
  <si>
    <t>RIDVAN ALPER AFACAN</t>
  </si>
  <si>
    <t>MURAT KAYA</t>
  </si>
  <si>
    <t>MEVLÜT SAVAŞER</t>
  </si>
  <si>
    <t>KIYASETTIN YALÇIN</t>
  </si>
  <si>
    <t>HASAN DENIZ KALAYCI</t>
  </si>
  <si>
    <t>HAYDAR ŞAHİN</t>
  </si>
  <si>
    <t>BAŞKENT GENÇLER VE MASTERLER</t>
  </si>
  <si>
    <t>ÜZEYİR KAPLAN</t>
  </si>
  <si>
    <t>ÖMER ALTAY</t>
  </si>
  <si>
    <t>HÜSEYİN YILMAZ</t>
  </si>
  <si>
    <t>ERDOĞAN KOÇAK</t>
  </si>
  <si>
    <t>SUAT KARABULAK</t>
  </si>
  <si>
    <t>MERSİN MESKİSPOR</t>
  </si>
  <si>
    <t>MEHMET KARABULAK</t>
  </si>
  <si>
    <t>ÜZEYİR SÖYLEMEZ</t>
  </si>
  <si>
    <t>M.UĞUR ÇAKIR</t>
  </si>
  <si>
    <t>ERKAN ÇELİK</t>
  </si>
  <si>
    <t>YASİN CEYLAN</t>
  </si>
  <si>
    <t>BATMAN-BATMAN PETROLSPOR</t>
  </si>
  <si>
    <t>ERCAN MUSLU</t>
  </si>
  <si>
    <t>MURAT ORAK</t>
  </si>
  <si>
    <t>MUHİTTİN GÜRHAN</t>
  </si>
  <si>
    <t>YAVUZ AĞRALI</t>
  </si>
  <si>
    <t>ERGUN ÖZKURUOĞLU</t>
  </si>
  <si>
    <t>İSTANBUL-İSTANBUL MASTERLERİ</t>
  </si>
  <si>
    <t>HİLMİ MURAT USLU</t>
  </si>
  <si>
    <t>MEHMET SÜT</t>
  </si>
  <si>
    <t>MUAMMER GÖKSEL</t>
  </si>
  <si>
    <t>CENGİZ SEYHAN</t>
  </si>
  <si>
    <t>ALİ UZUNALİ</t>
  </si>
  <si>
    <t>BATTAL KÜTÜK</t>
  </si>
  <si>
    <t>TSK SPOR GÜCÜ</t>
  </si>
  <si>
    <t>HAMZA AYDOĞAN</t>
  </si>
  <si>
    <t>MUSTAFA İNCESU</t>
  </si>
  <si>
    <t>ALİ EKİNCİ</t>
  </si>
  <si>
    <t>HAKAN TAZEGÜL</t>
  </si>
  <si>
    <t>HASAN SARI</t>
  </si>
  <si>
    <t>ADİL KIRATİK</t>
  </si>
  <si>
    <t>POLİS AKADEMİSİ</t>
  </si>
  <si>
    <t>ABDULHAMİT DOĞAN</t>
  </si>
  <si>
    <t>MEHMETCAN TÜRKAN</t>
  </si>
  <si>
    <t>ÖMER FARUK FİDAN</t>
  </si>
  <si>
    <t>ABDULKADİR KARACA</t>
  </si>
  <si>
    <t>MEHMET KÜÇÜKAKÇALI</t>
  </si>
  <si>
    <t>ERDAL BOZKURT</t>
  </si>
  <si>
    <t>İSTANBUL-İSTABUL ÜNIVERSITESI</t>
  </si>
  <si>
    <t>SERCAN ASLAN</t>
  </si>
  <si>
    <t>ENGIN KÜLLÜ</t>
  </si>
  <si>
    <t>TUGAY ELBASAN</t>
  </si>
  <si>
    <t>ÖMER KOLAK</t>
  </si>
  <si>
    <t>M.MUSTAFA BULDUM</t>
  </si>
  <si>
    <t>ANKARA-ANKARA MASTERLERI ATLETIZM KLB.</t>
  </si>
  <si>
    <t>KUTLAY KOZ</t>
  </si>
  <si>
    <t>METE TOPRAK</t>
  </si>
  <si>
    <t>ALİ TURAN</t>
  </si>
  <si>
    <t>SADULLAH GÜRELİ</t>
  </si>
  <si>
    <t>ALI ÇETİN</t>
  </si>
  <si>
    <t>F</t>
  </si>
  <si>
    <t>ALİ GANİ</t>
  </si>
  <si>
    <t>KASTAMONU</t>
  </si>
  <si>
    <t>METİN PORSUK</t>
  </si>
  <si>
    <t>AYDIN OĞUZ</t>
  </si>
  <si>
    <t>İSTANBUL</t>
  </si>
  <si>
    <t>BARBAROS ÖZBEY</t>
  </si>
  <si>
    <t>ANKARA- FERDI</t>
  </si>
  <si>
    <t>CENGIZ YARDIBI</t>
  </si>
  <si>
    <t>CÜNEYT AKYILDIZ</t>
  </si>
  <si>
    <t>ARTVİN</t>
  </si>
  <si>
    <t>DURSUN GÜLTEKİN</t>
  </si>
  <si>
    <t>ANKARA MASTERLARI</t>
  </si>
  <si>
    <t>ENGIN DENİZ</t>
  </si>
  <si>
    <t>ÖVÜNÇ ÖNEN</t>
  </si>
  <si>
    <t>HASAN SÖNMEZ</t>
  </si>
  <si>
    <t>DOĞAN AKSOY</t>
  </si>
  <si>
    <t xml:space="preserve">IBRAHIM KAPTAN            </t>
  </si>
  <si>
    <t>İSMAIL YÖRÜKOĞLU</t>
  </si>
  <si>
    <t>ESKİŞEHİR</t>
  </si>
  <si>
    <t>İSMET ÇEKEN</t>
  </si>
  <si>
    <t>İZMİR-İZMİR MASTERLER</t>
  </si>
  <si>
    <t>KEMAL KUKUL</t>
  </si>
  <si>
    <t>FERDİ</t>
  </si>
  <si>
    <t>MEHMET ÇALIŞKAN</t>
  </si>
  <si>
    <t>NEZİH SAKAOĞLU</t>
  </si>
  <si>
    <t>KÜTAHYA</t>
  </si>
  <si>
    <t>MEHMET KANDEMİR</t>
  </si>
  <si>
    <t>KEMAL FİLİZ</t>
  </si>
  <si>
    <t>GÜNER SAYIN</t>
  </si>
  <si>
    <t>CEMALETTIN BİLGEN</t>
  </si>
  <si>
    <t>ANKARA MASTERLERI</t>
  </si>
  <si>
    <t>BÜLENT MARDİN</t>
  </si>
  <si>
    <t>MURAT DAĞDEMİR</t>
  </si>
  <si>
    <t>MUSTAFA AKBAL</t>
  </si>
  <si>
    <t>ANKARA- BAŞKENT GENÇLER VE MAST. A.S.K.</t>
  </si>
  <si>
    <t>MURAT PEKDOĞAN</t>
  </si>
  <si>
    <t>ANKARA MASTERLERI ATLETIZM KULÜBÜ</t>
  </si>
  <si>
    <t>SERCAN KÜRKLÜ</t>
  </si>
  <si>
    <t>N.FERIT LOKMAN</t>
  </si>
  <si>
    <t>İSMAIL KARPUZCU</t>
  </si>
  <si>
    <t>RAMAZAN ÖZDEMİR</t>
  </si>
  <si>
    <t>ANKARA EGO SPOR</t>
  </si>
  <si>
    <t>RAMAZAN TEKER</t>
  </si>
  <si>
    <t xml:space="preserve">ANKARA </t>
  </si>
  <si>
    <t>YUSUF ZIYA AKGÖK</t>
  </si>
  <si>
    <t>ANKARA  MASTERLERİ</t>
  </si>
  <si>
    <t xml:space="preserve"> ŞÜKRÜ TURGUT</t>
  </si>
  <si>
    <t>SAMSUN GEÇLİK VE SPOR</t>
  </si>
  <si>
    <t>TOLGA UZ</t>
  </si>
  <si>
    <t>ALIKEMAL KARABİNA</t>
  </si>
  <si>
    <t xml:space="preserve">EMRAH ÖZTÜRK                                       </t>
  </si>
  <si>
    <t>FURKAN AKSUOĞLU</t>
  </si>
  <si>
    <t>AHMET  BAYRAM</t>
  </si>
  <si>
    <t>MANİSA - NİLÜFER SPOR KULÜBÜ</t>
  </si>
  <si>
    <t>SELAHATTIN GÜNEY</t>
  </si>
  <si>
    <t>MERT DERMAN</t>
  </si>
  <si>
    <t>ANKARA-FERDI</t>
  </si>
  <si>
    <t>İLHAN KOÇ</t>
  </si>
  <si>
    <t xml:space="preserve">BURSA-YENİŞEHİR </t>
  </si>
  <si>
    <t xml:space="preserve">VEYSEL ÇETİNER </t>
  </si>
  <si>
    <t>ESKIŞEHIR-TEMAD</t>
  </si>
  <si>
    <t>TALAT ALKAN</t>
  </si>
  <si>
    <t>ARTVİN BELEDİYE SPOR KULÜBÜ</t>
  </si>
  <si>
    <t>YUSUF ÖZER ÖZKÖK</t>
  </si>
  <si>
    <t xml:space="preserve">MUSTAFA EKSERİ </t>
  </si>
  <si>
    <t>NEVŞEHİR</t>
  </si>
  <si>
    <t xml:space="preserve">KEMAL İNAL </t>
  </si>
  <si>
    <t>SERKAN SUVEREN</t>
  </si>
  <si>
    <t>MUSTAFA DUYGU</t>
  </si>
  <si>
    <t>H. HAMI ÖZALAN</t>
  </si>
  <si>
    <t>ERALP DEMIR</t>
  </si>
  <si>
    <t>ANKARA - YOK (AMATOR KOSUCU)</t>
  </si>
  <si>
    <t>30.03,1981</t>
  </si>
  <si>
    <t>UMUT ADEM</t>
  </si>
  <si>
    <t>İRFAN USLU</t>
  </si>
  <si>
    <t>SEYİT TAŞDEMİR</t>
  </si>
  <si>
    <t>KAYSERİ</t>
  </si>
  <si>
    <t>UMUT AKIN</t>
  </si>
  <si>
    <t>YOK</t>
  </si>
  <si>
    <t>HAMDİ BAYGIN</t>
  </si>
  <si>
    <t>TEKİRDAĞ</t>
  </si>
  <si>
    <t>RECEP TEKİN</t>
  </si>
  <si>
    <t>GÜNEŞ ERTUNÇ</t>
  </si>
  <si>
    <t>ÖMER YAPRAK</t>
  </si>
  <si>
    <t>ADIYAMAN</t>
  </si>
  <si>
    <t>AHMET YERLİ</t>
  </si>
  <si>
    <t>ZEYNAL ELÇİ</t>
  </si>
  <si>
    <t>ADEM ESKİCİ</t>
  </si>
  <si>
    <t>MURAT GÜDER</t>
  </si>
  <si>
    <t>ÖMER ÖZDEMİR</t>
  </si>
  <si>
    <t>BAHRİ ÇETİN</t>
  </si>
  <si>
    <t>MUSTAFA ÇELİK</t>
  </si>
  <si>
    <t>İSMAİL GÜLEÇ</t>
  </si>
  <si>
    <t>ÖMER YILDIRIM</t>
  </si>
  <si>
    <t>ÖMER AKASLAN</t>
  </si>
  <si>
    <t>NECDET ANŞİN</t>
  </si>
  <si>
    <t>SELÇUK ATAR</t>
  </si>
  <si>
    <t>HİLMİ ÜNAL</t>
  </si>
  <si>
    <t>SERDAR SARMAN</t>
  </si>
  <si>
    <t>ERCAN YILDIZ</t>
  </si>
  <si>
    <t>KADİR TEKER</t>
  </si>
  <si>
    <t>SEFA HET</t>
  </si>
  <si>
    <t>ŞÜKRÜ FATİH NURDAĞLI</t>
  </si>
  <si>
    <t>SEDAT ÖZDEMİR</t>
  </si>
  <si>
    <t>TURGAY ARSLAN</t>
  </si>
  <si>
    <t>TARIK GÜLTER</t>
  </si>
  <si>
    <t>MURAT BURHANETTİN İŞLER</t>
  </si>
  <si>
    <t>HÜSEYİN SOĞUKPINAR</t>
  </si>
  <si>
    <t>HACI ALİ YILMAZ</t>
  </si>
  <si>
    <t>KIVANÇ GALİP ÖVER</t>
  </si>
  <si>
    <t>ÖZGÜR YÜKSEL</t>
  </si>
  <si>
    <t>FİKRET ÇALIŞKAN</t>
  </si>
  <si>
    <t>ŞAHİN KAÇMAZ</t>
  </si>
  <si>
    <t>MAHMUT NECİP CANAL</t>
  </si>
  <si>
    <t>HASAN ORAL</t>
  </si>
  <si>
    <t>WENDMAGENGN SEID EGISO</t>
  </si>
  <si>
    <t>BORA BÜYÜKYÜKSEL</t>
  </si>
  <si>
    <t>İSTANBUL-TUZLA MASTERLER</t>
  </si>
  <si>
    <t>YÜKSEL AKGÜL</t>
  </si>
  <si>
    <t>ZÜBEYİR AĞPAK</t>
  </si>
  <si>
    <t>TARIK BULUT</t>
  </si>
  <si>
    <t>YOZGAT</t>
  </si>
  <si>
    <t>MUSTAFA TUFAN</t>
  </si>
  <si>
    <t>MANİSA</t>
  </si>
  <si>
    <t>MEHMET ÇAĞLAYAN</t>
  </si>
  <si>
    <t>AKSARAY</t>
  </si>
  <si>
    <t>TAMER KANDİLLER</t>
  </si>
  <si>
    <t>ANKARA-MARATHONIST</t>
  </si>
  <si>
    <t>HÜSEYIN ÇAKMAK</t>
  </si>
  <si>
    <t>ANKARA,BAŞKENT MASTERLER</t>
  </si>
  <si>
    <t>GÖKHAN ÜNAL</t>
  </si>
  <si>
    <t>YUSUF IŞIK</t>
  </si>
  <si>
    <t>KARŞIYAKASPOR-TRABZON</t>
  </si>
  <si>
    <t>HAYRETTİN KURTKAYA</t>
  </si>
  <si>
    <t>BURSA</t>
  </si>
  <si>
    <t>RIDVAN DOĞAN</t>
  </si>
  <si>
    <t>ARİF HİKMET BİLDİK</t>
  </si>
  <si>
    <t>NEBİL ALİ ER</t>
  </si>
  <si>
    <t>MEHMET USTA</t>
  </si>
  <si>
    <t>ENDER ÖZ</t>
  </si>
  <si>
    <t>ERSAN GÜRELLİ</t>
  </si>
  <si>
    <t>MEHMET ÜNSAL YILDIRIM</t>
  </si>
  <si>
    <t>KAZIM KAYA</t>
  </si>
  <si>
    <t>METİN ÖZKURUOĞLU</t>
  </si>
  <si>
    <t>MEHMET MURAT ARSLAN</t>
  </si>
  <si>
    <t>YALÇIN SÜRMEN</t>
  </si>
  <si>
    <t>YALÇIN ŞİMŞEK</t>
  </si>
  <si>
    <t>YAVUZ EMRE ÇIKSIN</t>
  </si>
  <si>
    <t>İBRAHİM AYDIN</t>
  </si>
  <si>
    <t>MUCAHİT SUNGUR</t>
  </si>
  <si>
    <t>MEHMET EMİN KARABOĞA</t>
  </si>
  <si>
    <t>ABDURRAHMAN ÇOLAK</t>
  </si>
  <si>
    <t>YILMAZ AHÇIOĞLU</t>
  </si>
  <si>
    <t>ŞABAN İLİMSEVER</t>
  </si>
  <si>
    <t>HALİT TEKİN</t>
  </si>
  <si>
    <t>CÜNEYT ADALI</t>
  </si>
  <si>
    <t>HASAN ERDEM VARAL</t>
  </si>
  <si>
    <t>ORAL ERGÜL</t>
  </si>
  <si>
    <t>SABRİ HERİŞ</t>
  </si>
  <si>
    <t>KENAN ERCAN</t>
  </si>
  <si>
    <t>BÜLENT YACI</t>
  </si>
  <si>
    <t>LÜTFI DUROĞLU</t>
  </si>
  <si>
    <t>DÜZCE</t>
  </si>
  <si>
    <t>YURDAER ERKOL</t>
  </si>
  <si>
    <t>NESİMİ ÖZBEY</t>
  </si>
  <si>
    <t xml:space="preserve">DENİZLİ </t>
  </si>
  <si>
    <t>MUSTAFA KÜÇÜK</t>
  </si>
  <si>
    <t>MESUT SALMAN</t>
  </si>
  <si>
    <t>ADEM KANIK</t>
  </si>
  <si>
    <t>M.ONAT CİHANOĞLU</t>
  </si>
  <si>
    <t>ÜMİT DUMAN</t>
  </si>
  <si>
    <t>ÜNAL SUNULU</t>
  </si>
  <si>
    <t>MUSTAFA ERSÖNMEZ</t>
  </si>
  <si>
    <t>AYKUT DEMİREL</t>
  </si>
  <si>
    <t>MEHMET ALİ ŞAHİN</t>
  </si>
  <si>
    <t>AKCOL NURSULANBEK ULU</t>
  </si>
  <si>
    <t>YASİN KAYA</t>
  </si>
  <si>
    <t>BİLAL KAHRAMAN</t>
  </si>
  <si>
    <t>ÖMER KARABAĞ</t>
  </si>
  <si>
    <t>MUSTAFA ÇINAR</t>
  </si>
  <si>
    <t>ADEM ŞENKİ</t>
  </si>
  <si>
    <t>EREN AKSOY</t>
  </si>
  <si>
    <t>SEFA SİLGİ</t>
  </si>
  <si>
    <t>SAMİ DURUKAN</t>
  </si>
  <si>
    <t>HÜSEYİN BALCI</t>
  </si>
  <si>
    <t>YAVUZ AKSU</t>
  </si>
  <si>
    <t>RAMAZAN DOĞAN</t>
  </si>
  <si>
    <t>RAMAZAN KAYTAN</t>
  </si>
  <si>
    <t>VEDAT BAYRAM</t>
  </si>
  <si>
    <t>HİKMET TOSUN</t>
  </si>
  <si>
    <t>AHMET UĞAN</t>
  </si>
  <si>
    <t>MESTAN BARUT</t>
  </si>
  <si>
    <t>YUSUF EYÜPOĞLU</t>
  </si>
  <si>
    <t>İBRAHİM UÇGUN</t>
  </si>
  <si>
    <t>BASRİ ÇAKMAK</t>
  </si>
  <si>
    <t>MUSTAFA MAVİLİ</t>
  </si>
  <si>
    <t>AHMET TURAN UTKUN</t>
  </si>
  <si>
    <t>TAHİR KARAKAYA</t>
  </si>
  <si>
    <t>ARDA KÖŞER</t>
  </si>
  <si>
    <t>MESUT GÜL</t>
  </si>
  <si>
    <t>MEHMET AKKAYA</t>
  </si>
  <si>
    <t>ŞENER YÜCEL</t>
  </si>
  <si>
    <t>EBU CİHAD YILDIZHAN</t>
  </si>
  <si>
    <t>ERSAN KANDEMİR</t>
  </si>
  <si>
    <t>İHSAN AYDOĞAN</t>
  </si>
  <si>
    <t>RÜSTEM ATEŞ</t>
  </si>
  <si>
    <t>İBRAHİM YAKAN</t>
  </si>
  <si>
    <t>DURDU AKKEÇECİ</t>
  </si>
  <si>
    <t>BEYTULLAH ERKİ</t>
  </si>
  <si>
    <t>FERHAT TRAŞ</t>
  </si>
  <si>
    <t>TURGUT KAAN AYDEMİR</t>
  </si>
  <si>
    <t>TAYFUN PAT</t>
  </si>
  <si>
    <t>YAŞAR KİŞİ</t>
  </si>
  <si>
    <t>ERSİN ATA</t>
  </si>
  <si>
    <t>RAMİS AKSU</t>
  </si>
  <si>
    <t>SAİT FURKANDEMİR</t>
  </si>
  <si>
    <t>HALİS UYAR</t>
  </si>
  <si>
    <t>ALİ ÖZTÜRK</t>
  </si>
  <si>
    <t>HAMZA YERLİKAYA</t>
  </si>
  <si>
    <t>ERHAN İLKAN</t>
  </si>
  <si>
    <t>BERAT AKYOL</t>
  </si>
  <si>
    <t>YÜCEL LEKÖŞE</t>
  </si>
  <si>
    <t>RAHMİ YOLAK</t>
  </si>
  <si>
    <t>RIDVAN YILDIZ</t>
  </si>
  <si>
    <t>MEHMET AKİF TANDOĞRU</t>
  </si>
  <si>
    <t>KERİM OKCANOĞLU</t>
  </si>
  <si>
    <t>BEKİR KORKMAZ</t>
  </si>
  <si>
    <t>OSMAN ALTUNTAŞ</t>
  </si>
  <si>
    <t>MÜCAHİT VELİ CUMART</t>
  </si>
  <si>
    <t>AHMET HAKAN DEMİREL</t>
  </si>
  <si>
    <t>YASİN ŞAHİN</t>
  </si>
  <si>
    <t>HİLMİ BAŞKOPARAN</t>
  </si>
  <si>
    <t>ÇAĞRI FİKRET ÜNAL</t>
  </si>
  <si>
    <t>FURKAN GÜNDÜZALP</t>
  </si>
  <si>
    <t>İBRAHİM KILÇIK</t>
  </si>
  <si>
    <t>HASAN KÖRPE</t>
  </si>
  <si>
    <t>M.YASİR GÜNEY</t>
  </si>
  <si>
    <t>MEHMET ACAR</t>
  </si>
  <si>
    <t>BELAY GETACHEW WORETA</t>
  </si>
  <si>
    <t>SERTAN CEYLAN</t>
  </si>
  <si>
    <t>ANKARA - FERDI</t>
  </si>
  <si>
    <t>TÜRKER ARAT</t>
  </si>
  <si>
    <t>JOSÉ TAVARES</t>
  </si>
  <si>
    <t>EYMIR RUNNERS</t>
  </si>
  <si>
    <t>HASAN HÜSEYİN SELVİ</t>
  </si>
  <si>
    <t>ÖMER YILMAZ</t>
  </si>
  <si>
    <t>MURAT VEDAT VURAL</t>
  </si>
  <si>
    <t>DENIZ KAZAN</t>
  </si>
  <si>
    <t>VAN-</t>
  </si>
  <si>
    <t>MESUT MUNGAN</t>
  </si>
  <si>
    <t>MARDİN</t>
  </si>
  <si>
    <t>FERHAT ELBEYOĞLU</t>
  </si>
  <si>
    <t>BAŞAR SEÇKİN</t>
  </si>
  <si>
    <t>CEMİL AÇIKYILDIZ</t>
  </si>
  <si>
    <t>ERGÜN KIZILASLAN</t>
  </si>
  <si>
    <t>MUSTAFA BİLGİN</t>
  </si>
  <si>
    <t>ZAFER ESEN</t>
  </si>
  <si>
    <t>YÜCEL GÜVEN</t>
  </si>
  <si>
    <t>KOCAELI</t>
  </si>
  <si>
    <t>ADNAN SARIKAYA</t>
  </si>
  <si>
    <t>FEVZİ DÜNDAR</t>
  </si>
  <si>
    <t>DİYARBAKIR-EMNİYET GÜCÜ</t>
  </si>
  <si>
    <t>MUSTAFA EROĞLU</t>
  </si>
  <si>
    <t>ILGAZ KURUYAZICI</t>
  </si>
  <si>
    <t>NAZİF KEKLİKÇİ</t>
  </si>
  <si>
    <t>HÜSEYİN TEMİZSOY</t>
  </si>
  <si>
    <t>GÖKSEL DOGRU</t>
  </si>
  <si>
    <t>MURAT ÇILGIN</t>
  </si>
  <si>
    <t>CEMİL AKBULUT</t>
  </si>
  <si>
    <t>KEFYALEW DEJA BURİSE</t>
  </si>
  <si>
    <t>ETİYOPYA</t>
  </si>
  <si>
    <t>MEHMET SOYTÜRK</t>
  </si>
  <si>
    <t>MALATYA</t>
  </si>
  <si>
    <t>SERKAN BAŞAR</t>
  </si>
  <si>
    <t>FİKRET ŞENOL</t>
  </si>
  <si>
    <t>ERKAN AKTAŞ</t>
  </si>
  <si>
    <t>MÜCAHİT ÖZER</t>
  </si>
  <si>
    <t>HALUK AKTAN</t>
  </si>
  <si>
    <t>HALİL İBRAHİM BAYSAL</t>
  </si>
  <si>
    <t>METİN BALCIOGLU</t>
  </si>
  <si>
    <t>KAMİL KEREM ÖNCEL</t>
  </si>
  <si>
    <t>CEM ÇİZRİ</t>
  </si>
  <si>
    <t>ÜZEYİR YÜKSEL</t>
  </si>
  <si>
    <t>ZAFER ÇAKMAK</t>
  </si>
  <si>
    <t>HARUN ŞİMŞEK</t>
  </si>
  <si>
    <t>BEKİR ERDOĞAN</t>
  </si>
  <si>
    <t>ERHAN GÜLER</t>
  </si>
  <si>
    <t>ADANA</t>
  </si>
  <si>
    <t>ABİDİN ARI</t>
  </si>
  <si>
    <t>EVRİM ONUR ARI</t>
  </si>
  <si>
    <t>OSMAN LEVENT ÖZTÜRK</t>
  </si>
  <si>
    <t>EFRAİM DOĞAN</t>
  </si>
  <si>
    <t>KUBİLAY EĞİLMEZ</t>
  </si>
  <si>
    <t>ABDULLAH GÜL</t>
  </si>
  <si>
    <t>KÖKSAL TAYARER</t>
  </si>
  <si>
    <t>MUSTAFA ARIBAŞ</t>
  </si>
  <si>
    <t>MEHMET POLAT</t>
  </si>
  <si>
    <t>ALPEZ ÇİN</t>
  </si>
  <si>
    <t>MEHMET YILDIZ</t>
  </si>
  <si>
    <t>GÜNAY AMUCA</t>
  </si>
  <si>
    <t>HÜSAMETTİN KARAKOÇ</t>
  </si>
  <si>
    <t>İZMİR</t>
  </si>
  <si>
    <t>SİNAN KOZAN</t>
  </si>
  <si>
    <t>ALİ ÖZAŞIK</t>
  </si>
  <si>
    <t>BÜLENT DURUKAN</t>
  </si>
  <si>
    <t>ÖMER KAYA</t>
  </si>
  <si>
    <t>OGUZHAN TOKAT</t>
  </si>
  <si>
    <t>TOLGA ŞEN</t>
  </si>
  <si>
    <t>EMRE ÖZDEM</t>
  </si>
  <si>
    <t>YUNUS ENES DÜLGER</t>
  </si>
  <si>
    <t>KETOMA AMENSISA TADESA</t>
  </si>
  <si>
    <t>EİYOPYA</t>
  </si>
  <si>
    <t>BAYRAM YAMAÇ</t>
  </si>
  <si>
    <t>FUAT ÖZTÜRK</t>
  </si>
  <si>
    <t>BAYCAN SAKI</t>
  </si>
  <si>
    <t>İLHAN KURT</t>
  </si>
  <si>
    <t>H.HAMİ ÖZALAN</t>
  </si>
  <si>
    <t>ERSİN EROĞLU</t>
  </si>
  <si>
    <t>ANLARA</t>
  </si>
  <si>
    <t>MESUT ŞAFAK DOĞAN</t>
  </si>
  <si>
    <t>ZAFER YILDIRM</t>
  </si>
  <si>
    <t>MURAT DİLEK</t>
  </si>
  <si>
    <t>NUH GÖKTAŞ</t>
  </si>
  <si>
    <t>AYDAN ÜSTÜNER</t>
  </si>
  <si>
    <t>METİN TOKAT</t>
  </si>
  <si>
    <t>AHMET SEMERCİOĞLU</t>
  </si>
  <si>
    <t>YEKTA İNCE</t>
  </si>
  <si>
    <t>ZAFER AKYÜZ</t>
  </si>
  <si>
    <t>CENGİZ AKYÜZ</t>
  </si>
  <si>
    <t>SERKANTOKAT</t>
  </si>
  <si>
    <t>TANJU ÖZTÜRK</t>
  </si>
  <si>
    <t>ONUR BİNGÖL</t>
  </si>
  <si>
    <t>AYKUT KÜÇÜK</t>
  </si>
  <si>
    <t>MUSTAFA SUAT GÜVAN</t>
  </si>
  <si>
    <t>OZAN MEHMET ETİ</t>
  </si>
  <si>
    <t>ERKUT TANRIVERDİ</t>
  </si>
  <si>
    <t>İBRAHİM BÜLBÜL</t>
  </si>
  <si>
    <t>MEHMET KOÇAK</t>
  </si>
  <si>
    <t>S.KUBİLAY KARADEMİR</t>
  </si>
  <si>
    <t>VEDAT TAŞDEMİR</t>
  </si>
  <si>
    <t>EMRE TATAR</t>
  </si>
  <si>
    <t>EFE TANRIVERDİ</t>
  </si>
  <si>
    <t>MUHAMMED ÖZER</t>
  </si>
  <si>
    <t>M. ERDEM PEKSANLI</t>
  </si>
  <si>
    <t>H.BURAK SELÇUK</t>
  </si>
  <si>
    <t>FATİH ATALAY</t>
  </si>
  <si>
    <t>VOLKAN ALTINTAŞ</t>
  </si>
  <si>
    <t>UTKU TUNAVELİOĞLU</t>
  </si>
  <si>
    <t>CENGİZ DEMİR</t>
  </si>
  <si>
    <t>ONUR GÜNEŞ</t>
  </si>
  <si>
    <t>EJDER YAPICI</t>
  </si>
  <si>
    <t>SONER MARAŞ</t>
  </si>
  <si>
    <t>MUSTAFA IŞIK</t>
  </si>
  <si>
    <t>RIZA YALÇINKAYA</t>
  </si>
  <si>
    <t>ÖZGÜR YUKSEL</t>
  </si>
  <si>
    <t>NAFİ İPEK</t>
  </si>
  <si>
    <t>MEHMET ALİ ARSLAN</t>
  </si>
  <si>
    <t>ENGİN GENÇ</t>
  </si>
  <si>
    <t>VEDAT GÖNEN</t>
  </si>
  <si>
    <t>ERZURUM</t>
  </si>
  <si>
    <t>SEDAT GÖNEN</t>
  </si>
  <si>
    <t>ÖZGÜR HARAS</t>
  </si>
  <si>
    <t>VAHİT AYDOĞAN</t>
  </si>
  <si>
    <t>GÜRCAN KEYVAN</t>
  </si>
  <si>
    <t>ERCÜMENT AKAT</t>
  </si>
  <si>
    <t>MEHMET AKTAŞ</t>
  </si>
  <si>
    <t>İSLAM CAN UMAROV</t>
  </si>
  <si>
    <t>KAZIM ERTÜRK</t>
  </si>
  <si>
    <t>CORUM</t>
  </si>
  <si>
    <t>AYDIN KALANDER</t>
  </si>
  <si>
    <t>KEMAL KOL</t>
  </si>
  <si>
    <t>ALTAN TÜRKERİ</t>
  </si>
  <si>
    <t>GÜLTEKİN DURKAN</t>
  </si>
  <si>
    <t>O. ERDOĞAN DULDA</t>
  </si>
  <si>
    <t>CAHİT TÖRE</t>
  </si>
  <si>
    <t>SEZAİ TOĞAN</t>
  </si>
  <si>
    <t>OĞUZ ŞENBİL</t>
  </si>
  <si>
    <t>ALPEREN SİNAN ÖZHAN</t>
  </si>
  <si>
    <t>YUSUF DOĞAN</t>
  </si>
  <si>
    <t>ERCAN KÜÇÜKŞAHİN</t>
  </si>
  <si>
    <t>AYHAN TUFAN</t>
  </si>
  <si>
    <t>SAİM ARSLAN</t>
  </si>
  <si>
    <t>FATİH ÇELİK</t>
  </si>
  <si>
    <t>OSMAN PAŞA VARDAL</t>
  </si>
  <si>
    <t>TRABZON</t>
  </si>
  <si>
    <t>DİJLE ARAS</t>
  </si>
  <si>
    <t>VELİDDİN BALCI</t>
  </si>
  <si>
    <t>MUSTAFA YILDIRIM</t>
  </si>
  <si>
    <t>HARUN VURAL</t>
  </si>
  <si>
    <t>ORHAN DAYAN</t>
  </si>
  <si>
    <t>KEREM YASAY</t>
  </si>
  <si>
    <t>EMRAH PEHLİVAN</t>
  </si>
  <si>
    <t>DEMOKAN BOSTAN</t>
  </si>
  <si>
    <t>ALİ GÖDE</t>
  </si>
  <si>
    <t>BARIŞ ALİ YAZAR</t>
  </si>
  <si>
    <t>OZAN AYDEMİR</t>
  </si>
  <si>
    <t>BARIŞ YILDIRIM</t>
  </si>
  <si>
    <t>MAHMUT ERDEM</t>
  </si>
  <si>
    <t>TOLGA TOPALAK</t>
  </si>
  <si>
    <t>GÖRKEM YILMAZ</t>
  </si>
  <si>
    <t>MİRALP KAYA</t>
  </si>
  <si>
    <t>ALİ SÖNMEZ</t>
  </si>
  <si>
    <t>ÖMER BATUHAN EKİCİ</t>
  </si>
  <si>
    <t>EROL BOZKURT</t>
  </si>
  <si>
    <t>MUSA ÜNAL</t>
  </si>
  <si>
    <t>RIDVAN AYDEMİR</t>
  </si>
  <si>
    <t>SAMİ KÖSE</t>
  </si>
  <si>
    <t>RİZE</t>
  </si>
  <si>
    <t>İLKER ÖZKAN</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</si>
</sst>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 mmmm\ yyyy\ h:mm;@"/>
    <numFmt numFmtId="176" formatCode="00\.00\.00"/>
    <numFmt numFmtId="177" formatCode="[$-41F]dd\ mmmm\ yyyy\ dddd"/>
  </numFmts>
  <fonts count="5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2"/>
      <color indexed="10"/>
      <name val="Cambria"/>
      <family val="1"/>
    </font>
    <font>
      <b/>
      <i/>
      <sz val="22"/>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i/>
      <sz val="12"/>
      <color indexed="8"/>
      <name val="Cambria"/>
      <family val="1"/>
    </font>
    <font>
      <b/>
      <i/>
      <sz val="14"/>
      <color indexed="8"/>
      <name val="Cambria"/>
      <family val="1"/>
    </font>
    <font>
      <b/>
      <i/>
      <sz val="11"/>
      <color indexed="8"/>
      <name val="Cambria"/>
      <family val="1"/>
    </font>
    <font>
      <sz val="10"/>
      <name val="Cambria"/>
      <family val="1"/>
    </font>
    <font>
      <b/>
      <sz val="10"/>
      <name val="Cambria"/>
      <family val="1"/>
    </font>
    <font>
      <sz val="10"/>
      <color indexed="8"/>
      <name val="Cambria"/>
      <family val="1"/>
    </font>
    <font>
      <b/>
      <sz val="10"/>
      <color indexed="10"/>
      <name val="Cambria"/>
      <family val="1"/>
    </font>
    <font>
      <sz val="10"/>
      <color indexed="9"/>
      <name val="Cambria"/>
      <family val="1"/>
    </font>
    <font>
      <b/>
      <sz val="8"/>
      <name val="Cambria"/>
      <family val="1"/>
    </font>
    <font>
      <b/>
      <sz val="9"/>
      <color indexed="10"/>
      <name val="Cambria"/>
      <family val="1"/>
    </font>
    <font>
      <b/>
      <sz val="12"/>
      <name val="Cambria"/>
      <family val="1"/>
    </font>
    <font>
      <b/>
      <i/>
      <sz val="20"/>
      <color indexed="10"/>
      <name val="Cambria"/>
      <family val="1"/>
    </font>
    <font>
      <b/>
      <sz val="11"/>
      <name val="Cambria"/>
      <family val="1"/>
    </font>
    <font>
      <b/>
      <sz val="12"/>
      <color indexed="10"/>
      <name val="Cambria"/>
      <family val="1"/>
    </font>
    <font>
      <b/>
      <sz val="12"/>
      <color indexed="8"/>
      <name val="Cambria"/>
      <family val="1"/>
    </font>
    <font>
      <b/>
      <sz val="11"/>
      <color indexed="8"/>
      <name val="Cambria"/>
      <family val="1"/>
    </font>
    <font>
      <b/>
      <i/>
      <sz val="12"/>
      <color rgb="FFFF0000"/>
      <name val="Cambria"/>
      <family val="1"/>
    </font>
    <font>
      <b/>
      <i/>
      <sz val="11"/>
      <color theme="1"/>
      <name val="Cambria"/>
      <family val="1"/>
    </font>
    <font>
      <b/>
      <sz val="10"/>
      <color rgb="FFFF0000"/>
      <name val="Cambria"/>
      <family val="1"/>
    </font>
    <font>
      <sz val="10"/>
      <color theme="0"/>
      <name val="Cambria"/>
      <family val="1"/>
    </font>
    <font>
      <b/>
      <sz val="9"/>
      <color rgb="FFFF0000"/>
      <name val="Cambria"/>
      <family val="1"/>
    </font>
    <font>
      <b/>
      <i/>
      <sz val="20"/>
      <color rgb="FFFF0000"/>
      <name val="Cambria"/>
      <family val="1"/>
    </font>
    <font>
      <b/>
      <i/>
      <sz val="12"/>
      <color theme="1"/>
      <name val="Cambria"/>
      <family val="1"/>
    </font>
    <font>
      <b/>
      <sz val="12"/>
      <color theme="1"/>
      <name val="Cambria"/>
      <family val="1"/>
    </font>
    <font>
      <b/>
      <sz val="11"/>
      <color theme="1"/>
      <name val="Cambria"/>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theme="9" tint="0.7999799847602844"/>
        <bgColor indexed="64"/>
      </patternFill>
    </fill>
    <fill>
      <patternFill patternType="solid">
        <fgColor indexed="9"/>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top/>
      <bottom style="thin"/>
    </border>
    <border>
      <left style="thin"/>
      <right style="thin"/>
      <top/>
      <bottom style="hair"/>
    </border>
    <border>
      <left/>
      <right style="thin"/>
      <top/>
      <bottom style="hair"/>
    </border>
    <border>
      <left/>
      <right style="thin"/>
      <top style="hair"/>
      <bottom style="medium"/>
    </border>
    <border>
      <left/>
      <right style="thin"/>
      <top style="hair"/>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hair"/>
      <right style="hair"/>
      <top style="hair"/>
      <bottom/>
    </border>
    <border>
      <left style="thin"/>
      <right style="hair"/>
      <top style="thin"/>
      <bottom style="thin"/>
    </border>
    <border>
      <left style="hair"/>
      <right style="thin"/>
      <top style="hair"/>
      <bottom/>
    </border>
    <border>
      <left style="hair"/>
      <right style="hair"/>
      <top>
        <color indexed="63"/>
      </top>
      <bottom style="hair"/>
    </border>
    <border>
      <left style="thin"/>
      <right style="thin"/>
      <top style="thin"/>
      <bottom style="medium"/>
    </border>
    <border>
      <left/>
      <right/>
      <top style="thin"/>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66">
    <xf numFmtId="0" fontId="0" fillId="0" borderId="0" xfId="0" applyAlignment="1">
      <alignment/>
    </xf>
    <xf numFmtId="0" fontId="20" fillId="0" borderId="0" xfId="0" applyFont="1" applyFill="1" applyAlignment="1">
      <alignment/>
    </xf>
    <xf numFmtId="0" fontId="20" fillId="0" borderId="0" xfId="0" applyFont="1" applyFill="1" applyAlignment="1">
      <alignment/>
    </xf>
    <xf numFmtId="173" fontId="20" fillId="0" borderId="0" xfId="0" applyNumberFormat="1" applyFont="1" applyFill="1" applyAlignment="1">
      <alignment/>
    </xf>
    <xf numFmtId="0" fontId="21" fillId="24" borderId="0" xfId="0" applyFont="1" applyFill="1" applyBorder="1" applyAlignment="1">
      <alignment vertical="center"/>
    </xf>
    <xf numFmtId="0" fontId="20" fillId="0" borderId="0" xfId="0" applyFont="1" applyFill="1" applyAlignment="1">
      <alignment vertical="center"/>
    </xf>
    <xf numFmtId="0" fontId="21" fillId="24" borderId="10" xfId="0" applyFont="1" applyFill="1" applyBorder="1" applyAlignment="1">
      <alignment vertical="center"/>
    </xf>
    <xf numFmtId="0" fontId="21" fillId="24" borderId="11" xfId="0" applyFont="1" applyFill="1" applyBorder="1" applyAlignment="1">
      <alignment vertical="center"/>
    </xf>
    <xf numFmtId="0" fontId="21" fillId="24" borderId="12" xfId="0" applyFont="1" applyFill="1" applyBorder="1" applyAlignment="1">
      <alignment vertical="center"/>
    </xf>
    <xf numFmtId="0" fontId="21" fillId="24" borderId="13" xfId="0" applyFont="1" applyFill="1" applyBorder="1" applyAlignment="1">
      <alignment vertical="center"/>
    </xf>
    <xf numFmtId="0" fontId="21" fillId="24" borderId="14" xfId="0" applyFont="1" applyFill="1" applyBorder="1" applyAlignment="1">
      <alignment vertical="center"/>
    </xf>
    <xf numFmtId="0" fontId="48" fillId="24" borderId="10" xfId="0" applyFont="1" applyFill="1" applyBorder="1" applyAlignment="1">
      <alignment horizontal="right" vertical="center" wrapText="1"/>
    </xf>
    <xf numFmtId="0" fontId="22" fillId="24" borderId="10" xfId="0" applyFont="1" applyFill="1" applyBorder="1" applyAlignment="1">
      <alignment horizontal="right" vertical="center"/>
    </xf>
    <xf numFmtId="0" fontId="48" fillId="24" borderId="12" xfId="0" applyFont="1" applyFill="1" applyBorder="1" applyAlignment="1">
      <alignment horizontal="right" vertical="center" wrapText="1"/>
    </xf>
    <xf numFmtId="0" fontId="24" fillId="24" borderId="15" xfId="0" applyFont="1" applyFill="1" applyBorder="1" applyAlignment="1">
      <alignment horizontal="left" vertical="center"/>
    </xf>
    <xf numFmtId="0" fontId="24" fillId="24" borderId="16" xfId="0" applyFont="1" applyFill="1" applyBorder="1" applyAlignment="1">
      <alignment vertical="center" wrapText="1"/>
    </xf>
    <xf numFmtId="0" fontId="25" fillId="24" borderId="17" xfId="0" applyFont="1" applyFill="1" applyBorder="1" applyAlignment="1">
      <alignment vertical="center"/>
    </xf>
    <xf numFmtId="173" fontId="49" fillId="24" borderId="0" xfId="0" applyNumberFormat="1" applyFont="1" applyFill="1" applyBorder="1" applyAlignment="1">
      <alignment horizontal="left" vertical="center" wrapText="1"/>
    </xf>
    <xf numFmtId="173" fontId="49" fillId="24" borderId="11" xfId="0" applyNumberFormat="1" applyFont="1" applyFill="1" applyBorder="1" applyAlignment="1">
      <alignment horizontal="left" vertical="center" wrapText="1"/>
    </xf>
    <xf numFmtId="0" fontId="21" fillId="24" borderId="0" xfId="0" applyFont="1" applyFill="1" applyBorder="1" applyAlignment="1">
      <alignment horizontal="center" vertical="center"/>
    </xf>
    <xf numFmtId="0" fontId="27" fillId="25" borderId="18" xfId="0" applyFont="1" applyFill="1" applyBorder="1" applyAlignment="1">
      <alignment horizontal="center" vertical="center" wrapText="1"/>
    </xf>
    <xf numFmtId="0" fontId="0" fillId="0" borderId="0" xfId="0" applyAlignment="1">
      <alignment wrapText="1"/>
    </xf>
    <xf numFmtId="0" fontId="0" fillId="0" borderId="18" xfId="0" applyBorder="1" applyAlignment="1">
      <alignment vertical="center" wrapText="1"/>
    </xf>
    <xf numFmtId="0" fontId="0" fillId="0" borderId="0" xfId="0" applyAlignment="1">
      <alignment vertical="center" wrapText="1"/>
    </xf>
    <xf numFmtId="0" fontId="0" fillId="0" borderId="18" xfId="0" applyBorder="1" applyAlignment="1">
      <alignment horizontal="center" vertical="center" wrapText="1"/>
    </xf>
    <xf numFmtId="0" fontId="28" fillId="0" borderId="18" xfId="0" applyFont="1" applyBorder="1" applyAlignment="1">
      <alignment horizontal="center" wrapText="1"/>
    </xf>
    <xf numFmtId="0" fontId="35" fillId="0" borderId="0" xfId="0" applyFont="1" applyAlignment="1">
      <alignment vertical="center"/>
    </xf>
    <xf numFmtId="0" fontId="35" fillId="0" borderId="0" xfId="0" applyFont="1" applyAlignment="1">
      <alignment horizontal="center" vertical="center"/>
    </xf>
    <xf numFmtId="172" fontId="35" fillId="0" borderId="0" xfId="0" applyNumberFormat="1" applyFont="1" applyAlignment="1">
      <alignment vertical="center"/>
    </xf>
    <xf numFmtId="0" fontId="36" fillId="25" borderId="18" xfId="0" applyFont="1" applyFill="1" applyBorder="1" applyAlignment="1">
      <alignment horizontal="center" vertical="center" wrapText="1"/>
    </xf>
    <xf numFmtId="0" fontId="36" fillId="25" borderId="19" xfId="0" applyFont="1" applyFill="1" applyBorder="1" applyAlignment="1">
      <alignment horizontal="center" vertical="center" wrapText="1"/>
    </xf>
    <xf numFmtId="14" fontId="36" fillId="25" borderId="19" xfId="0" applyNumberFormat="1" applyFont="1" applyFill="1" applyBorder="1" applyAlignment="1">
      <alignment horizontal="center" vertical="center" wrapText="1"/>
    </xf>
    <xf numFmtId="0" fontId="35" fillId="0" borderId="0" xfId="0" applyFont="1" applyBorder="1" applyAlignment="1">
      <alignment vertical="center" wrapText="1"/>
    </xf>
    <xf numFmtId="0" fontId="35" fillId="0" borderId="0" xfId="0" applyFont="1" applyBorder="1" applyAlignment="1">
      <alignment/>
    </xf>
    <xf numFmtId="0" fontId="37" fillId="26" borderId="20" xfId="0" applyFont="1" applyFill="1" applyBorder="1" applyAlignment="1" applyProtection="1">
      <alignment horizontal="center" vertical="center"/>
      <protection hidden="1"/>
    </xf>
    <xf numFmtId="0" fontId="35" fillId="27" borderId="21" xfId="0" applyFont="1" applyFill="1" applyBorder="1" applyAlignment="1" applyProtection="1">
      <alignment horizontal="center" vertical="center"/>
      <protection locked="0"/>
    </xf>
    <xf numFmtId="0" fontId="35" fillId="26" borderId="21" xfId="0" applyFont="1" applyFill="1" applyBorder="1" applyAlignment="1" applyProtection="1">
      <alignment horizontal="left" vertical="center" shrinkToFit="1"/>
      <protection hidden="1"/>
    </xf>
    <xf numFmtId="0" fontId="35" fillId="26" borderId="21" xfId="0" applyFont="1" applyFill="1" applyBorder="1" applyAlignment="1" applyProtection="1">
      <alignment horizontal="center" vertical="center"/>
      <protection hidden="1"/>
    </xf>
    <xf numFmtId="14" fontId="35" fillId="26" borderId="21" xfId="0" applyNumberFormat="1" applyFont="1" applyFill="1" applyBorder="1" applyAlignment="1" applyProtection="1">
      <alignment horizontal="center" vertical="center"/>
      <protection hidden="1"/>
    </xf>
    <xf numFmtId="174" fontId="35" fillId="27" borderId="21" xfId="0" applyNumberFormat="1" applyFont="1" applyFill="1" applyBorder="1" applyAlignment="1" applyProtection="1">
      <alignment horizontal="center" vertical="center"/>
      <protection locked="0"/>
    </xf>
    <xf numFmtId="0" fontId="35" fillId="26" borderId="20" xfId="0" applyFont="1" applyFill="1" applyBorder="1" applyAlignment="1" applyProtection="1">
      <alignment horizontal="center" vertical="center"/>
      <protection hidden="1"/>
    </xf>
    <xf numFmtId="0" fontId="35" fillId="0" borderId="0" xfId="0" applyFont="1" applyAlignment="1">
      <alignment horizontal="left" vertical="center"/>
    </xf>
    <xf numFmtId="173" fontId="50" fillId="28" borderId="22" xfId="0" applyNumberFormat="1" applyFont="1" applyFill="1" applyBorder="1" applyAlignment="1">
      <alignment horizontal="center" vertical="center"/>
    </xf>
    <xf numFmtId="173" fontId="50" fillId="28" borderId="22" xfId="0" applyNumberFormat="1" applyFont="1" applyFill="1" applyBorder="1" applyAlignment="1">
      <alignment vertical="center"/>
    </xf>
    <xf numFmtId="0" fontId="35" fillId="0" borderId="0" xfId="0" applyFont="1" applyFill="1" applyAlignment="1">
      <alignment vertical="center"/>
    </xf>
    <xf numFmtId="173" fontId="50" fillId="28" borderId="0" xfId="0" applyNumberFormat="1" applyFont="1" applyFill="1" applyBorder="1" applyAlignment="1">
      <alignment horizontal="left" vertical="center"/>
    </xf>
    <xf numFmtId="0" fontId="35" fillId="0" borderId="0" xfId="0" applyFont="1" applyFill="1" applyBorder="1" applyAlignment="1">
      <alignment vertical="center" wrapText="1"/>
    </xf>
    <xf numFmtId="0" fontId="35" fillId="0" borderId="0" xfId="0" applyFont="1" applyFill="1" applyBorder="1" applyAlignment="1">
      <alignment vertical="center"/>
    </xf>
    <xf numFmtId="0" fontId="35" fillId="0" borderId="23" xfId="0" applyFont="1" applyFill="1" applyBorder="1" applyAlignment="1">
      <alignment horizontal="center" vertical="center"/>
    </xf>
    <xf numFmtId="0" fontId="35" fillId="0" borderId="24" xfId="0" applyFont="1" applyFill="1" applyBorder="1" applyAlignment="1">
      <alignment horizontal="center" vertical="center"/>
    </xf>
    <xf numFmtId="0" fontId="35" fillId="0" borderId="24" xfId="0" applyFont="1" applyFill="1" applyBorder="1" applyAlignment="1">
      <alignment horizontal="left" vertical="center"/>
    </xf>
    <xf numFmtId="14" fontId="35" fillId="0" borderId="24" xfId="0" applyNumberFormat="1" applyFont="1" applyFill="1" applyBorder="1" applyAlignment="1">
      <alignment horizontal="center" vertical="center"/>
    </xf>
    <xf numFmtId="0" fontId="35" fillId="0" borderId="20"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21" xfId="0" applyFont="1" applyFill="1" applyBorder="1" applyAlignment="1">
      <alignment horizontal="left" vertical="center"/>
    </xf>
    <xf numFmtId="0" fontId="35" fillId="0" borderId="21" xfId="0" applyFont="1" applyFill="1" applyBorder="1" applyAlignment="1">
      <alignment horizontal="center" vertical="center" wrapText="1"/>
    </xf>
    <xf numFmtId="14" fontId="35" fillId="0" borderId="21" xfId="0" applyNumberFormat="1" applyFont="1" applyFill="1" applyBorder="1" applyAlignment="1">
      <alignment horizontal="center" vertical="center"/>
    </xf>
    <xf numFmtId="0" fontId="35" fillId="0" borderId="25" xfId="0" applyFont="1" applyFill="1" applyBorder="1" applyAlignment="1">
      <alignment horizontal="center" vertical="center"/>
    </xf>
    <xf numFmtId="0" fontId="35" fillId="0" borderId="25" xfId="0" applyFont="1" applyFill="1" applyBorder="1" applyAlignment="1">
      <alignment horizontal="left" vertical="center"/>
    </xf>
    <xf numFmtId="14" fontId="35" fillId="0" borderId="25" xfId="0" applyNumberFormat="1" applyFont="1" applyFill="1" applyBorder="1" applyAlignment="1">
      <alignment horizontal="center" vertical="center"/>
    </xf>
    <xf numFmtId="0" fontId="35" fillId="0" borderId="24" xfId="0" applyFont="1" applyFill="1" applyBorder="1" applyAlignment="1">
      <alignment horizontal="center" vertical="center" wrapText="1"/>
    </xf>
    <xf numFmtId="0" fontId="35" fillId="0" borderId="26" xfId="0" applyFont="1" applyFill="1" applyBorder="1" applyAlignment="1">
      <alignment horizontal="center" vertical="center"/>
    </xf>
    <xf numFmtId="0" fontId="35" fillId="0" borderId="26" xfId="0" applyFont="1" applyFill="1" applyBorder="1" applyAlignment="1">
      <alignment horizontal="left" vertical="center"/>
    </xf>
    <xf numFmtId="14" fontId="35" fillId="0" borderId="26" xfId="0" applyNumberFormat="1" applyFont="1" applyFill="1" applyBorder="1" applyAlignment="1">
      <alignment horizontal="center" vertical="center"/>
    </xf>
    <xf numFmtId="0" fontId="35" fillId="0" borderId="0" xfId="0" applyFont="1" applyFill="1" applyAlignment="1">
      <alignment horizontal="center" vertical="center"/>
    </xf>
    <xf numFmtId="0" fontId="35" fillId="0" borderId="0" xfId="0" applyFont="1" applyFill="1" applyAlignment="1">
      <alignment horizontal="left" vertical="center"/>
    </xf>
    <xf numFmtId="14" fontId="35" fillId="0" borderId="0" xfId="0" applyNumberFormat="1" applyFont="1" applyFill="1" applyAlignment="1">
      <alignment horizontal="center" vertical="center"/>
    </xf>
    <xf numFmtId="0" fontId="51" fillId="0" borderId="0" xfId="0" applyFont="1" applyAlignment="1">
      <alignment horizontal="center" vertical="center"/>
    </xf>
    <xf numFmtId="0" fontId="36" fillId="25" borderId="27" xfId="0" applyFont="1" applyFill="1" applyBorder="1" applyAlignment="1" applyProtection="1">
      <alignment horizontal="center" vertical="center" wrapText="1"/>
      <protection hidden="1"/>
    </xf>
    <xf numFmtId="0" fontId="40" fillId="25" borderId="28" xfId="0" applyFont="1" applyFill="1" applyBorder="1" applyAlignment="1" applyProtection="1">
      <alignment horizontal="center" vertical="center" wrapText="1"/>
      <protection hidden="1"/>
    </xf>
    <xf numFmtId="0" fontId="35"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51" fillId="0" borderId="0" xfId="0" applyFont="1" applyBorder="1" applyAlignment="1" applyProtection="1">
      <alignment horizontal="center" vertical="center" wrapText="1"/>
      <protection hidden="1"/>
    </xf>
    <xf numFmtId="0" fontId="36" fillId="26" borderId="29" xfId="0" applyFont="1" applyFill="1" applyBorder="1" applyAlignment="1" applyProtection="1">
      <alignment horizontal="center" vertical="center"/>
      <protection hidden="1"/>
    </xf>
    <xf numFmtId="0" fontId="36" fillId="26" borderId="30" xfId="0" applyFont="1" applyFill="1" applyBorder="1" applyAlignment="1" applyProtection="1">
      <alignment horizontal="center" vertical="center"/>
      <protection hidden="1"/>
    </xf>
    <xf numFmtId="0" fontId="35" fillId="29" borderId="30" xfId="0" applyFont="1" applyFill="1" applyBorder="1" applyAlignment="1" applyProtection="1">
      <alignment horizontal="left" vertical="center" shrinkToFit="1"/>
      <protection hidden="1"/>
    </xf>
    <xf numFmtId="1" fontId="35" fillId="30" borderId="31" xfId="0" applyNumberFormat="1" applyFont="1" applyFill="1" applyBorder="1" applyAlignment="1" applyProtection="1">
      <alignment horizontal="center" vertical="center"/>
      <protection locked="0"/>
    </xf>
    <xf numFmtId="0" fontId="35" fillId="26" borderId="31" xfId="0" applyFont="1" applyFill="1" applyBorder="1" applyAlignment="1" applyProtection="1">
      <alignment horizontal="left" vertical="center" shrinkToFit="1"/>
      <protection hidden="1"/>
    </xf>
    <xf numFmtId="0" fontId="35" fillId="26" borderId="31" xfId="0" applyFont="1" applyFill="1" applyBorder="1" applyAlignment="1" applyProtection="1">
      <alignment horizontal="center" vertical="center"/>
      <protection hidden="1"/>
    </xf>
    <xf numFmtId="174" fontId="35" fillId="26" borderId="31" xfId="0" applyNumberFormat="1" applyFont="1" applyFill="1" applyBorder="1" applyAlignment="1" applyProtection="1">
      <alignment horizontal="center" vertical="center"/>
      <protection hidden="1"/>
    </xf>
    <xf numFmtId="0" fontId="35" fillId="26" borderId="31" xfId="0" applyNumberFormat="1" applyFont="1" applyFill="1" applyBorder="1" applyAlignment="1" applyProtection="1">
      <alignment horizontal="center" vertical="center"/>
      <protection hidden="1"/>
    </xf>
    <xf numFmtId="0" fontId="35" fillId="26" borderId="32" xfId="0"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36" fillId="26" borderId="33" xfId="0" applyFont="1" applyFill="1" applyBorder="1" applyAlignment="1" applyProtection="1">
      <alignment horizontal="center" vertical="center"/>
      <protection hidden="1"/>
    </xf>
    <xf numFmtId="0" fontId="36" fillId="26" borderId="34" xfId="0" applyFont="1" applyFill="1" applyBorder="1" applyAlignment="1" applyProtection="1">
      <alignment horizontal="center" vertical="center"/>
      <protection hidden="1"/>
    </xf>
    <xf numFmtId="0" fontId="35" fillId="29" borderId="34" xfId="0" applyFont="1" applyFill="1" applyBorder="1" applyAlignment="1" applyProtection="1">
      <alignment horizontal="left" vertical="center" shrinkToFit="1"/>
      <protection hidden="1"/>
    </xf>
    <xf numFmtId="1" fontId="35" fillId="30" borderId="35" xfId="0" applyNumberFormat="1" applyFont="1" applyFill="1" applyBorder="1" applyAlignment="1" applyProtection="1">
      <alignment horizontal="center" vertical="center"/>
      <protection locked="0"/>
    </xf>
    <xf numFmtId="0" fontId="35" fillId="26" borderId="35" xfId="0" applyFont="1" applyFill="1" applyBorder="1" applyAlignment="1" applyProtection="1">
      <alignment horizontal="left" vertical="center" shrinkToFit="1"/>
      <protection hidden="1"/>
    </xf>
    <xf numFmtId="0" fontId="35" fillId="26" borderId="35" xfId="0" applyFont="1" applyFill="1" applyBorder="1" applyAlignment="1" applyProtection="1">
      <alignment horizontal="center" vertical="center"/>
      <protection hidden="1"/>
    </xf>
    <xf numFmtId="174" fontId="35" fillId="26" borderId="35" xfId="0" applyNumberFormat="1" applyFont="1" applyFill="1" applyBorder="1" applyAlignment="1" applyProtection="1">
      <alignment horizontal="center" vertical="center"/>
      <protection hidden="1"/>
    </xf>
    <xf numFmtId="0" fontId="35" fillId="26" borderId="35" xfId="0" applyNumberFormat="1" applyFont="1" applyFill="1" applyBorder="1" applyAlignment="1" applyProtection="1">
      <alignment horizontal="center" vertical="center"/>
      <protection hidden="1"/>
    </xf>
    <xf numFmtId="0" fontId="35" fillId="26" borderId="36" xfId="0" applyFont="1" applyFill="1" applyBorder="1" applyAlignment="1" applyProtection="1">
      <alignment horizontal="center" vertical="center"/>
      <protection hidden="1"/>
    </xf>
    <xf numFmtId="0" fontId="36" fillId="26" borderId="37" xfId="0" applyFont="1" applyFill="1" applyBorder="1" applyAlignment="1" applyProtection="1">
      <alignment horizontal="center" vertical="center"/>
      <protection hidden="1"/>
    </xf>
    <xf numFmtId="0" fontId="36" fillId="26" borderId="38" xfId="0" applyFont="1" applyFill="1" applyBorder="1" applyAlignment="1" applyProtection="1">
      <alignment horizontal="center" vertical="center"/>
      <protection hidden="1"/>
    </xf>
    <xf numFmtId="0" fontId="35" fillId="29" borderId="38" xfId="0" applyFont="1" applyFill="1" applyBorder="1" applyAlignment="1" applyProtection="1">
      <alignment horizontal="left" vertical="center" shrinkToFit="1"/>
      <protection hidden="1"/>
    </xf>
    <xf numFmtId="0" fontId="35" fillId="26" borderId="39" xfId="0" applyFont="1" applyFill="1" applyBorder="1" applyAlignment="1" applyProtection="1">
      <alignment horizontal="left" vertical="center" shrinkToFit="1"/>
      <protection hidden="1"/>
    </xf>
    <xf numFmtId="0" fontId="35" fillId="26" borderId="39" xfId="0" applyFont="1" applyFill="1" applyBorder="1" applyAlignment="1" applyProtection="1">
      <alignment horizontal="center" vertical="center"/>
      <protection hidden="1"/>
    </xf>
    <xf numFmtId="174" fontId="35" fillId="26" borderId="39" xfId="0" applyNumberFormat="1" applyFont="1" applyFill="1" applyBorder="1" applyAlignment="1" applyProtection="1">
      <alignment horizontal="center" vertical="center"/>
      <protection hidden="1"/>
    </xf>
    <xf numFmtId="0" fontId="35" fillId="26" borderId="39" xfId="0" applyNumberFormat="1" applyFont="1" applyFill="1" applyBorder="1" applyAlignment="1" applyProtection="1">
      <alignment horizontal="center" vertical="center"/>
      <protection hidden="1"/>
    </xf>
    <xf numFmtId="0" fontId="35" fillId="26" borderId="40" xfId="0"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35" fillId="26" borderId="41" xfId="0" applyFont="1" applyFill="1" applyBorder="1" applyAlignment="1" applyProtection="1">
      <alignment horizontal="left" vertical="center" shrinkToFit="1"/>
      <protection hidden="1"/>
    </xf>
    <xf numFmtId="0" fontId="35" fillId="26" borderId="41" xfId="0" applyFont="1" applyFill="1" applyBorder="1" applyAlignment="1" applyProtection="1">
      <alignment horizontal="center" vertical="center"/>
      <protection hidden="1"/>
    </xf>
    <xf numFmtId="174" fontId="35" fillId="26" borderId="41" xfId="0" applyNumberFormat="1" applyFont="1" applyFill="1" applyBorder="1" applyAlignment="1" applyProtection="1">
      <alignment horizontal="center" vertical="center"/>
      <protection hidden="1"/>
    </xf>
    <xf numFmtId="0" fontId="36"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173" fontId="52" fillId="28" borderId="22" xfId="0" applyNumberFormat="1" applyFont="1" applyFill="1" applyBorder="1" applyAlignment="1">
      <alignment vertical="center"/>
    </xf>
    <xf numFmtId="0" fontId="36" fillId="25" borderId="42" xfId="0" applyFont="1" applyFill="1" applyBorder="1" applyAlignment="1" applyProtection="1">
      <alignment horizontal="center" vertical="center" wrapText="1"/>
      <protection hidden="1"/>
    </xf>
    <xf numFmtId="0" fontId="42" fillId="26" borderId="34" xfId="0" applyFont="1" applyFill="1" applyBorder="1" applyAlignment="1" applyProtection="1">
      <alignment horizontal="center" vertical="center"/>
      <protection hidden="1"/>
    </xf>
    <xf numFmtId="0" fontId="42" fillId="30" borderId="33" xfId="0" applyFont="1" applyFill="1" applyBorder="1" applyAlignment="1" applyProtection="1">
      <alignment horizontal="center" vertical="center"/>
      <protection locked="0"/>
    </xf>
    <xf numFmtId="0" fontId="38" fillId="28" borderId="22" xfId="0" applyFont="1" applyFill="1" applyBorder="1" applyAlignment="1">
      <alignment vertical="center"/>
    </xf>
    <xf numFmtId="0" fontId="38" fillId="28" borderId="22" xfId="0" applyFont="1" applyFill="1" applyBorder="1" applyAlignment="1" applyProtection="1">
      <alignment vertical="center"/>
      <protection hidden="1"/>
    </xf>
    <xf numFmtId="173" fontId="50" fillId="28" borderId="22" xfId="0" applyNumberFormat="1" applyFont="1" applyFill="1" applyBorder="1" applyAlignment="1" applyProtection="1">
      <alignment vertical="center"/>
      <protection hidden="1"/>
    </xf>
    <xf numFmtId="1" fontId="35" fillId="26" borderId="31" xfId="0" applyNumberFormat="1" applyFont="1" applyFill="1" applyBorder="1" applyAlignment="1" applyProtection="1">
      <alignment horizontal="center" vertical="center"/>
      <protection hidden="1"/>
    </xf>
    <xf numFmtId="0" fontId="35" fillId="26" borderId="32" xfId="0" applyNumberFormat="1" applyFont="1" applyFill="1" applyBorder="1" applyAlignment="1" applyProtection="1">
      <alignment horizontal="center" vertical="center"/>
      <protection hidden="1"/>
    </xf>
    <xf numFmtId="1" fontId="35" fillId="26" borderId="35" xfId="0" applyNumberFormat="1" applyFont="1" applyFill="1" applyBorder="1" applyAlignment="1" applyProtection="1">
      <alignment horizontal="center" vertical="center"/>
      <protection hidden="1"/>
    </xf>
    <xf numFmtId="0" fontId="35" fillId="26" borderId="36" xfId="0" applyNumberFormat="1" applyFont="1" applyFill="1" applyBorder="1" applyAlignment="1" applyProtection="1">
      <alignment horizontal="center" vertical="center"/>
      <protection hidden="1"/>
    </xf>
    <xf numFmtId="1" fontId="35" fillId="26" borderId="39" xfId="0" applyNumberFormat="1" applyFont="1" applyFill="1" applyBorder="1" applyAlignment="1" applyProtection="1">
      <alignment horizontal="center" vertical="center"/>
      <protection hidden="1"/>
    </xf>
    <xf numFmtId="0" fontId="35" fillId="26" borderId="40" xfId="0" applyNumberFormat="1" applyFont="1" applyFill="1" applyBorder="1" applyAlignment="1" applyProtection="1">
      <alignment horizontal="center" vertical="center"/>
      <protection hidden="1"/>
    </xf>
    <xf numFmtId="0" fontId="35" fillId="26" borderId="43" xfId="0" applyFont="1" applyFill="1" applyBorder="1" applyAlignment="1" applyProtection="1">
      <alignment horizontal="center" vertical="center"/>
      <protection hidden="1"/>
    </xf>
    <xf numFmtId="0" fontId="36" fillId="25" borderId="28" xfId="0" applyFont="1" applyFill="1" applyBorder="1" applyAlignment="1" applyProtection="1">
      <alignment horizontal="center" vertical="center" wrapText="1"/>
      <protection hidden="1"/>
    </xf>
    <xf numFmtId="14" fontId="36" fillId="25" borderId="27" xfId="0" applyNumberFormat="1" applyFont="1" applyFill="1" applyBorder="1" applyAlignment="1" applyProtection="1">
      <alignment horizontal="center" vertical="center" wrapText="1"/>
      <protection hidden="1"/>
    </xf>
    <xf numFmtId="0" fontId="42" fillId="26" borderId="33" xfId="0" applyFont="1" applyFill="1" applyBorder="1" applyAlignment="1" applyProtection="1">
      <alignment horizontal="center" vertical="center"/>
      <protection hidden="1"/>
    </xf>
    <xf numFmtId="1" fontId="35" fillId="30" borderId="44" xfId="0" applyNumberFormat="1" applyFont="1" applyFill="1" applyBorder="1" applyAlignment="1" applyProtection="1">
      <alignment horizontal="center" vertical="center"/>
      <protection locked="0"/>
    </xf>
    <xf numFmtId="1" fontId="35" fillId="30" borderId="39" xfId="0" applyNumberFormat="1" applyFont="1" applyFill="1" applyBorder="1" applyAlignment="1" applyProtection="1">
      <alignment horizontal="center" vertical="center"/>
      <protection locked="0"/>
    </xf>
    <xf numFmtId="14" fontId="36" fillId="30" borderId="27" xfId="0" applyNumberFormat="1" applyFont="1" applyFill="1" applyBorder="1" applyAlignment="1" applyProtection="1">
      <alignment horizontal="center" vertical="center" wrapText="1"/>
      <protection locked="0"/>
    </xf>
    <xf numFmtId="0" fontId="36" fillId="25" borderId="45" xfId="0" applyFont="1" applyFill="1" applyBorder="1" applyAlignment="1">
      <alignment horizontal="center" vertical="center" wrapText="1"/>
    </xf>
    <xf numFmtId="0" fontId="36" fillId="30" borderId="45" xfId="0" applyFont="1" applyFill="1" applyBorder="1" applyAlignment="1">
      <alignment horizontal="center" vertical="center" wrapText="1"/>
    </xf>
    <xf numFmtId="0" fontId="36" fillId="25" borderId="46" xfId="0" applyFont="1" applyFill="1" applyBorder="1" applyAlignment="1">
      <alignment horizontal="center" vertical="center" wrapText="1"/>
    </xf>
    <xf numFmtId="14" fontId="36" fillId="25" borderId="45" xfId="0" applyNumberFormat="1" applyFont="1" applyFill="1" applyBorder="1" applyAlignment="1">
      <alignment horizontal="center" vertical="center" wrapText="1"/>
    </xf>
    <xf numFmtId="0" fontId="53" fillId="24" borderId="0" xfId="0" applyFont="1" applyFill="1" applyBorder="1" applyAlignment="1">
      <alignment horizontal="center" vertical="center"/>
    </xf>
    <xf numFmtId="0" fontId="35" fillId="0" borderId="47" xfId="0" applyFont="1" applyFill="1" applyBorder="1" applyAlignment="1">
      <alignment horizontal="left" vertical="center"/>
    </xf>
    <xf numFmtId="0" fontId="54" fillId="24" borderId="48" xfId="0" applyFont="1" applyFill="1" applyBorder="1" applyAlignment="1">
      <alignment horizontal="left" vertical="center" wrapText="1"/>
    </xf>
    <xf numFmtId="0" fontId="54" fillId="24" borderId="49" xfId="0" applyFont="1" applyFill="1" applyBorder="1" applyAlignment="1">
      <alignment horizontal="left" vertical="center" wrapText="1"/>
    </xf>
    <xf numFmtId="175" fontId="49" fillId="24" borderId="48" xfId="0" applyNumberFormat="1" applyFont="1" applyFill="1" applyBorder="1" applyAlignment="1">
      <alignment horizontal="left" vertical="center" wrapText="1"/>
    </xf>
    <xf numFmtId="175" fontId="49" fillId="24" borderId="49" xfId="0" applyNumberFormat="1" applyFont="1" applyFill="1" applyBorder="1" applyAlignment="1">
      <alignment horizontal="left" vertical="center" wrapText="1"/>
    </xf>
    <xf numFmtId="0" fontId="19" fillId="24" borderId="50" xfId="0" applyFont="1" applyFill="1" applyBorder="1" applyAlignment="1">
      <alignment horizontal="center" wrapText="1"/>
    </xf>
    <xf numFmtId="0" fontId="19" fillId="24" borderId="51" xfId="0" applyFont="1" applyFill="1" applyBorder="1" applyAlignment="1">
      <alignment horizontal="center" wrapText="1"/>
    </xf>
    <xf numFmtId="0" fontId="19" fillId="24" borderId="52" xfId="0" applyFont="1" applyFill="1" applyBorder="1" applyAlignment="1">
      <alignment horizontal="center" wrapText="1"/>
    </xf>
    <xf numFmtId="0" fontId="22" fillId="24" borderId="10" xfId="0" applyFont="1" applyFill="1" applyBorder="1" applyAlignment="1">
      <alignment horizontal="center" vertical="center" wrapText="1"/>
    </xf>
    <xf numFmtId="0" fontId="48" fillId="24" borderId="0" xfId="0" applyFont="1" applyFill="1" applyBorder="1" applyAlignment="1">
      <alignment horizontal="center" vertical="center"/>
    </xf>
    <xf numFmtId="0" fontId="48" fillId="24" borderId="11" xfId="0" applyFont="1" applyFill="1" applyBorder="1" applyAlignment="1">
      <alignment horizontal="center" vertical="center"/>
    </xf>
    <xf numFmtId="0" fontId="54" fillId="24" borderId="10" xfId="0" applyFont="1" applyFill="1" applyBorder="1" applyAlignment="1">
      <alignment horizontal="center" vertical="center"/>
    </xf>
    <xf numFmtId="0" fontId="54" fillId="24" borderId="0" xfId="0" applyFont="1" applyFill="1" applyBorder="1" applyAlignment="1">
      <alignment horizontal="center" vertical="center"/>
    </xf>
    <xf numFmtId="0" fontId="54" fillId="24" borderId="11" xfId="0" applyFont="1" applyFill="1" applyBorder="1" applyAlignment="1">
      <alignment horizontal="center" vertical="center"/>
    </xf>
    <xf numFmtId="0" fontId="23" fillId="24" borderId="10" xfId="0" applyFont="1" applyFill="1" applyBorder="1" applyAlignment="1">
      <alignment horizontal="center" vertical="center" wrapText="1"/>
    </xf>
    <xf numFmtId="0" fontId="23" fillId="24" borderId="0"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10" xfId="0" applyFont="1" applyFill="1" applyBorder="1" applyAlignment="1">
      <alignment horizontal="center" vertical="center"/>
    </xf>
    <xf numFmtId="0" fontId="38" fillId="28" borderId="0" xfId="0" applyFont="1" applyFill="1" applyBorder="1" applyAlignment="1">
      <alignment horizontal="left" vertical="center"/>
    </xf>
    <xf numFmtId="0" fontId="44" fillId="28" borderId="0" xfId="0" applyFont="1" applyFill="1" applyAlignment="1">
      <alignment horizontal="center" vertical="center" wrapText="1"/>
    </xf>
    <xf numFmtId="0" fontId="44" fillId="28" borderId="0" xfId="0" applyFont="1" applyFill="1" applyAlignment="1">
      <alignment horizontal="center" vertical="center"/>
    </xf>
    <xf numFmtId="0" fontId="45" fillId="25" borderId="0" xfId="0" applyFont="1" applyFill="1" applyAlignment="1">
      <alignment horizontal="center" vertical="center" wrapText="1"/>
    </xf>
    <xf numFmtId="172" fontId="55" fillId="28" borderId="0" xfId="0" applyNumberFormat="1" applyFont="1" applyFill="1" applyAlignment="1">
      <alignment horizontal="center" vertical="center" wrapText="1"/>
    </xf>
    <xf numFmtId="175" fontId="50" fillId="28" borderId="22" xfId="0" applyNumberFormat="1" applyFont="1" applyFill="1" applyBorder="1" applyAlignment="1">
      <alignment horizontal="left" vertical="center"/>
    </xf>
    <xf numFmtId="0" fontId="42" fillId="28" borderId="0" xfId="0" applyFont="1" applyFill="1" applyAlignment="1">
      <alignment horizontal="center" vertical="center" wrapText="1"/>
    </xf>
    <xf numFmtId="0" fontId="45" fillId="25" borderId="0" xfId="0" applyNumberFormat="1" applyFont="1" applyFill="1" applyAlignment="1">
      <alignment horizontal="center" vertical="center" wrapText="1"/>
    </xf>
    <xf numFmtId="0" fontId="55" fillId="28" borderId="0" xfId="0" applyNumberFormat="1" applyFont="1" applyFill="1" applyAlignment="1">
      <alignment horizontal="center" vertical="center" wrapText="1"/>
    </xf>
    <xf numFmtId="175" fontId="50" fillId="28" borderId="22" xfId="0" applyNumberFormat="1" applyFont="1" applyFill="1" applyBorder="1" applyAlignment="1">
      <alignment horizontal="center" vertical="center"/>
    </xf>
    <xf numFmtId="173" fontId="56" fillId="28" borderId="0" xfId="0" applyNumberFormat="1" applyFont="1" applyFill="1" applyAlignment="1">
      <alignment horizontal="center" vertical="center" wrapText="1"/>
    </xf>
    <xf numFmtId="173" fontId="50" fillId="28" borderId="22" xfId="0" applyNumberFormat="1" applyFont="1" applyFill="1" applyBorder="1" applyAlignment="1">
      <alignment horizontal="left" vertical="center"/>
    </xf>
    <xf numFmtId="175" fontId="50" fillId="28" borderId="22" xfId="0" applyNumberFormat="1" applyFont="1" applyFill="1" applyBorder="1" applyAlignment="1" applyProtection="1">
      <alignment horizontal="center" vertical="center"/>
      <protection hidden="1"/>
    </xf>
    <xf numFmtId="0" fontId="44" fillId="28" borderId="0" xfId="0" applyFont="1" applyFill="1" applyAlignment="1" applyProtection="1">
      <alignment horizontal="center" vertical="center" wrapText="1"/>
      <protection hidden="1"/>
    </xf>
    <xf numFmtId="0" fontId="45" fillId="25" borderId="0" xfId="0" applyFont="1" applyFill="1" applyAlignment="1" applyProtection="1">
      <alignment horizontal="center" vertical="center" wrapText="1"/>
      <protection hidden="1"/>
    </xf>
    <xf numFmtId="173" fontId="56" fillId="28"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7">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3</xdr:row>
      <xdr:rowOff>47625</xdr:rowOff>
    </xdr:from>
    <xdr:to>
      <xdr:col>1</xdr:col>
      <xdr:colOff>1847850</xdr:colOff>
      <xdr:row>7</xdr:row>
      <xdr:rowOff>66675</xdr:rowOff>
    </xdr:to>
    <xdr:pic>
      <xdr:nvPicPr>
        <xdr:cNvPr id="1" name="Resim 1"/>
        <xdr:cNvPicPr preferRelativeResize="1">
          <a:picLocks noChangeAspect="0"/>
        </xdr:cNvPicPr>
      </xdr:nvPicPr>
      <xdr:blipFill>
        <a:blip r:embed="rId1"/>
        <a:stretch>
          <a:fillRect/>
        </a:stretch>
      </xdr:blipFill>
      <xdr:spPr>
        <a:xfrm>
          <a:off x="2705100" y="1209675"/>
          <a:ext cx="1457325" cy="1276350"/>
        </a:xfrm>
        <a:prstGeom prst="rect">
          <a:avLst/>
        </a:prstGeom>
        <a:noFill/>
        <a:ln w="9525" cmpd="sng">
          <a:noFill/>
        </a:ln>
      </xdr:spPr>
    </xdr:pic>
    <xdr:clientData/>
  </xdr:twoCellAnchor>
  <xdr:twoCellAnchor editAs="oneCell">
    <xdr:from>
      <xdr:col>0</xdr:col>
      <xdr:colOff>1390650</xdr:colOff>
      <xdr:row>10</xdr:row>
      <xdr:rowOff>257175</xdr:rowOff>
    </xdr:from>
    <xdr:to>
      <xdr:col>2</xdr:col>
      <xdr:colOff>923925</xdr:colOff>
      <xdr:row>17</xdr:row>
      <xdr:rowOff>152400</xdr:rowOff>
    </xdr:to>
    <xdr:pic>
      <xdr:nvPicPr>
        <xdr:cNvPr id="2" name="il_fi" descr="http://www.ataturk.ayvalik.k12.tr/paket/ortaslaytP/orta_resim.php?id=10"/>
        <xdr:cNvPicPr preferRelativeResize="1">
          <a:picLocks noChangeAspect="1"/>
        </xdr:cNvPicPr>
      </xdr:nvPicPr>
      <xdr:blipFill>
        <a:blip r:embed="rId2"/>
        <a:stretch>
          <a:fillRect/>
        </a:stretch>
      </xdr:blipFill>
      <xdr:spPr>
        <a:xfrm>
          <a:off x="1390650" y="3562350"/>
          <a:ext cx="4162425" cy="1895475"/>
        </a:xfrm>
        <a:prstGeom prst="rect">
          <a:avLst/>
        </a:prstGeom>
        <a:no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38100</xdr:rowOff>
    </xdr:from>
    <xdr:to>
      <xdr:col>2</xdr:col>
      <xdr:colOff>1123950</xdr:colOff>
      <xdr:row>2</xdr:row>
      <xdr:rowOff>142875</xdr:rowOff>
    </xdr:to>
    <xdr:pic>
      <xdr:nvPicPr>
        <xdr:cNvPr id="1" name="Resim 1"/>
        <xdr:cNvPicPr preferRelativeResize="1">
          <a:picLocks noChangeAspect="0"/>
        </xdr:cNvPicPr>
      </xdr:nvPicPr>
      <xdr:blipFill>
        <a:blip r:embed="rId1"/>
        <a:stretch>
          <a:fillRect/>
        </a:stretch>
      </xdr:blipFill>
      <xdr:spPr>
        <a:xfrm>
          <a:off x="1095375" y="38100"/>
          <a:ext cx="838200" cy="704850"/>
        </a:xfrm>
        <a:prstGeom prst="rect">
          <a:avLst/>
        </a:prstGeom>
        <a:noFill/>
        <a:ln w="9525" cmpd="sng">
          <a:noFill/>
        </a:ln>
      </xdr:spPr>
    </xdr:pic>
    <xdr:clientData/>
  </xdr:twoCellAnchor>
  <xdr:twoCellAnchor>
    <xdr:from>
      <xdr:col>4</xdr:col>
      <xdr:colOff>314325</xdr:colOff>
      <xdr:row>0</xdr:row>
      <xdr:rowOff>276225</xdr:rowOff>
    </xdr:from>
    <xdr:to>
      <xdr:col>5</xdr:col>
      <xdr:colOff>190500</xdr:colOff>
      <xdr:row>2</xdr:row>
      <xdr:rowOff>19050</xdr:rowOff>
    </xdr:to>
    <xdr:sp>
      <xdr:nvSpPr>
        <xdr:cNvPr id="2" name="2 5-Nokta Yıldız"/>
        <xdr:cNvSpPr>
          <a:spLocks/>
        </xdr:cNvSpPr>
      </xdr:nvSpPr>
      <xdr:spPr>
        <a:xfrm>
          <a:off x="6276975" y="276225"/>
          <a:ext cx="390525" cy="342900"/>
        </a:xfrm>
        <a:custGeom>
          <a:pathLst>
            <a:path h="342900" w="333375">
              <a:moveTo>
                <a:pt x="0" y="130976"/>
              </a:moveTo>
              <a:lnTo>
                <a:pt x="127339" y="130977"/>
              </a:lnTo>
              <a:lnTo>
                <a:pt x="166688" y="0"/>
              </a:lnTo>
              <a:lnTo>
                <a:pt x="206036" y="130977"/>
              </a:lnTo>
              <a:lnTo>
                <a:pt x="333375" y="130976"/>
              </a:lnTo>
              <a:lnTo>
                <a:pt x="230355" y="211923"/>
              </a:lnTo>
              <a:lnTo>
                <a:pt x="269706" y="342899"/>
              </a:lnTo>
              <a:lnTo>
                <a:pt x="166688" y="261950"/>
              </a:lnTo>
              <a:lnTo>
                <a:pt x="63669" y="342899"/>
              </a:lnTo>
              <a:lnTo>
                <a:pt x="103020" y="211923"/>
              </a:lnTo>
              <a:lnTo>
                <a:pt x="0" y="130976"/>
              </a:lnTo>
              <a:close/>
            </a:path>
          </a:pathLst>
        </a:custGeom>
        <a:solidFill>
          <a:srgbClr val="FFFFFF"/>
        </a:solidFill>
        <a:ln w="3175" cmpd="sng">
          <a:solidFill>
            <a:srgbClr val="FF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95250</xdr:rowOff>
    </xdr:from>
    <xdr:to>
      <xdr:col>2</xdr:col>
      <xdr:colOff>714375</xdr:colOff>
      <xdr:row>3</xdr:row>
      <xdr:rowOff>47625</xdr:rowOff>
    </xdr:to>
    <xdr:pic>
      <xdr:nvPicPr>
        <xdr:cNvPr id="1" name="Resim 1"/>
        <xdr:cNvPicPr preferRelativeResize="1">
          <a:picLocks noChangeAspect="0"/>
        </xdr:cNvPicPr>
      </xdr:nvPicPr>
      <xdr:blipFill>
        <a:blip r:embed="rId1"/>
        <a:stretch>
          <a:fillRect/>
        </a:stretch>
      </xdr:blipFill>
      <xdr:spPr>
        <a:xfrm>
          <a:off x="1095375" y="95250"/>
          <a:ext cx="876300"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0</xdr:row>
      <xdr:rowOff>66675</xdr:rowOff>
    </xdr:from>
    <xdr:to>
      <xdr:col>1</xdr:col>
      <xdr:colOff>1485900</xdr:colOff>
      <xdr:row>3</xdr:row>
      <xdr:rowOff>47625</xdr:rowOff>
    </xdr:to>
    <xdr:pic>
      <xdr:nvPicPr>
        <xdr:cNvPr id="1" name="Resim 1"/>
        <xdr:cNvPicPr preferRelativeResize="1">
          <a:picLocks noChangeAspect="0"/>
        </xdr:cNvPicPr>
      </xdr:nvPicPr>
      <xdr:blipFill>
        <a:blip r:embed="rId1"/>
        <a:stretch>
          <a:fillRect/>
        </a:stretch>
      </xdr:blipFill>
      <xdr:spPr>
        <a:xfrm>
          <a:off x="1143000" y="66675"/>
          <a:ext cx="847725" cy="742950"/>
        </a:xfrm>
        <a:prstGeom prst="rect">
          <a:avLst/>
        </a:prstGeom>
        <a:noFill/>
        <a:ln w="9525" cmpd="sng">
          <a:noFill/>
        </a:ln>
      </xdr:spPr>
    </xdr:pic>
    <xdr:clientData/>
  </xdr:twoCellAnchor>
  <xdr:twoCellAnchor>
    <xdr:from>
      <xdr:col>5</xdr:col>
      <xdr:colOff>438150</xdr:colOff>
      <xdr:row>0</xdr:row>
      <xdr:rowOff>247650</xdr:rowOff>
    </xdr:from>
    <xdr:to>
      <xdr:col>7</xdr:col>
      <xdr:colOff>219075</xdr:colOff>
      <xdr:row>2</xdr:row>
      <xdr:rowOff>9525</xdr:rowOff>
    </xdr:to>
    <xdr:sp>
      <xdr:nvSpPr>
        <xdr:cNvPr id="2" name="2 5-Nokta Yıldız"/>
        <xdr:cNvSpPr>
          <a:spLocks/>
        </xdr:cNvSpPr>
      </xdr:nvSpPr>
      <xdr:spPr>
        <a:xfrm>
          <a:off x="6267450" y="247650"/>
          <a:ext cx="371475" cy="342900"/>
        </a:xfrm>
        <a:custGeom>
          <a:pathLst>
            <a:path h="342900" w="323849">
              <a:moveTo>
                <a:pt x="0" y="130976"/>
              </a:moveTo>
              <a:lnTo>
                <a:pt x="123700" y="130977"/>
              </a:lnTo>
              <a:lnTo>
                <a:pt x="161925" y="0"/>
              </a:lnTo>
              <a:lnTo>
                <a:pt x="200149" y="130977"/>
              </a:lnTo>
              <a:lnTo>
                <a:pt x="323849" y="130976"/>
              </a:lnTo>
              <a:lnTo>
                <a:pt x="223773" y="211923"/>
              </a:lnTo>
              <a:lnTo>
                <a:pt x="261999" y="342899"/>
              </a:lnTo>
              <a:lnTo>
                <a:pt x="161925" y="261950"/>
              </a:lnTo>
              <a:lnTo>
                <a:pt x="61850" y="342899"/>
              </a:lnTo>
              <a:lnTo>
                <a:pt x="100076" y="211923"/>
              </a:lnTo>
              <a:lnTo>
                <a:pt x="0" y="130976"/>
              </a:lnTo>
              <a:close/>
            </a:path>
          </a:pathLst>
        </a:custGeom>
        <a:solidFill>
          <a:srgbClr val="FFFFFF"/>
        </a:solidFill>
        <a:ln w="3175" cmpd="sng">
          <a:solidFill>
            <a:srgbClr val="FF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0</xdr:row>
      <xdr:rowOff>66675</xdr:rowOff>
    </xdr:from>
    <xdr:to>
      <xdr:col>1</xdr:col>
      <xdr:colOff>1257300</xdr:colOff>
      <xdr:row>2</xdr:row>
      <xdr:rowOff>180975</xdr:rowOff>
    </xdr:to>
    <xdr:pic>
      <xdr:nvPicPr>
        <xdr:cNvPr id="1" name="Resim 1"/>
        <xdr:cNvPicPr preferRelativeResize="1">
          <a:picLocks noChangeAspect="0"/>
        </xdr:cNvPicPr>
      </xdr:nvPicPr>
      <xdr:blipFill>
        <a:blip r:embed="rId1"/>
        <a:stretch>
          <a:fillRect/>
        </a:stretch>
      </xdr:blipFill>
      <xdr:spPr>
        <a:xfrm>
          <a:off x="962025" y="66675"/>
          <a:ext cx="809625" cy="695325"/>
        </a:xfrm>
        <a:prstGeom prst="rect">
          <a:avLst/>
        </a:prstGeom>
        <a:noFill/>
        <a:ln w="9525" cmpd="sng">
          <a:noFill/>
        </a:ln>
      </xdr:spPr>
    </xdr:pic>
    <xdr:clientData/>
  </xdr:twoCellAnchor>
  <xdr:twoCellAnchor>
    <xdr:from>
      <xdr:col>5</xdr:col>
      <xdr:colOff>457200</xdr:colOff>
      <xdr:row>0</xdr:row>
      <xdr:rowOff>238125</xdr:rowOff>
    </xdr:from>
    <xdr:to>
      <xdr:col>6</xdr:col>
      <xdr:colOff>209550</xdr:colOff>
      <xdr:row>1</xdr:row>
      <xdr:rowOff>200025</xdr:rowOff>
    </xdr:to>
    <xdr:sp>
      <xdr:nvSpPr>
        <xdr:cNvPr id="2" name="3 5-Nokta Yıldız"/>
        <xdr:cNvSpPr>
          <a:spLocks/>
        </xdr:cNvSpPr>
      </xdr:nvSpPr>
      <xdr:spPr>
        <a:xfrm>
          <a:off x="5829300" y="238125"/>
          <a:ext cx="381000" cy="342900"/>
        </a:xfrm>
        <a:custGeom>
          <a:pathLst>
            <a:path h="342900" w="333375">
              <a:moveTo>
                <a:pt x="0" y="130976"/>
              </a:moveTo>
              <a:lnTo>
                <a:pt x="127339" y="130977"/>
              </a:lnTo>
              <a:lnTo>
                <a:pt x="166688" y="0"/>
              </a:lnTo>
              <a:lnTo>
                <a:pt x="206036" y="130977"/>
              </a:lnTo>
              <a:lnTo>
                <a:pt x="333375" y="130976"/>
              </a:lnTo>
              <a:lnTo>
                <a:pt x="230355" y="211923"/>
              </a:lnTo>
              <a:lnTo>
                <a:pt x="269706" y="342899"/>
              </a:lnTo>
              <a:lnTo>
                <a:pt x="166688" y="261950"/>
              </a:lnTo>
              <a:lnTo>
                <a:pt x="63669" y="342899"/>
              </a:lnTo>
              <a:lnTo>
                <a:pt x="103020" y="211923"/>
              </a:lnTo>
              <a:lnTo>
                <a:pt x="0" y="130976"/>
              </a:lnTo>
              <a:close/>
            </a:path>
          </a:pathLst>
        </a:custGeom>
        <a:solidFill>
          <a:srgbClr val="FFFFFF"/>
        </a:solidFill>
        <a:ln w="3175" cmpd="sng">
          <a:solidFill>
            <a:srgbClr val="FF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zoomScalePageLayoutView="0" workbookViewId="0" topLeftCell="A5">
      <selection activeCell="C8" sqref="C8"/>
    </sheetView>
  </sheetViews>
  <sheetFormatPr defaultColWidth="9.00390625" defaultRowHeight="12.75"/>
  <cols>
    <col min="1" max="2" width="30.375" style="1" customWidth="1"/>
    <col min="3" max="3" width="30.875" style="1" customWidth="1"/>
    <col min="4" max="12" width="6.75390625" style="1" customWidth="1"/>
    <col min="13" max="16384" width="9.125" style="1" customWidth="1"/>
  </cols>
  <sheetData>
    <row r="1" spans="1:3" ht="24" customHeight="1">
      <c r="A1" s="137"/>
      <c r="B1" s="138"/>
      <c r="C1" s="139"/>
    </row>
    <row r="2" spans="1:5" ht="42.75" customHeight="1">
      <c r="A2" s="140" t="s">
        <v>33</v>
      </c>
      <c r="B2" s="141"/>
      <c r="C2" s="142"/>
      <c r="D2" s="2"/>
      <c r="E2" s="2"/>
    </row>
    <row r="3" spans="1:5" ht="24.75" customHeight="1">
      <c r="A3" s="143"/>
      <c r="B3" s="144"/>
      <c r="C3" s="145"/>
      <c r="D3" s="3"/>
      <c r="E3" s="3"/>
    </row>
    <row r="4" spans="1:3" s="5" customFormat="1" ht="24.75" customHeight="1">
      <c r="A4" s="6"/>
      <c r="B4" s="4"/>
      <c r="C4" s="7"/>
    </row>
    <row r="5" spans="1:3" s="5" customFormat="1" ht="24.75" customHeight="1">
      <c r="A5" s="6"/>
      <c r="B5" s="4"/>
      <c r="C5" s="7"/>
    </row>
    <row r="6" spans="1:3" s="5" customFormat="1" ht="24.75" customHeight="1">
      <c r="A6" s="6"/>
      <c r="B6" s="4"/>
      <c r="C6" s="7"/>
    </row>
    <row r="7" spans="1:3" s="5" customFormat="1" ht="24.75" customHeight="1">
      <c r="A7" s="6"/>
      <c r="B7" s="4"/>
      <c r="C7" s="7"/>
    </row>
    <row r="8" spans="1:3" s="5" customFormat="1" ht="24.75" customHeight="1">
      <c r="A8" s="6"/>
      <c r="B8" s="4"/>
      <c r="C8" s="7"/>
    </row>
    <row r="9" spans="1:3" ht="22.5">
      <c r="A9" s="6"/>
      <c r="B9" s="4"/>
      <c r="C9" s="7"/>
    </row>
    <row r="10" spans="1:3" ht="22.5">
      <c r="A10" s="6"/>
      <c r="B10" s="4"/>
      <c r="C10" s="7"/>
    </row>
    <row r="11" spans="1:3" ht="22.5">
      <c r="A11" s="6"/>
      <c r="B11" s="4"/>
      <c r="C11" s="7"/>
    </row>
    <row r="12" spans="1:3" ht="22.5">
      <c r="A12" s="6"/>
      <c r="B12" s="4"/>
      <c r="C12" s="7"/>
    </row>
    <row r="13" spans="1:3" ht="22.5">
      <c r="A13" s="6"/>
      <c r="B13" s="4"/>
      <c r="C13" s="7"/>
    </row>
    <row r="14" spans="1:3" ht="22.5">
      <c r="A14" s="6"/>
      <c r="B14" s="4"/>
      <c r="C14" s="7"/>
    </row>
    <row r="15" spans="1:3" ht="22.5">
      <c r="A15" s="6"/>
      <c r="B15" s="4"/>
      <c r="C15" s="7"/>
    </row>
    <row r="16" spans="1:3" ht="22.5">
      <c r="A16" s="6"/>
      <c r="B16" s="4"/>
      <c r="C16" s="7"/>
    </row>
    <row r="17" spans="1:3" ht="22.5">
      <c r="A17" s="6"/>
      <c r="B17" s="4"/>
      <c r="C17" s="7"/>
    </row>
    <row r="18" spans="1:3" ht="22.5">
      <c r="A18" s="6"/>
      <c r="B18" s="4"/>
      <c r="C18" s="7"/>
    </row>
    <row r="19" spans="1:3" ht="18" customHeight="1">
      <c r="A19" s="146" t="s">
        <v>30</v>
      </c>
      <c r="B19" s="147"/>
      <c r="C19" s="148"/>
    </row>
    <row r="20" spans="1:3" ht="42" customHeight="1">
      <c r="A20" s="149"/>
      <c r="B20" s="147"/>
      <c r="C20" s="148"/>
    </row>
    <row r="21" spans="1:3" ht="25.5">
      <c r="A21" s="6"/>
      <c r="B21" s="131" t="s">
        <v>29</v>
      </c>
      <c r="C21" s="7"/>
    </row>
    <row r="22" spans="1:3" ht="22.5">
      <c r="A22" s="6"/>
      <c r="B22" s="19"/>
      <c r="C22" s="7"/>
    </row>
    <row r="23" spans="1:3" ht="22.5">
      <c r="A23" s="6"/>
      <c r="B23" s="19"/>
      <c r="C23" s="7"/>
    </row>
    <row r="24" spans="1:3" ht="22.5">
      <c r="A24" s="6"/>
      <c r="B24" s="19"/>
      <c r="C24" s="7"/>
    </row>
    <row r="25" spans="1:3" ht="22.5">
      <c r="A25" s="6"/>
      <c r="B25" s="19"/>
      <c r="C25" s="7"/>
    </row>
    <row r="26" spans="1:3" ht="22.5">
      <c r="A26" s="8"/>
      <c r="B26" s="9"/>
      <c r="C26" s="10"/>
    </row>
    <row r="27" spans="1:3" ht="25.5" customHeight="1">
      <c r="A27" s="11" t="s">
        <v>11</v>
      </c>
      <c r="B27" s="133" t="s">
        <v>30</v>
      </c>
      <c r="C27" s="134"/>
    </row>
    <row r="28" spans="1:3" ht="25.5" customHeight="1">
      <c r="A28" s="11" t="s">
        <v>12</v>
      </c>
      <c r="B28" s="133" t="s">
        <v>31</v>
      </c>
      <c r="C28" s="134"/>
    </row>
    <row r="29" spans="1:3" ht="25.5" customHeight="1">
      <c r="A29" s="12" t="s">
        <v>13</v>
      </c>
      <c r="B29" s="133" t="s">
        <v>32</v>
      </c>
      <c r="C29" s="134"/>
    </row>
    <row r="30" spans="1:3" ht="25.5" customHeight="1">
      <c r="A30" s="11" t="s">
        <v>14</v>
      </c>
      <c r="B30" s="133" t="s">
        <v>29</v>
      </c>
      <c r="C30" s="134"/>
    </row>
    <row r="31" spans="1:3" ht="25.5" customHeight="1">
      <c r="A31" s="13" t="s">
        <v>15</v>
      </c>
      <c r="B31" s="135">
        <v>41635.583333333336</v>
      </c>
      <c r="C31" s="136"/>
    </row>
    <row r="32" spans="1:3" ht="18">
      <c r="A32" s="11"/>
      <c r="B32" s="17"/>
      <c r="C32" s="18"/>
    </row>
    <row r="33" spans="1:3" ht="18">
      <c r="A33" s="11"/>
      <c r="B33" s="17"/>
      <c r="C33" s="18"/>
    </row>
    <row r="34" spans="1:3" ht="18.75" thickBot="1">
      <c r="A34" s="14"/>
      <c r="B34" s="15"/>
      <c r="C34" s="16"/>
    </row>
  </sheetData>
  <sheetProtection/>
  <mergeCells count="9">
    <mergeCell ref="B28:C28"/>
    <mergeCell ref="B29:C29"/>
    <mergeCell ref="B30:C30"/>
    <mergeCell ref="B31:C31"/>
    <mergeCell ref="A1:C1"/>
    <mergeCell ref="A2:C2"/>
    <mergeCell ref="A3:C3"/>
    <mergeCell ref="A19:C20"/>
    <mergeCell ref="B27:C27"/>
  </mergeCells>
  <printOptions horizontalCentered="1"/>
  <pageMargins left="0.65" right="0.25" top="0.49" bottom="0.27" header="0.31496062992125984" footer="0.17"/>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L434"/>
  <sheetViews>
    <sheetView view="pageBreakPreview" zoomScaleSheetLayoutView="100" zoomScalePageLayoutView="0" workbookViewId="0" topLeftCell="A274">
      <selection activeCell="D288" sqref="D288"/>
    </sheetView>
  </sheetViews>
  <sheetFormatPr defaultColWidth="9.00390625" defaultRowHeight="12.75"/>
  <cols>
    <col min="1" max="1" width="4.25390625" style="64" bestFit="1" customWidth="1"/>
    <col min="2" max="2" width="6.375" style="64" bestFit="1" customWidth="1"/>
    <col min="3" max="3" width="30.75390625" style="65" customWidth="1"/>
    <col min="4" max="4" width="36.875" style="65" customWidth="1"/>
    <col min="5" max="5" width="6.75390625" style="64" customWidth="1"/>
    <col min="6" max="6" width="12.75390625" style="66" customWidth="1"/>
    <col min="7" max="7" width="17.125" style="44" customWidth="1"/>
    <col min="8" max="16384" width="9.125" style="44" customWidth="1"/>
  </cols>
  <sheetData>
    <row r="1" spans="1:6" ht="31.5" customHeight="1">
      <c r="A1" s="151" t="str">
        <f>KAPAK!A2</f>
        <v>Türkiye Atletizm Federasyonu
Ankara Atletizm İl Temsilciliği</v>
      </c>
      <c r="B1" s="152"/>
      <c r="C1" s="152"/>
      <c r="D1" s="152"/>
      <c r="E1" s="152"/>
      <c r="F1" s="152"/>
    </row>
    <row r="2" spans="1:6" ht="15.75">
      <c r="A2" s="153" t="str">
        <f>KAPAK!B27</f>
        <v>78. BÜYÜK ATATÜRK KOŞUSU</v>
      </c>
      <c r="B2" s="153"/>
      <c r="C2" s="153"/>
      <c r="D2" s="153"/>
      <c r="E2" s="153"/>
      <c r="F2" s="153"/>
    </row>
    <row r="3" spans="1:6" ht="15.75">
      <c r="A3" s="154" t="str">
        <f>KAPAK!B30</f>
        <v>ANKARA</v>
      </c>
      <c r="B3" s="154"/>
      <c r="C3" s="154"/>
      <c r="D3" s="154"/>
      <c r="E3" s="154"/>
      <c r="F3" s="154"/>
    </row>
    <row r="4" spans="1:6" ht="12.75">
      <c r="A4" s="150" t="str">
        <f>KAPAK!B29</f>
        <v>ERKEKLER</v>
      </c>
      <c r="B4" s="150"/>
      <c r="C4" s="150"/>
      <c r="D4" s="45" t="str">
        <f>KAPAK!B28</f>
        <v>10800 M</v>
      </c>
      <c r="E4" s="155">
        <f>KAPAK!B31</f>
        <v>41635.583333333336</v>
      </c>
      <c r="F4" s="155"/>
    </row>
    <row r="5" spans="1:12" s="46" customFormat="1" ht="31.5" customHeight="1" thickBot="1">
      <c r="A5" s="127" t="s">
        <v>0</v>
      </c>
      <c r="B5" s="128" t="s">
        <v>1</v>
      </c>
      <c r="C5" s="129" t="s">
        <v>3</v>
      </c>
      <c r="D5" s="127" t="s">
        <v>6</v>
      </c>
      <c r="E5" s="127" t="s">
        <v>9</v>
      </c>
      <c r="F5" s="130" t="s">
        <v>2</v>
      </c>
      <c r="H5" s="47"/>
      <c r="I5" s="47"/>
      <c r="J5" s="47"/>
      <c r="K5" s="47"/>
      <c r="L5" s="47"/>
    </row>
    <row r="6" spans="1:6" ht="18" customHeight="1">
      <c r="A6" s="48">
        <v>1</v>
      </c>
      <c r="B6" s="49">
        <v>305</v>
      </c>
      <c r="C6" s="50" t="s">
        <v>34</v>
      </c>
      <c r="D6" s="50" t="s">
        <v>35</v>
      </c>
      <c r="E6" s="49" t="s">
        <v>36</v>
      </c>
      <c r="F6" s="51">
        <v>21043</v>
      </c>
    </row>
    <row r="7" spans="1:6" ht="18" customHeight="1">
      <c r="A7" s="52">
        <v>2</v>
      </c>
      <c r="B7" s="53">
        <v>306</v>
      </c>
      <c r="C7" s="54" t="s">
        <v>37</v>
      </c>
      <c r="D7" s="50" t="s">
        <v>35</v>
      </c>
      <c r="E7" s="55" t="s">
        <v>36</v>
      </c>
      <c r="F7" s="56">
        <v>19816</v>
      </c>
    </row>
    <row r="8" spans="1:6" ht="18" customHeight="1">
      <c r="A8" s="52">
        <v>3</v>
      </c>
      <c r="B8" s="53">
        <v>307</v>
      </c>
      <c r="C8" s="54" t="s">
        <v>38</v>
      </c>
      <c r="D8" s="50" t="s">
        <v>35</v>
      </c>
      <c r="E8" s="55" t="s">
        <v>36</v>
      </c>
      <c r="F8" s="56">
        <v>21693</v>
      </c>
    </row>
    <row r="9" spans="1:6" ht="18" customHeight="1">
      <c r="A9" s="52">
        <v>4</v>
      </c>
      <c r="B9" s="53">
        <v>308</v>
      </c>
      <c r="C9" s="54" t="s">
        <v>39</v>
      </c>
      <c r="D9" s="50" t="s">
        <v>35</v>
      </c>
      <c r="E9" s="55" t="s">
        <v>36</v>
      </c>
      <c r="F9" s="56">
        <v>23289</v>
      </c>
    </row>
    <row r="10" spans="1:6" ht="18" customHeight="1">
      <c r="A10" s="52">
        <v>5</v>
      </c>
      <c r="B10" s="53" t="s">
        <v>40</v>
      </c>
      <c r="C10" s="54"/>
      <c r="D10" s="50"/>
      <c r="E10" s="55" t="s">
        <v>36</v>
      </c>
      <c r="F10" s="56"/>
    </row>
    <row r="11" spans="1:6" ht="18" customHeight="1" thickBot="1">
      <c r="A11" s="52">
        <v>6</v>
      </c>
      <c r="B11" s="57" t="s">
        <v>40</v>
      </c>
      <c r="C11" s="58"/>
      <c r="D11" s="132"/>
      <c r="E11" s="55" t="s">
        <v>36</v>
      </c>
      <c r="F11" s="59"/>
    </row>
    <row r="12" spans="1:6" ht="18" customHeight="1">
      <c r="A12" s="52">
        <v>7</v>
      </c>
      <c r="B12" s="49">
        <v>290</v>
      </c>
      <c r="C12" s="50" t="s">
        <v>41</v>
      </c>
      <c r="D12" s="50" t="s">
        <v>42</v>
      </c>
      <c r="E12" s="60" t="s">
        <v>36</v>
      </c>
      <c r="F12" s="51">
        <v>33258</v>
      </c>
    </row>
    <row r="13" spans="1:6" ht="18" customHeight="1">
      <c r="A13" s="52">
        <v>8</v>
      </c>
      <c r="B13" s="53">
        <v>291</v>
      </c>
      <c r="C13" s="54" t="s">
        <v>43</v>
      </c>
      <c r="D13" s="54" t="s">
        <v>42</v>
      </c>
      <c r="E13" s="55" t="s">
        <v>36</v>
      </c>
      <c r="F13" s="56">
        <v>33476</v>
      </c>
    </row>
    <row r="14" spans="1:6" ht="18" customHeight="1">
      <c r="A14" s="52">
        <v>9</v>
      </c>
      <c r="B14" s="53">
        <v>292</v>
      </c>
      <c r="C14" s="54" t="s">
        <v>44</v>
      </c>
      <c r="D14" s="54" t="s">
        <v>42</v>
      </c>
      <c r="E14" s="55" t="s">
        <v>36</v>
      </c>
      <c r="F14" s="56">
        <v>33604</v>
      </c>
    </row>
    <row r="15" spans="1:6" ht="18" customHeight="1">
      <c r="A15" s="52">
        <v>10</v>
      </c>
      <c r="B15" s="53">
        <v>293</v>
      </c>
      <c r="C15" s="54" t="s">
        <v>45</v>
      </c>
      <c r="D15" s="54" t="s">
        <v>42</v>
      </c>
      <c r="E15" s="55" t="s">
        <v>36</v>
      </c>
      <c r="F15" s="56">
        <v>33239</v>
      </c>
    </row>
    <row r="16" spans="1:6" ht="18" customHeight="1">
      <c r="A16" s="52">
        <v>11</v>
      </c>
      <c r="B16" s="53">
        <v>294</v>
      </c>
      <c r="C16" s="54" t="s">
        <v>46</v>
      </c>
      <c r="D16" s="54" t="s">
        <v>42</v>
      </c>
      <c r="E16" s="55" t="s">
        <v>36</v>
      </c>
      <c r="F16" s="56">
        <v>33239</v>
      </c>
    </row>
    <row r="17" spans="1:6" ht="18" customHeight="1" thickBot="1">
      <c r="A17" s="52">
        <v>12</v>
      </c>
      <c r="B17" s="57" t="s">
        <v>40</v>
      </c>
      <c r="C17" s="58"/>
      <c r="D17" s="132"/>
      <c r="E17" s="55" t="s">
        <v>36</v>
      </c>
      <c r="F17" s="59"/>
    </row>
    <row r="18" spans="1:6" ht="18" customHeight="1">
      <c r="A18" s="52">
        <v>13</v>
      </c>
      <c r="B18" s="49">
        <v>264</v>
      </c>
      <c r="C18" s="50" t="s">
        <v>47</v>
      </c>
      <c r="D18" s="50" t="s">
        <v>48</v>
      </c>
      <c r="E18" s="60" t="s">
        <v>36</v>
      </c>
      <c r="F18" s="51">
        <v>20697</v>
      </c>
    </row>
    <row r="19" spans="1:6" ht="18" customHeight="1">
      <c r="A19" s="52">
        <v>14</v>
      </c>
      <c r="B19" s="53">
        <v>265</v>
      </c>
      <c r="C19" s="54" t="s">
        <v>49</v>
      </c>
      <c r="D19" s="54" t="s">
        <v>48</v>
      </c>
      <c r="E19" s="53" t="s">
        <v>36</v>
      </c>
      <c r="F19" s="56">
        <v>33939</v>
      </c>
    </row>
    <row r="20" spans="1:6" ht="18" customHeight="1">
      <c r="A20" s="52">
        <v>15</v>
      </c>
      <c r="B20" s="53">
        <v>266</v>
      </c>
      <c r="C20" s="54" t="s">
        <v>50</v>
      </c>
      <c r="D20" s="54" t="s">
        <v>48</v>
      </c>
      <c r="E20" s="53" t="s">
        <v>36</v>
      </c>
      <c r="F20" s="56">
        <v>16933</v>
      </c>
    </row>
    <row r="21" spans="1:6" ht="18" customHeight="1">
      <c r="A21" s="52">
        <v>16</v>
      </c>
      <c r="B21" s="53">
        <v>267</v>
      </c>
      <c r="C21" s="54" t="s">
        <v>51</v>
      </c>
      <c r="D21" s="54" t="s">
        <v>48</v>
      </c>
      <c r="E21" s="53" t="s">
        <v>36</v>
      </c>
      <c r="F21" s="56">
        <v>18983</v>
      </c>
    </row>
    <row r="22" spans="1:6" ht="18" customHeight="1">
      <c r="A22" s="52">
        <v>17</v>
      </c>
      <c r="B22" s="53" t="s">
        <v>40</v>
      </c>
      <c r="C22" s="54"/>
      <c r="D22" s="54"/>
      <c r="E22" s="53" t="s">
        <v>36</v>
      </c>
      <c r="F22" s="56"/>
    </row>
    <row r="23" spans="1:6" ht="18" customHeight="1" thickBot="1">
      <c r="A23" s="52">
        <v>18</v>
      </c>
      <c r="B23" s="57" t="s">
        <v>40</v>
      </c>
      <c r="C23" s="58"/>
      <c r="D23" s="132"/>
      <c r="E23" s="53" t="s">
        <v>36</v>
      </c>
      <c r="F23" s="59"/>
    </row>
    <row r="24" spans="1:6" ht="18" customHeight="1">
      <c r="A24" s="52">
        <v>19</v>
      </c>
      <c r="B24" s="49">
        <v>258</v>
      </c>
      <c r="C24" s="50" t="s">
        <v>52</v>
      </c>
      <c r="D24" s="50" t="s">
        <v>53</v>
      </c>
      <c r="E24" s="60" t="s">
        <v>36</v>
      </c>
      <c r="F24" s="51">
        <v>30682</v>
      </c>
    </row>
    <row r="25" spans="1:6" ht="18" customHeight="1">
      <c r="A25" s="52">
        <v>20</v>
      </c>
      <c r="B25" s="53">
        <v>259</v>
      </c>
      <c r="C25" s="54" t="s">
        <v>54</v>
      </c>
      <c r="D25" s="54" t="s">
        <v>53</v>
      </c>
      <c r="E25" s="55" t="s">
        <v>36</v>
      </c>
      <c r="F25" s="56">
        <v>29620</v>
      </c>
    </row>
    <row r="26" spans="1:6" ht="18" customHeight="1">
      <c r="A26" s="52">
        <v>21</v>
      </c>
      <c r="B26" s="53">
        <v>260</v>
      </c>
      <c r="C26" s="54" t="s">
        <v>55</v>
      </c>
      <c r="D26" s="54" t="s">
        <v>53</v>
      </c>
      <c r="E26" s="55" t="s">
        <v>36</v>
      </c>
      <c r="F26" s="56">
        <v>27160</v>
      </c>
    </row>
    <row r="27" spans="1:6" ht="18" customHeight="1">
      <c r="A27" s="52">
        <v>22</v>
      </c>
      <c r="B27" s="53">
        <v>261</v>
      </c>
      <c r="C27" s="54" t="s">
        <v>56</v>
      </c>
      <c r="D27" s="54" t="s">
        <v>53</v>
      </c>
      <c r="E27" s="55" t="s">
        <v>36</v>
      </c>
      <c r="F27" s="56">
        <v>33093</v>
      </c>
    </row>
    <row r="28" spans="1:6" ht="18" customHeight="1">
      <c r="A28" s="52">
        <v>23</v>
      </c>
      <c r="B28" s="53">
        <v>262</v>
      </c>
      <c r="C28" s="54" t="s">
        <v>57</v>
      </c>
      <c r="D28" s="54" t="s">
        <v>53</v>
      </c>
      <c r="E28" s="55" t="s">
        <v>36</v>
      </c>
      <c r="F28" s="56">
        <v>28227</v>
      </c>
    </row>
    <row r="29" spans="1:6" ht="18" customHeight="1" thickBot="1">
      <c r="A29" s="52">
        <v>24</v>
      </c>
      <c r="B29" s="57">
        <v>263</v>
      </c>
      <c r="C29" s="58" t="s">
        <v>58</v>
      </c>
      <c r="D29" s="58" t="s">
        <v>53</v>
      </c>
      <c r="E29" s="57" t="s">
        <v>36</v>
      </c>
      <c r="F29" s="59">
        <v>31405</v>
      </c>
    </row>
    <row r="30" spans="1:6" ht="18" customHeight="1">
      <c r="A30" s="52">
        <v>25</v>
      </c>
      <c r="B30" s="49">
        <v>300</v>
      </c>
      <c r="C30" s="50" t="s">
        <v>59</v>
      </c>
      <c r="D30" s="50" t="s">
        <v>60</v>
      </c>
      <c r="E30" s="49" t="s">
        <v>36</v>
      </c>
      <c r="F30" s="51">
        <v>24381</v>
      </c>
    </row>
    <row r="31" spans="1:6" ht="18" customHeight="1">
      <c r="A31" s="52">
        <v>26</v>
      </c>
      <c r="B31" s="53">
        <v>301</v>
      </c>
      <c r="C31" s="54" t="s">
        <v>61</v>
      </c>
      <c r="D31" s="54" t="s">
        <v>60</v>
      </c>
      <c r="E31" s="53" t="s">
        <v>36</v>
      </c>
      <c r="F31" s="56">
        <v>21586</v>
      </c>
    </row>
    <row r="32" spans="1:6" ht="18" customHeight="1">
      <c r="A32" s="52">
        <v>27</v>
      </c>
      <c r="B32" s="53">
        <v>302</v>
      </c>
      <c r="C32" s="54" t="s">
        <v>62</v>
      </c>
      <c r="D32" s="54" t="s">
        <v>60</v>
      </c>
      <c r="E32" s="53" t="s">
        <v>36</v>
      </c>
      <c r="F32" s="56">
        <v>25607</v>
      </c>
    </row>
    <row r="33" spans="1:6" ht="18" customHeight="1">
      <c r="A33" s="52">
        <v>28</v>
      </c>
      <c r="B33" s="53">
        <v>303</v>
      </c>
      <c r="C33" s="54" t="s">
        <v>63</v>
      </c>
      <c r="D33" s="54" t="s">
        <v>60</v>
      </c>
      <c r="E33" s="53" t="s">
        <v>36</v>
      </c>
      <c r="F33" s="56">
        <v>20591</v>
      </c>
    </row>
    <row r="34" spans="1:6" ht="18" customHeight="1">
      <c r="A34" s="52">
        <v>29</v>
      </c>
      <c r="B34" s="53">
        <v>304</v>
      </c>
      <c r="C34" s="54" t="s">
        <v>64</v>
      </c>
      <c r="D34" s="54" t="s">
        <v>60</v>
      </c>
      <c r="E34" s="53" t="s">
        <v>36</v>
      </c>
      <c r="F34" s="56">
        <v>21061</v>
      </c>
    </row>
    <row r="35" spans="1:6" ht="18" customHeight="1" thickBot="1">
      <c r="A35" s="52">
        <v>30</v>
      </c>
      <c r="B35" s="57" t="s">
        <v>40</v>
      </c>
      <c r="C35" s="58"/>
      <c r="D35" s="132"/>
      <c r="E35" s="57" t="s">
        <v>36</v>
      </c>
      <c r="F35" s="59"/>
    </row>
    <row r="36" spans="1:6" ht="18" customHeight="1">
      <c r="A36" s="52">
        <v>31</v>
      </c>
      <c r="B36" s="49">
        <v>274</v>
      </c>
      <c r="C36" s="50" t="s">
        <v>65</v>
      </c>
      <c r="D36" s="50" t="s">
        <v>66</v>
      </c>
      <c r="E36" s="49" t="s">
        <v>36</v>
      </c>
      <c r="F36" s="51">
        <v>34444</v>
      </c>
    </row>
    <row r="37" spans="1:6" ht="18" customHeight="1">
      <c r="A37" s="52">
        <v>32</v>
      </c>
      <c r="B37" s="53">
        <v>275</v>
      </c>
      <c r="C37" s="54" t="s">
        <v>67</v>
      </c>
      <c r="D37" s="54" t="s">
        <v>66</v>
      </c>
      <c r="E37" s="53" t="s">
        <v>36</v>
      </c>
      <c r="F37" s="56">
        <v>33604</v>
      </c>
    </row>
    <row r="38" spans="1:6" ht="18" customHeight="1">
      <c r="A38" s="52">
        <v>33</v>
      </c>
      <c r="B38" s="53">
        <v>276</v>
      </c>
      <c r="C38" s="54" t="s">
        <v>68</v>
      </c>
      <c r="D38" s="54" t="s">
        <v>66</v>
      </c>
      <c r="E38" s="53" t="s">
        <v>36</v>
      </c>
      <c r="F38" s="56">
        <v>32302</v>
      </c>
    </row>
    <row r="39" spans="1:6" ht="18" customHeight="1">
      <c r="A39" s="52">
        <v>34</v>
      </c>
      <c r="B39" s="53">
        <v>277</v>
      </c>
      <c r="C39" s="54" t="s">
        <v>69</v>
      </c>
      <c r="D39" s="54" t="s">
        <v>66</v>
      </c>
      <c r="E39" s="53" t="s">
        <v>36</v>
      </c>
      <c r="F39" s="56">
        <v>33124</v>
      </c>
    </row>
    <row r="40" spans="1:6" ht="18" customHeight="1">
      <c r="A40" s="52">
        <v>35</v>
      </c>
      <c r="B40" s="53">
        <v>278</v>
      </c>
      <c r="C40" s="54" t="s">
        <v>70</v>
      </c>
      <c r="D40" s="54" t="s">
        <v>66</v>
      </c>
      <c r="E40" s="53" t="s">
        <v>36</v>
      </c>
      <c r="F40" s="56">
        <v>34428</v>
      </c>
    </row>
    <row r="41" spans="1:6" ht="18" customHeight="1" thickBot="1">
      <c r="A41" s="52">
        <v>36</v>
      </c>
      <c r="B41" s="57" t="s">
        <v>40</v>
      </c>
      <c r="C41" s="58"/>
      <c r="D41" s="54"/>
      <c r="E41" s="57" t="s">
        <v>36</v>
      </c>
      <c r="F41" s="59"/>
    </row>
    <row r="42" spans="1:6" ht="18" customHeight="1">
      <c r="A42" s="52">
        <v>37</v>
      </c>
      <c r="B42" s="49">
        <v>295</v>
      </c>
      <c r="C42" s="50" t="s">
        <v>71</v>
      </c>
      <c r="D42" s="50" t="s">
        <v>72</v>
      </c>
      <c r="E42" s="49" t="s">
        <v>36</v>
      </c>
      <c r="F42" s="51">
        <v>30682</v>
      </c>
    </row>
    <row r="43" spans="1:6" ht="18" customHeight="1">
      <c r="A43" s="52">
        <v>38</v>
      </c>
      <c r="B43" s="53">
        <v>296</v>
      </c>
      <c r="C43" s="54" t="s">
        <v>73</v>
      </c>
      <c r="D43" s="54" t="s">
        <v>72</v>
      </c>
      <c r="E43" s="53" t="s">
        <v>36</v>
      </c>
      <c r="F43" s="56">
        <v>32478</v>
      </c>
    </row>
    <row r="44" spans="1:6" ht="18" customHeight="1">
      <c r="A44" s="52">
        <v>39</v>
      </c>
      <c r="B44" s="53">
        <v>297</v>
      </c>
      <c r="C44" s="54" t="s">
        <v>74</v>
      </c>
      <c r="D44" s="54" t="s">
        <v>72</v>
      </c>
      <c r="E44" s="53" t="s">
        <v>36</v>
      </c>
      <c r="F44" s="56">
        <v>33608</v>
      </c>
    </row>
    <row r="45" spans="1:6" ht="18" customHeight="1">
      <c r="A45" s="52">
        <v>40</v>
      </c>
      <c r="B45" s="53">
        <v>298</v>
      </c>
      <c r="C45" s="54" t="s">
        <v>75</v>
      </c>
      <c r="D45" s="54" t="s">
        <v>72</v>
      </c>
      <c r="E45" s="53" t="s">
        <v>36</v>
      </c>
      <c r="F45" s="56">
        <v>32226</v>
      </c>
    </row>
    <row r="46" spans="1:6" ht="18" customHeight="1">
      <c r="A46" s="52">
        <v>41</v>
      </c>
      <c r="B46" s="53">
        <v>299</v>
      </c>
      <c r="C46" s="54" t="s">
        <v>76</v>
      </c>
      <c r="D46" s="54" t="s">
        <v>72</v>
      </c>
      <c r="E46" s="53" t="s">
        <v>36</v>
      </c>
      <c r="F46" s="56">
        <v>33851</v>
      </c>
    </row>
    <row r="47" spans="1:6" ht="18" customHeight="1" thickBot="1">
      <c r="A47" s="52">
        <v>42</v>
      </c>
      <c r="B47" s="57" t="s">
        <v>40</v>
      </c>
      <c r="C47" s="58"/>
      <c r="D47" s="132"/>
      <c r="E47" s="57" t="s">
        <v>36</v>
      </c>
      <c r="F47" s="59"/>
    </row>
    <row r="48" spans="1:6" ht="18" customHeight="1">
      <c r="A48" s="52">
        <v>43</v>
      </c>
      <c r="B48" s="49">
        <v>279</v>
      </c>
      <c r="C48" s="50" t="s">
        <v>77</v>
      </c>
      <c r="D48" s="50" t="s">
        <v>78</v>
      </c>
      <c r="E48" s="49" t="s">
        <v>36</v>
      </c>
      <c r="F48" s="51">
        <v>24580</v>
      </c>
    </row>
    <row r="49" spans="1:6" ht="18" customHeight="1">
      <c r="A49" s="52">
        <v>44</v>
      </c>
      <c r="B49" s="53">
        <v>280</v>
      </c>
      <c r="C49" s="54" t="s">
        <v>79</v>
      </c>
      <c r="D49" s="54" t="s">
        <v>78</v>
      </c>
      <c r="E49" s="53" t="s">
        <v>36</v>
      </c>
      <c r="F49" s="56">
        <v>24844</v>
      </c>
    </row>
    <row r="50" spans="1:6" ht="18" customHeight="1">
      <c r="A50" s="52">
        <v>45</v>
      </c>
      <c r="B50" s="53">
        <v>281</v>
      </c>
      <c r="C50" s="54" t="s">
        <v>80</v>
      </c>
      <c r="D50" s="54" t="s">
        <v>78</v>
      </c>
      <c r="E50" s="53" t="s">
        <v>36</v>
      </c>
      <c r="F50" s="56">
        <v>25993</v>
      </c>
    </row>
    <row r="51" spans="1:6" ht="18" customHeight="1">
      <c r="A51" s="52">
        <v>46</v>
      </c>
      <c r="B51" s="53">
        <v>282</v>
      </c>
      <c r="C51" s="54" t="s">
        <v>81</v>
      </c>
      <c r="D51" s="54" t="s">
        <v>78</v>
      </c>
      <c r="E51" s="53" t="s">
        <v>36</v>
      </c>
      <c r="F51" s="56">
        <v>17868</v>
      </c>
    </row>
    <row r="52" spans="1:6" ht="18" customHeight="1">
      <c r="A52" s="52">
        <v>47</v>
      </c>
      <c r="B52" s="53">
        <v>283</v>
      </c>
      <c r="C52" s="54" t="s">
        <v>82</v>
      </c>
      <c r="D52" s="54" t="s">
        <v>78</v>
      </c>
      <c r="E52" s="53" t="s">
        <v>36</v>
      </c>
      <c r="F52" s="56">
        <v>24073</v>
      </c>
    </row>
    <row r="53" spans="1:6" ht="18" customHeight="1" thickBot="1">
      <c r="A53" s="52">
        <v>48</v>
      </c>
      <c r="B53" s="57">
        <v>284</v>
      </c>
      <c r="C53" s="58" t="s">
        <v>83</v>
      </c>
      <c r="D53" s="58" t="s">
        <v>78</v>
      </c>
      <c r="E53" s="57" t="s">
        <v>36</v>
      </c>
      <c r="F53" s="59">
        <v>23268</v>
      </c>
    </row>
    <row r="54" spans="1:6" ht="18" customHeight="1">
      <c r="A54" s="52">
        <v>49</v>
      </c>
      <c r="B54" s="49">
        <v>252</v>
      </c>
      <c r="C54" s="50" t="s">
        <v>84</v>
      </c>
      <c r="D54" s="50" t="s">
        <v>85</v>
      </c>
      <c r="E54" s="49" t="s">
        <v>36</v>
      </c>
      <c r="F54" s="51">
        <v>29979</v>
      </c>
    </row>
    <row r="55" spans="1:6" ht="18" customHeight="1">
      <c r="A55" s="52">
        <v>50</v>
      </c>
      <c r="B55" s="53">
        <v>253</v>
      </c>
      <c r="C55" s="54" t="s">
        <v>86</v>
      </c>
      <c r="D55" s="54" t="s">
        <v>85</v>
      </c>
      <c r="E55" s="53" t="s">
        <v>36</v>
      </c>
      <c r="F55" s="56">
        <v>32918</v>
      </c>
    </row>
    <row r="56" spans="1:6" ht="18" customHeight="1">
      <c r="A56" s="52">
        <v>51</v>
      </c>
      <c r="B56" s="53">
        <v>254</v>
      </c>
      <c r="C56" s="54" t="s">
        <v>87</v>
      </c>
      <c r="D56" s="54" t="s">
        <v>85</v>
      </c>
      <c r="E56" s="53" t="s">
        <v>36</v>
      </c>
      <c r="F56" s="56">
        <v>32755</v>
      </c>
    </row>
    <row r="57" spans="1:6" ht="18" customHeight="1">
      <c r="A57" s="52">
        <v>52</v>
      </c>
      <c r="B57" s="53">
        <v>255</v>
      </c>
      <c r="C57" s="54" t="s">
        <v>88</v>
      </c>
      <c r="D57" s="54" t="s">
        <v>85</v>
      </c>
      <c r="E57" s="53" t="s">
        <v>36</v>
      </c>
      <c r="F57" s="56">
        <v>32963</v>
      </c>
    </row>
    <row r="58" spans="1:6" ht="18" customHeight="1">
      <c r="A58" s="52">
        <v>53</v>
      </c>
      <c r="B58" s="53">
        <v>256</v>
      </c>
      <c r="C58" s="54" t="s">
        <v>89</v>
      </c>
      <c r="D58" s="54" t="s">
        <v>85</v>
      </c>
      <c r="E58" s="53" t="s">
        <v>36</v>
      </c>
      <c r="F58" s="56">
        <v>29508</v>
      </c>
    </row>
    <row r="59" spans="1:6" ht="18" customHeight="1" thickBot="1">
      <c r="A59" s="52">
        <v>54</v>
      </c>
      <c r="B59" s="57">
        <v>257</v>
      </c>
      <c r="C59" s="58" t="s">
        <v>90</v>
      </c>
      <c r="D59" s="58" t="s">
        <v>85</v>
      </c>
      <c r="E59" s="57" t="s">
        <v>36</v>
      </c>
      <c r="F59" s="59">
        <v>31629</v>
      </c>
    </row>
    <row r="60" spans="1:6" ht="18" customHeight="1">
      <c r="A60" s="52">
        <v>55</v>
      </c>
      <c r="B60" s="49">
        <v>268</v>
      </c>
      <c r="C60" s="50" t="s">
        <v>91</v>
      </c>
      <c r="D60" s="50" t="s">
        <v>92</v>
      </c>
      <c r="E60" s="49" t="s">
        <v>36</v>
      </c>
      <c r="F60" s="51">
        <v>31862</v>
      </c>
    </row>
    <row r="61" spans="1:6" ht="18" customHeight="1">
      <c r="A61" s="52">
        <v>56</v>
      </c>
      <c r="B61" s="53">
        <v>269</v>
      </c>
      <c r="C61" s="54" t="s">
        <v>93</v>
      </c>
      <c r="D61" s="54" t="s">
        <v>92</v>
      </c>
      <c r="E61" s="53" t="s">
        <v>36</v>
      </c>
      <c r="F61" s="56">
        <v>34486</v>
      </c>
    </row>
    <row r="62" spans="1:6" ht="18" customHeight="1">
      <c r="A62" s="52">
        <v>57</v>
      </c>
      <c r="B62" s="53">
        <v>270</v>
      </c>
      <c r="C62" s="54" t="s">
        <v>94</v>
      </c>
      <c r="D62" s="54" t="s">
        <v>92</v>
      </c>
      <c r="E62" s="53" t="s">
        <v>36</v>
      </c>
      <c r="F62" s="56">
        <v>35695</v>
      </c>
    </row>
    <row r="63" spans="1:6" ht="18" customHeight="1">
      <c r="A63" s="52">
        <v>58</v>
      </c>
      <c r="B63" s="53">
        <v>271</v>
      </c>
      <c r="C63" s="54" t="s">
        <v>95</v>
      </c>
      <c r="D63" s="54" t="s">
        <v>92</v>
      </c>
      <c r="E63" s="53" t="s">
        <v>36</v>
      </c>
      <c r="F63" s="56">
        <v>35548</v>
      </c>
    </row>
    <row r="64" spans="1:6" ht="18" customHeight="1">
      <c r="A64" s="52">
        <v>59</v>
      </c>
      <c r="B64" s="53">
        <v>272</v>
      </c>
      <c r="C64" s="54" t="s">
        <v>96</v>
      </c>
      <c r="D64" s="54" t="s">
        <v>92</v>
      </c>
      <c r="E64" s="53" t="s">
        <v>36</v>
      </c>
      <c r="F64" s="56">
        <v>24069</v>
      </c>
    </row>
    <row r="65" spans="1:6" ht="18" customHeight="1" thickBot="1">
      <c r="A65" s="52">
        <v>60</v>
      </c>
      <c r="B65" s="57">
        <v>273</v>
      </c>
      <c r="C65" s="58" t="s">
        <v>97</v>
      </c>
      <c r="D65" s="58" t="s">
        <v>92</v>
      </c>
      <c r="E65" s="57" t="s">
        <v>36</v>
      </c>
      <c r="F65" s="59">
        <v>34276</v>
      </c>
    </row>
    <row r="66" spans="1:6" ht="18" customHeight="1">
      <c r="A66" s="52">
        <v>61</v>
      </c>
      <c r="B66" s="49">
        <v>285</v>
      </c>
      <c r="C66" s="50" t="s">
        <v>98</v>
      </c>
      <c r="D66" s="50" t="s">
        <v>99</v>
      </c>
      <c r="E66" s="49" t="s">
        <v>36</v>
      </c>
      <c r="F66" s="51">
        <v>32396</v>
      </c>
    </row>
    <row r="67" spans="1:6" ht="18" customHeight="1">
      <c r="A67" s="52">
        <v>62</v>
      </c>
      <c r="B67" s="53">
        <v>286</v>
      </c>
      <c r="C67" s="54" t="s">
        <v>100</v>
      </c>
      <c r="D67" s="54" t="s">
        <v>99</v>
      </c>
      <c r="E67" s="53" t="s">
        <v>36</v>
      </c>
      <c r="F67" s="56">
        <v>33903</v>
      </c>
    </row>
    <row r="68" spans="1:6" ht="18" customHeight="1">
      <c r="A68" s="52">
        <v>63</v>
      </c>
      <c r="B68" s="53">
        <v>287</v>
      </c>
      <c r="C68" s="54" t="s">
        <v>101</v>
      </c>
      <c r="D68" s="54" t="s">
        <v>99</v>
      </c>
      <c r="E68" s="53" t="s">
        <v>36</v>
      </c>
      <c r="F68" s="56">
        <v>33549</v>
      </c>
    </row>
    <row r="69" spans="1:6" ht="18" customHeight="1">
      <c r="A69" s="52">
        <v>64</v>
      </c>
      <c r="B69" s="53">
        <v>288</v>
      </c>
      <c r="C69" s="54" t="s">
        <v>102</v>
      </c>
      <c r="D69" s="54" t="s">
        <v>99</v>
      </c>
      <c r="E69" s="53" t="s">
        <v>36</v>
      </c>
      <c r="F69" s="56">
        <v>34162</v>
      </c>
    </row>
    <row r="70" spans="1:6" ht="18" customHeight="1">
      <c r="A70" s="52">
        <v>65</v>
      </c>
      <c r="B70" s="53">
        <v>289</v>
      </c>
      <c r="C70" s="54" t="s">
        <v>103</v>
      </c>
      <c r="D70" s="54" t="s">
        <v>99</v>
      </c>
      <c r="E70" s="53" t="s">
        <v>36</v>
      </c>
      <c r="F70" s="56">
        <v>33417</v>
      </c>
    </row>
    <row r="71" spans="1:6" ht="18" customHeight="1" thickBot="1">
      <c r="A71" s="52">
        <v>66</v>
      </c>
      <c r="B71" s="57" t="s">
        <v>40</v>
      </c>
      <c r="C71" s="58"/>
      <c r="D71" s="132"/>
      <c r="E71" s="53" t="s">
        <v>36</v>
      </c>
      <c r="F71" s="59"/>
    </row>
    <row r="72" spans="1:6" ht="18" customHeight="1">
      <c r="A72" s="52">
        <v>67</v>
      </c>
      <c r="B72" s="49">
        <v>28</v>
      </c>
      <c r="C72" s="50" t="s">
        <v>104</v>
      </c>
      <c r="D72" s="50" t="s">
        <v>105</v>
      </c>
      <c r="E72" s="49" t="s">
        <v>36</v>
      </c>
      <c r="F72" s="51">
        <v>23867</v>
      </c>
    </row>
    <row r="73" spans="1:6" ht="18" customHeight="1">
      <c r="A73" s="52">
        <v>68</v>
      </c>
      <c r="B73" s="53">
        <v>22</v>
      </c>
      <c r="C73" s="54" t="s">
        <v>106</v>
      </c>
      <c r="D73" s="54" t="s">
        <v>105</v>
      </c>
      <c r="E73" s="53" t="s">
        <v>36</v>
      </c>
      <c r="F73" s="56">
        <v>23783</v>
      </c>
    </row>
    <row r="74" spans="1:6" ht="18" customHeight="1">
      <c r="A74" s="52">
        <v>69</v>
      </c>
      <c r="B74" s="53">
        <v>21</v>
      </c>
      <c r="C74" s="54" t="s">
        <v>107</v>
      </c>
      <c r="D74" s="54" t="s">
        <v>105</v>
      </c>
      <c r="E74" s="53" t="s">
        <v>36</v>
      </c>
      <c r="F74" s="56">
        <v>27676</v>
      </c>
    </row>
    <row r="75" spans="1:6" ht="18" customHeight="1">
      <c r="A75" s="52">
        <v>70</v>
      </c>
      <c r="B75" s="53">
        <v>381</v>
      </c>
      <c r="C75" s="54" t="s">
        <v>108</v>
      </c>
      <c r="D75" s="54" t="s">
        <v>105</v>
      </c>
      <c r="E75" s="53" t="s">
        <v>36</v>
      </c>
      <c r="F75" s="56">
        <v>1</v>
      </c>
    </row>
    <row r="76" spans="1:6" ht="18" customHeight="1">
      <c r="A76" s="52">
        <v>71</v>
      </c>
      <c r="B76" s="53">
        <v>368</v>
      </c>
      <c r="C76" s="54" t="s">
        <v>109</v>
      </c>
      <c r="D76" s="54" t="s">
        <v>105</v>
      </c>
      <c r="E76" s="53" t="s">
        <v>36</v>
      </c>
      <c r="F76" s="56">
        <v>1</v>
      </c>
    </row>
    <row r="77" spans="1:6" ht="18" customHeight="1" thickBot="1">
      <c r="A77" s="52">
        <v>72</v>
      </c>
      <c r="B77" s="57" t="s">
        <v>40</v>
      </c>
      <c r="C77" s="58"/>
      <c r="D77" s="132"/>
      <c r="E77" s="53" t="s">
        <v>36</v>
      </c>
      <c r="F77" s="59"/>
    </row>
    <row r="78" spans="1:6" ht="18" customHeight="1">
      <c r="A78" s="52">
        <v>73</v>
      </c>
      <c r="B78" s="49">
        <v>2</v>
      </c>
      <c r="C78" s="50" t="s">
        <v>110</v>
      </c>
      <c r="D78" s="50" t="s">
        <v>29</v>
      </c>
      <c r="E78" s="49" t="s">
        <v>111</v>
      </c>
      <c r="F78" s="51">
        <v>19906</v>
      </c>
    </row>
    <row r="79" spans="1:6" ht="18" customHeight="1">
      <c r="A79" s="52">
        <v>74</v>
      </c>
      <c r="B79" s="53">
        <v>3</v>
      </c>
      <c r="C79" s="54" t="s">
        <v>112</v>
      </c>
      <c r="D79" s="54" t="s">
        <v>113</v>
      </c>
      <c r="E79" s="53" t="s">
        <v>111</v>
      </c>
      <c r="F79" s="56">
        <v>33795</v>
      </c>
    </row>
    <row r="80" spans="1:6" ht="18" customHeight="1">
      <c r="A80" s="52">
        <v>75</v>
      </c>
      <c r="B80" s="53">
        <v>4</v>
      </c>
      <c r="C80" s="54" t="s">
        <v>114</v>
      </c>
      <c r="D80" s="54" t="s">
        <v>29</v>
      </c>
      <c r="E80" s="53" t="s">
        <v>111</v>
      </c>
      <c r="F80" s="56">
        <v>24440</v>
      </c>
    </row>
    <row r="81" spans="1:6" ht="18" customHeight="1">
      <c r="A81" s="52">
        <v>76</v>
      </c>
      <c r="B81" s="53">
        <v>5</v>
      </c>
      <c r="C81" s="54" t="s">
        <v>115</v>
      </c>
      <c r="D81" s="54" t="s">
        <v>116</v>
      </c>
      <c r="E81" s="53" t="s">
        <v>111</v>
      </c>
      <c r="F81" s="56">
        <v>19824</v>
      </c>
    </row>
    <row r="82" spans="1:6" ht="18" customHeight="1">
      <c r="A82" s="52">
        <v>77</v>
      </c>
      <c r="B82" s="53">
        <v>6</v>
      </c>
      <c r="C82" s="54" t="s">
        <v>117</v>
      </c>
      <c r="D82" s="54" t="s">
        <v>118</v>
      </c>
      <c r="E82" s="53" t="s">
        <v>111</v>
      </c>
      <c r="F82" s="56">
        <v>24304</v>
      </c>
    </row>
    <row r="83" spans="1:6" ht="18" customHeight="1" thickBot="1">
      <c r="A83" s="52">
        <v>78</v>
      </c>
      <c r="B83" s="57">
        <v>7</v>
      </c>
      <c r="C83" s="58" t="s">
        <v>119</v>
      </c>
      <c r="D83" s="58" t="s">
        <v>29</v>
      </c>
      <c r="E83" s="57" t="s">
        <v>111</v>
      </c>
      <c r="F83" s="59">
        <v>20484</v>
      </c>
    </row>
    <row r="84" spans="1:6" ht="18" customHeight="1">
      <c r="A84" s="52">
        <v>79</v>
      </c>
      <c r="B84" s="49">
        <v>8</v>
      </c>
      <c r="C84" s="50" t="s">
        <v>120</v>
      </c>
      <c r="D84" s="50" t="s">
        <v>121</v>
      </c>
      <c r="E84" s="49" t="s">
        <v>111</v>
      </c>
      <c r="F84" s="51">
        <v>28705</v>
      </c>
    </row>
    <row r="85" spans="1:6" ht="18" customHeight="1">
      <c r="A85" s="52">
        <v>80</v>
      </c>
      <c r="B85" s="53">
        <v>9</v>
      </c>
      <c r="C85" s="54" t="s">
        <v>122</v>
      </c>
      <c r="D85" s="54" t="s">
        <v>123</v>
      </c>
      <c r="E85" s="53" t="s">
        <v>111</v>
      </c>
      <c r="F85" s="56">
        <v>25932</v>
      </c>
    </row>
    <row r="86" spans="1:6" ht="18" customHeight="1">
      <c r="A86" s="52">
        <v>81</v>
      </c>
      <c r="B86" s="53">
        <v>10</v>
      </c>
      <c r="C86" s="54" t="s">
        <v>124</v>
      </c>
      <c r="D86" s="54" t="s">
        <v>29</v>
      </c>
      <c r="E86" s="53" t="s">
        <v>111</v>
      </c>
      <c r="F86" s="56">
        <v>24282</v>
      </c>
    </row>
    <row r="87" spans="1:6" ht="18" customHeight="1">
      <c r="A87" s="52">
        <v>82</v>
      </c>
      <c r="B87" s="53">
        <v>11</v>
      </c>
      <c r="C87" s="54" t="s">
        <v>125</v>
      </c>
      <c r="D87" s="54" t="s">
        <v>29</v>
      </c>
      <c r="E87" s="53" t="s">
        <v>111</v>
      </c>
      <c r="F87" s="56">
        <v>30374</v>
      </c>
    </row>
    <row r="88" spans="1:6" ht="18" customHeight="1">
      <c r="A88" s="52">
        <v>83</v>
      </c>
      <c r="B88" s="53">
        <v>12</v>
      </c>
      <c r="C88" s="54" t="s">
        <v>126</v>
      </c>
      <c r="D88" s="54" t="s">
        <v>29</v>
      </c>
      <c r="E88" s="53" t="s">
        <v>111</v>
      </c>
      <c r="F88" s="56">
        <v>19384</v>
      </c>
    </row>
    <row r="89" spans="1:6" ht="18" customHeight="1" thickBot="1">
      <c r="A89" s="52">
        <v>84</v>
      </c>
      <c r="B89" s="57">
        <v>13</v>
      </c>
      <c r="C89" s="58" t="s">
        <v>127</v>
      </c>
      <c r="D89" s="58" t="s">
        <v>29</v>
      </c>
      <c r="E89" s="57" t="s">
        <v>111</v>
      </c>
      <c r="F89" s="59">
        <v>19270</v>
      </c>
    </row>
    <row r="90" spans="1:6" ht="18" customHeight="1">
      <c r="A90" s="52">
        <v>85</v>
      </c>
      <c r="B90" s="49">
        <v>14</v>
      </c>
      <c r="C90" s="50" t="s">
        <v>128</v>
      </c>
      <c r="D90" s="50" t="s">
        <v>29</v>
      </c>
      <c r="E90" s="49" t="s">
        <v>111</v>
      </c>
      <c r="F90" s="51">
        <v>17911</v>
      </c>
    </row>
    <row r="91" spans="1:6" ht="18" customHeight="1">
      <c r="A91" s="52">
        <v>86</v>
      </c>
      <c r="B91" s="53">
        <v>15</v>
      </c>
      <c r="C91" s="54" t="s">
        <v>129</v>
      </c>
      <c r="D91" s="54" t="s">
        <v>130</v>
      </c>
      <c r="E91" s="53" t="s">
        <v>111</v>
      </c>
      <c r="F91" s="56">
        <v>17688</v>
      </c>
    </row>
    <row r="92" spans="1:6" ht="18" customHeight="1">
      <c r="A92" s="52">
        <v>87</v>
      </c>
      <c r="B92" s="53">
        <v>16</v>
      </c>
      <c r="C92" s="54" t="s">
        <v>131</v>
      </c>
      <c r="D92" s="54" t="s">
        <v>132</v>
      </c>
      <c r="E92" s="53" t="s">
        <v>111</v>
      </c>
      <c r="F92" s="56">
        <v>21575</v>
      </c>
    </row>
    <row r="93" spans="1:6" ht="18" customHeight="1">
      <c r="A93" s="52">
        <v>88</v>
      </c>
      <c r="B93" s="53">
        <v>355</v>
      </c>
      <c r="C93" s="54" t="s">
        <v>133</v>
      </c>
      <c r="D93" s="54" t="s">
        <v>134</v>
      </c>
      <c r="E93" s="53" t="s">
        <v>111</v>
      </c>
      <c r="F93" s="56">
        <v>23743</v>
      </c>
    </row>
    <row r="94" spans="1:6" ht="18" customHeight="1">
      <c r="A94" s="52">
        <v>89</v>
      </c>
      <c r="B94" s="53">
        <v>18</v>
      </c>
      <c r="C94" s="54" t="s">
        <v>135</v>
      </c>
      <c r="D94" s="54" t="s">
        <v>134</v>
      </c>
      <c r="E94" s="53" t="s">
        <v>111</v>
      </c>
      <c r="F94" s="56">
        <v>22926</v>
      </c>
    </row>
    <row r="95" spans="1:6" ht="18" customHeight="1" thickBot="1">
      <c r="A95" s="52">
        <v>90</v>
      </c>
      <c r="B95" s="57">
        <v>19</v>
      </c>
      <c r="C95" s="58" t="s">
        <v>136</v>
      </c>
      <c r="D95" s="58" t="s">
        <v>137</v>
      </c>
      <c r="E95" s="57" t="s">
        <v>111</v>
      </c>
      <c r="F95" s="59">
        <v>23316</v>
      </c>
    </row>
    <row r="96" spans="1:6" ht="18" customHeight="1">
      <c r="A96" s="52">
        <v>91</v>
      </c>
      <c r="B96" s="49">
        <v>20</v>
      </c>
      <c r="C96" s="50" t="s">
        <v>138</v>
      </c>
      <c r="D96" s="50" t="s">
        <v>29</v>
      </c>
      <c r="E96" s="49" t="s">
        <v>111</v>
      </c>
      <c r="F96" s="51">
        <v>21990</v>
      </c>
    </row>
    <row r="97" spans="1:6" ht="18" customHeight="1">
      <c r="A97" s="52">
        <v>92</v>
      </c>
      <c r="B97" s="53">
        <v>374</v>
      </c>
      <c r="C97" s="54" t="s">
        <v>139</v>
      </c>
      <c r="D97" s="54" t="s">
        <v>29</v>
      </c>
      <c r="E97" s="53" t="s">
        <v>111</v>
      </c>
      <c r="F97" s="56">
        <v>1</v>
      </c>
    </row>
    <row r="98" spans="1:6" ht="18" customHeight="1">
      <c r="A98" s="52">
        <v>93</v>
      </c>
      <c r="B98" s="53">
        <v>372</v>
      </c>
      <c r="C98" s="54" t="s">
        <v>140</v>
      </c>
      <c r="D98" s="54" t="s">
        <v>29</v>
      </c>
      <c r="E98" s="53" t="s">
        <v>111</v>
      </c>
      <c r="F98" s="56">
        <v>1</v>
      </c>
    </row>
    <row r="99" spans="1:6" ht="18" customHeight="1">
      <c r="A99" s="52">
        <v>94</v>
      </c>
      <c r="B99" s="53">
        <v>23</v>
      </c>
      <c r="C99" s="54" t="s">
        <v>141</v>
      </c>
      <c r="D99" s="54" t="s">
        <v>142</v>
      </c>
      <c r="E99" s="53" t="s">
        <v>111</v>
      </c>
      <c r="F99" s="56">
        <v>20576</v>
      </c>
    </row>
    <row r="100" spans="1:6" ht="18" customHeight="1">
      <c r="A100" s="52">
        <v>95</v>
      </c>
      <c r="B100" s="53">
        <v>24</v>
      </c>
      <c r="C100" s="54" t="s">
        <v>143</v>
      </c>
      <c r="D100" s="54" t="s">
        <v>142</v>
      </c>
      <c r="E100" s="53" t="s">
        <v>111</v>
      </c>
      <c r="F100" s="56">
        <v>27685</v>
      </c>
    </row>
    <row r="101" spans="1:6" ht="18" customHeight="1" thickBot="1">
      <c r="A101" s="52">
        <v>96</v>
      </c>
      <c r="B101" s="57">
        <v>25</v>
      </c>
      <c r="C101" s="58" t="s">
        <v>144</v>
      </c>
      <c r="D101" s="58" t="s">
        <v>29</v>
      </c>
      <c r="E101" s="57" t="s">
        <v>111</v>
      </c>
      <c r="F101" s="59">
        <v>22376</v>
      </c>
    </row>
    <row r="102" spans="1:6" ht="18" customHeight="1">
      <c r="A102" s="52">
        <v>97</v>
      </c>
      <c r="B102" s="49">
        <v>91</v>
      </c>
      <c r="C102" s="50" t="s">
        <v>145</v>
      </c>
      <c r="D102" s="50" t="s">
        <v>146</v>
      </c>
      <c r="E102" s="49" t="s">
        <v>111</v>
      </c>
      <c r="F102" s="51">
        <v>23752</v>
      </c>
    </row>
    <row r="103" spans="1:6" ht="18" customHeight="1">
      <c r="A103" s="52">
        <v>98</v>
      </c>
      <c r="B103" s="53">
        <v>27</v>
      </c>
      <c r="C103" s="54" t="s">
        <v>147</v>
      </c>
      <c r="D103" s="54" t="s">
        <v>148</v>
      </c>
      <c r="E103" s="53" t="s">
        <v>111</v>
      </c>
      <c r="F103" s="56">
        <v>21569</v>
      </c>
    </row>
    <row r="104" spans="1:6" ht="18" customHeight="1">
      <c r="A104" s="52">
        <v>99</v>
      </c>
      <c r="B104" s="53">
        <v>321</v>
      </c>
      <c r="C104" s="54" t="s">
        <v>149</v>
      </c>
      <c r="D104" s="54" t="s">
        <v>29</v>
      </c>
      <c r="E104" s="53" t="s">
        <v>111</v>
      </c>
      <c r="F104" s="56">
        <v>31048</v>
      </c>
    </row>
    <row r="105" spans="1:6" ht="18" customHeight="1">
      <c r="A105" s="52">
        <v>100</v>
      </c>
      <c r="B105" s="53">
        <v>29</v>
      </c>
      <c r="C105" s="54" t="s">
        <v>150</v>
      </c>
      <c r="D105" s="54" t="s">
        <v>105</v>
      </c>
      <c r="E105" s="53" t="s">
        <v>111</v>
      </c>
      <c r="F105" s="56">
        <v>22332</v>
      </c>
    </row>
    <row r="106" spans="1:6" ht="18" customHeight="1">
      <c r="A106" s="52">
        <v>101</v>
      </c>
      <c r="B106" s="53">
        <v>30</v>
      </c>
      <c r="C106" s="54" t="s">
        <v>151</v>
      </c>
      <c r="D106" s="54"/>
      <c r="E106" s="53" t="s">
        <v>111</v>
      </c>
      <c r="F106" s="56">
        <v>24591</v>
      </c>
    </row>
    <row r="107" spans="1:6" ht="18" customHeight="1" thickBot="1">
      <c r="A107" s="52">
        <v>102</v>
      </c>
      <c r="B107" s="57">
        <v>31</v>
      </c>
      <c r="C107" s="58" t="s">
        <v>152</v>
      </c>
      <c r="D107" s="58" t="s">
        <v>153</v>
      </c>
      <c r="E107" s="57" t="s">
        <v>111</v>
      </c>
      <c r="F107" s="59">
        <v>33425</v>
      </c>
    </row>
    <row r="108" spans="1:6" ht="18" customHeight="1">
      <c r="A108" s="52">
        <v>103</v>
      </c>
      <c r="B108" s="49">
        <v>32</v>
      </c>
      <c r="C108" s="50" t="s">
        <v>154</v>
      </c>
      <c r="D108" s="50" t="s">
        <v>155</v>
      </c>
      <c r="E108" s="49" t="s">
        <v>111</v>
      </c>
      <c r="F108" s="51">
        <v>24056</v>
      </c>
    </row>
    <row r="109" spans="1:6" ht="18" customHeight="1">
      <c r="A109" s="52">
        <v>104</v>
      </c>
      <c r="B109" s="53">
        <v>33</v>
      </c>
      <c r="C109" s="54" t="s">
        <v>156</v>
      </c>
      <c r="D109" s="54" t="s">
        <v>157</v>
      </c>
      <c r="E109" s="53" t="s">
        <v>111</v>
      </c>
      <c r="F109" s="56">
        <v>22080</v>
      </c>
    </row>
    <row r="110" spans="1:6" ht="18" customHeight="1">
      <c r="A110" s="52">
        <v>105</v>
      </c>
      <c r="B110" s="53">
        <v>34</v>
      </c>
      <c r="C110" s="54" t="s">
        <v>158</v>
      </c>
      <c r="D110" s="54" t="s">
        <v>159</v>
      </c>
      <c r="E110" s="53" t="s">
        <v>111</v>
      </c>
      <c r="F110" s="56">
        <v>19756</v>
      </c>
    </row>
    <row r="111" spans="1:6" ht="18" customHeight="1">
      <c r="A111" s="52">
        <v>106</v>
      </c>
      <c r="B111" s="53">
        <v>333</v>
      </c>
      <c r="C111" s="54" t="s">
        <v>160</v>
      </c>
      <c r="D111" s="54" t="s">
        <v>29</v>
      </c>
      <c r="E111" s="53" t="s">
        <v>111</v>
      </c>
      <c r="F111" s="56">
        <v>25294</v>
      </c>
    </row>
    <row r="112" spans="1:6" ht="18" customHeight="1">
      <c r="A112" s="52">
        <v>107</v>
      </c>
      <c r="B112" s="53">
        <v>36</v>
      </c>
      <c r="C112" s="54" t="s">
        <v>161</v>
      </c>
      <c r="D112" s="54" t="s">
        <v>53</v>
      </c>
      <c r="E112" s="53" t="s">
        <v>111</v>
      </c>
      <c r="F112" s="56">
        <v>32183</v>
      </c>
    </row>
    <row r="113" spans="1:6" ht="18" customHeight="1" thickBot="1">
      <c r="A113" s="52">
        <v>108</v>
      </c>
      <c r="B113" s="57">
        <v>37</v>
      </c>
      <c r="C113" s="58" t="s">
        <v>162</v>
      </c>
      <c r="D113" s="58" t="s">
        <v>48</v>
      </c>
      <c r="E113" s="57" t="s">
        <v>111</v>
      </c>
      <c r="F113" s="59">
        <v>33939</v>
      </c>
    </row>
    <row r="114" spans="1:6" ht="18" customHeight="1">
      <c r="A114" s="52">
        <v>109</v>
      </c>
      <c r="B114" s="49">
        <v>38</v>
      </c>
      <c r="C114" s="50" t="s">
        <v>163</v>
      </c>
      <c r="D114" s="50" t="s">
        <v>53</v>
      </c>
      <c r="E114" s="49" t="s">
        <v>111</v>
      </c>
      <c r="F114" s="51">
        <v>34923</v>
      </c>
    </row>
    <row r="115" spans="1:6" ht="18" customHeight="1">
      <c r="A115" s="52">
        <v>110</v>
      </c>
      <c r="B115" s="53">
        <v>39</v>
      </c>
      <c r="C115" s="54" t="s">
        <v>164</v>
      </c>
      <c r="D115" s="54" t="s">
        <v>165</v>
      </c>
      <c r="E115" s="53" t="s">
        <v>111</v>
      </c>
      <c r="F115" s="56">
        <v>27303</v>
      </c>
    </row>
    <row r="116" spans="1:6" ht="18" customHeight="1">
      <c r="A116" s="52">
        <v>111</v>
      </c>
      <c r="B116" s="53">
        <v>40</v>
      </c>
      <c r="C116" s="54" t="s">
        <v>166</v>
      </c>
      <c r="D116" s="54" t="s">
        <v>29</v>
      </c>
      <c r="E116" s="53" t="s">
        <v>111</v>
      </c>
      <c r="F116" s="56">
        <v>23583</v>
      </c>
    </row>
    <row r="117" spans="1:6" ht="18" customHeight="1">
      <c r="A117" s="52">
        <v>112</v>
      </c>
      <c r="B117" s="53">
        <v>41</v>
      </c>
      <c r="C117" s="54" t="s">
        <v>167</v>
      </c>
      <c r="D117" s="54" t="s">
        <v>168</v>
      </c>
      <c r="E117" s="53" t="s">
        <v>111</v>
      </c>
      <c r="F117" s="56">
        <v>27616</v>
      </c>
    </row>
    <row r="118" spans="1:6" ht="18" customHeight="1">
      <c r="A118" s="52">
        <v>113</v>
      </c>
      <c r="B118" s="53">
        <v>42</v>
      </c>
      <c r="C118" s="54" t="s">
        <v>169</v>
      </c>
      <c r="D118" s="54" t="s">
        <v>170</v>
      </c>
      <c r="E118" s="53" t="s">
        <v>111</v>
      </c>
      <c r="F118" s="56">
        <v>22812</v>
      </c>
    </row>
    <row r="119" spans="1:6" ht="18" customHeight="1" thickBot="1">
      <c r="A119" s="52">
        <v>114</v>
      </c>
      <c r="B119" s="57">
        <v>43</v>
      </c>
      <c r="C119" s="58" t="s">
        <v>171</v>
      </c>
      <c r="D119" s="58" t="s">
        <v>172</v>
      </c>
      <c r="E119" s="57" t="s">
        <v>111</v>
      </c>
      <c r="F119" s="59">
        <v>24161</v>
      </c>
    </row>
    <row r="120" spans="1:6" ht="18" customHeight="1">
      <c r="A120" s="52">
        <v>115</v>
      </c>
      <c r="B120" s="49">
        <v>44</v>
      </c>
      <c r="C120" s="50" t="s">
        <v>173</v>
      </c>
      <c r="D120" s="50" t="s">
        <v>174</v>
      </c>
      <c r="E120" s="49" t="s">
        <v>111</v>
      </c>
      <c r="F120" s="51"/>
    </row>
    <row r="121" spans="1:6" ht="18" customHeight="1">
      <c r="A121" s="52">
        <v>116</v>
      </c>
      <c r="B121" s="53">
        <v>45</v>
      </c>
      <c r="C121" s="54" t="s">
        <v>175</v>
      </c>
      <c r="D121" s="54" t="s">
        <v>29</v>
      </c>
      <c r="E121" s="53" t="s">
        <v>111</v>
      </c>
      <c r="F121" s="56">
        <v>28412</v>
      </c>
    </row>
    <row r="122" spans="1:6" ht="18" customHeight="1">
      <c r="A122" s="52">
        <v>117</v>
      </c>
      <c r="B122" s="53">
        <v>46</v>
      </c>
      <c r="C122" s="54" t="s">
        <v>176</v>
      </c>
      <c r="D122" s="54" t="s">
        <v>177</v>
      </c>
      <c r="E122" s="53" t="s">
        <v>111</v>
      </c>
      <c r="F122" s="56">
        <v>21337</v>
      </c>
    </row>
    <row r="123" spans="1:6" ht="18" customHeight="1">
      <c r="A123" s="52">
        <v>118</v>
      </c>
      <c r="B123" s="53">
        <v>47</v>
      </c>
      <c r="C123" s="54" t="s">
        <v>178</v>
      </c>
      <c r="D123" s="54" t="s">
        <v>29</v>
      </c>
      <c r="E123" s="53" t="s">
        <v>111</v>
      </c>
      <c r="F123" s="56">
        <v>23464</v>
      </c>
    </row>
    <row r="124" spans="1:6" ht="18" customHeight="1">
      <c r="A124" s="52">
        <v>119</v>
      </c>
      <c r="B124" s="53">
        <v>48</v>
      </c>
      <c r="C124" s="54" t="s">
        <v>179</v>
      </c>
      <c r="D124" s="54" t="s">
        <v>29</v>
      </c>
      <c r="E124" s="53" t="s">
        <v>111</v>
      </c>
      <c r="F124" s="56">
        <v>27712</v>
      </c>
    </row>
    <row r="125" spans="1:6" ht="18" customHeight="1">
      <c r="A125" s="52">
        <v>120</v>
      </c>
      <c r="B125" s="53">
        <v>320</v>
      </c>
      <c r="C125" s="54" t="s">
        <v>180</v>
      </c>
      <c r="D125" s="54" t="s">
        <v>29</v>
      </c>
      <c r="E125" s="53" t="s">
        <v>111</v>
      </c>
      <c r="F125" s="56">
        <v>33970</v>
      </c>
    </row>
    <row r="126" spans="1:6" ht="18" customHeight="1">
      <c r="A126" s="52">
        <v>121</v>
      </c>
      <c r="B126" s="53">
        <v>80</v>
      </c>
      <c r="C126" s="54" t="s">
        <v>181</v>
      </c>
      <c r="D126" s="54" t="s">
        <v>134</v>
      </c>
      <c r="E126" s="53" t="s">
        <v>111</v>
      </c>
      <c r="F126" s="56">
        <v>21187</v>
      </c>
    </row>
    <row r="127" spans="1:6" ht="18" customHeight="1">
      <c r="A127" s="52">
        <v>122</v>
      </c>
      <c r="B127" s="53">
        <v>81</v>
      </c>
      <c r="C127" s="54" t="s">
        <v>182</v>
      </c>
      <c r="D127" s="54" t="s">
        <v>183</v>
      </c>
      <c r="E127" s="53" t="s">
        <v>111</v>
      </c>
      <c r="F127" s="56" t="s">
        <v>184</v>
      </c>
    </row>
    <row r="128" spans="1:6" ht="18" customHeight="1">
      <c r="A128" s="52">
        <v>123</v>
      </c>
      <c r="B128" s="53">
        <v>82</v>
      </c>
      <c r="C128" s="54" t="s">
        <v>185</v>
      </c>
      <c r="D128" s="54" t="s">
        <v>29</v>
      </c>
      <c r="E128" s="53" t="s">
        <v>111</v>
      </c>
      <c r="F128" s="56">
        <v>29045</v>
      </c>
    </row>
    <row r="129" spans="1:6" ht="18" customHeight="1">
      <c r="A129" s="52">
        <v>124</v>
      </c>
      <c r="B129" s="53">
        <v>83</v>
      </c>
      <c r="C129" s="54" t="s">
        <v>186</v>
      </c>
      <c r="D129" s="54" t="s">
        <v>29</v>
      </c>
      <c r="E129" s="53" t="s">
        <v>111</v>
      </c>
      <c r="F129" s="56">
        <v>21916</v>
      </c>
    </row>
    <row r="130" spans="1:6" ht="18" customHeight="1">
      <c r="A130" s="52">
        <v>125</v>
      </c>
      <c r="B130" s="53">
        <v>84</v>
      </c>
      <c r="C130" s="54" t="s">
        <v>187</v>
      </c>
      <c r="D130" s="54" t="s">
        <v>188</v>
      </c>
      <c r="E130" s="53" t="s">
        <v>111</v>
      </c>
      <c r="F130" s="56">
        <v>34988</v>
      </c>
    </row>
    <row r="131" spans="1:6" ht="18" customHeight="1">
      <c r="A131" s="52">
        <v>126</v>
      </c>
      <c r="B131" s="53">
        <v>85</v>
      </c>
      <c r="C131" s="54" t="s">
        <v>189</v>
      </c>
      <c r="D131" s="54" t="s">
        <v>190</v>
      </c>
      <c r="E131" s="53" t="s">
        <v>111</v>
      </c>
      <c r="F131" s="56">
        <v>31203</v>
      </c>
    </row>
    <row r="132" spans="1:6" ht="18" customHeight="1">
      <c r="A132" s="52">
        <v>127</v>
      </c>
      <c r="B132" s="53">
        <v>86</v>
      </c>
      <c r="C132" s="54" t="s">
        <v>191</v>
      </c>
      <c r="D132" s="54" t="s">
        <v>192</v>
      </c>
      <c r="E132" s="53" t="s">
        <v>111</v>
      </c>
      <c r="F132" s="56">
        <v>23172</v>
      </c>
    </row>
    <row r="133" spans="1:6" ht="18" customHeight="1">
      <c r="A133" s="52">
        <v>128</v>
      </c>
      <c r="B133" s="53">
        <v>87</v>
      </c>
      <c r="C133" s="54" t="s">
        <v>193</v>
      </c>
      <c r="D133" s="54" t="s">
        <v>137</v>
      </c>
      <c r="E133" s="53" t="s">
        <v>111</v>
      </c>
      <c r="F133" s="56">
        <v>33611</v>
      </c>
    </row>
    <row r="134" spans="1:6" ht="18" customHeight="1">
      <c r="A134" s="52">
        <v>129</v>
      </c>
      <c r="B134" s="53">
        <v>88</v>
      </c>
      <c r="C134" s="54" t="s">
        <v>194</v>
      </c>
      <c r="D134" s="54" t="s">
        <v>29</v>
      </c>
      <c r="E134" s="53" t="s">
        <v>111</v>
      </c>
      <c r="F134" s="56">
        <v>29799</v>
      </c>
    </row>
    <row r="135" spans="1:6" ht="18" customHeight="1">
      <c r="A135" s="52">
        <v>130</v>
      </c>
      <c r="B135" s="53">
        <v>89</v>
      </c>
      <c r="C135" s="54" t="s">
        <v>195</v>
      </c>
      <c r="D135" s="54" t="s">
        <v>196</v>
      </c>
      <c r="E135" s="53" t="s">
        <v>111</v>
      </c>
      <c r="F135" s="56">
        <v>34700</v>
      </c>
    </row>
    <row r="136" spans="1:6" ht="18" customHeight="1">
      <c r="A136" s="52">
        <v>131</v>
      </c>
      <c r="B136" s="53">
        <v>90</v>
      </c>
      <c r="C136" s="54" t="s">
        <v>197</v>
      </c>
      <c r="D136" s="54" t="s">
        <v>196</v>
      </c>
      <c r="E136" s="53" t="s">
        <v>111</v>
      </c>
      <c r="F136" s="56">
        <v>34974</v>
      </c>
    </row>
    <row r="137" spans="1:6" ht="18" customHeight="1">
      <c r="A137" s="52">
        <v>132</v>
      </c>
      <c r="B137" s="53">
        <v>242</v>
      </c>
      <c r="C137" s="54" t="s">
        <v>198</v>
      </c>
      <c r="D137" s="54" t="s">
        <v>196</v>
      </c>
      <c r="E137" s="53" t="s">
        <v>111</v>
      </c>
      <c r="F137" s="56">
        <v>34700</v>
      </c>
    </row>
    <row r="138" spans="1:6" ht="18" customHeight="1">
      <c r="A138" s="52">
        <v>133</v>
      </c>
      <c r="B138" s="53">
        <v>92</v>
      </c>
      <c r="C138" s="54" t="s">
        <v>199</v>
      </c>
      <c r="D138" s="54" t="s">
        <v>196</v>
      </c>
      <c r="E138" s="53" t="s">
        <v>111</v>
      </c>
      <c r="F138" s="56">
        <v>35096</v>
      </c>
    </row>
    <row r="139" spans="1:6" ht="18" customHeight="1">
      <c r="A139" s="52">
        <v>134</v>
      </c>
      <c r="B139" s="53">
        <v>93</v>
      </c>
      <c r="C139" s="54" t="s">
        <v>200</v>
      </c>
      <c r="D139" s="54" t="s">
        <v>196</v>
      </c>
      <c r="E139" s="53" t="s">
        <v>111</v>
      </c>
      <c r="F139" s="56">
        <v>32914</v>
      </c>
    </row>
    <row r="140" spans="1:6" ht="18" customHeight="1">
      <c r="A140" s="52">
        <v>135</v>
      </c>
      <c r="B140" s="53">
        <v>94</v>
      </c>
      <c r="C140" s="54" t="s">
        <v>201</v>
      </c>
      <c r="D140" s="54" t="s">
        <v>196</v>
      </c>
      <c r="E140" s="53" t="s">
        <v>111</v>
      </c>
      <c r="F140" s="56">
        <v>34029</v>
      </c>
    </row>
    <row r="141" spans="1:6" ht="18" customHeight="1">
      <c r="A141" s="52">
        <v>136</v>
      </c>
      <c r="B141" s="53">
        <v>95</v>
      </c>
      <c r="C141" s="54" t="s">
        <v>202</v>
      </c>
      <c r="D141" s="54" t="s">
        <v>196</v>
      </c>
      <c r="E141" s="53" t="s">
        <v>111</v>
      </c>
      <c r="F141" s="56">
        <v>33623</v>
      </c>
    </row>
    <row r="142" spans="1:6" ht="18" customHeight="1">
      <c r="A142" s="52">
        <v>137</v>
      </c>
      <c r="B142" s="53">
        <v>96</v>
      </c>
      <c r="C142" s="54" t="s">
        <v>203</v>
      </c>
      <c r="D142" s="54" t="s">
        <v>196</v>
      </c>
      <c r="E142" s="53" t="s">
        <v>111</v>
      </c>
      <c r="F142" s="56">
        <v>36044</v>
      </c>
    </row>
    <row r="143" spans="1:6" ht="18" customHeight="1">
      <c r="A143" s="52">
        <v>138</v>
      </c>
      <c r="B143" s="53">
        <v>97</v>
      </c>
      <c r="C143" s="54" t="s">
        <v>204</v>
      </c>
      <c r="D143" s="54" t="s">
        <v>196</v>
      </c>
      <c r="E143" s="53" t="s">
        <v>111</v>
      </c>
      <c r="F143" s="56">
        <v>35582</v>
      </c>
    </row>
    <row r="144" spans="1:6" ht="18" customHeight="1">
      <c r="A144" s="52">
        <v>139</v>
      </c>
      <c r="B144" s="53">
        <v>98</v>
      </c>
      <c r="C144" s="54" t="s">
        <v>205</v>
      </c>
      <c r="D144" s="54" t="s">
        <v>196</v>
      </c>
      <c r="E144" s="53" t="s">
        <v>111</v>
      </c>
      <c r="F144" s="56">
        <v>34688</v>
      </c>
    </row>
    <row r="145" spans="1:6" ht="18" customHeight="1">
      <c r="A145" s="52">
        <v>140</v>
      </c>
      <c r="B145" s="53">
        <v>99</v>
      </c>
      <c r="C145" s="54" t="s">
        <v>206</v>
      </c>
      <c r="D145" s="54" t="s">
        <v>60</v>
      </c>
      <c r="E145" s="53" t="s">
        <v>111</v>
      </c>
      <c r="F145" s="56"/>
    </row>
    <row r="146" spans="1:6" ht="18" customHeight="1">
      <c r="A146" s="52">
        <v>141</v>
      </c>
      <c r="B146" s="53">
        <v>100</v>
      </c>
      <c r="C146" s="54" t="s">
        <v>207</v>
      </c>
      <c r="D146" s="54" t="s">
        <v>60</v>
      </c>
      <c r="E146" s="53" t="s">
        <v>111</v>
      </c>
      <c r="F146" s="56"/>
    </row>
    <row r="147" spans="1:6" ht="18" customHeight="1">
      <c r="A147" s="52">
        <v>142</v>
      </c>
      <c r="B147" s="53">
        <v>101</v>
      </c>
      <c r="C147" s="54" t="s">
        <v>208</v>
      </c>
      <c r="D147" s="54" t="s">
        <v>60</v>
      </c>
      <c r="E147" s="53" t="s">
        <v>111</v>
      </c>
      <c r="F147" s="56"/>
    </row>
    <row r="148" spans="1:6" ht="18" customHeight="1">
      <c r="A148" s="52">
        <v>143</v>
      </c>
      <c r="B148" s="53">
        <v>102</v>
      </c>
      <c r="C148" s="54" t="s">
        <v>209</v>
      </c>
      <c r="D148" s="54" t="s">
        <v>60</v>
      </c>
      <c r="E148" s="53" t="s">
        <v>111</v>
      </c>
      <c r="F148" s="56"/>
    </row>
    <row r="149" spans="1:6" ht="18" customHeight="1">
      <c r="A149" s="52">
        <v>144</v>
      </c>
      <c r="B149" s="53">
        <v>103</v>
      </c>
      <c r="C149" s="54" t="s">
        <v>210</v>
      </c>
      <c r="D149" s="54" t="s">
        <v>60</v>
      </c>
      <c r="E149" s="53" t="s">
        <v>111</v>
      </c>
      <c r="F149" s="56"/>
    </row>
    <row r="150" spans="1:6" ht="18" customHeight="1">
      <c r="A150" s="52">
        <v>145</v>
      </c>
      <c r="B150" s="53">
        <v>104</v>
      </c>
      <c r="C150" s="54" t="s">
        <v>211</v>
      </c>
      <c r="D150" s="54" t="s">
        <v>60</v>
      </c>
      <c r="E150" s="53" t="s">
        <v>111</v>
      </c>
      <c r="F150" s="56"/>
    </row>
    <row r="151" spans="1:6" ht="18" customHeight="1">
      <c r="A151" s="52">
        <v>146</v>
      </c>
      <c r="B151" s="53">
        <v>105</v>
      </c>
      <c r="C151" s="54" t="s">
        <v>212</v>
      </c>
      <c r="D151" s="54" t="s">
        <v>60</v>
      </c>
      <c r="E151" s="53" t="s">
        <v>111</v>
      </c>
      <c r="F151" s="56"/>
    </row>
    <row r="152" spans="1:6" ht="18" customHeight="1">
      <c r="A152" s="52">
        <v>147</v>
      </c>
      <c r="B152" s="53">
        <v>106</v>
      </c>
      <c r="C152" s="54" t="s">
        <v>213</v>
      </c>
      <c r="D152" s="54" t="s">
        <v>60</v>
      </c>
      <c r="E152" s="53" t="s">
        <v>111</v>
      </c>
      <c r="F152" s="56"/>
    </row>
    <row r="153" spans="1:6" ht="18" customHeight="1">
      <c r="A153" s="52">
        <v>148</v>
      </c>
      <c r="B153" s="53">
        <v>107</v>
      </c>
      <c r="C153" s="54" t="s">
        <v>214</v>
      </c>
      <c r="D153" s="54" t="s">
        <v>60</v>
      </c>
      <c r="E153" s="53" t="s">
        <v>111</v>
      </c>
      <c r="F153" s="56"/>
    </row>
    <row r="154" spans="1:6" ht="18" customHeight="1">
      <c r="A154" s="52">
        <v>149</v>
      </c>
      <c r="B154" s="53">
        <v>108</v>
      </c>
      <c r="C154" s="54" t="s">
        <v>215</v>
      </c>
      <c r="D154" s="54" t="s">
        <v>60</v>
      </c>
      <c r="E154" s="53" t="s">
        <v>111</v>
      </c>
      <c r="F154" s="56"/>
    </row>
    <row r="155" spans="1:6" ht="18" customHeight="1">
      <c r="A155" s="52">
        <v>150</v>
      </c>
      <c r="B155" s="53">
        <v>109</v>
      </c>
      <c r="C155" s="54" t="s">
        <v>216</v>
      </c>
      <c r="D155" s="54" t="s">
        <v>60</v>
      </c>
      <c r="E155" s="53" t="s">
        <v>111</v>
      </c>
      <c r="F155" s="56"/>
    </row>
    <row r="156" spans="1:6" ht="18" customHeight="1">
      <c r="A156" s="52">
        <v>151</v>
      </c>
      <c r="B156" s="53">
        <v>110</v>
      </c>
      <c r="C156" s="54" t="s">
        <v>217</v>
      </c>
      <c r="D156" s="54" t="s">
        <v>60</v>
      </c>
      <c r="E156" s="53" t="s">
        <v>111</v>
      </c>
      <c r="F156" s="56"/>
    </row>
    <row r="157" spans="1:6" ht="18" customHeight="1">
      <c r="A157" s="52">
        <v>152</v>
      </c>
      <c r="B157" s="53">
        <v>111</v>
      </c>
      <c r="C157" s="54" t="s">
        <v>218</v>
      </c>
      <c r="D157" s="54" t="s">
        <v>60</v>
      </c>
      <c r="E157" s="53" t="s">
        <v>111</v>
      </c>
      <c r="F157" s="56"/>
    </row>
    <row r="158" spans="1:6" ht="18" customHeight="1">
      <c r="A158" s="52">
        <v>153</v>
      </c>
      <c r="B158" s="53">
        <v>112</v>
      </c>
      <c r="C158" s="54" t="s">
        <v>219</v>
      </c>
      <c r="D158" s="54" t="s">
        <v>60</v>
      </c>
      <c r="E158" s="53" t="s">
        <v>111</v>
      </c>
      <c r="F158" s="56"/>
    </row>
    <row r="159" spans="1:6" ht="18" customHeight="1">
      <c r="A159" s="52">
        <v>154</v>
      </c>
      <c r="B159" s="53">
        <v>113</v>
      </c>
      <c r="C159" s="54" t="s">
        <v>220</v>
      </c>
      <c r="D159" s="54" t="s">
        <v>60</v>
      </c>
      <c r="E159" s="53" t="s">
        <v>111</v>
      </c>
      <c r="F159" s="56"/>
    </row>
    <row r="160" spans="1:6" ht="18" customHeight="1">
      <c r="A160" s="52">
        <v>155</v>
      </c>
      <c r="B160" s="53">
        <v>114</v>
      </c>
      <c r="C160" s="54" t="s">
        <v>221</v>
      </c>
      <c r="D160" s="54" t="s">
        <v>60</v>
      </c>
      <c r="E160" s="53" t="s">
        <v>111</v>
      </c>
      <c r="F160" s="56"/>
    </row>
    <row r="161" spans="1:6" ht="18" customHeight="1">
      <c r="A161" s="52">
        <v>156</v>
      </c>
      <c r="B161" s="53">
        <v>115</v>
      </c>
      <c r="C161" s="54" t="s">
        <v>222</v>
      </c>
      <c r="D161" s="54" t="s">
        <v>60</v>
      </c>
      <c r="E161" s="53" t="s">
        <v>111</v>
      </c>
      <c r="F161" s="56"/>
    </row>
    <row r="162" spans="1:6" ht="18" customHeight="1">
      <c r="A162" s="52">
        <v>157</v>
      </c>
      <c r="B162" s="53">
        <v>116</v>
      </c>
      <c r="C162" s="54" t="s">
        <v>223</v>
      </c>
      <c r="D162" s="54" t="s">
        <v>60</v>
      </c>
      <c r="E162" s="53" t="s">
        <v>111</v>
      </c>
      <c r="F162" s="56"/>
    </row>
    <row r="163" spans="1:6" ht="18" customHeight="1">
      <c r="A163" s="52">
        <v>158</v>
      </c>
      <c r="B163" s="53">
        <v>117</v>
      </c>
      <c r="C163" s="54" t="s">
        <v>224</v>
      </c>
      <c r="D163" s="54" t="s">
        <v>60</v>
      </c>
      <c r="E163" s="53" t="s">
        <v>111</v>
      </c>
      <c r="F163" s="56"/>
    </row>
    <row r="164" spans="1:6" ht="18" customHeight="1">
      <c r="A164" s="52">
        <v>159</v>
      </c>
      <c r="B164" s="53">
        <v>118</v>
      </c>
      <c r="C164" s="54" t="s">
        <v>225</v>
      </c>
      <c r="D164" s="54" t="s">
        <v>60</v>
      </c>
      <c r="E164" s="53" t="s">
        <v>111</v>
      </c>
      <c r="F164" s="56"/>
    </row>
    <row r="165" spans="1:6" ht="18" customHeight="1">
      <c r="A165" s="52">
        <v>160</v>
      </c>
      <c r="B165" s="53">
        <v>119</v>
      </c>
      <c r="C165" s="54" t="s">
        <v>226</v>
      </c>
      <c r="D165" s="54" t="s">
        <v>60</v>
      </c>
      <c r="E165" s="53" t="s">
        <v>111</v>
      </c>
      <c r="F165" s="56"/>
    </row>
    <row r="166" spans="1:6" ht="18" customHeight="1">
      <c r="A166" s="52">
        <v>161</v>
      </c>
      <c r="B166" s="53">
        <v>120</v>
      </c>
      <c r="C166" s="54" t="s">
        <v>227</v>
      </c>
      <c r="D166" s="54"/>
      <c r="E166" s="53" t="s">
        <v>111</v>
      </c>
      <c r="F166" s="56">
        <v>32124</v>
      </c>
    </row>
    <row r="167" spans="1:6" ht="18" customHeight="1">
      <c r="A167" s="52">
        <v>162</v>
      </c>
      <c r="B167" s="53">
        <v>121</v>
      </c>
      <c r="C167" s="54" t="s">
        <v>228</v>
      </c>
      <c r="D167" s="54" t="s">
        <v>229</v>
      </c>
      <c r="E167" s="53" t="s">
        <v>111</v>
      </c>
      <c r="F167" s="56">
        <v>20778</v>
      </c>
    </row>
    <row r="168" spans="1:6" ht="18" customHeight="1">
      <c r="A168" s="52">
        <v>163</v>
      </c>
      <c r="B168" s="53">
        <v>122</v>
      </c>
      <c r="C168" s="54" t="s">
        <v>230</v>
      </c>
      <c r="D168" s="54" t="s">
        <v>229</v>
      </c>
      <c r="E168" s="53" t="s">
        <v>111</v>
      </c>
      <c r="F168" s="56">
        <v>23900</v>
      </c>
    </row>
    <row r="169" spans="1:6" ht="18" customHeight="1">
      <c r="A169" s="52">
        <v>164</v>
      </c>
      <c r="B169" s="53">
        <v>123</v>
      </c>
      <c r="C169" s="54" t="s">
        <v>231</v>
      </c>
      <c r="D169" s="54" t="s">
        <v>229</v>
      </c>
      <c r="E169" s="53" t="s">
        <v>111</v>
      </c>
      <c r="F169" s="56">
        <v>23848</v>
      </c>
    </row>
    <row r="170" spans="1:6" ht="18" customHeight="1">
      <c r="A170" s="52">
        <v>165</v>
      </c>
      <c r="B170" s="53">
        <v>124</v>
      </c>
      <c r="C170" s="54" t="s">
        <v>232</v>
      </c>
      <c r="D170" s="54" t="s">
        <v>233</v>
      </c>
      <c r="E170" s="53" t="s">
        <v>111</v>
      </c>
      <c r="F170" s="56">
        <v>27013</v>
      </c>
    </row>
    <row r="171" spans="1:6" ht="18" customHeight="1">
      <c r="A171" s="52">
        <v>166</v>
      </c>
      <c r="B171" s="53">
        <v>125</v>
      </c>
      <c r="C171" s="54" t="s">
        <v>234</v>
      </c>
      <c r="D171" s="54" t="s">
        <v>235</v>
      </c>
      <c r="E171" s="53" t="s">
        <v>111</v>
      </c>
      <c r="F171" s="56">
        <v>15467</v>
      </c>
    </row>
    <row r="172" spans="1:6" ht="18" customHeight="1">
      <c r="A172" s="52">
        <v>167</v>
      </c>
      <c r="B172" s="53">
        <v>126</v>
      </c>
      <c r="C172" s="54" t="s">
        <v>236</v>
      </c>
      <c r="D172" s="54" t="s">
        <v>237</v>
      </c>
      <c r="E172" s="53" t="s">
        <v>111</v>
      </c>
      <c r="F172" s="56">
        <v>34910</v>
      </c>
    </row>
    <row r="173" spans="1:6" ht="18" customHeight="1">
      <c r="A173" s="52">
        <v>168</v>
      </c>
      <c r="B173" s="53">
        <v>127</v>
      </c>
      <c r="C173" s="54" t="s">
        <v>238</v>
      </c>
      <c r="D173" s="54" t="s">
        <v>239</v>
      </c>
      <c r="E173" s="53" t="s">
        <v>111</v>
      </c>
      <c r="F173" s="56">
        <v>21019</v>
      </c>
    </row>
    <row r="174" spans="1:6" ht="18" customHeight="1">
      <c r="A174" s="52">
        <v>169</v>
      </c>
      <c r="B174" s="53">
        <v>128</v>
      </c>
      <c r="C174" s="54" t="s">
        <v>240</v>
      </c>
      <c r="D174" s="54" t="s">
        <v>241</v>
      </c>
      <c r="E174" s="53" t="s">
        <v>111</v>
      </c>
      <c r="F174" s="56">
        <v>21014</v>
      </c>
    </row>
    <row r="175" spans="1:6" ht="18" customHeight="1">
      <c r="A175" s="52">
        <v>170</v>
      </c>
      <c r="B175" s="53">
        <v>129</v>
      </c>
      <c r="C175" s="54" t="s">
        <v>242</v>
      </c>
      <c r="D175" s="54" t="s">
        <v>29</v>
      </c>
      <c r="E175" s="53" t="s">
        <v>111</v>
      </c>
      <c r="F175" s="56">
        <v>22774</v>
      </c>
    </row>
    <row r="176" spans="1:6" ht="18" customHeight="1">
      <c r="A176" s="52">
        <v>171</v>
      </c>
      <c r="B176" s="53">
        <v>130</v>
      </c>
      <c r="C176" s="54" t="s">
        <v>243</v>
      </c>
      <c r="D176" s="54" t="s">
        <v>244</v>
      </c>
      <c r="E176" s="53" t="s">
        <v>111</v>
      </c>
      <c r="F176" s="56">
        <v>24108</v>
      </c>
    </row>
    <row r="177" spans="1:6" ht="18" customHeight="1">
      <c r="A177" s="52">
        <v>172</v>
      </c>
      <c r="B177" s="53">
        <v>131</v>
      </c>
      <c r="C177" s="54" t="s">
        <v>245</v>
      </c>
      <c r="D177" s="54" t="s">
        <v>246</v>
      </c>
      <c r="E177" s="53" t="s">
        <v>111</v>
      </c>
      <c r="F177" s="56">
        <v>28389</v>
      </c>
    </row>
    <row r="178" spans="1:6" ht="18" customHeight="1">
      <c r="A178" s="52">
        <v>173</v>
      </c>
      <c r="B178" s="53">
        <v>132</v>
      </c>
      <c r="C178" s="54" t="s">
        <v>247</v>
      </c>
      <c r="D178" s="54" t="s">
        <v>78</v>
      </c>
      <c r="E178" s="53" t="s">
        <v>111</v>
      </c>
      <c r="F178" s="56">
        <v>19521</v>
      </c>
    </row>
    <row r="179" spans="1:6" ht="18" customHeight="1">
      <c r="A179" s="52">
        <v>174</v>
      </c>
      <c r="B179" s="53">
        <v>133</v>
      </c>
      <c r="C179" s="54" t="s">
        <v>248</v>
      </c>
      <c r="D179" s="54" t="s">
        <v>78</v>
      </c>
      <c r="E179" s="53" t="s">
        <v>111</v>
      </c>
      <c r="F179" s="56">
        <v>21533</v>
      </c>
    </row>
    <row r="180" spans="1:6" ht="18" customHeight="1">
      <c r="A180" s="52">
        <v>175</v>
      </c>
      <c r="B180" s="53">
        <v>134</v>
      </c>
      <c r="C180" s="54" t="s">
        <v>249</v>
      </c>
      <c r="D180" s="54" t="s">
        <v>78</v>
      </c>
      <c r="E180" s="53" t="s">
        <v>111</v>
      </c>
      <c r="F180" s="56">
        <v>21227</v>
      </c>
    </row>
    <row r="181" spans="1:6" ht="18" customHeight="1">
      <c r="A181" s="52">
        <v>176</v>
      </c>
      <c r="B181" s="53">
        <v>135</v>
      </c>
      <c r="C181" s="54" t="s">
        <v>250</v>
      </c>
      <c r="D181" s="54" t="s">
        <v>78</v>
      </c>
      <c r="E181" s="53" t="s">
        <v>111</v>
      </c>
      <c r="F181" s="56">
        <v>17992</v>
      </c>
    </row>
    <row r="182" spans="1:6" ht="18" customHeight="1">
      <c r="A182" s="52">
        <v>177</v>
      </c>
      <c r="B182" s="53">
        <v>136</v>
      </c>
      <c r="C182" s="54" t="s">
        <v>251</v>
      </c>
      <c r="D182" s="54" t="s">
        <v>78</v>
      </c>
      <c r="E182" s="53" t="s">
        <v>111</v>
      </c>
      <c r="F182" s="56">
        <v>26107</v>
      </c>
    </row>
    <row r="183" spans="1:6" ht="18" customHeight="1">
      <c r="A183" s="52">
        <v>178</v>
      </c>
      <c r="B183" s="53">
        <v>137</v>
      </c>
      <c r="C183" s="54" t="s">
        <v>252</v>
      </c>
      <c r="D183" s="54" t="s">
        <v>78</v>
      </c>
      <c r="E183" s="53" t="s">
        <v>111</v>
      </c>
      <c r="F183" s="56">
        <v>21316</v>
      </c>
    </row>
    <row r="184" spans="1:6" ht="18" customHeight="1">
      <c r="A184" s="52">
        <v>179</v>
      </c>
      <c r="B184" s="53">
        <v>138</v>
      </c>
      <c r="C184" s="54" t="s">
        <v>253</v>
      </c>
      <c r="D184" s="54" t="s">
        <v>78</v>
      </c>
      <c r="E184" s="53" t="s">
        <v>111</v>
      </c>
      <c r="F184" s="56">
        <v>22773</v>
      </c>
    </row>
    <row r="185" spans="1:6" ht="18" customHeight="1">
      <c r="A185" s="52">
        <v>180</v>
      </c>
      <c r="B185" s="53">
        <v>139</v>
      </c>
      <c r="C185" s="54" t="s">
        <v>254</v>
      </c>
      <c r="D185" s="54" t="s">
        <v>78</v>
      </c>
      <c r="E185" s="53" t="s">
        <v>111</v>
      </c>
      <c r="F185" s="56">
        <v>19949</v>
      </c>
    </row>
    <row r="186" spans="1:6" ht="18" customHeight="1">
      <c r="A186" s="52">
        <v>181</v>
      </c>
      <c r="B186" s="53">
        <v>140</v>
      </c>
      <c r="C186" s="54" t="s">
        <v>255</v>
      </c>
      <c r="D186" s="54" t="s">
        <v>78</v>
      </c>
      <c r="E186" s="53" t="s">
        <v>111</v>
      </c>
      <c r="F186" s="56">
        <v>20465</v>
      </c>
    </row>
    <row r="187" spans="1:6" ht="18" customHeight="1">
      <c r="A187" s="52">
        <v>182</v>
      </c>
      <c r="B187" s="53">
        <v>141</v>
      </c>
      <c r="C187" s="54" t="s">
        <v>256</v>
      </c>
      <c r="D187" s="54" t="s">
        <v>78</v>
      </c>
      <c r="E187" s="53" t="s">
        <v>111</v>
      </c>
      <c r="F187" s="56">
        <v>20844</v>
      </c>
    </row>
    <row r="188" spans="1:6" ht="18" customHeight="1">
      <c r="A188" s="52">
        <v>183</v>
      </c>
      <c r="B188" s="53">
        <v>142</v>
      </c>
      <c r="C188" s="54" t="s">
        <v>257</v>
      </c>
      <c r="D188" s="54" t="s">
        <v>78</v>
      </c>
      <c r="E188" s="53" t="s">
        <v>111</v>
      </c>
      <c r="F188" s="56">
        <v>21087</v>
      </c>
    </row>
    <row r="189" spans="1:6" ht="18" customHeight="1">
      <c r="A189" s="52">
        <v>184</v>
      </c>
      <c r="B189" s="53">
        <v>143</v>
      </c>
      <c r="C189" s="54" t="s">
        <v>258</v>
      </c>
      <c r="D189" s="54" t="s">
        <v>78</v>
      </c>
      <c r="E189" s="53" t="s">
        <v>111</v>
      </c>
      <c r="F189" s="56">
        <v>19078</v>
      </c>
    </row>
    <row r="190" spans="1:6" ht="18" customHeight="1">
      <c r="A190" s="52">
        <v>185</v>
      </c>
      <c r="B190" s="53">
        <v>144</v>
      </c>
      <c r="C190" s="54" t="s">
        <v>259</v>
      </c>
      <c r="D190" s="54" t="s">
        <v>78</v>
      </c>
      <c r="E190" s="53" t="s">
        <v>111</v>
      </c>
      <c r="F190" s="56">
        <v>16103</v>
      </c>
    </row>
    <row r="191" spans="1:6" ht="18" customHeight="1">
      <c r="A191" s="52">
        <v>186</v>
      </c>
      <c r="B191" s="53">
        <v>145</v>
      </c>
      <c r="C191" s="54" t="s">
        <v>260</v>
      </c>
      <c r="D191" s="54" t="s">
        <v>78</v>
      </c>
      <c r="E191" s="53" t="s">
        <v>111</v>
      </c>
      <c r="F191" s="56">
        <v>22471</v>
      </c>
    </row>
    <row r="192" spans="1:6" ht="18" customHeight="1">
      <c r="A192" s="52">
        <v>187</v>
      </c>
      <c r="B192" s="53">
        <v>146</v>
      </c>
      <c r="C192" s="54" t="s">
        <v>261</v>
      </c>
      <c r="D192" s="54" t="s">
        <v>78</v>
      </c>
      <c r="E192" s="53" t="s">
        <v>111</v>
      </c>
      <c r="F192" s="56">
        <v>20243</v>
      </c>
    </row>
    <row r="193" spans="1:6" ht="18" customHeight="1">
      <c r="A193" s="52">
        <v>188</v>
      </c>
      <c r="B193" s="53">
        <v>147</v>
      </c>
      <c r="C193" s="54" t="s">
        <v>262</v>
      </c>
      <c r="D193" s="54" t="s">
        <v>78</v>
      </c>
      <c r="E193" s="53" t="s">
        <v>111</v>
      </c>
      <c r="F193" s="56">
        <v>12480</v>
      </c>
    </row>
    <row r="194" spans="1:6" ht="18" customHeight="1">
      <c r="A194" s="52">
        <v>189</v>
      </c>
      <c r="B194" s="53">
        <v>148</v>
      </c>
      <c r="C194" s="54" t="s">
        <v>263</v>
      </c>
      <c r="D194" s="54" t="s">
        <v>78</v>
      </c>
      <c r="E194" s="53" t="s">
        <v>111</v>
      </c>
      <c r="F194" s="56">
        <v>18816</v>
      </c>
    </row>
    <row r="195" spans="1:6" ht="18" customHeight="1">
      <c r="A195" s="52">
        <v>190</v>
      </c>
      <c r="B195" s="53">
        <v>149</v>
      </c>
      <c r="C195" s="54" t="s">
        <v>264</v>
      </c>
      <c r="D195" s="54" t="s">
        <v>78</v>
      </c>
      <c r="E195" s="53" t="s">
        <v>111</v>
      </c>
      <c r="F195" s="56">
        <v>23529</v>
      </c>
    </row>
    <row r="196" spans="1:6" ht="18" customHeight="1">
      <c r="A196" s="52">
        <v>191</v>
      </c>
      <c r="B196" s="53">
        <v>150</v>
      </c>
      <c r="C196" s="54" t="s">
        <v>265</v>
      </c>
      <c r="D196" s="54" t="s">
        <v>78</v>
      </c>
      <c r="E196" s="53" t="s">
        <v>111</v>
      </c>
      <c r="F196" s="56">
        <v>21252</v>
      </c>
    </row>
    <row r="197" spans="1:6" ht="18" customHeight="1">
      <c r="A197" s="52">
        <v>192</v>
      </c>
      <c r="B197" s="53">
        <v>151</v>
      </c>
      <c r="C197" s="54" t="s">
        <v>266</v>
      </c>
      <c r="D197" s="54" t="s">
        <v>78</v>
      </c>
      <c r="E197" s="53" t="s">
        <v>111</v>
      </c>
      <c r="F197" s="56">
        <v>22471</v>
      </c>
    </row>
    <row r="198" spans="1:6" ht="18" customHeight="1">
      <c r="A198" s="52">
        <v>193</v>
      </c>
      <c r="B198" s="53">
        <v>152</v>
      </c>
      <c r="C198" s="54" t="s">
        <v>267</v>
      </c>
      <c r="D198" s="54" t="s">
        <v>78</v>
      </c>
      <c r="E198" s="53" t="s">
        <v>111</v>
      </c>
      <c r="F198" s="56">
        <v>30781</v>
      </c>
    </row>
    <row r="199" spans="1:6" ht="18" customHeight="1">
      <c r="A199" s="52">
        <v>194</v>
      </c>
      <c r="B199" s="53">
        <v>153</v>
      </c>
      <c r="C199" s="54" t="s">
        <v>268</v>
      </c>
      <c r="D199" s="54" t="s">
        <v>78</v>
      </c>
      <c r="E199" s="53" t="s">
        <v>111</v>
      </c>
      <c r="F199" s="56">
        <v>22126</v>
      </c>
    </row>
    <row r="200" spans="1:6" ht="18" customHeight="1">
      <c r="A200" s="52">
        <v>195</v>
      </c>
      <c r="B200" s="53">
        <v>154</v>
      </c>
      <c r="C200" s="54" t="s">
        <v>269</v>
      </c>
      <c r="D200" s="54" t="s">
        <v>78</v>
      </c>
      <c r="E200" s="53" t="s">
        <v>111</v>
      </c>
      <c r="F200" s="56">
        <v>24909</v>
      </c>
    </row>
    <row r="201" spans="1:6" ht="18" customHeight="1">
      <c r="A201" s="52">
        <v>196</v>
      </c>
      <c r="B201" s="53">
        <v>155</v>
      </c>
      <c r="C201" s="54" t="s">
        <v>270</v>
      </c>
      <c r="D201" s="54" t="s">
        <v>78</v>
      </c>
      <c r="E201" s="53" t="s">
        <v>111</v>
      </c>
      <c r="F201" s="56">
        <v>15888</v>
      </c>
    </row>
    <row r="202" spans="1:6" ht="18" customHeight="1">
      <c r="A202" s="52">
        <v>197</v>
      </c>
      <c r="B202" s="53">
        <v>156</v>
      </c>
      <c r="C202" s="54" t="s">
        <v>271</v>
      </c>
      <c r="D202" s="54" t="s">
        <v>78</v>
      </c>
      <c r="E202" s="53" t="s">
        <v>111</v>
      </c>
      <c r="F202" s="56">
        <v>28360</v>
      </c>
    </row>
    <row r="203" spans="1:6" ht="18" customHeight="1">
      <c r="A203" s="52">
        <v>198</v>
      </c>
      <c r="B203" s="53">
        <v>157</v>
      </c>
      <c r="C203" s="54" t="s">
        <v>272</v>
      </c>
      <c r="D203" s="54" t="s">
        <v>78</v>
      </c>
      <c r="E203" s="53" t="s">
        <v>111</v>
      </c>
      <c r="F203" s="56">
        <v>22472</v>
      </c>
    </row>
    <row r="204" spans="1:6" ht="18" customHeight="1">
      <c r="A204" s="52">
        <v>199</v>
      </c>
      <c r="B204" s="53">
        <v>158</v>
      </c>
      <c r="C204" s="54" t="s">
        <v>273</v>
      </c>
      <c r="D204" s="54" t="s">
        <v>274</v>
      </c>
      <c r="E204" s="53" t="s">
        <v>111</v>
      </c>
      <c r="F204" s="56">
        <v>23408</v>
      </c>
    </row>
    <row r="205" spans="1:6" ht="18" customHeight="1">
      <c r="A205" s="52">
        <v>200</v>
      </c>
      <c r="B205" s="53">
        <v>159</v>
      </c>
      <c r="C205" s="54" t="s">
        <v>275</v>
      </c>
      <c r="D205" s="54" t="s">
        <v>168</v>
      </c>
      <c r="E205" s="53" t="s">
        <v>111</v>
      </c>
      <c r="F205" s="56">
        <v>23006</v>
      </c>
    </row>
    <row r="206" spans="1:6" ht="18" customHeight="1">
      <c r="A206" s="52">
        <v>201</v>
      </c>
      <c r="B206" s="53">
        <v>349</v>
      </c>
      <c r="C206" s="54" t="s">
        <v>276</v>
      </c>
      <c r="D206" s="54" t="s">
        <v>277</v>
      </c>
      <c r="E206" s="53" t="s">
        <v>111</v>
      </c>
      <c r="F206" s="56">
        <v>19395</v>
      </c>
    </row>
    <row r="207" spans="1:6" ht="18" customHeight="1">
      <c r="A207" s="52">
        <v>202</v>
      </c>
      <c r="B207" s="53">
        <v>161</v>
      </c>
      <c r="C207" s="54" t="s">
        <v>278</v>
      </c>
      <c r="D207" s="54"/>
      <c r="E207" s="53" t="s">
        <v>111</v>
      </c>
      <c r="F207" s="56">
        <v>26626</v>
      </c>
    </row>
    <row r="208" spans="1:6" ht="18" customHeight="1">
      <c r="A208" s="52">
        <v>203</v>
      </c>
      <c r="B208" s="53">
        <v>162</v>
      </c>
      <c r="C208" s="54" t="s">
        <v>279</v>
      </c>
      <c r="D208" s="54"/>
      <c r="E208" s="53" t="s">
        <v>111</v>
      </c>
      <c r="F208" s="56">
        <v>29650</v>
      </c>
    </row>
    <row r="209" spans="1:6" ht="18" customHeight="1">
      <c r="A209" s="52">
        <v>204</v>
      </c>
      <c r="B209" s="53">
        <v>163</v>
      </c>
      <c r="C209" s="54" t="s">
        <v>280</v>
      </c>
      <c r="D209" s="54"/>
      <c r="E209" s="53" t="s">
        <v>111</v>
      </c>
      <c r="F209" s="56">
        <v>29504</v>
      </c>
    </row>
    <row r="210" spans="1:6" ht="18" customHeight="1">
      <c r="A210" s="52">
        <v>205</v>
      </c>
      <c r="B210" s="53">
        <v>164</v>
      </c>
      <c r="C210" s="54" t="s">
        <v>281</v>
      </c>
      <c r="D210" s="54"/>
      <c r="E210" s="53" t="s">
        <v>111</v>
      </c>
      <c r="F210" s="56">
        <v>33970</v>
      </c>
    </row>
    <row r="211" spans="1:6" ht="18" customHeight="1">
      <c r="A211" s="52">
        <v>206</v>
      </c>
      <c r="B211" s="53">
        <v>165</v>
      </c>
      <c r="C211" s="54" t="s">
        <v>282</v>
      </c>
      <c r="D211" s="54"/>
      <c r="E211" s="53" t="s">
        <v>111</v>
      </c>
      <c r="F211" s="56">
        <v>33970</v>
      </c>
    </row>
    <row r="212" spans="1:6" ht="18" customHeight="1">
      <c r="A212" s="52">
        <v>207</v>
      </c>
      <c r="B212" s="53">
        <v>166</v>
      </c>
      <c r="C212" s="54" t="s">
        <v>283</v>
      </c>
      <c r="D212" s="54"/>
      <c r="E212" s="53" t="s">
        <v>111</v>
      </c>
      <c r="F212" s="56">
        <v>33970</v>
      </c>
    </row>
    <row r="213" spans="1:6" ht="18" customHeight="1">
      <c r="A213" s="52">
        <v>208</v>
      </c>
      <c r="B213" s="53">
        <v>167</v>
      </c>
      <c r="C213" s="54" t="s">
        <v>284</v>
      </c>
      <c r="D213" s="54"/>
      <c r="E213" s="53" t="s">
        <v>111</v>
      </c>
      <c r="F213" s="56">
        <v>33970</v>
      </c>
    </row>
    <row r="214" spans="1:6" ht="18" customHeight="1">
      <c r="A214" s="52">
        <v>209</v>
      </c>
      <c r="B214" s="53">
        <v>168</v>
      </c>
      <c r="C214" s="54" t="s">
        <v>285</v>
      </c>
      <c r="D214" s="54"/>
      <c r="E214" s="53" t="s">
        <v>111</v>
      </c>
      <c r="F214" s="56">
        <v>33970</v>
      </c>
    </row>
    <row r="215" spans="1:6" ht="18" customHeight="1">
      <c r="A215" s="52">
        <v>210</v>
      </c>
      <c r="B215" s="53">
        <v>169</v>
      </c>
      <c r="C215" s="54" t="s">
        <v>286</v>
      </c>
      <c r="D215" s="54"/>
      <c r="E215" s="53" t="s">
        <v>111</v>
      </c>
      <c r="F215" s="56">
        <v>33970</v>
      </c>
    </row>
    <row r="216" spans="1:6" ht="18" customHeight="1">
      <c r="A216" s="52">
        <v>211</v>
      </c>
      <c r="B216" s="53">
        <v>170</v>
      </c>
      <c r="C216" s="54" t="s">
        <v>287</v>
      </c>
      <c r="D216" s="54"/>
      <c r="E216" s="53" t="s">
        <v>111</v>
      </c>
      <c r="F216" s="56">
        <v>33970</v>
      </c>
    </row>
    <row r="217" spans="1:6" ht="18" customHeight="1">
      <c r="A217" s="52">
        <v>212</v>
      </c>
      <c r="B217" s="53">
        <v>171</v>
      </c>
      <c r="C217" s="54" t="s">
        <v>288</v>
      </c>
      <c r="D217" s="54"/>
      <c r="E217" s="53" t="s">
        <v>111</v>
      </c>
      <c r="F217" s="56">
        <v>34169</v>
      </c>
    </row>
    <row r="218" spans="1:6" ht="18" customHeight="1">
      <c r="A218" s="52">
        <v>213</v>
      </c>
      <c r="B218" s="53">
        <v>172</v>
      </c>
      <c r="C218" s="54" t="s">
        <v>289</v>
      </c>
      <c r="D218" s="54"/>
      <c r="E218" s="53" t="s">
        <v>111</v>
      </c>
      <c r="F218" s="56">
        <v>34788</v>
      </c>
    </row>
    <row r="219" spans="1:6" ht="18" customHeight="1">
      <c r="A219" s="52">
        <v>214</v>
      </c>
      <c r="B219" s="53">
        <v>173</v>
      </c>
      <c r="C219" s="54" t="s">
        <v>290</v>
      </c>
      <c r="D219" s="54"/>
      <c r="E219" s="53" t="s">
        <v>111</v>
      </c>
      <c r="F219" s="56">
        <v>34846</v>
      </c>
    </row>
    <row r="220" spans="1:6" ht="18" customHeight="1">
      <c r="A220" s="52">
        <v>215</v>
      </c>
      <c r="B220" s="53">
        <v>174</v>
      </c>
      <c r="C220" s="54" t="s">
        <v>291</v>
      </c>
      <c r="D220" s="54"/>
      <c r="E220" s="53" t="s">
        <v>111</v>
      </c>
      <c r="F220" s="56">
        <v>34477</v>
      </c>
    </row>
    <row r="221" spans="1:6" ht="18" customHeight="1">
      <c r="A221" s="52">
        <v>216</v>
      </c>
      <c r="B221" s="53">
        <v>175</v>
      </c>
      <c r="C221" s="54" t="s">
        <v>292</v>
      </c>
      <c r="D221" s="54"/>
      <c r="E221" s="53" t="s">
        <v>111</v>
      </c>
      <c r="F221" s="56">
        <v>34751</v>
      </c>
    </row>
    <row r="222" spans="1:6" ht="18" customHeight="1">
      <c r="A222" s="52">
        <v>217</v>
      </c>
      <c r="B222" s="53">
        <v>176</v>
      </c>
      <c r="C222" s="54" t="s">
        <v>293</v>
      </c>
      <c r="D222" s="54"/>
      <c r="E222" s="53" t="s">
        <v>111</v>
      </c>
      <c r="F222" s="56">
        <v>34163</v>
      </c>
    </row>
    <row r="223" spans="1:6" ht="18" customHeight="1">
      <c r="A223" s="52">
        <v>218</v>
      </c>
      <c r="B223" s="53">
        <v>177</v>
      </c>
      <c r="C223" s="54" t="s">
        <v>294</v>
      </c>
      <c r="D223" s="54"/>
      <c r="E223" s="53" t="s">
        <v>111</v>
      </c>
      <c r="F223" s="56">
        <v>33894</v>
      </c>
    </row>
    <row r="224" spans="1:6" ht="18" customHeight="1">
      <c r="A224" s="52">
        <v>219</v>
      </c>
      <c r="B224" s="53">
        <v>178</v>
      </c>
      <c r="C224" s="54" t="s">
        <v>295</v>
      </c>
      <c r="D224" s="54"/>
      <c r="E224" s="53" t="s">
        <v>111</v>
      </c>
      <c r="F224" s="56">
        <v>33704</v>
      </c>
    </row>
    <row r="225" spans="1:6" ht="18" customHeight="1">
      <c r="A225" s="52">
        <v>220</v>
      </c>
      <c r="B225" s="53">
        <v>179</v>
      </c>
      <c r="C225" s="54" t="s">
        <v>296</v>
      </c>
      <c r="D225" s="54"/>
      <c r="E225" s="53" t="s">
        <v>111</v>
      </c>
      <c r="F225" s="56">
        <v>34335</v>
      </c>
    </row>
    <row r="226" spans="1:6" ht="18" customHeight="1">
      <c r="A226" s="52">
        <v>221</v>
      </c>
      <c r="B226" s="53">
        <v>180</v>
      </c>
      <c r="C226" s="54" t="s">
        <v>297</v>
      </c>
      <c r="D226" s="54"/>
      <c r="E226" s="53" t="s">
        <v>111</v>
      </c>
      <c r="F226" s="56">
        <v>35017</v>
      </c>
    </row>
    <row r="227" spans="1:6" ht="18" customHeight="1">
      <c r="A227" s="52">
        <v>222</v>
      </c>
      <c r="B227" s="53">
        <v>181</v>
      </c>
      <c r="C227" s="54" t="s">
        <v>298</v>
      </c>
      <c r="D227" s="54"/>
      <c r="E227" s="53" t="s">
        <v>111</v>
      </c>
      <c r="F227" s="56">
        <v>34434</v>
      </c>
    </row>
    <row r="228" spans="1:6" ht="18" customHeight="1">
      <c r="A228" s="52">
        <v>223</v>
      </c>
      <c r="B228" s="53">
        <v>182</v>
      </c>
      <c r="C228" s="54" t="s">
        <v>299</v>
      </c>
      <c r="D228" s="54"/>
      <c r="E228" s="53" t="s">
        <v>111</v>
      </c>
      <c r="F228" s="56">
        <v>34383</v>
      </c>
    </row>
    <row r="229" spans="1:6" ht="18" customHeight="1">
      <c r="A229" s="52">
        <v>224</v>
      </c>
      <c r="B229" s="53">
        <v>183</v>
      </c>
      <c r="C229" s="54" t="s">
        <v>300</v>
      </c>
      <c r="D229" s="54"/>
      <c r="E229" s="53" t="s">
        <v>111</v>
      </c>
      <c r="F229" s="56">
        <v>34345</v>
      </c>
    </row>
    <row r="230" spans="1:6" ht="18" customHeight="1">
      <c r="A230" s="52">
        <v>225</v>
      </c>
      <c r="B230" s="53">
        <v>184</v>
      </c>
      <c r="C230" s="54" t="s">
        <v>301</v>
      </c>
      <c r="D230" s="54"/>
      <c r="E230" s="53" t="s">
        <v>111</v>
      </c>
      <c r="F230" s="56">
        <v>34778</v>
      </c>
    </row>
    <row r="231" spans="1:6" ht="18" customHeight="1">
      <c r="A231" s="52">
        <v>226</v>
      </c>
      <c r="B231" s="53">
        <v>185</v>
      </c>
      <c r="C231" s="54" t="s">
        <v>302</v>
      </c>
      <c r="D231" s="54"/>
      <c r="E231" s="53" t="s">
        <v>111</v>
      </c>
      <c r="F231" s="56">
        <v>34700</v>
      </c>
    </row>
    <row r="232" spans="1:6" ht="18" customHeight="1">
      <c r="A232" s="52">
        <v>227</v>
      </c>
      <c r="B232" s="53">
        <v>186</v>
      </c>
      <c r="C232" s="54" t="s">
        <v>303</v>
      </c>
      <c r="D232" s="54"/>
      <c r="E232" s="53" t="s">
        <v>111</v>
      </c>
      <c r="F232" s="56">
        <v>27489</v>
      </c>
    </row>
    <row r="233" spans="1:6" ht="18" customHeight="1">
      <c r="A233" s="52">
        <v>228</v>
      </c>
      <c r="B233" s="53">
        <v>187</v>
      </c>
      <c r="C233" s="54" t="s">
        <v>304</v>
      </c>
      <c r="D233" s="54"/>
      <c r="E233" s="53" t="s">
        <v>111</v>
      </c>
      <c r="F233" s="56">
        <v>33805</v>
      </c>
    </row>
    <row r="234" spans="1:6" ht="18" customHeight="1">
      <c r="A234" s="52">
        <v>229</v>
      </c>
      <c r="B234" s="53">
        <v>188</v>
      </c>
      <c r="C234" s="54" t="s">
        <v>305</v>
      </c>
      <c r="D234" s="54"/>
      <c r="E234" s="53" t="s">
        <v>111</v>
      </c>
      <c r="F234" s="56">
        <v>33601</v>
      </c>
    </row>
    <row r="235" spans="1:6" ht="18" customHeight="1">
      <c r="A235" s="52">
        <v>230</v>
      </c>
      <c r="B235" s="53">
        <v>189</v>
      </c>
      <c r="C235" s="54" t="s">
        <v>306</v>
      </c>
      <c r="D235" s="54"/>
      <c r="E235" s="53" t="s">
        <v>111</v>
      </c>
      <c r="F235" s="56">
        <v>29043</v>
      </c>
    </row>
    <row r="236" spans="1:6" ht="18" customHeight="1">
      <c r="A236" s="52">
        <v>231</v>
      </c>
      <c r="B236" s="53">
        <v>190</v>
      </c>
      <c r="C236" s="54" t="s">
        <v>307</v>
      </c>
      <c r="D236" s="54"/>
      <c r="E236" s="53" t="s">
        <v>111</v>
      </c>
      <c r="F236" s="56">
        <v>32694</v>
      </c>
    </row>
    <row r="237" spans="1:6" ht="18" customHeight="1">
      <c r="A237" s="52">
        <v>232</v>
      </c>
      <c r="B237" s="53">
        <v>191</v>
      </c>
      <c r="C237" s="54" t="s">
        <v>308</v>
      </c>
      <c r="D237" s="54"/>
      <c r="E237" s="53" t="s">
        <v>111</v>
      </c>
      <c r="F237" s="56">
        <v>36014</v>
      </c>
    </row>
    <row r="238" spans="1:6" ht="18" customHeight="1">
      <c r="A238" s="52">
        <v>233</v>
      </c>
      <c r="B238" s="53">
        <v>192</v>
      </c>
      <c r="C238" s="54" t="s">
        <v>309</v>
      </c>
      <c r="D238" s="54"/>
      <c r="E238" s="53" t="s">
        <v>111</v>
      </c>
      <c r="F238" s="56">
        <v>31971</v>
      </c>
    </row>
    <row r="239" spans="1:6" ht="18" customHeight="1">
      <c r="A239" s="52">
        <v>234</v>
      </c>
      <c r="B239" s="53">
        <v>193</v>
      </c>
      <c r="C239" s="54" t="s">
        <v>310</v>
      </c>
      <c r="D239" s="54"/>
      <c r="E239" s="53" t="s">
        <v>111</v>
      </c>
      <c r="F239" s="56">
        <v>32935</v>
      </c>
    </row>
    <row r="240" spans="1:6" ht="18" customHeight="1">
      <c r="A240" s="52">
        <v>235</v>
      </c>
      <c r="B240" s="53">
        <v>194</v>
      </c>
      <c r="C240" s="54" t="s">
        <v>311</v>
      </c>
      <c r="D240" s="54"/>
      <c r="E240" s="53" t="s">
        <v>111</v>
      </c>
      <c r="F240" s="56">
        <v>33722</v>
      </c>
    </row>
    <row r="241" spans="1:6" ht="18" customHeight="1">
      <c r="A241" s="52">
        <v>236</v>
      </c>
      <c r="B241" s="53">
        <v>195</v>
      </c>
      <c r="C241" s="54" t="s">
        <v>312</v>
      </c>
      <c r="D241" s="54"/>
      <c r="E241" s="53" t="s">
        <v>111</v>
      </c>
      <c r="F241" s="56">
        <v>33989</v>
      </c>
    </row>
    <row r="242" spans="1:6" ht="18" customHeight="1">
      <c r="A242" s="52">
        <v>237</v>
      </c>
      <c r="B242" s="53">
        <v>196</v>
      </c>
      <c r="C242" s="54" t="s">
        <v>313</v>
      </c>
      <c r="D242" s="54"/>
      <c r="E242" s="53" t="s">
        <v>111</v>
      </c>
      <c r="F242" s="56">
        <v>34680</v>
      </c>
    </row>
    <row r="243" spans="1:6" ht="18" customHeight="1">
      <c r="A243" s="52">
        <v>238</v>
      </c>
      <c r="B243" s="53">
        <v>197</v>
      </c>
      <c r="C243" s="54" t="s">
        <v>314</v>
      </c>
      <c r="D243" s="54"/>
      <c r="E243" s="53" t="s">
        <v>111</v>
      </c>
      <c r="F243" s="56">
        <v>34058</v>
      </c>
    </row>
    <row r="244" spans="1:6" ht="18" customHeight="1">
      <c r="A244" s="52">
        <v>239</v>
      </c>
      <c r="B244" s="53">
        <v>198</v>
      </c>
      <c r="C244" s="54" t="s">
        <v>315</v>
      </c>
      <c r="D244" s="54"/>
      <c r="E244" s="53" t="s">
        <v>111</v>
      </c>
      <c r="F244" s="56">
        <v>34919</v>
      </c>
    </row>
    <row r="245" spans="1:6" ht="18" customHeight="1">
      <c r="A245" s="52">
        <v>240</v>
      </c>
      <c r="B245" s="53">
        <v>199</v>
      </c>
      <c r="C245" s="54" t="s">
        <v>316</v>
      </c>
      <c r="D245" s="54"/>
      <c r="E245" s="53" t="s">
        <v>111</v>
      </c>
      <c r="F245" s="56">
        <v>34527</v>
      </c>
    </row>
    <row r="246" spans="1:6" ht="18" customHeight="1">
      <c r="A246" s="52">
        <v>241</v>
      </c>
      <c r="B246" s="53">
        <v>200</v>
      </c>
      <c r="C246" s="54" t="s">
        <v>317</v>
      </c>
      <c r="D246" s="54"/>
      <c r="E246" s="53" t="s">
        <v>111</v>
      </c>
      <c r="F246" s="56">
        <v>34104</v>
      </c>
    </row>
    <row r="247" spans="1:6" ht="18" customHeight="1">
      <c r="A247" s="52">
        <v>242</v>
      </c>
      <c r="B247" s="53">
        <v>201</v>
      </c>
      <c r="C247" s="54" t="s">
        <v>318</v>
      </c>
      <c r="D247" s="54"/>
      <c r="E247" s="53" t="s">
        <v>111</v>
      </c>
      <c r="F247" s="56">
        <v>34582</v>
      </c>
    </row>
    <row r="248" spans="1:6" ht="18" customHeight="1">
      <c r="A248" s="52">
        <v>243</v>
      </c>
      <c r="B248" s="53">
        <v>202</v>
      </c>
      <c r="C248" s="54" t="s">
        <v>319</v>
      </c>
      <c r="D248" s="54"/>
      <c r="E248" s="53" t="s">
        <v>111</v>
      </c>
      <c r="F248" s="56">
        <v>34034</v>
      </c>
    </row>
    <row r="249" spans="1:6" ht="18" customHeight="1">
      <c r="A249" s="52">
        <v>244</v>
      </c>
      <c r="B249" s="53">
        <v>203</v>
      </c>
      <c r="C249" s="54" t="s">
        <v>320</v>
      </c>
      <c r="D249" s="54"/>
      <c r="E249" s="53" t="s">
        <v>111</v>
      </c>
      <c r="F249" s="56">
        <v>34582</v>
      </c>
    </row>
    <row r="250" spans="1:6" ht="18" customHeight="1">
      <c r="A250" s="52">
        <v>245</v>
      </c>
      <c r="B250" s="53">
        <v>204</v>
      </c>
      <c r="C250" s="54" t="s">
        <v>321</v>
      </c>
      <c r="D250" s="54"/>
      <c r="E250" s="53" t="s">
        <v>111</v>
      </c>
      <c r="F250" s="56">
        <v>34434</v>
      </c>
    </row>
    <row r="251" spans="1:6" ht="18" customHeight="1">
      <c r="A251" s="52">
        <v>246</v>
      </c>
      <c r="B251" s="53">
        <v>205</v>
      </c>
      <c r="C251" s="54" t="s">
        <v>322</v>
      </c>
      <c r="D251" s="54"/>
      <c r="E251" s="53" t="s">
        <v>111</v>
      </c>
      <c r="F251" s="56">
        <v>34109</v>
      </c>
    </row>
    <row r="252" spans="1:6" ht="18" customHeight="1">
      <c r="A252" s="52">
        <v>247</v>
      </c>
      <c r="B252" s="53">
        <v>206</v>
      </c>
      <c r="C252" s="54" t="s">
        <v>323</v>
      </c>
      <c r="D252" s="54"/>
      <c r="E252" s="53" t="s">
        <v>111</v>
      </c>
      <c r="F252" s="56">
        <v>34364</v>
      </c>
    </row>
    <row r="253" spans="1:6" ht="18" customHeight="1">
      <c r="A253" s="52">
        <v>248</v>
      </c>
      <c r="B253" s="53">
        <v>207</v>
      </c>
      <c r="C253" s="54" t="s">
        <v>324</v>
      </c>
      <c r="D253" s="54"/>
      <c r="E253" s="53" t="s">
        <v>111</v>
      </c>
      <c r="F253" s="56">
        <v>34637</v>
      </c>
    </row>
    <row r="254" spans="1:6" ht="18" customHeight="1">
      <c r="A254" s="52">
        <v>249</v>
      </c>
      <c r="B254" s="53">
        <v>208</v>
      </c>
      <c r="C254" s="54" t="s">
        <v>325</v>
      </c>
      <c r="D254" s="54"/>
      <c r="E254" s="53" t="s">
        <v>111</v>
      </c>
      <c r="F254" s="56">
        <v>23111</v>
      </c>
    </row>
    <row r="255" spans="1:6" ht="18" customHeight="1">
      <c r="A255" s="52">
        <v>250</v>
      </c>
      <c r="B255" s="61">
        <v>209</v>
      </c>
      <c r="C255" s="62" t="s">
        <v>326</v>
      </c>
      <c r="D255" s="62"/>
      <c r="E255" s="61" t="s">
        <v>111</v>
      </c>
      <c r="F255" s="63">
        <v>34444</v>
      </c>
    </row>
    <row r="256" spans="1:6" ht="18" customHeight="1">
      <c r="A256" s="52">
        <v>251</v>
      </c>
      <c r="B256" s="61">
        <v>210</v>
      </c>
      <c r="C256" s="62" t="s">
        <v>327</v>
      </c>
      <c r="D256" s="62"/>
      <c r="E256" s="61" t="s">
        <v>111</v>
      </c>
      <c r="F256" s="63">
        <v>34399</v>
      </c>
    </row>
    <row r="257" spans="1:6" ht="18" customHeight="1">
      <c r="A257" s="52">
        <v>252</v>
      </c>
      <c r="B257" s="61">
        <v>211</v>
      </c>
      <c r="C257" s="62" t="s">
        <v>328</v>
      </c>
      <c r="D257" s="62"/>
      <c r="E257" s="61" t="s">
        <v>111</v>
      </c>
      <c r="F257" s="63">
        <v>34700</v>
      </c>
    </row>
    <row r="258" spans="1:6" ht="18" customHeight="1">
      <c r="A258" s="52">
        <v>253</v>
      </c>
      <c r="B258" s="61">
        <v>212</v>
      </c>
      <c r="C258" s="62" t="s">
        <v>329</v>
      </c>
      <c r="D258" s="62"/>
      <c r="E258" s="61" t="s">
        <v>111</v>
      </c>
      <c r="F258" s="63">
        <v>34274</v>
      </c>
    </row>
    <row r="259" spans="1:6" ht="18" customHeight="1">
      <c r="A259" s="52">
        <v>254</v>
      </c>
      <c r="B259" s="61">
        <v>213</v>
      </c>
      <c r="C259" s="62" t="s">
        <v>330</v>
      </c>
      <c r="D259" s="62"/>
      <c r="E259" s="61" t="s">
        <v>111</v>
      </c>
      <c r="F259" s="63">
        <v>34463</v>
      </c>
    </row>
    <row r="260" spans="1:6" ht="18" customHeight="1">
      <c r="A260" s="52">
        <v>255</v>
      </c>
      <c r="B260" s="61">
        <v>214</v>
      </c>
      <c r="C260" s="62" t="s">
        <v>331</v>
      </c>
      <c r="D260" s="62"/>
      <c r="E260" s="61" t="s">
        <v>111</v>
      </c>
      <c r="F260" s="63">
        <v>34541</v>
      </c>
    </row>
    <row r="261" spans="1:6" ht="18" customHeight="1">
      <c r="A261" s="52">
        <v>256</v>
      </c>
      <c r="B261" s="61">
        <v>215</v>
      </c>
      <c r="C261" s="62" t="s">
        <v>332</v>
      </c>
      <c r="D261" s="62"/>
      <c r="E261" s="61" t="s">
        <v>111</v>
      </c>
      <c r="F261" s="63">
        <v>34034</v>
      </c>
    </row>
    <row r="262" spans="1:6" ht="18" customHeight="1">
      <c r="A262" s="52">
        <v>257</v>
      </c>
      <c r="B262" s="61">
        <v>216</v>
      </c>
      <c r="C262" s="62" t="s">
        <v>333</v>
      </c>
      <c r="D262" s="62"/>
      <c r="E262" s="61" t="s">
        <v>111</v>
      </c>
      <c r="F262" s="63">
        <v>34612</v>
      </c>
    </row>
    <row r="263" spans="1:6" ht="18" customHeight="1">
      <c r="A263" s="52">
        <v>258</v>
      </c>
      <c r="B263" s="61">
        <v>217</v>
      </c>
      <c r="C263" s="62" t="s">
        <v>334</v>
      </c>
      <c r="D263" s="62"/>
      <c r="E263" s="61" t="s">
        <v>111</v>
      </c>
      <c r="F263" s="63">
        <v>33832</v>
      </c>
    </row>
    <row r="264" spans="1:6" ht="18" customHeight="1">
      <c r="A264" s="52">
        <v>259</v>
      </c>
      <c r="B264" s="61">
        <v>218</v>
      </c>
      <c r="C264" s="62" t="s">
        <v>335</v>
      </c>
      <c r="D264" s="62"/>
      <c r="E264" s="61" t="s">
        <v>111</v>
      </c>
      <c r="F264" s="63">
        <v>34468</v>
      </c>
    </row>
    <row r="265" spans="1:6" ht="18" customHeight="1">
      <c r="A265" s="52">
        <v>260</v>
      </c>
      <c r="B265" s="61">
        <v>219</v>
      </c>
      <c r="C265" s="62" t="s">
        <v>336</v>
      </c>
      <c r="D265" s="62"/>
      <c r="E265" s="61" t="s">
        <v>111</v>
      </c>
      <c r="F265" s="63">
        <v>34886</v>
      </c>
    </row>
    <row r="266" spans="1:6" ht="18" customHeight="1">
      <c r="A266" s="52">
        <v>261</v>
      </c>
      <c r="B266" s="61">
        <v>220</v>
      </c>
      <c r="C266" s="62" t="s">
        <v>337</v>
      </c>
      <c r="D266" s="62"/>
      <c r="E266" s="61" t="s">
        <v>111</v>
      </c>
      <c r="F266" s="63">
        <v>34983</v>
      </c>
    </row>
    <row r="267" spans="1:6" ht="18" customHeight="1">
      <c r="A267" s="52">
        <v>262</v>
      </c>
      <c r="B267" s="61">
        <v>221</v>
      </c>
      <c r="C267" s="62" t="s">
        <v>338</v>
      </c>
      <c r="D267" s="62"/>
      <c r="E267" s="61" t="s">
        <v>111</v>
      </c>
      <c r="F267" s="63">
        <v>34862</v>
      </c>
    </row>
    <row r="268" spans="1:6" ht="18" customHeight="1">
      <c r="A268" s="52">
        <v>263</v>
      </c>
      <c r="B268" s="61">
        <v>222</v>
      </c>
      <c r="C268" s="62" t="s">
        <v>339</v>
      </c>
      <c r="D268" s="62"/>
      <c r="E268" s="61" t="s">
        <v>111</v>
      </c>
      <c r="F268" s="63">
        <v>34427</v>
      </c>
    </row>
    <row r="269" spans="1:6" ht="18" customHeight="1">
      <c r="A269" s="52">
        <v>264</v>
      </c>
      <c r="B269" s="61">
        <v>223</v>
      </c>
      <c r="C269" s="62" t="s">
        <v>340</v>
      </c>
      <c r="D269" s="62"/>
      <c r="E269" s="61" t="s">
        <v>111</v>
      </c>
      <c r="F269" s="63">
        <v>35480</v>
      </c>
    </row>
    <row r="270" spans="1:6" ht="18" customHeight="1">
      <c r="A270" s="52">
        <v>265</v>
      </c>
      <c r="B270" s="61">
        <v>224</v>
      </c>
      <c r="C270" s="62" t="s">
        <v>341</v>
      </c>
      <c r="D270" s="62"/>
      <c r="E270" s="61" t="s">
        <v>111</v>
      </c>
      <c r="F270" s="63">
        <v>35518</v>
      </c>
    </row>
    <row r="271" spans="1:6" ht="18" customHeight="1">
      <c r="A271" s="52">
        <v>266</v>
      </c>
      <c r="B271" s="61">
        <v>225</v>
      </c>
      <c r="C271" s="62" t="s">
        <v>342</v>
      </c>
      <c r="D271" s="62"/>
      <c r="E271" s="61" t="s">
        <v>111</v>
      </c>
      <c r="F271" s="63">
        <v>34904</v>
      </c>
    </row>
    <row r="272" spans="1:6" ht="18" customHeight="1">
      <c r="A272" s="52">
        <v>267</v>
      </c>
      <c r="B272" s="61">
        <v>226</v>
      </c>
      <c r="C272" s="62" t="s">
        <v>343</v>
      </c>
      <c r="D272" s="62"/>
      <c r="E272" s="61" t="s">
        <v>111</v>
      </c>
      <c r="F272" s="63">
        <v>34806</v>
      </c>
    </row>
    <row r="273" spans="1:6" ht="18" customHeight="1">
      <c r="A273" s="52">
        <v>268</v>
      </c>
      <c r="B273" s="61">
        <v>227</v>
      </c>
      <c r="C273" s="62" t="s">
        <v>344</v>
      </c>
      <c r="D273" s="62" t="s">
        <v>92</v>
      </c>
      <c r="E273" s="61" t="s">
        <v>111</v>
      </c>
      <c r="F273" s="63">
        <v>34352</v>
      </c>
    </row>
    <row r="274" spans="1:6" ht="18" customHeight="1">
      <c r="A274" s="52">
        <v>269</v>
      </c>
      <c r="B274" s="61">
        <v>228</v>
      </c>
      <c r="C274" s="62" t="s">
        <v>345</v>
      </c>
      <c r="D274" s="62" t="s">
        <v>92</v>
      </c>
      <c r="E274" s="61" t="s">
        <v>111</v>
      </c>
      <c r="F274" s="63">
        <v>34617</v>
      </c>
    </row>
    <row r="275" spans="1:6" ht="18" customHeight="1">
      <c r="A275" s="52">
        <v>270</v>
      </c>
      <c r="B275" s="61">
        <v>229</v>
      </c>
      <c r="C275" s="62" t="s">
        <v>346</v>
      </c>
      <c r="D275" s="62" t="s">
        <v>92</v>
      </c>
      <c r="E275" s="61" t="s">
        <v>111</v>
      </c>
      <c r="F275" s="63">
        <v>34600</v>
      </c>
    </row>
    <row r="276" spans="1:6" ht="18" customHeight="1">
      <c r="A276" s="52">
        <v>271</v>
      </c>
      <c r="B276" s="61">
        <v>230</v>
      </c>
      <c r="C276" s="62" t="s">
        <v>347</v>
      </c>
      <c r="D276" s="62" t="s">
        <v>92</v>
      </c>
      <c r="E276" s="61" t="s">
        <v>111</v>
      </c>
      <c r="F276" s="63">
        <v>33928</v>
      </c>
    </row>
    <row r="277" spans="1:6" ht="18" customHeight="1">
      <c r="A277" s="52">
        <v>272</v>
      </c>
      <c r="B277" s="61">
        <v>231</v>
      </c>
      <c r="C277" s="62" t="s">
        <v>348</v>
      </c>
      <c r="D277" s="62" t="s">
        <v>92</v>
      </c>
      <c r="E277" s="61" t="s">
        <v>111</v>
      </c>
      <c r="F277" s="63">
        <v>34262</v>
      </c>
    </row>
    <row r="278" spans="1:6" ht="18" customHeight="1">
      <c r="A278" s="52">
        <v>273</v>
      </c>
      <c r="B278" s="61">
        <v>232</v>
      </c>
      <c r="C278" s="62" t="s">
        <v>349</v>
      </c>
      <c r="D278" s="62" t="s">
        <v>92</v>
      </c>
      <c r="E278" s="61" t="s">
        <v>111</v>
      </c>
      <c r="F278" s="63">
        <v>34148</v>
      </c>
    </row>
    <row r="279" spans="1:6" ht="18" customHeight="1">
      <c r="A279" s="52">
        <v>274</v>
      </c>
      <c r="B279" s="61">
        <v>233</v>
      </c>
      <c r="C279" s="62" t="s">
        <v>350</v>
      </c>
      <c r="D279" s="62" t="s">
        <v>92</v>
      </c>
      <c r="E279" s="61" t="s">
        <v>111</v>
      </c>
      <c r="F279" s="63">
        <v>34440</v>
      </c>
    </row>
    <row r="280" spans="1:6" ht="18" customHeight="1">
      <c r="A280" s="52">
        <v>275</v>
      </c>
      <c r="B280" s="61">
        <v>234</v>
      </c>
      <c r="C280" s="62" t="s">
        <v>351</v>
      </c>
      <c r="D280" s="62" t="s">
        <v>352</v>
      </c>
      <c r="E280" s="61" t="s">
        <v>111</v>
      </c>
      <c r="F280" s="63">
        <v>29683</v>
      </c>
    </row>
    <row r="281" spans="1:6" ht="18" customHeight="1">
      <c r="A281" s="52">
        <v>276</v>
      </c>
      <c r="B281" s="61">
        <v>235</v>
      </c>
      <c r="C281" s="62" t="s">
        <v>353</v>
      </c>
      <c r="D281" s="62" t="s">
        <v>352</v>
      </c>
      <c r="E281" s="61" t="s">
        <v>111</v>
      </c>
      <c r="F281" s="63">
        <v>30140</v>
      </c>
    </row>
    <row r="282" spans="1:6" ht="18" customHeight="1">
      <c r="A282" s="52">
        <v>277</v>
      </c>
      <c r="B282" s="61">
        <v>236</v>
      </c>
      <c r="C282" s="62" t="s">
        <v>354</v>
      </c>
      <c r="D282" s="62" t="s">
        <v>355</v>
      </c>
      <c r="E282" s="61" t="s">
        <v>111</v>
      </c>
      <c r="F282" s="63">
        <v>25146</v>
      </c>
    </row>
    <row r="283" spans="1:6" ht="18" customHeight="1">
      <c r="A283" s="52">
        <v>278</v>
      </c>
      <c r="B283" s="61">
        <v>237</v>
      </c>
      <c r="C283" s="62" t="s">
        <v>356</v>
      </c>
      <c r="D283" s="62" t="s">
        <v>29</v>
      </c>
      <c r="E283" s="61" t="s">
        <v>111</v>
      </c>
      <c r="F283" s="63">
        <v>30495</v>
      </c>
    </row>
    <row r="284" spans="1:6" ht="18" customHeight="1">
      <c r="A284" s="52">
        <v>279</v>
      </c>
      <c r="B284" s="61">
        <v>238</v>
      </c>
      <c r="C284" s="62" t="s">
        <v>357</v>
      </c>
      <c r="D284" s="62" t="s">
        <v>29</v>
      </c>
      <c r="E284" s="61" t="s">
        <v>111</v>
      </c>
      <c r="F284" s="63">
        <v>31727</v>
      </c>
    </row>
    <row r="285" spans="1:6" ht="18" customHeight="1">
      <c r="A285" s="52">
        <v>280</v>
      </c>
      <c r="B285" s="61">
        <v>239</v>
      </c>
      <c r="C285" s="62" t="s">
        <v>358</v>
      </c>
      <c r="D285" s="62" t="s">
        <v>29</v>
      </c>
      <c r="E285" s="61" t="s">
        <v>111</v>
      </c>
      <c r="F285" s="63">
        <v>23028</v>
      </c>
    </row>
    <row r="286" spans="1:6" ht="18" customHeight="1">
      <c r="A286" s="52">
        <v>281</v>
      </c>
      <c r="B286" s="61">
        <v>240</v>
      </c>
      <c r="C286" s="62" t="s">
        <v>359</v>
      </c>
      <c r="D286" s="62" t="s">
        <v>360</v>
      </c>
      <c r="E286" s="61" t="s">
        <v>111</v>
      </c>
      <c r="F286" s="63">
        <v>32152</v>
      </c>
    </row>
    <row r="287" spans="1:6" ht="18" customHeight="1">
      <c r="A287" s="52">
        <v>282</v>
      </c>
      <c r="B287" s="61">
        <v>241</v>
      </c>
      <c r="C287" s="62" t="s">
        <v>361</v>
      </c>
      <c r="D287" s="62" t="s">
        <v>362</v>
      </c>
      <c r="E287" s="61" t="s">
        <v>111</v>
      </c>
      <c r="F287" s="63">
        <v>25785</v>
      </c>
    </row>
    <row r="288" spans="1:6" ht="18" customHeight="1">
      <c r="A288" s="52">
        <v>283</v>
      </c>
      <c r="B288" s="61">
        <v>322</v>
      </c>
      <c r="C288" s="62" t="s">
        <v>363</v>
      </c>
      <c r="D288" s="62" t="s">
        <v>29</v>
      </c>
      <c r="E288" s="61" t="s">
        <v>111</v>
      </c>
      <c r="F288" s="63">
        <v>29587</v>
      </c>
    </row>
    <row r="289" spans="1:6" ht="18" customHeight="1">
      <c r="A289" s="52">
        <v>284</v>
      </c>
      <c r="B289" s="61">
        <v>243</v>
      </c>
      <c r="C289" s="62" t="s">
        <v>364</v>
      </c>
      <c r="D289" s="62" t="s">
        <v>29</v>
      </c>
      <c r="E289" s="61" t="s">
        <v>111</v>
      </c>
      <c r="F289" s="63">
        <v>28110</v>
      </c>
    </row>
    <row r="290" spans="1:6" ht="18" customHeight="1">
      <c r="A290" s="52">
        <v>285</v>
      </c>
      <c r="B290" s="61">
        <v>244</v>
      </c>
      <c r="C290" s="62" t="s">
        <v>365</v>
      </c>
      <c r="D290" s="62" t="s">
        <v>29</v>
      </c>
      <c r="E290" s="61" t="s">
        <v>111</v>
      </c>
      <c r="F290" s="63">
        <v>30462</v>
      </c>
    </row>
    <row r="291" spans="1:6" ht="18" customHeight="1">
      <c r="A291" s="52">
        <v>286</v>
      </c>
      <c r="B291" s="61">
        <v>245</v>
      </c>
      <c r="C291" s="62" t="s">
        <v>366</v>
      </c>
      <c r="D291" s="62" t="s">
        <v>29</v>
      </c>
      <c r="E291" s="61" t="s">
        <v>111</v>
      </c>
      <c r="F291" s="63">
        <v>27122</v>
      </c>
    </row>
    <row r="292" spans="1:6" ht="18" customHeight="1">
      <c r="A292" s="52">
        <v>287</v>
      </c>
      <c r="B292" s="61">
        <v>246</v>
      </c>
      <c r="C292" s="62" t="s">
        <v>367</v>
      </c>
      <c r="D292" s="62" t="s">
        <v>29</v>
      </c>
      <c r="E292" s="61" t="s">
        <v>111</v>
      </c>
      <c r="F292" s="63">
        <v>25272</v>
      </c>
    </row>
    <row r="293" spans="1:6" ht="18" customHeight="1">
      <c r="A293" s="52">
        <v>288</v>
      </c>
      <c r="B293" s="61">
        <v>247</v>
      </c>
      <c r="C293" s="62" t="s">
        <v>368</v>
      </c>
      <c r="D293" s="62" t="s">
        <v>29</v>
      </c>
      <c r="E293" s="61" t="s">
        <v>111</v>
      </c>
      <c r="F293" s="63">
        <v>31535</v>
      </c>
    </row>
    <row r="294" spans="1:6" ht="18" customHeight="1">
      <c r="A294" s="52">
        <v>289</v>
      </c>
      <c r="B294" s="61">
        <v>248</v>
      </c>
      <c r="C294" s="62" t="s">
        <v>369</v>
      </c>
      <c r="D294" s="62" t="s">
        <v>370</v>
      </c>
      <c r="E294" s="61" t="s">
        <v>111</v>
      </c>
      <c r="F294" s="63">
        <v>23519</v>
      </c>
    </row>
    <row r="295" spans="1:6" ht="18" customHeight="1">
      <c r="A295" s="52">
        <v>290</v>
      </c>
      <c r="B295" s="61">
        <v>249</v>
      </c>
      <c r="C295" s="62" t="s">
        <v>371</v>
      </c>
      <c r="D295" s="62" t="s">
        <v>29</v>
      </c>
      <c r="E295" s="61" t="s">
        <v>111</v>
      </c>
      <c r="F295" s="63">
        <v>23757</v>
      </c>
    </row>
    <row r="296" spans="1:6" ht="18" customHeight="1">
      <c r="A296" s="52">
        <v>291</v>
      </c>
      <c r="B296" s="61">
        <v>250</v>
      </c>
      <c r="C296" s="62" t="s">
        <v>372</v>
      </c>
      <c r="D296" s="62" t="s">
        <v>373</v>
      </c>
      <c r="E296" s="61" t="s">
        <v>111</v>
      </c>
      <c r="F296" s="63">
        <v>29221</v>
      </c>
    </row>
    <row r="297" spans="1:6" ht="18" customHeight="1">
      <c r="A297" s="52">
        <v>292</v>
      </c>
      <c r="B297" s="61">
        <v>251</v>
      </c>
      <c r="C297" s="62" t="s">
        <v>374</v>
      </c>
      <c r="D297" s="62" t="s">
        <v>246</v>
      </c>
      <c r="E297" s="61" t="s">
        <v>111</v>
      </c>
      <c r="F297" s="63">
        <v>26787</v>
      </c>
    </row>
    <row r="298" spans="1:6" ht="18" customHeight="1">
      <c r="A298" s="52">
        <v>293</v>
      </c>
      <c r="B298" s="61">
        <v>330</v>
      </c>
      <c r="C298" s="62" t="s">
        <v>375</v>
      </c>
      <c r="D298" s="62" t="s">
        <v>116</v>
      </c>
      <c r="E298" s="61" t="s">
        <v>111</v>
      </c>
      <c r="F298" s="63">
        <v>27245</v>
      </c>
    </row>
    <row r="299" spans="1:6" ht="18" customHeight="1">
      <c r="A299" s="52">
        <v>294</v>
      </c>
      <c r="B299" s="61">
        <v>329</v>
      </c>
      <c r="C299" s="62" t="s">
        <v>376</v>
      </c>
      <c r="D299" s="62"/>
      <c r="E299" s="61" t="s">
        <v>111</v>
      </c>
      <c r="F299" s="63">
        <v>32874</v>
      </c>
    </row>
    <row r="300" spans="1:6" ht="18" customHeight="1">
      <c r="A300" s="52">
        <v>295</v>
      </c>
      <c r="B300" s="61">
        <v>328</v>
      </c>
      <c r="C300" s="62" t="s">
        <v>377</v>
      </c>
      <c r="D300" s="62"/>
      <c r="E300" s="61" t="s">
        <v>111</v>
      </c>
      <c r="F300" s="63">
        <v>1</v>
      </c>
    </row>
    <row r="301" spans="1:6" ht="18" customHeight="1">
      <c r="A301" s="52">
        <v>296</v>
      </c>
      <c r="B301" s="61">
        <v>327</v>
      </c>
      <c r="C301" s="62" t="s">
        <v>378</v>
      </c>
      <c r="D301" s="62" t="s">
        <v>130</v>
      </c>
      <c r="E301" s="61" t="s">
        <v>111</v>
      </c>
      <c r="F301" s="63">
        <v>33239</v>
      </c>
    </row>
    <row r="302" spans="1:6" ht="18" customHeight="1">
      <c r="A302" s="52">
        <v>297</v>
      </c>
      <c r="B302" s="61">
        <v>326</v>
      </c>
      <c r="C302" s="62" t="s">
        <v>379</v>
      </c>
      <c r="D302" s="62" t="s">
        <v>130</v>
      </c>
      <c r="E302" s="61" t="s">
        <v>111</v>
      </c>
      <c r="F302" s="63">
        <v>24838</v>
      </c>
    </row>
    <row r="303" spans="1:6" ht="18" customHeight="1">
      <c r="A303" s="52">
        <v>298</v>
      </c>
      <c r="B303" s="61">
        <v>325</v>
      </c>
      <c r="C303" s="62" t="s">
        <v>380</v>
      </c>
      <c r="D303" s="62" t="s">
        <v>116</v>
      </c>
      <c r="E303" s="61" t="s">
        <v>111</v>
      </c>
      <c r="F303" s="63">
        <v>32874</v>
      </c>
    </row>
    <row r="304" spans="1:6" ht="18" customHeight="1">
      <c r="A304" s="52">
        <v>299</v>
      </c>
      <c r="B304" s="61">
        <v>319</v>
      </c>
      <c r="C304" s="62" t="s">
        <v>381</v>
      </c>
      <c r="D304" s="62" t="s">
        <v>382</v>
      </c>
      <c r="E304" s="61" t="s">
        <v>111</v>
      </c>
      <c r="F304" s="63">
        <v>29952</v>
      </c>
    </row>
    <row r="305" spans="1:6" ht="18" customHeight="1">
      <c r="A305" s="52">
        <v>300</v>
      </c>
      <c r="B305" s="61">
        <v>318</v>
      </c>
      <c r="C305" s="62" t="s">
        <v>383</v>
      </c>
      <c r="D305" s="62" t="s">
        <v>384</v>
      </c>
      <c r="E305" s="61" t="s">
        <v>111</v>
      </c>
      <c r="F305" s="63">
        <v>32874</v>
      </c>
    </row>
    <row r="306" spans="1:6" ht="18" customHeight="1">
      <c r="A306" s="52">
        <v>301</v>
      </c>
      <c r="B306" s="61">
        <v>316</v>
      </c>
      <c r="C306" s="62" t="s">
        <v>385</v>
      </c>
      <c r="D306" s="62" t="s">
        <v>29</v>
      </c>
      <c r="E306" s="61" t="s">
        <v>111</v>
      </c>
      <c r="F306" s="63">
        <v>30420</v>
      </c>
    </row>
    <row r="307" spans="1:6" ht="18" customHeight="1">
      <c r="A307" s="52">
        <v>302</v>
      </c>
      <c r="B307" s="61">
        <v>314</v>
      </c>
      <c r="C307" s="62" t="s">
        <v>386</v>
      </c>
      <c r="D307" s="62" t="s">
        <v>29</v>
      </c>
      <c r="E307" s="61" t="s">
        <v>111</v>
      </c>
      <c r="F307" s="63">
        <v>30682</v>
      </c>
    </row>
    <row r="308" spans="1:6" ht="18" customHeight="1">
      <c r="A308" s="52">
        <v>303</v>
      </c>
      <c r="B308" s="61">
        <v>425</v>
      </c>
      <c r="C308" s="62" t="s">
        <v>387</v>
      </c>
      <c r="D308" s="62" t="s">
        <v>29</v>
      </c>
      <c r="E308" s="61" t="s">
        <v>111</v>
      </c>
      <c r="F308" s="63">
        <v>27892</v>
      </c>
    </row>
    <row r="309" spans="1:6" ht="18" customHeight="1">
      <c r="A309" s="52">
        <v>304</v>
      </c>
      <c r="B309" s="61">
        <v>315</v>
      </c>
      <c r="C309" s="62" t="s">
        <v>388</v>
      </c>
      <c r="D309" s="62" t="s">
        <v>29</v>
      </c>
      <c r="E309" s="61" t="s">
        <v>111</v>
      </c>
      <c r="F309" s="63">
        <v>31778</v>
      </c>
    </row>
    <row r="310" spans="1:6" ht="18" customHeight="1">
      <c r="A310" s="52">
        <v>305</v>
      </c>
      <c r="B310" s="61">
        <v>313</v>
      </c>
      <c r="C310" s="62" t="s">
        <v>389</v>
      </c>
      <c r="D310" s="62" t="s">
        <v>29</v>
      </c>
      <c r="E310" s="61" t="s">
        <v>111</v>
      </c>
      <c r="F310" s="63">
        <v>27030</v>
      </c>
    </row>
    <row r="311" spans="1:6" ht="18" customHeight="1">
      <c r="A311" s="52">
        <v>306</v>
      </c>
      <c r="B311" s="61">
        <v>312</v>
      </c>
      <c r="C311" s="62" t="s">
        <v>390</v>
      </c>
      <c r="D311" s="62" t="s">
        <v>29</v>
      </c>
      <c r="E311" s="61" t="s">
        <v>111</v>
      </c>
      <c r="F311" s="63">
        <v>1</v>
      </c>
    </row>
    <row r="312" spans="1:6" ht="18" customHeight="1">
      <c r="A312" s="52">
        <v>307</v>
      </c>
      <c r="B312" s="61">
        <v>311</v>
      </c>
      <c r="C312" s="62" t="s">
        <v>391</v>
      </c>
      <c r="D312" s="62" t="s">
        <v>29</v>
      </c>
      <c r="E312" s="61" t="s">
        <v>111</v>
      </c>
      <c r="F312" s="63">
        <v>31048</v>
      </c>
    </row>
    <row r="313" spans="1:6" ht="18" customHeight="1">
      <c r="A313" s="52">
        <v>308</v>
      </c>
      <c r="B313" s="61">
        <v>310</v>
      </c>
      <c r="C313" s="62" t="s">
        <v>392</v>
      </c>
      <c r="D313" s="62" t="s">
        <v>29</v>
      </c>
      <c r="E313" s="61" t="s">
        <v>111</v>
      </c>
      <c r="F313" s="63">
        <v>32874</v>
      </c>
    </row>
    <row r="314" spans="1:6" ht="18" customHeight="1">
      <c r="A314" s="52">
        <v>309</v>
      </c>
      <c r="B314" s="61">
        <v>309</v>
      </c>
      <c r="C314" s="62" t="s">
        <v>393</v>
      </c>
      <c r="D314" s="62" t="s">
        <v>29</v>
      </c>
      <c r="E314" s="61" t="s">
        <v>111</v>
      </c>
      <c r="F314" s="63">
        <v>32874</v>
      </c>
    </row>
    <row r="315" spans="1:6" ht="18" customHeight="1">
      <c r="A315" s="52">
        <v>310</v>
      </c>
      <c r="B315" s="61">
        <v>317</v>
      </c>
      <c r="C315" s="62" t="s">
        <v>394</v>
      </c>
      <c r="D315" s="62" t="s">
        <v>29</v>
      </c>
      <c r="E315" s="61" t="s">
        <v>111</v>
      </c>
      <c r="F315" s="63">
        <v>33076</v>
      </c>
    </row>
    <row r="316" spans="1:6" ht="18" customHeight="1">
      <c r="A316" s="52">
        <v>311</v>
      </c>
      <c r="B316" s="61">
        <v>323</v>
      </c>
      <c r="C316" s="62" t="s">
        <v>395</v>
      </c>
      <c r="D316" s="62" t="s">
        <v>29</v>
      </c>
      <c r="E316" s="61" t="s">
        <v>111</v>
      </c>
      <c r="F316" s="63">
        <v>29221</v>
      </c>
    </row>
    <row r="317" spans="1:6" ht="18" customHeight="1">
      <c r="A317" s="52">
        <v>312</v>
      </c>
      <c r="B317" s="61">
        <v>324</v>
      </c>
      <c r="C317" s="62" t="s">
        <v>396</v>
      </c>
      <c r="D317" s="62" t="s">
        <v>29</v>
      </c>
      <c r="E317" s="61" t="s">
        <v>111</v>
      </c>
      <c r="F317" s="63">
        <v>33970</v>
      </c>
    </row>
    <row r="318" spans="1:6" ht="18" customHeight="1">
      <c r="A318" s="52">
        <v>313</v>
      </c>
      <c r="B318" s="61">
        <v>331</v>
      </c>
      <c r="C318" s="62" t="s">
        <v>397</v>
      </c>
      <c r="D318" s="62" t="s">
        <v>29</v>
      </c>
      <c r="E318" s="61" t="s">
        <v>111</v>
      </c>
      <c r="F318" s="63">
        <v>1</v>
      </c>
    </row>
    <row r="319" spans="1:6" ht="18" customHeight="1">
      <c r="A319" s="52">
        <v>314</v>
      </c>
      <c r="B319" s="61">
        <v>332</v>
      </c>
      <c r="C319" s="62" t="s">
        <v>398</v>
      </c>
      <c r="D319" s="62" t="s">
        <v>399</v>
      </c>
      <c r="E319" s="61" t="s">
        <v>111</v>
      </c>
      <c r="F319" s="63">
        <v>22558</v>
      </c>
    </row>
    <row r="320" spans="1:6" ht="18" customHeight="1">
      <c r="A320" s="52">
        <v>315</v>
      </c>
      <c r="B320" s="61">
        <v>342</v>
      </c>
      <c r="C320" s="62" t="s">
        <v>400</v>
      </c>
      <c r="D320" s="62" t="s">
        <v>29</v>
      </c>
      <c r="E320" s="61" t="s">
        <v>111</v>
      </c>
      <c r="F320" s="63">
        <v>1</v>
      </c>
    </row>
    <row r="321" spans="1:6" ht="18" customHeight="1">
      <c r="A321" s="52">
        <v>316</v>
      </c>
      <c r="B321" s="61">
        <v>343</v>
      </c>
      <c r="C321" s="62" t="s">
        <v>401</v>
      </c>
      <c r="D321" s="62" t="s">
        <v>29</v>
      </c>
      <c r="E321" s="61" t="s">
        <v>111</v>
      </c>
      <c r="F321" s="63">
        <v>1</v>
      </c>
    </row>
    <row r="322" spans="1:6" ht="18" customHeight="1">
      <c r="A322" s="52">
        <v>317</v>
      </c>
      <c r="B322" s="61">
        <v>344</v>
      </c>
      <c r="C322" s="62" t="s">
        <v>402</v>
      </c>
      <c r="D322" s="62" t="s">
        <v>29</v>
      </c>
      <c r="E322" s="61" t="s">
        <v>111</v>
      </c>
      <c r="F322" s="63">
        <v>1</v>
      </c>
    </row>
    <row r="323" spans="1:6" ht="18" customHeight="1">
      <c r="A323" s="52">
        <v>318</v>
      </c>
      <c r="B323" s="61">
        <v>345</v>
      </c>
      <c r="C323" s="62" t="s">
        <v>403</v>
      </c>
      <c r="D323" s="62" t="s">
        <v>29</v>
      </c>
      <c r="E323" s="61" t="s">
        <v>111</v>
      </c>
      <c r="F323" s="63">
        <v>1</v>
      </c>
    </row>
    <row r="324" spans="1:6" ht="18" customHeight="1">
      <c r="A324" s="52">
        <v>319</v>
      </c>
      <c r="B324" s="61">
        <v>346</v>
      </c>
      <c r="C324" s="62" t="s">
        <v>404</v>
      </c>
      <c r="D324" s="62" t="s">
        <v>29</v>
      </c>
      <c r="E324" s="61" t="s">
        <v>111</v>
      </c>
      <c r="F324" s="63">
        <v>1</v>
      </c>
    </row>
    <row r="325" spans="1:6" ht="18" customHeight="1">
      <c r="A325" s="52">
        <v>320</v>
      </c>
      <c r="B325" s="61">
        <v>347</v>
      </c>
      <c r="C325" s="62" t="s">
        <v>405</v>
      </c>
      <c r="D325" s="62" t="s">
        <v>29</v>
      </c>
      <c r="E325" s="61" t="s">
        <v>111</v>
      </c>
      <c r="F325" s="63">
        <v>1</v>
      </c>
    </row>
    <row r="326" spans="1:6" ht="18" customHeight="1">
      <c r="A326" s="52">
        <v>321</v>
      </c>
      <c r="B326" s="61">
        <v>348</v>
      </c>
      <c r="C326" s="62" t="s">
        <v>406</v>
      </c>
      <c r="D326" s="62" t="s">
        <v>29</v>
      </c>
      <c r="E326" s="61" t="s">
        <v>111</v>
      </c>
      <c r="F326" s="63">
        <v>2</v>
      </c>
    </row>
    <row r="327" spans="1:6" ht="18" customHeight="1">
      <c r="A327" s="52">
        <v>322</v>
      </c>
      <c r="B327" s="61">
        <v>340</v>
      </c>
      <c r="C327" s="62" t="s">
        <v>407</v>
      </c>
      <c r="D327" s="62" t="s">
        <v>29</v>
      </c>
      <c r="E327" s="61" t="s">
        <v>111</v>
      </c>
      <c r="F327" s="63">
        <v>32874</v>
      </c>
    </row>
    <row r="328" spans="1:6" ht="18" customHeight="1">
      <c r="A328" s="52">
        <v>323</v>
      </c>
      <c r="B328" s="61">
        <v>341</v>
      </c>
      <c r="C328" s="62" t="s">
        <v>408</v>
      </c>
      <c r="D328" s="62" t="s">
        <v>29</v>
      </c>
      <c r="E328" s="61" t="s">
        <v>111</v>
      </c>
      <c r="F328" s="63">
        <v>32866</v>
      </c>
    </row>
    <row r="329" spans="1:6" ht="18" customHeight="1">
      <c r="A329" s="52">
        <v>324</v>
      </c>
      <c r="B329" s="61">
        <v>338</v>
      </c>
      <c r="C329" s="62" t="s">
        <v>409</v>
      </c>
      <c r="D329" s="62" t="s">
        <v>29</v>
      </c>
      <c r="E329" s="61" t="s">
        <v>111</v>
      </c>
      <c r="F329" s="63">
        <v>31903</v>
      </c>
    </row>
    <row r="330" spans="1:6" ht="18" customHeight="1">
      <c r="A330" s="52">
        <v>325</v>
      </c>
      <c r="B330" s="61">
        <v>339</v>
      </c>
      <c r="C330" s="62" t="s">
        <v>410</v>
      </c>
      <c r="D330" s="62" t="s">
        <v>29</v>
      </c>
      <c r="E330" s="61" t="s">
        <v>111</v>
      </c>
      <c r="F330" s="63">
        <v>31764</v>
      </c>
    </row>
    <row r="331" spans="1:6" ht="18" customHeight="1">
      <c r="A331" s="52">
        <v>326</v>
      </c>
      <c r="B331" s="61">
        <v>337</v>
      </c>
      <c r="C331" s="62" t="s">
        <v>411</v>
      </c>
      <c r="D331" s="62" t="s">
        <v>29</v>
      </c>
      <c r="E331" s="61" t="s">
        <v>111</v>
      </c>
      <c r="F331" s="63">
        <v>30543</v>
      </c>
    </row>
    <row r="332" spans="1:6" ht="18" customHeight="1">
      <c r="A332" s="52">
        <v>327</v>
      </c>
      <c r="B332" s="61">
        <v>350</v>
      </c>
      <c r="C332" s="62" t="s">
        <v>412</v>
      </c>
      <c r="D332" s="62" t="s">
        <v>413</v>
      </c>
      <c r="E332" s="61" t="s">
        <v>111</v>
      </c>
      <c r="F332" s="63">
        <v>1</v>
      </c>
    </row>
    <row r="333" spans="1:6" ht="18" customHeight="1">
      <c r="A333" s="52">
        <v>328</v>
      </c>
      <c r="B333" s="61">
        <v>354</v>
      </c>
      <c r="C333" s="62" t="s">
        <v>414</v>
      </c>
      <c r="D333" s="62" t="s">
        <v>29</v>
      </c>
      <c r="E333" s="61" t="s">
        <v>111</v>
      </c>
      <c r="F333" s="63">
        <v>1</v>
      </c>
    </row>
    <row r="334" spans="1:6" ht="18" customHeight="1">
      <c r="A334" s="52">
        <v>329</v>
      </c>
      <c r="B334" s="61">
        <v>336</v>
      </c>
      <c r="C334" s="62" t="s">
        <v>415</v>
      </c>
      <c r="D334" s="62" t="s">
        <v>29</v>
      </c>
      <c r="E334" s="61" t="s">
        <v>111</v>
      </c>
      <c r="F334" s="63">
        <v>22490</v>
      </c>
    </row>
    <row r="335" spans="1:6" ht="18" customHeight="1">
      <c r="A335" s="52">
        <v>330</v>
      </c>
      <c r="B335" s="61">
        <v>356</v>
      </c>
      <c r="C335" s="62" t="s">
        <v>416</v>
      </c>
      <c r="D335" s="62" t="s">
        <v>29</v>
      </c>
      <c r="E335" s="61" t="s">
        <v>111</v>
      </c>
      <c r="F335" s="63">
        <v>1</v>
      </c>
    </row>
    <row r="336" spans="1:6" ht="18" customHeight="1">
      <c r="A336" s="52">
        <v>331</v>
      </c>
      <c r="B336" s="61">
        <v>351</v>
      </c>
      <c r="C336" s="62" t="s">
        <v>417</v>
      </c>
      <c r="D336" s="62" t="s">
        <v>370</v>
      </c>
      <c r="E336" s="61" t="s">
        <v>111</v>
      </c>
      <c r="F336" s="63">
        <v>34053</v>
      </c>
    </row>
    <row r="337" spans="1:6" ht="18" customHeight="1">
      <c r="A337" s="52">
        <v>332</v>
      </c>
      <c r="B337" s="61">
        <v>352</v>
      </c>
      <c r="C337" s="62" t="s">
        <v>418</v>
      </c>
      <c r="D337" s="62" t="s">
        <v>370</v>
      </c>
      <c r="E337" s="61" t="s">
        <v>111</v>
      </c>
      <c r="F337" s="63">
        <v>35625</v>
      </c>
    </row>
    <row r="338" spans="1:6" ht="18" customHeight="1">
      <c r="A338" s="52">
        <v>333</v>
      </c>
      <c r="B338" s="61">
        <v>353</v>
      </c>
      <c r="C338" s="62" t="s">
        <v>419</v>
      </c>
      <c r="D338" s="62" t="s">
        <v>370</v>
      </c>
      <c r="E338" s="61" t="s">
        <v>111</v>
      </c>
      <c r="F338" s="63">
        <v>35279</v>
      </c>
    </row>
    <row r="339" spans="1:6" ht="18" customHeight="1">
      <c r="A339" s="52">
        <v>334</v>
      </c>
      <c r="B339" s="61">
        <v>357</v>
      </c>
      <c r="C339" s="62" t="s">
        <v>420</v>
      </c>
      <c r="D339" s="62" t="s">
        <v>29</v>
      </c>
      <c r="E339" s="61" t="s">
        <v>111</v>
      </c>
      <c r="F339" s="63">
        <v>1</v>
      </c>
    </row>
    <row r="340" spans="1:6" ht="18" customHeight="1">
      <c r="A340" s="52">
        <v>335</v>
      </c>
      <c r="B340" s="61">
        <v>358</v>
      </c>
      <c r="C340" s="62" t="s">
        <v>421</v>
      </c>
      <c r="D340" s="62" t="s">
        <v>29</v>
      </c>
      <c r="E340" s="61" t="s">
        <v>111</v>
      </c>
      <c r="F340" s="63">
        <v>1</v>
      </c>
    </row>
    <row r="341" spans="1:6" ht="18" customHeight="1">
      <c r="A341" s="52">
        <v>336</v>
      </c>
      <c r="B341" s="61">
        <v>359</v>
      </c>
      <c r="C341" s="62" t="s">
        <v>422</v>
      </c>
      <c r="D341" s="62" t="s">
        <v>423</v>
      </c>
      <c r="E341" s="61" t="s">
        <v>111</v>
      </c>
      <c r="F341" s="63">
        <v>30789</v>
      </c>
    </row>
    <row r="342" spans="1:6" ht="18" customHeight="1">
      <c r="A342" s="52">
        <v>337</v>
      </c>
      <c r="B342" s="61">
        <v>360</v>
      </c>
      <c r="C342" s="62" t="s">
        <v>424</v>
      </c>
      <c r="D342" s="62" t="s">
        <v>29</v>
      </c>
      <c r="E342" s="61" t="s">
        <v>111</v>
      </c>
      <c r="F342" s="63">
        <v>1</v>
      </c>
    </row>
    <row r="343" spans="1:6" ht="18" customHeight="1">
      <c r="A343" s="52">
        <v>338</v>
      </c>
      <c r="B343" s="61">
        <v>361</v>
      </c>
      <c r="C343" s="62" t="s">
        <v>425</v>
      </c>
      <c r="D343" s="62" t="s">
        <v>29</v>
      </c>
      <c r="E343" s="61" t="s">
        <v>111</v>
      </c>
      <c r="F343" s="63">
        <v>19828</v>
      </c>
    </row>
    <row r="344" spans="1:6" ht="18" customHeight="1">
      <c r="A344" s="52">
        <v>339</v>
      </c>
      <c r="B344" s="61">
        <v>362</v>
      </c>
      <c r="C344" s="62" t="s">
        <v>426</v>
      </c>
      <c r="D344" s="62" t="s">
        <v>29</v>
      </c>
      <c r="E344" s="61" t="s">
        <v>111</v>
      </c>
      <c r="F344" s="63">
        <v>12832</v>
      </c>
    </row>
    <row r="345" spans="1:6" ht="18" customHeight="1">
      <c r="A345" s="52">
        <v>340</v>
      </c>
      <c r="B345" s="61">
        <v>363</v>
      </c>
      <c r="C345" s="62" t="s">
        <v>427</v>
      </c>
      <c r="D345" s="62" t="s">
        <v>29</v>
      </c>
      <c r="E345" s="61" t="s">
        <v>111</v>
      </c>
      <c r="F345" s="63">
        <v>1</v>
      </c>
    </row>
    <row r="346" spans="1:6" ht="18" customHeight="1">
      <c r="A346" s="52">
        <v>341</v>
      </c>
      <c r="B346" s="61">
        <v>364</v>
      </c>
      <c r="C346" s="62" t="s">
        <v>428</v>
      </c>
      <c r="D346" s="62" t="s">
        <v>29</v>
      </c>
      <c r="E346" s="61" t="s">
        <v>111</v>
      </c>
      <c r="F346" s="63">
        <v>1</v>
      </c>
    </row>
    <row r="347" spans="1:6" ht="18" customHeight="1">
      <c r="A347" s="52">
        <v>342</v>
      </c>
      <c r="B347" s="61">
        <v>377</v>
      </c>
      <c r="C347" s="62" t="s">
        <v>429</v>
      </c>
      <c r="D347" s="62" t="s">
        <v>430</v>
      </c>
      <c r="E347" s="61" t="s">
        <v>111</v>
      </c>
      <c r="F347" s="63">
        <v>1</v>
      </c>
    </row>
    <row r="348" spans="1:6" ht="18" customHeight="1">
      <c r="A348" s="52">
        <v>343</v>
      </c>
      <c r="B348" s="61">
        <v>394</v>
      </c>
      <c r="C348" s="62" t="s">
        <v>431</v>
      </c>
      <c r="D348" s="62" t="s">
        <v>29</v>
      </c>
      <c r="E348" s="61" t="s">
        <v>111</v>
      </c>
      <c r="F348" s="63">
        <v>1</v>
      </c>
    </row>
    <row r="349" spans="1:6" ht="18" customHeight="1">
      <c r="A349" s="52">
        <v>344</v>
      </c>
      <c r="B349" s="61">
        <v>423</v>
      </c>
      <c r="C349" s="62" t="s">
        <v>432</v>
      </c>
      <c r="D349" s="62" t="s">
        <v>29</v>
      </c>
      <c r="E349" s="61" t="s">
        <v>111</v>
      </c>
      <c r="F349" s="63">
        <v>1</v>
      </c>
    </row>
    <row r="350" spans="1:6" ht="18" customHeight="1">
      <c r="A350" s="52">
        <v>345</v>
      </c>
      <c r="B350" s="61">
        <v>424</v>
      </c>
      <c r="C350" s="62" t="s">
        <v>433</v>
      </c>
      <c r="D350" s="62" t="s">
        <v>29</v>
      </c>
      <c r="E350" s="61" t="s">
        <v>111</v>
      </c>
      <c r="F350" s="63">
        <v>1</v>
      </c>
    </row>
    <row r="351" spans="1:6" ht="18" customHeight="1">
      <c r="A351" s="52">
        <v>346</v>
      </c>
      <c r="B351" s="61">
        <v>428</v>
      </c>
      <c r="C351" s="62" t="s">
        <v>434</v>
      </c>
      <c r="D351" s="62" t="s">
        <v>29</v>
      </c>
      <c r="E351" s="61" t="s">
        <v>111</v>
      </c>
      <c r="F351" s="63">
        <v>26828</v>
      </c>
    </row>
    <row r="352" spans="1:6" ht="18" customHeight="1">
      <c r="A352" s="52">
        <v>347</v>
      </c>
      <c r="B352" s="61">
        <v>429</v>
      </c>
      <c r="C352" s="62" t="s">
        <v>435</v>
      </c>
      <c r="D352" s="62" t="s">
        <v>29</v>
      </c>
      <c r="E352" s="61" t="s">
        <v>111</v>
      </c>
      <c r="F352" s="63">
        <v>25934</v>
      </c>
    </row>
    <row r="353" spans="1:6" ht="18" customHeight="1">
      <c r="A353" s="52">
        <v>348</v>
      </c>
      <c r="B353" s="61">
        <v>50</v>
      </c>
      <c r="C353" s="62" t="s">
        <v>436</v>
      </c>
      <c r="D353" s="62" t="s">
        <v>29</v>
      </c>
      <c r="E353" s="61" t="s">
        <v>111</v>
      </c>
      <c r="F353" s="63">
        <v>1</v>
      </c>
    </row>
    <row r="354" spans="1:6" ht="18" customHeight="1">
      <c r="A354" s="52">
        <v>349</v>
      </c>
      <c r="B354" s="61">
        <v>51</v>
      </c>
      <c r="C354" s="62" t="s">
        <v>437</v>
      </c>
      <c r="D354" s="62" t="s">
        <v>29</v>
      </c>
      <c r="E354" s="61" t="s">
        <v>111</v>
      </c>
      <c r="F354" s="63">
        <v>1</v>
      </c>
    </row>
    <row r="355" spans="1:6" ht="18" customHeight="1">
      <c r="A355" s="52">
        <v>350</v>
      </c>
      <c r="B355" s="61">
        <v>52</v>
      </c>
      <c r="C355" s="62" t="s">
        <v>438</v>
      </c>
      <c r="D355" s="62" t="s">
        <v>29</v>
      </c>
      <c r="E355" s="61" t="s">
        <v>111</v>
      </c>
      <c r="F355" s="63">
        <v>1</v>
      </c>
    </row>
    <row r="356" spans="1:6" ht="18" customHeight="1">
      <c r="A356" s="52">
        <v>351</v>
      </c>
      <c r="B356" s="61">
        <v>53</v>
      </c>
      <c r="C356" s="62" t="s">
        <v>439</v>
      </c>
      <c r="D356" s="62" t="s">
        <v>29</v>
      </c>
      <c r="E356" s="61" t="s">
        <v>111</v>
      </c>
      <c r="F356" s="63">
        <v>1</v>
      </c>
    </row>
    <row r="357" spans="1:6" ht="18" customHeight="1">
      <c r="A357" s="52">
        <v>352</v>
      </c>
      <c r="B357" s="61">
        <v>54</v>
      </c>
      <c r="C357" s="62" t="s">
        <v>440</v>
      </c>
      <c r="D357" s="62" t="s">
        <v>29</v>
      </c>
      <c r="E357" s="61" t="s">
        <v>111</v>
      </c>
      <c r="F357" s="63">
        <v>1</v>
      </c>
    </row>
    <row r="358" spans="1:6" ht="18" customHeight="1">
      <c r="A358" s="52">
        <v>353</v>
      </c>
      <c r="B358" s="61">
        <v>55</v>
      </c>
      <c r="C358" s="62" t="s">
        <v>441</v>
      </c>
      <c r="D358" s="62" t="s">
        <v>29</v>
      </c>
      <c r="E358" s="61" t="s">
        <v>111</v>
      </c>
      <c r="F358" s="63">
        <v>1</v>
      </c>
    </row>
    <row r="359" spans="1:6" ht="18" customHeight="1">
      <c r="A359" s="52">
        <v>354</v>
      </c>
      <c r="B359" s="61">
        <v>56</v>
      </c>
      <c r="C359" s="62" t="s">
        <v>442</v>
      </c>
      <c r="D359" s="62" t="s">
        <v>29</v>
      </c>
      <c r="E359" s="61" t="s">
        <v>111</v>
      </c>
      <c r="F359" s="63">
        <v>1</v>
      </c>
    </row>
    <row r="360" spans="1:6" ht="18" customHeight="1">
      <c r="A360" s="52">
        <v>355</v>
      </c>
      <c r="B360" s="61">
        <v>57</v>
      </c>
      <c r="C360" s="62" t="s">
        <v>443</v>
      </c>
      <c r="D360" s="62" t="s">
        <v>29</v>
      </c>
      <c r="E360" s="61" t="s">
        <v>111</v>
      </c>
      <c r="F360" s="63">
        <v>1</v>
      </c>
    </row>
    <row r="361" spans="1:6" ht="18" customHeight="1">
      <c r="A361" s="52">
        <v>356</v>
      </c>
      <c r="B361" s="61">
        <v>60</v>
      </c>
      <c r="C361" s="62" t="s">
        <v>444</v>
      </c>
      <c r="D361" s="62" t="s">
        <v>29</v>
      </c>
      <c r="E361" s="61" t="s">
        <v>111</v>
      </c>
      <c r="F361" s="63">
        <v>1</v>
      </c>
    </row>
    <row r="362" spans="1:6" ht="18" customHeight="1">
      <c r="A362" s="52">
        <v>357</v>
      </c>
      <c r="B362" s="61">
        <v>61</v>
      </c>
      <c r="C362" s="62" t="s">
        <v>445</v>
      </c>
      <c r="D362" s="62" t="s">
        <v>29</v>
      </c>
      <c r="E362" s="61" t="s">
        <v>111</v>
      </c>
      <c r="F362" s="63">
        <v>1</v>
      </c>
    </row>
    <row r="363" spans="1:6" ht="18" customHeight="1">
      <c r="A363" s="52">
        <v>358</v>
      </c>
      <c r="B363" s="61">
        <v>62</v>
      </c>
      <c r="C363" s="62" t="s">
        <v>446</v>
      </c>
      <c r="D363" s="62" t="s">
        <v>29</v>
      </c>
      <c r="E363" s="61" t="s">
        <v>111</v>
      </c>
      <c r="F363" s="63">
        <v>1</v>
      </c>
    </row>
    <row r="364" spans="1:6" ht="18" customHeight="1">
      <c r="A364" s="52">
        <v>359</v>
      </c>
      <c r="B364" s="61">
        <v>63</v>
      </c>
      <c r="C364" s="62" t="s">
        <v>447</v>
      </c>
      <c r="D364" s="62" t="s">
        <v>29</v>
      </c>
      <c r="E364" s="61" t="s">
        <v>111</v>
      </c>
      <c r="F364" s="63">
        <v>1</v>
      </c>
    </row>
    <row r="365" spans="1:6" ht="18" customHeight="1">
      <c r="A365" s="52">
        <v>360</v>
      </c>
      <c r="B365" s="61">
        <v>64</v>
      </c>
      <c r="C365" s="62" t="s">
        <v>448</v>
      </c>
      <c r="D365" s="62" t="s">
        <v>29</v>
      </c>
      <c r="E365" s="61" t="s">
        <v>111</v>
      </c>
      <c r="F365" s="63">
        <v>1</v>
      </c>
    </row>
    <row r="366" spans="1:6" ht="18" customHeight="1">
      <c r="A366" s="52">
        <v>361</v>
      </c>
      <c r="B366" s="61">
        <v>65</v>
      </c>
      <c r="C366" s="62" t="s">
        <v>449</v>
      </c>
      <c r="D366" s="62" t="s">
        <v>29</v>
      </c>
      <c r="E366" s="61" t="s">
        <v>111</v>
      </c>
      <c r="F366" s="63">
        <v>1</v>
      </c>
    </row>
    <row r="367" spans="1:6" ht="18" customHeight="1">
      <c r="A367" s="52">
        <v>362</v>
      </c>
      <c r="B367" s="61">
        <v>66</v>
      </c>
      <c r="C367" s="62" t="s">
        <v>450</v>
      </c>
      <c r="D367" s="62" t="s">
        <v>29</v>
      </c>
      <c r="E367" s="61" t="s">
        <v>111</v>
      </c>
      <c r="F367" s="63">
        <v>1</v>
      </c>
    </row>
    <row r="368" spans="1:6" ht="18" customHeight="1">
      <c r="A368" s="52">
        <v>363</v>
      </c>
      <c r="B368" s="61">
        <v>67</v>
      </c>
      <c r="C368" s="62" t="s">
        <v>451</v>
      </c>
      <c r="D368" s="62" t="s">
        <v>29</v>
      </c>
      <c r="E368" s="61" t="s">
        <v>111</v>
      </c>
      <c r="F368" s="63">
        <v>1</v>
      </c>
    </row>
    <row r="369" spans="1:6" ht="18" customHeight="1">
      <c r="A369" s="52">
        <v>364</v>
      </c>
      <c r="B369" s="61">
        <v>68</v>
      </c>
      <c r="C369" s="62" t="s">
        <v>452</v>
      </c>
      <c r="D369" s="62" t="s">
        <v>29</v>
      </c>
      <c r="E369" s="61" t="s">
        <v>111</v>
      </c>
      <c r="F369" s="63">
        <v>1</v>
      </c>
    </row>
    <row r="370" spans="1:6" ht="18" customHeight="1">
      <c r="A370" s="52">
        <v>365</v>
      </c>
      <c r="B370" s="61">
        <v>69</v>
      </c>
      <c r="C370" s="62" t="s">
        <v>453</v>
      </c>
      <c r="D370" s="62" t="s">
        <v>29</v>
      </c>
      <c r="E370" s="61" t="s">
        <v>111</v>
      </c>
      <c r="F370" s="63">
        <v>1</v>
      </c>
    </row>
    <row r="371" spans="1:6" ht="18" customHeight="1">
      <c r="A371" s="52">
        <v>366</v>
      </c>
      <c r="B371" s="61">
        <v>70</v>
      </c>
      <c r="C371" s="62" t="s">
        <v>454</v>
      </c>
      <c r="D371" s="62" t="s">
        <v>29</v>
      </c>
      <c r="E371" s="61" t="s">
        <v>111</v>
      </c>
      <c r="F371" s="63">
        <v>1</v>
      </c>
    </row>
    <row r="372" spans="1:6" ht="18" customHeight="1">
      <c r="A372" s="52">
        <v>367</v>
      </c>
      <c r="B372" s="61">
        <v>71</v>
      </c>
      <c r="C372" s="62" t="s">
        <v>455</v>
      </c>
      <c r="D372" s="62" t="s">
        <v>29</v>
      </c>
      <c r="E372" s="61" t="s">
        <v>111</v>
      </c>
      <c r="F372" s="63">
        <v>1</v>
      </c>
    </row>
    <row r="373" spans="1:6" ht="18" customHeight="1">
      <c r="A373" s="52">
        <v>368</v>
      </c>
      <c r="B373" s="61">
        <v>72</v>
      </c>
      <c r="C373" s="62" t="s">
        <v>456</v>
      </c>
      <c r="D373" s="62" t="s">
        <v>29</v>
      </c>
      <c r="E373" s="61" t="s">
        <v>111</v>
      </c>
      <c r="F373" s="63">
        <v>1</v>
      </c>
    </row>
    <row r="374" spans="1:6" ht="18" customHeight="1">
      <c r="A374" s="52">
        <v>369</v>
      </c>
      <c r="B374" s="61">
        <v>73</v>
      </c>
      <c r="C374" s="62" t="s">
        <v>457</v>
      </c>
      <c r="D374" s="62" t="s">
        <v>29</v>
      </c>
      <c r="E374" s="61" t="s">
        <v>111</v>
      </c>
      <c r="F374" s="63">
        <v>1</v>
      </c>
    </row>
    <row r="375" spans="1:6" ht="18" customHeight="1">
      <c r="A375" s="52">
        <v>370</v>
      </c>
      <c r="B375" s="61">
        <v>74</v>
      </c>
      <c r="C375" s="62" t="s">
        <v>458</v>
      </c>
      <c r="D375" s="62" t="s">
        <v>29</v>
      </c>
      <c r="E375" s="61" t="s">
        <v>111</v>
      </c>
      <c r="F375" s="63">
        <v>1</v>
      </c>
    </row>
    <row r="376" spans="1:6" ht="18" customHeight="1">
      <c r="A376" s="52">
        <v>371</v>
      </c>
      <c r="B376" s="61">
        <v>75</v>
      </c>
      <c r="C376" s="62" t="s">
        <v>459</v>
      </c>
      <c r="D376" s="62" t="s">
        <v>29</v>
      </c>
      <c r="E376" s="61" t="s">
        <v>111</v>
      </c>
      <c r="F376" s="63">
        <v>1</v>
      </c>
    </row>
    <row r="377" spans="1:6" ht="18" customHeight="1">
      <c r="A377" s="52">
        <v>372</v>
      </c>
      <c r="B377" s="61">
        <v>76</v>
      </c>
      <c r="C377" s="62" t="s">
        <v>460</v>
      </c>
      <c r="D377" s="62" t="s">
        <v>29</v>
      </c>
      <c r="E377" s="61" t="s">
        <v>111</v>
      </c>
      <c r="F377" s="63">
        <v>1</v>
      </c>
    </row>
    <row r="378" spans="1:6" ht="18" customHeight="1">
      <c r="A378" s="52">
        <v>373</v>
      </c>
      <c r="B378" s="61">
        <v>77</v>
      </c>
      <c r="C378" s="62" t="s">
        <v>461</v>
      </c>
      <c r="D378" s="62" t="s">
        <v>29</v>
      </c>
      <c r="E378" s="61" t="s">
        <v>111</v>
      </c>
      <c r="F378" s="63">
        <v>1</v>
      </c>
    </row>
    <row r="379" spans="1:6" ht="18" customHeight="1">
      <c r="A379" s="52">
        <v>374</v>
      </c>
      <c r="B379" s="61">
        <v>78</v>
      </c>
      <c r="C379" s="62" t="s">
        <v>462</v>
      </c>
      <c r="D379" s="62" t="s">
        <v>29</v>
      </c>
      <c r="E379" s="61" t="s">
        <v>111</v>
      </c>
      <c r="F379" s="63">
        <v>1</v>
      </c>
    </row>
    <row r="380" spans="1:6" ht="18" customHeight="1">
      <c r="A380" s="52">
        <v>375</v>
      </c>
      <c r="B380" s="61">
        <v>79</v>
      </c>
      <c r="C380" s="62" t="s">
        <v>463</v>
      </c>
      <c r="D380" s="62" t="s">
        <v>29</v>
      </c>
      <c r="E380" s="61" t="s">
        <v>111</v>
      </c>
      <c r="F380" s="63">
        <v>1</v>
      </c>
    </row>
    <row r="381" spans="1:6" ht="18" customHeight="1">
      <c r="A381" s="52">
        <v>376</v>
      </c>
      <c r="B381" s="61">
        <v>373</v>
      </c>
      <c r="C381" s="62" t="s">
        <v>464</v>
      </c>
      <c r="D381" s="62" t="s">
        <v>29</v>
      </c>
      <c r="E381" s="61" t="s">
        <v>111</v>
      </c>
      <c r="F381" s="63">
        <v>22231</v>
      </c>
    </row>
    <row r="382" spans="1:6" ht="18" customHeight="1">
      <c r="A382" s="52">
        <v>377</v>
      </c>
      <c r="B382" s="61">
        <v>417</v>
      </c>
      <c r="C382" s="62" t="s">
        <v>465</v>
      </c>
      <c r="D382" s="62" t="s">
        <v>29</v>
      </c>
      <c r="E382" s="61" t="s">
        <v>111</v>
      </c>
      <c r="F382" s="63">
        <v>24852</v>
      </c>
    </row>
    <row r="383" spans="1:6" ht="18" customHeight="1">
      <c r="A383" s="52">
        <v>378</v>
      </c>
      <c r="B383" s="61">
        <v>418</v>
      </c>
      <c r="C383" s="62" t="s">
        <v>466</v>
      </c>
      <c r="D383" s="62" t="s">
        <v>29</v>
      </c>
      <c r="E383" s="61" t="s">
        <v>111</v>
      </c>
      <c r="F383" s="63">
        <v>27620</v>
      </c>
    </row>
    <row r="384" spans="1:6" ht="18" customHeight="1">
      <c r="A384" s="52">
        <v>379</v>
      </c>
      <c r="B384" s="61">
        <v>419</v>
      </c>
      <c r="C384" s="62" t="s">
        <v>467</v>
      </c>
      <c r="D384" s="62" t="s">
        <v>29</v>
      </c>
      <c r="E384" s="61" t="s">
        <v>111</v>
      </c>
      <c r="F384" s="63">
        <v>22282</v>
      </c>
    </row>
    <row r="385" spans="1:6" ht="18" customHeight="1">
      <c r="A385" s="52">
        <v>380</v>
      </c>
      <c r="B385" s="61">
        <v>370</v>
      </c>
      <c r="C385" s="62" t="s">
        <v>468</v>
      </c>
      <c r="D385" s="62" t="s">
        <v>29</v>
      </c>
      <c r="E385" s="61" t="s">
        <v>111</v>
      </c>
      <c r="F385" s="63">
        <v>1</v>
      </c>
    </row>
    <row r="386" spans="1:6" ht="18" customHeight="1">
      <c r="A386" s="52">
        <v>381</v>
      </c>
      <c r="B386" s="61">
        <v>420</v>
      </c>
      <c r="C386" s="62" t="s">
        <v>469</v>
      </c>
      <c r="D386" s="62" t="s">
        <v>29</v>
      </c>
      <c r="E386" s="61" t="s">
        <v>111</v>
      </c>
      <c r="F386" s="63">
        <v>21916</v>
      </c>
    </row>
    <row r="387" spans="1:6" ht="18" customHeight="1">
      <c r="A387" s="52">
        <v>382</v>
      </c>
      <c r="B387" s="61">
        <v>421</v>
      </c>
      <c r="C387" s="62" t="s">
        <v>470</v>
      </c>
      <c r="D387" s="62" t="s">
        <v>471</v>
      </c>
      <c r="E387" s="61" t="s">
        <v>111</v>
      </c>
      <c r="F387" s="63">
        <v>32509</v>
      </c>
    </row>
    <row r="388" spans="1:6" ht="18" customHeight="1">
      <c r="A388" s="52">
        <v>383</v>
      </c>
      <c r="B388" s="61">
        <v>422</v>
      </c>
      <c r="C388" s="62" t="s">
        <v>472</v>
      </c>
      <c r="D388" s="62" t="s">
        <v>471</v>
      </c>
      <c r="E388" s="61" t="s">
        <v>111</v>
      </c>
      <c r="F388" s="63">
        <v>32143</v>
      </c>
    </row>
    <row r="389" spans="1:6" ht="18" customHeight="1">
      <c r="A389" s="52">
        <v>384</v>
      </c>
      <c r="B389" s="61">
        <v>371</v>
      </c>
      <c r="C389" s="62" t="s">
        <v>473</v>
      </c>
      <c r="D389" s="62" t="s">
        <v>29</v>
      </c>
      <c r="E389" s="61" t="s">
        <v>111</v>
      </c>
      <c r="F389" s="63">
        <v>24352</v>
      </c>
    </row>
    <row r="390" spans="1:6" ht="18" customHeight="1">
      <c r="A390" s="52">
        <v>385</v>
      </c>
      <c r="B390" s="61">
        <v>369</v>
      </c>
      <c r="C390" s="62" t="s">
        <v>474</v>
      </c>
      <c r="D390" s="62" t="s">
        <v>29</v>
      </c>
      <c r="E390" s="61" t="s">
        <v>111</v>
      </c>
      <c r="F390" s="63">
        <v>20500</v>
      </c>
    </row>
    <row r="391" spans="1:6" ht="18" customHeight="1">
      <c r="A391" s="52">
        <v>386</v>
      </c>
      <c r="B391" s="61">
        <v>367</v>
      </c>
      <c r="C391" s="62" t="s">
        <v>475</v>
      </c>
      <c r="D391" s="62" t="s">
        <v>29</v>
      </c>
      <c r="E391" s="61" t="s">
        <v>111</v>
      </c>
      <c r="F391" s="63">
        <v>22194</v>
      </c>
    </row>
    <row r="392" spans="1:6" ht="18" customHeight="1">
      <c r="A392" s="52">
        <v>387</v>
      </c>
      <c r="B392" s="61">
        <v>366</v>
      </c>
      <c r="C392" s="62" t="s">
        <v>476</v>
      </c>
      <c r="D392" s="62" t="s">
        <v>116</v>
      </c>
      <c r="E392" s="61" t="s">
        <v>111</v>
      </c>
      <c r="F392" s="63">
        <v>22073</v>
      </c>
    </row>
    <row r="393" spans="1:6" ht="18" customHeight="1">
      <c r="A393" s="52">
        <v>388</v>
      </c>
      <c r="B393" s="61">
        <v>365</v>
      </c>
      <c r="C393" s="62" t="s">
        <v>477</v>
      </c>
      <c r="D393" s="62" t="s">
        <v>29</v>
      </c>
      <c r="E393" s="61" t="s">
        <v>111</v>
      </c>
      <c r="F393" s="63">
        <v>18905</v>
      </c>
    </row>
    <row r="394" spans="1:6" ht="18" customHeight="1">
      <c r="A394" s="52">
        <v>389</v>
      </c>
      <c r="B394" s="61">
        <v>392</v>
      </c>
      <c r="C394" s="62" t="s">
        <v>478</v>
      </c>
      <c r="D394" s="62" t="s">
        <v>29</v>
      </c>
      <c r="E394" s="61" t="s">
        <v>111</v>
      </c>
      <c r="F394" s="63">
        <v>1</v>
      </c>
    </row>
    <row r="395" spans="1:6" ht="18" customHeight="1">
      <c r="A395" s="52">
        <v>390</v>
      </c>
      <c r="B395" s="61">
        <v>391</v>
      </c>
      <c r="C395" s="62" t="s">
        <v>479</v>
      </c>
      <c r="D395" s="62" t="s">
        <v>480</v>
      </c>
      <c r="E395" s="61" t="s">
        <v>111</v>
      </c>
      <c r="F395" s="63">
        <v>1</v>
      </c>
    </row>
    <row r="396" spans="1:6" ht="18" customHeight="1">
      <c r="A396" s="52">
        <v>391</v>
      </c>
      <c r="B396" s="61">
        <v>390</v>
      </c>
      <c r="C396" s="62" t="s">
        <v>481</v>
      </c>
      <c r="D396" s="62" t="s">
        <v>480</v>
      </c>
      <c r="E396" s="61" t="s">
        <v>111</v>
      </c>
      <c r="F396" s="63">
        <v>1</v>
      </c>
    </row>
    <row r="397" spans="1:6" ht="18" customHeight="1">
      <c r="A397" s="52">
        <v>392</v>
      </c>
      <c r="B397" s="61">
        <v>389</v>
      </c>
      <c r="C397" s="62" t="s">
        <v>482</v>
      </c>
      <c r="D397" s="62" t="s">
        <v>480</v>
      </c>
      <c r="E397" s="61" t="s">
        <v>111</v>
      </c>
      <c r="F397" s="63">
        <v>1</v>
      </c>
    </row>
    <row r="398" spans="1:6" ht="18" customHeight="1">
      <c r="A398" s="52">
        <v>393</v>
      </c>
      <c r="B398" s="61">
        <v>388</v>
      </c>
      <c r="C398" s="62" t="s">
        <v>483</v>
      </c>
      <c r="D398" s="62" t="s">
        <v>29</v>
      </c>
      <c r="E398" s="61" t="s">
        <v>111</v>
      </c>
      <c r="F398" s="63">
        <v>1</v>
      </c>
    </row>
    <row r="399" spans="1:6" ht="18" customHeight="1">
      <c r="A399" s="52">
        <v>394</v>
      </c>
      <c r="B399" s="61">
        <v>387</v>
      </c>
      <c r="C399" s="62" t="s">
        <v>484</v>
      </c>
      <c r="D399" s="62" t="s">
        <v>29</v>
      </c>
      <c r="E399" s="61" t="s">
        <v>111</v>
      </c>
      <c r="F399" s="63">
        <v>1</v>
      </c>
    </row>
    <row r="400" spans="1:6" ht="18" customHeight="1">
      <c r="A400" s="52">
        <v>395</v>
      </c>
      <c r="B400" s="61">
        <v>386</v>
      </c>
      <c r="C400" s="62" t="s">
        <v>485</v>
      </c>
      <c r="D400" s="62" t="s">
        <v>29</v>
      </c>
      <c r="E400" s="61" t="s">
        <v>111</v>
      </c>
      <c r="F400" s="63">
        <v>46788</v>
      </c>
    </row>
    <row r="401" spans="1:6" ht="18" customHeight="1">
      <c r="A401" s="52">
        <v>396</v>
      </c>
      <c r="B401" s="61">
        <v>385</v>
      </c>
      <c r="C401" s="62" t="s">
        <v>486</v>
      </c>
      <c r="D401" s="62" t="s">
        <v>29</v>
      </c>
      <c r="E401" s="61" t="s">
        <v>111</v>
      </c>
      <c r="F401" s="63">
        <v>23153</v>
      </c>
    </row>
    <row r="402" spans="1:6" ht="18" customHeight="1">
      <c r="A402" s="52">
        <v>397</v>
      </c>
      <c r="B402" s="61">
        <v>384</v>
      </c>
      <c r="C402" s="62" t="s">
        <v>487</v>
      </c>
      <c r="D402" s="62" t="s">
        <v>29</v>
      </c>
      <c r="E402" s="61" t="s">
        <v>111</v>
      </c>
      <c r="F402" s="63">
        <v>25467</v>
      </c>
    </row>
    <row r="403" spans="1:6" ht="18" customHeight="1">
      <c r="A403" s="52">
        <v>398</v>
      </c>
      <c r="B403" s="61">
        <v>383</v>
      </c>
      <c r="C403" s="62" t="s">
        <v>488</v>
      </c>
      <c r="D403" s="62" t="s">
        <v>29</v>
      </c>
      <c r="E403" s="61" t="s">
        <v>111</v>
      </c>
      <c r="F403" s="63">
        <v>1</v>
      </c>
    </row>
    <row r="404" spans="1:6" ht="18" customHeight="1">
      <c r="A404" s="52">
        <v>399</v>
      </c>
      <c r="B404" s="61">
        <v>382</v>
      </c>
      <c r="C404" s="62" t="s">
        <v>489</v>
      </c>
      <c r="D404" s="62" t="s">
        <v>29</v>
      </c>
      <c r="E404" s="61" t="s">
        <v>111</v>
      </c>
      <c r="F404" s="63">
        <v>1</v>
      </c>
    </row>
    <row r="405" spans="1:6" ht="18" customHeight="1">
      <c r="A405" s="52">
        <v>400</v>
      </c>
      <c r="B405" s="61">
        <v>380</v>
      </c>
      <c r="C405" s="62" t="s">
        <v>490</v>
      </c>
      <c r="D405" s="62" t="s">
        <v>177</v>
      </c>
      <c r="E405" s="61" t="s">
        <v>111</v>
      </c>
      <c r="F405" s="63">
        <v>25022</v>
      </c>
    </row>
    <row r="406" spans="1:6" ht="18" customHeight="1">
      <c r="A406" s="52">
        <v>401</v>
      </c>
      <c r="B406" s="61">
        <v>334</v>
      </c>
      <c r="C406" s="62" t="s">
        <v>491</v>
      </c>
      <c r="D406" s="62" t="s">
        <v>29</v>
      </c>
      <c r="E406" s="61" t="s">
        <v>111</v>
      </c>
      <c r="F406" s="63">
        <v>1</v>
      </c>
    </row>
    <row r="407" spans="1:6" ht="18" customHeight="1">
      <c r="A407" s="52">
        <v>402</v>
      </c>
      <c r="B407" s="61">
        <v>335</v>
      </c>
      <c r="C407" s="62" t="s">
        <v>492</v>
      </c>
      <c r="D407" s="62" t="s">
        <v>29</v>
      </c>
      <c r="E407" s="61" t="s">
        <v>111</v>
      </c>
      <c r="F407" s="63">
        <v>1</v>
      </c>
    </row>
    <row r="408" spans="1:6" ht="18" customHeight="1">
      <c r="A408" s="52">
        <v>403</v>
      </c>
      <c r="B408" s="61">
        <v>378</v>
      </c>
      <c r="C408" s="62" t="s">
        <v>493</v>
      </c>
      <c r="D408" s="62" t="s">
        <v>130</v>
      </c>
      <c r="E408" s="61" t="s">
        <v>111</v>
      </c>
      <c r="F408" s="63">
        <v>22402</v>
      </c>
    </row>
    <row r="409" spans="1:6" ht="18" customHeight="1">
      <c r="A409" s="52">
        <v>404</v>
      </c>
      <c r="B409" s="61">
        <v>376</v>
      </c>
      <c r="C409" s="62" t="s">
        <v>494</v>
      </c>
      <c r="D409" s="62" t="s">
        <v>130</v>
      </c>
      <c r="E409" s="61" t="s">
        <v>111</v>
      </c>
      <c r="F409" s="63">
        <v>20332</v>
      </c>
    </row>
    <row r="410" spans="1:6" ht="18" customHeight="1">
      <c r="A410" s="52">
        <v>405</v>
      </c>
      <c r="B410" s="61">
        <v>375</v>
      </c>
      <c r="C410" s="62" t="s">
        <v>495</v>
      </c>
      <c r="D410" s="62" t="s">
        <v>496</v>
      </c>
      <c r="E410" s="61" t="s">
        <v>111</v>
      </c>
      <c r="F410" s="63">
        <v>34034</v>
      </c>
    </row>
    <row r="411" spans="1:6" ht="18" customHeight="1">
      <c r="A411" s="52">
        <v>406</v>
      </c>
      <c r="B411" s="61">
        <v>401</v>
      </c>
      <c r="C411" s="62" t="s">
        <v>497</v>
      </c>
      <c r="D411" s="62" t="s">
        <v>29</v>
      </c>
      <c r="E411" s="61" t="s">
        <v>111</v>
      </c>
      <c r="F411" s="63">
        <v>29952</v>
      </c>
    </row>
    <row r="412" spans="1:6" ht="18" customHeight="1">
      <c r="A412" s="52">
        <v>407</v>
      </c>
      <c r="B412" s="61">
        <v>402</v>
      </c>
      <c r="C412" s="62" t="s">
        <v>498</v>
      </c>
      <c r="D412" s="62" t="s">
        <v>29</v>
      </c>
      <c r="E412" s="61" t="s">
        <v>111</v>
      </c>
      <c r="F412" s="63">
        <v>22647</v>
      </c>
    </row>
    <row r="413" spans="1:6" ht="18" customHeight="1">
      <c r="A413" s="52">
        <v>408</v>
      </c>
      <c r="B413" s="61">
        <v>403</v>
      </c>
      <c r="C413" s="62" t="s">
        <v>499</v>
      </c>
      <c r="D413" s="62" t="s">
        <v>29</v>
      </c>
      <c r="E413" s="61" t="s">
        <v>111</v>
      </c>
      <c r="F413" s="63">
        <v>33604</v>
      </c>
    </row>
    <row r="414" spans="1:6" ht="18" customHeight="1">
      <c r="A414" s="52">
        <v>409</v>
      </c>
      <c r="B414" s="61">
        <v>404</v>
      </c>
      <c r="C414" s="62" t="s">
        <v>500</v>
      </c>
      <c r="D414" s="62" t="s">
        <v>29</v>
      </c>
      <c r="E414" s="61" t="s">
        <v>111</v>
      </c>
      <c r="F414" s="63">
        <v>32874</v>
      </c>
    </row>
    <row r="415" spans="1:6" ht="18" customHeight="1">
      <c r="A415" s="52">
        <v>410</v>
      </c>
      <c r="B415" s="61">
        <v>405</v>
      </c>
      <c r="C415" s="62" t="s">
        <v>501</v>
      </c>
      <c r="D415" s="62" t="s">
        <v>29</v>
      </c>
      <c r="E415" s="61" t="s">
        <v>111</v>
      </c>
      <c r="F415" s="63">
        <v>32509</v>
      </c>
    </row>
    <row r="416" spans="1:6" ht="18" customHeight="1">
      <c r="A416" s="52">
        <v>411</v>
      </c>
      <c r="B416" s="61">
        <v>406</v>
      </c>
      <c r="C416" s="62" t="s">
        <v>502</v>
      </c>
      <c r="D416" s="62" t="s">
        <v>29</v>
      </c>
      <c r="E416" s="61" t="s">
        <v>111</v>
      </c>
      <c r="F416" s="63">
        <v>32143</v>
      </c>
    </row>
    <row r="417" spans="1:6" ht="18" customHeight="1">
      <c r="A417" s="52">
        <v>412</v>
      </c>
      <c r="B417" s="61">
        <v>407</v>
      </c>
      <c r="C417" s="62" t="s">
        <v>503</v>
      </c>
      <c r="D417" s="62" t="s">
        <v>29</v>
      </c>
      <c r="E417" s="61" t="s">
        <v>111</v>
      </c>
      <c r="F417" s="63">
        <v>33604</v>
      </c>
    </row>
    <row r="418" spans="1:6" ht="18" customHeight="1">
      <c r="A418" s="52">
        <v>413</v>
      </c>
      <c r="B418" s="61">
        <v>408</v>
      </c>
      <c r="C418" s="62" t="s">
        <v>504</v>
      </c>
      <c r="D418" s="62" t="s">
        <v>29</v>
      </c>
      <c r="E418" s="61" t="s">
        <v>111</v>
      </c>
      <c r="F418" s="63">
        <v>33604</v>
      </c>
    </row>
    <row r="419" spans="1:6" ht="18" customHeight="1">
      <c r="A419" s="52">
        <v>414</v>
      </c>
      <c r="B419" s="61">
        <v>409</v>
      </c>
      <c r="C419" s="62" t="s">
        <v>505</v>
      </c>
      <c r="D419" s="62" t="s">
        <v>29</v>
      </c>
      <c r="E419" s="61" t="s">
        <v>111</v>
      </c>
      <c r="F419" s="63">
        <v>33239</v>
      </c>
    </row>
    <row r="420" spans="1:6" ht="18" customHeight="1">
      <c r="A420" s="52">
        <v>415</v>
      </c>
      <c r="B420" s="61">
        <v>410</v>
      </c>
      <c r="C420" s="62" t="s">
        <v>506</v>
      </c>
      <c r="D420" s="62" t="s">
        <v>29</v>
      </c>
      <c r="E420" s="61" t="s">
        <v>111</v>
      </c>
      <c r="F420" s="63">
        <v>33604</v>
      </c>
    </row>
    <row r="421" spans="1:6" ht="18" customHeight="1">
      <c r="A421" s="52">
        <v>416</v>
      </c>
      <c r="B421" s="61">
        <v>411</v>
      </c>
      <c r="C421" s="62" t="s">
        <v>507</v>
      </c>
      <c r="D421" s="62" t="s">
        <v>29</v>
      </c>
      <c r="E421" s="61" t="s">
        <v>111</v>
      </c>
      <c r="F421" s="63">
        <v>32874</v>
      </c>
    </row>
    <row r="422" spans="1:6" ht="18" customHeight="1">
      <c r="A422" s="52">
        <v>417</v>
      </c>
      <c r="B422" s="61">
        <v>412</v>
      </c>
      <c r="C422" s="62" t="s">
        <v>508</v>
      </c>
      <c r="D422" s="62" t="s">
        <v>29</v>
      </c>
      <c r="E422" s="61" t="s">
        <v>111</v>
      </c>
      <c r="F422" s="63">
        <v>31413</v>
      </c>
    </row>
    <row r="423" spans="1:6" ht="18" customHeight="1">
      <c r="A423" s="52">
        <v>418</v>
      </c>
      <c r="B423" s="61">
        <v>413</v>
      </c>
      <c r="C423" s="62" t="s">
        <v>509</v>
      </c>
      <c r="D423" s="62" t="s">
        <v>29</v>
      </c>
      <c r="E423" s="61" t="s">
        <v>111</v>
      </c>
      <c r="F423" s="63">
        <v>33604</v>
      </c>
    </row>
    <row r="424" spans="1:6" ht="18" customHeight="1">
      <c r="A424" s="52">
        <v>419</v>
      </c>
      <c r="B424" s="61">
        <v>414</v>
      </c>
      <c r="C424" s="62" t="s">
        <v>510</v>
      </c>
      <c r="D424" s="62" t="s">
        <v>29</v>
      </c>
      <c r="E424" s="61" t="s">
        <v>111</v>
      </c>
      <c r="F424" s="63">
        <v>32509</v>
      </c>
    </row>
    <row r="425" spans="1:6" ht="18" customHeight="1">
      <c r="A425" s="52">
        <v>420</v>
      </c>
      <c r="B425" s="61">
        <v>415</v>
      </c>
      <c r="C425" s="62" t="s">
        <v>511</v>
      </c>
      <c r="D425" s="62" t="s">
        <v>29</v>
      </c>
      <c r="E425" s="61" t="s">
        <v>111</v>
      </c>
      <c r="F425" s="63">
        <v>34335</v>
      </c>
    </row>
    <row r="426" spans="1:6" ht="18" customHeight="1">
      <c r="A426" s="52">
        <v>421</v>
      </c>
      <c r="B426" s="61">
        <v>393</v>
      </c>
      <c r="C426" s="62" t="s">
        <v>512</v>
      </c>
      <c r="D426" s="62" t="s">
        <v>29</v>
      </c>
      <c r="E426" s="61" t="s">
        <v>111</v>
      </c>
      <c r="F426" s="63">
        <v>33604</v>
      </c>
    </row>
    <row r="427" spans="1:6" ht="18" customHeight="1">
      <c r="A427" s="52">
        <v>422</v>
      </c>
      <c r="B427" s="61">
        <v>395</v>
      </c>
      <c r="C427" s="62" t="s">
        <v>513</v>
      </c>
      <c r="D427" s="62" t="s">
        <v>29</v>
      </c>
      <c r="E427" s="61" t="s">
        <v>111</v>
      </c>
      <c r="F427" s="63">
        <v>32874</v>
      </c>
    </row>
    <row r="428" spans="1:6" ht="18" customHeight="1">
      <c r="A428" s="52">
        <v>423</v>
      </c>
      <c r="B428" s="61">
        <v>396</v>
      </c>
      <c r="C428" s="62" t="s">
        <v>514</v>
      </c>
      <c r="D428" s="62" t="s">
        <v>29</v>
      </c>
      <c r="E428" s="61" t="s">
        <v>111</v>
      </c>
      <c r="F428" s="63">
        <v>33970</v>
      </c>
    </row>
    <row r="429" spans="1:6" ht="18" customHeight="1">
      <c r="A429" s="52">
        <v>424</v>
      </c>
      <c r="B429" s="61">
        <v>397</v>
      </c>
      <c r="C429" s="62" t="s">
        <v>515</v>
      </c>
      <c r="D429" s="62" t="s">
        <v>29</v>
      </c>
      <c r="E429" s="61" t="s">
        <v>111</v>
      </c>
      <c r="F429" s="63">
        <v>33604</v>
      </c>
    </row>
    <row r="430" spans="1:6" ht="18" customHeight="1">
      <c r="A430" s="52">
        <v>425</v>
      </c>
      <c r="B430" s="61">
        <v>398</v>
      </c>
      <c r="C430" s="62" t="s">
        <v>516</v>
      </c>
      <c r="D430" s="62" t="s">
        <v>29</v>
      </c>
      <c r="E430" s="61" t="s">
        <v>111</v>
      </c>
      <c r="F430" s="63">
        <v>33239</v>
      </c>
    </row>
    <row r="431" spans="1:6" ht="18" customHeight="1">
      <c r="A431" s="52">
        <v>426</v>
      </c>
      <c r="B431" s="61">
        <v>399</v>
      </c>
      <c r="C431" s="62" t="s">
        <v>517</v>
      </c>
      <c r="D431" s="62" t="s">
        <v>29</v>
      </c>
      <c r="E431" s="61" t="s">
        <v>111</v>
      </c>
      <c r="F431" s="63">
        <v>33239</v>
      </c>
    </row>
    <row r="432" spans="1:6" ht="18" customHeight="1">
      <c r="A432" s="52">
        <v>427</v>
      </c>
      <c r="B432" s="61">
        <v>400</v>
      </c>
      <c r="C432" s="62" t="s">
        <v>216</v>
      </c>
      <c r="D432" s="62" t="s">
        <v>29</v>
      </c>
      <c r="E432" s="61" t="s">
        <v>111</v>
      </c>
      <c r="F432" s="63">
        <v>1</v>
      </c>
    </row>
    <row r="433" spans="1:6" ht="18" customHeight="1">
      <c r="A433" s="52">
        <v>428</v>
      </c>
      <c r="B433" s="61">
        <v>17</v>
      </c>
      <c r="C433" s="62" t="s">
        <v>518</v>
      </c>
      <c r="D433" s="62" t="s">
        <v>519</v>
      </c>
      <c r="E433" s="61" t="s">
        <v>111</v>
      </c>
      <c r="F433" s="63">
        <v>21027</v>
      </c>
    </row>
    <row r="434" spans="1:6" ht="18" customHeight="1">
      <c r="A434" s="52">
        <v>429</v>
      </c>
      <c r="B434" s="61">
        <v>160</v>
      </c>
      <c r="C434" s="62" t="s">
        <v>520</v>
      </c>
      <c r="D434" s="62"/>
      <c r="E434" s="61" t="s">
        <v>111</v>
      </c>
      <c r="F434" s="63">
        <v>29952</v>
      </c>
    </row>
  </sheetData>
  <sheetProtection/>
  <mergeCells count="5">
    <mergeCell ref="A4:C4"/>
    <mergeCell ref="A1:F1"/>
    <mergeCell ref="A2:F2"/>
    <mergeCell ref="A3:F3"/>
    <mergeCell ref="E4:F4"/>
  </mergeCells>
  <conditionalFormatting sqref="B6:B255">
    <cfRule type="duplicateValues" priority="8" dxfId="15" stopIfTrue="1">
      <formula>AND(COUNTIF($B$6:$B$255,B6)&gt;1,NOT(ISBLANK(B6)))</formula>
    </cfRule>
  </conditionalFormatting>
  <conditionalFormatting sqref="B256:B307">
    <cfRule type="duplicateValues" priority="4" dxfId="15" stopIfTrue="1">
      <formula>AND(COUNTIF($B$256:$B$307,B256)&gt;1,NOT(ISBLANK(B256)))</formula>
    </cfRule>
  </conditionalFormatting>
  <conditionalFormatting sqref="B308:B312">
    <cfRule type="duplicateValues" priority="2" dxfId="15" stopIfTrue="1">
      <formula>AND(COUNTIF($B$308:$B$312,B308)&gt;1,NOT(ISBLANK(B308)))</formula>
    </cfRule>
  </conditionalFormatting>
  <conditionalFormatting sqref="B313:B434">
    <cfRule type="duplicateValues" priority="1" dxfId="15" stopIfTrue="1">
      <formula>AND(COUNTIF($B$313:$B$434,B313)&gt;1,NOT(ISBLANK(B313)))</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97" r:id="rId2"/>
  <headerFooter alignWithMargins="0">
    <oddFooter>&amp;C&amp;P</oddFooter>
  </headerFooter>
  <rowBreaks count="3" manualBreakCount="3">
    <brk id="41" max="5" man="1"/>
    <brk id="83" max="5" man="1"/>
    <brk id="144"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443"/>
  <sheetViews>
    <sheetView view="pageBreakPreview" zoomScaleSheetLayoutView="100" zoomScalePageLayoutView="0" workbookViewId="0" topLeftCell="A331">
      <selection activeCell="D377" sqref="D377"/>
    </sheetView>
  </sheetViews>
  <sheetFormatPr defaultColWidth="9.00390625" defaultRowHeight="18" customHeight="1"/>
  <cols>
    <col min="1" max="1" width="10.125" style="27" customWidth="1"/>
    <col min="2" max="2" width="6.375" style="27" bestFit="1" customWidth="1"/>
    <col min="3" max="3" width="24.375" style="41" customWidth="1"/>
    <col min="4" max="4" width="30.00390625" style="41" customWidth="1"/>
    <col min="5" max="5" width="6.625" style="26" customWidth="1"/>
    <col min="6" max="6" width="10.125" style="27" bestFit="1" customWidth="1"/>
    <col min="7" max="7" width="9.375" style="27" customWidth="1"/>
    <col min="8" max="8" width="9.25390625" style="26" customWidth="1"/>
    <col min="9" max="16384" width="9.125" style="26" customWidth="1"/>
  </cols>
  <sheetData>
    <row r="1" spans="1:10" ht="30.75" customHeight="1">
      <c r="A1" s="156" t="str">
        <f>KAPAK!A2</f>
        <v>Türkiye Atletizm Federasyonu
Ankara Atletizm İl Temsilciliği</v>
      </c>
      <c r="B1" s="156"/>
      <c r="C1" s="156"/>
      <c r="D1" s="156"/>
      <c r="E1" s="156"/>
      <c r="F1" s="156"/>
      <c r="G1" s="156"/>
      <c r="H1" s="156"/>
      <c r="J1" s="27"/>
    </row>
    <row r="2" spans="1:8" ht="18" customHeight="1">
      <c r="A2" s="157" t="str">
        <f>KAPAK!B27</f>
        <v>78. BÜYÜK ATATÜRK KOŞUSU</v>
      </c>
      <c r="B2" s="157"/>
      <c r="C2" s="157"/>
      <c r="D2" s="157"/>
      <c r="E2" s="157"/>
      <c r="F2" s="157"/>
      <c r="G2" s="157"/>
      <c r="H2" s="157"/>
    </row>
    <row r="3" spans="1:9" ht="18" customHeight="1">
      <c r="A3" s="158" t="str">
        <f>KAPAK!B30</f>
        <v>ANKARA</v>
      </c>
      <c r="B3" s="158"/>
      <c r="C3" s="158"/>
      <c r="D3" s="158"/>
      <c r="E3" s="158"/>
      <c r="F3" s="158"/>
      <c r="G3" s="158"/>
      <c r="H3" s="158"/>
      <c r="I3" s="28"/>
    </row>
    <row r="4" spans="1:8" ht="18" customHeight="1">
      <c r="A4" s="150" t="str">
        <f>KAPAK!B29</f>
        <v>ERKEKLER</v>
      </c>
      <c r="B4" s="150"/>
      <c r="C4" s="150"/>
      <c r="D4" s="42" t="str">
        <f>KAPAK!B28</f>
        <v>10800 M</v>
      </c>
      <c r="E4" s="43"/>
      <c r="F4" s="159">
        <f>KAPAK!B31</f>
        <v>41635.583333333336</v>
      </c>
      <c r="G4" s="159"/>
      <c r="H4" s="159"/>
    </row>
    <row r="5" spans="1:16" s="32" customFormat="1" ht="26.25" customHeight="1">
      <c r="A5" s="29" t="s">
        <v>0</v>
      </c>
      <c r="B5" s="30" t="s">
        <v>1</v>
      </c>
      <c r="C5" s="30" t="s">
        <v>3</v>
      </c>
      <c r="D5" s="30" t="s">
        <v>6</v>
      </c>
      <c r="E5" s="30" t="s">
        <v>9</v>
      </c>
      <c r="F5" s="31" t="s">
        <v>2</v>
      </c>
      <c r="G5" s="30" t="s">
        <v>4</v>
      </c>
      <c r="H5" s="30" t="s">
        <v>16</v>
      </c>
      <c r="L5" s="33"/>
      <c r="M5" s="33"/>
      <c r="N5" s="33"/>
      <c r="O5" s="33"/>
      <c r="P5" s="33"/>
    </row>
    <row r="6" spans="1:10" ht="18" customHeight="1">
      <c r="A6" s="34">
        <f>IF(B6&lt;&gt;"",1,"")</f>
        <v>1</v>
      </c>
      <c r="B6" s="35">
        <v>126</v>
      </c>
      <c r="C6" s="36" t="str">
        <f>IF(ISERROR(VLOOKUP(B6,'START LİSTE'!$B$6:$F$500,2,0)),"",VLOOKUP(B6,'START LİSTE'!$B$6:$F$500,2,0))</f>
        <v>MEHMET ÇAĞLAYAN</v>
      </c>
      <c r="D6" s="36" t="str">
        <f>IF(ISERROR(VLOOKUP(B6,'START LİSTE'!$B$6:$F$500,3,0)),"",VLOOKUP(B6,'START LİSTE'!$B$6:$F$500,3,0))</f>
        <v>AKSARAY</v>
      </c>
      <c r="E6" s="37" t="str">
        <f>IF(ISERROR(VLOOKUP(B6,'START LİSTE'!$B$6:$F$500,4,0)),"",VLOOKUP(B6,'START LİSTE'!$B$6:$F$500,4,0))</f>
        <v>F</v>
      </c>
      <c r="F6" s="38">
        <f>IF(ISERROR(VLOOKUP($B6,'START LİSTE'!$B$6:$F$500,5,0)),"",VLOOKUP($B6,'START LİSTE'!$B$6:$F$500,5,0))</f>
        <v>34910</v>
      </c>
      <c r="G6" s="39">
        <v>2910</v>
      </c>
      <c r="H6" s="40">
        <f>IF(OR(G6="DQ",G6="DNF",G6="DNS"),"-",IF(B6&lt;&gt;"",IF(E6="F",0,1),""))</f>
        <v>0</v>
      </c>
      <c r="J6" s="27"/>
    </row>
    <row r="7" spans="1:10" ht="18" customHeight="1">
      <c r="A7" s="34">
        <f>IF(B7&lt;&gt;"",A6+1,"")</f>
        <v>2</v>
      </c>
      <c r="B7" s="35">
        <v>359</v>
      </c>
      <c r="C7" s="36" t="str">
        <f>IF(ISERROR(VLOOKUP(B7,'START LİSTE'!$B$6:$F$500,2,0)),"",VLOOKUP(B7,'START LİSTE'!$B$6:$F$500,2,0))</f>
        <v>KETOMA AMENSISA TADESA</v>
      </c>
      <c r="D7" s="36" t="str">
        <f>IF(ISERROR(VLOOKUP(B7,'START LİSTE'!$B$6:$F$500,3,0)),"",VLOOKUP(B7,'START LİSTE'!$B$6:$F$500,3,0))</f>
        <v>EİYOPYA</v>
      </c>
      <c r="E7" s="37" t="str">
        <f>IF(ISERROR(VLOOKUP(B7,'START LİSTE'!$B$6:$F$500,4,0)),"",VLOOKUP(B7,'START LİSTE'!$B$6:$F$500,4,0))</f>
        <v>F</v>
      </c>
      <c r="F7" s="38">
        <f>IF(ISERROR(VLOOKUP($B7,'START LİSTE'!$B$6:$F$500,5,0)),"",VLOOKUP($B7,'START LİSTE'!$B$6:$F$500,5,0))</f>
        <v>30789</v>
      </c>
      <c r="G7" s="39">
        <v>2935</v>
      </c>
      <c r="H7" s="40">
        <f>IF(OR(G7="DQ",G7="DNF",G7="DNS"),"-",IF(B7&lt;&gt;"",IF(E7="F",H6,H6+1),""))</f>
        <v>0</v>
      </c>
      <c r="J7" s="27"/>
    </row>
    <row r="8" spans="1:10" ht="18" customHeight="1">
      <c r="A8" s="34">
        <f aca="true" t="shared" si="0" ref="A8:A18">IF(B8&lt;&gt;"",A7+1,"")</f>
        <v>3</v>
      </c>
      <c r="B8" s="35">
        <v>292</v>
      </c>
      <c r="C8" s="36" t="str">
        <f>IF(ISERROR(VLOOKUP(B8,'START LİSTE'!$B$6:$F$500,2,0)),"",VLOOKUP(B8,'START LİSTE'!$B$6:$F$500,2,0))</f>
        <v>FETENE ALEMU REGASA</v>
      </c>
      <c r="D8" s="36" t="str">
        <f>IF(ISERROR(VLOOKUP(B8,'START LİSTE'!$B$6:$F$500,3,0)),"",VLOOKUP(B8,'START LİSTE'!$B$6:$F$500,3,0))</f>
        <v>İST.BEŞTELSİZ SPOR KULUBÜ</v>
      </c>
      <c r="E8" s="37" t="str">
        <f>IF(ISERROR(VLOOKUP(B8,'START LİSTE'!$B$6:$F$500,4,0)),"",VLOOKUP(B8,'START LİSTE'!$B$6:$F$500,4,0))</f>
        <v>T</v>
      </c>
      <c r="F8" s="38">
        <f>IF(ISERROR(VLOOKUP($B8,'START LİSTE'!$B$6:$F$500,5,0)),"",VLOOKUP($B8,'START LİSTE'!$B$6:$F$500,5,0))</f>
        <v>33604</v>
      </c>
      <c r="G8" s="39">
        <v>2945</v>
      </c>
      <c r="H8" s="40">
        <f aca="true" t="shared" si="1" ref="H8:H18">IF(OR(G8="DQ",G8="DNF",G8="DNS"),"-",IF(B8&lt;&gt;"",IF(E8="F",H7,H7+1),""))</f>
        <v>1</v>
      </c>
      <c r="J8" s="27"/>
    </row>
    <row r="9" spans="1:8" ht="18" customHeight="1">
      <c r="A9" s="34">
        <f t="shared" si="0"/>
        <v>4</v>
      </c>
      <c r="B9" s="35">
        <v>421</v>
      </c>
      <c r="C9" s="36" t="str">
        <f>IF(ISERROR(VLOOKUP(B9,'START LİSTE'!$B$6:$F$500,2,0)),"",VLOOKUP(B9,'START LİSTE'!$B$6:$F$500,2,0))</f>
        <v>VEDAT GÖNEN</v>
      </c>
      <c r="D9" s="36" t="str">
        <f>IF(ISERROR(VLOOKUP(B9,'START LİSTE'!$B$6:$F$500,3,0)),"",VLOOKUP(B9,'START LİSTE'!$B$6:$F$500,3,0))</f>
        <v>ERZURUM</v>
      </c>
      <c r="E9" s="37" t="str">
        <f>IF(ISERROR(VLOOKUP(B9,'START LİSTE'!$B$6:$F$500,4,0)),"",VLOOKUP(B9,'START LİSTE'!$B$6:$F$500,4,0))</f>
        <v>F</v>
      </c>
      <c r="F9" s="38">
        <f>IF(ISERROR(VLOOKUP($B9,'START LİSTE'!$B$6:$F$500,5,0)),"",VLOOKUP($B9,'START LİSTE'!$B$6:$F$500,5,0))</f>
        <v>32509</v>
      </c>
      <c r="G9" s="39">
        <v>3000</v>
      </c>
      <c r="H9" s="40">
        <f t="shared" si="1"/>
        <v>1</v>
      </c>
    </row>
    <row r="10" spans="1:8" ht="18" customHeight="1">
      <c r="A10" s="34">
        <f t="shared" si="0"/>
        <v>5</v>
      </c>
      <c r="B10" s="35">
        <v>120</v>
      </c>
      <c r="C10" s="36" t="str">
        <f>IF(ISERROR(VLOOKUP(B10,'START LİSTE'!$B$6:$F$500,2,0)),"",VLOOKUP(B10,'START LİSTE'!$B$6:$F$500,2,0))</f>
        <v>WENDMAGENGN SEID EGISO</v>
      </c>
      <c r="D10" s="36">
        <f>IF(ISERROR(VLOOKUP(B10,'START LİSTE'!$B$6:$F$500,3,0)),"",VLOOKUP(B10,'START LİSTE'!$B$6:$F$500,3,0))</f>
        <v>0</v>
      </c>
      <c r="E10" s="37" t="str">
        <f>IF(ISERROR(VLOOKUP(B10,'START LİSTE'!$B$6:$F$500,4,0)),"",VLOOKUP(B10,'START LİSTE'!$B$6:$F$500,4,0))</f>
        <v>F</v>
      </c>
      <c r="F10" s="38">
        <f>IF(ISERROR(VLOOKUP($B10,'START LİSTE'!$B$6:$F$500,5,0)),"",VLOOKUP($B10,'START LİSTE'!$B$6:$F$500,5,0))</f>
        <v>32124</v>
      </c>
      <c r="G10" s="39">
        <v>3015</v>
      </c>
      <c r="H10" s="40">
        <f t="shared" si="1"/>
        <v>1</v>
      </c>
    </row>
    <row r="11" spans="1:8" ht="18" customHeight="1">
      <c r="A11" s="34">
        <f t="shared" si="0"/>
        <v>6</v>
      </c>
      <c r="B11" s="35">
        <v>295</v>
      </c>
      <c r="C11" s="36" t="str">
        <f>IF(ISERROR(VLOOKUP(B11,'START LİSTE'!$B$6:$F$500,2,0)),"",VLOOKUP(B11,'START LİSTE'!$B$6:$F$500,2,0))</f>
        <v>YASİN CEYLAN</v>
      </c>
      <c r="D11" s="36" t="str">
        <f>IF(ISERROR(VLOOKUP(B11,'START LİSTE'!$B$6:$F$500,3,0)),"",VLOOKUP(B11,'START LİSTE'!$B$6:$F$500,3,0))</f>
        <v>BATMAN-BATMAN PETROLSPOR</v>
      </c>
      <c r="E11" s="37" t="str">
        <f>IF(ISERROR(VLOOKUP(B11,'START LİSTE'!$B$6:$F$500,4,0)),"",VLOOKUP(B11,'START LİSTE'!$B$6:$F$500,4,0))</f>
        <v>T</v>
      </c>
      <c r="F11" s="38">
        <f>IF(ISERROR(VLOOKUP($B11,'START LİSTE'!$B$6:$F$500,5,0)),"",VLOOKUP($B11,'START LİSTE'!$B$6:$F$500,5,0))</f>
        <v>30682</v>
      </c>
      <c r="G11" s="39">
        <v>3032</v>
      </c>
      <c r="H11" s="40">
        <f t="shared" si="1"/>
        <v>2</v>
      </c>
    </row>
    <row r="12" spans="1:8" ht="18" customHeight="1">
      <c r="A12" s="34">
        <f t="shared" si="0"/>
        <v>7</v>
      </c>
      <c r="B12" s="35">
        <v>290</v>
      </c>
      <c r="C12" s="36" t="str">
        <f>IF(ISERROR(VLOOKUP(B12,'START LİSTE'!$B$6:$F$500,2,0)),"",VLOOKUP(B12,'START LİSTE'!$B$6:$F$500,2,0))</f>
        <v>AYKUT TAŞDEMİR</v>
      </c>
      <c r="D12" s="36" t="str">
        <f>IF(ISERROR(VLOOKUP(B12,'START LİSTE'!$B$6:$F$500,3,0)),"",VLOOKUP(B12,'START LİSTE'!$B$6:$F$500,3,0))</f>
        <v>İST.BEŞTELSİZ SPOR KULUBÜ</v>
      </c>
      <c r="E12" s="37" t="str">
        <f>IF(ISERROR(VLOOKUP(B12,'START LİSTE'!$B$6:$F$500,4,0)),"",VLOOKUP(B12,'START LİSTE'!$B$6:$F$500,4,0))</f>
        <v>T</v>
      </c>
      <c r="F12" s="38">
        <f>IF(ISERROR(VLOOKUP($B12,'START LİSTE'!$B$6:$F$500,5,0)),"",VLOOKUP($B12,'START LİSTE'!$B$6:$F$500,5,0))</f>
        <v>33258</v>
      </c>
      <c r="G12" s="39">
        <v>3034</v>
      </c>
      <c r="H12" s="40">
        <f t="shared" si="1"/>
        <v>3</v>
      </c>
    </row>
    <row r="13" spans="1:8" ht="18" customHeight="1">
      <c r="A13" s="34">
        <f t="shared" si="0"/>
        <v>8</v>
      </c>
      <c r="B13" s="35">
        <v>278</v>
      </c>
      <c r="C13" s="36" t="str">
        <f>IF(ISERROR(VLOOKUP(B13,'START LİSTE'!$B$6:$F$500,2,0)),"",VLOOKUP(B13,'START LİSTE'!$B$6:$F$500,2,0))</f>
        <v>ERKAN ÇELİK</v>
      </c>
      <c r="D13" s="36" t="str">
        <f>IF(ISERROR(VLOOKUP(B13,'START LİSTE'!$B$6:$F$500,3,0)),"",VLOOKUP(B13,'START LİSTE'!$B$6:$F$500,3,0))</f>
        <v>MERSİN MESKİSPOR</v>
      </c>
      <c r="E13" s="37" t="str">
        <f>IF(ISERROR(VLOOKUP(B13,'START LİSTE'!$B$6:$F$500,4,0)),"",VLOOKUP(B13,'START LİSTE'!$B$6:$F$500,4,0))</f>
        <v>T</v>
      </c>
      <c r="F13" s="38">
        <f>IF(ISERROR(VLOOKUP($B13,'START LİSTE'!$B$6:$F$500,5,0)),"",VLOOKUP($B13,'START LİSTE'!$B$6:$F$500,5,0))</f>
        <v>34428</v>
      </c>
      <c r="G13" s="39">
        <v>3037</v>
      </c>
      <c r="H13" s="40">
        <f t="shared" si="1"/>
        <v>4</v>
      </c>
    </row>
    <row r="14" spans="1:8" ht="18" customHeight="1">
      <c r="A14" s="34">
        <f t="shared" si="0"/>
        <v>9</v>
      </c>
      <c r="B14" s="35">
        <v>422</v>
      </c>
      <c r="C14" s="36" t="str">
        <f>IF(ISERROR(VLOOKUP(B14,'START LİSTE'!$B$6:$F$500,2,0)),"",VLOOKUP(B14,'START LİSTE'!$B$6:$F$500,2,0))</f>
        <v>SEDAT GÖNEN</v>
      </c>
      <c r="D14" s="36" t="str">
        <f>IF(ISERROR(VLOOKUP(B14,'START LİSTE'!$B$6:$F$500,3,0)),"",VLOOKUP(B14,'START LİSTE'!$B$6:$F$500,3,0))</f>
        <v>ERZURUM</v>
      </c>
      <c r="E14" s="37" t="str">
        <f>IF(ISERROR(VLOOKUP(B14,'START LİSTE'!$B$6:$F$500,4,0)),"",VLOOKUP(B14,'START LİSTE'!$B$6:$F$500,4,0))</f>
        <v>F</v>
      </c>
      <c r="F14" s="38">
        <f>IF(ISERROR(VLOOKUP($B14,'START LİSTE'!$B$6:$F$500,5,0)),"",VLOOKUP($B14,'START LİSTE'!$B$6:$F$500,5,0))</f>
        <v>32143</v>
      </c>
      <c r="G14" s="39">
        <v>3051</v>
      </c>
      <c r="H14" s="40">
        <f t="shared" si="1"/>
        <v>4</v>
      </c>
    </row>
    <row r="15" spans="1:8" ht="18" customHeight="1">
      <c r="A15" s="34">
        <f t="shared" si="0"/>
        <v>10</v>
      </c>
      <c r="B15" s="35">
        <v>276</v>
      </c>
      <c r="C15" s="36" t="str">
        <f>IF(ISERROR(VLOOKUP(B15,'START LİSTE'!$B$6:$F$500,2,0)),"",VLOOKUP(B15,'START LİSTE'!$B$6:$F$500,2,0))</f>
        <v>ÜZEYİR SÖYLEMEZ</v>
      </c>
      <c r="D15" s="36" t="str">
        <f>IF(ISERROR(VLOOKUP(B15,'START LİSTE'!$B$6:$F$500,3,0)),"",VLOOKUP(B15,'START LİSTE'!$B$6:$F$500,3,0))</f>
        <v>MERSİN MESKİSPOR</v>
      </c>
      <c r="E15" s="37" t="str">
        <f>IF(ISERROR(VLOOKUP(B15,'START LİSTE'!$B$6:$F$500,4,0)),"",VLOOKUP(B15,'START LİSTE'!$B$6:$F$500,4,0))</f>
        <v>T</v>
      </c>
      <c r="F15" s="38">
        <f>IF(ISERROR(VLOOKUP($B15,'START LİSTE'!$B$6:$F$500,5,0)),"",VLOOKUP($B15,'START LİSTE'!$B$6:$F$500,5,0))</f>
        <v>32302</v>
      </c>
      <c r="G15" s="39">
        <v>3058</v>
      </c>
      <c r="H15" s="40">
        <f t="shared" si="1"/>
        <v>5</v>
      </c>
    </row>
    <row r="16" spans="1:8" ht="18" customHeight="1">
      <c r="A16" s="34">
        <f t="shared" si="0"/>
        <v>11</v>
      </c>
      <c r="B16" s="35">
        <v>296</v>
      </c>
      <c r="C16" s="36" t="str">
        <f>IF(ISERROR(VLOOKUP(B16,'START LİSTE'!$B$6:$F$500,2,0)),"",VLOOKUP(B16,'START LİSTE'!$B$6:$F$500,2,0))</f>
        <v>ERCAN MUSLU</v>
      </c>
      <c r="D16" s="36" t="str">
        <f>IF(ISERROR(VLOOKUP(B16,'START LİSTE'!$B$6:$F$500,3,0)),"",VLOOKUP(B16,'START LİSTE'!$B$6:$F$500,3,0))</f>
        <v>BATMAN-BATMAN PETROLSPOR</v>
      </c>
      <c r="E16" s="37" t="str">
        <f>IF(ISERROR(VLOOKUP(B16,'START LİSTE'!$B$6:$F$500,4,0)),"",VLOOKUP(B16,'START LİSTE'!$B$6:$F$500,4,0))</f>
        <v>T</v>
      </c>
      <c r="F16" s="38">
        <f>IF(ISERROR(VLOOKUP($B16,'START LİSTE'!$B$6:$F$500,5,0)),"",VLOOKUP($B16,'START LİSTE'!$B$6:$F$500,5,0))</f>
        <v>32478</v>
      </c>
      <c r="G16" s="39">
        <v>3115</v>
      </c>
      <c r="H16" s="40">
        <f t="shared" si="1"/>
        <v>6</v>
      </c>
    </row>
    <row r="17" spans="1:8" ht="18" customHeight="1">
      <c r="A17" s="34">
        <f t="shared" si="0"/>
        <v>12</v>
      </c>
      <c r="B17" s="35">
        <v>233</v>
      </c>
      <c r="C17" s="36" t="str">
        <f>IF(ISERROR(VLOOKUP(B17,'START LİSTE'!$B$6:$F$500,2,0)),"",VLOOKUP(B17,'START LİSTE'!$B$6:$F$500,2,0))</f>
        <v>BELAY GETACHEW WORETA</v>
      </c>
      <c r="D17" s="36" t="str">
        <f>IF(ISERROR(VLOOKUP(B17,'START LİSTE'!$B$6:$F$500,3,0)),"",VLOOKUP(B17,'START LİSTE'!$B$6:$F$500,3,0))</f>
        <v>POLİS AKADEMİSİ</v>
      </c>
      <c r="E17" s="37" t="str">
        <f>IF(ISERROR(VLOOKUP(B17,'START LİSTE'!$B$6:$F$500,4,0)),"",VLOOKUP(B17,'START LİSTE'!$B$6:$F$500,4,0))</f>
        <v>F</v>
      </c>
      <c r="F17" s="38">
        <f>IF(ISERROR(VLOOKUP($B17,'START LİSTE'!$B$6:$F$500,5,0)),"",VLOOKUP($B17,'START LİSTE'!$B$6:$F$500,5,0))</f>
        <v>34440</v>
      </c>
      <c r="G17" s="39">
        <v>3121</v>
      </c>
      <c r="H17" s="40">
        <f t="shared" si="1"/>
        <v>6</v>
      </c>
    </row>
    <row r="18" spans="1:8" ht="18" customHeight="1">
      <c r="A18" s="34">
        <f t="shared" si="0"/>
        <v>13</v>
      </c>
      <c r="B18" s="35">
        <v>319</v>
      </c>
      <c r="C18" s="36" t="str">
        <f>IF(ISERROR(VLOOKUP(B18,'START LİSTE'!$B$6:$F$500,2,0)),"",VLOOKUP(B18,'START LİSTE'!$B$6:$F$500,2,0))</f>
        <v>KEFYALEW DEJA BURİSE</v>
      </c>
      <c r="D18" s="36" t="str">
        <f>IF(ISERROR(VLOOKUP(B18,'START LİSTE'!$B$6:$F$500,3,0)),"",VLOOKUP(B18,'START LİSTE'!$B$6:$F$500,3,0))</f>
        <v>ETİYOPYA</v>
      </c>
      <c r="E18" s="37" t="str">
        <f>IF(ISERROR(VLOOKUP(B18,'START LİSTE'!$B$6:$F$500,4,0)),"",VLOOKUP(B18,'START LİSTE'!$B$6:$F$500,4,0))</f>
        <v>F</v>
      </c>
      <c r="F18" s="38">
        <f>IF(ISERROR(VLOOKUP($B18,'START LİSTE'!$B$6:$F$500,5,0)),"",VLOOKUP($B18,'START LİSTE'!$B$6:$F$500,5,0))</f>
        <v>29952</v>
      </c>
      <c r="G18" s="39">
        <v>3130</v>
      </c>
      <c r="H18" s="40">
        <f t="shared" si="1"/>
        <v>6</v>
      </c>
    </row>
    <row r="19" spans="1:8" ht="18" customHeight="1">
      <c r="A19" s="34">
        <f aca="true" t="shared" si="2" ref="A19:A75">IF(B19&lt;&gt;"",A18+1,"")</f>
        <v>14</v>
      </c>
      <c r="B19" s="35">
        <v>259</v>
      </c>
      <c r="C19" s="36" t="str">
        <f>IF(ISERROR(VLOOKUP(B19,'START LİSTE'!$B$6:$F$500,2,0)),"",VLOOKUP(B19,'START LİSTE'!$B$6:$F$500,2,0))</f>
        <v>RIDVAN ALPER AFACAN</v>
      </c>
      <c r="D19" s="36" t="str">
        <f>IF(ISERROR(VLOOKUP(B19,'START LİSTE'!$B$6:$F$500,3,0)),"",VLOOKUP(B19,'START LİSTE'!$B$6:$F$500,3,0))</f>
        <v>TRABZON-TRABZONSPOR</v>
      </c>
      <c r="E19" s="37" t="str">
        <f>IF(ISERROR(VLOOKUP(B19,'START LİSTE'!$B$6:$F$500,4,0)),"",VLOOKUP(B19,'START LİSTE'!$B$6:$F$500,4,0))</f>
        <v>T</v>
      </c>
      <c r="F19" s="38">
        <f>IF(ISERROR(VLOOKUP($B19,'START LİSTE'!$B$6:$F$500,5,0)),"",VLOOKUP($B19,'START LİSTE'!$B$6:$F$500,5,0))</f>
        <v>29620</v>
      </c>
      <c r="G19" s="39">
        <v>3138</v>
      </c>
      <c r="H19" s="40">
        <f aca="true" t="shared" si="3" ref="H19:H75">IF(OR(G19="DQ",G19="DNF",G19="DNS"),"-",IF(B19&lt;&gt;"",IF(E19="F",H18,H18+1),""))</f>
        <v>7</v>
      </c>
    </row>
    <row r="20" spans="1:8" ht="18" customHeight="1">
      <c r="A20" s="34">
        <f t="shared" si="2"/>
        <v>15</v>
      </c>
      <c r="B20" s="35">
        <v>253</v>
      </c>
      <c r="C20" s="36" t="str">
        <f>IF(ISERROR(VLOOKUP(B20,'START LİSTE'!$B$6:$F$500,2,0)),"",VLOOKUP(B20,'START LİSTE'!$B$6:$F$500,2,0))</f>
        <v>HAMZA AYDOĞAN</v>
      </c>
      <c r="D20" s="36" t="str">
        <f>IF(ISERROR(VLOOKUP(B20,'START LİSTE'!$B$6:$F$500,3,0)),"",VLOOKUP(B20,'START LİSTE'!$B$6:$F$500,3,0))</f>
        <v>TSK SPOR GÜCÜ</v>
      </c>
      <c r="E20" s="37" t="str">
        <f>IF(ISERROR(VLOOKUP(B20,'START LİSTE'!$B$6:$F$500,4,0)),"",VLOOKUP(B20,'START LİSTE'!$B$6:$F$500,4,0))</f>
        <v>T</v>
      </c>
      <c r="F20" s="38">
        <f>IF(ISERROR(VLOOKUP($B20,'START LİSTE'!$B$6:$F$500,5,0)),"",VLOOKUP($B20,'START LİSTE'!$B$6:$F$500,5,0))</f>
        <v>32918</v>
      </c>
      <c r="G20" s="39">
        <v>3139</v>
      </c>
      <c r="H20" s="40">
        <f t="shared" si="3"/>
        <v>8</v>
      </c>
    </row>
    <row r="21" spans="1:8" ht="18" customHeight="1">
      <c r="A21" s="34">
        <f t="shared" si="2"/>
        <v>16</v>
      </c>
      <c r="B21" s="35">
        <v>299</v>
      </c>
      <c r="C21" s="36" t="str">
        <f>IF(ISERROR(VLOOKUP(B21,'START LİSTE'!$B$6:$F$500,2,0)),"",VLOOKUP(B21,'START LİSTE'!$B$6:$F$500,2,0))</f>
        <v>YAVUZ AĞRALI</v>
      </c>
      <c r="D21" s="36" t="str">
        <f>IF(ISERROR(VLOOKUP(B21,'START LİSTE'!$B$6:$F$500,3,0)),"",VLOOKUP(B21,'START LİSTE'!$B$6:$F$500,3,0))</f>
        <v>BATMAN-BATMAN PETROLSPOR</v>
      </c>
      <c r="E21" s="37" t="str">
        <f>IF(ISERROR(VLOOKUP(B21,'START LİSTE'!$B$6:$F$500,4,0)),"",VLOOKUP(B21,'START LİSTE'!$B$6:$F$500,4,0))</f>
        <v>T</v>
      </c>
      <c r="F21" s="38">
        <f>IF(ISERROR(VLOOKUP($B21,'START LİSTE'!$B$6:$F$500,5,0)),"",VLOOKUP($B21,'START LİSTE'!$B$6:$F$500,5,0))</f>
        <v>33851</v>
      </c>
      <c r="G21" s="39">
        <v>3144</v>
      </c>
      <c r="H21" s="40">
        <f t="shared" si="3"/>
        <v>9</v>
      </c>
    </row>
    <row r="22" spans="1:8" ht="18" customHeight="1">
      <c r="A22" s="34">
        <f t="shared" si="2"/>
        <v>17</v>
      </c>
      <c r="B22" s="35">
        <v>297</v>
      </c>
      <c r="C22" s="36" t="str">
        <f>IF(ISERROR(VLOOKUP(B22,'START LİSTE'!$B$6:$F$500,2,0)),"",VLOOKUP(B22,'START LİSTE'!$B$6:$F$500,2,0))</f>
        <v>MURAT ORAK</v>
      </c>
      <c r="D22" s="36" t="str">
        <f>IF(ISERROR(VLOOKUP(B22,'START LİSTE'!$B$6:$F$500,3,0)),"",VLOOKUP(B22,'START LİSTE'!$B$6:$F$500,3,0))</f>
        <v>BATMAN-BATMAN PETROLSPOR</v>
      </c>
      <c r="E22" s="37" t="str">
        <f>IF(ISERROR(VLOOKUP(B22,'START LİSTE'!$B$6:$F$500,4,0)),"",VLOOKUP(B22,'START LİSTE'!$B$6:$F$500,4,0))</f>
        <v>T</v>
      </c>
      <c r="F22" s="38">
        <f>IF(ISERROR(VLOOKUP($B22,'START LİSTE'!$B$6:$F$500,5,0)),"",VLOOKUP($B22,'START LİSTE'!$B$6:$F$500,5,0))</f>
        <v>33608</v>
      </c>
      <c r="G22" s="39">
        <v>3149</v>
      </c>
      <c r="H22" s="40">
        <f t="shared" si="3"/>
        <v>10</v>
      </c>
    </row>
    <row r="23" spans="1:8" ht="18" customHeight="1">
      <c r="A23" s="34">
        <f t="shared" si="2"/>
        <v>18</v>
      </c>
      <c r="B23" s="35">
        <v>261</v>
      </c>
      <c r="C23" s="36" t="str">
        <f>IF(ISERROR(VLOOKUP(B23,'START LİSTE'!$B$6:$F$500,2,0)),"",VLOOKUP(B23,'START LİSTE'!$B$6:$F$500,2,0))</f>
        <v>MEVLÜT SAVAŞER</v>
      </c>
      <c r="D23" s="36" t="str">
        <f>IF(ISERROR(VLOOKUP(B23,'START LİSTE'!$B$6:$F$500,3,0)),"",VLOOKUP(B23,'START LİSTE'!$B$6:$F$500,3,0))</f>
        <v>TRABZON-TRABZONSPOR</v>
      </c>
      <c r="E23" s="37" t="str">
        <f>IF(ISERROR(VLOOKUP(B23,'START LİSTE'!$B$6:$F$500,4,0)),"",VLOOKUP(B23,'START LİSTE'!$B$6:$F$500,4,0))</f>
        <v>T</v>
      </c>
      <c r="F23" s="38">
        <f>IF(ISERROR(VLOOKUP($B23,'START LİSTE'!$B$6:$F$500,5,0)),"",VLOOKUP($B23,'START LİSTE'!$B$6:$F$500,5,0))</f>
        <v>33093</v>
      </c>
      <c r="G23" s="39">
        <v>3149</v>
      </c>
      <c r="H23" s="40">
        <f t="shared" si="3"/>
        <v>11</v>
      </c>
    </row>
    <row r="24" spans="1:8" ht="18" customHeight="1">
      <c r="A24" s="34">
        <f t="shared" si="2"/>
        <v>19</v>
      </c>
      <c r="B24" s="35">
        <v>274</v>
      </c>
      <c r="C24" s="36" t="str">
        <f>IF(ISERROR(VLOOKUP(B24,'START LİSTE'!$B$6:$F$500,2,0)),"",VLOOKUP(B24,'START LİSTE'!$B$6:$F$500,2,0))</f>
        <v>SUAT KARABULAK</v>
      </c>
      <c r="D24" s="36" t="str">
        <f>IF(ISERROR(VLOOKUP(B24,'START LİSTE'!$B$6:$F$500,3,0)),"",VLOOKUP(B24,'START LİSTE'!$B$6:$F$500,3,0))</f>
        <v>MERSİN MESKİSPOR</v>
      </c>
      <c r="E24" s="37" t="str">
        <f>IF(ISERROR(VLOOKUP(B24,'START LİSTE'!$B$6:$F$500,4,0)),"",VLOOKUP(B24,'START LİSTE'!$B$6:$F$500,4,0))</f>
        <v>T</v>
      </c>
      <c r="F24" s="38">
        <f>IF(ISERROR(VLOOKUP($B24,'START LİSTE'!$B$6:$F$500,5,0)),"",VLOOKUP($B24,'START LİSTE'!$B$6:$F$500,5,0))</f>
        <v>34444</v>
      </c>
      <c r="G24" s="39">
        <v>3153</v>
      </c>
      <c r="H24" s="40">
        <f t="shared" si="3"/>
        <v>12</v>
      </c>
    </row>
    <row r="25" spans="1:8" ht="18" customHeight="1">
      <c r="A25" s="34">
        <f t="shared" si="2"/>
        <v>20</v>
      </c>
      <c r="B25" s="35">
        <v>240</v>
      </c>
      <c r="C25" s="36" t="str">
        <f>IF(ISERROR(VLOOKUP(B25,'START LİSTE'!$B$6:$F$500,2,0)),"",VLOOKUP(B25,'START LİSTE'!$B$6:$F$500,2,0))</f>
        <v>DENIZ KAZAN</v>
      </c>
      <c r="D25" s="36" t="str">
        <f>IF(ISERROR(VLOOKUP(B25,'START LİSTE'!$B$6:$F$500,3,0)),"",VLOOKUP(B25,'START LİSTE'!$B$6:$F$500,3,0))</f>
        <v>VAN-</v>
      </c>
      <c r="E25" s="37" t="str">
        <f>IF(ISERROR(VLOOKUP(B25,'START LİSTE'!$B$6:$F$500,4,0)),"",VLOOKUP(B25,'START LİSTE'!$B$6:$F$500,4,0))</f>
        <v>F</v>
      </c>
      <c r="F25" s="38">
        <f>IF(ISERROR(VLOOKUP($B25,'START LİSTE'!$B$6:$F$500,5,0)),"",VLOOKUP($B25,'START LİSTE'!$B$6:$F$500,5,0))</f>
        <v>32152</v>
      </c>
      <c r="G25" s="39">
        <v>3210</v>
      </c>
      <c r="H25" s="40">
        <f t="shared" si="3"/>
        <v>12</v>
      </c>
    </row>
    <row r="26" spans="1:8" ht="18" customHeight="1">
      <c r="A26" s="34">
        <f t="shared" si="2"/>
        <v>21</v>
      </c>
      <c r="B26" s="35">
        <v>293</v>
      </c>
      <c r="C26" s="36" t="str">
        <f>IF(ISERROR(VLOOKUP(B26,'START LİSTE'!$B$6:$F$500,2,0)),"",VLOOKUP(B26,'START LİSTE'!$B$6:$F$500,2,0))</f>
        <v>OGUZHAN YILMAZ</v>
      </c>
      <c r="D26" s="36" t="str">
        <f>IF(ISERROR(VLOOKUP(B26,'START LİSTE'!$B$6:$F$500,3,0)),"",VLOOKUP(B26,'START LİSTE'!$B$6:$F$500,3,0))</f>
        <v>İST.BEŞTELSİZ SPOR KULUBÜ</v>
      </c>
      <c r="E26" s="37" t="str">
        <f>IF(ISERROR(VLOOKUP(B26,'START LİSTE'!$B$6:$F$500,4,0)),"",VLOOKUP(B26,'START LİSTE'!$B$6:$F$500,4,0))</f>
        <v>T</v>
      </c>
      <c r="F26" s="38">
        <f>IF(ISERROR(VLOOKUP($B26,'START LİSTE'!$B$6:$F$500,5,0)),"",VLOOKUP($B26,'START LİSTE'!$B$6:$F$500,5,0))</f>
        <v>33239</v>
      </c>
      <c r="G26" s="39">
        <v>3223</v>
      </c>
      <c r="H26" s="40">
        <f t="shared" si="3"/>
        <v>13</v>
      </c>
    </row>
    <row r="27" spans="1:8" ht="18" customHeight="1">
      <c r="A27" s="34">
        <f t="shared" si="2"/>
        <v>22</v>
      </c>
      <c r="B27" s="35">
        <v>298</v>
      </c>
      <c r="C27" s="36" t="str">
        <f>IF(ISERROR(VLOOKUP(B27,'START LİSTE'!$B$6:$F$500,2,0)),"",VLOOKUP(B27,'START LİSTE'!$B$6:$F$500,2,0))</f>
        <v>MUHİTTİN GÜRHAN</v>
      </c>
      <c r="D27" s="36" t="str">
        <f>IF(ISERROR(VLOOKUP(B27,'START LİSTE'!$B$6:$F$500,3,0)),"",VLOOKUP(B27,'START LİSTE'!$B$6:$F$500,3,0))</f>
        <v>BATMAN-BATMAN PETROLSPOR</v>
      </c>
      <c r="E27" s="37" t="str">
        <f>IF(ISERROR(VLOOKUP(B27,'START LİSTE'!$B$6:$F$500,4,0)),"",VLOOKUP(B27,'START LİSTE'!$B$6:$F$500,4,0))</f>
        <v>T</v>
      </c>
      <c r="F27" s="38">
        <f>IF(ISERROR(VLOOKUP($B27,'START LİSTE'!$B$6:$F$500,5,0)),"",VLOOKUP($B27,'START LİSTE'!$B$6:$F$500,5,0))</f>
        <v>32226</v>
      </c>
      <c r="G27" s="39">
        <v>3225</v>
      </c>
      <c r="H27" s="40">
        <f t="shared" si="3"/>
        <v>14</v>
      </c>
    </row>
    <row r="28" spans="1:8" ht="18" customHeight="1">
      <c r="A28" s="34">
        <f t="shared" si="2"/>
        <v>23</v>
      </c>
      <c r="B28" s="35">
        <v>3</v>
      </c>
      <c r="C28" s="36" t="str">
        <f>IF(ISERROR(VLOOKUP(B28,'START LİSTE'!$B$6:$F$500,2,0)),"",VLOOKUP(B28,'START LİSTE'!$B$6:$F$500,2,0))</f>
        <v>ALİ GANİ</v>
      </c>
      <c r="D28" s="36" t="str">
        <f>IF(ISERROR(VLOOKUP(B28,'START LİSTE'!$B$6:$F$500,3,0)),"",VLOOKUP(B28,'START LİSTE'!$B$6:$F$500,3,0))</f>
        <v>KASTAMONU</v>
      </c>
      <c r="E28" s="37" t="str">
        <f>IF(ISERROR(VLOOKUP(B28,'START LİSTE'!$B$6:$F$500,4,0)),"",VLOOKUP(B28,'START LİSTE'!$B$6:$F$500,4,0))</f>
        <v>F</v>
      </c>
      <c r="F28" s="38">
        <f>IF(ISERROR(VLOOKUP($B28,'START LİSTE'!$B$6:$F$500,5,0)),"",VLOOKUP($B28,'START LİSTE'!$B$6:$F$500,5,0))</f>
        <v>33795</v>
      </c>
      <c r="G28" s="39">
        <v>3242</v>
      </c>
      <c r="H28" s="40">
        <f t="shared" si="3"/>
        <v>14</v>
      </c>
    </row>
    <row r="29" spans="1:8" ht="18" customHeight="1">
      <c r="A29" s="34">
        <f t="shared" si="2"/>
        <v>24</v>
      </c>
      <c r="B29" s="35">
        <v>275</v>
      </c>
      <c r="C29" s="36" t="str">
        <f>IF(ISERROR(VLOOKUP(B29,'START LİSTE'!$B$6:$F$500,2,0)),"",VLOOKUP(B29,'START LİSTE'!$B$6:$F$500,2,0))</f>
        <v>MEHMET KARABULAK</v>
      </c>
      <c r="D29" s="36" t="str">
        <f>IF(ISERROR(VLOOKUP(B29,'START LİSTE'!$B$6:$F$500,3,0)),"",VLOOKUP(B29,'START LİSTE'!$B$6:$F$500,3,0))</f>
        <v>MERSİN MESKİSPOR</v>
      </c>
      <c r="E29" s="37" t="str">
        <f>IF(ISERROR(VLOOKUP(B29,'START LİSTE'!$B$6:$F$500,4,0)),"",VLOOKUP(B29,'START LİSTE'!$B$6:$F$500,4,0))</f>
        <v>T</v>
      </c>
      <c r="F29" s="38">
        <f>IF(ISERROR(VLOOKUP($B29,'START LİSTE'!$B$6:$F$500,5,0)),"",VLOOKUP($B29,'START LİSTE'!$B$6:$F$500,5,0))</f>
        <v>33604</v>
      </c>
      <c r="G29" s="39">
        <v>3245</v>
      </c>
      <c r="H29" s="40">
        <f t="shared" si="3"/>
        <v>15</v>
      </c>
    </row>
    <row r="30" spans="1:8" ht="18" customHeight="1">
      <c r="A30" s="34">
        <f t="shared" si="2"/>
        <v>25</v>
      </c>
      <c r="B30" s="35">
        <v>256</v>
      </c>
      <c r="C30" s="36" t="str">
        <f>IF(ISERROR(VLOOKUP(B30,'START LİSTE'!$B$6:$F$500,2,0)),"",VLOOKUP(B30,'START LİSTE'!$B$6:$F$500,2,0))</f>
        <v>HAKAN TAZEGÜL</v>
      </c>
      <c r="D30" s="36" t="str">
        <f>IF(ISERROR(VLOOKUP(B30,'START LİSTE'!$B$6:$F$500,3,0)),"",VLOOKUP(B30,'START LİSTE'!$B$6:$F$500,3,0))</f>
        <v>TSK SPOR GÜCÜ</v>
      </c>
      <c r="E30" s="37" t="str">
        <f>IF(ISERROR(VLOOKUP(B30,'START LİSTE'!$B$6:$F$500,4,0)),"",VLOOKUP(B30,'START LİSTE'!$B$6:$F$500,4,0))</f>
        <v>T</v>
      </c>
      <c r="F30" s="38">
        <f>IF(ISERROR(VLOOKUP($B30,'START LİSTE'!$B$6:$F$500,5,0)),"",VLOOKUP($B30,'START LİSTE'!$B$6:$F$500,5,0))</f>
        <v>29508</v>
      </c>
      <c r="G30" s="39">
        <v>3245</v>
      </c>
      <c r="H30" s="40">
        <f t="shared" si="3"/>
        <v>16</v>
      </c>
    </row>
    <row r="31" spans="1:8" ht="18" customHeight="1">
      <c r="A31" s="34">
        <f t="shared" si="2"/>
        <v>26</v>
      </c>
      <c r="B31" s="35">
        <v>258</v>
      </c>
      <c r="C31" s="36" t="str">
        <f>IF(ISERROR(VLOOKUP(B31,'START LİSTE'!$B$6:$F$500,2,0)),"",VLOOKUP(B31,'START LİSTE'!$B$6:$F$500,2,0))</f>
        <v>İDRIS GÜLEÇ</v>
      </c>
      <c r="D31" s="36" t="str">
        <f>IF(ISERROR(VLOOKUP(B31,'START LİSTE'!$B$6:$F$500,3,0)),"",VLOOKUP(B31,'START LİSTE'!$B$6:$F$500,3,0))</f>
        <v>TRABZON-TRABZONSPOR</v>
      </c>
      <c r="E31" s="37" t="str">
        <f>IF(ISERROR(VLOOKUP(B31,'START LİSTE'!$B$6:$F$500,4,0)),"",VLOOKUP(B31,'START LİSTE'!$B$6:$F$500,4,0))</f>
        <v>T</v>
      </c>
      <c r="F31" s="38">
        <f>IF(ISERROR(VLOOKUP($B31,'START LİSTE'!$B$6:$F$500,5,0)),"",VLOOKUP($B31,'START LİSTE'!$B$6:$F$500,5,0))</f>
        <v>30682</v>
      </c>
      <c r="G31" s="39">
        <v>3250</v>
      </c>
      <c r="H31" s="40">
        <f t="shared" si="3"/>
        <v>17</v>
      </c>
    </row>
    <row r="32" spans="1:8" ht="18" customHeight="1">
      <c r="A32" s="34">
        <f t="shared" si="2"/>
        <v>27</v>
      </c>
      <c r="B32" s="35">
        <v>254</v>
      </c>
      <c r="C32" s="36" t="str">
        <f>IF(ISERROR(VLOOKUP(B32,'START LİSTE'!$B$6:$F$500,2,0)),"",VLOOKUP(B32,'START LİSTE'!$B$6:$F$500,2,0))</f>
        <v>MUSTAFA İNCESU</v>
      </c>
      <c r="D32" s="36" t="str">
        <f>IF(ISERROR(VLOOKUP(B32,'START LİSTE'!$B$6:$F$500,3,0)),"",VLOOKUP(B32,'START LİSTE'!$B$6:$F$500,3,0))</f>
        <v>TSK SPOR GÜCÜ</v>
      </c>
      <c r="E32" s="37" t="str">
        <f>IF(ISERROR(VLOOKUP(B32,'START LİSTE'!$B$6:$F$500,4,0)),"",VLOOKUP(B32,'START LİSTE'!$B$6:$F$500,4,0))</f>
        <v>T</v>
      </c>
      <c r="F32" s="38">
        <f>IF(ISERROR(VLOOKUP($B32,'START LİSTE'!$B$6:$F$500,5,0)),"",VLOOKUP($B32,'START LİSTE'!$B$6:$F$500,5,0))</f>
        <v>32755</v>
      </c>
      <c r="G32" s="39">
        <v>3256</v>
      </c>
      <c r="H32" s="40">
        <f t="shared" si="3"/>
        <v>18</v>
      </c>
    </row>
    <row r="33" spans="1:8" ht="18" customHeight="1">
      <c r="A33" s="34">
        <f t="shared" si="2"/>
        <v>28</v>
      </c>
      <c r="B33" s="35">
        <v>318</v>
      </c>
      <c r="C33" s="36" t="str">
        <f>IF(ISERROR(VLOOKUP(B33,'START LİSTE'!$B$6:$F$500,2,0)),"",VLOOKUP(B33,'START LİSTE'!$B$6:$F$500,2,0))</f>
        <v>MEHMET SOYTÜRK</v>
      </c>
      <c r="D33" s="36" t="str">
        <f>IF(ISERROR(VLOOKUP(B33,'START LİSTE'!$B$6:$F$500,3,0)),"",VLOOKUP(B33,'START LİSTE'!$B$6:$F$500,3,0))</f>
        <v>MALATYA</v>
      </c>
      <c r="E33" s="37" t="str">
        <f>IF(ISERROR(VLOOKUP(B33,'START LİSTE'!$B$6:$F$500,4,0)),"",VLOOKUP(B33,'START LİSTE'!$B$6:$F$500,4,0))</f>
        <v>F</v>
      </c>
      <c r="F33" s="38">
        <f>IF(ISERROR(VLOOKUP($B33,'START LİSTE'!$B$6:$F$500,5,0)),"",VLOOKUP($B33,'START LİSTE'!$B$6:$F$500,5,0))</f>
        <v>32874</v>
      </c>
      <c r="G33" s="39">
        <v>3210</v>
      </c>
      <c r="H33" s="40">
        <f t="shared" si="3"/>
        <v>18</v>
      </c>
    </row>
    <row r="34" spans="1:8" ht="18" customHeight="1">
      <c r="A34" s="34">
        <f t="shared" si="2"/>
        <v>29</v>
      </c>
      <c r="B34" s="35">
        <v>260</v>
      </c>
      <c r="C34" s="36" t="str">
        <f>IF(ISERROR(VLOOKUP(B34,'START LİSTE'!$B$6:$F$500,2,0)),"",VLOOKUP(B34,'START LİSTE'!$B$6:$F$500,2,0))</f>
        <v>MURAT KAYA</v>
      </c>
      <c r="D34" s="36" t="str">
        <f>IF(ISERROR(VLOOKUP(B34,'START LİSTE'!$B$6:$F$500,3,0)),"",VLOOKUP(B34,'START LİSTE'!$B$6:$F$500,3,0))</f>
        <v>TRABZON-TRABZONSPOR</v>
      </c>
      <c r="E34" s="37" t="str">
        <f>IF(ISERROR(VLOOKUP(B34,'START LİSTE'!$B$6:$F$500,4,0)),"",VLOOKUP(B34,'START LİSTE'!$B$6:$F$500,4,0))</f>
        <v>T</v>
      </c>
      <c r="F34" s="38">
        <f>IF(ISERROR(VLOOKUP($B34,'START LİSTE'!$B$6:$F$500,5,0)),"",VLOOKUP($B34,'START LİSTE'!$B$6:$F$500,5,0))</f>
        <v>27160</v>
      </c>
      <c r="G34" s="39">
        <v>3314</v>
      </c>
      <c r="H34" s="40">
        <f t="shared" si="3"/>
        <v>19</v>
      </c>
    </row>
    <row r="35" spans="1:8" ht="18" customHeight="1">
      <c r="A35" s="34">
        <f t="shared" si="2"/>
        <v>30</v>
      </c>
      <c r="B35" s="35">
        <v>87</v>
      </c>
      <c r="C35" s="36" t="str">
        <f>IF(ISERROR(VLOOKUP(B35,'START LİSTE'!$B$6:$F$500,2,0)),"",VLOOKUP(B35,'START LİSTE'!$B$6:$F$500,2,0))</f>
        <v>RECEP TEKİN</v>
      </c>
      <c r="D35" s="36" t="str">
        <f>IF(ISERROR(VLOOKUP(B35,'START LİSTE'!$B$6:$F$500,3,0)),"",VLOOKUP(B35,'START LİSTE'!$B$6:$F$500,3,0))</f>
        <v>KÜTAHYA</v>
      </c>
      <c r="E35" s="37" t="str">
        <f>IF(ISERROR(VLOOKUP(B35,'START LİSTE'!$B$6:$F$500,4,0)),"",VLOOKUP(B35,'START LİSTE'!$B$6:$F$500,4,0))</f>
        <v>F</v>
      </c>
      <c r="F35" s="38">
        <f>IF(ISERROR(VLOOKUP($B35,'START LİSTE'!$B$6:$F$500,5,0)),"",VLOOKUP($B35,'START LİSTE'!$B$6:$F$500,5,0))</f>
        <v>33611</v>
      </c>
      <c r="G35" s="39">
        <v>3324</v>
      </c>
      <c r="H35" s="40">
        <f t="shared" si="3"/>
        <v>19</v>
      </c>
    </row>
    <row r="36" spans="1:8" ht="18" customHeight="1">
      <c r="A36" s="34">
        <f t="shared" si="2"/>
        <v>31</v>
      </c>
      <c r="B36" s="35">
        <v>294</v>
      </c>
      <c r="C36" s="36" t="str">
        <f>IF(ISERROR(VLOOKUP(B36,'START LİSTE'!$B$6:$F$500,2,0)),"",VLOOKUP(B36,'START LİSTE'!$B$6:$F$500,2,0))</f>
        <v>ERDİ AKSU</v>
      </c>
      <c r="D36" s="36" t="str">
        <f>IF(ISERROR(VLOOKUP(B36,'START LİSTE'!$B$6:$F$500,3,0)),"",VLOOKUP(B36,'START LİSTE'!$B$6:$F$500,3,0))</f>
        <v>İST.BEŞTELSİZ SPOR KULUBÜ</v>
      </c>
      <c r="E36" s="37" t="str">
        <f>IF(ISERROR(VLOOKUP(B36,'START LİSTE'!$B$6:$F$500,4,0)),"",VLOOKUP(B36,'START LİSTE'!$B$6:$F$500,4,0))</f>
        <v>T</v>
      </c>
      <c r="F36" s="38">
        <f>IF(ISERROR(VLOOKUP($B36,'START LİSTE'!$B$6:$F$500,5,0)),"",VLOOKUP($B36,'START LİSTE'!$B$6:$F$500,5,0))</f>
        <v>33239</v>
      </c>
      <c r="G36" s="39">
        <v>3329</v>
      </c>
      <c r="H36" s="40">
        <f t="shared" si="3"/>
        <v>20</v>
      </c>
    </row>
    <row r="37" spans="1:8" ht="18" customHeight="1">
      <c r="A37" s="34">
        <f t="shared" si="2"/>
        <v>32</v>
      </c>
      <c r="B37" s="35">
        <v>352</v>
      </c>
      <c r="C37" s="36" t="str">
        <f>IF(ISERROR(VLOOKUP(B37,'START LİSTE'!$B$6:$F$500,2,0)),"",VLOOKUP(B37,'START LİSTE'!$B$6:$F$500,2,0))</f>
        <v>OGUZHAN TOKAT</v>
      </c>
      <c r="D37" s="36" t="str">
        <f>IF(ISERROR(VLOOKUP(B37,'START LİSTE'!$B$6:$F$500,3,0)),"",VLOOKUP(B37,'START LİSTE'!$B$6:$F$500,3,0))</f>
        <v>KOCAELI</v>
      </c>
      <c r="E37" s="37" t="str">
        <f>IF(ISERROR(VLOOKUP(B37,'START LİSTE'!$B$6:$F$500,4,0)),"",VLOOKUP(B37,'START LİSTE'!$B$6:$F$500,4,0))</f>
        <v>F</v>
      </c>
      <c r="F37" s="38">
        <f>IF(ISERROR(VLOOKUP($B37,'START LİSTE'!$B$6:$F$500,5,0)),"",VLOOKUP($B37,'START LİSTE'!$B$6:$F$500,5,0))</f>
        <v>35625</v>
      </c>
      <c r="G37" s="39">
        <v>3329</v>
      </c>
      <c r="H37" s="40">
        <f t="shared" si="3"/>
        <v>20</v>
      </c>
    </row>
    <row r="38" spans="1:8" ht="18" customHeight="1">
      <c r="A38" s="34">
        <f t="shared" si="2"/>
        <v>33</v>
      </c>
      <c r="B38" s="35">
        <v>263</v>
      </c>
      <c r="C38" s="36" t="str">
        <f>IF(ISERROR(VLOOKUP(B38,'START LİSTE'!$B$6:$F$500,2,0)),"",VLOOKUP(B38,'START LİSTE'!$B$6:$F$500,2,0))</f>
        <v>HASAN DENIZ KALAYCI</v>
      </c>
      <c r="D38" s="36" t="str">
        <f>IF(ISERROR(VLOOKUP(B38,'START LİSTE'!$B$6:$F$500,3,0)),"",VLOOKUP(B38,'START LİSTE'!$B$6:$F$500,3,0))</f>
        <v>TRABZON-TRABZONSPOR</v>
      </c>
      <c r="E38" s="37" t="str">
        <f>IF(ISERROR(VLOOKUP(B38,'START LİSTE'!$B$6:$F$500,4,0)),"",VLOOKUP(B38,'START LİSTE'!$B$6:$F$500,4,0))</f>
        <v>T</v>
      </c>
      <c r="F38" s="38">
        <f>IF(ISERROR(VLOOKUP($B38,'START LİSTE'!$B$6:$F$500,5,0)),"",VLOOKUP($B38,'START LİSTE'!$B$6:$F$500,5,0))</f>
        <v>31405</v>
      </c>
      <c r="G38" s="39">
        <v>3358</v>
      </c>
      <c r="H38" s="40">
        <f t="shared" si="3"/>
        <v>21</v>
      </c>
    </row>
    <row r="39" spans="1:8" ht="18" customHeight="1">
      <c r="A39" s="34">
        <f t="shared" si="2"/>
        <v>34</v>
      </c>
      <c r="B39" s="35">
        <v>268</v>
      </c>
      <c r="C39" s="36" t="str">
        <f>IF(ISERROR(VLOOKUP(B39,'START LİSTE'!$B$6:$F$500,2,0)),"",VLOOKUP(B39,'START LİSTE'!$B$6:$F$500,2,0))</f>
        <v>ADİL KIRATİK</v>
      </c>
      <c r="D39" s="36" t="str">
        <f>IF(ISERROR(VLOOKUP(B39,'START LİSTE'!$B$6:$F$500,3,0)),"",VLOOKUP(B39,'START LİSTE'!$B$6:$F$500,3,0))</f>
        <v>POLİS AKADEMİSİ</v>
      </c>
      <c r="E39" s="37" t="str">
        <f>IF(ISERROR(VLOOKUP(B39,'START LİSTE'!$B$6:$F$500,4,0)),"",VLOOKUP(B39,'START LİSTE'!$B$6:$F$500,4,0))</f>
        <v>T</v>
      </c>
      <c r="F39" s="38">
        <f>IF(ISERROR(VLOOKUP($B39,'START LİSTE'!$B$6:$F$500,5,0)),"",VLOOKUP($B39,'START LİSTE'!$B$6:$F$500,5,0))</f>
        <v>31862</v>
      </c>
      <c r="G39" s="39">
        <v>3426</v>
      </c>
      <c r="H39" s="40">
        <f t="shared" si="3"/>
        <v>22</v>
      </c>
    </row>
    <row r="40" spans="1:8" ht="18" customHeight="1">
      <c r="A40" s="34">
        <f t="shared" si="2"/>
        <v>35</v>
      </c>
      <c r="B40" s="35">
        <v>39</v>
      </c>
      <c r="C40" s="36" t="str">
        <f>IF(ISERROR(VLOOKUP(B40,'START LİSTE'!$B$6:$F$500,2,0)),"",VLOOKUP(B40,'START LİSTE'!$B$6:$F$500,2,0))</f>
        <v>AHMET  BAYRAM</v>
      </c>
      <c r="D40" s="36" t="str">
        <f>IF(ISERROR(VLOOKUP(B40,'START LİSTE'!$B$6:$F$500,3,0)),"",VLOOKUP(B40,'START LİSTE'!$B$6:$F$500,3,0))</f>
        <v>MANİSA - NİLÜFER SPOR KULÜBÜ</v>
      </c>
      <c r="E40" s="37" t="str">
        <f>IF(ISERROR(VLOOKUP(B40,'START LİSTE'!$B$6:$F$500,4,0)),"",VLOOKUP(B40,'START LİSTE'!$B$6:$F$500,4,0))</f>
        <v>F</v>
      </c>
      <c r="F40" s="38">
        <f>IF(ISERROR(VLOOKUP($B40,'START LİSTE'!$B$6:$F$500,5,0)),"",VLOOKUP($B40,'START LİSTE'!$B$6:$F$500,5,0))</f>
        <v>27303</v>
      </c>
      <c r="G40" s="39">
        <v>3433</v>
      </c>
      <c r="H40" s="40">
        <f t="shared" si="3"/>
        <v>22</v>
      </c>
    </row>
    <row r="41" spans="1:8" ht="18" customHeight="1">
      <c r="A41" s="34">
        <f t="shared" si="2"/>
        <v>36</v>
      </c>
      <c r="B41" s="35">
        <v>93</v>
      </c>
      <c r="C41" s="36" t="str">
        <f>IF(ISERROR(VLOOKUP(B41,'START LİSTE'!$B$6:$F$500,2,0)),"",VLOOKUP(B41,'START LİSTE'!$B$6:$F$500,2,0))</f>
        <v>MURAT GÜDER</v>
      </c>
      <c r="D41" s="36" t="str">
        <f>IF(ISERROR(VLOOKUP(B41,'START LİSTE'!$B$6:$F$500,3,0)),"",VLOOKUP(B41,'START LİSTE'!$B$6:$F$500,3,0))</f>
        <v>ADIYAMAN</v>
      </c>
      <c r="E41" s="37" t="str">
        <f>IF(ISERROR(VLOOKUP(B41,'START LİSTE'!$B$6:$F$500,4,0)),"",VLOOKUP(B41,'START LİSTE'!$B$6:$F$500,4,0))</f>
        <v>F</v>
      </c>
      <c r="F41" s="38">
        <f>IF(ISERROR(VLOOKUP($B41,'START LİSTE'!$B$6:$F$500,5,0)),"",VLOOKUP($B41,'START LİSTE'!$B$6:$F$500,5,0))</f>
        <v>32914</v>
      </c>
      <c r="G41" s="39">
        <v>3436</v>
      </c>
      <c r="H41" s="40">
        <f t="shared" si="3"/>
        <v>22</v>
      </c>
    </row>
    <row r="42" spans="1:8" ht="18" customHeight="1">
      <c r="A42" s="34">
        <f t="shared" si="2"/>
        <v>37</v>
      </c>
      <c r="B42" s="35">
        <v>257</v>
      </c>
      <c r="C42" s="36" t="str">
        <f>IF(ISERROR(VLOOKUP(B42,'START LİSTE'!$B$6:$F$500,2,0)),"",VLOOKUP(B42,'START LİSTE'!$B$6:$F$500,2,0))</f>
        <v>HASAN SARI</v>
      </c>
      <c r="D42" s="36" t="str">
        <f>IF(ISERROR(VLOOKUP(B42,'START LİSTE'!$B$6:$F$500,3,0)),"",VLOOKUP(B42,'START LİSTE'!$B$6:$F$500,3,0))</f>
        <v>TSK SPOR GÜCÜ</v>
      </c>
      <c r="E42" s="37" t="str">
        <f>IF(ISERROR(VLOOKUP(B42,'START LİSTE'!$B$6:$F$500,4,0)),"",VLOOKUP(B42,'START LİSTE'!$B$6:$F$500,4,0))</f>
        <v>T</v>
      </c>
      <c r="F42" s="38">
        <f>IF(ISERROR(VLOOKUP($B42,'START LİSTE'!$B$6:$F$500,5,0)),"",VLOOKUP($B42,'START LİSTE'!$B$6:$F$500,5,0))</f>
        <v>31629</v>
      </c>
      <c r="G42" s="39">
        <v>3437</v>
      </c>
      <c r="H42" s="40">
        <f t="shared" si="3"/>
        <v>23</v>
      </c>
    </row>
    <row r="43" spans="1:8" ht="18" customHeight="1">
      <c r="A43" s="34">
        <f t="shared" si="2"/>
        <v>38</v>
      </c>
      <c r="B43" s="35">
        <v>98</v>
      </c>
      <c r="C43" s="36" t="str">
        <f>IF(ISERROR(VLOOKUP(B43,'START LİSTE'!$B$6:$F$500,2,0)),"",VLOOKUP(B43,'START LİSTE'!$B$6:$F$500,2,0))</f>
        <v>ÖMER YILDIRIM</v>
      </c>
      <c r="D43" s="36" t="str">
        <f>IF(ISERROR(VLOOKUP(B43,'START LİSTE'!$B$6:$F$500,3,0)),"",VLOOKUP(B43,'START LİSTE'!$B$6:$F$500,3,0))</f>
        <v>ADIYAMAN</v>
      </c>
      <c r="E43" s="37" t="str">
        <f>IF(ISERROR(VLOOKUP(B43,'START LİSTE'!$B$6:$F$500,4,0)),"",VLOOKUP(B43,'START LİSTE'!$B$6:$F$500,4,0))</f>
        <v>F</v>
      </c>
      <c r="F43" s="38">
        <f>IF(ISERROR(VLOOKUP($B43,'START LİSTE'!$B$6:$F$500,5,0)),"",VLOOKUP($B43,'START LİSTE'!$B$6:$F$500,5,0))</f>
        <v>34688</v>
      </c>
      <c r="G43" s="39">
        <v>3440</v>
      </c>
      <c r="H43" s="40">
        <f t="shared" si="3"/>
        <v>23</v>
      </c>
    </row>
    <row r="44" spans="1:8" ht="18" customHeight="1">
      <c r="A44" s="34">
        <f t="shared" si="2"/>
        <v>39</v>
      </c>
      <c r="B44" s="35">
        <v>28</v>
      </c>
      <c r="C44" s="36" t="str">
        <f>IF(ISERROR(VLOOKUP(B44,'START LİSTE'!$B$6:$F$500,2,0)),"",VLOOKUP(B44,'START LİSTE'!$B$6:$F$500,2,0))</f>
        <v>M.MUSTAFA BULDUM</v>
      </c>
      <c r="D44" s="36" t="str">
        <f>IF(ISERROR(VLOOKUP(B44,'START LİSTE'!$B$6:$F$500,3,0)),"",VLOOKUP(B44,'START LİSTE'!$B$6:$F$500,3,0))</f>
        <v>ANKARA-ANKARA MASTERLERI ATLETIZM KLB.</v>
      </c>
      <c r="E44" s="37" t="str">
        <f>IF(ISERROR(VLOOKUP(B44,'START LİSTE'!$B$6:$F$500,4,0)),"",VLOOKUP(B44,'START LİSTE'!$B$6:$F$500,4,0))</f>
        <v>T</v>
      </c>
      <c r="F44" s="38">
        <f>IF(ISERROR(VLOOKUP($B44,'START LİSTE'!$B$6:$F$500,5,0)),"",VLOOKUP($B44,'START LİSTE'!$B$6:$F$500,5,0))</f>
        <v>23867</v>
      </c>
      <c r="G44" s="39">
        <v>3442</v>
      </c>
      <c r="H44" s="40">
        <f t="shared" si="3"/>
        <v>24</v>
      </c>
    </row>
    <row r="45" spans="1:8" ht="18" customHeight="1">
      <c r="A45" s="34">
        <f t="shared" si="2"/>
        <v>40</v>
      </c>
      <c r="B45" s="35">
        <v>262</v>
      </c>
      <c r="C45" s="36" t="str">
        <f>IF(ISERROR(VLOOKUP(B45,'START LİSTE'!$B$6:$F$500,2,0)),"",VLOOKUP(B45,'START LİSTE'!$B$6:$F$500,2,0))</f>
        <v>KIYASETTIN YALÇIN</v>
      </c>
      <c r="D45" s="36" t="str">
        <f>IF(ISERROR(VLOOKUP(B45,'START LİSTE'!$B$6:$F$500,3,0)),"",VLOOKUP(B45,'START LİSTE'!$B$6:$F$500,3,0))</f>
        <v>TRABZON-TRABZONSPOR</v>
      </c>
      <c r="E45" s="37" t="str">
        <f>IF(ISERROR(VLOOKUP(B45,'START LİSTE'!$B$6:$F$500,4,0)),"",VLOOKUP(B45,'START LİSTE'!$B$6:$F$500,4,0))</f>
        <v>T</v>
      </c>
      <c r="F45" s="38">
        <f>IF(ISERROR(VLOOKUP($B45,'START LİSTE'!$B$6:$F$500,5,0)),"",VLOOKUP($B45,'START LİSTE'!$B$6:$F$500,5,0))</f>
        <v>28227</v>
      </c>
      <c r="G45" s="39">
        <v>3443</v>
      </c>
      <c r="H45" s="40">
        <f t="shared" si="3"/>
        <v>25</v>
      </c>
    </row>
    <row r="46" spans="1:8" ht="18" customHeight="1">
      <c r="A46" s="34">
        <f t="shared" si="2"/>
        <v>41</v>
      </c>
      <c r="B46" s="35">
        <v>179</v>
      </c>
      <c r="C46" s="36" t="str">
        <f>IF(ISERROR(VLOOKUP(B46,'START LİSTE'!$B$6:$F$500,2,0)),"",VLOOKUP(B46,'START LİSTE'!$B$6:$F$500,2,0))</f>
        <v>HÜSEYİN BALCI</v>
      </c>
      <c r="D46" s="36">
        <f>IF(ISERROR(VLOOKUP(B46,'START LİSTE'!$B$6:$F$500,3,0)),"",VLOOKUP(B46,'START LİSTE'!$B$6:$F$500,3,0))</f>
        <v>0</v>
      </c>
      <c r="E46" s="37" t="str">
        <f>IF(ISERROR(VLOOKUP(B46,'START LİSTE'!$B$6:$F$500,4,0)),"",VLOOKUP(B46,'START LİSTE'!$B$6:$F$500,4,0))</f>
        <v>F</v>
      </c>
      <c r="F46" s="38">
        <f>IF(ISERROR(VLOOKUP($B46,'START LİSTE'!$B$6:$F$500,5,0)),"",VLOOKUP($B46,'START LİSTE'!$B$6:$F$500,5,0))</f>
        <v>34335</v>
      </c>
      <c r="G46" s="39">
        <v>3453</v>
      </c>
      <c r="H46" s="40">
        <f t="shared" si="3"/>
        <v>25</v>
      </c>
    </row>
    <row r="47" spans="1:8" ht="18" customHeight="1">
      <c r="A47" s="34">
        <f>IF(B47&lt;&gt;"",A46+1,"")</f>
        <v>42</v>
      </c>
      <c r="B47" s="35">
        <v>252</v>
      </c>
      <c r="C47" s="36" t="str">
        <f>IF(ISERROR(VLOOKUP(B47,'START LİSTE'!$B$6:$F$500,2,0)),"",VLOOKUP(B47,'START LİSTE'!$B$6:$F$500,2,0))</f>
        <v>BATTAL KÜTÜK</v>
      </c>
      <c r="D47" s="36" t="str">
        <f>IF(ISERROR(VLOOKUP(B47,'START LİSTE'!$B$6:$F$500,3,0)),"",VLOOKUP(B47,'START LİSTE'!$B$6:$F$500,3,0))</f>
        <v>TSK SPOR GÜCÜ</v>
      </c>
      <c r="E47" s="37" t="str">
        <f>IF(ISERROR(VLOOKUP(B47,'START LİSTE'!$B$6:$F$500,4,0)),"",VLOOKUP(B47,'START LİSTE'!$B$6:$F$500,4,0))</f>
        <v>T</v>
      </c>
      <c r="F47" s="38">
        <f>IF(ISERROR(VLOOKUP($B47,'START LİSTE'!$B$6:$F$500,5,0)),"",VLOOKUP($B47,'START LİSTE'!$B$6:$F$500,5,0))</f>
        <v>29979</v>
      </c>
      <c r="G47" s="39">
        <v>3510</v>
      </c>
      <c r="H47" s="40">
        <f>IF(OR(G47="DQ",G47="DNF",G47="DNS"),"-",IF(B47&lt;&gt;"",IF(E47="F",H46,H46+1),""))</f>
        <v>26</v>
      </c>
    </row>
    <row r="48" spans="1:8" ht="18" customHeight="1">
      <c r="A48" s="34">
        <f t="shared" si="2"/>
        <v>43</v>
      </c>
      <c r="B48" s="35">
        <v>193</v>
      </c>
      <c r="C48" s="36" t="str">
        <f>IF(ISERROR(VLOOKUP(B48,'START LİSTE'!$B$6:$F$500,2,0)),"",VLOOKUP(B48,'START LİSTE'!$B$6:$F$500,2,0))</f>
        <v>ARDA KÖŞER</v>
      </c>
      <c r="D48" s="36">
        <f>IF(ISERROR(VLOOKUP(B48,'START LİSTE'!$B$6:$F$500,3,0)),"",VLOOKUP(B48,'START LİSTE'!$B$6:$F$500,3,0))</f>
        <v>0</v>
      </c>
      <c r="E48" s="37" t="str">
        <f>IF(ISERROR(VLOOKUP(B48,'START LİSTE'!$B$6:$F$500,4,0)),"",VLOOKUP(B48,'START LİSTE'!$B$6:$F$500,4,0))</f>
        <v>F</v>
      </c>
      <c r="F48" s="38">
        <f>IF(ISERROR(VLOOKUP($B48,'START LİSTE'!$B$6:$F$500,5,0)),"",VLOOKUP($B48,'START LİSTE'!$B$6:$F$500,5,0))</f>
        <v>32935</v>
      </c>
      <c r="G48" s="39">
        <v>3510</v>
      </c>
      <c r="H48" s="40">
        <f t="shared" si="3"/>
        <v>26</v>
      </c>
    </row>
    <row r="49" spans="1:8" ht="18" customHeight="1">
      <c r="A49" s="34">
        <f t="shared" si="2"/>
        <v>44</v>
      </c>
      <c r="B49" s="35">
        <v>265</v>
      </c>
      <c r="C49" s="36" t="str">
        <f>IF(ISERROR(VLOOKUP(B49,'START LİSTE'!$B$6:$F$500,2,0)),"",VLOOKUP(B49,'START LİSTE'!$B$6:$F$500,2,0))</f>
        <v>EMRAH ÖZTÜRK</v>
      </c>
      <c r="D49" s="36" t="str">
        <f>IF(ISERROR(VLOOKUP(B49,'START LİSTE'!$B$6:$F$500,3,0)),"",VLOOKUP(B49,'START LİSTE'!$B$6:$F$500,3,0))</f>
        <v>TRABZON-KARŞIYAKASPOR</v>
      </c>
      <c r="E49" s="37" t="str">
        <f>IF(ISERROR(VLOOKUP(B49,'START LİSTE'!$B$6:$F$500,4,0)),"",VLOOKUP(B49,'START LİSTE'!$B$6:$F$500,4,0))</f>
        <v>T</v>
      </c>
      <c r="F49" s="38">
        <f>IF(ISERROR(VLOOKUP($B49,'START LİSTE'!$B$6:$F$500,5,0)),"",VLOOKUP($B49,'START LİSTE'!$B$6:$F$500,5,0))</f>
        <v>33939</v>
      </c>
      <c r="G49" s="39">
        <v>3519</v>
      </c>
      <c r="H49" s="40">
        <f t="shared" si="3"/>
        <v>27</v>
      </c>
    </row>
    <row r="50" spans="1:8" ht="18" customHeight="1">
      <c r="A50" s="34">
        <f t="shared" si="2"/>
        <v>45</v>
      </c>
      <c r="B50" s="35">
        <v>161</v>
      </c>
      <c r="C50" s="36" t="str">
        <f>IF(ISERROR(VLOOKUP(B50,'START LİSTE'!$B$6:$F$500,2,0)),"",VLOOKUP(B50,'START LİSTE'!$B$6:$F$500,2,0))</f>
        <v>MUSTAFA KÜÇÜK</v>
      </c>
      <c r="D50" s="36">
        <f>IF(ISERROR(VLOOKUP(B50,'START LİSTE'!$B$6:$F$500,3,0)),"",VLOOKUP(B50,'START LİSTE'!$B$6:$F$500,3,0))</f>
        <v>0</v>
      </c>
      <c r="E50" s="37" t="str">
        <f>IF(ISERROR(VLOOKUP(B50,'START LİSTE'!$B$6:$F$500,4,0)),"",VLOOKUP(B50,'START LİSTE'!$B$6:$F$500,4,0))</f>
        <v>F</v>
      </c>
      <c r="F50" s="38">
        <f>IF(ISERROR(VLOOKUP($B50,'START LİSTE'!$B$6:$F$500,5,0)),"",VLOOKUP($B50,'START LİSTE'!$B$6:$F$500,5,0))</f>
        <v>26626</v>
      </c>
      <c r="G50" s="39">
        <v>3524</v>
      </c>
      <c r="H50" s="40">
        <f t="shared" si="3"/>
        <v>27</v>
      </c>
    </row>
    <row r="51" spans="1:8" ht="18" customHeight="1">
      <c r="A51" s="34">
        <f t="shared" si="2"/>
        <v>46</v>
      </c>
      <c r="B51" s="35">
        <v>162</v>
      </c>
      <c r="C51" s="36" t="str">
        <f>IF(ISERROR(VLOOKUP(B51,'START LİSTE'!$B$6:$F$500,2,0)),"",VLOOKUP(B51,'START LİSTE'!$B$6:$F$500,2,0))</f>
        <v>MESUT SALMAN</v>
      </c>
      <c r="D51" s="36">
        <f>IF(ISERROR(VLOOKUP(B51,'START LİSTE'!$B$6:$F$500,3,0)),"",VLOOKUP(B51,'START LİSTE'!$B$6:$F$500,3,0))</f>
        <v>0</v>
      </c>
      <c r="E51" s="37" t="str">
        <f>IF(ISERROR(VLOOKUP(B51,'START LİSTE'!$B$6:$F$500,4,0)),"",VLOOKUP(B51,'START LİSTE'!$B$6:$F$500,4,0))</f>
        <v>F</v>
      </c>
      <c r="F51" s="38">
        <f>IF(ISERROR(VLOOKUP($B51,'START LİSTE'!$B$6:$F$500,5,0)),"",VLOOKUP($B51,'START LİSTE'!$B$6:$F$500,5,0))</f>
        <v>29650</v>
      </c>
      <c r="G51" s="39">
        <v>3531</v>
      </c>
      <c r="H51" s="40">
        <f t="shared" si="3"/>
        <v>27</v>
      </c>
    </row>
    <row r="52" spans="1:8" ht="18" customHeight="1">
      <c r="A52" s="34">
        <f t="shared" si="2"/>
        <v>47</v>
      </c>
      <c r="B52" s="35">
        <v>192</v>
      </c>
      <c r="C52" s="36" t="str">
        <f>IF(ISERROR(VLOOKUP(B52,'START LİSTE'!$B$6:$F$500,2,0)),"",VLOOKUP(B52,'START LİSTE'!$B$6:$F$500,2,0))</f>
        <v>TAHİR KARAKAYA</v>
      </c>
      <c r="D52" s="36">
        <f>IF(ISERROR(VLOOKUP(B52,'START LİSTE'!$B$6:$F$500,3,0)),"",VLOOKUP(B52,'START LİSTE'!$B$6:$F$500,3,0))</f>
        <v>0</v>
      </c>
      <c r="E52" s="37" t="str">
        <f>IF(ISERROR(VLOOKUP(B52,'START LİSTE'!$B$6:$F$500,4,0)),"",VLOOKUP(B52,'START LİSTE'!$B$6:$F$500,4,0))</f>
        <v>F</v>
      </c>
      <c r="F52" s="38">
        <f>IF(ISERROR(VLOOKUP($B52,'START LİSTE'!$B$6:$F$500,5,0)),"",VLOOKUP($B52,'START LİSTE'!$B$6:$F$500,5,0))</f>
        <v>31971</v>
      </c>
      <c r="G52" s="39">
        <v>3543</v>
      </c>
      <c r="H52" s="40">
        <f t="shared" si="3"/>
        <v>27</v>
      </c>
    </row>
    <row r="53" spans="1:8" ht="18" customHeight="1">
      <c r="A53" s="34">
        <f t="shared" si="2"/>
        <v>48</v>
      </c>
      <c r="B53" s="35">
        <v>351</v>
      </c>
      <c r="C53" s="36" t="str">
        <f>IF(ISERROR(VLOOKUP(B53,'START LİSTE'!$B$6:$F$500,2,0)),"",VLOOKUP(B53,'START LİSTE'!$B$6:$F$500,2,0))</f>
        <v>ÖMER KAYA</v>
      </c>
      <c r="D53" s="36" t="str">
        <f>IF(ISERROR(VLOOKUP(B53,'START LİSTE'!$B$6:$F$500,3,0)),"",VLOOKUP(B53,'START LİSTE'!$B$6:$F$500,3,0))</f>
        <v>KOCAELI</v>
      </c>
      <c r="E53" s="37" t="str">
        <f>IF(ISERROR(VLOOKUP(B53,'START LİSTE'!$B$6:$F$500,4,0)),"",VLOOKUP(B53,'START LİSTE'!$B$6:$F$500,4,0))</f>
        <v>F</v>
      </c>
      <c r="F53" s="38">
        <f>IF(ISERROR(VLOOKUP($B53,'START LİSTE'!$B$6:$F$500,5,0)),"",VLOOKUP($B53,'START LİSTE'!$B$6:$F$500,5,0))</f>
        <v>34053</v>
      </c>
      <c r="G53" s="39">
        <v>3543</v>
      </c>
      <c r="H53" s="40">
        <f t="shared" si="3"/>
        <v>27</v>
      </c>
    </row>
    <row r="54" spans="1:8" ht="18" customHeight="1">
      <c r="A54" s="34">
        <f t="shared" si="2"/>
        <v>49</v>
      </c>
      <c r="B54" s="35">
        <v>255</v>
      </c>
      <c r="C54" s="36" t="str">
        <f>IF(ISERROR(VLOOKUP(B54,'START LİSTE'!$B$6:$F$500,2,0)),"",VLOOKUP(B54,'START LİSTE'!$B$6:$F$500,2,0))</f>
        <v>ALİ EKİNCİ</v>
      </c>
      <c r="D54" s="36" t="str">
        <f>IF(ISERROR(VLOOKUP(B54,'START LİSTE'!$B$6:$F$500,3,0)),"",VLOOKUP(B54,'START LİSTE'!$B$6:$F$500,3,0))</f>
        <v>TSK SPOR GÜCÜ</v>
      </c>
      <c r="E54" s="37" t="str">
        <f>IF(ISERROR(VLOOKUP(B54,'START LİSTE'!$B$6:$F$500,4,0)),"",VLOOKUP(B54,'START LİSTE'!$B$6:$F$500,4,0))</f>
        <v>T</v>
      </c>
      <c r="F54" s="38">
        <f>IF(ISERROR(VLOOKUP($B54,'START LİSTE'!$B$6:$F$500,5,0)),"",VLOOKUP($B54,'START LİSTE'!$B$6:$F$500,5,0))</f>
        <v>32963</v>
      </c>
      <c r="G54" s="39">
        <v>3544</v>
      </c>
      <c r="H54" s="40">
        <f t="shared" si="3"/>
        <v>28</v>
      </c>
    </row>
    <row r="55" spans="1:8" ht="18" customHeight="1">
      <c r="A55" s="34">
        <f t="shared" si="2"/>
        <v>50</v>
      </c>
      <c r="B55" s="35">
        <v>171</v>
      </c>
      <c r="C55" s="36" t="str">
        <f>IF(ISERROR(VLOOKUP(B55,'START LİSTE'!$B$6:$F$500,2,0)),"",VLOOKUP(B55,'START LİSTE'!$B$6:$F$500,2,0))</f>
        <v>YASİN KAYA</v>
      </c>
      <c r="D55" s="36">
        <f>IF(ISERROR(VLOOKUP(B55,'START LİSTE'!$B$6:$F$500,3,0)),"",VLOOKUP(B55,'START LİSTE'!$B$6:$F$500,3,0))</f>
        <v>0</v>
      </c>
      <c r="E55" s="37" t="str">
        <f>IF(ISERROR(VLOOKUP(B55,'START LİSTE'!$B$6:$F$500,4,0)),"",VLOOKUP(B55,'START LİSTE'!$B$6:$F$500,4,0))</f>
        <v>F</v>
      </c>
      <c r="F55" s="38">
        <f>IF(ISERROR(VLOOKUP($B55,'START LİSTE'!$B$6:$F$500,5,0)),"",VLOOKUP($B55,'START LİSTE'!$B$6:$F$500,5,0))</f>
        <v>34169</v>
      </c>
      <c r="G55" s="39">
        <v>3610</v>
      </c>
      <c r="H55" s="40">
        <f t="shared" si="3"/>
        <v>28</v>
      </c>
    </row>
    <row r="56" spans="1:8" ht="18" customHeight="1">
      <c r="A56" s="34">
        <f t="shared" si="2"/>
        <v>51</v>
      </c>
      <c r="B56" s="35">
        <v>167</v>
      </c>
      <c r="C56" s="36" t="str">
        <f>IF(ISERROR(VLOOKUP(B56,'START LİSTE'!$B$6:$F$500,2,0)),"",VLOOKUP(B56,'START LİSTE'!$B$6:$F$500,2,0))</f>
        <v>MUSTAFA ERSÖNMEZ</v>
      </c>
      <c r="D56" s="36">
        <f>IF(ISERROR(VLOOKUP(B56,'START LİSTE'!$B$6:$F$500,3,0)),"",VLOOKUP(B56,'START LİSTE'!$B$6:$F$500,3,0))</f>
        <v>0</v>
      </c>
      <c r="E56" s="37" t="str">
        <f>IF(ISERROR(VLOOKUP(B56,'START LİSTE'!$B$6:$F$500,4,0)),"",VLOOKUP(B56,'START LİSTE'!$B$6:$F$500,4,0))</f>
        <v>F</v>
      </c>
      <c r="F56" s="38">
        <f>IF(ISERROR(VLOOKUP($B56,'START LİSTE'!$B$6:$F$500,5,0)),"",VLOOKUP($B56,'START LİSTE'!$B$6:$F$500,5,0))</f>
        <v>33970</v>
      </c>
      <c r="G56" s="39">
        <v>3613</v>
      </c>
      <c r="H56" s="40">
        <f t="shared" si="3"/>
        <v>28</v>
      </c>
    </row>
    <row r="57" spans="1:8" ht="18" customHeight="1">
      <c r="A57" s="34">
        <f t="shared" si="2"/>
        <v>52</v>
      </c>
      <c r="B57" s="35">
        <v>38</v>
      </c>
      <c r="C57" s="36" t="str">
        <f>IF(ISERROR(VLOOKUP(B57,'START LİSTE'!$B$6:$F$500,2,0)),"",VLOOKUP(B57,'START LİSTE'!$B$6:$F$500,2,0))</f>
        <v>FURKAN AKSUOĞLU</v>
      </c>
      <c r="D57" s="36" t="str">
        <f>IF(ISERROR(VLOOKUP(B57,'START LİSTE'!$B$6:$F$500,3,0)),"",VLOOKUP(B57,'START LİSTE'!$B$6:$F$500,3,0))</f>
        <v>TRABZON-TRABZONSPOR</v>
      </c>
      <c r="E57" s="37" t="str">
        <f>IF(ISERROR(VLOOKUP(B57,'START LİSTE'!$B$6:$F$500,4,0)),"",VLOOKUP(B57,'START LİSTE'!$B$6:$F$500,4,0))</f>
        <v>F</v>
      </c>
      <c r="F57" s="38">
        <f>IF(ISERROR(VLOOKUP($B57,'START LİSTE'!$B$6:$F$500,5,0)),"",VLOOKUP($B57,'START LİSTE'!$B$6:$F$500,5,0))</f>
        <v>34923</v>
      </c>
      <c r="G57" s="39">
        <v>3614</v>
      </c>
      <c r="H57" s="40">
        <f t="shared" si="3"/>
        <v>28</v>
      </c>
    </row>
    <row r="58" spans="1:8" ht="18" customHeight="1">
      <c r="A58" s="34">
        <f t="shared" si="2"/>
        <v>53</v>
      </c>
      <c r="B58" s="35">
        <v>277</v>
      </c>
      <c r="C58" s="36" t="str">
        <f>IF(ISERROR(VLOOKUP(B58,'START LİSTE'!$B$6:$F$500,2,0)),"",VLOOKUP(B58,'START LİSTE'!$B$6:$F$500,2,0))</f>
        <v>M.UĞUR ÇAKIR</v>
      </c>
      <c r="D58" s="36" t="str">
        <f>IF(ISERROR(VLOOKUP(B58,'START LİSTE'!$B$6:$F$500,3,0)),"",VLOOKUP(B58,'START LİSTE'!$B$6:$F$500,3,0))</f>
        <v>MERSİN MESKİSPOR</v>
      </c>
      <c r="E58" s="37" t="str">
        <f>IF(ISERROR(VLOOKUP(B58,'START LİSTE'!$B$6:$F$500,4,0)),"",VLOOKUP(B58,'START LİSTE'!$B$6:$F$500,4,0))</f>
        <v>T</v>
      </c>
      <c r="F58" s="38">
        <f>IF(ISERROR(VLOOKUP($B58,'START LİSTE'!$B$6:$F$500,5,0)),"",VLOOKUP($B58,'START LİSTE'!$B$6:$F$500,5,0))</f>
        <v>33124</v>
      </c>
      <c r="G58" s="39">
        <v>3624</v>
      </c>
      <c r="H58" s="40">
        <f t="shared" si="3"/>
        <v>29</v>
      </c>
    </row>
    <row r="59" spans="1:8" ht="18" customHeight="1">
      <c r="A59" s="34">
        <f t="shared" si="2"/>
        <v>54</v>
      </c>
      <c r="B59" s="35">
        <v>117</v>
      </c>
      <c r="C59" s="36" t="str">
        <f>IF(ISERROR(VLOOKUP(B59,'START LİSTE'!$B$6:$F$500,2,0)),"",VLOOKUP(B59,'START LİSTE'!$B$6:$F$500,2,0))</f>
        <v>ŞAHİN KAÇMAZ</v>
      </c>
      <c r="D59" s="36" t="str">
        <f>IF(ISERROR(VLOOKUP(B59,'START LİSTE'!$B$6:$F$500,3,0)),"",VLOOKUP(B59,'START LİSTE'!$B$6:$F$500,3,0))</f>
        <v>BAŞKENT GENÇLER VE MASTERLER</v>
      </c>
      <c r="E59" s="37" t="str">
        <f>IF(ISERROR(VLOOKUP(B59,'START LİSTE'!$B$6:$F$500,4,0)),"",VLOOKUP(B59,'START LİSTE'!$B$6:$F$500,4,0))</f>
        <v>F</v>
      </c>
      <c r="F59" s="38">
        <f>IF(ISERROR(VLOOKUP($B59,'START LİSTE'!$B$6:$F$500,5,0)),"",VLOOKUP($B59,'START LİSTE'!$B$6:$F$500,5,0))</f>
        <v>0</v>
      </c>
      <c r="G59" s="39">
        <v>3640</v>
      </c>
      <c r="H59" s="40">
        <f t="shared" si="3"/>
        <v>29</v>
      </c>
    </row>
    <row r="60" spans="1:8" ht="18" customHeight="1">
      <c r="A60" s="34">
        <f t="shared" si="2"/>
        <v>55</v>
      </c>
      <c r="B60" s="35">
        <v>205</v>
      </c>
      <c r="C60" s="36" t="str">
        <f>IF(ISERROR(VLOOKUP(B60,'START LİSTE'!$B$6:$F$500,2,0)),"",VLOOKUP(B60,'START LİSTE'!$B$6:$F$500,2,0))</f>
        <v>TURGUT KAAN AYDEMİR</v>
      </c>
      <c r="D60" s="36">
        <f>IF(ISERROR(VLOOKUP(B60,'START LİSTE'!$B$6:$F$500,3,0)),"",VLOOKUP(B60,'START LİSTE'!$B$6:$F$500,3,0))</f>
        <v>0</v>
      </c>
      <c r="E60" s="37" t="str">
        <f>IF(ISERROR(VLOOKUP(B60,'START LİSTE'!$B$6:$F$500,4,0)),"",VLOOKUP(B60,'START LİSTE'!$B$6:$F$500,4,0))</f>
        <v>F</v>
      </c>
      <c r="F60" s="38">
        <f>IF(ISERROR(VLOOKUP($B60,'START LİSTE'!$B$6:$F$500,5,0)),"",VLOOKUP($B60,'START LİSTE'!$B$6:$F$500,5,0))</f>
        <v>34109</v>
      </c>
      <c r="G60" s="39">
        <v>3649</v>
      </c>
      <c r="H60" s="40">
        <f t="shared" si="3"/>
        <v>29</v>
      </c>
    </row>
    <row r="61" spans="1:8" ht="18" customHeight="1">
      <c r="A61" s="34">
        <f t="shared" si="2"/>
        <v>56</v>
      </c>
      <c r="B61" s="35">
        <v>163</v>
      </c>
      <c r="C61" s="36" t="str">
        <f>IF(ISERROR(VLOOKUP(B61,'START LİSTE'!$B$6:$F$500,2,0)),"",VLOOKUP(B61,'START LİSTE'!$B$6:$F$500,2,0))</f>
        <v>ADEM KANIK</v>
      </c>
      <c r="D61" s="36">
        <f>IF(ISERROR(VLOOKUP(B61,'START LİSTE'!$B$6:$F$500,3,0)),"",VLOOKUP(B61,'START LİSTE'!$B$6:$F$500,3,0))</f>
        <v>0</v>
      </c>
      <c r="E61" s="37" t="str">
        <f>IF(ISERROR(VLOOKUP(B61,'START LİSTE'!$B$6:$F$500,4,0)),"",VLOOKUP(B61,'START LİSTE'!$B$6:$F$500,4,0))</f>
        <v>F</v>
      </c>
      <c r="F61" s="38">
        <f>IF(ISERROR(VLOOKUP($B61,'START LİSTE'!$B$6:$F$500,5,0)),"",VLOOKUP($B61,'START LİSTE'!$B$6:$F$500,5,0))</f>
        <v>29504</v>
      </c>
      <c r="G61" s="39">
        <v>3650</v>
      </c>
      <c r="H61" s="40">
        <f t="shared" si="3"/>
        <v>29</v>
      </c>
    </row>
    <row r="62" spans="1:8" ht="18" customHeight="1">
      <c r="A62" s="34">
        <f t="shared" si="2"/>
        <v>57</v>
      </c>
      <c r="B62" s="35">
        <v>36</v>
      </c>
      <c r="C62" s="36" t="str">
        <f>IF(ISERROR(VLOOKUP(B62,'START LİSTE'!$B$6:$F$500,2,0)),"",VLOOKUP(B62,'START LİSTE'!$B$6:$F$500,2,0))</f>
        <v>ALIKEMAL KARABİNA</v>
      </c>
      <c r="D62" s="36" t="str">
        <f>IF(ISERROR(VLOOKUP(B62,'START LİSTE'!$B$6:$F$500,3,0)),"",VLOOKUP(B62,'START LİSTE'!$B$6:$F$500,3,0))</f>
        <v>TRABZON-TRABZONSPOR</v>
      </c>
      <c r="E62" s="37" t="str">
        <f>IF(ISERROR(VLOOKUP(B62,'START LİSTE'!$B$6:$F$500,4,0)),"",VLOOKUP(B62,'START LİSTE'!$B$6:$F$500,4,0))</f>
        <v>F</v>
      </c>
      <c r="F62" s="38">
        <f>IF(ISERROR(VLOOKUP($B62,'START LİSTE'!$B$6:$F$500,5,0)),"",VLOOKUP($B62,'START LİSTE'!$B$6:$F$500,5,0))</f>
        <v>32183</v>
      </c>
      <c r="G62" s="39">
        <v>3651</v>
      </c>
      <c r="H62" s="40">
        <f t="shared" si="3"/>
        <v>29</v>
      </c>
    </row>
    <row r="63" spans="1:8" ht="18" customHeight="1">
      <c r="A63" s="34">
        <f t="shared" si="2"/>
        <v>58</v>
      </c>
      <c r="B63" s="35">
        <v>178</v>
      </c>
      <c r="C63" s="36" t="str">
        <f>IF(ISERROR(VLOOKUP(B63,'START LİSTE'!$B$6:$F$500,2,0)),"",VLOOKUP(B63,'START LİSTE'!$B$6:$F$500,2,0))</f>
        <v>SAMİ DURUKAN</v>
      </c>
      <c r="D63" s="36">
        <f>IF(ISERROR(VLOOKUP(B63,'START LİSTE'!$B$6:$F$500,3,0)),"",VLOOKUP(B63,'START LİSTE'!$B$6:$F$500,3,0))</f>
        <v>0</v>
      </c>
      <c r="E63" s="37" t="str">
        <f>IF(ISERROR(VLOOKUP(B63,'START LİSTE'!$B$6:$F$500,4,0)),"",VLOOKUP(B63,'START LİSTE'!$B$6:$F$500,4,0))</f>
        <v>F</v>
      </c>
      <c r="F63" s="38">
        <f>IF(ISERROR(VLOOKUP($B63,'START LİSTE'!$B$6:$F$500,5,0)),"",VLOOKUP($B63,'START LİSTE'!$B$6:$F$500,5,0))</f>
        <v>33704</v>
      </c>
      <c r="G63" s="39">
        <v>3655</v>
      </c>
      <c r="H63" s="40">
        <f t="shared" si="3"/>
        <v>29</v>
      </c>
    </row>
    <row r="64" spans="1:8" ht="18" customHeight="1">
      <c r="A64" s="34">
        <f t="shared" si="2"/>
        <v>59</v>
      </c>
      <c r="B64" s="35">
        <v>177</v>
      </c>
      <c r="C64" s="36" t="str">
        <f>IF(ISERROR(VLOOKUP(B64,'START LİSTE'!$B$6:$F$500,2,0)),"",VLOOKUP(B64,'START LİSTE'!$B$6:$F$500,2,0))</f>
        <v>SEFA SİLGİ</v>
      </c>
      <c r="D64" s="36">
        <f>IF(ISERROR(VLOOKUP(B64,'START LİSTE'!$B$6:$F$500,3,0)),"",VLOOKUP(B64,'START LİSTE'!$B$6:$F$500,3,0))</f>
        <v>0</v>
      </c>
      <c r="E64" s="37" t="str">
        <f>IF(ISERROR(VLOOKUP(B64,'START LİSTE'!$B$6:$F$500,4,0)),"",VLOOKUP(B64,'START LİSTE'!$B$6:$F$500,4,0))</f>
        <v>F</v>
      </c>
      <c r="F64" s="38">
        <f>IF(ISERROR(VLOOKUP($B64,'START LİSTE'!$B$6:$F$500,5,0)),"",VLOOKUP($B64,'START LİSTE'!$B$6:$F$500,5,0))</f>
        <v>33894</v>
      </c>
      <c r="G64" s="39">
        <v>3658</v>
      </c>
      <c r="H64" s="40">
        <f t="shared" si="3"/>
        <v>29</v>
      </c>
    </row>
    <row r="65" spans="1:8" ht="18" customHeight="1">
      <c r="A65" s="34">
        <f t="shared" si="2"/>
        <v>60</v>
      </c>
      <c r="B65" s="35">
        <v>212</v>
      </c>
      <c r="C65" s="36" t="str">
        <f>IF(ISERROR(VLOOKUP(B65,'START LİSTE'!$B$6:$F$500,2,0)),"",VLOOKUP(B65,'START LİSTE'!$B$6:$F$500,2,0))</f>
        <v>ALİ ÖZTÜRK</v>
      </c>
      <c r="D65" s="36">
        <f>IF(ISERROR(VLOOKUP(B65,'START LİSTE'!$B$6:$F$500,3,0)),"",VLOOKUP(B65,'START LİSTE'!$B$6:$F$500,3,0))</f>
        <v>0</v>
      </c>
      <c r="E65" s="37" t="str">
        <f>IF(ISERROR(VLOOKUP(B65,'START LİSTE'!$B$6:$F$500,4,0)),"",VLOOKUP(B65,'START LİSTE'!$B$6:$F$500,4,0))</f>
        <v>F</v>
      </c>
      <c r="F65" s="38">
        <f>IF(ISERROR(VLOOKUP($B65,'START LİSTE'!$B$6:$F$500,5,0)),"",VLOOKUP($B65,'START LİSTE'!$B$6:$F$500,5,0))</f>
        <v>34274</v>
      </c>
      <c r="G65" s="39">
        <v>3700</v>
      </c>
      <c r="H65" s="40">
        <f t="shared" si="3"/>
        <v>29</v>
      </c>
    </row>
    <row r="66" spans="1:8" ht="18" customHeight="1">
      <c r="A66" s="34">
        <f t="shared" si="2"/>
        <v>61</v>
      </c>
      <c r="B66" s="35">
        <v>381</v>
      </c>
      <c r="C66" s="36" t="str">
        <f>IF(ISERROR(VLOOKUP(B66,'START LİSTE'!$B$6:$F$500,2,0)),"",VLOOKUP(B66,'START LİSTE'!$B$6:$F$500,2,0))</f>
        <v>ALİ TURAN</v>
      </c>
      <c r="D66" s="36" t="str">
        <f>IF(ISERROR(VLOOKUP(B66,'START LİSTE'!$B$6:$F$500,3,0)),"",VLOOKUP(B66,'START LİSTE'!$B$6:$F$500,3,0))</f>
        <v>ANKARA-ANKARA MASTERLERI ATLETIZM KLB.</v>
      </c>
      <c r="E66" s="37" t="str">
        <f>IF(ISERROR(VLOOKUP(B66,'START LİSTE'!$B$6:$F$500,4,0)),"",VLOOKUP(B66,'START LİSTE'!$B$6:$F$500,4,0))</f>
        <v>T</v>
      </c>
      <c r="F66" s="38">
        <f>IF(ISERROR(VLOOKUP($B66,'START LİSTE'!$B$6:$F$500,5,0)),"",VLOOKUP($B66,'START LİSTE'!$B$6:$F$500,5,0))</f>
        <v>1</v>
      </c>
      <c r="G66" s="39">
        <v>3700</v>
      </c>
      <c r="H66" s="40">
        <f t="shared" si="3"/>
        <v>30</v>
      </c>
    </row>
    <row r="67" spans="1:8" ht="18" customHeight="1">
      <c r="A67" s="34">
        <f t="shared" si="2"/>
        <v>62</v>
      </c>
      <c r="B67" s="35">
        <v>325</v>
      </c>
      <c r="C67" s="36" t="str">
        <f>IF(ISERROR(VLOOKUP(B67,'START LİSTE'!$B$6:$F$500,2,0)),"",VLOOKUP(B67,'START LİSTE'!$B$6:$F$500,2,0))</f>
        <v>CEMİL AKBULUT</v>
      </c>
      <c r="D67" s="36" t="str">
        <f>IF(ISERROR(VLOOKUP(B67,'START LİSTE'!$B$6:$F$500,3,0)),"",VLOOKUP(B67,'START LİSTE'!$B$6:$F$500,3,0))</f>
        <v>İSTANBUL</v>
      </c>
      <c r="E67" s="37" t="str">
        <f>IF(ISERROR(VLOOKUP(B67,'START LİSTE'!$B$6:$F$500,4,0)),"",VLOOKUP(B67,'START LİSTE'!$B$6:$F$500,4,0))</f>
        <v>F</v>
      </c>
      <c r="F67" s="38">
        <f>IF(ISERROR(VLOOKUP($B67,'START LİSTE'!$B$6:$F$500,5,0)),"",VLOOKUP($B67,'START LİSTE'!$B$6:$F$500,5,0))</f>
        <v>32874</v>
      </c>
      <c r="G67" s="39">
        <v>3710</v>
      </c>
      <c r="H67" s="40">
        <f t="shared" si="3"/>
        <v>30</v>
      </c>
    </row>
    <row r="68" spans="1:8" ht="18" customHeight="1">
      <c r="A68" s="34">
        <f t="shared" si="2"/>
        <v>63</v>
      </c>
      <c r="B68" s="35">
        <v>269</v>
      </c>
      <c r="C68" s="36" t="str">
        <f>IF(ISERROR(VLOOKUP(B68,'START LİSTE'!$B$6:$F$500,2,0)),"",VLOOKUP(B68,'START LİSTE'!$B$6:$F$500,2,0))</f>
        <v>ABDULHAMİT DOĞAN</v>
      </c>
      <c r="D68" s="36" t="str">
        <f>IF(ISERROR(VLOOKUP(B68,'START LİSTE'!$B$6:$F$500,3,0)),"",VLOOKUP(B68,'START LİSTE'!$B$6:$F$500,3,0))</f>
        <v>POLİS AKADEMİSİ</v>
      </c>
      <c r="E68" s="37" t="str">
        <f>IF(ISERROR(VLOOKUP(B68,'START LİSTE'!$B$6:$F$500,4,0)),"",VLOOKUP(B68,'START LİSTE'!$B$6:$F$500,4,0))</f>
        <v>T</v>
      </c>
      <c r="F68" s="38">
        <f>IF(ISERROR(VLOOKUP($B68,'START LİSTE'!$B$6:$F$500,5,0)),"",VLOOKUP($B68,'START LİSTE'!$B$6:$F$500,5,0))</f>
        <v>34486</v>
      </c>
      <c r="G68" s="39">
        <v>3710</v>
      </c>
      <c r="H68" s="40">
        <f t="shared" si="3"/>
        <v>31</v>
      </c>
    </row>
    <row r="69" spans="1:8" ht="18" customHeight="1">
      <c r="A69" s="34">
        <f t="shared" si="2"/>
        <v>64</v>
      </c>
      <c r="B69" s="35">
        <v>271</v>
      </c>
      <c r="C69" s="36" t="str">
        <f>IF(ISERROR(VLOOKUP(B69,'START LİSTE'!$B$6:$F$500,2,0)),"",VLOOKUP(B69,'START LİSTE'!$B$6:$F$500,2,0))</f>
        <v>ÖMER FARUK FİDAN</v>
      </c>
      <c r="D69" s="36" t="str">
        <f>IF(ISERROR(VLOOKUP(B69,'START LİSTE'!$B$6:$F$500,3,0)),"",VLOOKUP(B69,'START LİSTE'!$B$6:$F$500,3,0))</f>
        <v>POLİS AKADEMİSİ</v>
      </c>
      <c r="E69" s="37" t="str">
        <f>IF(ISERROR(VLOOKUP(B69,'START LİSTE'!$B$6:$F$500,4,0)),"",VLOOKUP(B69,'START LİSTE'!$B$6:$F$500,4,0))</f>
        <v>T</v>
      </c>
      <c r="F69" s="38">
        <f>IF(ISERROR(VLOOKUP($B69,'START LİSTE'!$B$6:$F$500,5,0)),"",VLOOKUP($B69,'START LİSTE'!$B$6:$F$500,5,0))</f>
        <v>35548</v>
      </c>
      <c r="G69" s="39">
        <v>3710</v>
      </c>
      <c r="H69" s="40">
        <f t="shared" si="3"/>
        <v>32</v>
      </c>
    </row>
    <row r="70" spans="1:8" ht="18" customHeight="1">
      <c r="A70" s="34">
        <f t="shared" si="2"/>
        <v>65</v>
      </c>
      <c r="B70" s="35">
        <v>300</v>
      </c>
      <c r="C70" s="36" t="str">
        <f>IF(ISERROR(VLOOKUP(B70,'START LİSTE'!$B$6:$F$500,2,0)),"",VLOOKUP(B70,'START LİSTE'!$B$6:$F$500,2,0))</f>
        <v>HAYDAR ŞAHİN</v>
      </c>
      <c r="D70" s="36" t="str">
        <f>IF(ISERROR(VLOOKUP(B70,'START LİSTE'!$B$6:$F$500,3,0)),"",VLOOKUP(B70,'START LİSTE'!$B$6:$F$500,3,0))</f>
        <v>BAŞKENT GENÇLER VE MASTERLER</v>
      </c>
      <c r="E70" s="37" t="str">
        <f>IF(ISERROR(VLOOKUP(B70,'START LİSTE'!$B$6:$F$500,4,0)),"",VLOOKUP(B70,'START LİSTE'!$B$6:$F$500,4,0))</f>
        <v>T</v>
      </c>
      <c r="F70" s="38">
        <f>IF(ISERROR(VLOOKUP($B70,'START LİSTE'!$B$6:$F$500,5,0)),"",VLOOKUP($B70,'START LİSTE'!$B$6:$F$500,5,0))</f>
        <v>24381</v>
      </c>
      <c r="G70" s="39">
        <v>3712</v>
      </c>
      <c r="H70" s="40">
        <f t="shared" si="3"/>
        <v>33</v>
      </c>
    </row>
    <row r="71" spans="1:8" ht="18" customHeight="1">
      <c r="A71" s="34">
        <f>IF(B71&lt;&gt;"",A70+1,"")</f>
        <v>66</v>
      </c>
      <c r="B71" s="35">
        <v>180</v>
      </c>
      <c r="C71" s="36" t="str">
        <f>IF(ISERROR(VLOOKUP(B71,'START LİSTE'!$B$6:$F$500,2,0)),"",VLOOKUP(B71,'START LİSTE'!$B$6:$F$500,2,0))</f>
        <v>YAVUZ AKSU</v>
      </c>
      <c r="D71" s="36">
        <f>IF(ISERROR(VLOOKUP(B71,'START LİSTE'!$B$6:$F$500,3,0)),"",VLOOKUP(B71,'START LİSTE'!$B$6:$F$500,3,0))</f>
        <v>0</v>
      </c>
      <c r="E71" s="37" t="str">
        <f>IF(ISERROR(VLOOKUP(B71,'START LİSTE'!$B$6:$F$500,4,0)),"",VLOOKUP(B71,'START LİSTE'!$B$6:$F$500,4,0))</f>
        <v>F</v>
      </c>
      <c r="F71" s="38">
        <f>IF(ISERROR(VLOOKUP($B71,'START LİSTE'!$B$6:$F$500,5,0)),"",VLOOKUP($B71,'START LİSTE'!$B$6:$F$500,5,0))</f>
        <v>35017</v>
      </c>
      <c r="G71" s="39">
        <v>3722</v>
      </c>
      <c r="H71" s="40">
        <f>IF(OR(G71="DQ",G71="DNF",G71="DNS"),"-",IF(B71&lt;&gt;"",IF(E71="F",H70,H70+1),""))</f>
        <v>33</v>
      </c>
    </row>
    <row r="72" spans="1:8" ht="18" customHeight="1">
      <c r="A72" s="34">
        <f t="shared" si="2"/>
        <v>67</v>
      </c>
      <c r="B72" s="35">
        <v>175</v>
      </c>
      <c r="C72" s="36" t="str">
        <f>IF(ISERROR(VLOOKUP(B72,'START LİSTE'!$B$6:$F$500,2,0)),"",VLOOKUP(B72,'START LİSTE'!$B$6:$F$500,2,0))</f>
        <v>ADEM ŞENKİ</v>
      </c>
      <c r="D72" s="36">
        <f>IF(ISERROR(VLOOKUP(B72,'START LİSTE'!$B$6:$F$500,3,0)),"",VLOOKUP(B72,'START LİSTE'!$B$6:$F$500,3,0))</f>
        <v>0</v>
      </c>
      <c r="E72" s="37" t="str">
        <f>IF(ISERROR(VLOOKUP(B72,'START LİSTE'!$B$6:$F$500,4,0)),"",VLOOKUP(B72,'START LİSTE'!$B$6:$F$500,4,0))</f>
        <v>F</v>
      </c>
      <c r="F72" s="38">
        <f>IF(ISERROR(VLOOKUP($B72,'START LİSTE'!$B$6:$F$500,5,0)),"",VLOOKUP($B72,'START LİSTE'!$B$6:$F$500,5,0))</f>
        <v>34751</v>
      </c>
      <c r="G72" s="39">
        <v>3730</v>
      </c>
      <c r="H72" s="40">
        <f t="shared" si="3"/>
        <v>33</v>
      </c>
    </row>
    <row r="73" spans="1:8" ht="18" customHeight="1">
      <c r="A73" s="34">
        <f t="shared" si="2"/>
        <v>68</v>
      </c>
      <c r="B73" s="35">
        <v>201</v>
      </c>
      <c r="C73" s="36" t="str">
        <f>IF(ISERROR(VLOOKUP(B73,'START LİSTE'!$B$6:$F$500,2,0)),"",VLOOKUP(B73,'START LİSTE'!$B$6:$F$500,2,0))</f>
        <v>İBRAHİM YAKAN</v>
      </c>
      <c r="D73" s="36">
        <f>IF(ISERROR(VLOOKUP(B73,'START LİSTE'!$B$6:$F$500,3,0)),"",VLOOKUP(B73,'START LİSTE'!$B$6:$F$500,3,0))</f>
        <v>0</v>
      </c>
      <c r="E73" s="37" t="str">
        <f>IF(ISERROR(VLOOKUP(B73,'START LİSTE'!$B$6:$F$500,4,0)),"",VLOOKUP(B73,'START LİSTE'!$B$6:$F$500,4,0))</f>
        <v>F</v>
      </c>
      <c r="F73" s="38">
        <f>IF(ISERROR(VLOOKUP($B73,'START LİSTE'!$B$6:$F$500,5,0)),"",VLOOKUP($B73,'START LİSTE'!$B$6:$F$500,5,0))</f>
        <v>34582</v>
      </c>
      <c r="G73" s="39">
        <v>3733</v>
      </c>
      <c r="H73" s="40">
        <f t="shared" si="3"/>
        <v>33</v>
      </c>
    </row>
    <row r="74" spans="1:8" ht="18" customHeight="1">
      <c r="A74" s="34">
        <f t="shared" si="2"/>
        <v>69</v>
      </c>
      <c r="B74" s="35">
        <v>185</v>
      </c>
      <c r="C74" s="36" t="str">
        <f>IF(ISERROR(VLOOKUP(B74,'START LİSTE'!$B$6:$F$500,2,0)),"",VLOOKUP(B74,'START LİSTE'!$B$6:$F$500,2,0))</f>
        <v>AHMET UĞAN</v>
      </c>
      <c r="D74" s="36">
        <f>IF(ISERROR(VLOOKUP(B74,'START LİSTE'!$B$6:$F$500,3,0)),"",VLOOKUP(B74,'START LİSTE'!$B$6:$F$500,3,0))</f>
        <v>0</v>
      </c>
      <c r="E74" s="37" t="str">
        <f>IF(ISERROR(VLOOKUP(B74,'START LİSTE'!$B$6:$F$500,4,0)),"",VLOOKUP(B74,'START LİSTE'!$B$6:$F$500,4,0))</f>
        <v>F</v>
      </c>
      <c r="F74" s="38">
        <f>IF(ISERROR(VLOOKUP($B74,'START LİSTE'!$B$6:$F$500,5,0)),"",VLOOKUP($B74,'START LİSTE'!$B$6:$F$500,5,0))</f>
        <v>34700</v>
      </c>
      <c r="G74" s="39">
        <v>3740</v>
      </c>
      <c r="H74" s="40">
        <f t="shared" si="3"/>
        <v>33</v>
      </c>
    </row>
    <row r="75" spans="1:8" ht="18" customHeight="1">
      <c r="A75" s="34">
        <f t="shared" si="2"/>
        <v>70</v>
      </c>
      <c r="B75" s="35">
        <v>176</v>
      </c>
      <c r="C75" s="36" t="str">
        <f>IF(ISERROR(VLOOKUP(B75,'START LİSTE'!$B$6:$F$500,2,0)),"",VLOOKUP(B75,'START LİSTE'!$B$6:$F$500,2,0))</f>
        <v>EREN AKSOY</v>
      </c>
      <c r="D75" s="36">
        <f>IF(ISERROR(VLOOKUP(B75,'START LİSTE'!$B$6:$F$500,3,0)),"",VLOOKUP(B75,'START LİSTE'!$B$6:$F$500,3,0))</f>
        <v>0</v>
      </c>
      <c r="E75" s="37" t="str">
        <f>IF(ISERROR(VLOOKUP(B75,'START LİSTE'!$B$6:$F$500,4,0)),"",VLOOKUP(B75,'START LİSTE'!$B$6:$F$500,4,0))</f>
        <v>F</v>
      </c>
      <c r="F75" s="38">
        <f>IF(ISERROR(VLOOKUP($B75,'START LİSTE'!$B$6:$F$500,5,0)),"",VLOOKUP($B75,'START LİSTE'!$B$6:$F$500,5,0))</f>
        <v>34163</v>
      </c>
      <c r="G75" s="39">
        <v>3742</v>
      </c>
      <c r="H75" s="40">
        <f t="shared" si="3"/>
        <v>33</v>
      </c>
    </row>
    <row r="76" spans="1:8" ht="18" customHeight="1">
      <c r="A76" s="34">
        <f aca="true" t="shared" si="4" ref="A76:A139">IF(B76&lt;&gt;"",A75+1,"")</f>
        <v>71</v>
      </c>
      <c r="B76" s="35">
        <v>353</v>
      </c>
      <c r="C76" s="36" t="str">
        <f>IF(ISERROR(VLOOKUP(B76,'START LİSTE'!$B$6:$F$500,2,0)),"",VLOOKUP(B76,'START LİSTE'!$B$6:$F$500,2,0))</f>
        <v>TOLGA ŞEN</v>
      </c>
      <c r="D76" s="36" t="str">
        <f>IF(ISERROR(VLOOKUP(B76,'START LİSTE'!$B$6:$F$500,3,0)),"",VLOOKUP(B76,'START LİSTE'!$B$6:$F$500,3,0))</f>
        <v>KOCAELI</v>
      </c>
      <c r="E76" s="37" t="str">
        <f>IF(ISERROR(VLOOKUP(B76,'START LİSTE'!$B$6:$F$500,4,0)),"",VLOOKUP(B76,'START LİSTE'!$B$6:$F$500,4,0))</f>
        <v>F</v>
      </c>
      <c r="F76" s="38">
        <f>IF(ISERROR(VLOOKUP($B76,'START LİSTE'!$B$6:$F$500,5,0)),"",VLOOKUP($B76,'START LİSTE'!$B$6:$F$500,5,0))</f>
        <v>35279</v>
      </c>
      <c r="G76" s="39">
        <v>3743</v>
      </c>
      <c r="H76" s="40">
        <f aca="true" t="shared" si="5" ref="H76:H139">IF(OR(G76="DQ",G76="DNF",G76="DNS"),"-",IF(B76&lt;&gt;"",IF(E76="F",H75,H75+1),""))</f>
        <v>33</v>
      </c>
    </row>
    <row r="77" spans="1:8" ht="18" customHeight="1">
      <c r="A77" s="34">
        <f t="shared" si="4"/>
        <v>72</v>
      </c>
      <c r="B77" s="35">
        <v>89</v>
      </c>
      <c r="C77" s="36" t="str">
        <f>IF(ISERROR(VLOOKUP(B77,'START LİSTE'!$B$6:$F$500,2,0)),"",VLOOKUP(B77,'START LİSTE'!$B$6:$F$500,2,0))</f>
        <v>ÖMER YAPRAK</v>
      </c>
      <c r="D77" s="36" t="str">
        <f>IF(ISERROR(VLOOKUP(B77,'START LİSTE'!$B$6:$F$500,3,0)),"",VLOOKUP(B77,'START LİSTE'!$B$6:$F$500,3,0))</f>
        <v>ADIYAMAN</v>
      </c>
      <c r="E77" s="37" t="str">
        <f>IF(ISERROR(VLOOKUP(B77,'START LİSTE'!$B$6:$F$500,4,0)),"",VLOOKUP(B77,'START LİSTE'!$B$6:$F$500,4,0))</f>
        <v>F</v>
      </c>
      <c r="F77" s="38">
        <f>IF(ISERROR(VLOOKUP($B77,'START LİSTE'!$B$6:$F$500,5,0)),"",VLOOKUP($B77,'START LİSTE'!$B$6:$F$500,5,0))</f>
        <v>34700</v>
      </c>
      <c r="G77" s="39">
        <v>3745</v>
      </c>
      <c r="H77" s="40">
        <f t="shared" si="5"/>
        <v>33</v>
      </c>
    </row>
    <row r="78" spans="1:8" ht="18" customHeight="1">
      <c r="A78" s="34">
        <f t="shared" si="4"/>
        <v>73</v>
      </c>
      <c r="B78" s="35">
        <v>173</v>
      </c>
      <c r="C78" s="36" t="str">
        <f>IF(ISERROR(VLOOKUP(B78,'START LİSTE'!$B$6:$F$500,2,0)),"",VLOOKUP(B78,'START LİSTE'!$B$6:$F$500,2,0))</f>
        <v>ÖMER KARABAĞ</v>
      </c>
      <c r="D78" s="36">
        <f>IF(ISERROR(VLOOKUP(B78,'START LİSTE'!$B$6:$F$500,3,0)),"",VLOOKUP(B78,'START LİSTE'!$B$6:$F$500,3,0))</f>
        <v>0</v>
      </c>
      <c r="E78" s="37" t="str">
        <f>IF(ISERROR(VLOOKUP(B78,'START LİSTE'!$B$6:$F$500,4,0)),"",VLOOKUP(B78,'START LİSTE'!$B$6:$F$500,4,0))</f>
        <v>F</v>
      </c>
      <c r="F78" s="38">
        <f>IF(ISERROR(VLOOKUP($B78,'START LİSTE'!$B$6:$F$500,5,0)),"",VLOOKUP($B78,'START LİSTE'!$B$6:$F$500,5,0))</f>
        <v>34846</v>
      </c>
      <c r="G78" s="39">
        <v>3746</v>
      </c>
      <c r="H78" s="40">
        <f t="shared" si="5"/>
        <v>33</v>
      </c>
    </row>
    <row r="79" spans="1:8" ht="18" customHeight="1">
      <c r="A79" s="34">
        <f t="shared" si="4"/>
        <v>74</v>
      </c>
      <c r="B79" s="35">
        <v>169</v>
      </c>
      <c r="C79" s="36" t="str">
        <f>IF(ISERROR(VLOOKUP(B79,'START LİSTE'!$B$6:$F$500,2,0)),"",VLOOKUP(B79,'START LİSTE'!$B$6:$F$500,2,0))</f>
        <v>MEHMET ALİ ŞAHİN</v>
      </c>
      <c r="D79" s="36">
        <f>IF(ISERROR(VLOOKUP(B79,'START LİSTE'!$B$6:$F$500,3,0)),"",VLOOKUP(B79,'START LİSTE'!$B$6:$F$500,3,0))</f>
        <v>0</v>
      </c>
      <c r="E79" s="37" t="str">
        <f>IF(ISERROR(VLOOKUP(B79,'START LİSTE'!$B$6:$F$500,4,0)),"",VLOOKUP(B79,'START LİSTE'!$B$6:$F$500,4,0))</f>
        <v>F</v>
      </c>
      <c r="F79" s="38">
        <f>IF(ISERROR(VLOOKUP($B79,'START LİSTE'!$B$6:$F$500,5,0)),"",VLOOKUP($B79,'START LİSTE'!$B$6:$F$500,5,0))</f>
        <v>33970</v>
      </c>
      <c r="G79" s="39">
        <v>3748</v>
      </c>
      <c r="H79" s="40">
        <f t="shared" si="5"/>
        <v>33</v>
      </c>
    </row>
    <row r="80" spans="1:8" ht="18" customHeight="1">
      <c r="A80" s="34">
        <f t="shared" si="4"/>
        <v>75</v>
      </c>
      <c r="B80" s="35">
        <v>168</v>
      </c>
      <c r="C80" s="36" t="str">
        <f>IF(ISERROR(VLOOKUP(B80,'START LİSTE'!$B$6:$F$500,2,0)),"",VLOOKUP(B80,'START LİSTE'!$B$6:$F$500,2,0))</f>
        <v>AYKUT DEMİREL</v>
      </c>
      <c r="D80" s="36">
        <f>IF(ISERROR(VLOOKUP(B80,'START LİSTE'!$B$6:$F$500,3,0)),"",VLOOKUP(B80,'START LİSTE'!$B$6:$F$500,3,0))</f>
        <v>0</v>
      </c>
      <c r="E80" s="37" t="str">
        <f>IF(ISERROR(VLOOKUP(B80,'START LİSTE'!$B$6:$F$500,4,0)),"",VLOOKUP(B80,'START LİSTE'!$B$6:$F$500,4,0))</f>
        <v>F</v>
      </c>
      <c r="F80" s="38">
        <f>IF(ISERROR(VLOOKUP($B80,'START LİSTE'!$B$6:$F$500,5,0)),"",VLOOKUP($B80,'START LİSTE'!$B$6:$F$500,5,0))</f>
        <v>33970</v>
      </c>
      <c r="G80" s="39">
        <v>3752</v>
      </c>
      <c r="H80" s="40">
        <f t="shared" si="5"/>
        <v>33</v>
      </c>
    </row>
    <row r="81" spans="1:8" ht="18" customHeight="1">
      <c r="A81" s="34">
        <f t="shared" si="4"/>
        <v>76</v>
      </c>
      <c r="B81" s="35">
        <v>208</v>
      </c>
      <c r="C81" s="36" t="str">
        <f>IF(ISERROR(VLOOKUP(B81,'START LİSTE'!$B$6:$F$500,2,0)),"",VLOOKUP(B81,'START LİSTE'!$B$6:$F$500,2,0))</f>
        <v>ERSİN ATA</v>
      </c>
      <c r="D81" s="36">
        <f>IF(ISERROR(VLOOKUP(B81,'START LİSTE'!$B$6:$F$500,3,0)),"",VLOOKUP(B81,'START LİSTE'!$B$6:$F$500,3,0))</f>
        <v>0</v>
      </c>
      <c r="E81" s="37" t="str">
        <f>IF(ISERROR(VLOOKUP(B81,'START LİSTE'!$B$6:$F$500,4,0)),"",VLOOKUP(B81,'START LİSTE'!$B$6:$F$500,4,0))</f>
        <v>F</v>
      </c>
      <c r="F81" s="38">
        <f>IF(ISERROR(VLOOKUP($B81,'START LİSTE'!$B$6:$F$500,5,0)),"",VLOOKUP($B81,'START LİSTE'!$B$6:$F$500,5,0))</f>
        <v>23111</v>
      </c>
      <c r="G81" s="39">
        <v>3753</v>
      </c>
      <c r="H81" s="40">
        <f t="shared" si="5"/>
        <v>33</v>
      </c>
    </row>
    <row r="82" spans="1:8" ht="18" customHeight="1">
      <c r="A82" s="34">
        <f t="shared" si="4"/>
        <v>77</v>
      </c>
      <c r="B82" s="35">
        <v>187</v>
      </c>
      <c r="C82" s="36" t="str">
        <f>IF(ISERROR(VLOOKUP(B82,'START LİSTE'!$B$6:$F$500,2,0)),"",VLOOKUP(B82,'START LİSTE'!$B$6:$F$500,2,0))</f>
        <v>YUSUF EYÜPOĞLU</v>
      </c>
      <c r="D82" s="36">
        <f>IF(ISERROR(VLOOKUP(B82,'START LİSTE'!$B$6:$F$500,3,0)),"",VLOOKUP(B82,'START LİSTE'!$B$6:$F$500,3,0))</f>
        <v>0</v>
      </c>
      <c r="E82" s="37" t="str">
        <f>IF(ISERROR(VLOOKUP(B82,'START LİSTE'!$B$6:$F$500,4,0)),"",VLOOKUP(B82,'START LİSTE'!$B$6:$F$500,4,0))</f>
        <v>F</v>
      </c>
      <c r="F82" s="38">
        <f>IF(ISERROR(VLOOKUP($B82,'START LİSTE'!$B$6:$F$500,5,0)),"",VLOOKUP($B82,'START LİSTE'!$B$6:$F$500,5,0))</f>
        <v>33805</v>
      </c>
      <c r="G82" s="39">
        <v>3756</v>
      </c>
      <c r="H82" s="40">
        <f t="shared" si="5"/>
        <v>33</v>
      </c>
    </row>
    <row r="83" spans="1:8" ht="18" customHeight="1">
      <c r="A83" s="34">
        <f t="shared" si="4"/>
        <v>78</v>
      </c>
      <c r="B83" s="35">
        <v>245</v>
      </c>
      <c r="C83" s="36" t="str">
        <f>IF(ISERROR(VLOOKUP(B83,'START LİSTE'!$B$6:$F$500,2,0)),"",VLOOKUP(B83,'START LİSTE'!$B$6:$F$500,2,0))</f>
        <v>ERGÜN KIZILASLAN</v>
      </c>
      <c r="D83" s="36" t="str">
        <f>IF(ISERROR(VLOOKUP(B83,'START LİSTE'!$B$6:$F$500,3,0)),"",VLOOKUP(B83,'START LİSTE'!$B$6:$F$500,3,0))</f>
        <v>ANKARA</v>
      </c>
      <c r="E83" s="37" t="str">
        <f>IF(ISERROR(VLOOKUP(B83,'START LİSTE'!$B$6:$F$500,4,0)),"",VLOOKUP(B83,'START LİSTE'!$B$6:$F$500,4,0))</f>
        <v>F</v>
      </c>
      <c r="F83" s="38">
        <f>IF(ISERROR(VLOOKUP($B83,'START LİSTE'!$B$6:$F$500,5,0)),"",VLOOKUP($B83,'START LİSTE'!$B$6:$F$500,5,0))</f>
        <v>27122</v>
      </c>
      <c r="G83" s="39">
        <v>3810</v>
      </c>
      <c r="H83" s="40">
        <f t="shared" si="5"/>
        <v>33</v>
      </c>
    </row>
    <row r="84" spans="1:8" ht="18" customHeight="1">
      <c r="A84" s="34">
        <f t="shared" si="4"/>
        <v>79</v>
      </c>
      <c r="B84" s="35">
        <v>109</v>
      </c>
      <c r="C84" s="36" t="str">
        <f>IF(ISERROR(VLOOKUP(B84,'START LİSTE'!$B$6:$F$500,2,0)),"",VLOOKUP(B84,'START LİSTE'!$B$6:$F$500,2,0))</f>
        <v>TURGAY ARSLAN</v>
      </c>
      <c r="D84" s="36" t="str">
        <f>IF(ISERROR(VLOOKUP(B84,'START LİSTE'!$B$6:$F$500,3,0)),"",VLOOKUP(B84,'START LİSTE'!$B$6:$F$500,3,0))</f>
        <v>BAŞKENT GENÇLER VE MASTERLER</v>
      </c>
      <c r="E84" s="37" t="str">
        <f>IF(ISERROR(VLOOKUP(B84,'START LİSTE'!$B$6:$F$500,4,0)),"",VLOOKUP(B84,'START LİSTE'!$B$6:$F$500,4,0))</f>
        <v>F</v>
      </c>
      <c r="F84" s="38">
        <f>IF(ISERROR(VLOOKUP($B84,'START LİSTE'!$B$6:$F$500,5,0)),"",VLOOKUP($B84,'START LİSTE'!$B$6:$F$500,5,0))</f>
        <v>0</v>
      </c>
      <c r="G84" s="39">
        <v>3810</v>
      </c>
      <c r="H84" s="40">
        <f t="shared" si="5"/>
        <v>33</v>
      </c>
    </row>
    <row r="85" spans="1:8" ht="18" customHeight="1">
      <c r="A85" s="34">
        <f t="shared" si="4"/>
        <v>80</v>
      </c>
      <c r="B85" s="35">
        <v>202</v>
      </c>
      <c r="C85" s="36" t="str">
        <f>IF(ISERROR(VLOOKUP(B85,'START LİSTE'!$B$6:$F$500,2,0)),"",VLOOKUP(B85,'START LİSTE'!$B$6:$F$500,2,0))</f>
        <v>DURDU AKKEÇECİ</v>
      </c>
      <c r="D85" s="36">
        <f>IF(ISERROR(VLOOKUP(B85,'START LİSTE'!$B$6:$F$500,3,0)),"",VLOOKUP(B85,'START LİSTE'!$B$6:$F$500,3,0))</f>
        <v>0</v>
      </c>
      <c r="E85" s="37" t="str">
        <f>IF(ISERROR(VLOOKUP(B85,'START LİSTE'!$B$6:$F$500,4,0)),"",VLOOKUP(B85,'START LİSTE'!$B$6:$F$500,4,0))</f>
        <v>F</v>
      </c>
      <c r="F85" s="38">
        <f>IF(ISERROR(VLOOKUP($B85,'START LİSTE'!$B$6:$F$500,5,0)),"",VLOOKUP($B85,'START LİSTE'!$B$6:$F$500,5,0))</f>
        <v>34034</v>
      </c>
      <c r="G85" s="39">
        <v>3810</v>
      </c>
      <c r="H85" s="40">
        <f t="shared" si="5"/>
        <v>33</v>
      </c>
    </row>
    <row r="86" spans="1:8" ht="18" customHeight="1">
      <c r="A86" s="34">
        <f t="shared" si="4"/>
        <v>81</v>
      </c>
      <c r="B86" s="35">
        <v>213</v>
      </c>
      <c r="C86" s="36" t="str">
        <f>IF(ISERROR(VLOOKUP(B86,'START LİSTE'!$B$6:$F$500,2,0)),"",VLOOKUP(B86,'START LİSTE'!$B$6:$F$500,2,0))</f>
        <v>HAMZA YERLİKAYA</v>
      </c>
      <c r="D86" s="36">
        <f>IF(ISERROR(VLOOKUP(B86,'START LİSTE'!$B$6:$F$500,3,0)),"",VLOOKUP(B86,'START LİSTE'!$B$6:$F$500,3,0))</f>
        <v>0</v>
      </c>
      <c r="E86" s="37" t="str">
        <f>IF(ISERROR(VLOOKUP(B86,'START LİSTE'!$B$6:$F$500,4,0)),"",VLOOKUP(B86,'START LİSTE'!$B$6:$F$500,4,0))</f>
        <v>F</v>
      </c>
      <c r="F86" s="38">
        <f>IF(ISERROR(VLOOKUP($B86,'START LİSTE'!$B$6:$F$500,5,0)),"",VLOOKUP($B86,'START LİSTE'!$B$6:$F$500,5,0))</f>
        <v>34463</v>
      </c>
      <c r="G86" s="39">
        <v>3812</v>
      </c>
      <c r="H86" s="40">
        <f t="shared" si="5"/>
        <v>33</v>
      </c>
    </row>
    <row r="87" spans="1:8" ht="18" customHeight="1">
      <c r="A87" s="34">
        <f t="shared" si="4"/>
        <v>82</v>
      </c>
      <c r="B87" s="35">
        <v>270</v>
      </c>
      <c r="C87" s="36" t="str">
        <f>IF(ISERROR(VLOOKUP(B87,'START LİSTE'!$B$6:$F$500,2,0)),"",VLOOKUP(B87,'START LİSTE'!$B$6:$F$500,2,0))</f>
        <v>MEHMETCAN TÜRKAN</v>
      </c>
      <c r="D87" s="36" t="str">
        <f>IF(ISERROR(VLOOKUP(B87,'START LİSTE'!$B$6:$F$500,3,0)),"",VLOOKUP(B87,'START LİSTE'!$B$6:$F$500,3,0))</f>
        <v>POLİS AKADEMİSİ</v>
      </c>
      <c r="E87" s="37" t="str">
        <f>IF(ISERROR(VLOOKUP(B87,'START LİSTE'!$B$6:$F$500,4,0)),"",VLOOKUP(B87,'START LİSTE'!$B$6:$F$500,4,0))</f>
        <v>T</v>
      </c>
      <c r="F87" s="38">
        <f>IF(ISERROR(VLOOKUP($B87,'START LİSTE'!$B$6:$F$500,5,0)),"",VLOOKUP($B87,'START LİSTE'!$B$6:$F$500,5,0))</f>
        <v>35695</v>
      </c>
      <c r="G87" s="39">
        <v>3814</v>
      </c>
      <c r="H87" s="40">
        <f t="shared" si="5"/>
        <v>34</v>
      </c>
    </row>
    <row r="88" spans="1:8" ht="18" customHeight="1">
      <c r="A88" s="34">
        <f t="shared" si="4"/>
        <v>83</v>
      </c>
      <c r="B88" s="35">
        <v>207</v>
      </c>
      <c r="C88" s="36" t="str">
        <f>IF(ISERROR(VLOOKUP(B88,'START LİSTE'!$B$6:$F$500,2,0)),"",VLOOKUP(B88,'START LİSTE'!$B$6:$F$500,2,0))</f>
        <v>YAŞAR KİŞİ</v>
      </c>
      <c r="D88" s="36">
        <f>IF(ISERROR(VLOOKUP(B88,'START LİSTE'!$B$6:$F$500,3,0)),"",VLOOKUP(B88,'START LİSTE'!$B$6:$F$500,3,0))</f>
        <v>0</v>
      </c>
      <c r="E88" s="37" t="str">
        <f>IF(ISERROR(VLOOKUP(B88,'START LİSTE'!$B$6:$F$500,4,0)),"",VLOOKUP(B88,'START LİSTE'!$B$6:$F$500,4,0))</f>
        <v>F</v>
      </c>
      <c r="F88" s="38">
        <f>IF(ISERROR(VLOOKUP($B88,'START LİSTE'!$B$6:$F$500,5,0)),"",VLOOKUP($B88,'START LİSTE'!$B$6:$F$500,5,0))</f>
        <v>34637</v>
      </c>
      <c r="G88" s="39">
        <v>3820</v>
      </c>
      <c r="H88" s="40">
        <f t="shared" si="5"/>
        <v>34</v>
      </c>
    </row>
    <row r="89" spans="1:8" ht="18" customHeight="1">
      <c r="A89" s="34">
        <f t="shared" si="4"/>
        <v>84</v>
      </c>
      <c r="B89" s="35">
        <v>152</v>
      </c>
      <c r="C89" s="36" t="str">
        <f>IF(ISERROR(VLOOKUP(B89,'START LİSTE'!$B$6:$F$500,2,0)),"",VLOOKUP(B89,'START LİSTE'!$B$6:$F$500,2,0))</f>
        <v>CÜNEYT ADALI</v>
      </c>
      <c r="D89" s="36" t="str">
        <f>IF(ISERROR(VLOOKUP(B89,'START LİSTE'!$B$6:$F$500,3,0)),"",VLOOKUP(B89,'START LİSTE'!$B$6:$F$500,3,0))</f>
        <v>İSTANBUL-İSTANBUL MASTERLERİ</v>
      </c>
      <c r="E89" s="37" t="str">
        <f>IF(ISERROR(VLOOKUP(B89,'START LİSTE'!$B$6:$F$500,4,0)),"",VLOOKUP(B89,'START LİSTE'!$B$6:$F$500,4,0))</f>
        <v>F</v>
      </c>
      <c r="F89" s="38">
        <f>IF(ISERROR(VLOOKUP($B89,'START LİSTE'!$B$6:$F$500,5,0)),"",VLOOKUP($B89,'START LİSTE'!$B$6:$F$500,5,0))</f>
        <v>30781</v>
      </c>
      <c r="G89" s="39">
        <v>3826</v>
      </c>
      <c r="H89" s="40">
        <f t="shared" si="5"/>
        <v>34</v>
      </c>
    </row>
    <row r="90" spans="1:8" ht="18" customHeight="1">
      <c r="A90" s="34">
        <f t="shared" si="4"/>
        <v>85</v>
      </c>
      <c r="B90" s="35">
        <v>2</v>
      </c>
      <c r="C90" s="36" t="str">
        <f>IF(ISERROR(VLOOKUP(B90,'START LİSTE'!$B$6:$F$500,2,0)),"",VLOOKUP(B90,'START LİSTE'!$B$6:$F$500,2,0))</f>
        <v>ALI ÇETİN</v>
      </c>
      <c r="D90" s="36" t="str">
        <f>IF(ISERROR(VLOOKUP(B90,'START LİSTE'!$B$6:$F$500,3,0)),"",VLOOKUP(B90,'START LİSTE'!$B$6:$F$500,3,0))</f>
        <v>ANKARA</v>
      </c>
      <c r="E90" s="37" t="str">
        <f>IF(ISERROR(VLOOKUP(B90,'START LİSTE'!$B$6:$F$500,4,0)),"",VLOOKUP(B90,'START LİSTE'!$B$6:$F$500,4,0))</f>
        <v>F</v>
      </c>
      <c r="F90" s="38">
        <f>IF(ISERROR(VLOOKUP($B90,'START LİSTE'!$B$6:$F$500,5,0)),"",VLOOKUP($B90,'START LİSTE'!$B$6:$F$500,5,0))</f>
        <v>19906</v>
      </c>
      <c r="G90" s="39">
        <v>3828</v>
      </c>
      <c r="H90" s="40">
        <f t="shared" si="5"/>
        <v>34</v>
      </c>
    </row>
    <row r="91" spans="1:8" ht="18" customHeight="1">
      <c r="A91" s="34">
        <f t="shared" si="4"/>
        <v>86</v>
      </c>
      <c r="B91" s="35">
        <v>172</v>
      </c>
      <c r="C91" s="36" t="str">
        <f>IF(ISERROR(VLOOKUP(B91,'START LİSTE'!$B$6:$F$500,2,0)),"",VLOOKUP(B91,'START LİSTE'!$B$6:$F$500,2,0))</f>
        <v>BİLAL KAHRAMAN</v>
      </c>
      <c r="D91" s="36">
        <f>IF(ISERROR(VLOOKUP(B91,'START LİSTE'!$B$6:$F$500,3,0)),"",VLOOKUP(B91,'START LİSTE'!$B$6:$F$500,3,0))</f>
        <v>0</v>
      </c>
      <c r="E91" s="37" t="str">
        <f>IF(ISERROR(VLOOKUP(B91,'START LİSTE'!$B$6:$F$500,4,0)),"",VLOOKUP(B91,'START LİSTE'!$B$6:$F$500,4,0))</f>
        <v>F</v>
      </c>
      <c r="F91" s="38">
        <f>IF(ISERROR(VLOOKUP($B91,'START LİSTE'!$B$6:$F$500,5,0)),"",VLOOKUP($B91,'START LİSTE'!$B$6:$F$500,5,0))</f>
        <v>34788</v>
      </c>
      <c r="G91" s="39">
        <v>3829</v>
      </c>
      <c r="H91" s="40">
        <f t="shared" si="5"/>
        <v>34</v>
      </c>
    </row>
    <row r="92" spans="1:8" ht="18" customHeight="1">
      <c r="A92" s="34">
        <f t="shared" si="4"/>
        <v>87</v>
      </c>
      <c r="B92" s="35">
        <v>311</v>
      </c>
      <c r="C92" s="36" t="str">
        <f>IF(ISERROR(VLOOKUP(B92,'START LİSTE'!$B$6:$F$500,2,0)),"",VLOOKUP(B92,'START LİSTE'!$B$6:$F$500,2,0))</f>
        <v>METİN BALCIOGLU</v>
      </c>
      <c r="D92" s="36" t="str">
        <f>IF(ISERROR(VLOOKUP(B92,'START LİSTE'!$B$6:$F$500,3,0)),"",VLOOKUP(B92,'START LİSTE'!$B$6:$F$500,3,0))</f>
        <v>ANKARA</v>
      </c>
      <c r="E92" s="37" t="str">
        <f>IF(ISERROR(VLOOKUP(B92,'START LİSTE'!$B$6:$F$500,4,0)),"",VLOOKUP(B92,'START LİSTE'!$B$6:$F$500,4,0))</f>
        <v>F</v>
      </c>
      <c r="F92" s="38">
        <f>IF(ISERROR(VLOOKUP($B92,'START LİSTE'!$B$6:$F$500,5,0)),"",VLOOKUP($B92,'START LİSTE'!$B$6:$F$500,5,0))</f>
        <v>31048</v>
      </c>
      <c r="G92" s="39">
        <v>3842</v>
      </c>
      <c r="H92" s="40">
        <f t="shared" si="5"/>
        <v>34</v>
      </c>
    </row>
    <row r="93" spans="1:8" ht="18" customHeight="1">
      <c r="A93" s="34">
        <f t="shared" si="4"/>
        <v>88</v>
      </c>
      <c r="B93" s="35">
        <v>327</v>
      </c>
      <c r="C93" s="36" t="str">
        <f>IF(ISERROR(VLOOKUP(B93,'START LİSTE'!$B$6:$F$500,2,0)),"",VLOOKUP(B93,'START LİSTE'!$B$6:$F$500,2,0))</f>
        <v>GÖKSEL DOGRU</v>
      </c>
      <c r="D93" s="36" t="str">
        <f>IF(ISERROR(VLOOKUP(B93,'START LİSTE'!$B$6:$F$500,3,0)),"",VLOOKUP(B93,'START LİSTE'!$B$6:$F$500,3,0))</f>
        <v>ESKİŞEHİR</v>
      </c>
      <c r="E93" s="37" t="str">
        <f>IF(ISERROR(VLOOKUP(B93,'START LİSTE'!$B$6:$F$500,4,0)),"",VLOOKUP(B93,'START LİSTE'!$B$6:$F$500,4,0))</f>
        <v>F</v>
      </c>
      <c r="F93" s="38">
        <f>IF(ISERROR(VLOOKUP($B93,'START LİSTE'!$B$6:$F$500,5,0)),"",VLOOKUP($B93,'START LİSTE'!$B$6:$F$500,5,0))</f>
        <v>33239</v>
      </c>
      <c r="G93" s="39">
        <v>3850</v>
      </c>
      <c r="H93" s="40">
        <f t="shared" si="5"/>
        <v>34</v>
      </c>
    </row>
    <row r="94" spans="1:8" ht="18" customHeight="1">
      <c r="A94" s="34">
        <f t="shared" si="4"/>
        <v>89</v>
      </c>
      <c r="B94" s="35">
        <v>183</v>
      </c>
      <c r="C94" s="36" t="str">
        <f>IF(ISERROR(VLOOKUP(B94,'START LİSTE'!$B$6:$F$500,2,0)),"",VLOOKUP(B94,'START LİSTE'!$B$6:$F$500,2,0))</f>
        <v>VEDAT BAYRAM</v>
      </c>
      <c r="D94" s="36">
        <f>IF(ISERROR(VLOOKUP(B94,'START LİSTE'!$B$6:$F$500,3,0)),"",VLOOKUP(B94,'START LİSTE'!$B$6:$F$500,3,0))</f>
        <v>0</v>
      </c>
      <c r="E94" s="37" t="str">
        <f>IF(ISERROR(VLOOKUP(B94,'START LİSTE'!$B$6:$F$500,4,0)),"",VLOOKUP(B94,'START LİSTE'!$B$6:$F$500,4,0))</f>
        <v>F</v>
      </c>
      <c r="F94" s="38">
        <f>IF(ISERROR(VLOOKUP($B94,'START LİSTE'!$B$6:$F$500,5,0)),"",VLOOKUP($B94,'START LİSTE'!$B$6:$F$500,5,0))</f>
        <v>34345</v>
      </c>
      <c r="G94" s="39">
        <v>3854</v>
      </c>
      <c r="H94" s="40">
        <f t="shared" si="5"/>
        <v>34</v>
      </c>
    </row>
    <row r="95" spans="1:8" ht="18" customHeight="1">
      <c r="A95" s="34">
        <f t="shared" si="4"/>
        <v>90</v>
      </c>
      <c r="B95" s="35">
        <v>222</v>
      </c>
      <c r="C95" s="36" t="str">
        <f>IF(ISERROR(VLOOKUP(B95,'START LİSTE'!$B$6:$F$500,2,0)),"",VLOOKUP(B95,'START LİSTE'!$B$6:$F$500,2,0))</f>
        <v>OSMAN ALTUNTAŞ</v>
      </c>
      <c r="D95" s="36">
        <f>IF(ISERROR(VLOOKUP(B95,'START LİSTE'!$B$6:$F$500,3,0)),"",VLOOKUP(B95,'START LİSTE'!$B$6:$F$500,3,0))</f>
        <v>0</v>
      </c>
      <c r="E95" s="37" t="str">
        <f>IF(ISERROR(VLOOKUP(B95,'START LİSTE'!$B$6:$F$500,4,0)),"",VLOOKUP(B95,'START LİSTE'!$B$6:$F$500,4,0))</f>
        <v>F</v>
      </c>
      <c r="F95" s="38">
        <f>IF(ISERROR(VLOOKUP($B95,'START LİSTE'!$B$6:$F$500,5,0)),"",VLOOKUP($B95,'START LİSTE'!$B$6:$F$500,5,0))</f>
        <v>34427</v>
      </c>
      <c r="G95" s="39">
        <v>3855</v>
      </c>
      <c r="H95" s="40">
        <f t="shared" si="5"/>
        <v>34</v>
      </c>
    </row>
    <row r="96" spans="1:8" ht="18" customHeight="1">
      <c r="A96" s="34">
        <f t="shared" si="4"/>
        <v>91</v>
      </c>
      <c r="B96" s="35">
        <v>94</v>
      </c>
      <c r="C96" s="36" t="str">
        <f>IF(ISERROR(VLOOKUP(B96,'START LİSTE'!$B$6:$F$500,2,0)),"",VLOOKUP(B96,'START LİSTE'!$B$6:$F$500,2,0))</f>
        <v>ÖMER ÖZDEMİR</v>
      </c>
      <c r="D96" s="36" t="str">
        <f>IF(ISERROR(VLOOKUP(B96,'START LİSTE'!$B$6:$F$500,3,0)),"",VLOOKUP(B96,'START LİSTE'!$B$6:$F$500,3,0))</f>
        <v>ADIYAMAN</v>
      </c>
      <c r="E96" s="37" t="str">
        <f>IF(ISERROR(VLOOKUP(B96,'START LİSTE'!$B$6:$F$500,4,0)),"",VLOOKUP(B96,'START LİSTE'!$B$6:$F$500,4,0))</f>
        <v>F</v>
      </c>
      <c r="F96" s="38">
        <f>IF(ISERROR(VLOOKUP($B96,'START LİSTE'!$B$6:$F$500,5,0)),"",VLOOKUP($B96,'START LİSTE'!$B$6:$F$500,5,0))</f>
        <v>34029</v>
      </c>
      <c r="G96" s="39">
        <v>3856</v>
      </c>
      <c r="H96" s="40">
        <f t="shared" si="5"/>
        <v>34</v>
      </c>
    </row>
    <row r="97" spans="1:8" ht="18" customHeight="1">
      <c r="A97" s="34">
        <f t="shared" si="4"/>
        <v>92</v>
      </c>
      <c r="B97" s="35">
        <v>96</v>
      </c>
      <c r="C97" s="36" t="str">
        <f>IF(ISERROR(VLOOKUP(B97,'START LİSTE'!$B$6:$F$500,2,0)),"",VLOOKUP(B97,'START LİSTE'!$B$6:$F$500,2,0))</f>
        <v>MUSTAFA ÇELİK</v>
      </c>
      <c r="D97" s="36" t="str">
        <f>IF(ISERROR(VLOOKUP(B97,'START LİSTE'!$B$6:$F$500,3,0)),"",VLOOKUP(B97,'START LİSTE'!$B$6:$F$500,3,0))</f>
        <v>ADIYAMAN</v>
      </c>
      <c r="E97" s="37" t="str">
        <f>IF(ISERROR(VLOOKUP(B97,'START LİSTE'!$B$6:$F$500,4,0)),"",VLOOKUP(B97,'START LİSTE'!$B$6:$F$500,4,0))</f>
        <v>F</v>
      </c>
      <c r="F97" s="38">
        <f>IF(ISERROR(VLOOKUP($B97,'START LİSTE'!$B$6:$F$500,5,0)),"",VLOOKUP($B97,'START LİSTE'!$B$6:$F$500,5,0))</f>
        <v>36044</v>
      </c>
      <c r="G97" s="39">
        <v>3910</v>
      </c>
      <c r="H97" s="40">
        <f t="shared" si="5"/>
        <v>34</v>
      </c>
    </row>
    <row r="98" spans="1:8" ht="18" customHeight="1">
      <c r="A98" s="34">
        <f t="shared" si="4"/>
        <v>93</v>
      </c>
      <c r="B98" s="35">
        <v>224</v>
      </c>
      <c r="C98" s="36" t="str">
        <f>IF(ISERROR(VLOOKUP(B98,'START LİSTE'!$B$6:$F$500,2,0)),"",VLOOKUP(B98,'START LİSTE'!$B$6:$F$500,2,0))</f>
        <v>AHMET HAKAN DEMİREL</v>
      </c>
      <c r="D98" s="36">
        <f>IF(ISERROR(VLOOKUP(B98,'START LİSTE'!$B$6:$F$500,3,0)),"",VLOOKUP(B98,'START LİSTE'!$B$6:$F$500,3,0))</f>
        <v>0</v>
      </c>
      <c r="E98" s="37" t="str">
        <f>IF(ISERROR(VLOOKUP(B98,'START LİSTE'!$B$6:$F$500,4,0)),"",VLOOKUP(B98,'START LİSTE'!$B$6:$F$500,4,0))</f>
        <v>F</v>
      </c>
      <c r="F98" s="38">
        <f>IF(ISERROR(VLOOKUP($B98,'START LİSTE'!$B$6:$F$500,5,0)),"",VLOOKUP($B98,'START LİSTE'!$B$6:$F$500,5,0))</f>
        <v>35518</v>
      </c>
      <c r="G98" s="39">
        <v>3915</v>
      </c>
      <c r="H98" s="40">
        <f t="shared" si="5"/>
        <v>34</v>
      </c>
    </row>
    <row r="99" spans="1:8" ht="18" customHeight="1">
      <c r="A99" s="34">
        <f t="shared" si="4"/>
        <v>94</v>
      </c>
      <c r="B99" s="35">
        <v>165</v>
      </c>
      <c r="C99" s="36" t="str">
        <f>IF(ISERROR(VLOOKUP(B99,'START LİSTE'!$B$6:$F$500,2,0)),"",VLOOKUP(B99,'START LİSTE'!$B$6:$F$500,2,0))</f>
        <v>ÜMİT DUMAN</v>
      </c>
      <c r="D99" s="36">
        <f>IF(ISERROR(VLOOKUP(B99,'START LİSTE'!$B$6:$F$500,3,0)),"",VLOOKUP(B99,'START LİSTE'!$B$6:$F$500,3,0))</f>
        <v>0</v>
      </c>
      <c r="E99" s="37" t="str">
        <f>IF(ISERROR(VLOOKUP(B99,'START LİSTE'!$B$6:$F$500,4,0)),"",VLOOKUP(B99,'START LİSTE'!$B$6:$F$500,4,0))</f>
        <v>F</v>
      </c>
      <c r="F99" s="38">
        <f>IF(ISERROR(VLOOKUP($B99,'START LİSTE'!$B$6:$F$500,5,0)),"",VLOOKUP($B99,'START LİSTE'!$B$6:$F$500,5,0))</f>
        <v>33970</v>
      </c>
      <c r="G99" s="39">
        <v>3919</v>
      </c>
      <c r="H99" s="40">
        <f t="shared" si="5"/>
        <v>34</v>
      </c>
    </row>
    <row r="100" spans="1:8" ht="18" customHeight="1">
      <c r="A100" s="34">
        <f t="shared" si="4"/>
        <v>95</v>
      </c>
      <c r="B100" s="35">
        <v>194</v>
      </c>
      <c r="C100" s="36" t="str">
        <f>IF(ISERROR(VLOOKUP(B100,'START LİSTE'!$B$6:$F$500,2,0)),"",VLOOKUP(B100,'START LİSTE'!$B$6:$F$500,2,0))</f>
        <v>MESUT GÜL</v>
      </c>
      <c r="D100" s="36">
        <f>IF(ISERROR(VLOOKUP(B100,'START LİSTE'!$B$6:$F$500,3,0)),"",VLOOKUP(B100,'START LİSTE'!$B$6:$F$500,3,0))</f>
        <v>0</v>
      </c>
      <c r="E100" s="37" t="str">
        <f>IF(ISERROR(VLOOKUP(B100,'START LİSTE'!$B$6:$F$500,4,0)),"",VLOOKUP(B100,'START LİSTE'!$B$6:$F$500,4,0))</f>
        <v>F</v>
      </c>
      <c r="F100" s="38">
        <f>IF(ISERROR(VLOOKUP($B100,'START LİSTE'!$B$6:$F$500,5,0)),"",VLOOKUP($B100,'START LİSTE'!$B$6:$F$500,5,0))</f>
        <v>33722</v>
      </c>
      <c r="G100" s="39">
        <v>3920</v>
      </c>
      <c r="H100" s="40">
        <f t="shared" si="5"/>
        <v>34</v>
      </c>
    </row>
    <row r="101" spans="1:8" ht="18" customHeight="1">
      <c r="A101" s="34">
        <f t="shared" si="4"/>
        <v>96</v>
      </c>
      <c r="B101" s="35">
        <v>242</v>
      </c>
      <c r="C101" s="36" t="str">
        <f>IF(ISERROR(VLOOKUP(B101,'START LİSTE'!$B$6:$F$500,2,0)),"",VLOOKUP(B101,'START LİSTE'!$B$6:$F$500,2,0))</f>
        <v>ZEYNAL ELÇİ</v>
      </c>
      <c r="D101" s="36" t="str">
        <f>IF(ISERROR(VLOOKUP(B101,'START LİSTE'!$B$6:$F$500,3,0)),"",VLOOKUP(B101,'START LİSTE'!$B$6:$F$500,3,0))</f>
        <v>ADIYAMAN</v>
      </c>
      <c r="E101" s="37" t="str">
        <f>IF(ISERROR(VLOOKUP(B101,'START LİSTE'!$B$6:$F$500,4,0)),"",VLOOKUP(B101,'START LİSTE'!$B$6:$F$500,4,0))</f>
        <v>F</v>
      </c>
      <c r="F101" s="38">
        <f>IF(ISERROR(VLOOKUP($B101,'START LİSTE'!$B$6:$F$500,5,0)),"",VLOOKUP($B101,'START LİSTE'!$B$6:$F$500,5,0))</f>
        <v>34700</v>
      </c>
      <c r="G101" s="39">
        <v>3921</v>
      </c>
      <c r="H101" s="40">
        <f t="shared" si="5"/>
        <v>34</v>
      </c>
    </row>
    <row r="102" spans="1:8" ht="18" customHeight="1">
      <c r="A102" s="34">
        <f t="shared" si="4"/>
        <v>97</v>
      </c>
      <c r="B102" s="35">
        <v>291</v>
      </c>
      <c r="C102" s="36" t="str">
        <f>IF(ISERROR(VLOOKUP(B102,'START LİSTE'!$B$6:$F$500,2,0)),"",VLOOKUP(B102,'START LİSTE'!$B$6:$F$500,2,0))</f>
        <v>ÖMER ALKANOĞLU</v>
      </c>
      <c r="D102" s="36" t="str">
        <f>IF(ISERROR(VLOOKUP(B102,'START LİSTE'!$B$6:$F$500,3,0)),"",VLOOKUP(B102,'START LİSTE'!$B$6:$F$500,3,0))</f>
        <v>İST.BEŞTELSİZ SPOR KULUBÜ</v>
      </c>
      <c r="E102" s="37" t="str">
        <f>IF(ISERROR(VLOOKUP(B102,'START LİSTE'!$B$6:$F$500,4,0)),"",VLOOKUP(B102,'START LİSTE'!$B$6:$F$500,4,0))</f>
        <v>T</v>
      </c>
      <c r="F102" s="38">
        <f>IF(ISERROR(VLOOKUP($B102,'START LİSTE'!$B$6:$F$500,5,0)),"",VLOOKUP($B102,'START LİSTE'!$B$6:$F$500,5,0))</f>
        <v>33476</v>
      </c>
      <c r="G102" s="39">
        <v>3923</v>
      </c>
      <c r="H102" s="40">
        <f t="shared" si="5"/>
        <v>35</v>
      </c>
    </row>
    <row r="103" spans="1:8" ht="18" customHeight="1">
      <c r="A103" s="34">
        <f t="shared" si="4"/>
        <v>98</v>
      </c>
      <c r="B103" s="35">
        <v>190</v>
      </c>
      <c r="C103" s="36" t="str">
        <f>IF(ISERROR(VLOOKUP(B103,'START LİSTE'!$B$6:$F$500,2,0)),"",VLOOKUP(B103,'START LİSTE'!$B$6:$F$500,2,0))</f>
        <v>MUSTAFA MAVİLİ</v>
      </c>
      <c r="D103" s="36">
        <f>IF(ISERROR(VLOOKUP(B103,'START LİSTE'!$B$6:$F$500,3,0)),"",VLOOKUP(B103,'START LİSTE'!$B$6:$F$500,3,0))</f>
        <v>0</v>
      </c>
      <c r="E103" s="37" t="str">
        <f>IF(ISERROR(VLOOKUP(B103,'START LİSTE'!$B$6:$F$500,4,0)),"",VLOOKUP(B103,'START LİSTE'!$B$6:$F$500,4,0))</f>
        <v>F</v>
      </c>
      <c r="F103" s="38">
        <f>IF(ISERROR(VLOOKUP($B103,'START LİSTE'!$B$6:$F$500,5,0)),"",VLOOKUP($B103,'START LİSTE'!$B$6:$F$500,5,0))</f>
        <v>32694</v>
      </c>
      <c r="G103" s="39">
        <v>3925</v>
      </c>
      <c r="H103" s="40">
        <f t="shared" si="5"/>
        <v>35</v>
      </c>
    </row>
    <row r="104" spans="1:8" ht="18" customHeight="1">
      <c r="A104" s="34">
        <f t="shared" si="4"/>
        <v>99</v>
      </c>
      <c r="B104" s="35">
        <v>220</v>
      </c>
      <c r="C104" s="36" t="str">
        <f>IF(ISERROR(VLOOKUP(B104,'START LİSTE'!$B$6:$F$500,2,0)),"",VLOOKUP(B104,'START LİSTE'!$B$6:$F$500,2,0))</f>
        <v>KERİM OKCANOĞLU</v>
      </c>
      <c r="D104" s="36">
        <f>IF(ISERROR(VLOOKUP(B104,'START LİSTE'!$B$6:$F$500,3,0)),"",VLOOKUP(B104,'START LİSTE'!$B$6:$F$500,3,0))</f>
        <v>0</v>
      </c>
      <c r="E104" s="37" t="str">
        <f>IF(ISERROR(VLOOKUP(B104,'START LİSTE'!$B$6:$F$500,4,0)),"",VLOOKUP(B104,'START LİSTE'!$B$6:$F$500,4,0))</f>
        <v>F</v>
      </c>
      <c r="F104" s="38">
        <f>IF(ISERROR(VLOOKUP($B104,'START LİSTE'!$B$6:$F$500,5,0)),"",VLOOKUP($B104,'START LİSTE'!$B$6:$F$500,5,0))</f>
        <v>34983</v>
      </c>
      <c r="G104" s="39">
        <v>3925</v>
      </c>
      <c r="H104" s="40">
        <f t="shared" si="5"/>
        <v>35</v>
      </c>
    </row>
    <row r="105" spans="1:8" ht="18" customHeight="1">
      <c r="A105" s="34">
        <f t="shared" si="4"/>
        <v>100</v>
      </c>
      <c r="B105" s="35">
        <v>197</v>
      </c>
      <c r="C105" s="36" t="str">
        <f>IF(ISERROR(VLOOKUP(B105,'START LİSTE'!$B$6:$F$500,2,0)),"",VLOOKUP(B105,'START LİSTE'!$B$6:$F$500,2,0))</f>
        <v>EBU CİHAD YILDIZHAN</v>
      </c>
      <c r="D105" s="36">
        <f>IF(ISERROR(VLOOKUP(B105,'START LİSTE'!$B$6:$F$500,3,0)),"",VLOOKUP(B105,'START LİSTE'!$B$6:$F$500,3,0))</f>
        <v>0</v>
      </c>
      <c r="E105" s="37" t="str">
        <f>IF(ISERROR(VLOOKUP(B105,'START LİSTE'!$B$6:$F$500,4,0)),"",VLOOKUP(B105,'START LİSTE'!$B$6:$F$500,4,0))</f>
        <v>F</v>
      </c>
      <c r="F105" s="38">
        <f>IF(ISERROR(VLOOKUP($B105,'START LİSTE'!$B$6:$F$500,5,0)),"",VLOOKUP($B105,'START LİSTE'!$B$6:$F$500,5,0))</f>
        <v>34058</v>
      </c>
      <c r="G105" s="39">
        <v>3926</v>
      </c>
      <c r="H105" s="40">
        <f t="shared" si="5"/>
        <v>35</v>
      </c>
    </row>
    <row r="106" spans="1:8" ht="18" customHeight="1">
      <c r="A106" s="34">
        <f t="shared" si="4"/>
        <v>101</v>
      </c>
      <c r="B106" s="35">
        <v>320</v>
      </c>
      <c r="C106" s="36" t="str">
        <f>IF(ISERROR(VLOOKUP(B106,'START LİSTE'!$B$6:$F$500,2,0)),"",VLOOKUP(B106,'START LİSTE'!$B$6:$F$500,2,0))</f>
        <v>MUSTAFA DUYGU</v>
      </c>
      <c r="D106" s="36" t="str">
        <f>IF(ISERROR(VLOOKUP(B106,'START LİSTE'!$B$6:$F$500,3,0)),"",VLOOKUP(B106,'START LİSTE'!$B$6:$F$500,3,0))</f>
        <v>ANKARA</v>
      </c>
      <c r="E106" s="37" t="str">
        <f>IF(ISERROR(VLOOKUP(B106,'START LİSTE'!$B$6:$F$500,4,0)),"",VLOOKUP(B106,'START LİSTE'!$B$6:$F$500,4,0))</f>
        <v>F</v>
      </c>
      <c r="F106" s="38">
        <f>IF(ISERROR(VLOOKUP($B106,'START LİSTE'!$B$6:$F$500,5,0)),"",VLOOKUP($B106,'START LİSTE'!$B$6:$F$500,5,0))</f>
        <v>33970</v>
      </c>
      <c r="G106" s="39">
        <v>3929</v>
      </c>
      <c r="H106" s="40">
        <f t="shared" si="5"/>
        <v>35</v>
      </c>
    </row>
    <row r="107" spans="1:8" ht="18" customHeight="1">
      <c r="A107" s="34">
        <f t="shared" si="4"/>
        <v>102</v>
      </c>
      <c r="B107" s="35">
        <v>209</v>
      </c>
      <c r="C107" s="36" t="str">
        <f>IF(ISERROR(VLOOKUP(B107,'START LİSTE'!$B$6:$F$500,2,0)),"",VLOOKUP(B107,'START LİSTE'!$B$6:$F$500,2,0))</f>
        <v>RAMİS AKSU</v>
      </c>
      <c r="D107" s="36">
        <f>IF(ISERROR(VLOOKUP(B107,'START LİSTE'!$B$6:$F$500,3,0)),"",VLOOKUP(B107,'START LİSTE'!$B$6:$F$500,3,0))</f>
        <v>0</v>
      </c>
      <c r="E107" s="37" t="str">
        <f>IF(ISERROR(VLOOKUP(B107,'START LİSTE'!$B$6:$F$500,4,0)),"",VLOOKUP(B107,'START LİSTE'!$B$6:$F$500,4,0))</f>
        <v>F</v>
      </c>
      <c r="F107" s="38">
        <f>IF(ISERROR(VLOOKUP($B107,'START LİSTE'!$B$6:$F$500,5,0)),"",VLOOKUP($B107,'START LİSTE'!$B$6:$F$500,5,0))</f>
        <v>34444</v>
      </c>
      <c r="G107" s="39">
        <v>3929</v>
      </c>
      <c r="H107" s="40">
        <f t="shared" si="5"/>
        <v>35</v>
      </c>
    </row>
    <row r="108" spans="1:8" ht="18" customHeight="1">
      <c r="A108" s="34">
        <f t="shared" si="4"/>
        <v>103</v>
      </c>
      <c r="B108" s="35">
        <v>203</v>
      </c>
      <c r="C108" s="36" t="str">
        <f>IF(ISERROR(VLOOKUP(B108,'START LİSTE'!$B$6:$F$500,2,0)),"",VLOOKUP(B108,'START LİSTE'!$B$6:$F$500,2,0))</f>
        <v>BEYTULLAH ERKİ</v>
      </c>
      <c r="D108" s="36">
        <f>IF(ISERROR(VLOOKUP(B108,'START LİSTE'!$B$6:$F$500,3,0)),"",VLOOKUP(B108,'START LİSTE'!$B$6:$F$500,3,0))</f>
        <v>0</v>
      </c>
      <c r="E108" s="37" t="str">
        <f>IF(ISERROR(VLOOKUP(B108,'START LİSTE'!$B$6:$F$500,4,0)),"",VLOOKUP(B108,'START LİSTE'!$B$6:$F$500,4,0))</f>
        <v>F</v>
      </c>
      <c r="F108" s="38">
        <f>IF(ISERROR(VLOOKUP($B108,'START LİSTE'!$B$6:$F$500,5,0)),"",VLOOKUP($B108,'START LİSTE'!$B$6:$F$500,5,0))</f>
        <v>34582</v>
      </c>
      <c r="G108" s="39">
        <v>3931</v>
      </c>
      <c r="H108" s="40">
        <f t="shared" si="5"/>
        <v>35</v>
      </c>
    </row>
    <row r="109" spans="1:8" ht="18" customHeight="1">
      <c r="A109" s="34">
        <f t="shared" si="4"/>
        <v>104</v>
      </c>
      <c r="B109" s="35">
        <v>166</v>
      </c>
      <c r="C109" s="36" t="str">
        <f>IF(ISERROR(VLOOKUP(B109,'START LİSTE'!$B$6:$F$500,2,0)),"",VLOOKUP(B109,'START LİSTE'!$B$6:$F$500,2,0))</f>
        <v>ÜNAL SUNULU</v>
      </c>
      <c r="D109" s="36">
        <f>IF(ISERROR(VLOOKUP(B109,'START LİSTE'!$B$6:$F$500,3,0)),"",VLOOKUP(B109,'START LİSTE'!$B$6:$F$500,3,0))</f>
        <v>0</v>
      </c>
      <c r="E109" s="37" t="str">
        <f>IF(ISERROR(VLOOKUP(B109,'START LİSTE'!$B$6:$F$500,4,0)),"",VLOOKUP(B109,'START LİSTE'!$B$6:$F$500,4,0))</f>
        <v>F</v>
      </c>
      <c r="F109" s="38">
        <f>IF(ISERROR(VLOOKUP($B109,'START LİSTE'!$B$6:$F$500,5,0)),"",VLOOKUP($B109,'START LİSTE'!$B$6:$F$500,5,0))</f>
        <v>33970</v>
      </c>
      <c r="G109" s="39">
        <v>3932</v>
      </c>
      <c r="H109" s="40">
        <f t="shared" si="5"/>
        <v>35</v>
      </c>
    </row>
    <row r="110" spans="1:8" ht="18" customHeight="1">
      <c r="A110" s="34">
        <f t="shared" si="4"/>
        <v>105</v>
      </c>
      <c r="B110" s="35">
        <v>47</v>
      </c>
      <c r="C110" s="36" t="str">
        <f>IF(ISERROR(VLOOKUP(B110,'START LİSTE'!$B$6:$F$500,2,0)),"",VLOOKUP(B110,'START LİSTE'!$B$6:$F$500,2,0))</f>
        <v>KEMAL İNAL </v>
      </c>
      <c r="D110" s="36" t="str">
        <f>IF(ISERROR(VLOOKUP(B110,'START LİSTE'!$B$6:$F$500,3,0)),"",VLOOKUP(B110,'START LİSTE'!$B$6:$F$500,3,0))</f>
        <v>ANKARA</v>
      </c>
      <c r="E110" s="37" t="str">
        <f>IF(ISERROR(VLOOKUP(B110,'START LİSTE'!$B$6:$F$500,4,0)),"",VLOOKUP(B110,'START LİSTE'!$B$6:$F$500,4,0))</f>
        <v>F</v>
      </c>
      <c r="F110" s="38">
        <f>IF(ISERROR(VLOOKUP($B110,'START LİSTE'!$B$6:$F$500,5,0)),"",VLOOKUP($B110,'START LİSTE'!$B$6:$F$500,5,0))</f>
        <v>23464</v>
      </c>
      <c r="G110" s="39">
        <v>3934</v>
      </c>
      <c r="H110" s="40">
        <f t="shared" si="5"/>
        <v>35</v>
      </c>
    </row>
    <row r="111" spans="1:8" ht="18" customHeight="1">
      <c r="A111" s="34">
        <f t="shared" si="4"/>
        <v>106</v>
      </c>
      <c r="B111" s="35">
        <v>227</v>
      </c>
      <c r="C111" s="36" t="str">
        <f>IF(ISERROR(VLOOKUP(B111,'START LİSTE'!$B$6:$F$500,2,0)),"",VLOOKUP(B111,'START LİSTE'!$B$6:$F$500,2,0))</f>
        <v>ÇAĞRI FİKRET ÜNAL</v>
      </c>
      <c r="D111" s="36" t="str">
        <f>IF(ISERROR(VLOOKUP(B111,'START LİSTE'!$B$6:$F$500,3,0)),"",VLOOKUP(B111,'START LİSTE'!$B$6:$F$500,3,0))</f>
        <v>POLİS AKADEMİSİ</v>
      </c>
      <c r="E111" s="37" t="str">
        <f>IF(ISERROR(VLOOKUP(B111,'START LİSTE'!$B$6:$F$500,4,0)),"",VLOOKUP(B111,'START LİSTE'!$B$6:$F$500,4,0))</f>
        <v>F</v>
      </c>
      <c r="F111" s="38">
        <f>IF(ISERROR(VLOOKUP($B111,'START LİSTE'!$B$6:$F$500,5,0)),"",VLOOKUP($B111,'START LİSTE'!$B$6:$F$500,5,0))</f>
        <v>34352</v>
      </c>
      <c r="G111" s="39">
        <v>3934</v>
      </c>
      <c r="H111" s="40">
        <f t="shared" si="5"/>
        <v>35</v>
      </c>
    </row>
    <row r="112" spans="1:8" ht="18" customHeight="1">
      <c r="A112" s="34">
        <f t="shared" si="4"/>
        <v>107</v>
      </c>
      <c r="B112" s="35">
        <v>226</v>
      </c>
      <c r="C112" s="36" t="str">
        <f>IF(ISERROR(VLOOKUP(B112,'START LİSTE'!$B$6:$F$500,2,0)),"",VLOOKUP(B112,'START LİSTE'!$B$6:$F$500,2,0))</f>
        <v>HİLMİ BAŞKOPARAN</v>
      </c>
      <c r="D112" s="36">
        <f>IF(ISERROR(VLOOKUP(B112,'START LİSTE'!$B$6:$F$500,3,0)),"",VLOOKUP(B112,'START LİSTE'!$B$6:$F$500,3,0))</f>
        <v>0</v>
      </c>
      <c r="E112" s="37" t="str">
        <f>IF(ISERROR(VLOOKUP(B112,'START LİSTE'!$B$6:$F$500,4,0)),"",VLOOKUP(B112,'START LİSTE'!$B$6:$F$500,4,0))</f>
        <v>F</v>
      </c>
      <c r="F112" s="38">
        <f>IF(ISERROR(VLOOKUP($B112,'START LİSTE'!$B$6:$F$500,5,0)),"",VLOOKUP($B112,'START LİSTE'!$B$6:$F$500,5,0))</f>
        <v>34806</v>
      </c>
      <c r="G112" s="39">
        <v>3936</v>
      </c>
      <c r="H112" s="40">
        <f t="shared" si="5"/>
        <v>35</v>
      </c>
    </row>
    <row r="113" spans="1:8" ht="18" customHeight="1">
      <c r="A113" s="34">
        <f t="shared" si="4"/>
        <v>108</v>
      </c>
      <c r="B113" s="35">
        <v>215</v>
      </c>
      <c r="C113" s="36" t="str">
        <f>IF(ISERROR(VLOOKUP(B113,'START LİSTE'!$B$6:$F$500,2,0)),"",VLOOKUP(B113,'START LİSTE'!$B$6:$F$500,2,0))</f>
        <v>BERAT AKYOL</v>
      </c>
      <c r="D113" s="36">
        <f>IF(ISERROR(VLOOKUP(B113,'START LİSTE'!$B$6:$F$500,3,0)),"",VLOOKUP(B113,'START LİSTE'!$B$6:$F$500,3,0))</f>
        <v>0</v>
      </c>
      <c r="E113" s="37" t="str">
        <f>IF(ISERROR(VLOOKUP(B113,'START LİSTE'!$B$6:$F$500,4,0)),"",VLOOKUP(B113,'START LİSTE'!$B$6:$F$500,4,0))</f>
        <v>F</v>
      </c>
      <c r="F113" s="38">
        <f>IF(ISERROR(VLOOKUP($B113,'START LİSTE'!$B$6:$F$500,5,0)),"",VLOOKUP($B113,'START LİSTE'!$B$6:$F$500,5,0))</f>
        <v>34034</v>
      </c>
      <c r="G113" s="39">
        <v>3937</v>
      </c>
      <c r="H113" s="40">
        <f t="shared" si="5"/>
        <v>35</v>
      </c>
    </row>
    <row r="114" spans="1:8" ht="18" customHeight="1">
      <c r="A114" s="34">
        <f t="shared" si="4"/>
        <v>109</v>
      </c>
      <c r="B114" s="35">
        <v>97</v>
      </c>
      <c r="C114" s="36" t="str">
        <f>IF(ISERROR(VLOOKUP(B114,'START LİSTE'!$B$6:$F$500,2,0)),"",VLOOKUP(B114,'START LİSTE'!$B$6:$F$500,2,0))</f>
        <v>İSMAİL GÜLEÇ</v>
      </c>
      <c r="D114" s="36" t="str">
        <f>IF(ISERROR(VLOOKUP(B114,'START LİSTE'!$B$6:$F$500,3,0)),"",VLOOKUP(B114,'START LİSTE'!$B$6:$F$500,3,0))</f>
        <v>ADIYAMAN</v>
      </c>
      <c r="E114" s="37" t="str">
        <f>IF(ISERROR(VLOOKUP(B114,'START LİSTE'!$B$6:$F$500,4,0)),"",VLOOKUP(B114,'START LİSTE'!$B$6:$F$500,4,0))</f>
        <v>F</v>
      </c>
      <c r="F114" s="38">
        <f>IF(ISERROR(VLOOKUP($B114,'START LİSTE'!$B$6:$F$500,5,0)),"",VLOOKUP($B114,'START LİSTE'!$B$6:$F$500,5,0))</f>
        <v>35582</v>
      </c>
      <c r="G114" s="39">
        <v>3937</v>
      </c>
      <c r="H114" s="40">
        <f t="shared" si="5"/>
        <v>35</v>
      </c>
    </row>
    <row r="115" spans="1:8" ht="18" customHeight="1">
      <c r="A115" s="34">
        <f t="shared" si="4"/>
        <v>110</v>
      </c>
      <c r="B115" s="35">
        <v>384</v>
      </c>
      <c r="C115" s="36" t="str">
        <f>IF(ISERROR(VLOOKUP(B115,'START LİSTE'!$B$6:$F$500,2,0)),"",VLOOKUP(B115,'START LİSTE'!$B$6:$F$500,2,0))</f>
        <v>SEZAİ TOĞAN</v>
      </c>
      <c r="D115" s="36" t="str">
        <f>IF(ISERROR(VLOOKUP(B115,'START LİSTE'!$B$6:$F$500,3,0)),"",VLOOKUP(B115,'START LİSTE'!$B$6:$F$500,3,0))</f>
        <v>ANKARA</v>
      </c>
      <c r="E115" s="37" t="str">
        <f>IF(ISERROR(VLOOKUP(B115,'START LİSTE'!$B$6:$F$500,4,0)),"",VLOOKUP(B115,'START LİSTE'!$B$6:$F$500,4,0))</f>
        <v>F</v>
      </c>
      <c r="F115" s="38">
        <f>IF(ISERROR(VLOOKUP($B115,'START LİSTE'!$B$6:$F$500,5,0)),"",VLOOKUP($B115,'START LİSTE'!$B$6:$F$500,5,0))</f>
        <v>25467</v>
      </c>
      <c r="G115" s="39">
        <v>3939</v>
      </c>
      <c r="H115" s="40">
        <f t="shared" si="5"/>
        <v>35</v>
      </c>
    </row>
    <row r="116" spans="1:8" ht="18" customHeight="1">
      <c r="A116" s="34">
        <f t="shared" si="4"/>
        <v>111</v>
      </c>
      <c r="B116" s="35">
        <v>231</v>
      </c>
      <c r="C116" s="36" t="str">
        <f>IF(ISERROR(VLOOKUP(B116,'START LİSTE'!$B$6:$F$500,2,0)),"",VLOOKUP(B116,'START LİSTE'!$B$6:$F$500,2,0))</f>
        <v>M.YASİR GÜNEY</v>
      </c>
      <c r="D116" s="36" t="str">
        <f>IF(ISERROR(VLOOKUP(B116,'START LİSTE'!$B$6:$F$500,3,0)),"",VLOOKUP(B116,'START LİSTE'!$B$6:$F$500,3,0))</f>
        <v>POLİS AKADEMİSİ</v>
      </c>
      <c r="E116" s="37" t="str">
        <f>IF(ISERROR(VLOOKUP(B116,'START LİSTE'!$B$6:$F$500,4,0)),"",VLOOKUP(B116,'START LİSTE'!$B$6:$F$500,4,0))</f>
        <v>F</v>
      </c>
      <c r="F116" s="38">
        <f>IF(ISERROR(VLOOKUP($B116,'START LİSTE'!$B$6:$F$500,5,0)),"",VLOOKUP($B116,'START LİSTE'!$B$6:$F$500,5,0))</f>
        <v>34262</v>
      </c>
      <c r="G116" s="39">
        <v>3940</v>
      </c>
      <c r="H116" s="40">
        <f t="shared" si="5"/>
        <v>35</v>
      </c>
    </row>
    <row r="117" spans="1:8" ht="18" customHeight="1">
      <c r="A117" s="34">
        <f t="shared" si="4"/>
        <v>112</v>
      </c>
      <c r="B117" s="35">
        <v>370</v>
      </c>
      <c r="C117" s="36" t="str">
        <f>IF(ISERROR(VLOOKUP(B117,'START LİSTE'!$B$6:$F$500,2,0)),"",VLOOKUP(B117,'START LİSTE'!$B$6:$F$500,2,0))</f>
        <v>MEHMET ALİ ARSLAN</v>
      </c>
      <c r="D117" s="36" t="str">
        <f>IF(ISERROR(VLOOKUP(B117,'START LİSTE'!$B$6:$F$500,3,0)),"",VLOOKUP(B117,'START LİSTE'!$B$6:$F$500,3,0))</f>
        <v>ANKARA</v>
      </c>
      <c r="E117" s="37" t="str">
        <f>IF(ISERROR(VLOOKUP(B117,'START LİSTE'!$B$6:$F$500,4,0)),"",VLOOKUP(B117,'START LİSTE'!$B$6:$F$500,4,0))</f>
        <v>F</v>
      </c>
      <c r="F117" s="38">
        <f>IF(ISERROR(VLOOKUP($B117,'START LİSTE'!$B$6:$F$500,5,0)),"",VLOOKUP($B117,'START LİSTE'!$B$6:$F$500,5,0))</f>
        <v>1</v>
      </c>
      <c r="G117" s="39">
        <v>3944</v>
      </c>
      <c r="H117" s="40">
        <f t="shared" si="5"/>
        <v>35</v>
      </c>
    </row>
    <row r="118" spans="1:8" ht="18" customHeight="1">
      <c r="A118" s="34">
        <f t="shared" si="4"/>
        <v>113</v>
      </c>
      <c r="B118" s="35">
        <v>225</v>
      </c>
      <c r="C118" s="36" t="str">
        <f>IF(ISERROR(VLOOKUP(B118,'START LİSTE'!$B$6:$F$500,2,0)),"",VLOOKUP(B118,'START LİSTE'!$B$6:$F$500,2,0))</f>
        <v>YASİN ŞAHİN</v>
      </c>
      <c r="D118" s="36">
        <f>IF(ISERROR(VLOOKUP(B118,'START LİSTE'!$B$6:$F$500,3,0)),"",VLOOKUP(B118,'START LİSTE'!$B$6:$F$500,3,0))</f>
        <v>0</v>
      </c>
      <c r="E118" s="37" t="str">
        <f>IF(ISERROR(VLOOKUP(B118,'START LİSTE'!$B$6:$F$500,4,0)),"",VLOOKUP(B118,'START LİSTE'!$B$6:$F$500,4,0))</f>
        <v>F</v>
      </c>
      <c r="F118" s="38">
        <f>IF(ISERROR(VLOOKUP($B118,'START LİSTE'!$B$6:$F$500,5,0)),"",VLOOKUP($B118,'START LİSTE'!$B$6:$F$500,5,0))</f>
        <v>34904</v>
      </c>
      <c r="G118" s="39">
        <v>3945</v>
      </c>
      <c r="H118" s="40">
        <f t="shared" si="5"/>
        <v>35</v>
      </c>
    </row>
    <row r="119" spans="1:8" ht="18" customHeight="1">
      <c r="A119" s="34">
        <f t="shared" si="4"/>
        <v>114</v>
      </c>
      <c r="B119" s="35">
        <v>214</v>
      </c>
      <c r="C119" s="36" t="str">
        <f>IF(ISERROR(VLOOKUP(B119,'START LİSTE'!$B$6:$F$500,2,0)),"",VLOOKUP(B119,'START LİSTE'!$B$6:$F$500,2,0))</f>
        <v>ERHAN İLKAN</v>
      </c>
      <c r="D119" s="36">
        <f>IF(ISERROR(VLOOKUP(B119,'START LİSTE'!$B$6:$F$500,3,0)),"",VLOOKUP(B119,'START LİSTE'!$B$6:$F$500,3,0))</f>
        <v>0</v>
      </c>
      <c r="E119" s="37" t="str">
        <f>IF(ISERROR(VLOOKUP(B119,'START LİSTE'!$B$6:$F$500,4,0)),"",VLOOKUP(B119,'START LİSTE'!$B$6:$F$500,4,0))</f>
        <v>F</v>
      </c>
      <c r="F119" s="38">
        <f>IF(ISERROR(VLOOKUP($B119,'START LİSTE'!$B$6:$F$500,5,0)),"",VLOOKUP($B119,'START LİSTE'!$B$6:$F$500,5,0))</f>
        <v>34541</v>
      </c>
      <c r="G119" s="39">
        <v>3946</v>
      </c>
      <c r="H119" s="40">
        <f t="shared" si="5"/>
        <v>35</v>
      </c>
    </row>
    <row r="120" spans="1:8" ht="18" customHeight="1">
      <c r="A120" s="34">
        <f t="shared" si="4"/>
        <v>115</v>
      </c>
      <c r="B120" s="35">
        <v>272</v>
      </c>
      <c r="C120" s="36" t="str">
        <f>IF(ISERROR(VLOOKUP(B120,'START LİSTE'!$B$6:$F$500,2,0)),"",VLOOKUP(B120,'START LİSTE'!$B$6:$F$500,2,0))</f>
        <v>ABDULKADİR KARACA</v>
      </c>
      <c r="D120" s="36" t="str">
        <f>IF(ISERROR(VLOOKUP(B120,'START LİSTE'!$B$6:$F$500,3,0)),"",VLOOKUP(B120,'START LİSTE'!$B$6:$F$500,3,0))</f>
        <v>POLİS AKADEMİSİ</v>
      </c>
      <c r="E120" s="37" t="str">
        <f>IF(ISERROR(VLOOKUP(B120,'START LİSTE'!$B$6:$F$500,4,0)),"",VLOOKUP(B120,'START LİSTE'!$B$6:$F$500,4,0))</f>
        <v>T</v>
      </c>
      <c r="F120" s="38">
        <f>IF(ISERROR(VLOOKUP($B120,'START LİSTE'!$B$6:$F$500,5,0)),"",VLOOKUP($B120,'START LİSTE'!$B$6:$F$500,5,0))</f>
        <v>24069</v>
      </c>
      <c r="G120" s="39">
        <v>3948</v>
      </c>
      <c r="H120" s="40">
        <f t="shared" si="5"/>
        <v>36</v>
      </c>
    </row>
    <row r="121" spans="1:8" ht="18" customHeight="1">
      <c r="A121" s="34">
        <f t="shared" si="4"/>
        <v>116</v>
      </c>
      <c r="B121" s="35">
        <v>181</v>
      </c>
      <c r="C121" s="36" t="str">
        <f>IF(ISERROR(VLOOKUP(B121,'START LİSTE'!$B$6:$F$500,2,0)),"",VLOOKUP(B121,'START LİSTE'!$B$6:$F$500,2,0))</f>
        <v>RAMAZAN DOĞAN</v>
      </c>
      <c r="D121" s="36">
        <f>IF(ISERROR(VLOOKUP(B121,'START LİSTE'!$B$6:$F$500,3,0)),"",VLOOKUP(B121,'START LİSTE'!$B$6:$F$500,3,0))</f>
        <v>0</v>
      </c>
      <c r="E121" s="37" t="str">
        <f>IF(ISERROR(VLOOKUP(B121,'START LİSTE'!$B$6:$F$500,4,0)),"",VLOOKUP(B121,'START LİSTE'!$B$6:$F$500,4,0))</f>
        <v>F</v>
      </c>
      <c r="F121" s="38">
        <f>IF(ISERROR(VLOOKUP($B121,'START LİSTE'!$B$6:$F$500,5,0)),"",VLOOKUP($B121,'START LİSTE'!$B$6:$F$500,5,0))</f>
        <v>34434</v>
      </c>
      <c r="G121" s="39">
        <v>3949</v>
      </c>
      <c r="H121" s="40">
        <f t="shared" si="5"/>
        <v>36</v>
      </c>
    </row>
    <row r="122" spans="1:8" ht="18" customHeight="1">
      <c r="A122" s="34">
        <f t="shared" si="4"/>
        <v>117</v>
      </c>
      <c r="B122" s="35">
        <v>389</v>
      </c>
      <c r="C122" s="36" t="str">
        <f>IF(ISERROR(VLOOKUP(B122,'START LİSTE'!$B$6:$F$500,2,0)),"",VLOOKUP(B122,'START LİSTE'!$B$6:$F$500,2,0))</f>
        <v>KEMAL KOL</v>
      </c>
      <c r="D122" s="36" t="str">
        <f>IF(ISERROR(VLOOKUP(B122,'START LİSTE'!$B$6:$F$500,3,0)),"",VLOOKUP(B122,'START LİSTE'!$B$6:$F$500,3,0))</f>
        <v>CORUM</v>
      </c>
      <c r="E122" s="37" t="str">
        <f>IF(ISERROR(VLOOKUP(B122,'START LİSTE'!$B$6:$F$500,4,0)),"",VLOOKUP(B122,'START LİSTE'!$B$6:$F$500,4,0))</f>
        <v>F</v>
      </c>
      <c r="F122" s="38">
        <f>IF(ISERROR(VLOOKUP($B122,'START LİSTE'!$B$6:$F$500,5,0)),"",VLOOKUP($B122,'START LİSTE'!$B$6:$F$500,5,0))</f>
        <v>1</v>
      </c>
      <c r="G122" s="39">
        <v>3951</v>
      </c>
      <c r="H122" s="40">
        <f t="shared" si="5"/>
        <v>36</v>
      </c>
    </row>
    <row r="123" spans="1:8" ht="18" customHeight="1">
      <c r="A123" s="34">
        <f t="shared" si="4"/>
        <v>118</v>
      </c>
      <c r="B123" s="35">
        <v>174</v>
      </c>
      <c r="C123" s="36" t="str">
        <f>IF(ISERROR(VLOOKUP(B123,'START LİSTE'!$B$6:$F$500,2,0)),"",VLOOKUP(B123,'START LİSTE'!$B$6:$F$500,2,0))</f>
        <v>MUSTAFA ÇINAR</v>
      </c>
      <c r="D123" s="36">
        <f>IF(ISERROR(VLOOKUP(B123,'START LİSTE'!$B$6:$F$500,3,0)),"",VLOOKUP(B123,'START LİSTE'!$B$6:$F$500,3,0))</f>
        <v>0</v>
      </c>
      <c r="E123" s="37" t="str">
        <f>IF(ISERROR(VLOOKUP(B123,'START LİSTE'!$B$6:$F$500,4,0)),"",VLOOKUP(B123,'START LİSTE'!$B$6:$F$500,4,0))</f>
        <v>F</v>
      </c>
      <c r="F123" s="38">
        <f>IF(ISERROR(VLOOKUP($B123,'START LİSTE'!$B$6:$F$500,5,0)),"",VLOOKUP($B123,'START LİSTE'!$B$6:$F$500,5,0))</f>
        <v>34477</v>
      </c>
      <c r="G123" s="39">
        <v>3952</v>
      </c>
      <c r="H123" s="40">
        <f t="shared" si="5"/>
        <v>36</v>
      </c>
    </row>
    <row r="124" spans="1:8" ht="18" customHeight="1">
      <c r="A124" s="34">
        <f t="shared" si="4"/>
        <v>119</v>
      </c>
      <c r="B124" s="35">
        <v>229</v>
      </c>
      <c r="C124" s="36" t="str">
        <f>IF(ISERROR(VLOOKUP(B124,'START LİSTE'!$B$6:$F$500,2,0)),"",VLOOKUP(B124,'START LİSTE'!$B$6:$F$500,2,0))</f>
        <v>İBRAHİM KILÇIK</v>
      </c>
      <c r="D124" s="36" t="str">
        <f>IF(ISERROR(VLOOKUP(B124,'START LİSTE'!$B$6:$F$500,3,0)),"",VLOOKUP(B124,'START LİSTE'!$B$6:$F$500,3,0))</f>
        <v>POLİS AKADEMİSİ</v>
      </c>
      <c r="E124" s="37" t="str">
        <f>IF(ISERROR(VLOOKUP(B124,'START LİSTE'!$B$6:$F$500,4,0)),"",VLOOKUP(B124,'START LİSTE'!$B$6:$F$500,4,0))</f>
        <v>F</v>
      </c>
      <c r="F124" s="38">
        <f>IF(ISERROR(VLOOKUP($B124,'START LİSTE'!$B$6:$F$500,5,0)),"",VLOOKUP($B124,'START LİSTE'!$B$6:$F$500,5,0))</f>
        <v>34600</v>
      </c>
      <c r="G124" s="39">
        <v>3954</v>
      </c>
      <c r="H124" s="40">
        <f t="shared" si="5"/>
        <v>36</v>
      </c>
    </row>
    <row r="125" spans="1:8" ht="18" customHeight="1">
      <c r="A125" s="34">
        <f t="shared" si="4"/>
        <v>120</v>
      </c>
      <c r="B125" s="35">
        <v>200</v>
      </c>
      <c r="C125" s="36" t="str">
        <f>IF(ISERROR(VLOOKUP(B125,'START LİSTE'!$B$6:$F$500,2,0)),"",VLOOKUP(B125,'START LİSTE'!$B$6:$F$500,2,0))</f>
        <v>RÜSTEM ATEŞ</v>
      </c>
      <c r="D125" s="36">
        <f>IF(ISERROR(VLOOKUP(B125,'START LİSTE'!$B$6:$F$500,3,0)),"",VLOOKUP(B125,'START LİSTE'!$B$6:$F$500,3,0))</f>
        <v>0</v>
      </c>
      <c r="E125" s="37" t="str">
        <f>IF(ISERROR(VLOOKUP(B125,'START LİSTE'!$B$6:$F$500,4,0)),"",VLOOKUP(B125,'START LİSTE'!$B$6:$F$500,4,0))</f>
        <v>F</v>
      </c>
      <c r="F125" s="38">
        <f>IF(ISERROR(VLOOKUP($B125,'START LİSTE'!$B$6:$F$500,5,0)),"",VLOOKUP($B125,'START LİSTE'!$B$6:$F$500,5,0))</f>
        <v>34104</v>
      </c>
      <c r="G125" s="39">
        <v>3955</v>
      </c>
      <c r="H125" s="40">
        <f t="shared" si="5"/>
        <v>36</v>
      </c>
    </row>
    <row r="126" spans="1:8" ht="18" customHeight="1">
      <c r="A126" s="34">
        <f t="shared" si="4"/>
        <v>121</v>
      </c>
      <c r="B126" s="35">
        <v>302</v>
      </c>
      <c r="C126" s="36" t="str">
        <f>IF(ISERROR(VLOOKUP(B126,'START LİSTE'!$B$6:$F$500,2,0)),"",VLOOKUP(B126,'START LİSTE'!$B$6:$F$500,2,0))</f>
        <v>ÖMER ALTAY</v>
      </c>
      <c r="D126" s="36" t="str">
        <f>IF(ISERROR(VLOOKUP(B126,'START LİSTE'!$B$6:$F$500,3,0)),"",VLOOKUP(B126,'START LİSTE'!$B$6:$F$500,3,0))</f>
        <v>BAŞKENT GENÇLER VE MASTERLER</v>
      </c>
      <c r="E126" s="37" t="str">
        <f>IF(ISERROR(VLOOKUP(B126,'START LİSTE'!$B$6:$F$500,4,0)),"",VLOOKUP(B126,'START LİSTE'!$B$6:$F$500,4,0))</f>
        <v>T</v>
      </c>
      <c r="F126" s="38">
        <f>IF(ISERROR(VLOOKUP($B126,'START LİSTE'!$B$6:$F$500,5,0)),"",VLOOKUP($B126,'START LİSTE'!$B$6:$F$500,5,0))</f>
        <v>25607</v>
      </c>
      <c r="G126" s="39">
        <v>3957</v>
      </c>
      <c r="H126" s="40">
        <f t="shared" si="5"/>
        <v>37</v>
      </c>
    </row>
    <row r="127" spans="1:8" ht="18" customHeight="1">
      <c r="A127" s="34">
        <f t="shared" si="4"/>
        <v>122</v>
      </c>
      <c r="B127" s="35">
        <v>221</v>
      </c>
      <c r="C127" s="36" t="str">
        <f>IF(ISERROR(VLOOKUP(B127,'START LİSTE'!$B$6:$F$500,2,0)),"",VLOOKUP(B127,'START LİSTE'!$B$6:$F$500,2,0))</f>
        <v>BEKİR KORKMAZ</v>
      </c>
      <c r="D127" s="36">
        <f>IF(ISERROR(VLOOKUP(B127,'START LİSTE'!$B$6:$F$500,3,0)),"",VLOOKUP(B127,'START LİSTE'!$B$6:$F$500,3,0))</f>
        <v>0</v>
      </c>
      <c r="E127" s="37" t="str">
        <f>IF(ISERROR(VLOOKUP(B127,'START LİSTE'!$B$6:$F$500,4,0)),"",VLOOKUP(B127,'START LİSTE'!$B$6:$F$500,4,0))</f>
        <v>F</v>
      </c>
      <c r="F127" s="38">
        <f>IF(ISERROR(VLOOKUP($B127,'START LİSTE'!$B$6:$F$500,5,0)),"",VLOOKUP($B127,'START LİSTE'!$B$6:$F$500,5,0))</f>
        <v>34862</v>
      </c>
      <c r="G127" s="39">
        <v>3959</v>
      </c>
      <c r="H127" s="40">
        <f t="shared" si="5"/>
        <v>37</v>
      </c>
    </row>
    <row r="128" spans="1:8" ht="18" customHeight="1">
      <c r="A128" s="34">
        <f t="shared" si="4"/>
        <v>123</v>
      </c>
      <c r="B128" s="35">
        <v>301</v>
      </c>
      <c r="C128" s="36" t="str">
        <f>IF(ISERROR(VLOOKUP(B128,'START LİSTE'!$B$6:$F$500,2,0)),"",VLOOKUP(B128,'START LİSTE'!$B$6:$F$500,2,0))</f>
        <v>ÜZEYİR KAPLAN</v>
      </c>
      <c r="D128" s="36" t="str">
        <f>IF(ISERROR(VLOOKUP(B128,'START LİSTE'!$B$6:$F$500,3,0)),"",VLOOKUP(B128,'START LİSTE'!$B$6:$F$500,3,0))</f>
        <v>BAŞKENT GENÇLER VE MASTERLER</v>
      </c>
      <c r="E128" s="37" t="str">
        <f>IF(ISERROR(VLOOKUP(B128,'START LİSTE'!$B$6:$F$500,4,0)),"",VLOOKUP(B128,'START LİSTE'!$B$6:$F$500,4,0))</f>
        <v>T</v>
      </c>
      <c r="F128" s="38">
        <f>IF(ISERROR(VLOOKUP($B128,'START LİSTE'!$B$6:$F$500,5,0)),"",VLOOKUP($B128,'START LİSTE'!$B$6:$F$500,5,0))</f>
        <v>21586</v>
      </c>
      <c r="G128" s="39">
        <v>4000</v>
      </c>
      <c r="H128" s="40">
        <f t="shared" si="5"/>
        <v>38</v>
      </c>
    </row>
    <row r="129" spans="1:8" ht="18" customHeight="1">
      <c r="A129" s="34">
        <f t="shared" si="4"/>
        <v>124</v>
      </c>
      <c r="B129" s="35">
        <v>191</v>
      </c>
      <c r="C129" s="36" t="str">
        <f>IF(ISERROR(VLOOKUP(B129,'START LİSTE'!$B$6:$F$500,2,0)),"",VLOOKUP(B129,'START LİSTE'!$B$6:$F$500,2,0))</f>
        <v>AHMET TURAN UTKUN</v>
      </c>
      <c r="D129" s="36">
        <f>IF(ISERROR(VLOOKUP(B129,'START LİSTE'!$B$6:$F$500,3,0)),"",VLOOKUP(B129,'START LİSTE'!$B$6:$F$500,3,0))</f>
        <v>0</v>
      </c>
      <c r="E129" s="37" t="str">
        <f>IF(ISERROR(VLOOKUP(B129,'START LİSTE'!$B$6:$F$500,4,0)),"",VLOOKUP(B129,'START LİSTE'!$B$6:$F$500,4,0))</f>
        <v>F</v>
      </c>
      <c r="F129" s="38">
        <f>IF(ISERROR(VLOOKUP($B129,'START LİSTE'!$B$6:$F$500,5,0)),"",VLOOKUP($B129,'START LİSTE'!$B$6:$F$500,5,0))</f>
        <v>36014</v>
      </c>
      <c r="G129" s="39">
        <v>4011</v>
      </c>
      <c r="H129" s="40">
        <f t="shared" si="5"/>
        <v>38</v>
      </c>
    </row>
    <row r="130" spans="1:8" ht="18" customHeight="1">
      <c r="A130" s="34">
        <f t="shared" si="4"/>
        <v>125</v>
      </c>
      <c r="B130" s="35">
        <v>216</v>
      </c>
      <c r="C130" s="36" t="str">
        <f>IF(ISERROR(VLOOKUP(B130,'START LİSTE'!$B$6:$F$500,2,0)),"",VLOOKUP(B130,'START LİSTE'!$B$6:$F$500,2,0))</f>
        <v>YÜCEL LEKÖŞE</v>
      </c>
      <c r="D130" s="36">
        <f>IF(ISERROR(VLOOKUP(B130,'START LİSTE'!$B$6:$F$500,3,0)),"",VLOOKUP(B130,'START LİSTE'!$B$6:$F$500,3,0))</f>
        <v>0</v>
      </c>
      <c r="E130" s="37" t="str">
        <f>IF(ISERROR(VLOOKUP(B130,'START LİSTE'!$B$6:$F$500,4,0)),"",VLOOKUP(B130,'START LİSTE'!$B$6:$F$500,4,0))</f>
        <v>F</v>
      </c>
      <c r="F130" s="38">
        <f>IF(ISERROR(VLOOKUP($B130,'START LİSTE'!$B$6:$F$500,5,0)),"",VLOOKUP($B130,'START LİSTE'!$B$6:$F$500,5,0))</f>
        <v>34612</v>
      </c>
      <c r="G130" s="39">
        <v>4012</v>
      </c>
      <c r="H130" s="40">
        <f t="shared" si="5"/>
        <v>38</v>
      </c>
    </row>
    <row r="131" spans="1:8" ht="18" customHeight="1">
      <c r="A131" s="34">
        <f t="shared" si="4"/>
        <v>126</v>
      </c>
      <c r="B131" s="35">
        <v>279</v>
      </c>
      <c r="C131" s="36" t="str">
        <f>IF(ISERROR(VLOOKUP(B131,'START LİSTE'!$B$6:$F$500,2,0)),"",VLOOKUP(B131,'START LİSTE'!$B$6:$F$500,2,0))</f>
        <v>ERGUN ÖZKURUOĞLU</v>
      </c>
      <c r="D131" s="36" t="str">
        <f>IF(ISERROR(VLOOKUP(B131,'START LİSTE'!$B$6:$F$500,3,0)),"",VLOOKUP(B131,'START LİSTE'!$B$6:$F$500,3,0))</f>
        <v>İSTANBUL-İSTANBUL MASTERLERİ</v>
      </c>
      <c r="E131" s="37" t="str">
        <f>IF(ISERROR(VLOOKUP(B131,'START LİSTE'!$B$6:$F$500,4,0)),"",VLOOKUP(B131,'START LİSTE'!$B$6:$F$500,4,0))</f>
        <v>T</v>
      </c>
      <c r="F131" s="38">
        <f>IF(ISERROR(VLOOKUP($B131,'START LİSTE'!$B$6:$F$500,5,0)),"",VLOOKUP($B131,'START LİSTE'!$B$6:$F$500,5,0))</f>
        <v>24580</v>
      </c>
      <c r="G131" s="39">
        <v>4014</v>
      </c>
      <c r="H131" s="40">
        <f t="shared" si="5"/>
        <v>39</v>
      </c>
    </row>
    <row r="132" spans="1:8" ht="18" customHeight="1">
      <c r="A132" s="34">
        <f t="shared" si="4"/>
        <v>127</v>
      </c>
      <c r="B132" s="35">
        <v>326</v>
      </c>
      <c r="C132" s="36" t="str">
        <f>IF(ISERROR(VLOOKUP(B132,'START LİSTE'!$B$6:$F$500,2,0)),"",VLOOKUP(B132,'START LİSTE'!$B$6:$F$500,2,0))</f>
        <v>MURAT ÇILGIN</v>
      </c>
      <c r="D132" s="36" t="str">
        <f>IF(ISERROR(VLOOKUP(B132,'START LİSTE'!$B$6:$F$500,3,0)),"",VLOOKUP(B132,'START LİSTE'!$B$6:$F$500,3,0))</f>
        <v>ESKİŞEHİR</v>
      </c>
      <c r="E132" s="37" t="str">
        <f>IF(ISERROR(VLOOKUP(B132,'START LİSTE'!$B$6:$F$500,4,0)),"",VLOOKUP(B132,'START LİSTE'!$B$6:$F$500,4,0))</f>
        <v>F</v>
      </c>
      <c r="F132" s="38">
        <f>IF(ISERROR(VLOOKUP($B132,'START LİSTE'!$B$6:$F$500,5,0)),"",VLOOKUP($B132,'START LİSTE'!$B$6:$F$500,5,0))</f>
        <v>24838</v>
      </c>
      <c r="G132" s="39">
        <v>4016</v>
      </c>
      <c r="H132" s="40">
        <f t="shared" si="5"/>
        <v>39</v>
      </c>
    </row>
    <row r="133" spans="1:8" ht="18" customHeight="1">
      <c r="A133" s="34">
        <f t="shared" si="4"/>
        <v>128</v>
      </c>
      <c r="B133" s="35">
        <v>188</v>
      </c>
      <c r="C133" s="36" t="str">
        <f>IF(ISERROR(VLOOKUP(B133,'START LİSTE'!$B$6:$F$500,2,0)),"",VLOOKUP(B133,'START LİSTE'!$B$6:$F$500,2,0))</f>
        <v>İBRAHİM UÇGUN</v>
      </c>
      <c r="D133" s="36">
        <f>IF(ISERROR(VLOOKUP(B133,'START LİSTE'!$B$6:$F$500,3,0)),"",VLOOKUP(B133,'START LİSTE'!$B$6:$F$500,3,0))</f>
        <v>0</v>
      </c>
      <c r="E133" s="37" t="str">
        <f>IF(ISERROR(VLOOKUP(B133,'START LİSTE'!$B$6:$F$500,4,0)),"",VLOOKUP(B133,'START LİSTE'!$B$6:$F$500,4,0))</f>
        <v>F</v>
      </c>
      <c r="F133" s="38">
        <f>IF(ISERROR(VLOOKUP($B133,'START LİSTE'!$B$6:$F$500,5,0)),"",VLOOKUP($B133,'START LİSTE'!$B$6:$F$500,5,0))</f>
        <v>33601</v>
      </c>
      <c r="G133" s="39">
        <v>4018</v>
      </c>
      <c r="H133" s="40">
        <f t="shared" si="5"/>
        <v>39</v>
      </c>
    </row>
    <row r="134" spans="1:8" ht="18" customHeight="1">
      <c r="A134" s="34">
        <f t="shared" si="4"/>
        <v>129</v>
      </c>
      <c r="B134" s="35">
        <v>184</v>
      </c>
      <c r="C134" s="36" t="str">
        <f>IF(ISERROR(VLOOKUP(B134,'START LİSTE'!$B$6:$F$500,2,0)),"",VLOOKUP(B134,'START LİSTE'!$B$6:$F$500,2,0))</f>
        <v>HİKMET TOSUN</v>
      </c>
      <c r="D134" s="36">
        <f>IF(ISERROR(VLOOKUP(B134,'START LİSTE'!$B$6:$F$500,3,0)),"",VLOOKUP(B134,'START LİSTE'!$B$6:$F$500,3,0))</f>
        <v>0</v>
      </c>
      <c r="E134" s="37" t="str">
        <f>IF(ISERROR(VLOOKUP(B134,'START LİSTE'!$B$6:$F$500,4,0)),"",VLOOKUP(B134,'START LİSTE'!$B$6:$F$500,4,0))</f>
        <v>F</v>
      </c>
      <c r="F134" s="38">
        <f>IF(ISERROR(VLOOKUP($B134,'START LİSTE'!$B$6:$F$500,5,0)),"",VLOOKUP($B134,'START LİSTE'!$B$6:$F$500,5,0))</f>
        <v>34778</v>
      </c>
      <c r="G134" s="39">
        <v>4019</v>
      </c>
      <c r="H134" s="40">
        <f t="shared" si="5"/>
        <v>39</v>
      </c>
    </row>
    <row r="135" spans="1:8" ht="18" customHeight="1">
      <c r="A135" s="34">
        <f t="shared" si="4"/>
        <v>130</v>
      </c>
      <c r="B135" s="35">
        <v>404</v>
      </c>
      <c r="C135" s="36" t="str">
        <f>IF(ISERROR(VLOOKUP(B135,'START LİSTE'!$B$6:$F$500,2,0)),"",VLOOKUP(B135,'START LİSTE'!$B$6:$F$500,2,0))</f>
        <v>HARUN VURAL</v>
      </c>
      <c r="D135" s="36" t="str">
        <f>IF(ISERROR(VLOOKUP(B135,'START LİSTE'!$B$6:$F$500,3,0)),"",VLOOKUP(B135,'START LİSTE'!$B$6:$F$500,3,0))</f>
        <v>ANKARA</v>
      </c>
      <c r="E135" s="37" t="str">
        <f>IF(ISERROR(VLOOKUP(B135,'START LİSTE'!$B$6:$F$500,4,0)),"",VLOOKUP(B135,'START LİSTE'!$B$6:$F$500,4,0))</f>
        <v>F</v>
      </c>
      <c r="F135" s="38">
        <f>IF(ISERROR(VLOOKUP($B135,'START LİSTE'!$B$6:$F$500,5,0)),"",VLOOKUP($B135,'START LİSTE'!$B$6:$F$500,5,0))</f>
        <v>32874</v>
      </c>
      <c r="G135" s="39">
        <v>4020</v>
      </c>
      <c r="H135" s="40">
        <f t="shared" si="5"/>
        <v>39</v>
      </c>
    </row>
    <row r="136" spans="1:8" ht="18" customHeight="1">
      <c r="A136" s="34">
        <f t="shared" si="4"/>
        <v>131</v>
      </c>
      <c r="B136" s="35">
        <v>348</v>
      </c>
      <c r="C136" s="36" t="str">
        <f>IF(ISERROR(VLOOKUP(B136,'START LİSTE'!$B$6:$F$500,2,0)),"",VLOOKUP(B136,'START LİSTE'!$B$6:$F$500,2,0))</f>
        <v>KÖKSAL TAYARER</v>
      </c>
      <c r="D136" s="36" t="str">
        <f>IF(ISERROR(VLOOKUP(B136,'START LİSTE'!$B$6:$F$500,3,0)),"",VLOOKUP(B136,'START LİSTE'!$B$6:$F$500,3,0))</f>
        <v>ANKARA</v>
      </c>
      <c r="E136" s="37" t="str">
        <f>IF(ISERROR(VLOOKUP(B136,'START LİSTE'!$B$6:$F$500,4,0)),"",VLOOKUP(B136,'START LİSTE'!$B$6:$F$500,4,0))</f>
        <v>F</v>
      </c>
      <c r="F136" s="38">
        <f>IF(ISERROR(VLOOKUP($B136,'START LİSTE'!$B$6:$F$500,5,0)),"",VLOOKUP($B136,'START LİSTE'!$B$6:$F$500,5,0))</f>
        <v>2</v>
      </c>
      <c r="G136" s="39">
        <v>4021</v>
      </c>
      <c r="H136" s="40">
        <f t="shared" si="5"/>
        <v>39</v>
      </c>
    </row>
    <row r="137" spans="1:8" ht="18" customHeight="1">
      <c r="A137" s="34">
        <f t="shared" si="4"/>
        <v>132</v>
      </c>
      <c r="B137" s="35">
        <v>182</v>
      </c>
      <c r="C137" s="36" t="str">
        <f>IF(ISERROR(VLOOKUP(B137,'START LİSTE'!$B$6:$F$500,2,0)),"",VLOOKUP(B137,'START LİSTE'!$B$6:$F$500,2,0))</f>
        <v>RAMAZAN KAYTAN</v>
      </c>
      <c r="D137" s="36">
        <f>IF(ISERROR(VLOOKUP(B137,'START LİSTE'!$B$6:$F$500,3,0)),"",VLOOKUP(B137,'START LİSTE'!$B$6:$F$500,3,0))</f>
        <v>0</v>
      </c>
      <c r="E137" s="37" t="str">
        <f>IF(ISERROR(VLOOKUP(B137,'START LİSTE'!$B$6:$F$500,4,0)),"",VLOOKUP(B137,'START LİSTE'!$B$6:$F$500,4,0))</f>
        <v>F</v>
      </c>
      <c r="F137" s="38">
        <f>IF(ISERROR(VLOOKUP($B137,'START LİSTE'!$B$6:$F$500,5,0)),"",VLOOKUP($B137,'START LİSTE'!$B$6:$F$500,5,0))</f>
        <v>34383</v>
      </c>
      <c r="G137" s="39">
        <v>4022</v>
      </c>
      <c r="H137" s="40">
        <f t="shared" si="5"/>
        <v>39</v>
      </c>
    </row>
    <row r="138" spans="1:8" ht="18" customHeight="1">
      <c r="A138" s="34">
        <f t="shared" si="4"/>
        <v>133</v>
      </c>
      <c r="B138" s="35">
        <v>232</v>
      </c>
      <c r="C138" s="36" t="str">
        <f>IF(ISERROR(VLOOKUP(B138,'START LİSTE'!$B$6:$F$500,2,0)),"",VLOOKUP(B138,'START LİSTE'!$B$6:$F$500,2,0))</f>
        <v>MEHMET ACAR</v>
      </c>
      <c r="D138" s="36" t="str">
        <f>IF(ISERROR(VLOOKUP(B138,'START LİSTE'!$B$6:$F$500,3,0)),"",VLOOKUP(B138,'START LİSTE'!$B$6:$F$500,3,0))</f>
        <v>POLİS AKADEMİSİ</v>
      </c>
      <c r="E138" s="37" t="str">
        <f>IF(ISERROR(VLOOKUP(B138,'START LİSTE'!$B$6:$F$500,4,0)),"",VLOOKUP(B138,'START LİSTE'!$B$6:$F$500,4,0))</f>
        <v>F</v>
      </c>
      <c r="F138" s="38">
        <f>IF(ISERROR(VLOOKUP($B138,'START LİSTE'!$B$6:$F$500,5,0)),"",VLOOKUP($B138,'START LİSTE'!$B$6:$F$500,5,0))</f>
        <v>34148</v>
      </c>
      <c r="G138" s="39">
        <v>4028</v>
      </c>
      <c r="H138" s="40">
        <f t="shared" si="5"/>
        <v>39</v>
      </c>
    </row>
    <row r="139" spans="1:8" ht="18" customHeight="1">
      <c r="A139" s="34">
        <f t="shared" si="4"/>
        <v>134</v>
      </c>
      <c r="B139" s="35">
        <v>403</v>
      </c>
      <c r="C139" s="36" t="str">
        <f>IF(ISERROR(VLOOKUP(B139,'START LİSTE'!$B$6:$F$500,2,0)),"",VLOOKUP(B139,'START LİSTE'!$B$6:$F$500,2,0))</f>
        <v>MUSTAFA YILDIRIM</v>
      </c>
      <c r="D139" s="36" t="str">
        <f>IF(ISERROR(VLOOKUP(B139,'START LİSTE'!$B$6:$F$500,3,0)),"",VLOOKUP(B139,'START LİSTE'!$B$6:$F$500,3,0))</f>
        <v>ANKARA</v>
      </c>
      <c r="E139" s="37" t="str">
        <f>IF(ISERROR(VLOOKUP(B139,'START LİSTE'!$B$6:$F$500,4,0)),"",VLOOKUP(B139,'START LİSTE'!$B$6:$F$500,4,0))</f>
        <v>F</v>
      </c>
      <c r="F139" s="38">
        <f>IF(ISERROR(VLOOKUP($B139,'START LİSTE'!$B$6:$F$500,5,0)),"",VLOOKUP($B139,'START LİSTE'!$B$6:$F$500,5,0))</f>
        <v>33604</v>
      </c>
      <c r="G139" s="39">
        <v>4030</v>
      </c>
      <c r="H139" s="40">
        <f t="shared" si="5"/>
        <v>39</v>
      </c>
    </row>
    <row r="140" spans="1:8" ht="18" customHeight="1">
      <c r="A140" s="34">
        <f aca="true" t="shared" si="6" ref="A140:A203">IF(B140&lt;&gt;"",A139+1,"")</f>
        <v>135</v>
      </c>
      <c r="B140" s="35">
        <v>317</v>
      </c>
      <c r="C140" s="36" t="str">
        <f>IF(ISERROR(VLOOKUP(B140,'START LİSTE'!$B$6:$F$500,2,0)),"",VLOOKUP(B140,'START LİSTE'!$B$6:$F$500,2,0))</f>
        <v>ÜZEYİR YÜKSEL</v>
      </c>
      <c r="D140" s="36" t="str">
        <f>IF(ISERROR(VLOOKUP(B140,'START LİSTE'!$B$6:$F$500,3,0)),"",VLOOKUP(B140,'START LİSTE'!$B$6:$F$500,3,0))</f>
        <v>ANKARA</v>
      </c>
      <c r="E140" s="37" t="str">
        <f>IF(ISERROR(VLOOKUP(B140,'START LİSTE'!$B$6:$F$500,4,0)),"",VLOOKUP(B140,'START LİSTE'!$B$6:$F$500,4,0))</f>
        <v>F</v>
      </c>
      <c r="F140" s="38">
        <f>IF(ISERROR(VLOOKUP($B140,'START LİSTE'!$B$6:$F$500,5,0)),"",VLOOKUP($B140,'START LİSTE'!$B$6:$F$500,5,0))</f>
        <v>33076</v>
      </c>
      <c r="G140" s="39">
        <v>4041</v>
      </c>
      <c r="H140" s="40">
        <f aca="true" t="shared" si="7" ref="H140:H203">IF(OR(G140="DQ",G140="DNF",G140="DNS"),"-",IF(B140&lt;&gt;"",IF(E140="F",H139,H139+1),""))</f>
        <v>39</v>
      </c>
    </row>
    <row r="141" spans="1:8" ht="18" customHeight="1">
      <c r="A141" s="34">
        <f t="shared" si="6"/>
        <v>136</v>
      </c>
      <c r="B141" s="35">
        <v>250</v>
      </c>
      <c r="C141" s="36" t="str">
        <f>IF(ISERROR(VLOOKUP(B141,'START LİSTE'!$B$6:$F$500,2,0)),"",VLOOKUP(B141,'START LİSTE'!$B$6:$F$500,2,0))</f>
        <v>FEVZİ DÜNDAR</v>
      </c>
      <c r="D141" s="36" t="str">
        <f>IF(ISERROR(VLOOKUP(B141,'START LİSTE'!$B$6:$F$500,3,0)),"",VLOOKUP(B141,'START LİSTE'!$B$6:$F$500,3,0))</f>
        <v>DİYARBAKIR-EMNİYET GÜCÜ</v>
      </c>
      <c r="E141" s="37" t="str">
        <f>IF(ISERROR(VLOOKUP(B141,'START LİSTE'!$B$6:$F$500,4,0)),"",VLOOKUP(B141,'START LİSTE'!$B$6:$F$500,4,0))</f>
        <v>F</v>
      </c>
      <c r="F141" s="38">
        <f>IF(ISERROR(VLOOKUP($B141,'START LİSTE'!$B$6:$F$500,5,0)),"",VLOOKUP($B141,'START LİSTE'!$B$6:$F$500,5,0))</f>
        <v>29221</v>
      </c>
      <c r="G141" s="39">
        <v>4043</v>
      </c>
      <c r="H141" s="40">
        <f t="shared" si="7"/>
        <v>39</v>
      </c>
    </row>
    <row r="142" spans="1:8" ht="18" customHeight="1">
      <c r="A142" s="34">
        <f t="shared" si="6"/>
        <v>137</v>
      </c>
      <c r="B142" s="35">
        <v>387</v>
      </c>
      <c r="C142" s="36" t="str">
        <f>IF(ISERROR(VLOOKUP(B142,'START LİSTE'!$B$6:$F$500,2,0)),"",VLOOKUP(B142,'START LİSTE'!$B$6:$F$500,2,0))</f>
        <v>GÜLTEKİN DURKAN</v>
      </c>
      <c r="D142" s="36" t="str">
        <f>IF(ISERROR(VLOOKUP(B142,'START LİSTE'!$B$6:$F$500,3,0)),"",VLOOKUP(B142,'START LİSTE'!$B$6:$F$500,3,0))</f>
        <v>ANKARA</v>
      </c>
      <c r="E142" s="37" t="str">
        <f>IF(ISERROR(VLOOKUP(B142,'START LİSTE'!$B$6:$F$500,4,0)),"",VLOOKUP(B142,'START LİSTE'!$B$6:$F$500,4,0))</f>
        <v>F</v>
      </c>
      <c r="F142" s="38">
        <f>IF(ISERROR(VLOOKUP($B142,'START LİSTE'!$B$6:$F$500,5,0)),"",VLOOKUP($B142,'START LİSTE'!$B$6:$F$500,5,0))</f>
        <v>1</v>
      </c>
      <c r="G142" s="39">
        <v>4048</v>
      </c>
      <c r="H142" s="40">
        <f t="shared" si="7"/>
        <v>39</v>
      </c>
    </row>
    <row r="143" spans="1:8" ht="18" customHeight="1">
      <c r="A143" s="34">
        <f t="shared" si="6"/>
        <v>138</v>
      </c>
      <c r="B143" s="35">
        <v>22</v>
      </c>
      <c r="C143" s="36" t="str">
        <f>IF(ISERROR(VLOOKUP(B143,'START LİSTE'!$B$6:$F$500,2,0)),"",VLOOKUP(B143,'START LİSTE'!$B$6:$F$500,2,0))</f>
        <v>KUTLAY KOZ</v>
      </c>
      <c r="D143" s="36" t="str">
        <f>IF(ISERROR(VLOOKUP(B143,'START LİSTE'!$B$6:$F$500,3,0)),"",VLOOKUP(B143,'START LİSTE'!$B$6:$F$500,3,0))</f>
        <v>ANKARA-ANKARA MASTERLERI ATLETIZM KLB.</v>
      </c>
      <c r="E143" s="37" t="str">
        <f>IF(ISERROR(VLOOKUP(B143,'START LİSTE'!$B$6:$F$500,4,0)),"",VLOOKUP(B143,'START LİSTE'!$B$6:$F$500,4,0))</f>
        <v>T</v>
      </c>
      <c r="F143" s="38">
        <f>IF(ISERROR(VLOOKUP($B143,'START LİSTE'!$B$6:$F$500,5,0)),"",VLOOKUP($B143,'START LİSTE'!$B$6:$F$500,5,0))</f>
        <v>23783</v>
      </c>
      <c r="G143" s="39"/>
      <c r="H143" s="40">
        <f t="shared" si="7"/>
        <v>40</v>
      </c>
    </row>
    <row r="144" spans="1:8" ht="18" customHeight="1">
      <c r="A144" s="34">
        <f t="shared" si="6"/>
        <v>139</v>
      </c>
      <c r="B144" s="35">
        <v>6</v>
      </c>
      <c r="C144" s="36" t="str">
        <f>IF(ISERROR(VLOOKUP(B144,'START LİSTE'!$B$6:$F$500,2,0)),"",VLOOKUP(B144,'START LİSTE'!$B$6:$F$500,2,0))</f>
        <v>BARBAROS ÖZBEY</v>
      </c>
      <c r="D144" s="36" t="str">
        <f>IF(ISERROR(VLOOKUP(B144,'START LİSTE'!$B$6:$F$500,3,0)),"",VLOOKUP(B144,'START LİSTE'!$B$6:$F$500,3,0))</f>
        <v>ANKARA- FERDI</v>
      </c>
      <c r="E144" s="37" t="str">
        <f>IF(ISERROR(VLOOKUP(B144,'START LİSTE'!$B$6:$F$500,4,0)),"",VLOOKUP(B144,'START LİSTE'!$B$6:$F$500,4,0))</f>
        <v>F</v>
      </c>
      <c r="F144" s="38">
        <f>IF(ISERROR(VLOOKUP($B144,'START LİSTE'!$B$6:$F$500,5,0)),"",VLOOKUP($B144,'START LİSTE'!$B$6:$F$500,5,0))</f>
        <v>24304</v>
      </c>
      <c r="G144" s="39"/>
      <c r="H144" s="40">
        <f t="shared" si="7"/>
        <v>40</v>
      </c>
    </row>
    <row r="145" spans="1:8" ht="18" customHeight="1">
      <c r="A145" s="34">
        <f t="shared" si="6"/>
        <v>140</v>
      </c>
      <c r="B145" s="35">
        <v>273</v>
      </c>
      <c r="C145" s="36" t="str">
        <f>IF(ISERROR(VLOOKUP(B145,'START LİSTE'!$B$6:$F$500,2,0)),"",VLOOKUP(B145,'START LİSTE'!$B$6:$F$500,2,0))</f>
        <v>MEHMET KÜÇÜKAKÇALI</v>
      </c>
      <c r="D145" s="36" t="str">
        <f>IF(ISERROR(VLOOKUP(B145,'START LİSTE'!$B$6:$F$500,3,0)),"",VLOOKUP(B145,'START LİSTE'!$B$6:$F$500,3,0))</f>
        <v>POLİS AKADEMİSİ</v>
      </c>
      <c r="E145" s="37" t="str">
        <f>IF(ISERROR(VLOOKUP(B145,'START LİSTE'!$B$6:$F$500,4,0)),"",VLOOKUP(B145,'START LİSTE'!$B$6:$F$500,4,0))</f>
        <v>T</v>
      </c>
      <c r="F145" s="38">
        <f>IF(ISERROR(VLOOKUP($B145,'START LİSTE'!$B$6:$F$500,5,0)),"",VLOOKUP($B145,'START LİSTE'!$B$6:$F$500,5,0))</f>
        <v>34276</v>
      </c>
      <c r="G145" s="39"/>
      <c r="H145" s="40">
        <f t="shared" si="7"/>
        <v>41</v>
      </c>
    </row>
    <row r="146" spans="1:8" ht="18" customHeight="1">
      <c r="A146" s="34">
        <f t="shared" si="6"/>
        <v>141</v>
      </c>
      <c r="B146" s="35">
        <v>304</v>
      </c>
      <c r="C146" s="36" t="str">
        <f>IF(ISERROR(VLOOKUP(B146,'START LİSTE'!$B$6:$F$500,2,0)),"",VLOOKUP(B146,'START LİSTE'!$B$6:$F$500,2,0))</f>
        <v>ERDOĞAN KOÇAK</v>
      </c>
      <c r="D146" s="36" t="str">
        <f>IF(ISERROR(VLOOKUP(B146,'START LİSTE'!$B$6:$F$500,3,0)),"",VLOOKUP(B146,'START LİSTE'!$B$6:$F$500,3,0))</f>
        <v>BAŞKENT GENÇLER VE MASTERLER</v>
      </c>
      <c r="E146" s="37" t="str">
        <f>IF(ISERROR(VLOOKUP(B146,'START LİSTE'!$B$6:$F$500,4,0)),"",VLOOKUP(B146,'START LİSTE'!$B$6:$F$500,4,0))</f>
        <v>T</v>
      </c>
      <c r="F146" s="38">
        <f>IF(ISERROR(VLOOKUP($B146,'START LİSTE'!$B$6:$F$500,5,0)),"",VLOOKUP($B146,'START LİSTE'!$B$6:$F$500,5,0))</f>
        <v>21061</v>
      </c>
      <c r="G146" s="39"/>
      <c r="H146" s="40">
        <f t="shared" si="7"/>
        <v>42</v>
      </c>
    </row>
    <row r="147" spans="1:8" ht="18" customHeight="1">
      <c r="A147" s="34">
        <f t="shared" si="6"/>
        <v>142</v>
      </c>
      <c r="B147" s="35">
        <v>401</v>
      </c>
      <c r="C147" s="36" t="str">
        <f>IF(ISERROR(VLOOKUP(B147,'START LİSTE'!$B$6:$F$500,2,0)),"",VLOOKUP(B147,'START LİSTE'!$B$6:$F$500,2,0))</f>
        <v>DİJLE ARAS</v>
      </c>
      <c r="D147" s="36" t="str">
        <f>IF(ISERROR(VLOOKUP(B147,'START LİSTE'!$B$6:$F$500,3,0)),"",VLOOKUP(B147,'START LİSTE'!$B$6:$F$500,3,0))</f>
        <v>ANKARA</v>
      </c>
      <c r="E147" s="37" t="str">
        <f>IF(ISERROR(VLOOKUP(B147,'START LİSTE'!$B$6:$F$500,4,0)),"",VLOOKUP(B147,'START LİSTE'!$B$6:$F$500,4,0))</f>
        <v>F</v>
      </c>
      <c r="F147" s="38">
        <f>IF(ISERROR(VLOOKUP($B147,'START LİSTE'!$B$6:$F$500,5,0)),"",VLOOKUP($B147,'START LİSTE'!$B$6:$F$500,5,0))</f>
        <v>29952</v>
      </c>
      <c r="G147" s="39"/>
      <c r="H147" s="40">
        <f t="shared" si="7"/>
        <v>42</v>
      </c>
    </row>
    <row r="148" spans="1:8" ht="18" customHeight="1">
      <c r="A148" s="34">
        <f t="shared" si="6"/>
        <v>143</v>
      </c>
      <c r="B148" s="35">
        <v>281</v>
      </c>
      <c r="C148" s="36" t="str">
        <f>IF(ISERROR(VLOOKUP(B148,'START LİSTE'!$B$6:$F$500,2,0)),"",VLOOKUP(B148,'START LİSTE'!$B$6:$F$500,2,0))</f>
        <v>MEHMET SÜT</v>
      </c>
      <c r="D148" s="36" t="str">
        <f>IF(ISERROR(VLOOKUP(B148,'START LİSTE'!$B$6:$F$500,3,0)),"",VLOOKUP(B148,'START LİSTE'!$B$6:$F$500,3,0))</f>
        <v>İSTANBUL-İSTANBUL MASTERLERİ</v>
      </c>
      <c r="E148" s="37" t="str">
        <f>IF(ISERROR(VLOOKUP(B148,'START LİSTE'!$B$6:$F$500,4,0)),"",VLOOKUP(B148,'START LİSTE'!$B$6:$F$500,4,0))</f>
        <v>T</v>
      </c>
      <c r="F148" s="38">
        <f>IF(ISERROR(VLOOKUP($B148,'START LİSTE'!$B$6:$F$500,5,0)),"",VLOOKUP($B148,'START LİSTE'!$B$6:$F$500,5,0))</f>
        <v>25993</v>
      </c>
      <c r="G148" s="39"/>
      <c r="H148" s="40">
        <f t="shared" si="7"/>
        <v>43</v>
      </c>
    </row>
    <row r="149" spans="1:8" ht="18" customHeight="1">
      <c r="A149" s="34">
        <f t="shared" si="6"/>
        <v>144</v>
      </c>
      <c r="B149" s="35">
        <v>223</v>
      </c>
      <c r="C149" s="36" t="str">
        <f>IF(ISERROR(VLOOKUP(B149,'START LİSTE'!$B$6:$F$500,2,0)),"",VLOOKUP(B149,'START LİSTE'!$B$6:$F$500,2,0))</f>
        <v>MÜCAHİT VELİ CUMART</v>
      </c>
      <c r="D149" s="36">
        <f>IF(ISERROR(VLOOKUP(B149,'START LİSTE'!$B$6:$F$500,3,0)),"",VLOOKUP(B149,'START LİSTE'!$B$6:$F$500,3,0))</f>
        <v>0</v>
      </c>
      <c r="E149" s="37" t="str">
        <f>IF(ISERROR(VLOOKUP(B149,'START LİSTE'!$B$6:$F$500,4,0)),"",VLOOKUP(B149,'START LİSTE'!$B$6:$F$500,4,0))</f>
        <v>F</v>
      </c>
      <c r="F149" s="38">
        <f>IF(ISERROR(VLOOKUP($B149,'START LİSTE'!$B$6:$F$500,5,0)),"",VLOOKUP($B149,'START LİSTE'!$B$6:$F$500,5,0))</f>
        <v>35480</v>
      </c>
      <c r="G149" s="39"/>
      <c r="H149" s="40">
        <f t="shared" si="7"/>
        <v>43</v>
      </c>
    </row>
    <row r="150" spans="1:8" ht="18" customHeight="1">
      <c r="A150" s="34">
        <f t="shared" si="6"/>
        <v>145</v>
      </c>
      <c r="B150" s="35">
        <v>90</v>
      </c>
      <c r="C150" s="36" t="str">
        <f>IF(ISERROR(VLOOKUP(B150,'START LİSTE'!$B$6:$F$500,2,0)),"",VLOOKUP(B150,'START LİSTE'!$B$6:$F$500,2,0))</f>
        <v>AHMET YERLİ</v>
      </c>
      <c r="D150" s="36" t="str">
        <f>IF(ISERROR(VLOOKUP(B150,'START LİSTE'!$B$6:$F$500,3,0)),"",VLOOKUP(B150,'START LİSTE'!$B$6:$F$500,3,0))</f>
        <v>ADIYAMAN</v>
      </c>
      <c r="E150" s="37" t="str">
        <f>IF(ISERROR(VLOOKUP(B150,'START LİSTE'!$B$6:$F$500,4,0)),"",VLOOKUP(B150,'START LİSTE'!$B$6:$F$500,4,0))</f>
        <v>F</v>
      </c>
      <c r="F150" s="38">
        <f>IF(ISERROR(VLOOKUP($B150,'START LİSTE'!$B$6:$F$500,5,0)),"",VLOOKUP($B150,'START LİSTE'!$B$6:$F$500,5,0))</f>
        <v>34974</v>
      </c>
      <c r="G150" s="39"/>
      <c r="H150" s="40">
        <f t="shared" si="7"/>
        <v>43</v>
      </c>
    </row>
    <row r="151" spans="1:8" ht="18" customHeight="1">
      <c r="A151" s="34">
        <f t="shared" si="6"/>
        <v>146</v>
      </c>
      <c r="B151" s="35">
        <v>10</v>
      </c>
      <c r="C151" s="36" t="str">
        <f>IF(ISERROR(VLOOKUP(B151,'START LİSTE'!$B$6:$F$500,2,0)),"",VLOOKUP(B151,'START LİSTE'!$B$6:$F$500,2,0))</f>
        <v>ENGIN DENİZ</v>
      </c>
      <c r="D151" s="36" t="str">
        <f>IF(ISERROR(VLOOKUP(B151,'START LİSTE'!$B$6:$F$500,3,0)),"",VLOOKUP(B151,'START LİSTE'!$B$6:$F$500,3,0))</f>
        <v>ANKARA</v>
      </c>
      <c r="E151" s="37" t="str">
        <f>IF(ISERROR(VLOOKUP(B151,'START LİSTE'!$B$6:$F$500,4,0)),"",VLOOKUP(B151,'START LİSTE'!$B$6:$F$500,4,0))</f>
        <v>F</v>
      </c>
      <c r="F151" s="38">
        <f>IF(ISERROR(VLOOKUP($B151,'START LİSTE'!$B$6:$F$500,5,0)),"",VLOOKUP($B151,'START LİSTE'!$B$6:$F$500,5,0))</f>
        <v>24282</v>
      </c>
      <c r="G151" s="39"/>
      <c r="H151" s="40">
        <f t="shared" si="7"/>
        <v>43</v>
      </c>
    </row>
    <row r="152" spans="1:8" ht="18" customHeight="1">
      <c r="A152" s="34">
        <f t="shared" si="6"/>
        <v>147</v>
      </c>
      <c r="B152" s="35">
        <v>280</v>
      </c>
      <c r="C152" s="36" t="str">
        <f>IF(ISERROR(VLOOKUP(B152,'START LİSTE'!$B$6:$F$500,2,0)),"",VLOOKUP(B152,'START LİSTE'!$B$6:$F$500,2,0))</f>
        <v>HİLMİ MURAT USLU</v>
      </c>
      <c r="D152" s="36" t="str">
        <f>IF(ISERROR(VLOOKUP(B152,'START LİSTE'!$B$6:$F$500,3,0)),"",VLOOKUP(B152,'START LİSTE'!$B$6:$F$500,3,0))</f>
        <v>İSTANBUL-İSTANBUL MASTERLERİ</v>
      </c>
      <c r="E152" s="37" t="str">
        <f>IF(ISERROR(VLOOKUP(B152,'START LİSTE'!$B$6:$F$500,4,0)),"",VLOOKUP(B152,'START LİSTE'!$B$6:$F$500,4,0))</f>
        <v>T</v>
      </c>
      <c r="F152" s="38">
        <f>IF(ISERROR(VLOOKUP($B152,'START LİSTE'!$B$6:$F$500,5,0)),"",VLOOKUP($B152,'START LİSTE'!$B$6:$F$500,5,0))</f>
        <v>24844</v>
      </c>
      <c r="G152" s="39"/>
      <c r="H152" s="40">
        <f t="shared" si="7"/>
        <v>44</v>
      </c>
    </row>
    <row r="153" spans="1:8" ht="18" customHeight="1">
      <c r="A153" s="34">
        <f t="shared" si="6"/>
        <v>148</v>
      </c>
      <c r="B153" s="35">
        <v>206</v>
      </c>
      <c r="C153" s="36" t="str">
        <f>IF(ISERROR(VLOOKUP(B153,'START LİSTE'!$B$6:$F$500,2,0)),"",VLOOKUP(B153,'START LİSTE'!$B$6:$F$500,2,0))</f>
        <v>TAYFUN PAT</v>
      </c>
      <c r="D153" s="36">
        <f>IF(ISERROR(VLOOKUP(B153,'START LİSTE'!$B$6:$F$500,3,0)),"",VLOOKUP(B153,'START LİSTE'!$B$6:$F$500,3,0))</f>
        <v>0</v>
      </c>
      <c r="E153" s="37" t="str">
        <f>IF(ISERROR(VLOOKUP(B153,'START LİSTE'!$B$6:$F$500,4,0)),"",VLOOKUP(B153,'START LİSTE'!$B$6:$F$500,4,0))</f>
        <v>F</v>
      </c>
      <c r="F153" s="38">
        <f>IF(ISERROR(VLOOKUP($B153,'START LİSTE'!$B$6:$F$500,5,0)),"",VLOOKUP($B153,'START LİSTE'!$B$6:$F$500,5,0))</f>
        <v>34364</v>
      </c>
      <c r="G153" s="39"/>
      <c r="H153" s="40">
        <f t="shared" si="7"/>
        <v>44</v>
      </c>
    </row>
    <row r="154" spans="1:8" ht="18" customHeight="1">
      <c r="A154" s="34">
        <f t="shared" si="6"/>
        <v>149</v>
      </c>
      <c r="B154" s="35">
        <v>286</v>
      </c>
      <c r="C154" s="36" t="str">
        <f>IF(ISERROR(VLOOKUP(B154,'START LİSTE'!$B$6:$F$500,2,0)),"",VLOOKUP(B154,'START LİSTE'!$B$6:$F$500,2,0))</f>
        <v>SERCAN ASLAN</v>
      </c>
      <c r="D154" s="36" t="str">
        <f>IF(ISERROR(VLOOKUP(B154,'START LİSTE'!$B$6:$F$500,3,0)),"",VLOOKUP(B154,'START LİSTE'!$B$6:$F$500,3,0))</f>
        <v>İSTANBUL-İSTABUL ÜNIVERSITESI</v>
      </c>
      <c r="E154" s="37" t="str">
        <f>IF(ISERROR(VLOOKUP(B154,'START LİSTE'!$B$6:$F$500,4,0)),"",VLOOKUP(B154,'START LİSTE'!$B$6:$F$500,4,0))</f>
        <v>T</v>
      </c>
      <c r="F154" s="38">
        <f>IF(ISERROR(VLOOKUP($B154,'START LİSTE'!$B$6:$F$500,5,0)),"",VLOOKUP($B154,'START LİSTE'!$B$6:$F$500,5,0))</f>
        <v>33903</v>
      </c>
      <c r="G154" s="39"/>
      <c r="H154" s="40">
        <f t="shared" si="7"/>
        <v>45</v>
      </c>
    </row>
    <row r="155" spans="1:8" ht="18" customHeight="1">
      <c r="A155" s="34">
        <f t="shared" si="6"/>
        <v>150</v>
      </c>
      <c r="B155" s="35">
        <v>196</v>
      </c>
      <c r="C155" s="36" t="str">
        <f>IF(ISERROR(VLOOKUP(B155,'START LİSTE'!$B$6:$F$500,2,0)),"",VLOOKUP(B155,'START LİSTE'!$B$6:$F$500,2,0))</f>
        <v>ŞENER YÜCEL</v>
      </c>
      <c r="D155" s="36">
        <f>IF(ISERROR(VLOOKUP(B155,'START LİSTE'!$B$6:$F$500,3,0)),"",VLOOKUP(B155,'START LİSTE'!$B$6:$F$500,3,0))</f>
        <v>0</v>
      </c>
      <c r="E155" s="37" t="str">
        <f>IF(ISERROR(VLOOKUP(B155,'START LİSTE'!$B$6:$F$500,4,0)),"",VLOOKUP(B155,'START LİSTE'!$B$6:$F$500,4,0))</f>
        <v>F</v>
      </c>
      <c r="F155" s="38">
        <f>IF(ISERROR(VLOOKUP($B155,'START LİSTE'!$B$6:$F$500,5,0)),"",VLOOKUP($B155,'START LİSTE'!$B$6:$F$500,5,0))</f>
        <v>34680</v>
      </c>
      <c r="G155" s="39"/>
      <c r="H155" s="40">
        <f t="shared" si="7"/>
        <v>45</v>
      </c>
    </row>
    <row r="156" spans="1:8" ht="18" customHeight="1">
      <c r="A156" s="34">
        <f t="shared" si="6"/>
        <v>151</v>
      </c>
      <c r="B156" s="35">
        <v>199</v>
      </c>
      <c r="C156" s="36" t="str">
        <f>IF(ISERROR(VLOOKUP(B156,'START LİSTE'!$B$6:$F$500,2,0)),"",VLOOKUP(B156,'START LİSTE'!$B$6:$F$500,2,0))</f>
        <v>İHSAN AYDOĞAN</v>
      </c>
      <c r="D156" s="36">
        <f>IF(ISERROR(VLOOKUP(B156,'START LİSTE'!$B$6:$F$500,3,0)),"",VLOOKUP(B156,'START LİSTE'!$B$6:$F$500,3,0))</f>
        <v>0</v>
      </c>
      <c r="E156" s="37" t="str">
        <f>IF(ISERROR(VLOOKUP(B156,'START LİSTE'!$B$6:$F$500,4,0)),"",VLOOKUP(B156,'START LİSTE'!$B$6:$F$500,4,0))</f>
        <v>F</v>
      </c>
      <c r="F156" s="38">
        <f>IF(ISERROR(VLOOKUP($B156,'START LİSTE'!$B$6:$F$500,5,0)),"",VLOOKUP($B156,'START LİSTE'!$B$6:$F$500,5,0))</f>
        <v>34527</v>
      </c>
      <c r="G156" s="39"/>
      <c r="H156" s="40">
        <f t="shared" si="7"/>
        <v>45</v>
      </c>
    </row>
    <row r="157" spans="1:8" ht="18" customHeight="1">
      <c r="A157" s="34">
        <f t="shared" si="6"/>
        <v>152</v>
      </c>
      <c r="B157" s="35">
        <v>104</v>
      </c>
      <c r="C157" s="36" t="str">
        <f>IF(ISERROR(VLOOKUP(B157,'START LİSTE'!$B$6:$F$500,2,0)),"",VLOOKUP(B157,'START LİSTE'!$B$6:$F$500,2,0))</f>
        <v>ERCAN YILDIZ</v>
      </c>
      <c r="D157" s="36" t="str">
        <f>IF(ISERROR(VLOOKUP(B157,'START LİSTE'!$B$6:$F$500,3,0)),"",VLOOKUP(B157,'START LİSTE'!$B$6:$F$500,3,0))</f>
        <v>BAŞKENT GENÇLER VE MASTERLER</v>
      </c>
      <c r="E157" s="37" t="str">
        <f>IF(ISERROR(VLOOKUP(B157,'START LİSTE'!$B$6:$F$500,4,0)),"",VLOOKUP(B157,'START LİSTE'!$B$6:$F$500,4,0))</f>
        <v>F</v>
      </c>
      <c r="F157" s="38">
        <f>IF(ISERROR(VLOOKUP($B157,'START LİSTE'!$B$6:$F$500,5,0)),"",VLOOKUP($B157,'START LİSTE'!$B$6:$F$500,5,0))</f>
        <v>0</v>
      </c>
      <c r="G157" s="39"/>
      <c r="H157" s="40">
        <f t="shared" si="7"/>
        <v>45</v>
      </c>
    </row>
    <row r="158" spans="1:8" ht="18" customHeight="1">
      <c r="A158" s="34">
        <f t="shared" si="6"/>
        <v>153</v>
      </c>
      <c r="B158" s="35">
        <v>204</v>
      </c>
      <c r="C158" s="36" t="str">
        <f>IF(ISERROR(VLOOKUP(B158,'START LİSTE'!$B$6:$F$500,2,0)),"",VLOOKUP(B158,'START LİSTE'!$B$6:$F$500,2,0))</f>
        <v>FERHAT TRAŞ</v>
      </c>
      <c r="D158" s="36">
        <f>IF(ISERROR(VLOOKUP(B158,'START LİSTE'!$B$6:$F$500,3,0)),"",VLOOKUP(B158,'START LİSTE'!$B$6:$F$500,3,0))</f>
        <v>0</v>
      </c>
      <c r="E158" s="37" t="str">
        <f>IF(ISERROR(VLOOKUP(B158,'START LİSTE'!$B$6:$F$500,4,0)),"",VLOOKUP(B158,'START LİSTE'!$B$6:$F$500,4,0))</f>
        <v>F</v>
      </c>
      <c r="F158" s="38">
        <f>IF(ISERROR(VLOOKUP($B158,'START LİSTE'!$B$6:$F$500,5,0)),"",VLOOKUP($B158,'START LİSTE'!$B$6:$F$500,5,0))</f>
        <v>34434</v>
      </c>
      <c r="G158" s="39"/>
      <c r="H158" s="40">
        <f t="shared" si="7"/>
        <v>45</v>
      </c>
    </row>
    <row r="159" spans="1:8" ht="18" customHeight="1">
      <c r="A159" s="34">
        <f t="shared" si="6"/>
        <v>154</v>
      </c>
      <c r="B159" s="35">
        <v>228</v>
      </c>
      <c r="C159" s="36" t="str">
        <f>IF(ISERROR(VLOOKUP(B159,'START LİSTE'!$B$6:$F$500,2,0)),"",VLOOKUP(B159,'START LİSTE'!$B$6:$F$500,2,0))</f>
        <v>FURKAN GÜNDÜZALP</v>
      </c>
      <c r="D159" s="36" t="str">
        <f>IF(ISERROR(VLOOKUP(B159,'START LİSTE'!$B$6:$F$500,3,0)),"",VLOOKUP(B159,'START LİSTE'!$B$6:$F$500,3,0))</f>
        <v>POLİS AKADEMİSİ</v>
      </c>
      <c r="E159" s="37" t="str">
        <f>IF(ISERROR(VLOOKUP(B159,'START LİSTE'!$B$6:$F$500,4,0)),"",VLOOKUP(B159,'START LİSTE'!$B$6:$F$500,4,0))</f>
        <v>F</v>
      </c>
      <c r="F159" s="38">
        <f>IF(ISERROR(VLOOKUP($B159,'START LİSTE'!$B$6:$F$500,5,0)),"",VLOOKUP($B159,'START LİSTE'!$B$6:$F$500,5,0))</f>
        <v>34617</v>
      </c>
      <c r="G159" s="39"/>
      <c r="H159" s="40">
        <f t="shared" si="7"/>
        <v>45</v>
      </c>
    </row>
    <row r="160" spans="1:8" ht="18" customHeight="1">
      <c r="A160" s="34">
        <f t="shared" si="6"/>
        <v>155</v>
      </c>
      <c r="B160" s="35">
        <v>217</v>
      </c>
      <c r="C160" s="36" t="str">
        <f>IF(ISERROR(VLOOKUP(B160,'START LİSTE'!$B$6:$F$500,2,0)),"",VLOOKUP(B160,'START LİSTE'!$B$6:$F$500,2,0))</f>
        <v>RAHMİ YOLAK</v>
      </c>
      <c r="D160" s="36">
        <f>IF(ISERROR(VLOOKUP(B160,'START LİSTE'!$B$6:$F$500,3,0)),"",VLOOKUP(B160,'START LİSTE'!$B$6:$F$500,3,0))</f>
        <v>0</v>
      </c>
      <c r="E160" s="37" t="str">
        <f>IF(ISERROR(VLOOKUP(B160,'START LİSTE'!$B$6:$F$500,4,0)),"",VLOOKUP(B160,'START LİSTE'!$B$6:$F$500,4,0))</f>
        <v>F</v>
      </c>
      <c r="F160" s="38">
        <f>IF(ISERROR(VLOOKUP($B160,'START LİSTE'!$B$6:$F$500,5,0)),"",VLOOKUP($B160,'START LİSTE'!$B$6:$F$500,5,0))</f>
        <v>33832</v>
      </c>
      <c r="G160" s="39"/>
      <c r="H160" s="40">
        <f t="shared" si="7"/>
        <v>45</v>
      </c>
    </row>
    <row r="161" spans="1:8" ht="18" customHeight="1">
      <c r="A161" s="34">
        <f t="shared" si="6"/>
        <v>156</v>
      </c>
      <c r="B161" s="35">
        <v>95</v>
      </c>
      <c r="C161" s="36" t="str">
        <f>IF(ISERROR(VLOOKUP(B161,'START LİSTE'!$B$6:$F$500,2,0)),"",VLOOKUP(B161,'START LİSTE'!$B$6:$F$500,2,0))</f>
        <v>BAHRİ ÇETİN</v>
      </c>
      <c r="D161" s="36" t="str">
        <f>IF(ISERROR(VLOOKUP(B161,'START LİSTE'!$B$6:$F$500,3,0)),"",VLOOKUP(B161,'START LİSTE'!$B$6:$F$500,3,0))</f>
        <v>ADIYAMAN</v>
      </c>
      <c r="E161" s="37" t="str">
        <f>IF(ISERROR(VLOOKUP(B161,'START LİSTE'!$B$6:$F$500,4,0)),"",VLOOKUP(B161,'START LİSTE'!$B$6:$F$500,4,0))</f>
        <v>F</v>
      </c>
      <c r="F161" s="38">
        <f>IF(ISERROR(VLOOKUP($B161,'START LİSTE'!$B$6:$F$500,5,0)),"",VLOOKUP($B161,'START LİSTE'!$B$6:$F$500,5,0))</f>
        <v>33623</v>
      </c>
      <c r="G161" s="39"/>
      <c r="H161" s="40">
        <f t="shared" si="7"/>
        <v>45</v>
      </c>
    </row>
    <row r="162" spans="1:8" ht="18" customHeight="1">
      <c r="A162" s="34">
        <f t="shared" si="6"/>
        <v>157</v>
      </c>
      <c r="B162" s="35">
        <v>186</v>
      </c>
      <c r="C162" s="36" t="str">
        <f>IF(ISERROR(VLOOKUP(B162,'START LİSTE'!$B$6:$F$500,2,0)),"",VLOOKUP(B162,'START LİSTE'!$B$6:$F$500,2,0))</f>
        <v>MESTAN BARUT</v>
      </c>
      <c r="D162" s="36">
        <f>IF(ISERROR(VLOOKUP(B162,'START LİSTE'!$B$6:$F$500,3,0)),"",VLOOKUP(B162,'START LİSTE'!$B$6:$F$500,3,0))</f>
        <v>0</v>
      </c>
      <c r="E162" s="37" t="str">
        <f>IF(ISERROR(VLOOKUP(B162,'START LİSTE'!$B$6:$F$500,4,0)),"",VLOOKUP(B162,'START LİSTE'!$B$6:$F$500,4,0))</f>
        <v>F</v>
      </c>
      <c r="F162" s="38">
        <f>IF(ISERROR(VLOOKUP($B162,'START LİSTE'!$B$6:$F$500,5,0)),"",VLOOKUP($B162,'START LİSTE'!$B$6:$F$500,5,0))</f>
        <v>27489</v>
      </c>
      <c r="G162" s="39"/>
      <c r="H162" s="40">
        <f t="shared" si="7"/>
        <v>45</v>
      </c>
    </row>
    <row r="163" spans="1:8" ht="18" customHeight="1">
      <c r="A163" s="34">
        <f t="shared" si="6"/>
        <v>158</v>
      </c>
      <c r="B163" s="35">
        <v>397</v>
      </c>
      <c r="C163" s="36" t="str">
        <f>IF(ISERROR(VLOOKUP(B163,'START LİSTE'!$B$6:$F$500,2,0)),"",VLOOKUP(B163,'START LİSTE'!$B$6:$F$500,2,0))</f>
        <v>EROL BOZKURT</v>
      </c>
      <c r="D163" s="36" t="str">
        <f>IF(ISERROR(VLOOKUP(B163,'START LİSTE'!$B$6:$F$500,3,0)),"",VLOOKUP(B163,'START LİSTE'!$B$6:$F$500,3,0))</f>
        <v>ANKARA</v>
      </c>
      <c r="E163" s="37" t="str">
        <f>IF(ISERROR(VLOOKUP(B163,'START LİSTE'!$B$6:$F$500,4,0)),"",VLOOKUP(B163,'START LİSTE'!$B$6:$F$500,4,0))</f>
        <v>F</v>
      </c>
      <c r="F163" s="38">
        <f>IF(ISERROR(VLOOKUP($B163,'START LİSTE'!$B$6:$F$500,5,0)),"",VLOOKUP($B163,'START LİSTE'!$B$6:$F$500,5,0))</f>
        <v>33604</v>
      </c>
      <c r="G163" s="39"/>
      <c r="H163" s="40">
        <f t="shared" si="7"/>
        <v>45</v>
      </c>
    </row>
    <row r="164" spans="1:8" ht="18" customHeight="1">
      <c r="A164" s="34">
        <f t="shared" si="6"/>
        <v>159</v>
      </c>
      <c r="B164" s="35">
        <v>92</v>
      </c>
      <c r="C164" s="36" t="str">
        <f>IF(ISERROR(VLOOKUP(B164,'START LİSTE'!$B$6:$F$500,2,0)),"",VLOOKUP(B164,'START LİSTE'!$B$6:$F$500,2,0))</f>
        <v>ADEM ESKİCİ</v>
      </c>
      <c r="D164" s="36" t="str">
        <f>IF(ISERROR(VLOOKUP(B164,'START LİSTE'!$B$6:$F$500,3,0)),"",VLOOKUP(B164,'START LİSTE'!$B$6:$F$500,3,0))</f>
        <v>ADIYAMAN</v>
      </c>
      <c r="E164" s="37" t="str">
        <f>IF(ISERROR(VLOOKUP(B164,'START LİSTE'!$B$6:$F$500,4,0)),"",VLOOKUP(B164,'START LİSTE'!$B$6:$F$500,4,0))</f>
        <v>F</v>
      </c>
      <c r="F164" s="38">
        <f>IF(ISERROR(VLOOKUP($B164,'START LİSTE'!$B$6:$F$500,5,0)),"",VLOOKUP($B164,'START LİSTE'!$B$6:$F$500,5,0))</f>
        <v>35096</v>
      </c>
      <c r="G164" s="39"/>
      <c r="H164" s="40">
        <f t="shared" si="7"/>
        <v>45</v>
      </c>
    </row>
    <row r="165" spans="1:8" ht="18" customHeight="1">
      <c r="A165" s="34">
        <f t="shared" si="6"/>
        <v>160</v>
      </c>
      <c r="B165" s="35">
        <v>218</v>
      </c>
      <c r="C165" s="36" t="str">
        <f>IF(ISERROR(VLOOKUP(B165,'START LİSTE'!$B$6:$F$500,2,0)),"",VLOOKUP(B165,'START LİSTE'!$B$6:$F$500,2,0))</f>
        <v>RIDVAN YILDIZ</v>
      </c>
      <c r="D165" s="36">
        <f>IF(ISERROR(VLOOKUP(B165,'START LİSTE'!$B$6:$F$500,3,0)),"",VLOOKUP(B165,'START LİSTE'!$B$6:$F$500,3,0))</f>
        <v>0</v>
      </c>
      <c r="E165" s="37" t="str">
        <f>IF(ISERROR(VLOOKUP(B165,'START LİSTE'!$B$6:$F$500,4,0)),"",VLOOKUP(B165,'START LİSTE'!$B$6:$F$500,4,0))</f>
        <v>F</v>
      </c>
      <c r="F165" s="38">
        <f>IF(ISERROR(VLOOKUP($B165,'START LİSTE'!$B$6:$F$500,5,0)),"",VLOOKUP($B165,'START LİSTE'!$B$6:$F$500,5,0))</f>
        <v>34468</v>
      </c>
      <c r="G165" s="39"/>
      <c r="H165" s="40">
        <f t="shared" si="7"/>
        <v>45</v>
      </c>
    </row>
    <row r="166" spans="1:8" ht="18" customHeight="1">
      <c r="A166" s="34">
        <f t="shared" si="6"/>
        <v>161</v>
      </c>
      <c r="B166" s="35">
        <v>354</v>
      </c>
      <c r="C166" s="36" t="str">
        <f>IF(ISERROR(VLOOKUP(B166,'START LİSTE'!$B$6:$F$500,2,0)),"",VLOOKUP(B166,'START LİSTE'!$B$6:$F$500,2,0))</f>
        <v>SİNAN KOZAN</v>
      </c>
      <c r="D166" s="36" t="str">
        <f>IF(ISERROR(VLOOKUP(B166,'START LİSTE'!$B$6:$F$500,3,0)),"",VLOOKUP(B166,'START LİSTE'!$B$6:$F$500,3,0))</f>
        <v>ANKARA</v>
      </c>
      <c r="E166" s="37" t="str">
        <f>IF(ISERROR(VLOOKUP(B166,'START LİSTE'!$B$6:$F$500,4,0)),"",VLOOKUP(B166,'START LİSTE'!$B$6:$F$500,4,0))</f>
        <v>F</v>
      </c>
      <c r="F166" s="38">
        <f>IF(ISERROR(VLOOKUP($B166,'START LİSTE'!$B$6:$F$500,5,0)),"",VLOOKUP($B166,'START LİSTE'!$B$6:$F$500,5,0))</f>
        <v>1</v>
      </c>
      <c r="G166" s="39"/>
      <c r="H166" s="40">
        <f t="shared" si="7"/>
        <v>45</v>
      </c>
    </row>
    <row r="167" spans="1:8" ht="18" customHeight="1">
      <c r="A167" s="34">
        <f t="shared" si="6"/>
        <v>162</v>
      </c>
      <c r="B167" s="35">
        <v>189</v>
      </c>
      <c r="C167" s="36" t="str">
        <f>IF(ISERROR(VLOOKUP(B167,'START LİSTE'!$B$6:$F$500,2,0)),"",VLOOKUP(B167,'START LİSTE'!$B$6:$F$500,2,0))</f>
        <v>BASRİ ÇAKMAK</v>
      </c>
      <c r="D167" s="36">
        <f>IF(ISERROR(VLOOKUP(B167,'START LİSTE'!$B$6:$F$500,3,0)),"",VLOOKUP(B167,'START LİSTE'!$B$6:$F$500,3,0))</f>
        <v>0</v>
      </c>
      <c r="E167" s="37" t="str">
        <f>IF(ISERROR(VLOOKUP(B167,'START LİSTE'!$B$6:$F$500,4,0)),"",VLOOKUP(B167,'START LİSTE'!$B$6:$F$500,4,0))</f>
        <v>F</v>
      </c>
      <c r="F167" s="38">
        <f>IF(ISERROR(VLOOKUP($B167,'START LİSTE'!$B$6:$F$500,5,0)),"",VLOOKUP($B167,'START LİSTE'!$B$6:$F$500,5,0))</f>
        <v>29043</v>
      </c>
      <c r="G167" s="39"/>
      <c r="H167" s="40">
        <f t="shared" si="7"/>
        <v>45</v>
      </c>
    </row>
    <row r="168" spans="1:8" ht="18" customHeight="1">
      <c r="A168" s="34">
        <f t="shared" si="6"/>
        <v>163</v>
      </c>
      <c r="B168" s="35">
        <v>335</v>
      </c>
      <c r="C168" s="36" t="str">
        <f>IF(ISERROR(VLOOKUP(B168,'START LİSTE'!$B$6:$F$500,2,0)),"",VLOOKUP(B168,'START LİSTE'!$B$6:$F$500,2,0))</f>
        <v>AYHAN TUFAN</v>
      </c>
      <c r="D168" s="36" t="str">
        <f>IF(ISERROR(VLOOKUP(B168,'START LİSTE'!$B$6:$F$500,3,0)),"",VLOOKUP(B168,'START LİSTE'!$B$6:$F$500,3,0))</f>
        <v>ANKARA</v>
      </c>
      <c r="E168" s="37" t="str">
        <f>IF(ISERROR(VLOOKUP(B168,'START LİSTE'!$B$6:$F$500,4,0)),"",VLOOKUP(B168,'START LİSTE'!$B$6:$F$500,4,0))</f>
        <v>F</v>
      </c>
      <c r="F168" s="38">
        <f>IF(ISERROR(VLOOKUP($B168,'START LİSTE'!$B$6:$F$500,5,0)),"",VLOOKUP($B168,'START LİSTE'!$B$6:$F$500,5,0))</f>
        <v>1</v>
      </c>
      <c r="G168" s="39"/>
      <c r="H168" s="40">
        <f t="shared" si="7"/>
        <v>45</v>
      </c>
    </row>
    <row r="169" spans="1:8" ht="18" customHeight="1">
      <c r="A169" s="34">
        <f t="shared" si="6"/>
        <v>164</v>
      </c>
      <c r="B169" s="35">
        <v>230</v>
      </c>
      <c r="C169" s="36" t="str">
        <f>IF(ISERROR(VLOOKUP(B169,'START LİSTE'!$B$6:$F$500,2,0)),"",VLOOKUP(B169,'START LİSTE'!$B$6:$F$500,2,0))</f>
        <v>HASAN KÖRPE</v>
      </c>
      <c r="D169" s="36" t="str">
        <f>IF(ISERROR(VLOOKUP(B169,'START LİSTE'!$B$6:$F$500,3,0)),"",VLOOKUP(B169,'START LİSTE'!$B$6:$F$500,3,0))</f>
        <v>POLİS AKADEMİSİ</v>
      </c>
      <c r="E169" s="37" t="str">
        <f>IF(ISERROR(VLOOKUP(B169,'START LİSTE'!$B$6:$F$500,4,0)),"",VLOOKUP(B169,'START LİSTE'!$B$6:$F$500,4,0))</f>
        <v>F</v>
      </c>
      <c r="F169" s="38">
        <f>IF(ISERROR(VLOOKUP($B169,'START LİSTE'!$B$6:$F$500,5,0)),"",VLOOKUP($B169,'START LİSTE'!$B$6:$F$500,5,0))</f>
        <v>33928</v>
      </c>
      <c r="G169" s="39"/>
      <c r="H169" s="40">
        <f t="shared" si="7"/>
        <v>45</v>
      </c>
    </row>
    <row r="170" spans="1:8" ht="18" customHeight="1">
      <c r="A170" s="34">
        <f t="shared" si="6"/>
        <v>165</v>
      </c>
      <c r="B170" s="35">
        <v>343</v>
      </c>
      <c r="C170" s="36" t="str">
        <f>IF(ISERROR(VLOOKUP(B170,'START LİSTE'!$B$6:$F$500,2,0)),"",VLOOKUP(B170,'START LİSTE'!$B$6:$F$500,2,0))</f>
        <v>EVRİM ONUR ARI</v>
      </c>
      <c r="D170" s="36" t="str">
        <f>IF(ISERROR(VLOOKUP(B170,'START LİSTE'!$B$6:$F$500,3,0)),"",VLOOKUP(B170,'START LİSTE'!$B$6:$F$500,3,0))</f>
        <v>ANKARA</v>
      </c>
      <c r="E170" s="37" t="str">
        <f>IF(ISERROR(VLOOKUP(B170,'START LİSTE'!$B$6:$F$500,4,0)),"",VLOOKUP(B170,'START LİSTE'!$B$6:$F$500,4,0))</f>
        <v>F</v>
      </c>
      <c r="F170" s="38">
        <f>IF(ISERROR(VLOOKUP($B170,'START LİSTE'!$B$6:$F$500,5,0)),"",VLOOKUP($B170,'START LİSTE'!$B$6:$F$500,5,0))</f>
        <v>1</v>
      </c>
      <c r="G170" s="39"/>
      <c r="H170" s="40">
        <f t="shared" si="7"/>
        <v>45</v>
      </c>
    </row>
    <row r="171" spans="1:8" ht="18" customHeight="1">
      <c r="A171" s="34">
        <f t="shared" si="6"/>
        <v>166</v>
      </c>
      <c r="B171" s="35">
        <v>82</v>
      </c>
      <c r="C171" s="36" t="str">
        <f>IF(ISERROR(VLOOKUP(B171,'START LİSTE'!$B$6:$F$500,2,0)),"",VLOOKUP(B171,'START LİSTE'!$B$6:$F$500,2,0))</f>
        <v>UMUT ADEM</v>
      </c>
      <c r="D171" s="36" t="str">
        <f>IF(ISERROR(VLOOKUP(B171,'START LİSTE'!$B$6:$F$500,3,0)),"",VLOOKUP(B171,'START LİSTE'!$B$6:$F$500,3,0))</f>
        <v>ANKARA</v>
      </c>
      <c r="E171" s="37" t="str">
        <f>IF(ISERROR(VLOOKUP(B171,'START LİSTE'!$B$6:$F$500,4,0)),"",VLOOKUP(B171,'START LİSTE'!$B$6:$F$500,4,0))</f>
        <v>F</v>
      </c>
      <c r="F171" s="38">
        <f>IF(ISERROR(VLOOKUP($B171,'START LİSTE'!$B$6:$F$500,5,0)),"",VLOOKUP($B171,'START LİSTE'!$B$6:$F$500,5,0))</f>
        <v>29045</v>
      </c>
      <c r="G171" s="39"/>
      <c r="H171" s="40">
        <f t="shared" si="7"/>
        <v>45</v>
      </c>
    </row>
    <row r="172" spans="1:8" ht="18" customHeight="1">
      <c r="A172" s="34">
        <f t="shared" si="6"/>
        <v>167</v>
      </c>
      <c r="B172" s="35">
        <v>395</v>
      </c>
      <c r="C172" s="36" t="str">
        <f>IF(ISERROR(VLOOKUP(B172,'START LİSTE'!$B$6:$F$500,2,0)),"",VLOOKUP(B172,'START LİSTE'!$B$6:$F$500,2,0))</f>
        <v>ALİ SÖNMEZ</v>
      </c>
      <c r="D172" s="36" t="str">
        <f>IF(ISERROR(VLOOKUP(B172,'START LİSTE'!$B$6:$F$500,3,0)),"",VLOOKUP(B172,'START LİSTE'!$B$6:$F$500,3,0))</f>
        <v>ANKARA</v>
      </c>
      <c r="E172" s="37" t="str">
        <f>IF(ISERROR(VLOOKUP(B172,'START LİSTE'!$B$6:$F$500,4,0)),"",VLOOKUP(B172,'START LİSTE'!$B$6:$F$500,4,0))</f>
        <v>F</v>
      </c>
      <c r="F172" s="38">
        <f>IF(ISERROR(VLOOKUP($B172,'START LİSTE'!$B$6:$F$500,5,0)),"",VLOOKUP($B172,'START LİSTE'!$B$6:$F$500,5,0))</f>
        <v>32874</v>
      </c>
      <c r="G172" s="39"/>
      <c r="H172" s="40">
        <f t="shared" si="7"/>
        <v>45</v>
      </c>
    </row>
    <row r="173" spans="1:8" ht="18" customHeight="1">
      <c r="A173" s="34">
        <f t="shared" si="6"/>
        <v>168</v>
      </c>
      <c r="B173" s="35">
        <v>418</v>
      </c>
      <c r="C173" s="36" t="str">
        <f>IF(ISERROR(VLOOKUP(B173,'START LİSTE'!$B$6:$F$500,2,0)),"",VLOOKUP(B173,'START LİSTE'!$B$6:$F$500,2,0))</f>
        <v>ÖZGÜR YUKSEL</v>
      </c>
      <c r="D173" s="36" t="str">
        <f>IF(ISERROR(VLOOKUP(B173,'START LİSTE'!$B$6:$F$500,3,0)),"",VLOOKUP(B173,'START LİSTE'!$B$6:$F$500,3,0))</f>
        <v>ANKARA</v>
      </c>
      <c r="E173" s="37" t="str">
        <f>IF(ISERROR(VLOOKUP(B173,'START LİSTE'!$B$6:$F$500,4,0)),"",VLOOKUP(B173,'START LİSTE'!$B$6:$F$500,4,0))</f>
        <v>F</v>
      </c>
      <c r="F173" s="38">
        <f>IF(ISERROR(VLOOKUP($B173,'START LİSTE'!$B$6:$F$500,5,0)),"",VLOOKUP($B173,'START LİSTE'!$B$6:$F$500,5,0))</f>
        <v>27620</v>
      </c>
      <c r="G173" s="39"/>
      <c r="H173" s="40">
        <f t="shared" si="7"/>
        <v>45</v>
      </c>
    </row>
    <row r="174" spans="1:8" ht="18" customHeight="1">
      <c r="A174" s="34">
        <f t="shared" si="6"/>
        <v>169</v>
      </c>
      <c r="B174" s="35">
        <v>423</v>
      </c>
      <c r="C174" s="36" t="str">
        <f>IF(ISERROR(VLOOKUP(B174,'START LİSTE'!$B$6:$F$500,2,0)),"",VLOOKUP(B174,'START LİSTE'!$B$6:$F$500,2,0))</f>
        <v>ZAFER YILDIRM</v>
      </c>
      <c r="D174" s="36" t="str">
        <f>IF(ISERROR(VLOOKUP(B174,'START LİSTE'!$B$6:$F$500,3,0)),"",VLOOKUP(B174,'START LİSTE'!$B$6:$F$500,3,0))</f>
        <v>ANKARA</v>
      </c>
      <c r="E174" s="37" t="str">
        <f>IF(ISERROR(VLOOKUP(B174,'START LİSTE'!$B$6:$F$500,4,0)),"",VLOOKUP(B174,'START LİSTE'!$B$6:$F$500,4,0))</f>
        <v>F</v>
      </c>
      <c r="F174" s="38">
        <f>IF(ISERROR(VLOOKUP($B174,'START LİSTE'!$B$6:$F$500,5,0)),"",VLOOKUP($B174,'START LİSTE'!$B$6:$F$500,5,0))</f>
        <v>1</v>
      </c>
      <c r="G174" s="39"/>
      <c r="H174" s="40">
        <f t="shared" si="7"/>
        <v>45</v>
      </c>
    </row>
    <row r="175" spans="1:8" ht="18" customHeight="1">
      <c r="A175" s="34">
        <f t="shared" si="6"/>
        <v>170</v>
      </c>
      <c r="B175" s="35">
        <v>19</v>
      </c>
      <c r="C175" s="36" t="str">
        <f>IF(ISERROR(VLOOKUP(B175,'START LİSTE'!$B$6:$F$500,2,0)),"",VLOOKUP(B175,'START LİSTE'!$B$6:$F$500,2,0))</f>
        <v>NEZİH SAKAOĞLU</v>
      </c>
      <c r="D175" s="36" t="str">
        <f>IF(ISERROR(VLOOKUP(B175,'START LİSTE'!$B$6:$F$500,3,0)),"",VLOOKUP(B175,'START LİSTE'!$B$6:$F$500,3,0))</f>
        <v>KÜTAHYA</v>
      </c>
      <c r="E175" s="37" t="str">
        <f>IF(ISERROR(VLOOKUP(B175,'START LİSTE'!$B$6:$F$500,4,0)),"",VLOOKUP(B175,'START LİSTE'!$B$6:$F$500,4,0))</f>
        <v>F</v>
      </c>
      <c r="F175" s="38">
        <f>IF(ISERROR(VLOOKUP($B175,'START LİSTE'!$B$6:$F$500,5,0)),"",VLOOKUP($B175,'START LİSTE'!$B$6:$F$500,5,0))</f>
        <v>23316</v>
      </c>
      <c r="G175" s="39"/>
      <c r="H175" s="40">
        <f t="shared" si="7"/>
        <v>45</v>
      </c>
    </row>
    <row r="176" spans="1:8" ht="18" customHeight="1">
      <c r="A176" s="34">
        <f t="shared" si="6"/>
        <v>171</v>
      </c>
      <c r="B176" s="35">
        <v>305</v>
      </c>
      <c r="C176" s="36" t="str">
        <f>IF(ISERROR(VLOOKUP(B176,'START LİSTE'!$B$6:$F$500,2,0)),"",VLOOKUP(B176,'START LİSTE'!$B$6:$F$500,2,0))</f>
        <v>OĞUZ KESİMLİ</v>
      </c>
      <c r="D176" s="36" t="str">
        <f>IF(ISERROR(VLOOKUP(B176,'START LİSTE'!$B$6:$F$500,3,0)),"",VLOOKUP(B176,'START LİSTE'!$B$6:$F$500,3,0))</f>
        <v>MARLA EGE DAĞCILIK VE DOĞASEVERLER KULÜBÜ</v>
      </c>
      <c r="E176" s="37" t="str">
        <f>IF(ISERROR(VLOOKUP(B176,'START LİSTE'!$B$6:$F$500,4,0)),"",VLOOKUP(B176,'START LİSTE'!$B$6:$F$500,4,0))</f>
        <v>T</v>
      </c>
      <c r="F176" s="38">
        <f>IF(ISERROR(VLOOKUP($B176,'START LİSTE'!$B$6:$F$500,5,0)),"",VLOOKUP($B176,'START LİSTE'!$B$6:$F$500,5,0))</f>
        <v>21043</v>
      </c>
      <c r="G176" s="39"/>
      <c r="H176" s="40">
        <f t="shared" si="7"/>
        <v>46</v>
      </c>
    </row>
    <row r="177" spans="1:8" ht="18" customHeight="1">
      <c r="A177" s="34">
        <f t="shared" si="6"/>
        <v>172</v>
      </c>
      <c r="B177" s="35">
        <v>219</v>
      </c>
      <c r="C177" s="36" t="str">
        <f>IF(ISERROR(VLOOKUP(B177,'START LİSTE'!$B$6:$F$500,2,0)),"",VLOOKUP(B177,'START LİSTE'!$B$6:$F$500,2,0))</f>
        <v>MEHMET AKİF TANDOĞRU</v>
      </c>
      <c r="D177" s="36">
        <f>IF(ISERROR(VLOOKUP(B177,'START LİSTE'!$B$6:$F$500,3,0)),"",VLOOKUP(B177,'START LİSTE'!$B$6:$F$500,3,0))</f>
        <v>0</v>
      </c>
      <c r="E177" s="37" t="str">
        <f>IF(ISERROR(VLOOKUP(B177,'START LİSTE'!$B$6:$F$500,4,0)),"",VLOOKUP(B177,'START LİSTE'!$B$6:$F$500,4,0))</f>
        <v>F</v>
      </c>
      <c r="F177" s="38">
        <f>IF(ISERROR(VLOOKUP($B177,'START LİSTE'!$B$6:$F$500,5,0)),"",VLOOKUP($B177,'START LİSTE'!$B$6:$F$500,5,0))</f>
        <v>34886</v>
      </c>
      <c r="G177" s="39"/>
      <c r="H177" s="40">
        <f t="shared" si="7"/>
        <v>46</v>
      </c>
    </row>
    <row r="178" spans="1:8" ht="18" customHeight="1">
      <c r="A178" s="34">
        <f t="shared" si="6"/>
        <v>173</v>
      </c>
      <c r="B178" s="35">
        <v>30</v>
      </c>
      <c r="C178" s="36" t="str">
        <f>IF(ISERROR(VLOOKUP(B178,'START LİSTE'!$B$6:$F$500,2,0)),"",VLOOKUP(B178,'START LİSTE'!$B$6:$F$500,2,0))</f>
        <v>İSMAIL KARPUZCU</v>
      </c>
      <c r="D178" s="36">
        <f>IF(ISERROR(VLOOKUP(B178,'START LİSTE'!$B$6:$F$500,3,0)),"",VLOOKUP(B178,'START LİSTE'!$B$6:$F$500,3,0))</f>
        <v>0</v>
      </c>
      <c r="E178" s="37" t="str">
        <f>IF(ISERROR(VLOOKUP(B178,'START LİSTE'!$B$6:$F$500,4,0)),"",VLOOKUP(B178,'START LİSTE'!$B$6:$F$500,4,0))</f>
        <v>F</v>
      </c>
      <c r="F178" s="38">
        <f>IF(ISERROR(VLOOKUP($B178,'START LİSTE'!$B$6:$F$500,5,0)),"",VLOOKUP($B178,'START LİSTE'!$B$6:$F$500,5,0))</f>
        <v>24591</v>
      </c>
      <c r="G178" s="39"/>
      <c r="H178" s="40">
        <f t="shared" si="7"/>
        <v>46</v>
      </c>
    </row>
    <row r="179" spans="1:8" ht="18" customHeight="1">
      <c r="A179" s="34">
        <f t="shared" si="6"/>
        <v>174</v>
      </c>
      <c r="B179" s="35">
        <v>345</v>
      </c>
      <c r="C179" s="36" t="str">
        <f>IF(ISERROR(VLOOKUP(B179,'START LİSTE'!$B$6:$F$500,2,0)),"",VLOOKUP(B179,'START LİSTE'!$B$6:$F$500,2,0))</f>
        <v>EFRAİM DOĞAN</v>
      </c>
      <c r="D179" s="36" t="str">
        <f>IF(ISERROR(VLOOKUP(B179,'START LİSTE'!$B$6:$F$500,3,0)),"",VLOOKUP(B179,'START LİSTE'!$B$6:$F$500,3,0))</f>
        <v>ANKARA</v>
      </c>
      <c r="E179" s="37" t="str">
        <f>IF(ISERROR(VLOOKUP(B179,'START LİSTE'!$B$6:$F$500,4,0)),"",VLOOKUP(B179,'START LİSTE'!$B$6:$F$500,4,0))</f>
        <v>F</v>
      </c>
      <c r="F179" s="38">
        <f>IF(ISERROR(VLOOKUP($B179,'START LİSTE'!$B$6:$F$500,5,0)),"",VLOOKUP($B179,'START LİSTE'!$B$6:$F$500,5,0))</f>
        <v>1</v>
      </c>
      <c r="G179" s="39"/>
      <c r="H179" s="40">
        <f t="shared" si="7"/>
        <v>46</v>
      </c>
    </row>
    <row r="180" spans="1:8" ht="18" customHeight="1">
      <c r="A180" s="34">
        <f t="shared" si="6"/>
        <v>175</v>
      </c>
      <c r="B180" s="35">
        <v>392</v>
      </c>
      <c r="C180" s="36" t="str">
        <f>IF(ISERROR(VLOOKUP(B180,'START LİSTE'!$B$6:$F$500,2,0)),"",VLOOKUP(B180,'START LİSTE'!$B$6:$F$500,2,0))</f>
        <v>İSLAM CAN UMAROV</v>
      </c>
      <c r="D180" s="36" t="str">
        <f>IF(ISERROR(VLOOKUP(B180,'START LİSTE'!$B$6:$F$500,3,0)),"",VLOOKUP(B180,'START LİSTE'!$B$6:$F$500,3,0))</f>
        <v>ANKARA</v>
      </c>
      <c r="E180" s="37" t="str">
        <f>IF(ISERROR(VLOOKUP(B180,'START LİSTE'!$B$6:$F$500,4,0)),"",VLOOKUP(B180,'START LİSTE'!$B$6:$F$500,4,0))</f>
        <v>F</v>
      </c>
      <c r="F180" s="38">
        <f>IF(ISERROR(VLOOKUP($B180,'START LİSTE'!$B$6:$F$500,5,0)),"",VLOOKUP($B180,'START LİSTE'!$B$6:$F$500,5,0))</f>
        <v>1</v>
      </c>
      <c r="G180" s="39"/>
      <c r="H180" s="40">
        <f t="shared" si="7"/>
        <v>46</v>
      </c>
    </row>
    <row r="181" spans="1:8" ht="18" customHeight="1">
      <c r="A181" s="34">
        <f t="shared" si="6"/>
        <v>176</v>
      </c>
      <c r="B181" s="35">
        <v>130</v>
      </c>
      <c r="C181" s="36" t="str">
        <f>IF(ISERROR(VLOOKUP(B181,'START LİSTE'!$B$6:$F$500,2,0)),"",VLOOKUP(B181,'START LİSTE'!$B$6:$F$500,2,0))</f>
        <v>YUSUF IŞIK</v>
      </c>
      <c r="D181" s="36" t="str">
        <f>IF(ISERROR(VLOOKUP(B181,'START LİSTE'!$B$6:$F$500,3,0)),"",VLOOKUP(B181,'START LİSTE'!$B$6:$F$500,3,0))</f>
        <v>KARŞIYAKASPOR-TRABZON</v>
      </c>
      <c r="E181" s="37" t="str">
        <f>IF(ISERROR(VLOOKUP(B181,'START LİSTE'!$B$6:$F$500,4,0)),"",VLOOKUP(B181,'START LİSTE'!$B$6:$F$500,4,0))</f>
        <v>F</v>
      </c>
      <c r="F181" s="38">
        <f>IF(ISERROR(VLOOKUP($B181,'START LİSTE'!$B$6:$F$500,5,0)),"",VLOOKUP($B181,'START LİSTE'!$B$6:$F$500,5,0))</f>
        <v>24108</v>
      </c>
      <c r="G181" s="39"/>
      <c r="H181" s="40">
        <f t="shared" si="7"/>
        <v>46</v>
      </c>
    </row>
    <row r="182" spans="1:8" ht="18" customHeight="1">
      <c r="A182" s="34">
        <f t="shared" si="6"/>
        <v>177</v>
      </c>
      <c r="B182" s="35">
        <v>43</v>
      </c>
      <c r="C182" s="36" t="str">
        <f>IF(ISERROR(VLOOKUP(B182,'START LİSTE'!$B$6:$F$500,2,0)),"",VLOOKUP(B182,'START LİSTE'!$B$6:$F$500,2,0))</f>
        <v>VEYSEL ÇETİNER </v>
      </c>
      <c r="D182" s="36" t="str">
        <f>IF(ISERROR(VLOOKUP(B182,'START LİSTE'!$B$6:$F$500,3,0)),"",VLOOKUP(B182,'START LİSTE'!$B$6:$F$500,3,0))</f>
        <v>ESKIŞEHIR-TEMAD</v>
      </c>
      <c r="E182" s="37" t="str">
        <f>IF(ISERROR(VLOOKUP(B182,'START LİSTE'!$B$6:$F$500,4,0)),"",VLOOKUP(B182,'START LİSTE'!$B$6:$F$500,4,0))</f>
        <v>F</v>
      </c>
      <c r="F182" s="38">
        <f>IF(ISERROR(VLOOKUP($B182,'START LİSTE'!$B$6:$F$500,5,0)),"",VLOOKUP($B182,'START LİSTE'!$B$6:$F$500,5,0))</f>
        <v>24161</v>
      </c>
      <c r="G182" s="39"/>
      <c r="H182" s="40">
        <f t="shared" si="7"/>
        <v>46</v>
      </c>
    </row>
    <row r="183" spans="1:8" ht="18" customHeight="1">
      <c r="A183" s="34">
        <f t="shared" si="6"/>
        <v>178</v>
      </c>
      <c r="B183" s="35">
        <v>289</v>
      </c>
      <c r="C183" s="36" t="str">
        <f>IF(ISERROR(VLOOKUP(B183,'START LİSTE'!$B$6:$F$500,2,0)),"",VLOOKUP(B183,'START LİSTE'!$B$6:$F$500,2,0))</f>
        <v>ÖMER KOLAK</v>
      </c>
      <c r="D183" s="36" t="str">
        <f>IF(ISERROR(VLOOKUP(B183,'START LİSTE'!$B$6:$F$500,3,0)),"",VLOOKUP(B183,'START LİSTE'!$B$6:$F$500,3,0))</f>
        <v>İSTANBUL-İSTABUL ÜNIVERSITESI</v>
      </c>
      <c r="E183" s="37" t="str">
        <f>IF(ISERROR(VLOOKUP(B183,'START LİSTE'!$B$6:$F$500,4,0)),"",VLOOKUP(B183,'START LİSTE'!$B$6:$F$500,4,0))</f>
        <v>T</v>
      </c>
      <c r="F183" s="38">
        <f>IF(ISERROR(VLOOKUP($B183,'START LİSTE'!$B$6:$F$500,5,0)),"",VLOOKUP($B183,'START LİSTE'!$B$6:$F$500,5,0))</f>
        <v>33417</v>
      </c>
      <c r="G183" s="39"/>
      <c r="H183" s="40">
        <f t="shared" si="7"/>
        <v>47</v>
      </c>
    </row>
    <row r="184" spans="1:8" ht="18" customHeight="1">
      <c r="A184" s="34">
        <f t="shared" si="6"/>
        <v>179</v>
      </c>
      <c r="B184" s="35">
        <v>102</v>
      </c>
      <c r="C184" s="36" t="str">
        <f>IF(ISERROR(VLOOKUP(B184,'START LİSTE'!$B$6:$F$500,2,0)),"",VLOOKUP(B184,'START LİSTE'!$B$6:$F$500,2,0))</f>
        <v>HİLMİ ÜNAL</v>
      </c>
      <c r="D184" s="36" t="str">
        <f>IF(ISERROR(VLOOKUP(B184,'START LİSTE'!$B$6:$F$500,3,0)),"",VLOOKUP(B184,'START LİSTE'!$B$6:$F$500,3,0))</f>
        <v>BAŞKENT GENÇLER VE MASTERLER</v>
      </c>
      <c r="E184" s="37" t="str">
        <f>IF(ISERROR(VLOOKUP(B184,'START LİSTE'!$B$6:$F$500,4,0)),"",VLOOKUP(B184,'START LİSTE'!$B$6:$F$500,4,0))</f>
        <v>F</v>
      </c>
      <c r="F184" s="38">
        <f>IF(ISERROR(VLOOKUP($B184,'START LİSTE'!$B$6:$F$500,5,0)),"",VLOOKUP($B184,'START LİSTE'!$B$6:$F$500,5,0))</f>
        <v>0</v>
      </c>
      <c r="G184" s="39"/>
      <c r="H184" s="40">
        <f t="shared" si="7"/>
        <v>47</v>
      </c>
    </row>
    <row r="185" spans="1:8" ht="18" customHeight="1">
      <c r="A185" s="34">
        <f t="shared" si="6"/>
        <v>180</v>
      </c>
      <c r="B185" s="35">
        <v>375</v>
      </c>
      <c r="C185" s="36" t="str">
        <f>IF(ISERROR(VLOOKUP(B185,'START LİSTE'!$B$6:$F$500,2,0)),"",VLOOKUP(B185,'START LİSTE'!$B$6:$F$500,2,0))</f>
        <v>OSMAN PAŞA VARDAL</v>
      </c>
      <c r="D185" s="36" t="str">
        <f>IF(ISERROR(VLOOKUP(B185,'START LİSTE'!$B$6:$F$500,3,0)),"",VLOOKUP(B185,'START LİSTE'!$B$6:$F$500,3,0))</f>
        <v>TRABZON</v>
      </c>
      <c r="E185" s="37" t="str">
        <f>IF(ISERROR(VLOOKUP(B185,'START LİSTE'!$B$6:$F$500,4,0)),"",VLOOKUP(B185,'START LİSTE'!$B$6:$F$500,4,0))</f>
        <v>F</v>
      </c>
      <c r="F185" s="38">
        <f>IF(ISERROR(VLOOKUP($B185,'START LİSTE'!$B$6:$F$500,5,0)),"",VLOOKUP($B185,'START LİSTE'!$B$6:$F$500,5,0))</f>
        <v>34034</v>
      </c>
      <c r="G185" s="39"/>
      <c r="H185" s="40">
        <f t="shared" si="7"/>
        <v>47</v>
      </c>
    </row>
    <row r="186" spans="1:8" ht="18" customHeight="1">
      <c r="A186" s="34">
        <f t="shared" si="6"/>
        <v>181</v>
      </c>
      <c r="B186" s="35">
        <v>131</v>
      </c>
      <c r="C186" s="36" t="str">
        <f>IF(ISERROR(VLOOKUP(B186,'START LİSTE'!$B$6:$F$500,2,0)),"",VLOOKUP(B186,'START LİSTE'!$B$6:$F$500,2,0))</f>
        <v>HAYRETTİN KURTKAYA</v>
      </c>
      <c r="D186" s="36" t="str">
        <f>IF(ISERROR(VLOOKUP(B186,'START LİSTE'!$B$6:$F$500,3,0)),"",VLOOKUP(B186,'START LİSTE'!$B$6:$F$500,3,0))</f>
        <v>BURSA</v>
      </c>
      <c r="E186" s="37" t="str">
        <f>IF(ISERROR(VLOOKUP(B186,'START LİSTE'!$B$6:$F$500,4,0)),"",VLOOKUP(B186,'START LİSTE'!$B$6:$F$500,4,0))</f>
        <v>F</v>
      </c>
      <c r="F186" s="38">
        <f>IF(ISERROR(VLOOKUP($B186,'START LİSTE'!$B$6:$F$500,5,0)),"",VLOOKUP($B186,'START LİSTE'!$B$6:$F$500,5,0))</f>
        <v>28389</v>
      </c>
      <c r="G186" s="39"/>
      <c r="H186" s="40">
        <f t="shared" si="7"/>
        <v>47</v>
      </c>
    </row>
    <row r="187" spans="1:8" ht="18" customHeight="1">
      <c r="A187" s="34">
        <f t="shared" si="6"/>
        <v>182</v>
      </c>
      <c r="B187" s="35">
        <v>15</v>
      </c>
      <c r="C187" s="36" t="str">
        <f>IF(ISERROR(VLOOKUP(B187,'START LİSTE'!$B$6:$F$500,2,0)),"",VLOOKUP(B187,'START LİSTE'!$B$6:$F$500,2,0))</f>
        <v>İSMAIL YÖRÜKOĞLU</v>
      </c>
      <c r="D187" s="36" t="str">
        <f>IF(ISERROR(VLOOKUP(B187,'START LİSTE'!$B$6:$F$500,3,0)),"",VLOOKUP(B187,'START LİSTE'!$B$6:$F$500,3,0))</f>
        <v>ESKİŞEHİR</v>
      </c>
      <c r="E187" s="37" t="str">
        <f>IF(ISERROR(VLOOKUP(B187,'START LİSTE'!$B$6:$F$500,4,0)),"",VLOOKUP(B187,'START LİSTE'!$B$6:$F$500,4,0))</f>
        <v>F</v>
      </c>
      <c r="F187" s="38">
        <f>IF(ISERROR(VLOOKUP($B187,'START LİSTE'!$B$6:$F$500,5,0)),"",VLOOKUP($B187,'START LİSTE'!$B$6:$F$500,5,0))</f>
        <v>17688</v>
      </c>
      <c r="G187" s="39"/>
      <c r="H187" s="40">
        <f t="shared" si="7"/>
        <v>47</v>
      </c>
    </row>
    <row r="188" spans="1:8" ht="18" customHeight="1">
      <c r="A188" s="34">
        <f t="shared" si="6"/>
        <v>183</v>
      </c>
      <c r="B188" s="35">
        <v>107</v>
      </c>
      <c r="C188" s="36" t="str">
        <f>IF(ISERROR(VLOOKUP(B188,'START LİSTE'!$B$6:$F$500,2,0)),"",VLOOKUP(B188,'START LİSTE'!$B$6:$F$500,2,0))</f>
        <v>ŞÜKRÜ FATİH NURDAĞLI</v>
      </c>
      <c r="D188" s="36" t="str">
        <f>IF(ISERROR(VLOOKUP(B188,'START LİSTE'!$B$6:$F$500,3,0)),"",VLOOKUP(B188,'START LİSTE'!$B$6:$F$500,3,0))</f>
        <v>BAŞKENT GENÇLER VE MASTERLER</v>
      </c>
      <c r="E188" s="37" t="str">
        <f>IF(ISERROR(VLOOKUP(B188,'START LİSTE'!$B$6:$F$500,4,0)),"",VLOOKUP(B188,'START LİSTE'!$B$6:$F$500,4,0))</f>
        <v>F</v>
      </c>
      <c r="F188" s="38">
        <f>IF(ISERROR(VLOOKUP($B188,'START LİSTE'!$B$6:$F$500,5,0)),"",VLOOKUP($B188,'START LİSTE'!$B$6:$F$500,5,0))</f>
        <v>0</v>
      </c>
      <c r="G188" s="39"/>
      <c r="H188" s="40">
        <f t="shared" si="7"/>
        <v>47</v>
      </c>
    </row>
    <row r="189" spans="1:8" ht="18" customHeight="1">
      <c r="A189" s="34">
        <f t="shared" si="6"/>
        <v>184</v>
      </c>
      <c r="B189" s="35">
        <v>380</v>
      </c>
      <c r="C189" s="36" t="str">
        <f>IF(ISERROR(VLOOKUP(B189,'START LİSTE'!$B$6:$F$500,2,0)),"",VLOOKUP(B189,'START LİSTE'!$B$6:$F$500,2,0))</f>
        <v>YUSUF DOĞAN</v>
      </c>
      <c r="D189" s="36" t="str">
        <f>IF(ISERROR(VLOOKUP(B189,'START LİSTE'!$B$6:$F$500,3,0)),"",VLOOKUP(B189,'START LİSTE'!$B$6:$F$500,3,0))</f>
        <v>NEVŞEHİR</v>
      </c>
      <c r="E189" s="37" t="str">
        <f>IF(ISERROR(VLOOKUP(B189,'START LİSTE'!$B$6:$F$500,4,0)),"",VLOOKUP(B189,'START LİSTE'!$B$6:$F$500,4,0))</f>
        <v>F</v>
      </c>
      <c r="F189" s="38">
        <f>IF(ISERROR(VLOOKUP($B189,'START LİSTE'!$B$6:$F$500,5,0)),"",VLOOKUP($B189,'START LİSTE'!$B$6:$F$500,5,0))</f>
        <v>25022</v>
      </c>
      <c r="G189" s="39"/>
      <c r="H189" s="40">
        <f t="shared" si="7"/>
        <v>47</v>
      </c>
    </row>
    <row r="190" spans="1:8" ht="18" customHeight="1">
      <c r="A190" s="34">
        <f t="shared" si="6"/>
        <v>185</v>
      </c>
      <c r="B190" s="35">
        <v>333</v>
      </c>
      <c r="C190" s="36" t="str">
        <f>IF(ISERROR(VLOOKUP(B190,'START LİSTE'!$B$6:$F$500,2,0)),"",VLOOKUP(B190,'START LİSTE'!$B$6:$F$500,2,0))</f>
        <v>TOLGA UZ</v>
      </c>
      <c r="D190" s="36" t="str">
        <f>IF(ISERROR(VLOOKUP(B190,'START LİSTE'!$B$6:$F$500,3,0)),"",VLOOKUP(B190,'START LİSTE'!$B$6:$F$500,3,0))</f>
        <v>ANKARA</v>
      </c>
      <c r="E190" s="37" t="str">
        <f>IF(ISERROR(VLOOKUP(B190,'START LİSTE'!$B$6:$F$500,4,0)),"",VLOOKUP(B190,'START LİSTE'!$B$6:$F$500,4,0))</f>
        <v>F</v>
      </c>
      <c r="F190" s="38">
        <f>IF(ISERROR(VLOOKUP($B190,'START LİSTE'!$B$6:$F$500,5,0)),"",VLOOKUP($B190,'START LİSTE'!$B$6:$F$500,5,0))</f>
        <v>25294</v>
      </c>
      <c r="G190" s="39"/>
      <c r="H190" s="40">
        <f t="shared" si="7"/>
        <v>47</v>
      </c>
    </row>
    <row r="191" spans="1:8" ht="18" customHeight="1">
      <c r="A191" s="34">
        <f t="shared" si="6"/>
        <v>186</v>
      </c>
      <c r="B191" s="35">
        <v>324</v>
      </c>
      <c r="C191" s="36" t="str">
        <f>IF(ISERROR(VLOOKUP(B191,'START LİSTE'!$B$6:$F$500,2,0)),"",VLOOKUP(B191,'START LİSTE'!$B$6:$F$500,2,0))</f>
        <v>HARUN ŞİMŞEK</v>
      </c>
      <c r="D191" s="36" t="str">
        <f>IF(ISERROR(VLOOKUP(B191,'START LİSTE'!$B$6:$F$500,3,0)),"",VLOOKUP(B191,'START LİSTE'!$B$6:$F$500,3,0))</f>
        <v>ANKARA</v>
      </c>
      <c r="E191" s="37" t="str">
        <f>IF(ISERROR(VLOOKUP(B191,'START LİSTE'!$B$6:$F$500,4,0)),"",VLOOKUP(B191,'START LİSTE'!$B$6:$F$500,4,0))</f>
        <v>F</v>
      </c>
      <c r="F191" s="38">
        <f>IF(ISERROR(VLOOKUP($B191,'START LİSTE'!$B$6:$F$500,5,0)),"",VLOOKUP($B191,'START LİSTE'!$B$6:$F$500,5,0))</f>
        <v>33970</v>
      </c>
      <c r="G191" s="39"/>
      <c r="H191" s="40">
        <f t="shared" si="7"/>
        <v>47</v>
      </c>
    </row>
    <row r="192" spans="1:8" ht="18" customHeight="1">
      <c r="A192" s="34">
        <f t="shared" si="6"/>
        <v>187</v>
      </c>
      <c r="B192" s="35">
        <v>84</v>
      </c>
      <c r="C192" s="36" t="str">
        <f>IF(ISERROR(VLOOKUP(B192,'START LİSTE'!$B$6:$F$500,2,0)),"",VLOOKUP(B192,'START LİSTE'!$B$6:$F$500,2,0))</f>
        <v>SEYİT TAŞDEMİR</v>
      </c>
      <c r="D192" s="36" t="str">
        <f>IF(ISERROR(VLOOKUP(B192,'START LİSTE'!$B$6:$F$500,3,0)),"",VLOOKUP(B192,'START LİSTE'!$B$6:$F$500,3,0))</f>
        <v>KAYSERİ</v>
      </c>
      <c r="E192" s="37" t="str">
        <f>IF(ISERROR(VLOOKUP(B192,'START LİSTE'!$B$6:$F$500,4,0)),"",VLOOKUP(B192,'START LİSTE'!$B$6:$F$500,4,0))</f>
        <v>F</v>
      </c>
      <c r="F192" s="38">
        <f>IF(ISERROR(VLOOKUP($B192,'START LİSTE'!$B$6:$F$500,5,0)),"",VLOOKUP($B192,'START LİSTE'!$B$6:$F$500,5,0))</f>
        <v>34988</v>
      </c>
      <c r="G192" s="39"/>
      <c r="H192" s="40">
        <f t="shared" si="7"/>
        <v>47</v>
      </c>
    </row>
    <row r="193" spans="1:8" ht="18" customHeight="1">
      <c r="A193" s="34">
        <f t="shared" si="6"/>
        <v>188</v>
      </c>
      <c r="B193" s="35">
        <v>20</v>
      </c>
      <c r="C193" s="36" t="str">
        <f>IF(ISERROR(VLOOKUP(B193,'START LİSTE'!$B$6:$F$500,2,0)),"",VLOOKUP(B193,'START LİSTE'!$B$6:$F$500,2,0))</f>
        <v>MEHMET KANDEMİR</v>
      </c>
      <c r="D193" s="36" t="str">
        <f>IF(ISERROR(VLOOKUP(B193,'START LİSTE'!$B$6:$F$500,3,0)),"",VLOOKUP(B193,'START LİSTE'!$B$6:$F$500,3,0))</f>
        <v>ANKARA</v>
      </c>
      <c r="E193" s="37" t="str">
        <f>IF(ISERROR(VLOOKUP(B193,'START LİSTE'!$B$6:$F$500,4,0)),"",VLOOKUP(B193,'START LİSTE'!$B$6:$F$500,4,0))</f>
        <v>F</v>
      </c>
      <c r="F193" s="38">
        <f>IF(ISERROR(VLOOKUP($B193,'START LİSTE'!$B$6:$F$500,5,0)),"",VLOOKUP($B193,'START LİSTE'!$B$6:$F$500,5,0))</f>
        <v>21990</v>
      </c>
      <c r="G193" s="39"/>
      <c r="H193" s="40">
        <f t="shared" si="7"/>
        <v>47</v>
      </c>
    </row>
    <row r="194" spans="1:8" ht="18" customHeight="1">
      <c r="A194" s="34">
        <f t="shared" si="6"/>
        <v>189</v>
      </c>
      <c r="B194" s="35">
        <v>249</v>
      </c>
      <c r="C194" s="36" t="str">
        <f>IF(ISERROR(VLOOKUP(B194,'START LİSTE'!$B$6:$F$500,2,0)),"",VLOOKUP(B194,'START LİSTE'!$B$6:$F$500,2,0))</f>
        <v>ADNAN SARIKAYA</v>
      </c>
      <c r="D194" s="36" t="str">
        <f>IF(ISERROR(VLOOKUP(B194,'START LİSTE'!$B$6:$F$500,3,0)),"",VLOOKUP(B194,'START LİSTE'!$B$6:$F$500,3,0))</f>
        <v>ANKARA</v>
      </c>
      <c r="E194" s="37" t="str">
        <f>IF(ISERROR(VLOOKUP(B194,'START LİSTE'!$B$6:$F$500,4,0)),"",VLOOKUP(B194,'START LİSTE'!$B$6:$F$500,4,0))</f>
        <v>F</v>
      </c>
      <c r="F194" s="38">
        <f>IF(ISERROR(VLOOKUP($B194,'START LİSTE'!$B$6:$F$500,5,0)),"",VLOOKUP($B194,'START LİSTE'!$B$6:$F$500,5,0))</f>
        <v>23757</v>
      </c>
      <c r="G194" s="39"/>
      <c r="H194" s="40">
        <f t="shared" si="7"/>
        <v>47</v>
      </c>
    </row>
    <row r="195" spans="1:8" ht="18" customHeight="1">
      <c r="A195" s="34">
        <f t="shared" si="6"/>
        <v>190</v>
      </c>
      <c r="B195" s="35">
        <v>350</v>
      </c>
      <c r="C195" s="36" t="str">
        <f>IF(ISERROR(VLOOKUP(B195,'START LİSTE'!$B$6:$F$500,2,0)),"",VLOOKUP(B195,'START LİSTE'!$B$6:$F$500,2,0))</f>
        <v>HÜSAMETTİN KARAKOÇ</v>
      </c>
      <c r="D195" s="36" t="str">
        <f>IF(ISERROR(VLOOKUP(B195,'START LİSTE'!$B$6:$F$500,3,0)),"",VLOOKUP(B195,'START LİSTE'!$B$6:$F$500,3,0))</f>
        <v>İZMİR</v>
      </c>
      <c r="E195" s="37" t="str">
        <f>IF(ISERROR(VLOOKUP(B195,'START LİSTE'!$B$6:$F$500,4,0)),"",VLOOKUP(B195,'START LİSTE'!$B$6:$F$500,4,0))</f>
        <v>F</v>
      </c>
      <c r="F195" s="38">
        <f>IF(ISERROR(VLOOKUP($B195,'START LİSTE'!$B$6:$F$500,5,0)),"",VLOOKUP($B195,'START LİSTE'!$B$6:$F$500,5,0))</f>
        <v>1</v>
      </c>
      <c r="G195" s="39"/>
      <c r="H195" s="40">
        <f t="shared" si="7"/>
        <v>47</v>
      </c>
    </row>
    <row r="196" spans="1:8" ht="18" customHeight="1">
      <c r="A196" s="34">
        <f t="shared" si="6"/>
        <v>191</v>
      </c>
      <c r="B196" s="35">
        <v>405</v>
      </c>
      <c r="C196" s="36" t="str">
        <f>IF(ISERROR(VLOOKUP(B196,'START LİSTE'!$B$6:$F$500,2,0)),"",VLOOKUP(B196,'START LİSTE'!$B$6:$F$500,2,0))</f>
        <v>ORHAN DAYAN</v>
      </c>
      <c r="D196" s="36" t="str">
        <f>IF(ISERROR(VLOOKUP(B196,'START LİSTE'!$B$6:$F$500,3,0)),"",VLOOKUP(B196,'START LİSTE'!$B$6:$F$500,3,0))</f>
        <v>ANKARA</v>
      </c>
      <c r="E196" s="37" t="str">
        <f>IF(ISERROR(VLOOKUP(B196,'START LİSTE'!$B$6:$F$500,4,0)),"",VLOOKUP(B196,'START LİSTE'!$B$6:$F$500,4,0))</f>
        <v>F</v>
      </c>
      <c r="F196" s="38">
        <f>IF(ISERROR(VLOOKUP($B196,'START LİSTE'!$B$6:$F$500,5,0)),"",VLOOKUP($B196,'START LİSTE'!$B$6:$F$500,5,0))</f>
        <v>32509</v>
      </c>
      <c r="G196" s="39"/>
      <c r="H196" s="40">
        <f t="shared" si="7"/>
        <v>47</v>
      </c>
    </row>
    <row r="197" spans="1:8" ht="18" customHeight="1">
      <c r="A197" s="34">
        <f t="shared" si="6"/>
        <v>192</v>
      </c>
      <c r="B197" s="35">
        <v>425</v>
      </c>
      <c r="C197" s="36" t="str">
        <f>IF(ISERROR(VLOOKUP(B197,'START LİSTE'!$B$6:$F$500,2,0)),"",VLOOKUP(B197,'START LİSTE'!$B$6:$F$500,2,0))</f>
        <v>ERKAN AKTAŞ</v>
      </c>
      <c r="D197" s="36" t="str">
        <f>IF(ISERROR(VLOOKUP(B197,'START LİSTE'!$B$6:$F$500,3,0)),"",VLOOKUP(B197,'START LİSTE'!$B$6:$F$500,3,0))</f>
        <v>ANKARA</v>
      </c>
      <c r="E197" s="37" t="str">
        <f>IF(ISERROR(VLOOKUP(B197,'START LİSTE'!$B$6:$F$500,4,0)),"",VLOOKUP(B197,'START LİSTE'!$B$6:$F$500,4,0))</f>
        <v>F</v>
      </c>
      <c r="F197" s="38">
        <f>IF(ISERROR(VLOOKUP($B197,'START LİSTE'!$B$6:$F$500,5,0)),"",VLOOKUP($B197,'START LİSTE'!$B$6:$F$500,5,0))</f>
        <v>27892</v>
      </c>
      <c r="G197" s="39"/>
      <c r="H197" s="40">
        <f t="shared" si="7"/>
        <v>47</v>
      </c>
    </row>
    <row r="198" spans="1:8" ht="18" customHeight="1">
      <c r="A198" s="34">
        <f t="shared" si="6"/>
        <v>193</v>
      </c>
      <c r="B198" s="35">
        <v>406</v>
      </c>
      <c r="C198" s="36" t="str">
        <f>IF(ISERROR(VLOOKUP(B198,'START LİSTE'!$B$6:$F$500,2,0)),"",VLOOKUP(B198,'START LİSTE'!$B$6:$F$500,2,0))</f>
        <v>KEREM YASAY</v>
      </c>
      <c r="D198" s="36" t="str">
        <f>IF(ISERROR(VLOOKUP(B198,'START LİSTE'!$B$6:$F$500,3,0)),"",VLOOKUP(B198,'START LİSTE'!$B$6:$F$500,3,0))</f>
        <v>ANKARA</v>
      </c>
      <c r="E198" s="37" t="str">
        <f>IF(ISERROR(VLOOKUP(B198,'START LİSTE'!$B$6:$F$500,4,0)),"",VLOOKUP(B198,'START LİSTE'!$B$6:$F$500,4,0))</f>
        <v>F</v>
      </c>
      <c r="F198" s="38">
        <f>IF(ISERROR(VLOOKUP($B198,'START LİSTE'!$B$6:$F$500,5,0)),"",VLOOKUP($B198,'START LİSTE'!$B$6:$F$500,5,0))</f>
        <v>32143</v>
      </c>
      <c r="G198" s="39"/>
      <c r="H198" s="40">
        <f t="shared" si="7"/>
        <v>47</v>
      </c>
    </row>
    <row r="199" spans="1:8" ht="18" customHeight="1">
      <c r="A199" s="34">
        <f t="shared" si="6"/>
        <v>194</v>
      </c>
      <c r="B199" s="35">
        <v>198</v>
      </c>
      <c r="C199" s="36" t="str">
        <f>IF(ISERROR(VLOOKUP(B199,'START LİSTE'!$B$6:$F$500,2,0)),"",VLOOKUP(B199,'START LİSTE'!$B$6:$F$500,2,0))</f>
        <v>ERSAN KANDEMİR</v>
      </c>
      <c r="D199" s="36">
        <f>IF(ISERROR(VLOOKUP(B199,'START LİSTE'!$B$6:$F$500,3,0)),"",VLOOKUP(B199,'START LİSTE'!$B$6:$F$500,3,0))</f>
        <v>0</v>
      </c>
      <c r="E199" s="37" t="str">
        <f>IF(ISERROR(VLOOKUP(B199,'START LİSTE'!$B$6:$F$500,4,0)),"",VLOOKUP(B199,'START LİSTE'!$B$6:$F$500,4,0))</f>
        <v>F</v>
      </c>
      <c r="F199" s="38">
        <f>IF(ISERROR(VLOOKUP($B199,'START LİSTE'!$B$6:$F$500,5,0)),"",VLOOKUP($B199,'START LİSTE'!$B$6:$F$500,5,0))</f>
        <v>34919</v>
      </c>
      <c r="G199" s="39"/>
      <c r="H199" s="40">
        <f t="shared" si="7"/>
        <v>47</v>
      </c>
    </row>
    <row r="200" spans="1:8" ht="18" customHeight="1">
      <c r="A200" s="34">
        <f t="shared" si="6"/>
        <v>195</v>
      </c>
      <c r="B200" s="35">
        <v>5</v>
      </c>
      <c r="C200" s="36" t="str">
        <f>IF(ISERROR(VLOOKUP(B200,'START LİSTE'!$B$6:$F$500,2,0)),"",VLOOKUP(B200,'START LİSTE'!$B$6:$F$500,2,0))</f>
        <v>AYDIN OĞUZ</v>
      </c>
      <c r="D200" s="36" t="str">
        <f>IF(ISERROR(VLOOKUP(B200,'START LİSTE'!$B$6:$F$500,3,0)),"",VLOOKUP(B200,'START LİSTE'!$B$6:$F$500,3,0))</f>
        <v>İSTANBUL</v>
      </c>
      <c r="E200" s="37" t="str">
        <f>IF(ISERROR(VLOOKUP(B200,'START LİSTE'!$B$6:$F$500,4,0)),"",VLOOKUP(B200,'START LİSTE'!$B$6:$F$500,4,0))</f>
        <v>F</v>
      </c>
      <c r="F200" s="38">
        <f>IF(ISERROR(VLOOKUP($B200,'START LİSTE'!$B$6:$F$500,5,0)),"",VLOOKUP($B200,'START LİSTE'!$B$6:$F$500,5,0))</f>
        <v>19824</v>
      </c>
      <c r="G200" s="39"/>
      <c r="H200" s="40">
        <f t="shared" si="7"/>
        <v>47</v>
      </c>
    </row>
    <row r="201" spans="1:8" ht="18" customHeight="1">
      <c r="A201" s="34">
        <f t="shared" si="6"/>
        <v>196</v>
      </c>
      <c r="B201" s="35">
        <v>308</v>
      </c>
      <c r="C201" s="36" t="str">
        <f>IF(ISERROR(VLOOKUP(B201,'START LİSTE'!$B$6:$F$500,2,0)),"",VLOOKUP(B201,'START LİSTE'!$B$6:$F$500,2,0))</f>
        <v>YAŞAR KANBİR</v>
      </c>
      <c r="D201" s="36" t="str">
        <f>IF(ISERROR(VLOOKUP(B201,'START LİSTE'!$B$6:$F$500,3,0)),"",VLOOKUP(B201,'START LİSTE'!$B$6:$F$500,3,0))</f>
        <v>MARLA EGE DAĞCILIK VE DOĞASEVERLER KULÜBÜ</v>
      </c>
      <c r="E201" s="37" t="str">
        <f>IF(ISERROR(VLOOKUP(B201,'START LİSTE'!$B$6:$F$500,4,0)),"",VLOOKUP(B201,'START LİSTE'!$B$6:$F$500,4,0))</f>
        <v>T</v>
      </c>
      <c r="F201" s="38">
        <f>IF(ISERROR(VLOOKUP($B201,'START LİSTE'!$B$6:$F$500,5,0)),"",VLOOKUP($B201,'START LİSTE'!$B$6:$F$500,5,0))</f>
        <v>23289</v>
      </c>
      <c r="G201" s="39"/>
      <c r="H201" s="40">
        <f t="shared" si="7"/>
        <v>48</v>
      </c>
    </row>
    <row r="202" spans="1:8" ht="18" customHeight="1">
      <c r="A202" s="34">
        <f t="shared" si="6"/>
        <v>197</v>
      </c>
      <c r="B202" s="35">
        <v>314</v>
      </c>
      <c r="C202" s="36" t="str">
        <f>IF(ISERROR(VLOOKUP(B202,'START LİSTE'!$B$6:$F$500,2,0)),"",VLOOKUP(B202,'START LİSTE'!$B$6:$F$500,2,0))</f>
        <v>FİKRET ŞENOL</v>
      </c>
      <c r="D202" s="36" t="str">
        <f>IF(ISERROR(VLOOKUP(B202,'START LİSTE'!$B$6:$F$500,3,0)),"",VLOOKUP(B202,'START LİSTE'!$B$6:$F$500,3,0))</f>
        <v>ANKARA</v>
      </c>
      <c r="E202" s="37" t="str">
        <f>IF(ISERROR(VLOOKUP(B202,'START LİSTE'!$B$6:$F$500,4,0)),"",VLOOKUP(B202,'START LİSTE'!$B$6:$F$500,4,0))</f>
        <v>F</v>
      </c>
      <c r="F202" s="38">
        <f>IF(ISERROR(VLOOKUP($B202,'START LİSTE'!$B$6:$F$500,5,0)),"",VLOOKUP($B202,'START LİSTE'!$B$6:$F$500,5,0))</f>
        <v>30682</v>
      </c>
      <c r="G202" s="39"/>
      <c r="H202" s="40">
        <f t="shared" si="7"/>
        <v>48</v>
      </c>
    </row>
    <row r="203" spans="1:8" ht="18" customHeight="1">
      <c r="A203" s="34">
        <f t="shared" si="6"/>
        <v>198</v>
      </c>
      <c r="B203" s="35">
        <v>321</v>
      </c>
      <c r="C203" s="36" t="str">
        <f>IF(ISERROR(VLOOKUP(B203,'START LİSTE'!$B$6:$F$500,2,0)),"",VLOOKUP(B203,'START LİSTE'!$B$6:$F$500,2,0))</f>
        <v>SERCAN KÜRKLÜ</v>
      </c>
      <c r="D203" s="36" t="str">
        <f>IF(ISERROR(VLOOKUP(B203,'START LİSTE'!$B$6:$F$500,3,0)),"",VLOOKUP(B203,'START LİSTE'!$B$6:$F$500,3,0))</f>
        <v>ANKARA</v>
      </c>
      <c r="E203" s="37" t="str">
        <f>IF(ISERROR(VLOOKUP(B203,'START LİSTE'!$B$6:$F$500,4,0)),"",VLOOKUP(B203,'START LİSTE'!$B$6:$F$500,4,0))</f>
        <v>F</v>
      </c>
      <c r="F203" s="38">
        <f>IF(ISERROR(VLOOKUP($B203,'START LİSTE'!$B$6:$F$500,5,0)),"",VLOOKUP($B203,'START LİSTE'!$B$6:$F$500,5,0))</f>
        <v>31048</v>
      </c>
      <c r="G203" s="39"/>
      <c r="H203" s="40">
        <f t="shared" si="7"/>
        <v>48</v>
      </c>
    </row>
    <row r="204" spans="1:8" ht="18" customHeight="1">
      <c r="A204" s="34">
        <f aca="true" t="shared" si="8" ref="A204:A267">IF(B204&lt;&gt;"",A203+1,"")</f>
        <v>199</v>
      </c>
      <c r="B204" s="35">
        <v>315</v>
      </c>
      <c r="C204" s="36" t="str">
        <f>IF(ISERROR(VLOOKUP(B204,'START LİSTE'!$B$6:$F$500,2,0)),"",VLOOKUP(B204,'START LİSTE'!$B$6:$F$500,2,0))</f>
        <v>MÜCAHİT ÖZER</v>
      </c>
      <c r="D204" s="36" t="str">
        <f>IF(ISERROR(VLOOKUP(B204,'START LİSTE'!$B$6:$F$500,3,0)),"",VLOOKUP(B204,'START LİSTE'!$B$6:$F$500,3,0))</f>
        <v>ANKARA</v>
      </c>
      <c r="E204" s="37" t="str">
        <f>IF(ISERROR(VLOOKUP(B204,'START LİSTE'!$B$6:$F$500,4,0)),"",VLOOKUP(B204,'START LİSTE'!$B$6:$F$500,4,0))</f>
        <v>F</v>
      </c>
      <c r="F204" s="38">
        <f>IF(ISERROR(VLOOKUP($B204,'START LİSTE'!$B$6:$F$500,5,0)),"",VLOOKUP($B204,'START LİSTE'!$B$6:$F$500,5,0))</f>
        <v>31778</v>
      </c>
      <c r="G204" s="39"/>
      <c r="H204" s="40">
        <f aca="true" t="shared" si="9" ref="H204:H267">IF(OR(G204="DQ",G204="DNF",G204="DNS"),"-",IF(B204&lt;&gt;"",IF(E204="F",H203,H203+1),""))</f>
        <v>48</v>
      </c>
    </row>
    <row r="205" spans="1:8" ht="18" customHeight="1">
      <c r="A205" s="34">
        <f t="shared" si="8"/>
        <v>200</v>
      </c>
      <c r="B205" s="35">
        <v>323</v>
      </c>
      <c r="C205" s="36" t="str">
        <f>IF(ISERROR(VLOOKUP(B205,'START LİSTE'!$B$6:$F$500,2,0)),"",VLOOKUP(B205,'START LİSTE'!$B$6:$F$500,2,0))</f>
        <v>ZAFER ÇAKMAK</v>
      </c>
      <c r="D205" s="36" t="str">
        <f>IF(ISERROR(VLOOKUP(B205,'START LİSTE'!$B$6:$F$500,3,0)),"",VLOOKUP(B205,'START LİSTE'!$B$6:$F$500,3,0))</f>
        <v>ANKARA</v>
      </c>
      <c r="E205" s="37" t="str">
        <f>IF(ISERROR(VLOOKUP(B205,'START LİSTE'!$B$6:$F$500,4,0)),"",VLOOKUP(B205,'START LİSTE'!$B$6:$F$500,4,0))</f>
        <v>F</v>
      </c>
      <c r="F205" s="38">
        <f>IF(ISERROR(VLOOKUP($B205,'START LİSTE'!$B$6:$F$500,5,0)),"",VLOOKUP($B205,'START LİSTE'!$B$6:$F$500,5,0))</f>
        <v>29221</v>
      </c>
      <c r="G205" s="39"/>
      <c r="H205" s="40">
        <f t="shared" si="9"/>
        <v>48</v>
      </c>
    </row>
    <row r="206" spans="1:8" ht="18" customHeight="1">
      <c r="A206" s="34">
        <f t="shared" si="8"/>
        <v>201</v>
      </c>
      <c r="B206" s="35">
        <v>322</v>
      </c>
      <c r="C206" s="36" t="str">
        <f>IF(ISERROR(VLOOKUP(B206,'START LİSTE'!$B$6:$F$500,2,0)),"",VLOOKUP(B206,'START LİSTE'!$B$6:$F$500,2,0))</f>
        <v>FERHAT ELBEYOĞLU</v>
      </c>
      <c r="D206" s="36" t="str">
        <f>IF(ISERROR(VLOOKUP(B206,'START LİSTE'!$B$6:$F$500,3,0)),"",VLOOKUP(B206,'START LİSTE'!$B$6:$F$500,3,0))</f>
        <v>ANKARA</v>
      </c>
      <c r="E206" s="37" t="str">
        <f>IF(ISERROR(VLOOKUP(B206,'START LİSTE'!$B$6:$F$500,4,0)),"",VLOOKUP(B206,'START LİSTE'!$B$6:$F$500,4,0))</f>
        <v>F</v>
      </c>
      <c r="F206" s="38">
        <f>IF(ISERROR(VLOOKUP($B206,'START LİSTE'!$B$6:$F$500,5,0)),"",VLOOKUP($B206,'START LİSTE'!$B$6:$F$500,5,0))</f>
        <v>29587</v>
      </c>
      <c r="G206" s="39"/>
      <c r="H206" s="40">
        <f t="shared" si="9"/>
        <v>48</v>
      </c>
    </row>
    <row r="207" spans="1:8" ht="18" customHeight="1">
      <c r="A207" s="34">
        <f t="shared" si="8"/>
        <v>202</v>
      </c>
      <c r="B207" s="35">
        <v>29</v>
      </c>
      <c r="C207" s="36" t="str">
        <f>IF(ISERROR(VLOOKUP(B207,'START LİSTE'!$B$6:$F$500,2,0)),"",VLOOKUP(B207,'START LİSTE'!$B$6:$F$500,2,0))</f>
        <v>N.FERIT LOKMAN</v>
      </c>
      <c r="D207" s="36" t="str">
        <f>IF(ISERROR(VLOOKUP(B207,'START LİSTE'!$B$6:$F$500,3,0)),"",VLOOKUP(B207,'START LİSTE'!$B$6:$F$500,3,0))</f>
        <v>ANKARA-ANKARA MASTERLERI ATLETIZM KLB.</v>
      </c>
      <c r="E207" s="37" t="str">
        <f>IF(ISERROR(VLOOKUP(B207,'START LİSTE'!$B$6:$F$500,4,0)),"",VLOOKUP(B207,'START LİSTE'!$B$6:$F$500,4,0))</f>
        <v>F</v>
      </c>
      <c r="F207" s="38">
        <f>IF(ISERROR(VLOOKUP($B207,'START LİSTE'!$B$6:$F$500,5,0)),"",VLOOKUP($B207,'START LİSTE'!$B$6:$F$500,5,0))</f>
        <v>22332</v>
      </c>
      <c r="G207" s="39"/>
      <c r="H207" s="40">
        <f t="shared" si="9"/>
        <v>48</v>
      </c>
    </row>
    <row r="208" spans="1:8" ht="18" customHeight="1">
      <c r="A208" s="34">
        <f t="shared" si="8"/>
        <v>203</v>
      </c>
      <c r="B208" s="35">
        <v>13</v>
      </c>
      <c r="C208" s="36" t="str">
        <f>IF(ISERROR(VLOOKUP(B208,'START LİSTE'!$B$6:$F$500,2,0)),"",VLOOKUP(B208,'START LİSTE'!$B$6:$F$500,2,0))</f>
        <v>DOĞAN AKSOY</v>
      </c>
      <c r="D208" s="36" t="str">
        <f>IF(ISERROR(VLOOKUP(B208,'START LİSTE'!$B$6:$F$500,3,0)),"",VLOOKUP(B208,'START LİSTE'!$B$6:$F$500,3,0))</f>
        <v>ANKARA</v>
      </c>
      <c r="E208" s="37" t="str">
        <f>IF(ISERROR(VLOOKUP(B208,'START LİSTE'!$B$6:$F$500,4,0)),"",VLOOKUP(B208,'START LİSTE'!$B$6:$F$500,4,0))</f>
        <v>F</v>
      </c>
      <c r="F208" s="38">
        <f>IF(ISERROR(VLOOKUP($B208,'START LİSTE'!$B$6:$F$500,5,0)),"",VLOOKUP($B208,'START LİSTE'!$B$6:$F$500,5,0))</f>
        <v>19270</v>
      </c>
      <c r="G208" s="39"/>
      <c r="H208" s="40">
        <f t="shared" si="9"/>
        <v>48</v>
      </c>
    </row>
    <row r="209" spans="1:8" ht="18" customHeight="1">
      <c r="A209" s="34">
        <f t="shared" si="8"/>
        <v>204</v>
      </c>
      <c r="B209" s="35">
        <v>284</v>
      </c>
      <c r="C209" s="36" t="str">
        <f>IF(ISERROR(VLOOKUP(B209,'START LİSTE'!$B$6:$F$500,2,0)),"",VLOOKUP(B209,'START LİSTE'!$B$6:$F$500,2,0))</f>
        <v>ALİ UZUNALİ</v>
      </c>
      <c r="D209" s="36" t="str">
        <f>IF(ISERROR(VLOOKUP(B209,'START LİSTE'!$B$6:$F$500,3,0)),"",VLOOKUP(B209,'START LİSTE'!$B$6:$F$500,3,0))</f>
        <v>İSTANBUL-İSTANBUL MASTERLERİ</v>
      </c>
      <c r="E209" s="37" t="str">
        <f>IF(ISERROR(VLOOKUP(B209,'START LİSTE'!$B$6:$F$500,4,0)),"",VLOOKUP(B209,'START LİSTE'!$B$6:$F$500,4,0))</f>
        <v>T</v>
      </c>
      <c r="F209" s="38">
        <f>IF(ISERROR(VLOOKUP($B209,'START LİSTE'!$B$6:$F$500,5,0)),"",VLOOKUP($B209,'START LİSTE'!$B$6:$F$500,5,0))</f>
        <v>23268</v>
      </c>
      <c r="G209" s="39"/>
      <c r="H209" s="40">
        <f t="shared" si="9"/>
        <v>49</v>
      </c>
    </row>
    <row r="210" spans="1:8" ht="18" customHeight="1">
      <c r="A210" s="34">
        <f t="shared" si="8"/>
        <v>205</v>
      </c>
      <c r="B210" s="35">
        <v>303</v>
      </c>
      <c r="C210" s="36" t="str">
        <f>IF(ISERROR(VLOOKUP(B210,'START LİSTE'!$B$6:$F$500,2,0)),"",VLOOKUP(B210,'START LİSTE'!$B$6:$F$500,2,0))</f>
        <v>HÜSEYİN YILMAZ</v>
      </c>
      <c r="D210" s="36" t="str">
        <f>IF(ISERROR(VLOOKUP(B210,'START LİSTE'!$B$6:$F$500,3,0)),"",VLOOKUP(B210,'START LİSTE'!$B$6:$F$500,3,0))</f>
        <v>BAŞKENT GENÇLER VE MASTERLER</v>
      </c>
      <c r="E210" s="37" t="str">
        <f>IF(ISERROR(VLOOKUP(B210,'START LİSTE'!$B$6:$F$500,4,0)),"",VLOOKUP(B210,'START LİSTE'!$B$6:$F$500,4,0))</f>
        <v>T</v>
      </c>
      <c r="F210" s="38">
        <f>IF(ISERROR(VLOOKUP($B210,'START LİSTE'!$B$6:$F$500,5,0)),"",VLOOKUP($B210,'START LİSTE'!$B$6:$F$500,5,0))</f>
        <v>20591</v>
      </c>
      <c r="G210" s="39"/>
      <c r="H210" s="40">
        <f t="shared" si="9"/>
        <v>50</v>
      </c>
    </row>
    <row r="211" spans="1:8" ht="18" customHeight="1">
      <c r="A211" s="34">
        <f t="shared" si="8"/>
        <v>206</v>
      </c>
      <c r="B211" s="35">
        <v>195</v>
      </c>
      <c r="C211" s="36" t="str">
        <f>IF(ISERROR(VLOOKUP(B211,'START LİSTE'!$B$6:$F$500,2,0)),"",VLOOKUP(B211,'START LİSTE'!$B$6:$F$500,2,0))</f>
        <v>MEHMET AKKAYA</v>
      </c>
      <c r="D211" s="36">
        <f>IF(ISERROR(VLOOKUP(B211,'START LİSTE'!$B$6:$F$500,3,0)),"",VLOOKUP(B211,'START LİSTE'!$B$6:$F$500,3,0))</f>
        <v>0</v>
      </c>
      <c r="E211" s="37" t="str">
        <f>IF(ISERROR(VLOOKUP(B211,'START LİSTE'!$B$6:$F$500,4,0)),"",VLOOKUP(B211,'START LİSTE'!$B$6:$F$500,4,0))</f>
        <v>F</v>
      </c>
      <c r="F211" s="38">
        <f>IF(ISERROR(VLOOKUP($B211,'START LİSTE'!$B$6:$F$500,5,0)),"",VLOOKUP($B211,'START LİSTE'!$B$6:$F$500,5,0))</f>
        <v>33989</v>
      </c>
      <c r="G211" s="39"/>
      <c r="H211" s="40">
        <f t="shared" si="9"/>
        <v>50</v>
      </c>
    </row>
    <row r="212" spans="1:8" ht="18" customHeight="1">
      <c r="A212" s="34">
        <f t="shared" si="8"/>
        <v>207</v>
      </c>
      <c r="B212" s="35">
        <v>112</v>
      </c>
      <c r="C212" s="36" t="str">
        <f>IF(ISERROR(VLOOKUP(B212,'START LİSTE'!$B$6:$F$500,2,0)),"",VLOOKUP(B212,'START LİSTE'!$B$6:$F$500,2,0))</f>
        <v>HÜSEYİN SOĞUKPINAR</v>
      </c>
      <c r="D212" s="36" t="str">
        <f>IF(ISERROR(VLOOKUP(B212,'START LİSTE'!$B$6:$F$500,3,0)),"",VLOOKUP(B212,'START LİSTE'!$B$6:$F$500,3,0))</f>
        <v>BAŞKENT GENÇLER VE MASTERLER</v>
      </c>
      <c r="E212" s="37" t="str">
        <f>IF(ISERROR(VLOOKUP(B212,'START LİSTE'!$B$6:$F$500,4,0)),"",VLOOKUP(B212,'START LİSTE'!$B$6:$F$500,4,0))</f>
        <v>F</v>
      </c>
      <c r="F212" s="38">
        <f>IF(ISERROR(VLOOKUP($B212,'START LİSTE'!$B$6:$F$500,5,0)),"",VLOOKUP($B212,'START LİSTE'!$B$6:$F$500,5,0))</f>
        <v>0</v>
      </c>
      <c r="G212" s="39"/>
      <c r="H212" s="40">
        <f t="shared" si="9"/>
        <v>50</v>
      </c>
    </row>
    <row r="213" spans="1:8" ht="18" customHeight="1">
      <c r="A213" s="34">
        <f t="shared" si="8"/>
        <v>208</v>
      </c>
      <c r="B213" s="35">
        <v>337</v>
      </c>
      <c r="C213" s="36" t="str">
        <f>IF(ISERROR(VLOOKUP(B213,'START LİSTE'!$B$6:$F$500,2,0)),"",VLOOKUP(B213,'START LİSTE'!$B$6:$F$500,2,0))</f>
        <v>GÜNAY AMUCA</v>
      </c>
      <c r="D213" s="36" t="str">
        <f>IF(ISERROR(VLOOKUP(B213,'START LİSTE'!$B$6:$F$500,3,0)),"",VLOOKUP(B213,'START LİSTE'!$B$6:$F$500,3,0))</f>
        <v>ANKARA</v>
      </c>
      <c r="E213" s="37" t="str">
        <f>IF(ISERROR(VLOOKUP(B213,'START LİSTE'!$B$6:$F$500,4,0)),"",VLOOKUP(B213,'START LİSTE'!$B$6:$F$500,4,0))</f>
        <v>F</v>
      </c>
      <c r="F213" s="38">
        <f>IF(ISERROR(VLOOKUP($B213,'START LİSTE'!$B$6:$F$500,5,0)),"",VLOOKUP($B213,'START LİSTE'!$B$6:$F$500,5,0))</f>
        <v>30543</v>
      </c>
      <c r="G213" s="39"/>
      <c r="H213" s="40">
        <f t="shared" si="9"/>
        <v>50</v>
      </c>
    </row>
    <row r="214" spans="1:8" ht="18" customHeight="1">
      <c r="A214" s="34">
        <f t="shared" si="8"/>
        <v>209</v>
      </c>
      <c r="B214" s="35">
        <v>285</v>
      </c>
      <c r="C214" s="36" t="str">
        <f>IF(ISERROR(VLOOKUP(B214,'START LİSTE'!$B$6:$F$500,2,0)),"",VLOOKUP(B214,'START LİSTE'!$B$6:$F$500,2,0))</f>
        <v>ERDAL BOZKURT</v>
      </c>
      <c r="D214" s="36" t="str">
        <f>IF(ISERROR(VLOOKUP(B214,'START LİSTE'!$B$6:$F$500,3,0)),"",VLOOKUP(B214,'START LİSTE'!$B$6:$F$500,3,0))</f>
        <v>İSTANBUL-İSTABUL ÜNIVERSITESI</v>
      </c>
      <c r="E214" s="37" t="str">
        <f>IF(ISERROR(VLOOKUP(B214,'START LİSTE'!$B$6:$F$500,4,0)),"",VLOOKUP(B214,'START LİSTE'!$B$6:$F$500,4,0))</f>
        <v>T</v>
      </c>
      <c r="F214" s="38">
        <f>IF(ISERROR(VLOOKUP($B214,'START LİSTE'!$B$6:$F$500,5,0)),"",VLOOKUP($B214,'START LİSTE'!$B$6:$F$500,5,0))</f>
        <v>32396</v>
      </c>
      <c r="G214" s="39"/>
      <c r="H214" s="40">
        <f t="shared" si="9"/>
        <v>51</v>
      </c>
    </row>
    <row r="215" spans="1:8" ht="18" customHeight="1">
      <c r="A215" s="34">
        <f t="shared" si="8"/>
        <v>210</v>
      </c>
      <c r="B215" s="35">
        <v>11</v>
      </c>
      <c r="C215" s="36" t="str">
        <f>IF(ISERROR(VLOOKUP(B215,'START LİSTE'!$B$6:$F$500,2,0)),"",VLOOKUP(B215,'START LİSTE'!$B$6:$F$500,2,0))</f>
        <v>ÖVÜNÇ ÖNEN</v>
      </c>
      <c r="D215" s="36" t="str">
        <f>IF(ISERROR(VLOOKUP(B215,'START LİSTE'!$B$6:$F$500,3,0)),"",VLOOKUP(B215,'START LİSTE'!$B$6:$F$500,3,0))</f>
        <v>ANKARA</v>
      </c>
      <c r="E215" s="37" t="str">
        <f>IF(ISERROR(VLOOKUP(B215,'START LİSTE'!$B$6:$F$500,4,0)),"",VLOOKUP(B215,'START LİSTE'!$B$6:$F$500,4,0))</f>
        <v>F</v>
      </c>
      <c r="F215" s="38">
        <f>IF(ISERROR(VLOOKUP($B215,'START LİSTE'!$B$6:$F$500,5,0)),"",VLOOKUP($B215,'START LİSTE'!$B$6:$F$500,5,0))</f>
        <v>30374</v>
      </c>
      <c r="G215" s="39"/>
      <c r="H215" s="40">
        <f t="shared" si="9"/>
        <v>51</v>
      </c>
    </row>
    <row r="216" spans="1:8" ht="18" customHeight="1">
      <c r="A216" s="34">
        <f t="shared" si="8"/>
        <v>211</v>
      </c>
      <c r="B216" s="35">
        <v>100</v>
      </c>
      <c r="C216" s="36" t="str">
        <f>IF(ISERROR(VLOOKUP(B216,'START LİSTE'!$B$6:$F$500,2,0)),"",VLOOKUP(B216,'START LİSTE'!$B$6:$F$500,2,0))</f>
        <v>NECDET ANŞİN</v>
      </c>
      <c r="D216" s="36" t="str">
        <f>IF(ISERROR(VLOOKUP(B216,'START LİSTE'!$B$6:$F$500,3,0)),"",VLOOKUP(B216,'START LİSTE'!$B$6:$F$500,3,0))</f>
        <v>BAŞKENT GENÇLER VE MASTERLER</v>
      </c>
      <c r="E216" s="37" t="str">
        <f>IF(ISERROR(VLOOKUP(B216,'START LİSTE'!$B$6:$F$500,4,0)),"",VLOOKUP(B216,'START LİSTE'!$B$6:$F$500,4,0))</f>
        <v>F</v>
      </c>
      <c r="F216" s="38">
        <f>IF(ISERROR(VLOOKUP($B216,'START LİSTE'!$B$6:$F$500,5,0)),"",VLOOKUP($B216,'START LİSTE'!$B$6:$F$500,5,0))</f>
        <v>0</v>
      </c>
      <c r="G216" s="39"/>
      <c r="H216" s="40">
        <f t="shared" si="9"/>
        <v>51</v>
      </c>
    </row>
    <row r="217" spans="1:8" ht="18" customHeight="1">
      <c r="A217" s="34">
        <f t="shared" si="8"/>
        <v>212</v>
      </c>
      <c r="B217" s="35">
        <v>371</v>
      </c>
      <c r="C217" s="36" t="str">
        <f>IF(ISERROR(VLOOKUP(B217,'START LİSTE'!$B$6:$F$500,2,0)),"",VLOOKUP(B217,'START LİSTE'!$B$6:$F$500,2,0))</f>
        <v>ÖZGÜR HARAS</v>
      </c>
      <c r="D217" s="36" t="str">
        <f>IF(ISERROR(VLOOKUP(B217,'START LİSTE'!$B$6:$F$500,3,0)),"",VLOOKUP(B217,'START LİSTE'!$B$6:$F$500,3,0))</f>
        <v>ANKARA</v>
      </c>
      <c r="E217" s="37" t="str">
        <f>IF(ISERROR(VLOOKUP(B217,'START LİSTE'!$B$6:$F$500,4,0)),"",VLOOKUP(B217,'START LİSTE'!$B$6:$F$500,4,0))</f>
        <v>F</v>
      </c>
      <c r="F217" s="38">
        <f>IF(ISERROR(VLOOKUP($B217,'START LİSTE'!$B$6:$F$500,5,0)),"",VLOOKUP($B217,'START LİSTE'!$B$6:$F$500,5,0))</f>
        <v>24352</v>
      </c>
      <c r="G217" s="39"/>
      <c r="H217" s="40">
        <f t="shared" si="9"/>
        <v>51</v>
      </c>
    </row>
    <row r="218" spans="1:8" ht="18" customHeight="1">
      <c r="A218" s="34">
        <f t="shared" si="8"/>
        <v>213</v>
      </c>
      <c r="B218" s="35">
        <v>239</v>
      </c>
      <c r="C218" s="36" t="str">
        <f>IF(ISERROR(VLOOKUP(B218,'START LİSTE'!$B$6:$F$500,2,0)),"",VLOOKUP(B218,'START LİSTE'!$B$6:$F$500,2,0))</f>
        <v>MURAT VEDAT VURAL</v>
      </c>
      <c r="D218" s="36" t="str">
        <f>IF(ISERROR(VLOOKUP(B218,'START LİSTE'!$B$6:$F$500,3,0)),"",VLOOKUP(B218,'START LİSTE'!$B$6:$F$500,3,0))</f>
        <v>ANKARA</v>
      </c>
      <c r="E218" s="37" t="str">
        <f>IF(ISERROR(VLOOKUP(B218,'START LİSTE'!$B$6:$F$500,4,0)),"",VLOOKUP(B218,'START LİSTE'!$B$6:$F$500,4,0))</f>
        <v>F</v>
      </c>
      <c r="F218" s="38">
        <f>IF(ISERROR(VLOOKUP($B218,'START LİSTE'!$B$6:$F$500,5,0)),"",VLOOKUP($B218,'START LİSTE'!$B$6:$F$500,5,0))</f>
        <v>23028</v>
      </c>
      <c r="G218" s="39"/>
      <c r="H218" s="40">
        <f t="shared" si="9"/>
        <v>51</v>
      </c>
    </row>
    <row r="219" spans="1:8" ht="18" customHeight="1">
      <c r="A219" s="34">
        <f t="shared" si="8"/>
        <v>214</v>
      </c>
      <c r="B219" s="35">
        <v>236</v>
      </c>
      <c r="C219" s="36" t="str">
        <f>IF(ISERROR(VLOOKUP(B219,'START LİSTE'!$B$6:$F$500,2,0)),"",VLOOKUP(B219,'START LİSTE'!$B$6:$F$500,2,0))</f>
        <v>JOSÉ TAVARES</v>
      </c>
      <c r="D219" s="36" t="str">
        <f>IF(ISERROR(VLOOKUP(B219,'START LİSTE'!$B$6:$F$500,3,0)),"",VLOOKUP(B219,'START LİSTE'!$B$6:$F$500,3,0))</f>
        <v>EYMIR RUNNERS</v>
      </c>
      <c r="E219" s="37" t="str">
        <f>IF(ISERROR(VLOOKUP(B219,'START LİSTE'!$B$6:$F$500,4,0)),"",VLOOKUP(B219,'START LİSTE'!$B$6:$F$500,4,0))</f>
        <v>F</v>
      </c>
      <c r="F219" s="38">
        <f>IF(ISERROR(VLOOKUP($B219,'START LİSTE'!$B$6:$F$500,5,0)),"",VLOOKUP($B219,'START LİSTE'!$B$6:$F$500,5,0))</f>
        <v>25146</v>
      </c>
      <c r="G219" s="39"/>
      <c r="H219" s="40">
        <f t="shared" si="9"/>
        <v>51</v>
      </c>
    </row>
    <row r="220" spans="1:8" ht="18" customHeight="1">
      <c r="A220" s="34">
        <f t="shared" si="8"/>
        <v>215</v>
      </c>
      <c r="B220" s="35">
        <v>118</v>
      </c>
      <c r="C220" s="36" t="str">
        <f>IF(ISERROR(VLOOKUP(B220,'START LİSTE'!$B$6:$F$500,2,0)),"",VLOOKUP(B220,'START LİSTE'!$B$6:$F$500,2,0))</f>
        <v>MAHMUT NECİP CANAL</v>
      </c>
      <c r="D220" s="36" t="str">
        <f>IF(ISERROR(VLOOKUP(B220,'START LİSTE'!$B$6:$F$500,3,0)),"",VLOOKUP(B220,'START LİSTE'!$B$6:$F$500,3,0))</f>
        <v>BAŞKENT GENÇLER VE MASTERLER</v>
      </c>
      <c r="E220" s="37" t="str">
        <f>IF(ISERROR(VLOOKUP(B220,'START LİSTE'!$B$6:$F$500,4,0)),"",VLOOKUP(B220,'START LİSTE'!$B$6:$F$500,4,0))</f>
        <v>F</v>
      </c>
      <c r="F220" s="38">
        <f>IF(ISERROR(VLOOKUP($B220,'START LİSTE'!$B$6:$F$500,5,0)),"",VLOOKUP($B220,'START LİSTE'!$B$6:$F$500,5,0))</f>
        <v>0</v>
      </c>
      <c r="G220" s="39"/>
      <c r="H220" s="40">
        <f t="shared" si="9"/>
        <v>51</v>
      </c>
    </row>
    <row r="221" spans="1:8" ht="18" customHeight="1">
      <c r="A221" s="34">
        <f t="shared" si="8"/>
        <v>216</v>
      </c>
      <c r="B221" s="35">
        <v>86</v>
      </c>
      <c r="C221" s="36" t="str">
        <f>IF(ISERROR(VLOOKUP(B221,'START LİSTE'!$B$6:$F$500,2,0)),"",VLOOKUP(B221,'START LİSTE'!$B$6:$F$500,2,0))</f>
        <v>HAMDİ BAYGIN</v>
      </c>
      <c r="D221" s="36" t="str">
        <f>IF(ISERROR(VLOOKUP(B221,'START LİSTE'!$B$6:$F$500,3,0)),"",VLOOKUP(B221,'START LİSTE'!$B$6:$F$500,3,0))</f>
        <v>TEKİRDAĞ</v>
      </c>
      <c r="E221" s="37" t="str">
        <f>IF(ISERROR(VLOOKUP(B221,'START LİSTE'!$B$6:$F$500,4,0)),"",VLOOKUP(B221,'START LİSTE'!$B$6:$F$500,4,0))</f>
        <v>F</v>
      </c>
      <c r="F221" s="38">
        <f>IF(ISERROR(VLOOKUP($B221,'START LİSTE'!$B$6:$F$500,5,0)),"",VLOOKUP($B221,'START LİSTE'!$B$6:$F$500,5,0))</f>
        <v>23172</v>
      </c>
      <c r="G221" s="39"/>
      <c r="H221" s="40">
        <f t="shared" si="9"/>
        <v>51</v>
      </c>
    </row>
    <row r="222" spans="1:8" ht="18" customHeight="1">
      <c r="A222" s="34">
        <f t="shared" si="8"/>
        <v>217</v>
      </c>
      <c r="B222" s="35">
        <v>306</v>
      </c>
      <c r="C222" s="36" t="str">
        <f>IF(ISERROR(VLOOKUP(B222,'START LİSTE'!$B$6:$F$500,2,0)),"",VLOOKUP(B222,'START LİSTE'!$B$6:$F$500,2,0))</f>
        <v>HALİL ASLAN</v>
      </c>
      <c r="D222" s="36" t="str">
        <f>IF(ISERROR(VLOOKUP(B222,'START LİSTE'!$B$6:$F$500,3,0)),"",VLOOKUP(B222,'START LİSTE'!$B$6:$F$500,3,0))</f>
        <v>MARLA EGE DAĞCILIK VE DOĞASEVERLER KULÜBÜ</v>
      </c>
      <c r="E222" s="37" t="str">
        <f>IF(ISERROR(VLOOKUP(B222,'START LİSTE'!$B$6:$F$500,4,0)),"",VLOOKUP(B222,'START LİSTE'!$B$6:$F$500,4,0))</f>
        <v>T</v>
      </c>
      <c r="F222" s="38">
        <f>IF(ISERROR(VLOOKUP($B222,'START LİSTE'!$B$6:$F$500,5,0)),"",VLOOKUP($B222,'START LİSTE'!$B$6:$F$500,5,0))</f>
        <v>19816</v>
      </c>
      <c r="G222" s="39"/>
      <c r="H222" s="40">
        <f t="shared" si="9"/>
        <v>52</v>
      </c>
    </row>
    <row r="223" spans="1:8" ht="18" customHeight="1">
      <c r="A223" s="34">
        <f t="shared" si="8"/>
        <v>218</v>
      </c>
      <c r="B223" s="35">
        <v>339</v>
      </c>
      <c r="C223" s="36" t="str">
        <f>IF(ISERROR(VLOOKUP(B223,'START LİSTE'!$B$6:$F$500,2,0)),"",VLOOKUP(B223,'START LİSTE'!$B$6:$F$500,2,0))</f>
        <v>MEHMET YILDIZ</v>
      </c>
      <c r="D223" s="36" t="str">
        <f>IF(ISERROR(VLOOKUP(B223,'START LİSTE'!$B$6:$F$500,3,0)),"",VLOOKUP(B223,'START LİSTE'!$B$6:$F$500,3,0))</f>
        <v>ANKARA</v>
      </c>
      <c r="E223" s="37" t="str">
        <f>IF(ISERROR(VLOOKUP(B223,'START LİSTE'!$B$6:$F$500,4,0)),"",VLOOKUP(B223,'START LİSTE'!$B$6:$F$500,4,0))</f>
        <v>F</v>
      </c>
      <c r="F223" s="38">
        <f>IF(ISERROR(VLOOKUP($B223,'START LİSTE'!$B$6:$F$500,5,0)),"",VLOOKUP($B223,'START LİSTE'!$B$6:$F$500,5,0))</f>
        <v>31764</v>
      </c>
      <c r="G223" s="39"/>
      <c r="H223" s="40">
        <f t="shared" si="9"/>
        <v>52</v>
      </c>
    </row>
    <row r="224" spans="1:8" ht="18" customHeight="1">
      <c r="A224" s="34">
        <f t="shared" si="8"/>
        <v>219</v>
      </c>
      <c r="B224" s="35">
        <v>341</v>
      </c>
      <c r="C224" s="36" t="str">
        <f>IF(ISERROR(VLOOKUP(B224,'START LİSTE'!$B$6:$F$500,2,0)),"",VLOOKUP(B224,'START LİSTE'!$B$6:$F$500,2,0))</f>
        <v>MEHMET POLAT</v>
      </c>
      <c r="D224" s="36" t="str">
        <f>IF(ISERROR(VLOOKUP(B224,'START LİSTE'!$B$6:$F$500,3,0)),"",VLOOKUP(B224,'START LİSTE'!$B$6:$F$500,3,0))</f>
        <v>ANKARA</v>
      </c>
      <c r="E224" s="37" t="str">
        <f>IF(ISERROR(VLOOKUP(B224,'START LİSTE'!$B$6:$F$500,4,0)),"",VLOOKUP(B224,'START LİSTE'!$B$6:$F$500,4,0))</f>
        <v>F</v>
      </c>
      <c r="F224" s="38">
        <f>IF(ISERROR(VLOOKUP($B224,'START LİSTE'!$B$6:$F$500,5,0)),"",VLOOKUP($B224,'START LİSTE'!$B$6:$F$500,5,0))</f>
        <v>32866</v>
      </c>
      <c r="G224" s="39"/>
      <c r="H224" s="40">
        <f t="shared" si="9"/>
        <v>52</v>
      </c>
    </row>
    <row r="225" spans="1:8" ht="18" customHeight="1">
      <c r="A225" s="34">
        <f t="shared" si="8"/>
        <v>220</v>
      </c>
      <c r="B225" s="35">
        <v>251</v>
      </c>
      <c r="C225" s="36" t="str">
        <f>IF(ISERROR(VLOOKUP(B225,'START LİSTE'!$B$6:$F$500,2,0)),"",VLOOKUP(B225,'START LİSTE'!$B$6:$F$500,2,0))</f>
        <v>MUSTAFA EROĞLU</v>
      </c>
      <c r="D225" s="36" t="str">
        <f>IF(ISERROR(VLOOKUP(B225,'START LİSTE'!$B$6:$F$500,3,0)),"",VLOOKUP(B225,'START LİSTE'!$B$6:$F$500,3,0))</f>
        <v>BURSA</v>
      </c>
      <c r="E225" s="37" t="str">
        <f>IF(ISERROR(VLOOKUP(B225,'START LİSTE'!$B$6:$F$500,4,0)),"",VLOOKUP(B225,'START LİSTE'!$B$6:$F$500,4,0))</f>
        <v>F</v>
      </c>
      <c r="F225" s="38">
        <f>IF(ISERROR(VLOOKUP($B225,'START LİSTE'!$B$6:$F$500,5,0)),"",VLOOKUP($B225,'START LİSTE'!$B$6:$F$500,5,0))</f>
        <v>26787</v>
      </c>
      <c r="G225" s="39"/>
      <c r="H225" s="40">
        <f t="shared" si="9"/>
        <v>52</v>
      </c>
    </row>
    <row r="226" spans="1:8" ht="18" customHeight="1">
      <c r="A226" s="34">
        <f t="shared" si="8"/>
        <v>221</v>
      </c>
      <c r="B226" s="35">
        <v>16</v>
      </c>
      <c r="C226" s="36" t="str">
        <f>IF(ISERROR(VLOOKUP(B226,'START LİSTE'!$B$6:$F$500,2,0)),"",VLOOKUP(B226,'START LİSTE'!$B$6:$F$500,2,0))</f>
        <v>İSMET ÇEKEN</v>
      </c>
      <c r="D226" s="36" t="str">
        <f>IF(ISERROR(VLOOKUP(B226,'START LİSTE'!$B$6:$F$500,3,0)),"",VLOOKUP(B226,'START LİSTE'!$B$6:$F$500,3,0))</f>
        <v>İZMİR-İZMİR MASTERLER</v>
      </c>
      <c r="E226" s="37" t="str">
        <f>IF(ISERROR(VLOOKUP(B226,'START LİSTE'!$B$6:$F$500,4,0)),"",VLOOKUP(B226,'START LİSTE'!$B$6:$F$500,4,0))</f>
        <v>F</v>
      </c>
      <c r="F226" s="38">
        <f>IF(ISERROR(VLOOKUP($B226,'START LİSTE'!$B$6:$F$500,5,0)),"",VLOOKUP($B226,'START LİSTE'!$B$6:$F$500,5,0))</f>
        <v>21575</v>
      </c>
      <c r="G226" s="39"/>
      <c r="H226" s="40">
        <f t="shared" si="9"/>
        <v>52</v>
      </c>
    </row>
    <row r="227" spans="1:8" ht="18" customHeight="1">
      <c r="A227" s="34">
        <f t="shared" si="8"/>
        <v>222</v>
      </c>
      <c r="B227" s="35">
        <v>211</v>
      </c>
      <c r="C227" s="36" t="str">
        <f>IF(ISERROR(VLOOKUP(B227,'START LİSTE'!$B$6:$F$500,2,0)),"",VLOOKUP(B227,'START LİSTE'!$B$6:$F$500,2,0))</f>
        <v>HALİS UYAR</v>
      </c>
      <c r="D227" s="36">
        <f>IF(ISERROR(VLOOKUP(B227,'START LİSTE'!$B$6:$F$500,3,0)),"",VLOOKUP(B227,'START LİSTE'!$B$6:$F$500,3,0))</f>
        <v>0</v>
      </c>
      <c r="E227" s="37" t="str">
        <f>IF(ISERROR(VLOOKUP(B227,'START LİSTE'!$B$6:$F$500,4,0)),"",VLOOKUP(B227,'START LİSTE'!$B$6:$F$500,4,0))</f>
        <v>F</v>
      </c>
      <c r="F227" s="38">
        <f>IF(ISERROR(VLOOKUP($B227,'START LİSTE'!$B$6:$F$500,5,0)),"",VLOOKUP($B227,'START LİSTE'!$B$6:$F$500,5,0))</f>
        <v>34700</v>
      </c>
      <c r="G227" s="39"/>
      <c r="H227" s="40">
        <f t="shared" si="9"/>
        <v>52</v>
      </c>
    </row>
    <row r="228" spans="1:8" ht="18" customHeight="1">
      <c r="A228" s="34">
        <f t="shared" si="8"/>
        <v>223</v>
      </c>
      <c r="B228" s="35">
        <v>210</v>
      </c>
      <c r="C228" s="36" t="str">
        <f>IF(ISERROR(VLOOKUP(B228,'START LİSTE'!$B$6:$F$500,2,0)),"",VLOOKUP(B228,'START LİSTE'!$B$6:$F$500,2,0))</f>
        <v>SAİT FURKANDEMİR</v>
      </c>
      <c r="D228" s="36">
        <f>IF(ISERROR(VLOOKUP(B228,'START LİSTE'!$B$6:$F$500,3,0)),"",VLOOKUP(B228,'START LİSTE'!$B$6:$F$500,3,0))</f>
        <v>0</v>
      </c>
      <c r="E228" s="37" t="str">
        <f>IF(ISERROR(VLOOKUP(B228,'START LİSTE'!$B$6:$F$500,4,0)),"",VLOOKUP(B228,'START LİSTE'!$B$6:$F$500,4,0))</f>
        <v>F</v>
      </c>
      <c r="F228" s="38">
        <f>IF(ISERROR(VLOOKUP($B228,'START LİSTE'!$B$6:$F$500,5,0)),"",VLOOKUP($B228,'START LİSTE'!$B$6:$F$500,5,0))</f>
        <v>34399</v>
      </c>
      <c r="G228" s="39"/>
      <c r="H228" s="40">
        <f t="shared" si="9"/>
        <v>52</v>
      </c>
    </row>
    <row r="229" spans="1:8" ht="18" customHeight="1">
      <c r="A229" s="34">
        <f t="shared" si="8"/>
        <v>224</v>
      </c>
      <c r="B229" s="35">
        <v>282</v>
      </c>
      <c r="C229" s="36" t="str">
        <f>IF(ISERROR(VLOOKUP(B229,'START LİSTE'!$B$6:$F$500,2,0)),"",VLOOKUP(B229,'START LİSTE'!$B$6:$F$500,2,0))</f>
        <v>MUAMMER GÖKSEL</v>
      </c>
      <c r="D229" s="36" t="str">
        <f>IF(ISERROR(VLOOKUP(B229,'START LİSTE'!$B$6:$F$500,3,0)),"",VLOOKUP(B229,'START LİSTE'!$B$6:$F$500,3,0))</f>
        <v>İSTANBUL-İSTANBUL MASTERLERİ</v>
      </c>
      <c r="E229" s="37" t="str">
        <f>IF(ISERROR(VLOOKUP(B229,'START LİSTE'!$B$6:$F$500,4,0)),"",VLOOKUP(B229,'START LİSTE'!$B$6:$F$500,4,0))</f>
        <v>T</v>
      </c>
      <c r="F229" s="38">
        <f>IF(ISERROR(VLOOKUP($B229,'START LİSTE'!$B$6:$F$500,5,0)),"",VLOOKUP($B229,'START LİSTE'!$B$6:$F$500,5,0))</f>
        <v>17868</v>
      </c>
      <c r="G229" s="39"/>
      <c r="H229" s="40">
        <f t="shared" si="9"/>
        <v>53</v>
      </c>
    </row>
    <row r="230" spans="1:8" ht="18" customHeight="1">
      <c r="A230" s="34">
        <f t="shared" si="8"/>
        <v>225</v>
      </c>
      <c r="B230" s="35">
        <v>241</v>
      </c>
      <c r="C230" s="36" t="str">
        <f>IF(ISERROR(VLOOKUP(B230,'START LİSTE'!$B$6:$F$500,2,0)),"",VLOOKUP(B230,'START LİSTE'!$B$6:$F$500,2,0))</f>
        <v>MESUT MUNGAN</v>
      </c>
      <c r="D230" s="36" t="str">
        <f>IF(ISERROR(VLOOKUP(B230,'START LİSTE'!$B$6:$F$500,3,0)),"",VLOOKUP(B230,'START LİSTE'!$B$6:$F$500,3,0))</f>
        <v>MARDİN</v>
      </c>
      <c r="E230" s="37" t="str">
        <f>IF(ISERROR(VLOOKUP(B230,'START LİSTE'!$B$6:$F$500,4,0)),"",VLOOKUP(B230,'START LİSTE'!$B$6:$F$500,4,0))</f>
        <v>F</v>
      </c>
      <c r="F230" s="38">
        <f>IF(ISERROR(VLOOKUP($B230,'START LİSTE'!$B$6:$F$500,5,0)),"",VLOOKUP($B230,'START LİSTE'!$B$6:$F$500,5,0))</f>
        <v>25785</v>
      </c>
      <c r="G230" s="39"/>
      <c r="H230" s="40">
        <f t="shared" si="9"/>
        <v>53</v>
      </c>
    </row>
    <row r="231" spans="1:8" ht="18" customHeight="1">
      <c r="A231" s="34">
        <f t="shared" si="8"/>
        <v>226</v>
      </c>
      <c r="B231" s="35">
        <v>83</v>
      </c>
      <c r="C231" s="36" t="str">
        <f>IF(ISERROR(VLOOKUP(B231,'START LİSTE'!$B$6:$F$500,2,0)),"",VLOOKUP(B231,'START LİSTE'!$B$6:$F$500,2,0))</f>
        <v>İRFAN USLU</v>
      </c>
      <c r="D231" s="36" t="str">
        <f>IF(ISERROR(VLOOKUP(B231,'START LİSTE'!$B$6:$F$500,3,0)),"",VLOOKUP(B231,'START LİSTE'!$B$6:$F$500,3,0))</f>
        <v>ANKARA</v>
      </c>
      <c r="E231" s="37" t="str">
        <f>IF(ISERROR(VLOOKUP(B231,'START LİSTE'!$B$6:$F$500,4,0)),"",VLOOKUP(B231,'START LİSTE'!$B$6:$F$500,4,0))</f>
        <v>F</v>
      </c>
      <c r="F231" s="38">
        <f>IF(ISERROR(VLOOKUP($B231,'START LİSTE'!$B$6:$F$500,5,0)),"",VLOOKUP($B231,'START LİSTE'!$B$6:$F$500,5,0))</f>
        <v>21916</v>
      </c>
      <c r="G231" s="39"/>
      <c r="H231" s="40">
        <f t="shared" si="9"/>
        <v>53</v>
      </c>
    </row>
    <row r="232" spans="1:8" ht="18" customHeight="1">
      <c r="A232" s="34">
        <f t="shared" si="8"/>
        <v>227</v>
      </c>
      <c r="B232" s="35">
        <v>158</v>
      </c>
      <c r="C232" s="36" t="str">
        <f>IF(ISERROR(VLOOKUP(B232,'START LİSTE'!$B$6:$F$500,2,0)),"",VLOOKUP(B232,'START LİSTE'!$B$6:$F$500,2,0))</f>
        <v>LÜTFI DUROĞLU</v>
      </c>
      <c r="D232" s="36" t="str">
        <f>IF(ISERROR(VLOOKUP(B232,'START LİSTE'!$B$6:$F$500,3,0)),"",VLOOKUP(B232,'START LİSTE'!$B$6:$F$500,3,0))</f>
        <v>DÜZCE</v>
      </c>
      <c r="E232" s="37" t="str">
        <f>IF(ISERROR(VLOOKUP(B232,'START LİSTE'!$B$6:$F$500,4,0)),"",VLOOKUP(B232,'START LİSTE'!$B$6:$F$500,4,0))</f>
        <v>F</v>
      </c>
      <c r="F232" s="38">
        <f>IF(ISERROR(VLOOKUP($B232,'START LİSTE'!$B$6:$F$500,5,0)),"",VLOOKUP($B232,'START LİSTE'!$B$6:$F$500,5,0))</f>
        <v>23408</v>
      </c>
      <c r="G232" s="39"/>
      <c r="H232" s="40">
        <f t="shared" si="9"/>
        <v>53</v>
      </c>
    </row>
    <row r="233" spans="1:8" ht="18" customHeight="1">
      <c r="A233" s="34">
        <f t="shared" si="8"/>
        <v>228</v>
      </c>
      <c r="B233" s="35">
        <v>127</v>
      </c>
      <c r="C233" s="36" t="str">
        <f>IF(ISERROR(VLOOKUP(B233,'START LİSTE'!$B$6:$F$500,2,0)),"",VLOOKUP(B233,'START LİSTE'!$B$6:$F$500,2,0))</f>
        <v>TAMER KANDİLLER</v>
      </c>
      <c r="D233" s="36" t="str">
        <f>IF(ISERROR(VLOOKUP(B233,'START LİSTE'!$B$6:$F$500,3,0)),"",VLOOKUP(B233,'START LİSTE'!$B$6:$F$500,3,0))</f>
        <v>ANKARA-MARATHONIST</v>
      </c>
      <c r="E233" s="37" t="str">
        <f>IF(ISERROR(VLOOKUP(B233,'START LİSTE'!$B$6:$F$500,4,0)),"",VLOOKUP(B233,'START LİSTE'!$B$6:$F$500,4,0))</f>
        <v>F</v>
      </c>
      <c r="F233" s="38">
        <f>IF(ISERROR(VLOOKUP($B233,'START LİSTE'!$B$6:$F$500,5,0)),"",VLOOKUP($B233,'START LİSTE'!$B$6:$F$500,5,0))</f>
        <v>21019</v>
      </c>
      <c r="G233" s="39"/>
      <c r="H233" s="40">
        <f t="shared" si="9"/>
        <v>53</v>
      </c>
    </row>
    <row r="234" spans="1:8" ht="18" customHeight="1">
      <c r="A234" s="34">
        <f t="shared" si="8"/>
        <v>229</v>
      </c>
      <c r="B234" s="35">
        <v>407</v>
      </c>
      <c r="C234" s="36" t="str">
        <f>IF(ISERROR(VLOOKUP(B234,'START LİSTE'!$B$6:$F$500,2,0)),"",VLOOKUP(B234,'START LİSTE'!$B$6:$F$500,2,0))</f>
        <v>EMRAH PEHLİVAN</v>
      </c>
      <c r="D234" s="36" t="str">
        <f>IF(ISERROR(VLOOKUP(B234,'START LİSTE'!$B$6:$F$500,3,0)),"",VLOOKUP(B234,'START LİSTE'!$B$6:$F$500,3,0))</f>
        <v>ANKARA</v>
      </c>
      <c r="E234" s="37" t="str">
        <f>IF(ISERROR(VLOOKUP(B234,'START LİSTE'!$B$6:$F$500,4,0)),"",VLOOKUP(B234,'START LİSTE'!$B$6:$F$500,4,0))</f>
        <v>F</v>
      </c>
      <c r="F234" s="38">
        <f>IF(ISERROR(VLOOKUP($B234,'START LİSTE'!$B$6:$F$500,5,0)),"",VLOOKUP($B234,'START LİSTE'!$B$6:$F$500,5,0))</f>
        <v>33604</v>
      </c>
      <c r="G234" s="39"/>
      <c r="H234" s="40">
        <f t="shared" si="9"/>
        <v>53</v>
      </c>
    </row>
    <row r="235" spans="1:8" ht="18" customHeight="1">
      <c r="A235" s="34">
        <f t="shared" si="8"/>
        <v>230</v>
      </c>
      <c r="B235" s="35">
        <v>358</v>
      </c>
      <c r="C235" s="36" t="str">
        <f>IF(ISERROR(VLOOKUP(B235,'START LİSTE'!$B$6:$F$500,2,0)),"",VLOOKUP(B235,'START LİSTE'!$B$6:$F$500,2,0))</f>
        <v>YUNUS ENES DÜLGER</v>
      </c>
      <c r="D235" s="36" t="str">
        <f>IF(ISERROR(VLOOKUP(B235,'START LİSTE'!$B$6:$F$500,3,0)),"",VLOOKUP(B235,'START LİSTE'!$B$6:$F$500,3,0))</f>
        <v>ANKARA</v>
      </c>
      <c r="E235" s="37" t="str">
        <f>IF(ISERROR(VLOOKUP(B235,'START LİSTE'!$B$6:$F$500,4,0)),"",VLOOKUP(B235,'START LİSTE'!$B$6:$F$500,4,0))</f>
        <v>F</v>
      </c>
      <c r="F235" s="38">
        <f>IF(ISERROR(VLOOKUP($B235,'START LİSTE'!$B$6:$F$500,5,0)),"",VLOOKUP($B235,'START LİSTE'!$B$6:$F$500,5,0))</f>
        <v>1</v>
      </c>
      <c r="G235" s="39"/>
      <c r="H235" s="40">
        <f t="shared" si="9"/>
        <v>53</v>
      </c>
    </row>
    <row r="236" spans="1:8" ht="18" customHeight="1">
      <c r="A236" s="34">
        <f t="shared" si="8"/>
        <v>231</v>
      </c>
      <c r="B236" s="35">
        <v>116</v>
      </c>
      <c r="C236" s="36" t="str">
        <f>IF(ISERROR(VLOOKUP(B236,'START LİSTE'!$B$6:$F$500,2,0)),"",VLOOKUP(B236,'START LİSTE'!$B$6:$F$500,2,0))</f>
        <v>FİKRET ÇALIŞKAN</v>
      </c>
      <c r="D236" s="36" t="str">
        <f>IF(ISERROR(VLOOKUP(B236,'START LİSTE'!$B$6:$F$500,3,0)),"",VLOOKUP(B236,'START LİSTE'!$B$6:$F$500,3,0))</f>
        <v>BAŞKENT GENÇLER VE MASTERLER</v>
      </c>
      <c r="E236" s="37" t="str">
        <f>IF(ISERROR(VLOOKUP(B236,'START LİSTE'!$B$6:$F$500,4,0)),"",VLOOKUP(B236,'START LİSTE'!$B$6:$F$500,4,0))</f>
        <v>F</v>
      </c>
      <c r="F236" s="38">
        <f>IF(ISERROR(VLOOKUP($B236,'START LİSTE'!$B$6:$F$500,5,0)),"",VLOOKUP($B236,'START LİSTE'!$B$6:$F$500,5,0))</f>
        <v>0</v>
      </c>
      <c r="G236" s="39"/>
      <c r="H236" s="40">
        <f t="shared" si="9"/>
        <v>53</v>
      </c>
    </row>
    <row r="237" spans="1:8" ht="18" customHeight="1">
      <c r="A237" s="34">
        <f t="shared" si="8"/>
        <v>232</v>
      </c>
      <c r="B237" s="35">
        <v>237</v>
      </c>
      <c r="C237" s="36" t="str">
        <f>IF(ISERROR(VLOOKUP(B237,'START LİSTE'!$B$6:$F$500,2,0)),"",VLOOKUP(B237,'START LİSTE'!$B$6:$F$500,2,0))</f>
        <v>HASAN HÜSEYİN SELVİ</v>
      </c>
      <c r="D237" s="36" t="str">
        <f>IF(ISERROR(VLOOKUP(B237,'START LİSTE'!$B$6:$F$500,3,0)),"",VLOOKUP(B237,'START LİSTE'!$B$6:$F$500,3,0))</f>
        <v>ANKARA</v>
      </c>
      <c r="E237" s="37" t="str">
        <f>IF(ISERROR(VLOOKUP(B237,'START LİSTE'!$B$6:$F$500,4,0)),"",VLOOKUP(B237,'START LİSTE'!$B$6:$F$500,4,0))</f>
        <v>F</v>
      </c>
      <c r="F237" s="38">
        <f>IF(ISERROR(VLOOKUP($B237,'START LİSTE'!$B$6:$F$500,5,0)),"",VLOOKUP($B237,'START LİSTE'!$B$6:$F$500,5,0))</f>
        <v>30495</v>
      </c>
      <c r="G237" s="39"/>
      <c r="H237" s="40">
        <f t="shared" si="9"/>
        <v>53</v>
      </c>
    </row>
    <row r="238" spans="1:8" ht="18" customHeight="1">
      <c r="A238" s="34">
        <f t="shared" si="8"/>
        <v>233</v>
      </c>
      <c r="B238" s="35">
        <v>288</v>
      </c>
      <c r="C238" s="36" t="str">
        <f>IF(ISERROR(VLOOKUP(B238,'START LİSTE'!$B$6:$F$500,2,0)),"",VLOOKUP(B238,'START LİSTE'!$B$6:$F$500,2,0))</f>
        <v>TUGAY ELBASAN</v>
      </c>
      <c r="D238" s="36" t="str">
        <f>IF(ISERROR(VLOOKUP(B238,'START LİSTE'!$B$6:$F$500,3,0)),"",VLOOKUP(B238,'START LİSTE'!$B$6:$F$500,3,0))</f>
        <v>İSTANBUL-İSTABUL ÜNIVERSITESI</v>
      </c>
      <c r="E238" s="37" t="str">
        <f>IF(ISERROR(VLOOKUP(B238,'START LİSTE'!$B$6:$F$500,4,0)),"",VLOOKUP(B238,'START LİSTE'!$B$6:$F$500,4,0))</f>
        <v>T</v>
      </c>
      <c r="F238" s="38">
        <f>IF(ISERROR(VLOOKUP($B238,'START LİSTE'!$B$6:$F$500,5,0)),"",VLOOKUP($B238,'START LİSTE'!$B$6:$F$500,5,0))</f>
        <v>34162</v>
      </c>
      <c r="G238" s="39"/>
      <c r="H238" s="40">
        <f t="shared" si="9"/>
        <v>54</v>
      </c>
    </row>
    <row r="239" spans="1:8" ht="18" customHeight="1">
      <c r="A239" s="34">
        <f t="shared" si="8"/>
        <v>234</v>
      </c>
      <c r="B239" s="35">
        <v>247</v>
      </c>
      <c r="C239" s="36" t="str">
        <f>IF(ISERROR(VLOOKUP(B239,'START LİSTE'!$B$6:$F$500,2,0)),"",VLOOKUP(B239,'START LİSTE'!$B$6:$F$500,2,0))</f>
        <v>ZAFER ESEN</v>
      </c>
      <c r="D239" s="36" t="str">
        <f>IF(ISERROR(VLOOKUP(B239,'START LİSTE'!$B$6:$F$500,3,0)),"",VLOOKUP(B239,'START LİSTE'!$B$6:$F$500,3,0))</f>
        <v>ANKARA</v>
      </c>
      <c r="E239" s="37" t="str">
        <f>IF(ISERROR(VLOOKUP(B239,'START LİSTE'!$B$6:$F$500,4,0)),"",VLOOKUP(B239,'START LİSTE'!$B$6:$F$500,4,0))</f>
        <v>F</v>
      </c>
      <c r="F239" s="38">
        <f>IF(ISERROR(VLOOKUP($B239,'START LİSTE'!$B$6:$F$500,5,0)),"",VLOOKUP($B239,'START LİSTE'!$B$6:$F$500,5,0))</f>
        <v>31535</v>
      </c>
      <c r="G239" s="39"/>
      <c r="H239" s="40">
        <f t="shared" si="9"/>
        <v>54</v>
      </c>
    </row>
    <row r="240" spans="1:8" ht="18" customHeight="1">
      <c r="A240" s="34">
        <f t="shared" si="8"/>
        <v>235</v>
      </c>
      <c r="B240" s="35">
        <v>316</v>
      </c>
      <c r="C240" s="36" t="str">
        <f>IF(ISERROR(VLOOKUP(B240,'START LİSTE'!$B$6:$F$500,2,0)),"",VLOOKUP(B240,'START LİSTE'!$B$6:$F$500,2,0))</f>
        <v>SERKAN BAŞAR</v>
      </c>
      <c r="D240" s="36" t="str">
        <f>IF(ISERROR(VLOOKUP(B240,'START LİSTE'!$B$6:$F$500,3,0)),"",VLOOKUP(B240,'START LİSTE'!$B$6:$F$500,3,0))</f>
        <v>ANKARA</v>
      </c>
      <c r="E240" s="37" t="str">
        <f>IF(ISERROR(VLOOKUP(B240,'START LİSTE'!$B$6:$F$500,4,0)),"",VLOOKUP(B240,'START LİSTE'!$B$6:$F$500,4,0))</f>
        <v>F</v>
      </c>
      <c r="F240" s="38">
        <f>IF(ISERROR(VLOOKUP($B240,'START LİSTE'!$B$6:$F$500,5,0)),"",VLOOKUP($B240,'START LİSTE'!$B$6:$F$500,5,0))</f>
        <v>30420</v>
      </c>
      <c r="G240" s="39"/>
      <c r="H240" s="40">
        <f t="shared" si="9"/>
        <v>54</v>
      </c>
    </row>
    <row r="241" spans="1:8" ht="18" customHeight="1">
      <c r="A241" s="34">
        <f t="shared" si="8"/>
        <v>236</v>
      </c>
      <c r="B241" s="35">
        <v>4</v>
      </c>
      <c r="C241" s="36" t="str">
        <f>IF(ISERROR(VLOOKUP(B241,'START LİSTE'!$B$6:$F$500,2,0)),"",VLOOKUP(B241,'START LİSTE'!$B$6:$F$500,2,0))</f>
        <v>METİN PORSUK</v>
      </c>
      <c r="D241" s="36" t="str">
        <f>IF(ISERROR(VLOOKUP(B241,'START LİSTE'!$B$6:$F$500,3,0)),"",VLOOKUP(B241,'START LİSTE'!$B$6:$F$500,3,0))</f>
        <v>ANKARA</v>
      </c>
      <c r="E241" s="37" t="str">
        <f>IF(ISERROR(VLOOKUP(B241,'START LİSTE'!$B$6:$F$500,4,0)),"",VLOOKUP(B241,'START LİSTE'!$B$6:$F$500,4,0))</f>
        <v>F</v>
      </c>
      <c r="F241" s="38">
        <f>IF(ISERROR(VLOOKUP($B241,'START LİSTE'!$B$6:$F$500,5,0)),"",VLOOKUP($B241,'START LİSTE'!$B$6:$F$500,5,0))</f>
        <v>24440</v>
      </c>
      <c r="G241" s="39"/>
      <c r="H241" s="40">
        <f t="shared" si="9"/>
        <v>54</v>
      </c>
    </row>
    <row r="242" spans="1:8" ht="18" customHeight="1">
      <c r="A242" s="34">
        <f t="shared" si="8"/>
        <v>237</v>
      </c>
      <c r="B242" s="35">
        <v>309</v>
      </c>
      <c r="C242" s="36" t="str">
        <f>IF(ISERROR(VLOOKUP(B242,'START LİSTE'!$B$6:$F$500,2,0)),"",VLOOKUP(B242,'START LİSTE'!$B$6:$F$500,2,0))</f>
        <v>CEM ÇİZRİ</v>
      </c>
      <c r="D242" s="36" t="str">
        <f>IF(ISERROR(VLOOKUP(B242,'START LİSTE'!$B$6:$F$500,3,0)),"",VLOOKUP(B242,'START LİSTE'!$B$6:$F$500,3,0))</f>
        <v>ANKARA</v>
      </c>
      <c r="E242" s="37" t="str">
        <f>IF(ISERROR(VLOOKUP(B242,'START LİSTE'!$B$6:$F$500,4,0)),"",VLOOKUP(B242,'START LİSTE'!$B$6:$F$500,4,0))</f>
        <v>F</v>
      </c>
      <c r="F242" s="38">
        <f>IF(ISERROR(VLOOKUP($B242,'START LİSTE'!$B$6:$F$500,5,0)),"",VLOOKUP($B242,'START LİSTE'!$B$6:$F$500,5,0))</f>
        <v>32874</v>
      </c>
      <c r="G242" s="39"/>
      <c r="H242" s="40">
        <f t="shared" si="9"/>
        <v>54</v>
      </c>
    </row>
    <row r="243" spans="1:8" ht="18" customHeight="1">
      <c r="A243" s="34">
        <f t="shared" si="8"/>
        <v>238</v>
      </c>
      <c r="B243" s="35">
        <v>385</v>
      </c>
      <c r="C243" s="36" t="str">
        <f>IF(ISERROR(VLOOKUP(B243,'START LİSTE'!$B$6:$F$500,2,0)),"",VLOOKUP(B243,'START LİSTE'!$B$6:$F$500,2,0))</f>
        <v>CAHİT TÖRE</v>
      </c>
      <c r="D243" s="36" t="str">
        <f>IF(ISERROR(VLOOKUP(B243,'START LİSTE'!$B$6:$F$500,3,0)),"",VLOOKUP(B243,'START LİSTE'!$B$6:$F$500,3,0))</f>
        <v>ANKARA</v>
      </c>
      <c r="E243" s="37" t="str">
        <f>IF(ISERROR(VLOOKUP(B243,'START LİSTE'!$B$6:$F$500,4,0)),"",VLOOKUP(B243,'START LİSTE'!$B$6:$F$500,4,0))</f>
        <v>F</v>
      </c>
      <c r="F243" s="38">
        <f>IF(ISERROR(VLOOKUP($B243,'START LİSTE'!$B$6:$F$500,5,0)),"",VLOOKUP($B243,'START LİSTE'!$B$6:$F$500,5,0))</f>
        <v>23153</v>
      </c>
      <c r="G243" s="39"/>
      <c r="H243" s="40">
        <f t="shared" si="9"/>
        <v>54</v>
      </c>
    </row>
    <row r="244" spans="1:8" ht="18" customHeight="1">
      <c r="A244" s="34">
        <f t="shared" si="8"/>
        <v>239</v>
      </c>
      <c r="B244" s="35">
        <v>366</v>
      </c>
      <c r="C244" s="36" t="str">
        <f>IF(ISERROR(VLOOKUP(B244,'START LİSTE'!$B$6:$F$500,2,0)),"",VLOOKUP(B244,'START LİSTE'!$B$6:$F$500,2,0))</f>
        <v>ERCÜMENT AKAT</v>
      </c>
      <c r="D244" s="36" t="str">
        <f>IF(ISERROR(VLOOKUP(B244,'START LİSTE'!$B$6:$F$500,3,0)),"",VLOOKUP(B244,'START LİSTE'!$B$6:$F$500,3,0))</f>
        <v>İSTANBUL</v>
      </c>
      <c r="E244" s="37" t="str">
        <f>IF(ISERROR(VLOOKUP(B244,'START LİSTE'!$B$6:$F$500,4,0)),"",VLOOKUP(B244,'START LİSTE'!$B$6:$F$500,4,0))</f>
        <v>F</v>
      </c>
      <c r="F244" s="38">
        <f>IF(ISERROR(VLOOKUP($B244,'START LİSTE'!$B$6:$F$500,5,0)),"",VLOOKUP($B244,'START LİSTE'!$B$6:$F$500,5,0))</f>
        <v>22073</v>
      </c>
      <c r="G244" s="39"/>
      <c r="H244" s="40">
        <f t="shared" si="9"/>
        <v>54</v>
      </c>
    </row>
    <row r="245" spans="1:8" ht="18" customHeight="1">
      <c r="A245" s="34">
        <f t="shared" si="8"/>
        <v>240</v>
      </c>
      <c r="B245" s="35">
        <v>136</v>
      </c>
      <c r="C245" s="36" t="str">
        <f>IF(ISERROR(VLOOKUP(B245,'START LİSTE'!$B$6:$F$500,2,0)),"",VLOOKUP(B245,'START LİSTE'!$B$6:$F$500,2,0))</f>
        <v>ENDER ÖZ</v>
      </c>
      <c r="D245" s="36" t="str">
        <f>IF(ISERROR(VLOOKUP(B245,'START LİSTE'!$B$6:$F$500,3,0)),"",VLOOKUP(B245,'START LİSTE'!$B$6:$F$500,3,0))</f>
        <v>İSTANBUL-İSTANBUL MASTERLERİ</v>
      </c>
      <c r="E245" s="37" t="str">
        <f>IF(ISERROR(VLOOKUP(B245,'START LİSTE'!$B$6:$F$500,4,0)),"",VLOOKUP(B245,'START LİSTE'!$B$6:$F$500,4,0))</f>
        <v>F</v>
      </c>
      <c r="F245" s="38">
        <f>IF(ISERROR(VLOOKUP($B245,'START LİSTE'!$B$6:$F$500,5,0)),"",VLOOKUP($B245,'START LİSTE'!$B$6:$F$500,5,0))</f>
        <v>26107</v>
      </c>
      <c r="G245" s="39"/>
      <c r="H245" s="40">
        <f t="shared" si="9"/>
        <v>54</v>
      </c>
    </row>
    <row r="246" spans="1:8" ht="18" customHeight="1">
      <c r="A246" s="34">
        <f t="shared" si="8"/>
        <v>241</v>
      </c>
      <c r="B246" s="35">
        <v>85</v>
      </c>
      <c r="C246" s="36" t="str">
        <f>IF(ISERROR(VLOOKUP(B246,'START LİSTE'!$B$6:$F$500,2,0)),"",VLOOKUP(B246,'START LİSTE'!$B$6:$F$500,2,0))</f>
        <v>UMUT AKIN</v>
      </c>
      <c r="D246" s="36" t="str">
        <f>IF(ISERROR(VLOOKUP(B246,'START LİSTE'!$B$6:$F$500,3,0)),"",VLOOKUP(B246,'START LİSTE'!$B$6:$F$500,3,0))</f>
        <v>YOK</v>
      </c>
      <c r="E246" s="37" t="str">
        <f>IF(ISERROR(VLOOKUP(B246,'START LİSTE'!$B$6:$F$500,4,0)),"",VLOOKUP(B246,'START LİSTE'!$B$6:$F$500,4,0))</f>
        <v>F</v>
      </c>
      <c r="F246" s="38">
        <f>IF(ISERROR(VLOOKUP($B246,'START LİSTE'!$B$6:$F$500,5,0)),"",VLOOKUP($B246,'START LİSTE'!$B$6:$F$500,5,0))</f>
        <v>31203</v>
      </c>
      <c r="G246" s="39"/>
      <c r="H246" s="40">
        <f t="shared" si="9"/>
        <v>54</v>
      </c>
    </row>
    <row r="247" spans="1:8" ht="18" customHeight="1">
      <c r="A247" s="34">
        <f t="shared" si="8"/>
        <v>242</v>
      </c>
      <c r="B247" s="35">
        <v>76</v>
      </c>
      <c r="C247" s="36" t="str">
        <f>IF(ISERROR(VLOOKUP(B247,'START LİSTE'!$B$6:$F$500,2,0)),"",VLOOKUP(B247,'START LİSTE'!$B$6:$F$500,2,0))</f>
        <v>CENGİZ DEMİR</v>
      </c>
      <c r="D247" s="36" t="str">
        <f>IF(ISERROR(VLOOKUP(B247,'START LİSTE'!$B$6:$F$500,3,0)),"",VLOOKUP(B247,'START LİSTE'!$B$6:$F$500,3,0))</f>
        <v>ANKARA</v>
      </c>
      <c r="E247" s="37" t="str">
        <f>IF(ISERROR(VLOOKUP(B247,'START LİSTE'!$B$6:$F$500,4,0)),"",VLOOKUP(B247,'START LİSTE'!$B$6:$F$500,4,0))</f>
        <v>F</v>
      </c>
      <c r="F247" s="38">
        <f>IF(ISERROR(VLOOKUP($B247,'START LİSTE'!$B$6:$F$500,5,0)),"",VLOOKUP($B247,'START LİSTE'!$B$6:$F$500,5,0))</f>
        <v>1</v>
      </c>
      <c r="G247" s="39"/>
      <c r="H247" s="40">
        <f t="shared" si="9"/>
        <v>54</v>
      </c>
    </row>
    <row r="248" spans="1:8" ht="18" customHeight="1">
      <c r="A248" s="34">
        <f t="shared" si="8"/>
        <v>243</v>
      </c>
      <c r="B248" s="35">
        <v>340</v>
      </c>
      <c r="C248" s="36" t="str">
        <f>IF(ISERROR(VLOOKUP(B248,'START LİSTE'!$B$6:$F$500,2,0)),"",VLOOKUP(B248,'START LİSTE'!$B$6:$F$500,2,0))</f>
        <v>MUSTAFA ARIBAŞ</v>
      </c>
      <c r="D248" s="36" t="str">
        <f>IF(ISERROR(VLOOKUP(B248,'START LİSTE'!$B$6:$F$500,3,0)),"",VLOOKUP(B248,'START LİSTE'!$B$6:$F$500,3,0))</f>
        <v>ANKARA</v>
      </c>
      <c r="E248" s="37" t="str">
        <f>IF(ISERROR(VLOOKUP(B248,'START LİSTE'!$B$6:$F$500,4,0)),"",VLOOKUP(B248,'START LİSTE'!$B$6:$F$500,4,0))</f>
        <v>F</v>
      </c>
      <c r="F248" s="38">
        <f>IF(ISERROR(VLOOKUP($B248,'START LİSTE'!$B$6:$F$500,5,0)),"",VLOOKUP($B248,'START LİSTE'!$B$6:$F$500,5,0))</f>
        <v>32874</v>
      </c>
      <c r="G248" s="39"/>
      <c r="H248" s="40">
        <f t="shared" si="9"/>
        <v>54</v>
      </c>
    </row>
    <row r="249" spans="1:8" ht="18" customHeight="1">
      <c r="A249" s="34">
        <f t="shared" si="8"/>
        <v>244</v>
      </c>
      <c r="B249" s="35">
        <v>356</v>
      </c>
      <c r="C249" s="36" t="str">
        <f>IF(ISERROR(VLOOKUP(B249,'START LİSTE'!$B$6:$F$500,2,0)),"",VLOOKUP(B249,'START LİSTE'!$B$6:$F$500,2,0))</f>
        <v>BÜLENT DURUKAN</v>
      </c>
      <c r="D249" s="36" t="str">
        <f>IF(ISERROR(VLOOKUP(B249,'START LİSTE'!$B$6:$F$500,3,0)),"",VLOOKUP(B249,'START LİSTE'!$B$6:$F$500,3,0))</f>
        <v>ANKARA</v>
      </c>
      <c r="E249" s="37" t="str">
        <f>IF(ISERROR(VLOOKUP(B249,'START LİSTE'!$B$6:$F$500,4,0)),"",VLOOKUP(B249,'START LİSTE'!$B$6:$F$500,4,0))</f>
        <v>F</v>
      </c>
      <c r="F249" s="38">
        <f>IF(ISERROR(VLOOKUP($B249,'START LİSTE'!$B$6:$F$500,5,0)),"",VLOOKUP($B249,'START LİSTE'!$B$6:$F$500,5,0))</f>
        <v>1</v>
      </c>
      <c r="G249" s="39"/>
      <c r="H249" s="40">
        <f t="shared" si="9"/>
        <v>54</v>
      </c>
    </row>
    <row r="250" spans="1:8" ht="18" customHeight="1">
      <c r="A250" s="34">
        <f t="shared" si="8"/>
        <v>245</v>
      </c>
      <c r="B250" s="35">
        <v>287</v>
      </c>
      <c r="C250" s="36" t="str">
        <f>IF(ISERROR(VLOOKUP(B250,'START LİSTE'!$B$6:$F$500,2,0)),"",VLOOKUP(B250,'START LİSTE'!$B$6:$F$500,2,0))</f>
        <v>ENGIN KÜLLÜ</v>
      </c>
      <c r="D250" s="36" t="str">
        <f>IF(ISERROR(VLOOKUP(B250,'START LİSTE'!$B$6:$F$500,3,0)),"",VLOOKUP(B250,'START LİSTE'!$B$6:$F$500,3,0))</f>
        <v>İSTANBUL-İSTABUL ÜNIVERSITESI</v>
      </c>
      <c r="E250" s="37" t="str">
        <f>IF(ISERROR(VLOOKUP(B250,'START LİSTE'!$B$6:$F$500,4,0)),"",VLOOKUP(B250,'START LİSTE'!$B$6:$F$500,4,0))</f>
        <v>T</v>
      </c>
      <c r="F250" s="38">
        <f>IF(ISERROR(VLOOKUP($B250,'START LİSTE'!$B$6:$F$500,5,0)),"",VLOOKUP($B250,'START LİSTE'!$B$6:$F$500,5,0))</f>
        <v>33549</v>
      </c>
      <c r="G250" s="39"/>
      <c r="H250" s="40">
        <f t="shared" si="9"/>
        <v>55</v>
      </c>
    </row>
    <row r="251" spans="1:8" ht="18" customHeight="1">
      <c r="A251" s="34">
        <f t="shared" si="8"/>
        <v>246</v>
      </c>
      <c r="B251" s="35">
        <v>12</v>
      </c>
      <c r="C251" s="36" t="str">
        <f>IF(ISERROR(VLOOKUP(B251,'START LİSTE'!$B$6:$F$500,2,0)),"",VLOOKUP(B251,'START LİSTE'!$B$6:$F$500,2,0))</f>
        <v>HASAN SÖNMEZ</v>
      </c>
      <c r="D251" s="36" t="str">
        <f>IF(ISERROR(VLOOKUP(B251,'START LİSTE'!$B$6:$F$500,3,0)),"",VLOOKUP(B251,'START LİSTE'!$B$6:$F$500,3,0))</f>
        <v>ANKARA</v>
      </c>
      <c r="E251" s="37" t="str">
        <f>IF(ISERROR(VLOOKUP(B251,'START LİSTE'!$B$6:$F$500,4,0)),"",VLOOKUP(B251,'START LİSTE'!$B$6:$F$500,4,0))</f>
        <v>F</v>
      </c>
      <c r="F251" s="38">
        <f>IF(ISERROR(VLOOKUP($B251,'START LİSTE'!$B$6:$F$500,5,0)),"",VLOOKUP($B251,'START LİSTE'!$B$6:$F$500,5,0))</f>
        <v>19384</v>
      </c>
      <c r="G251" s="39"/>
      <c r="H251" s="40">
        <f t="shared" si="9"/>
        <v>55</v>
      </c>
    </row>
    <row r="252" spans="1:8" ht="18" customHeight="1">
      <c r="A252" s="34">
        <f t="shared" si="8"/>
        <v>247</v>
      </c>
      <c r="B252" s="35">
        <v>367</v>
      </c>
      <c r="C252" s="36" t="str">
        <f>IF(ISERROR(VLOOKUP(B252,'START LİSTE'!$B$6:$F$500,2,0)),"",VLOOKUP(B252,'START LİSTE'!$B$6:$F$500,2,0))</f>
        <v>GÜRCAN KEYVAN</v>
      </c>
      <c r="D252" s="36" t="str">
        <f>IF(ISERROR(VLOOKUP(B252,'START LİSTE'!$B$6:$F$500,3,0)),"",VLOOKUP(B252,'START LİSTE'!$B$6:$F$500,3,0))</f>
        <v>ANKARA</v>
      </c>
      <c r="E252" s="37" t="str">
        <f>IF(ISERROR(VLOOKUP(B252,'START LİSTE'!$B$6:$F$500,4,0)),"",VLOOKUP(B252,'START LİSTE'!$B$6:$F$500,4,0))</f>
        <v>F</v>
      </c>
      <c r="F252" s="38">
        <f>IF(ISERROR(VLOOKUP($B252,'START LİSTE'!$B$6:$F$500,5,0)),"",VLOOKUP($B252,'START LİSTE'!$B$6:$F$500,5,0))</f>
        <v>22194</v>
      </c>
      <c r="G252" s="39"/>
      <c r="H252" s="40">
        <f t="shared" si="9"/>
        <v>55</v>
      </c>
    </row>
    <row r="253" spans="1:8" ht="18" customHeight="1">
      <c r="A253" s="34">
        <f t="shared" si="8"/>
        <v>248</v>
      </c>
      <c r="B253" s="35">
        <v>415</v>
      </c>
      <c r="C253" s="36" t="str">
        <f>IF(ISERROR(VLOOKUP(B253,'START LİSTE'!$B$6:$F$500,2,0)),"",VLOOKUP(B253,'START LİSTE'!$B$6:$F$500,2,0))</f>
        <v>GÖRKEM YILMAZ</v>
      </c>
      <c r="D253" s="36" t="str">
        <f>IF(ISERROR(VLOOKUP(B253,'START LİSTE'!$B$6:$F$500,3,0)),"",VLOOKUP(B253,'START LİSTE'!$B$6:$F$500,3,0))</f>
        <v>ANKARA</v>
      </c>
      <c r="E253" s="37" t="str">
        <f>IF(ISERROR(VLOOKUP(B253,'START LİSTE'!$B$6:$F$500,4,0)),"",VLOOKUP(B253,'START LİSTE'!$B$6:$F$500,4,0))</f>
        <v>F</v>
      </c>
      <c r="F253" s="38">
        <f>IF(ISERROR(VLOOKUP($B253,'START LİSTE'!$B$6:$F$500,5,0)),"",VLOOKUP($B253,'START LİSTE'!$B$6:$F$500,5,0))</f>
        <v>34335</v>
      </c>
      <c r="G253" s="39"/>
      <c r="H253" s="40">
        <f t="shared" si="9"/>
        <v>55</v>
      </c>
    </row>
    <row r="254" spans="1:8" ht="18" customHeight="1">
      <c r="A254" s="34">
        <f t="shared" si="8"/>
        <v>249</v>
      </c>
      <c r="B254" s="35">
        <v>156</v>
      </c>
      <c r="C254" s="36" t="str">
        <f>IF(ISERROR(VLOOKUP(B254,'START LİSTE'!$B$6:$F$500,2,0)),"",VLOOKUP(B254,'START LİSTE'!$B$6:$F$500,2,0))</f>
        <v>KENAN ERCAN</v>
      </c>
      <c r="D254" s="36" t="str">
        <f>IF(ISERROR(VLOOKUP(B254,'START LİSTE'!$B$6:$F$500,3,0)),"",VLOOKUP(B254,'START LİSTE'!$B$6:$F$500,3,0))</f>
        <v>İSTANBUL-İSTANBUL MASTERLERİ</v>
      </c>
      <c r="E254" s="37" t="str">
        <f>IF(ISERROR(VLOOKUP(B254,'START LİSTE'!$B$6:$F$500,4,0)),"",VLOOKUP(B254,'START LİSTE'!$B$6:$F$500,4,0))</f>
        <v>F</v>
      </c>
      <c r="F254" s="38">
        <f>IF(ISERROR(VLOOKUP($B254,'START LİSTE'!$B$6:$F$500,5,0)),"",VLOOKUP($B254,'START LİSTE'!$B$6:$F$500,5,0))</f>
        <v>28360</v>
      </c>
      <c r="G254" s="39"/>
      <c r="H254" s="40">
        <f t="shared" si="9"/>
        <v>55</v>
      </c>
    </row>
    <row r="255" spans="1:8" ht="18" customHeight="1">
      <c r="A255" s="34">
        <f t="shared" si="8"/>
        <v>250</v>
      </c>
      <c r="B255" s="35">
        <v>160</v>
      </c>
      <c r="C255" s="36" t="str">
        <f>IF(ISERROR(VLOOKUP(B255,'START LİSTE'!$B$6:$F$500,2,0)),"",VLOOKUP(B255,'START LİSTE'!$B$6:$F$500,2,0))</f>
        <v>İLKER ÖZKAN</v>
      </c>
      <c r="D255" s="36">
        <f>IF(ISERROR(VLOOKUP(B255,'START LİSTE'!$B$6:$F$500,3,0)),"",VLOOKUP(B255,'START LİSTE'!$B$6:$F$500,3,0))</f>
        <v>0</v>
      </c>
      <c r="E255" s="37" t="str">
        <f>IF(ISERROR(VLOOKUP(B255,'START LİSTE'!$B$6:$F$500,4,0)),"",VLOOKUP(B255,'START LİSTE'!$B$6:$F$500,4,0))</f>
        <v>F</v>
      </c>
      <c r="F255" s="38">
        <f>IF(ISERROR(VLOOKUP($B255,'START LİSTE'!$B$6:$F$500,5,0)),"",VLOOKUP($B255,'START LİSTE'!$B$6:$F$500,5,0))</f>
        <v>29952</v>
      </c>
      <c r="G255" s="39"/>
      <c r="H255" s="40">
        <f t="shared" si="9"/>
        <v>55</v>
      </c>
    </row>
    <row r="256" spans="1:8" ht="18" customHeight="1">
      <c r="A256" s="34">
        <f aca="true" t="shared" si="10" ref="A256:A264">IF(B256&lt;&gt;"",A255+1,"")</f>
        <v>251</v>
      </c>
      <c r="B256" s="35">
        <v>46</v>
      </c>
      <c r="C256" s="36" t="str">
        <f>IF(ISERROR(VLOOKUP(B256,'START LİSTE'!$B$6:$F$500,2,0)),"",VLOOKUP(B256,'START LİSTE'!$B$6:$F$500,2,0))</f>
        <v>MUSTAFA EKSERİ </v>
      </c>
      <c r="D256" s="36" t="str">
        <f>IF(ISERROR(VLOOKUP(B256,'START LİSTE'!$B$6:$F$500,3,0)),"",VLOOKUP(B256,'START LİSTE'!$B$6:$F$500,3,0))</f>
        <v>NEVŞEHİR</v>
      </c>
      <c r="E256" s="37" t="str">
        <f>IF(ISERROR(VLOOKUP(B256,'START LİSTE'!$B$6:$F$500,4,0)),"",VLOOKUP(B256,'START LİSTE'!$B$6:$F$500,4,0))</f>
        <v>F</v>
      </c>
      <c r="F256" s="38">
        <f>IF(ISERROR(VLOOKUP($B256,'START LİSTE'!$B$6:$F$500,5,0)),"",VLOOKUP($B256,'START LİSTE'!$B$6:$F$500,5,0))</f>
        <v>21337</v>
      </c>
      <c r="G256" s="39"/>
      <c r="H256" s="40">
        <f>IF(OR(G256="DQ",G256="DNF",G256="DNS"),"-",IF(B256&lt;&gt;"",IF(E256="F",H255,H255+1),""))</f>
        <v>55</v>
      </c>
    </row>
    <row r="257" spans="1:8" ht="18" customHeight="1">
      <c r="A257" s="34">
        <f t="shared" si="10"/>
        <v>252</v>
      </c>
      <c r="B257" s="35">
        <v>313</v>
      </c>
      <c r="C257" s="36" t="str">
        <f>IF(ISERROR(VLOOKUP(B257,'START LİSTE'!$B$6:$F$500,2,0)),"",VLOOKUP(B257,'START LİSTE'!$B$6:$F$500,2,0))</f>
        <v>HALUK AKTAN</v>
      </c>
      <c r="D257" s="36" t="str">
        <f>IF(ISERROR(VLOOKUP(B257,'START LİSTE'!$B$6:$F$500,3,0)),"",VLOOKUP(B257,'START LİSTE'!$B$6:$F$500,3,0))</f>
        <v>ANKARA</v>
      </c>
      <c r="E257" s="37" t="str">
        <f>IF(ISERROR(VLOOKUP(B257,'START LİSTE'!$B$6:$F$500,4,0)),"",VLOOKUP(B257,'START LİSTE'!$B$6:$F$500,4,0))</f>
        <v>F</v>
      </c>
      <c r="F257" s="38">
        <f>IF(ISERROR(VLOOKUP($B257,'START LİSTE'!$B$6:$F$500,5,0)),"",VLOOKUP($B257,'START LİSTE'!$B$6:$F$500,5,0))</f>
        <v>27030</v>
      </c>
      <c r="G257" s="39"/>
      <c r="H257" s="40">
        <f>IF(OR(G257="DQ",G257="DNF",G257="DNS"),"-",IF(B257&lt;&gt;"",IF(E257="F",H256,H256+1),""))</f>
        <v>55</v>
      </c>
    </row>
    <row r="258" spans="1:8" ht="18" customHeight="1">
      <c r="A258" s="34">
        <f t="shared" si="10"/>
        <v>253</v>
      </c>
      <c r="B258" s="35">
        <v>360</v>
      </c>
      <c r="C258" s="36" t="str">
        <f>IF(ISERROR(VLOOKUP(B258,'START LİSTE'!$B$6:$F$500,2,0)),"",VLOOKUP(B258,'START LİSTE'!$B$6:$F$500,2,0))</f>
        <v>BAYRAM YAMAÇ</v>
      </c>
      <c r="D258" s="36" t="str">
        <f>IF(ISERROR(VLOOKUP(B258,'START LİSTE'!$B$6:$F$500,3,0)),"",VLOOKUP(B258,'START LİSTE'!$B$6:$F$500,3,0))</f>
        <v>ANKARA</v>
      </c>
      <c r="E258" s="37" t="str">
        <f>IF(ISERROR(VLOOKUP(B258,'START LİSTE'!$B$6:$F$500,4,0)),"",VLOOKUP(B258,'START LİSTE'!$B$6:$F$500,4,0))</f>
        <v>F</v>
      </c>
      <c r="F258" s="38">
        <f>IF(ISERROR(VLOOKUP($B258,'START LİSTE'!$B$6:$F$500,5,0)),"",VLOOKUP($B258,'START LİSTE'!$B$6:$F$500,5,0))</f>
        <v>1</v>
      </c>
      <c r="G258" s="39"/>
      <c r="H258" s="40">
        <f>IF(OR(G258="DQ",G258="DNF",G258="DNS"),"-",IF(B258&lt;&gt;"",IF(E258="F",H257,H257+1),""))</f>
        <v>55</v>
      </c>
    </row>
    <row r="259" spans="1:8" ht="18" customHeight="1">
      <c r="A259" s="34">
        <f t="shared" si="10"/>
        <v>254</v>
      </c>
      <c r="B259" s="35">
        <v>21</v>
      </c>
      <c r="C259" s="36" t="str">
        <f>IF(ISERROR(VLOOKUP(B259,'START LİSTE'!$B$6:$F$500,2,0)),"",VLOOKUP(B259,'START LİSTE'!$B$6:$F$500,2,0))</f>
        <v>METE TOPRAK</v>
      </c>
      <c r="D259" s="36" t="str">
        <f>IF(ISERROR(VLOOKUP(B259,'START LİSTE'!$B$6:$F$500,3,0)),"",VLOOKUP(B259,'START LİSTE'!$B$6:$F$500,3,0))</f>
        <v>ANKARA-ANKARA MASTERLERI ATLETIZM KLB.</v>
      </c>
      <c r="E259" s="37" t="str">
        <f>IF(ISERROR(VLOOKUP(B259,'START LİSTE'!$B$6:$F$500,4,0)),"",VLOOKUP(B259,'START LİSTE'!$B$6:$F$500,4,0))</f>
        <v>T</v>
      </c>
      <c r="F259" s="38">
        <f>IF(ISERROR(VLOOKUP($B259,'START LİSTE'!$B$6:$F$500,5,0)),"",VLOOKUP($B259,'START LİSTE'!$B$6:$F$500,5,0))</f>
        <v>27676</v>
      </c>
      <c r="G259" s="39"/>
      <c r="H259" s="40">
        <f aca="true" t="shared" si="11" ref="H256:H264">IF(OR(G259="DQ",G259="DNF",G259="DNS"),"-",IF(B259&lt;&gt;"",IF(E259="F",H258,H258+1),""))</f>
        <v>56</v>
      </c>
    </row>
    <row r="260" spans="1:8" ht="18" customHeight="1">
      <c r="A260" s="34">
        <f t="shared" si="10"/>
        <v>255</v>
      </c>
      <c r="B260" s="35">
        <v>50</v>
      </c>
      <c r="C260" s="36" t="str">
        <f>IF(ISERROR(VLOOKUP(B260,'START LİSTE'!$B$6:$F$500,2,0)),"",VLOOKUP(B260,'START LİSTE'!$B$6:$F$500,2,0))</f>
        <v>METİN TOKAT</v>
      </c>
      <c r="D260" s="36" t="str">
        <f>IF(ISERROR(VLOOKUP(B260,'START LİSTE'!$B$6:$F$500,3,0)),"",VLOOKUP(B260,'START LİSTE'!$B$6:$F$500,3,0))</f>
        <v>ANKARA</v>
      </c>
      <c r="E260" s="37" t="str">
        <f>IF(ISERROR(VLOOKUP(B260,'START LİSTE'!$B$6:$F$500,4,0)),"",VLOOKUP(B260,'START LİSTE'!$B$6:$F$500,4,0))</f>
        <v>F</v>
      </c>
      <c r="F260" s="38">
        <f>IF(ISERROR(VLOOKUP($B260,'START LİSTE'!$B$6:$F$500,5,0)),"",VLOOKUP($B260,'START LİSTE'!$B$6:$F$500,5,0))</f>
        <v>1</v>
      </c>
      <c r="G260" s="39"/>
      <c r="H260" s="40">
        <f t="shared" si="11"/>
        <v>56</v>
      </c>
    </row>
    <row r="261" spans="1:8" ht="18" customHeight="1">
      <c r="A261" s="34">
        <f t="shared" si="10"/>
        <v>256</v>
      </c>
      <c r="B261" s="35">
        <v>78</v>
      </c>
      <c r="C261" s="36" t="str">
        <f>IF(ISERROR(VLOOKUP(B261,'START LİSTE'!$B$6:$F$500,2,0)),"",VLOOKUP(B261,'START LİSTE'!$B$6:$F$500,2,0))</f>
        <v>EJDER YAPICI</v>
      </c>
      <c r="D261" s="36" t="str">
        <f>IF(ISERROR(VLOOKUP(B261,'START LİSTE'!$B$6:$F$500,3,0)),"",VLOOKUP(B261,'START LİSTE'!$B$6:$F$500,3,0))</f>
        <v>ANKARA</v>
      </c>
      <c r="E261" s="37" t="str">
        <f>IF(ISERROR(VLOOKUP(B261,'START LİSTE'!$B$6:$F$500,4,0)),"",VLOOKUP(B261,'START LİSTE'!$B$6:$F$500,4,0))</f>
        <v>F</v>
      </c>
      <c r="F261" s="38">
        <f>IF(ISERROR(VLOOKUP($B261,'START LİSTE'!$B$6:$F$500,5,0)),"",VLOOKUP($B261,'START LİSTE'!$B$6:$F$500,5,0))</f>
        <v>1</v>
      </c>
      <c r="G261" s="39"/>
      <c r="H261" s="40">
        <f t="shared" si="11"/>
        <v>56</v>
      </c>
    </row>
    <row r="262" spans="1:8" ht="18" customHeight="1">
      <c r="A262" s="34">
        <f t="shared" si="10"/>
        <v>257</v>
      </c>
      <c r="B262" s="35">
        <v>55</v>
      </c>
      <c r="C262" s="36" t="str">
        <f>IF(ISERROR(VLOOKUP(B262,'START LİSTE'!$B$6:$F$500,2,0)),"",VLOOKUP(B262,'START LİSTE'!$B$6:$F$500,2,0))</f>
        <v>SERKANTOKAT</v>
      </c>
      <c r="D262" s="36" t="str">
        <f>IF(ISERROR(VLOOKUP(B262,'START LİSTE'!$B$6:$F$500,3,0)),"",VLOOKUP(B262,'START LİSTE'!$B$6:$F$500,3,0))</f>
        <v>ANKARA</v>
      </c>
      <c r="E262" s="37" t="str">
        <f>IF(ISERROR(VLOOKUP(B262,'START LİSTE'!$B$6:$F$500,4,0)),"",VLOOKUP(B262,'START LİSTE'!$B$6:$F$500,4,0))</f>
        <v>F</v>
      </c>
      <c r="F262" s="38">
        <f>IF(ISERROR(VLOOKUP($B262,'START LİSTE'!$B$6:$F$500,5,0)),"",VLOOKUP($B262,'START LİSTE'!$B$6:$F$500,5,0))</f>
        <v>1</v>
      </c>
      <c r="G262" s="39"/>
      <c r="H262" s="40">
        <f t="shared" si="11"/>
        <v>56</v>
      </c>
    </row>
    <row r="263" spans="1:8" ht="18" customHeight="1">
      <c r="A263" s="34">
        <f t="shared" si="10"/>
        <v>258</v>
      </c>
      <c r="B263" s="35">
        <v>65</v>
      </c>
      <c r="C263" s="36" t="str">
        <f>IF(ISERROR(VLOOKUP(B263,'START LİSTE'!$B$6:$F$500,2,0)),"",VLOOKUP(B263,'START LİSTE'!$B$6:$F$500,2,0))</f>
        <v>MEHMET KOÇAK</v>
      </c>
      <c r="D263" s="36" t="str">
        <f>IF(ISERROR(VLOOKUP(B263,'START LİSTE'!$B$6:$F$500,3,0)),"",VLOOKUP(B263,'START LİSTE'!$B$6:$F$500,3,0))</f>
        <v>ANKARA</v>
      </c>
      <c r="E263" s="37" t="str">
        <f>IF(ISERROR(VLOOKUP(B263,'START LİSTE'!$B$6:$F$500,4,0)),"",VLOOKUP(B263,'START LİSTE'!$B$6:$F$500,4,0))</f>
        <v>F</v>
      </c>
      <c r="F263" s="38">
        <f>IF(ISERROR(VLOOKUP($B263,'START LİSTE'!$B$6:$F$500,5,0)),"",VLOOKUP($B263,'START LİSTE'!$B$6:$F$500,5,0))</f>
        <v>1</v>
      </c>
      <c r="G263" s="39"/>
      <c r="H263" s="40">
        <f t="shared" si="11"/>
        <v>56</v>
      </c>
    </row>
    <row r="264" spans="1:8" ht="18" customHeight="1">
      <c r="A264" s="34">
        <f t="shared" si="10"/>
        <v>259</v>
      </c>
      <c r="B264" s="35">
        <v>69</v>
      </c>
      <c r="C264" s="36" t="str">
        <f>IF(ISERROR(VLOOKUP(B264,'START LİSTE'!$B$6:$F$500,2,0)),"",VLOOKUP(B264,'START LİSTE'!$B$6:$F$500,2,0))</f>
        <v>EFE TANRIVERDİ</v>
      </c>
      <c r="D264" s="36" t="str">
        <f>IF(ISERROR(VLOOKUP(B264,'START LİSTE'!$B$6:$F$500,3,0)),"",VLOOKUP(B264,'START LİSTE'!$B$6:$F$500,3,0))</f>
        <v>ANKARA</v>
      </c>
      <c r="E264" s="37" t="str">
        <f>IF(ISERROR(VLOOKUP(B264,'START LİSTE'!$B$6:$F$500,4,0)),"",VLOOKUP(B264,'START LİSTE'!$B$6:$F$500,4,0))</f>
        <v>F</v>
      </c>
      <c r="F264" s="38">
        <f>IF(ISERROR(VLOOKUP($B264,'START LİSTE'!$B$6:$F$500,5,0)),"",VLOOKUP($B264,'START LİSTE'!$B$6:$F$500,5,0))</f>
        <v>1</v>
      </c>
      <c r="G264" s="39"/>
      <c r="H264" s="40">
        <f t="shared" si="11"/>
        <v>56</v>
      </c>
    </row>
    <row r="265" spans="1:8" ht="18" customHeight="1">
      <c r="A265" s="34">
        <f t="shared" si="8"/>
        <v>260</v>
      </c>
      <c r="B265" s="35">
        <v>79</v>
      </c>
      <c r="C265" s="36" t="str">
        <f>IF(ISERROR(VLOOKUP(B265,'START LİSTE'!$B$6:$F$500,2,0)),"",VLOOKUP(B265,'START LİSTE'!$B$6:$F$500,2,0))</f>
        <v>SONER MARAŞ</v>
      </c>
      <c r="D265" s="36" t="str">
        <f>IF(ISERROR(VLOOKUP(B265,'START LİSTE'!$B$6:$F$500,3,0)),"",VLOOKUP(B265,'START LİSTE'!$B$6:$F$500,3,0))</f>
        <v>ANKARA</v>
      </c>
      <c r="E265" s="37" t="str">
        <f>IF(ISERROR(VLOOKUP(B265,'START LİSTE'!$B$6:$F$500,4,0)),"",VLOOKUP(B265,'START LİSTE'!$B$6:$F$500,4,0))</f>
        <v>F</v>
      </c>
      <c r="F265" s="38">
        <f>IF(ISERROR(VLOOKUP($B265,'START LİSTE'!$B$6:$F$500,5,0)),"",VLOOKUP($B265,'START LİSTE'!$B$6:$F$500,5,0))</f>
        <v>1</v>
      </c>
      <c r="G265" s="39"/>
      <c r="H265" s="40">
        <f t="shared" si="9"/>
        <v>56</v>
      </c>
    </row>
    <row r="266" spans="1:8" ht="18" customHeight="1">
      <c r="A266" s="34">
        <f t="shared" si="8"/>
        <v>261</v>
      </c>
      <c r="B266" s="35">
        <v>57</v>
      </c>
      <c r="C266" s="36" t="str">
        <f>IF(ISERROR(VLOOKUP(B266,'START LİSTE'!$B$6:$F$500,2,0)),"",VLOOKUP(B266,'START LİSTE'!$B$6:$F$500,2,0))</f>
        <v>ONUR BİNGÖL</v>
      </c>
      <c r="D266" s="36" t="str">
        <f>IF(ISERROR(VLOOKUP(B266,'START LİSTE'!$B$6:$F$500,3,0)),"",VLOOKUP(B266,'START LİSTE'!$B$6:$F$500,3,0))</f>
        <v>ANKARA</v>
      </c>
      <c r="E266" s="37" t="str">
        <f>IF(ISERROR(VLOOKUP(B266,'START LİSTE'!$B$6:$F$500,4,0)),"",VLOOKUP(B266,'START LİSTE'!$B$6:$F$500,4,0))</f>
        <v>F</v>
      </c>
      <c r="F266" s="38">
        <f>IF(ISERROR(VLOOKUP($B266,'START LİSTE'!$B$6:$F$500,5,0)),"",VLOOKUP($B266,'START LİSTE'!$B$6:$F$500,5,0))</f>
        <v>1</v>
      </c>
      <c r="G266" s="39"/>
      <c r="H266" s="40">
        <f t="shared" si="9"/>
        <v>56</v>
      </c>
    </row>
    <row r="267" spans="1:8" ht="18" customHeight="1">
      <c r="A267" s="34">
        <f t="shared" si="8"/>
        <v>262</v>
      </c>
      <c r="B267" s="35">
        <v>74</v>
      </c>
      <c r="C267" s="36" t="str">
        <f>IF(ISERROR(VLOOKUP(B267,'START LİSTE'!$B$6:$F$500,2,0)),"",VLOOKUP(B267,'START LİSTE'!$B$6:$F$500,2,0))</f>
        <v>VOLKAN ALTINTAŞ</v>
      </c>
      <c r="D267" s="36" t="str">
        <f>IF(ISERROR(VLOOKUP(B267,'START LİSTE'!$B$6:$F$500,3,0)),"",VLOOKUP(B267,'START LİSTE'!$B$6:$F$500,3,0))</f>
        <v>ANKARA</v>
      </c>
      <c r="E267" s="37" t="str">
        <f>IF(ISERROR(VLOOKUP(B267,'START LİSTE'!$B$6:$F$500,4,0)),"",VLOOKUP(B267,'START LİSTE'!$B$6:$F$500,4,0))</f>
        <v>F</v>
      </c>
      <c r="F267" s="38">
        <f>IF(ISERROR(VLOOKUP($B267,'START LİSTE'!$B$6:$F$500,5,0)),"",VLOOKUP($B267,'START LİSTE'!$B$6:$F$500,5,0))</f>
        <v>1</v>
      </c>
      <c r="G267" s="39"/>
      <c r="H267" s="40">
        <f t="shared" si="9"/>
        <v>56</v>
      </c>
    </row>
    <row r="268" spans="1:8" ht="18" customHeight="1">
      <c r="A268" s="34">
        <f aca="true" t="shared" si="12" ref="A268:A331">IF(B268&lt;&gt;"",A267+1,"")</f>
        <v>263</v>
      </c>
      <c r="B268" s="35">
        <v>72</v>
      </c>
      <c r="C268" s="36" t="str">
        <f>IF(ISERROR(VLOOKUP(B268,'START LİSTE'!$B$6:$F$500,2,0)),"",VLOOKUP(B268,'START LİSTE'!$B$6:$F$500,2,0))</f>
        <v>H.BURAK SELÇUK</v>
      </c>
      <c r="D268" s="36" t="str">
        <f>IF(ISERROR(VLOOKUP(B268,'START LİSTE'!$B$6:$F$500,3,0)),"",VLOOKUP(B268,'START LİSTE'!$B$6:$F$500,3,0))</f>
        <v>ANKARA</v>
      </c>
      <c r="E268" s="37" t="str">
        <f>IF(ISERROR(VLOOKUP(B268,'START LİSTE'!$B$6:$F$500,4,0)),"",VLOOKUP(B268,'START LİSTE'!$B$6:$F$500,4,0))</f>
        <v>F</v>
      </c>
      <c r="F268" s="38">
        <f>IF(ISERROR(VLOOKUP($B268,'START LİSTE'!$B$6:$F$500,5,0)),"",VLOOKUP($B268,'START LİSTE'!$B$6:$F$500,5,0))</f>
        <v>1</v>
      </c>
      <c r="G268" s="39"/>
      <c r="H268" s="40">
        <f aca="true" t="shared" si="13" ref="H268:H331">IF(OR(G268="DQ",G268="DNF",G268="DNS"),"-",IF(B268&lt;&gt;"",IF(E268="F",H267,H267+1),""))</f>
        <v>56</v>
      </c>
    </row>
    <row r="269" spans="1:8" ht="18" customHeight="1">
      <c r="A269" s="34">
        <f t="shared" si="12"/>
        <v>264</v>
      </c>
      <c r="B269" s="35">
        <v>77</v>
      </c>
      <c r="C269" s="36" t="str">
        <f>IF(ISERROR(VLOOKUP(B269,'START LİSTE'!$B$6:$F$500,2,0)),"",VLOOKUP(B269,'START LİSTE'!$B$6:$F$500,2,0))</f>
        <v>ONUR GÜNEŞ</v>
      </c>
      <c r="D269" s="36" t="str">
        <f>IF(ISERROR(VLOOKUP(B269,'START LİSTE'!$B$6:$F$500,3,0)),"",VLOOKUP(B269,'START LİSTE'!$B$6:$F$500,3,0))</f>
        <v>ANKARA</v>
      </c>
      <c r="E269" s="37" t="str">
        <f>IF(ISERROR(VLOOKUP(B269,'START LİSTE'!$B$6:$F$500,4,0)),"",VLOOKUP(B269,'START LİSTE'!$B$6:$F$500,4,0))</f>
        <v>F</v>
      </c>
      <c r="F269" s="38">
        <f>IF(ISERROR(VLOOKUP($B269,'START LİSTE'!$B$6:$F$500,5,0)),"",VLOOKUP($B269,'START LİSTE'!$B$6:$F$500,5,0))</f>
        <v>1</v>
      </c>
      <c r="G269" s="39"/>
      <c r="H269" s="40">
        <f t="shared" si="13"/>
        <v>56</v>
      </c>
    </row>
    <row r="270" spans="1:8" ht="18" customHeight="1">
      <c r="A270" s="34">
        <f t="shared" si="12"/>
        <v>265</v>
      </c>
      <c r="B270" s="35">
        <v>373</v>
      </c>
      <c r="C270" s="36" t="str">
        <f>IF(ISERROR(VLOOKUP(B270,'START LİSTE'!$B$6:$F$500,2,0)),"",VLOOKUP(B270,'START LİSTE'!$B$6:$F$500,2,0))</f>
        <v>MUSTAFA IŞIK</v>
      </c>
      <c r="D270" s="36" t="str">
        <f>IF(ISERROR(VLOOKUP(B270,'START LİSTE'!$B$6:$F$500,3,0)),"",VLOOKUP(B270,'START LİSTE'!$B$6:$F$500,3,0))</f>
        <v>ANKARA</v>
      </c>
      <c r="E270" s="37" t="str">
        <f>IF(ISERROR(VLOOKUP(B270,'START LİSTE'!$B$6:$F$500,4,0)),"",VLOOKUP(B270,'START LİSTE'!$B$6:$F$500,4,0))</f>
        <v>F</v>
      </c>
      <c r="F270" s="38">
        <f>IF(ISERROR(VLOOKUP($B270,'START LİSTE'!$B$6:$F$500,5,0)),"",VLOOKUP($B270,'START LİSTE'!$B$6:$F$500,5,0))</f>
        <v>22231</v>
      </c>
      <c r="G270" s="39"/>
      <c r="H270" s="40">
        <f t="shared" si="13"/>
        <v>56</v>
      </c>
    </row>
    <row r="271" spans="1:8" ht="18" customHeight="1">
      <c r="A271" s="34">
        <f t="shared" si="12"/>
        <v>266</v>
      </c>
      <c r="B271" s="35">
        <v>67</v>
      </c>
      <c r="C271" s="36" t="str">
        <f>IF(ISERROR(VLOOKUP(B271,'START LİSTE'!$B$6:$F$500,2,0)),"",VLOOKUP(B271,'START LİSTE'!$B$6:$F$500,2,0))</f>
        <v>VEDAT TAŞDEMİR</v>
      </c>
      <c r="D271" s="36" t="str">
        <f>IF(ISERROR(VLOOKUP(B271,'START LİSTE'!$B$6:$F$500,3,0)),"",VLOOKUP(B271,'START LİSTE'!$B$6:$F$500,3,0))</f>
        <v>ANKARA</v>
      </c>
      <c r="E271" s="37" t="str">
        <f>IF(ISERROR(VLOOKUP(B271,'START LİSTE'!$B$6:$F$500,4,0)),"",VLOOKUP(B271,'START LİSTE'!$B$6:$F$500,4,0))</f>
        <v>F</v>
      </c>
      <c r="F271" s="38">
        <f>IF(ISERROR(VLOOKUP($B271,'START LİSTE'!$B$6:$F$500,5,0)),"",VLOOKUP($B271,'START LİSTE'!$B$6:$F$500,5,0))</f>
        <v>1</v>
      </c>
      <c r="G271" s="39"/>
      <c r="H271" s="40">
        <f t="shared" si="13"/>
        <v>56</v>
      </c>
    </row>
    <row r="272" spans="1:8" ht="18" customHeight="1">
      <c r="A272" s="34">
        <f t="shared" si="12"/>
        <v>267</v>
      </c>
      <c r="B272" s="35">
        <v>149</v>
      </c>
      <c r="C272" s="36" t="str">
        <f>IF(ISERROR(VLOOKUP(B272,'START LİSTE'!$B$6:$F$500,2,0)),"",VLOOKUP(B272,'START LİSTE'!$B$6:$F$500,2,0))</f>
        <v>YILMAZ AHÇIOĞLU</v>
      </c>
      <c r="D272" s="36" t="str">
        <f>IF(ISERROR(VLOOKUP(B272,'START LİSTE'!$B$6:$F$500,3,0)),"",VLOOKUP(B272,'START LİSTE'!$B$6:$F$500,3,0))</f>
        <v>İSTANBUL-İSTANBUL MASTERLERİ</v>
      </c>
      <c r="E272" s="37" t="str">
        <f>IF(ISERROR(VLOOKUP(B272,'START LİSTE'!$B$6:$F$500,4,0)),"",VLOOKUP(B272,'START LİSTE'!$B$6:$F$500,4,0))</f>
        <v>F</v>
      </c>
      <c r="F272" s="38">
        <f>IF(ISERROR(VLOOKUP($B272,'START LİSTE'!$B$6:$F$500,5,0)),"",VLOOKUP($B272,'START LİSTE'!$B$6:$F$500,5,0))</f>
        <v>23529</v>
      </c>
      <c r="G272" s="39"/>
      <c r="H272" s="40">
        <f t="shared" si="13"/>
        <v>56</v>
      </c>
    </row>
    <row r="273" spans="1:8" ht="18" customHeight="1">
      <c r="A273" s="34">
        <f t="shared" si="12"/>
        <v>268</v>
      </c>
      <c r="B273" s="35">
        <v>267</v>
      </c>
      <c r="C273" s="36" t="str">
        <f>IF(ISERROR(VLOOKUP(B273,'START LİSTE'!$B$6:$F$500,2,0)),"",VLOOKUP(B273,'START LİSTE'!$B$6:$F$500,2,0))</f>
        <v>MUZAFFER ŞAHİN</v>
      </c>
      <c r="D273" s="36" t="str">
        <f>IF(ISERROR(VLOOKUP(B273,'START LİSTE'!$B$6:$F$500,3,0)),"",VLOOKUP(B273,'START LİSTE'!$B$6:$F$500,3,0))</f>
        <v>TRABZON-KARŞIYAKASPOR</v>
      </c>
      <c r="E273" s="37" t="str">
        <f>IF(ISERROR(VLOOKUP(B273,'START LİSTE'!$B$6:$F$500,4,0)),"",VLOOKUP(B273,'START LİSTE'!$B$6:$F$500,4,0))</f>
        <v>T</v>
      </c>
      <c r="F273" s="38">
        <f>IF(ISERROR(VLOOKUP($B273,'START LİSTE'!$B$6:$F$500,5,0)),"",VLOOKUP($B273,'START LİSTE'!$B$6:$F$500,5,0))</f>
        <v>18983</v>
      </c>
      <c r="G273" s="39"/>
      <c r="H273" s="40">
        <f t="shared" si="13"/>
        <v>57</v>
      </c>
    </row>
    <row r="274" spans="1:8" ht="18" customHeight="1">
      <c r="A274" s="34">
        <f t="shared" si="12"/>
        <v>269</v>
      </c>
      <c r="B274" s="35">
        <v>394</v>
      </c>
      <c r="C274" s="36" t="str">
        <f>IF(ISERROR(VLOOKUP(B274,'START LİSTE'!$B$6:$F$500,2,0)),"",VLOOKUP(B274,'START LİSTE'!$B$6:$F$500,2,0))</f>
        <v>MESUT ŞAFAK DOĞAN</v>
      </c>
      <c r="D274" s="36" t="str">
        <f>IF(ISERROR(VLOOKUP(B274,'START LİSTE'!$B$6:$F$500,3,0)),"",VLOOKUP(B274,'START LİSTE'!$B$6:$F$500,3,0))</f>
        <v>ANKARA</v>
      </c>
      <c r="E274" s="37" t="str">
        <f>IF(ISERROR(VLOOKUP(B274,'START LİSTE'!$B$6:$F$500,4,0)),"",VLOOKUP(B274,'START LİSTE'!$B$6:$F$500,4,0))</f>
        <v>F</v>
      </c>
      <c r="F274" s="38">
        <f>IF(ISERROR(VLOOKUP($B274,'START LİSTE'!$B$6:$F$500,5,0)),"",VLOOKUP($B274,'START LİSTE'!$B$6:$F$500,5,0))</f>
        <v>1</v>
      </c>
      <c r="G274" s="39"/>
      <c r="H274" s="40">
        <f t="shared" si="13"/>
        <v>57</v>
      </c>
    </row>
    <row r="275" spans="1:8" ht="18" customHeight="1">
      <c r="A275" s="34">
        <f t="shared" si="12"/>
        <v>270</v>
      </c>
      <c r="B275" s="35">
        <v>124</v>
      </c>
      <c r="C275" s="36" t="str">
        <f>IF(ISERROR(VLOOKUP(B275,'START LİSTE'!$B$6:$F$500,2,0)),"",VLOOKUP(B275,'START LİSTE'!$B$6:$F$500,2,0))</f>
        <v>TARIK BULUT</v>
      </c>
      <c r="D275" s="36" t="str">
        <f>IF(ISERROR(VLOOKUP(B275,'START LİSTE'!$B$6:$F$500,3,0)),"",VLOOKUP(B275,'START LİSTE'!$B$6:$F$500,3,0))</f>
        <v>YOZGAT</v>
      </c>
      <c r="E275" s="37" t="str">
        <f>IF(ISERROR(VLOOKUP(B275,'START LİSTE'!$B$6:$F$500,4,0)),"",VLOOKUP(B275,'START LİSTE'!$B$6:$F$500,4,0))</f>
        <v>F</v>
      </c>
      <c r="F275" s="38">
        <f>IF(ISERROR(VLOOKUP($B275,'START LİSTE'!$B$6:$F$500,5,0)),"",VLOOKUP($B275,'START LİSTE'!$B$6:$F$500,5,0))</f>
        <v>27013</v>
      </c>
      <c r="G275" s="39"/>
      <c r="H275" s="40">
        <f t="shared" si="13"/>
        <v>57</v>
      </c>
    </row>
    <row r="276" spans="1:8" ht="18" customHeight="1">
      <c r="A276" s="34">
        <f t="shared" si="12"/>
        <v>271</v>
      </c>
      <c r="B276" s="35">
        <v>264</v>
      </c>
      <c r="C276" s="36" t="str">
        <f>IF(ISERROR(VLOOKUP(B276,'START LİSTE'!$B$6:$F$500,2,0)),"",VLOOKUP(B276,'START LİSTE'!$B$6:$F$500,2,0))</f>
        <v>ZAFER ÇAKIR</v>
      </c>
      <c r="D276" s="36" t="str">
        <f>IF(ISERROR(VLOOKUP(B276,'START LİSTE'!$B$6:$F$500,3,0)),"",VLOOKUP(B276,'START LİSTE'!$B$6:$F$500,3,0))</f>
        <v>TRABZON-KARŞIYAKASPOR</v>
      </c>
      <c r="E276" s="37" t="str">
        <f>IF(ISERROR(VLOOKUP(B276,'START LİSTE'!$B$6:$F$500,4,0)),"",VLOOKUP(B276,'START LİSTE'!$B$6:$F$500,4,0))</f>
        <v>T</v>
      </c>
      <c r="F276" s="38">
        <f>IF(ISERROR(VLOOKUP($B276,'START LİSTE'!$B$6:$F$500,5,0)),"",VLOOKUP($B276,'START LİSTE'!$B$6:$F$500,5,0))</f>
        <v>20697</v>
      </c>
      <c r="G276" s="39"/>
      <c r="H276" s="40">
        <f t="shared" si="13"/>
        <v>58</v>
      </c>
    </row>
    <row r="277" spans="1:8" ht="18" customHeight="1">
      <c r="A277" s="34">
        <f t="shared" si="12"/>
        <v>272</v>
      </c>
      <c r="B277" s="35">
        <v>390</v>
      </c>
      <c r="C277" s="36" t="str">
        <f>IF(ISERROR(VLOOKUP(B277,'START LİSTE'!$B$6:$F$500,2,0)),"",VLOOKUP(B277,'START LİSTE'!$B$6:$F$500,2,0))</f>
        <v>AYDIN KALANDER</v>
      </c>
      <c r="D277" s="36" t="str">
        <f>IF(ISERROR(VLOOKUP(B277,'START LİSTE'!$B$6:$F$500,3,0)),"",VLOOKUP(B277,'START LİSTE'!$B$6:$F$500,3,0))</f>
        <v>CORUM</v>
      </c>
      <c r="E277" s="37" t="str">
        <f>IF(ISERROR(VLOOKUP(B277,'START LİSTE'!$B$6:$F$500,4,0)),"",VLOOKUP(B277,'START LİSTE'!$B$6:$F$500,4,0))</f>
        <v>F</v>
      </c>
      <c r="F277" s="38">
        <f>IF(ISERROR(VLOOKUP($B277,'START LİSTE'!$B$6:$F$500,5,0)),"",VLOOKUP($B277,'START LİSTE'!$B$6:$F$500,5,0))</f>
        <v>1</v>
      </c>
      <c r="G277" s="39"/>
      <c r="H277" s="40">
        <f t="shared" si="13"/>
        <v>58</v>
      </c>
    </row>
    <row r="278" spans="1:8" ht="18" customHeight="1">
      <c r="A278" s="34">
        <f t="shared" si="12"/>
        <v>273</v>
      </c>
      <c r="B278" s="35">
        <v>234</v>
      </c>
      <c r="C278" s="36" t="str">
        <f>IF(ISERROR(VLOOKUP(B278,'START LİSTE'!$B$6:$F$500,2,0)),"",VLOOKUP(B278,'START LİSTE'!$B$6:$F$500,2,0))</f>
        <v>SERTAN CEYLAN</v>
      </c>
      <c r="D278" s="36" t="str">
        <f>IF(ISERROR(VLOOKUP(B278,'START LİSTE'!$B$6:$F$500,3,0)),"",VLOOKUP(B278,'START LİSTE'!$B$6:$F$500,3,0))</f>
        <v>ANKARA - FERDI</v>
      </c>
      <c r="E278" s="37" t="str">
        <f>IF(ISERROR(VLOOKUP(B278,'START LİSTE'!$B$6:$F$500,4,0)),"",VLOOKUP(B278,'START LİSTE'!$B$6:$F$500,4,0))</f>
        <v>F</v>
      </c>
      <c r="F278" s="38">
        <f>IF(ISERROR(VLOOKUP($B278,'START LİSTE'!$B$6:$F$500,5,0)),"",VLOOKUP($B278,'START LİSTE'!$B$6:$F$500,5,0))</f>
        <v>29683</v>
      </c>
      <c r="G278" s="39"/>
      <c r="H278" s="40">
        <f t="shared" si="13"/>
        <v>58</v>
      </c>
    </row>
    <row r="279" spans="1:8" ht="18" customHeight="1">
      <c r="A279" s="34">
        <f t="shared" si="12"/>
        <v>274</v>
      </c>
      <c r="B279" s="35">
        <v>344</v>
      </c>
      <c r="C279" s="36" t="str">
        <f>IF(ISERROR(VLOOKUP(B279,'START LİSTE'!$B$6:$F$500,2,0)),"",VLOOKUP(B279,'START LİSTE'!$B$6:$F$500,2,0))</f>
        <v>OSMAN LEVENT ÖZTÜRK</v>
      </c>
      <c r="D279" s="36" t="str">
        <f>IF(ISERROR(VLOOKUP(B279,'START LİSTE'!$B$6:$F$500,3,0)),"",VLOOKUP(B279,'START LİSTE'!$B$6:$F$500,3,0))</f>
        <v>ANKARA</v>
      </c>
      <c r="E279" s="37" t="str">
        <f>IF(ISERROR(VLOOKUP(B279,'START LİSTE'!$B$6:$F$500,4,0)),"",VLOOKUP(B279,'START LİSTE'!$B$6:$F$500,4,0))</f>
        <v>F</v>
      </c>
      <c r="F279" s="38">
        <f>IF(ISERROR(VLOOKUP($B279,'START LİSTE'!$B$6:$F$500,5,0)),"",VLOOKUP($B279,'START LİSTE'!$B$6:$F$500,5,0))</f>
        <v>1</v>
      </c>
      <c r="G279" s="39"/>
      <c r="H279" s="40">
        <f t="shared" si="13"/>
        <v>58</v>
      </c>
    </row>
    <row r="280" spans="1:8" ht="18" customHeight="1">
      <c r="A280" s="34">
        <f t="shared" si="12"/>
        <v>275</v>
      </c>
      <c r="B280" s="35">
        <v>383</v>
      </c>
      <c r="C280" s="36" t="str">
        <f>IF(ISERROR(VLOOKUP(B280,'START LİSTE'!$B$6:$F$500,2,0)),"",VLOOKUP(B280,'START LİSTE'!$B$6:$F$500,2,0))</f>
        <v>OĞUZ ŞENBİL</v>
      </c>
      <c r="D280" s="36" t="str">
        <f>IF(ISERROR(VLOOKUP(B280,'START LİSTE'!$B$6:$F$500,3,0)),"",VLOOKUP(B280,'START LİSTE'!$B$6:$F$500,3,0))</f>
        <v>ANKARA</v>
      </c>
      <c r="E280" s="37" t="str">
        <f>IF(ISERROR(VLOOKUP(B280,'START LİSTE'!$B$6:$F$500,4,0)),"",VLOOKUP(B280,'START LİSTE'!$B$6:$F$500,4,0))</f>
        <v>F</v>
      </c>
      <c r="F280" s="38">
        <f>IF(ISERROR(VLOOKUP($B280,'START LİSTE'!$B$6:$F$500,5,0)),"",VLOOKUP($B280,'START LİSTE'!$B$6:$F$500,5,0))</f>
        <v>1</v>
      </c>
      <c r="G280" s="39"/>
      <c r="H280" s="40">
        <f t="shared" si="13"/>
        <v>58</v>
      </c>
    </row>
    <row r="281" spans="1:8" ht="18" customHeight="1">
      <c r="A281" s="34">
        <f t="shared" si="12"/>
        <v>276</v>
      </c>
      <c r="B281" s="35">
        <v>368</v>
      </c>
      <c r="C281" s="36" t="str">
        <f>IF(ISERROR(VLOOKUP(B281,'START LİSTE'!$B$6:$F$500,2,0)),"",VLOOKUP(B281,'START LİSTE'!$B$6:$F$500,2,0))</f>
        <v>SADULLAH GÜRELİ</v>
      </c>
      <c r="D281" s="36" t="str">
        <f>IF(ISERROR(VLOOKUP(B281,'START LİSTE'!$B$6:$F$500,3,0)),"",VLOOKUP(B281,'START LİSTE'!$B$6:$F$500,3,0))</f>
        <v>ANKARA-ANKARA MASTERLERI ATLETIZM KLB.</v>
      </c>
      <c r="E281" s="37" t="str">
        <f>IF(ISERROR(VLOOKUP(B281,'START LİSTE'!$B$6:$F$500,4,0)),"",VLOOKUP(B281,'START LİSTE'!$B$6:$F$500,4,0))</f>
        <v>T</v>
      </c>
      <c r="F281" s="38">
        <f>IF(ISERROR(VLOOKUP($B281,'START LİSTE'!$B$6:$F$500,5,0)),"",VLOOKUP($B281,'START LİSTE'!$B$6:$F$500,5,0))</f>
        <v>1</v>
      </c>
      <c r="G281" s="39"/>
      <c r="H281" s="40">
        <f t="shared" si="13"/>
        <v>59</v>
      </c>
    </row>
    <row r="282" spans="1:8" ht="18" customHeight="1">
      <c r="A282" s="34">
        <f t="shared" si="12"/>
        <v>277</v>
      </c>
      <c r="B282" s="35">
        <v>7</v>
      </c>
      <c r="C282" s="36" t="str">
        <f>IF(ISERROR(VLOOKUP(B282,'START LİSTE'!$B$6:$F$500,2,0)),"",VLOOKUP(B282,'START LİSTE'!$B$6:$F$500,2,0))</f>
        <v>CENGIZ YARDIBI</v>
      </c>
      <c r="D282" s="36" t="str">
        <f>IF(ISERROR(VLOOKUP(B282,'START LİSTE'!$B$6:$F$500,3,0)),"",VLOOKUP(B282,'START LİSTE'!$B$6:$F$500,3,0))</f>
        <v>ANKARA</v>
      </c>
      <c r="E282" s="37" t="str">
        <f>IF(ISERROR(VLOOKUP(B282,'START LİSTE'!$B$6:$F$500,4,0)),"",VLOOKUP(B282,'START LİSTE'!$B$6:$F$500,4,0))</f>
        <v>F</v>
      </c>
      <c r="F282" s="38">
        <f>IF(ISERROR(VLOOKUP($B282,'START LİSTE'!$B$6:$F$500,5,0)),"",VLOOKUP($B282,'START LİSTE'!$B$6:$F$500,5,0))</f>
        <v>20484</v>
      </c>
      <c r="G282" s="39"/>
      <c r="H282" s="40">
        <f t="shared" si="13"/>
        <v>59</v>
      </c>
    </row>
    <row r="283" spans="1:8" ht="18" customHeight="1">
      <c r="A283" s="34">
        <f t="shared" si="12"/>
        <v>278</v>
      </c>
      <c r="B283" s="35">
        <v>105</v>
      </c>
      <c r="C283" s="36" t="str">
        <f>IF(ISERROR(VLOOKUP(B283,'START LİSTE'!$B$6:$F$500,2,0)),"",VLOOKUP(B283,'START LİSTE'!$B$6:$F$500,2,0))</f>
        <v>KADİR TEKER</v>
      </c>
      <c r="D283" s="36" t="str">
        <f>IF(ISERROR(VLOOKUP(B283,'START LİSTE'!$B$6:$F$500,3,0)),"",VLOOKUP(B283,'START LİSTE'!$B$6:$F$500,3,0))</f>
        <v>BAŞKENT GENÇLER VE MASTERLER</v>
      </c>
      <c r="E283" s="37" t="str">
        <f>IF(ISERROR(VLOOKUP(B283,'START LİSTE'!$B$6:$F$500,4,0)),"",VLOOKUP(B283,'START LİSTE'!$B$6:$F$500,4,0))</f>
        <v>F</v>
      </c>
      <c r="F283" s="38">
        <f>IF(ISERROR(VLOOKUP($B283,'START LİSTE'!$B$6:$F$500,5,0)),"",VLOOKUP($B283,'START LİSTE'!$B$6:$F$500,5,0))</f>
        <v>0</v>
      </c>
      <c r="G283" s="39"/>
      <c r="H283" s="40">
        <f t="shared" si="13"/>
        <v>59</v>
      </c>
    </row>
    <row r="284" spans="1:8" ht="18" customHeight="1">
      <c r="A284" s="34">
        <f t="shared" si="12"/>
        <v>279</v>
      </c>
      <c r="B284" s="35">
        <v>121</v>
      </c>
      <c r="C284" s="36" t="str">
        <f>IF(ISERROR(VLOOKUP(B284,'START LİSTE'!$B$6:$F$500,2,0)),"",VLOOKUP(B284,'START LİSTE'!$B$6:$F$500,2,0))</f>
        <v>BORA BÜYÜKYÜKSEL</v>
      </c>
      <c r="D284" s="36" t="str">
        <f>IF(ISERROR(VLOOKUP(B284,'START LİSTE'!$B$6:$F$500,3,0)),"",VLOOKUP(B284,'START LİSTE'!$B$6:$F$500,3,0))</f>
        <v>İSTANBUL-TUZLA MASTERLER</v>
      </c>
      <c r="E284" s="37" t="str">
        <f>IF(ISERROR(VLOOKUP(B284,'START LİSTE'!$B$6:$F$500,4,0)),"",VLOOKUP(B284,'START LİSTE'!$B$6:$F$500,4,0))</f>
        <v>F</v>
      </c>
      <c r="F284" s="38">
        <f>IF(ISERROR(VLOOKUP($B284,'START LİSTE'!$B$6:$F$500,5,0)),"",VLOOKUP($B284,'START LİSTE'!$B$6:$F$500,5,0))</f>
        <v>20778</v>
      </c>
      <c r="G284" s="39"/>
      <c r="H284" s="40">
        <f t="shared" si="13"/>
        <v>59</v>
      </c>
    </row>
    <row r="285" spans="1:8" ht="18" customHeight="1">
      <c r="A285" s="34">
        <f t="shared" si="12"/>
        <v>280</v>
      </c>
      <c r="B285" s="35">
        <v>142</v>
      </c>
      <c r="C285" s="36" t="str">
        <f>IF(ISERROR(VLOOKUP(B285,'START LİSTE'!$B$6:$F$500,2,0)),"",VLOOKUP(B285,'START LİSTE'!$B$6:$F$500,2,0))</f>
        <v>YALÇIN SÜRMEN</v>
      </c>
      <c r="D285" s="36" t="str">
        <f>IF(ISERROR(VLOOKUP(B285,'START LİSTE'!$B$6:$F$500,3,0)),"",VLOOKUP(B285,'START LİSTE'!$B$6:$F$500,3,0))</f>
        <v>İSTANBUL-İSTANBUL MASTERLERİ</v>
      </c>
      <c r="E285" s="37" t="str">
        <f>IF(ISERROR(VLOOKUP(B285,'START LİSTE'!$B$6:$F$500,4,0)),"",VLOOKUP(B285,'START LİSTE'!$B$6:$F$500,4,0))</f>
        <v>F</v>
      </c>
      <c r="F285" s="38">
        <f>IF(ISERROR(VLOOKUP($B285,'START LİSTE'!$B$6:$F$500,5,0)),"",VLOOKUP($B285,'START LİSTE'!$B$6:$F$500,5,0))</f>
        <v>21087</v>
      </c>
      <c r="G285" s="39"/>
      <c r="H285" s="40">
        <f t="shared" si="13"/>
        <v>59</v>
      </c>
    </row>
    <row r="286" spans="1:8" ht="18" customHeight="1">
      <c r="A286" s="34">
        <f t="shared" si="12"/>
        <v>281</v>
      </c>
      <c r="B286" s="35">
        <v>128</v>
      </c>
      <c r="C286" s="36" t="str">
        <f>IF(ISERROR(VLOOKUP(B286,'START LİSTE'!$B$6:$F$500,2,0)),"",VLOOKUP(B286,'START LİSTE'!$B$6:$F$500,2,0))</f>
        <v>HÜSEYIN ÇAKMAK</v>
      </c>
      <c r="D286" s="36" t="str">
        <f>IF(ISERROR(VLOOKUP(B286,'START LİSTE'!$B$6:$F$500,3,0)),"",VLOOKUP(B286,'START LİSTE'!$B$6:$F$500,3,0))</f>
        <v>ANKARA,BAŞKENT MASTERLER</v>
      </c>
      <c r="E286" s="37" t="str">
        <f>IF(ISERROR(VLOOKUP(B286,'START LİSTE'!$B$6:$F$500,4,0)),"",VLOOKUP(B286,'START LİSTE'!$B$6:$F$500,4,0))</f>
        <v>F</v>
      </c>
      <c r="F286" s="38">
        <f>IF(ISERROR(VLOOKUP($B286,'START LİSTE'!$B$6:$F$500,5,0)),"",VLOOKUP($B286,'START LİSTE'!$B$6:$F$500,5,0))</f>
        <v>21014</v>
      </c>
      <c r="G286" s="39"/>
      <c r="H286" s="40">
        <f t="shared" si="13"/>
        <v>59</v>
      </c>
    </row>
    <row r="287" spans="1:8" ht="18" customHeight="1">
      <c r="A287" s="34">
        <f t="shared" si="12"/>
        <v>282</v>
      </c>
      <c r="B287" s="35">
        <v>71</v>
      </c>
      <c r="C287" s="36" t="str">
        <f>IF(ISERROR(VLOOKUP(B287,'START LİSTE'!$B$6:$F$500,2,0)),"",VLOOKUP(B287,'START LİSTE'!$B$6:$F$500,2,0))</f>
        <v>M. ERDEM PEKSANLI</v>
      </c>
      <c r="D287" s="36" t="str">
        <f>IF(ISERROR(VLOOKUP(B287,'START LİSTE'!$B$6:$F$500,3,0)),"",VLOOKUP(B287,'START LİSTE'!$B$6:$F$500,3,0))</f>
        <v>ANKARA</v>
      </c>
      <c r="E287" s="37" t="str">
        <f>IF(ISERROR(VLOOKUP(B287,'START LİSTE'!$B$6:$F$500,4,0)),"",VLOOKUP(B287,'START LİSTE'!$B$6:$F$500,4,0))</f>
        <v>F</v>
      </c>
      <c r="F287" s="38">
        <f>IF(ISERROR(VLOOKUP($B287,'START LİSTE'!$B$6:$F$500,5,0)),"",VLOOKUP($B287,'START LİSTE'!$B$6:$F$500,5,0))</f>
        <v>1</v>
      </c>
      <c r="G287" s="39"/>
      <c r="H287" s="40">
        <f t="shared" si="13"/>
        <v>59</v>
      </c>
    </row>
    <row r="288" spans="1:8" ht="18" customHeight="1">
      <c r="A288" s="34">
        <f t="shared" si="12"/>
        <v>283</v>
      </c>
      <c r="B288" s="35">
        <v>382</v>
      </c>
      <c r="C288" s="36" t="str">
        <f>IF(ISERROR(VLOOKUP(B288,'START LİSTE'!$B$6:$F$500,2,0)),"",VLOOKUP(B288,'START LİSTE'!$B$6:$F$500,2,0))</f>
        <v>ALPEREN SİNAN ÖZHAN</v>
      </c>
      <c r="D288" s="36" t="str">
        <f>IF(ISERROR(VLOOKUP(B288,'START LİSTE'!$B$6:$F$500,3,0)),"",VLOOKUP(B288,'START LİSTE'!$B$6:$F$500,3,0))</f>
        <v>ANKARA</v>
      </c>
      <c r="E288" s="37" t="str">
        <f>IF(ISERROR(VLOOKUP(B288,'START LİSTE'!$B$6:$F$500,4,0)),"",VLOOKUP(B288,'START LİSTE'!$B$6:$F$500,4,0))</f>
        <v>F</v>
      </c>
      <c r="F288" s="38">
        <f>IF(ISERROR(VLOOKUP($B288,'START LİSTE'!$B$6:$F$500,5,0)),"",VLOOKUP($B288,'START LİSTE'!$B$6:$F$500,5,0))</f>
        <v>1</v>
      </c>
      <c r="G288" s="39"/>
      <c r="H288" s="40">
        <f t="shared" si="13"/>
        <v>59</v>
      </c>
    </row>
    <row r="289" spans="1:8" ht="18" customHeight="1">
      <c r="A289" s="34">
        <f t="shared" si="12"/>
        <v>284</v>
      </c>
      <c r="B289" s="35">
        <v>347</v>
      </c>
      <c r="C289" s="36" t="str">
        <f>IF(ISERROR(VLOOKUP(B289,'START LİSTE'!$B$6:$F$500,2,0)),"",VLOOKUP(B289,'START LİSTE'!$B$6:$F$500,2,0))</f>
        <v>ABDULLAH GÜL</v>
      </c>
      <c r="D289" s="36" t="str">
        <f>IF(ISERROR(VLOOKUP(B289,'START LİSTE'!$B$6:$F$500,3,0)),"",VLOOKUP(B289,'START LİSTE'!$B$6:$F$500,3,0))</f>
        <v>ANKARA</v>
      </c>
      <c r="E289" s="37" t="str">
        <f>IF(ISERROR(VLOOKUP(B289,'START LİSTE'!$B$6:$F$500,4,0)),"",VLOOKUP(B289,'START LİSTE'!$B$6:$F$500,4,0))</f>
        <v>F</v>
      </c>
      <c r="F289" s="38">
        <f>IF(ISERROR(VLOOKUP($B289,'START LİSTE'!$B$6:$F$500,5,0)),"",VLOOKUP($B289,'START LİSTE'!$B$6:$F$500,5,0))</f>
        <v>1</v>
      </c>
      <c r="G289" s="39"/>
      <c r="H289" s="40">
        <f t="shared" si="13"/>
        <v>59</v>
      </c>
    </row>
    <row r="290" spans="1:8" ht="18" customHeight="1">
      <c r="A290" s="34">
        <f t="shared" si="12"/>
        <v>285</v>
      </c>
      <c r="B290" s="35">
        <v>33</v>
      </c>
      <c r="C290" s="36" t="str">
        <f>IF(ISERROR(VLOOKUP(B290,'START LİSTE'!$B$6:$F$500,2,0)),"",VLOOKUP(B290,'START LİSTE'!$B$6:$F$500,2,0))</f>
        <v>YUSUF ZIYA AKGÖK</v>
      </c>
      <c r="D290" s="36" t="str">
        <f>IF(ISERROR(VLOOKUP(B290,'START LİSTE'!$B$6:$F$500,3,0)),"",VLOOKUP(B290,'START LİSTE'!$B$6:$F$500,3,0))</f>
        <v>ANKARA  MASTERLERİ</v>
      </c>
      <c r="E290" s="37" t="str">
        <f>IF(ISERROR(VLOOKUP(B290,'START LİSTE'!$B$6:$F$500,4,0)),"",VLOOKUP(B290,'START LİSTE'!$B$6:$F$500,4,0))</f>
        <v>F</v>
      </c>
      <c r="F290" s="38">
        <f>IF(ISERROR(VLOOKUP($B290,'START LİSTE'!$B$6:$F$500,5,0)),"",VLOOKUP($B290,'START LİSTE'!$B$6:$F$500,5,0))</f>
        <v>22080</v>
      </c>
      <c r="G290" s="39"/>
      <c r="H290" s="40">
        <f t="shared" si="13"/>
        <v>59</v>
      </c>
    </row>
    <row r="291" spans="1:8" ht="18" customHeight="1">
      <c r="A291" s="34">
        <f t="shared" si="12"/>
        <v>286</v>
      </c>
      <c r="B291" s="35">
        <v>25</v>
      </c>
      <c r="C291" s="36" t="str">
        <f>IF(ISERROR(VLOOKUP(B291,'START LİSTE'!$B$6:$F$500,2,0)),"",VLOOKUP(B291,'START LİSTE'!$B$6:$F$500,2,0))</f>
        <v>MURAT DAĞDEMİR</v>
      </c>
      <c r="D291" s="36" t="str">
        <f>IF(ISERROR(VLOOKUP(B291,'START LİSTE'!$B$6:$F$500,3,0)),"",VLOOKUP(B291,'START LİSTE'!$B$6:$F$500,3,0))</f>
        <v>ANKARA</v>
      </c>
      <c r="E291" s="37" t="str">
        <f>IF(ISERROR(VLOOKUP(B291,'START LİSTE'!$B$6:$F$500,4,0)),"",VLOOKUP(B291,'START LİSTE'!$B$6:$F$500,4,0))</f>
        <v>F</v>
      </c>
      <c r="F291" s="38">
        <f>IF(ISERROR(VLOOKUP($B291,'START LİSTE'!$B$6:$F$500,5,0)),"",VLOOKUP($B291,'START LİSTE'!$B$6:$F$500,5,0))</f>
        <v>22376</v>
      </c>
      <c r="G291" s="39"/>
      <c r="H291" s="40">
        <f t="shared" si="13"/>
        <v>59</v>
      </c>
    </row>
    <row r="292" spans="1:8" ht="18" customHeight="1">
      <c r="A292" s="34">
        <f t="shared" si="12"/>
        <v>287</v>
      </c>
      <c r="B292" s="35">
        <v>330</v>
      </c>
      <c r="C292" s="36" t="str">
        <f>IF(ISERROR(VLOOKUP(B292,'START LİSTE'!$B$6:$F$500,2,0)),"",VLOOKUP(B292,'START LİSTE'!$B$6:$F$500,2,0))</f>
        <v>ILGAZ KURUYAZICI</v>
      </c>
      <c r="D292" s="36" t="str">
        <f>IF(ISERROR(VLOOKUP(B292,'START LİSTE'!$B$6:$F$500,3,0)),"",VLOOKUP(B292,'START LİSTE'!$B$6:$F$500,3,0))</f>
        <v>İSTANBUL</v>
      </c>
      <c r="E292" s="37" t="str">
        <f>IF(ISERROR(VLOOKUP(B292,'START LİSTE'!$B$6:$F$500,4,0)),"",VLOOKUP(B292,'START LİSTE'!$B$6:$F$500,4,0))</f>
        <v>F</v>
      </c>
      <c r="F292" s="38">
        <f>IF(ISERROR(VLOOKUP($B292,'START LİSTE'!$B$6:$F$500,5,0)),"",VLOOKUP($B292,'START LİSTE'!$B$6:$F$500,5,0))</f>
        <v>27245</v>
      </c>
      <c r="G292" s="39"/>
      <c r="H292" s="40">
        <f t="shared" si="13"/>
        <v>59</v>
      </c>
    </row>
    <row r="293" spans="1:8" ht="18" customHeight="1">
      <c r="A293" s="34">
        <f t="shared" si="12"/>
        <v>288</v>
      </c>
      <c r="B293" s="35">
        <v>41</v>
      </c>
      <c r="C293" s="36" t="str">
        <f>IF(ISERROR(VLOOKUP(B293,'START LİSTE'!$B$6:$F$500,2,0)),"",VLOOKUP(B293,'START LİSTE'!$B$6:$F$500,2,0))</f>
        <v>MERT DERMAN</v>
      </c>
      <c r="D293" s="36" t="str">
        <f>IF(ISERROR(VLOOKUP(B293,'START LİSTE'!$B$6:$F$500,3,0)),"",VLOOKUP(B293,'START LİSTE'!$B$6:$F$500,3,0))</f>
        <v>ANKARA-FERDI</v>
      </c>
      <c r="E293" s="37" t="str">
        <f>IF(ISERROR(VLOOKUP(B293,'START LİSTE'!$B$6:$F$500,4,0)),"",VLOOKUP(B293,'START LİSTE'!$B$6:$F$500,4,0))</f>
        <v>F</v>
      </c>
      <c r="F293" s="38">
        <f>IF(ISERROR(VLOOKUP($B293,'START LİSTE'!$B$6:$F$500,5,0)),"",VLOOKUP($B293,'START LİSTE'!$B$6:$F$500,5,0))</f>
        <v>27616</v>
      </c>
      <c r="G293" s="39"/>
      <c r="H293" s="40">
        <f t="shared" si="13"/>
        <v>59</v>
      </c>
    </row>
    <row r="294" spans="1:8" ht="18" customHeight="1">
      <c r="A294" s="34">
        <f t="shared" si="12"/>
        <v>289</v>
      </c>
      <c r="B294" s="35">
        <v>62</v>
      </c>
      <c r="C294" s="36" t="str">
        <f>IF(ISERROR(VLOOKUP(B294,'START LİSTE'!$B$6:$F$500,2,0)),"",VLOOKUP(B294,'START LİSTE'!$B$6:$F$500,2,0))</f>
        <v>OZAN MEHMET ETİ</v>
      </c>
      <c r="D294" s="36" t="str">
        <f>IF(ISERROR(VLOOKUP(B294,'START LİSTE'!$B$6:$F$500,3,0)),"",VLOOKUP(B294,'START LİSTE'!$B$6:$F$500,3,0))</f>
        <v>ANKARA</v>
      </c>
      <c r="E294" s="37" t="str">
        <f>IF(ISERROR(VLOOKUP(B294,'START LİSTE'!$B$6:$F$500,4,0)),"",VLOOKUP(B294,'START LİSTE'!$B$6:$F$500,4,0))</f>
        <v>F</v>
      </c>
      <c r="F294" s="38">
        <f>IF(ISERROR(VLOOKUP($B294,'START LİSTE'!$B$6:$F$500,5,0)),"",VLOOKUP($B294,'START LİSTE'!$B$6:$F$500,5,0))</f>
        <v>1</v>
      </c>
      <c r="G294" s="39"/>
      <c r="H294" s="40">
        <f t="shared" si="13"/>
        <v>59</v>
      </c>
    </row>
    <row r="295" spans="1:8" ht="18" customHeight="1">
      <c r="A295" s="34">
        <f t="shared" si="12"/>
        <v>290</v>
      </c>
      <c r="B295" s="35">
        <v>417</v>
      </c>
      <c r="C295" s="36" t="str">
        <f>IF(ISERROR(VLOOKUP(B295,'START LİSTE'!$B$6:$F$500,2,0)),"",VLOOKUP(B295,'START LİSTE'!$B$6:$F$500,2,0))</f>
        <v>RIZA YALÇINKAYA</v>
      </c>
      <c r="D295" s="36" t="str">
        <f>IF(ISERROR(VLOOKUP(B295,'START LİSTE'!$B$6:$F$500,3,0)),"",VLOOKUP(B295,'START LİSTE'!$B$6:$F$500,3,0))</f>
        <v>ANKARA</v>
      </c>
      <c r="E295" s="37" t="str">
        <f>IF(ISERROR(VLOOKUP(B295,'START LİSTE'!$B$6:$F$500,4,0)),"",VLOOKUP(B295,'START LİSTE'!$B$6:$F$500,4,0))</f>
        <v>F</v>
      </c>
      <c r="F295" s="38">
        <f>IF(ISERROR(VLOOKUP($B295,'START LİSTE'!$B$6:$F$500,5,0)),"",VLOOKUP($B295,'START LİSTE'!$B$6:$F$500,5,0))</f>
        <v>24852</v>
      </c>
      <c r="G295" s="39"/>
      <c r="H295" s="40">
        <f t="shared" si="13"/>
        <v>59</v>
      </c>
    </row>
    <row r="296" spans="1:8" ht="18" customHeight="1">
      <c r="A296" s="34">
        <f t="shared" si="12"/>
        <v>291</v>
      </c>
      <c r="B296" s="35">
        <v>338</v>
      </c>
      <c r="C296" s="36" t="str">
        <f>IF(ISERROR(VLOOKUP(B296,'START LİSTE'!$B$6:$F$500,2,0)),"",VLOOKUP(B296,'START LİSTE'!$B$6:$F$500,2,0))</f>
        <v>ALPEZ ÇİN</v>
      </c>
      <c r="D296" s="36" t="str">
        <f>IF(ISERROR(VLOOKUP(B296,'START LİSTE'!$B$6:$F$500,3,0)),"",VLOOKUP(B296,'START LİSTE'!$B$6:$F$500,3,0))</f>
        <v>ANKARA</v>
      </c>
      <c r="E296" s="37" t="str">
        <f>IF(ISERROR(VLOOKUP(B296,'START LİSTE'!$B$6:$F$500,4,0)),"",VLOOKUP(B296,'START LİSTE'!$B$6:$F$500,4,0))</f>
        <v>F</v>
      </c>
      <c r="F296" s="38">
        <f>IF(ISERROR(VLOOKUP($B296,'START LİSTE'!$B$6:$F$500,5,0)),"",VLOOKUP($B296,'START LİSTE'!$B$6:$F$500,5,0))</f>
        <v>31903</v>
      </c>
      <c r="G296" s="39"/>
      <c r="H296" s="40">
        <f t="shared" si="13"/>
        <v>59</v>
      </c>
    </row>
    <row r="297" spans="1:8" ht="18" customHeight="1">
      <c r="A297" s="34">
        <f t="shared" si="12"/>
        <v>292</v>
      </c>
      <c r="B297" s="35">
        <v>332</v>
      </c>
      <c r="C297" s="36" t="str">
        <f>IF(ISERROR(VLOOKUP(B297,'START LİSTE'!$B$6:$F$500,2,0)),"",VLOOKUP(B297,'START LİSTE'!$B$6:$F$500,2,0))</f>
        <v>ERHAN GÜLER</v>
      </c>
      <c r="D297" s="36" t="str">
        <f>IF(ISERROR(VLOOKUP(B297,'START LİSTE'!$B$6:$F$500,3,0)),"",VLOOKUP(B297,'START LİSTE'!$B$6:$F$500,3,0))</f>
        <v>ADANA</v>
      </c>
      <c r="E297" s="37" t="str">
        <f>IF(ISERROR(VLOOKUP(B297,'START LİSTE'!$B$6:$F$500,4,0)),"",VLOOKUP(B297,'START LİSTE'!$B$6:$F$500,4,0))</f>
        <v>F</v>
      </c>
      <c r="F297" s="38">
        <f>IF(ISERROR(VLOOKUP($B297,'START LİSTE'!$B$6:$F$500,5,0)),"",VLOOKUP($B297,'START LİSTE'!$B$6:$F$500,5,0))</f>
        <v>22558</v>
      </c>
      <c r="G297" s="39"/>
      <c r="H297" s="40">
        <f t="shared" si="13"/>
        <v>59</v>
      </c>
    </row>
    <row r="298" spans="1:8" ht="18" customHeight="1">
      <c r="A298" s="34">
        <f t="shared" si="12"/>
        <v>293</v>
      </c>
      <c r="B298" s="35">
        <v>159</v>
      </c>
      <c r="C298" s="36" t="str">
        <f>IF(ISERROR(VLOOKUP(B298,'START LİSTE'!$B$6:$F$500,2,0)),"",VLOOKUP(B298,'START LİSTE'!$B$6:$F$500,2,0))</f>
        <v>YURDAER ERKOL</v>
      </c>
      <c r="D298" s="36" t="str">
        <f>IF(ISERROR(VLOOKUP(B298,'START LİSTE'!$B$6:$F$500,3,0)),"",VLOOKUP(B298,'START LİSTE'!$B$6:$F$500,3,0))</f>
        <v>ANKARA-FERDI</v>
      </c>
      <c r="E298" s="37" t="str">
        <f>IF(ISERROR(VLOOKUP(B298,'START LİSTE'!$B$6:$F$500,4,0)),"",VLOOKUP(B298,'START LİSTE'!$B$6:$F$500,4,0))</f>
        <v>F</v>
      </c>
      <c r="F298" s="38">
        <f>IF(ISERROR(VLOOKUP($B298,'START LİSTE'!$B$6:$F$500,5,0)),"",VLOOKUP($B298,'START LİSTE'!$B$6:$F$500,5,0))</f>
        <v>23006</v>
      </c>
      <c r="G298" s="39"/>
      <c r="H298" s="40">
        <f t="shared" si="13"/>
        <v>59</v>
      </c>
    </row>
    <row r="299" spans="1:8" ht="18" customHeight="1">
      <c r="A299" s="34">
        <f t="shared" si="12"/>
        <v>294</v>
      </c>
      <c r="B299" s="35">
        <v>246</v>
      </c>
      <c r="C299" s="36" t="str">
        <f>IF(ISERROR(VLOOKUP(B299,'START LİSTE'!$B$6:$F$500,2,0)),"",VLOOKUP(B299,'START LİSTE'!$B$6:$F$500,2,0))</f>
        <v>MUSTAFA BİLGİN</v>
      </c>
      <c r="D299" s="36" t="str">
        <f>IF(ISERROR(VLOOKUP(B299,'START LİSTE'!$B$6:$F$500,3,0)),"",VLOOKUP(B299,'START LİSTE'!$B$6:$F$500,3,0))</f>
        <v>ANKARA</v>
      </c>
      <c r="E299" s="37" t="str">
        <f>IF(ISERROR(VLOOKUP(B299,'START LİSTE'!$B$6:$F$500,4,0)),"",VLOOKUP(B299,'START LİSTE'!$B$6:$F$500,4,0))</f>
        <v>F</v>
      </c>
      <c r="F299" s="38">
        <f>IF(ISERROR(VLOOKUP($B299,'START LİSTE'!$B$6:$F$500,5,0)),"",VLOOKUP($B299,'START LİSTE'!$B$6:$F$500,5,0))</f>
        <v>25272</v>
      </c>
      <c r="G299" s="39"/>
      <c r="H299" s="40">
        <f t="shared" si="13"/>
        <v>59</v>
      </c>
    </row>
    <row r="300" spans="1:8" ht="18" customHeight="1">
      <c r="A300" s="34">
        <f t="shared" si="12"/>
        <v>295</v>
      </c>
      <c r="B300" s="35">
        <v>378</v>
      </c>
      <c r="C300" s="36" t="str">
        <f>IF(ISERROR(VLOOKUP(B300,'START LİSTE'!$B$6:$F$500,2,0)),"",VLOOKUP(B300,'START LİSTE'!$B$6:$F$500,2,0))</f>
        <v>SAİM ARSLAN</v>
      </c>
      <c r="D300" s="36" t="str">
        <f>IF(ISERROR(VLOOKUP(B300,'START LİSTE'!$B$6:$F$500,3,0)),"",VLOOKUP(B300,'START LİSTE'!$B$6:$F$500,3,0))</f>
        <v>ESKİŞEHİR</v>
      </c>
      <c r="E300" s="37" t="str">
        <f>IF(ISERROR(VLOOKUP(B300,'START LİSTE'!$B$6:$F$500,4,0)),"",VLOOKUP(B300,'START LİSTE'!$B$6:$F$500,4,0))</f>
        <v>F</v>
      </c>
      <c r="F300" s="38">
        <f>IF(ISERROR(VLOOKUP($B300,'START LİSTE'!$B$6:$F$500,5,0)),"",VLOOKUP($B300,'START LİSTE'!$B$6:$F$500,5,0))</f>
        <v>22402</v>
      </c>
      <c r="G300" s="39"/>
      <c r="H300" s="40">
        <f t="shared" si="13"/>
        <v>59</v>
      </c>
    </row>
    <row r="301" spans="1:8" ht="18" customHeight="1">
      <c r="A301" s="34">
        <f t="shared" si="12"/>
        <v>296</v>
      </c>
      <c r="B301" s="35">
        <v>377</v>
      </c>
      <c r="C301" s="36" t="str">
        <f>IF(ISERROR(VLOOKUP(B301,'START LİSTE'!$B$6:$F$500,2,0)),"",VLOOKUP(B301,'START LİSTE'!$B$6:$F$500,2,0))</f>
        <v>ERSİN EROĞLU</v>
      </c>
      <c r="D301" s="36" t="str">
        <f>IF(ISERROR(VLOOKUP(B301,'START LİSTE'!$B$6:$F$500,3,0)),"",VLOOKUP(B301,'START LİSTE'!$B$6:$F$500,3,0))</f>
        <v>ANLARA</v>
      </c>
      <c r="E301" s="37" t="str">
        <f>IF(ISERROR(VLOOKUP(B301,'START LİSTE'!$B$6:$F$500,4,0)),"",VLOOKUP(B301,'START LİSTE'!$B$6:$F$500,4,0))</f>
        <v>F</v>
      </c>
      <c r="F301" s="38">
        <f>IF(ISERROR(VLOOKUP($B301,'START LİSTE'!$B$6:$F$500,5,0)),"",VLOOKUP($B301,'START LİSTE'!$B$6:$F$500,5,0))</f>
        <v>1</v>
      </c>
      <c r="G301" s="39"/>
      <c r="H301" s="40">
        <f t="shared" si="13"/>
        <v>59</v>
      </c>
    </row>
    <row r="302" spans="1:8" ht="18" customHeight="1">
      <c r="A302" s="34">
        <f t="shared" si="12"/>
        <v>297</v>
      </c>
      <c r="B302" s="35">
        <v>424</v>
      </c>
      <c r="C302" s="36" t="str">
        <f>IF(ISERROR(VLOOKUP(B302,'START LİSTE'!$B$6:$F$500,2,0)),"",VLOOKUP(B302,'START LİSTE'!$B$6:$F$500,2,0))</f>
        <v>MURAT DİLEK</v>
      </c>
      <c r="D302" s="36" t="str">
        <f>IF(ISERROR(VLOOKUP(B302,'START LİSTE'!$B$6:$F$500,3,0)),"",VLOOKUP(B302,'START LİSTE'!$B$6:$F$500,3,0))</f>
        <v>ANKARA</v>
      </c>
      <c r="E302" s="37" t="str">
        <f>IF(ISERROR(VLOOKUP(B302,'START LİSTE'!$B$6:$F$500,4,0)),"",VLOOKUP(B302,'START LİSTE'!$B$6:$F$500,4,0))</f>
        <v>F</v>
      </c>
      <c r="F302" s="38">
        <f>IF(ISERROR(VLOOKUP($B302,'START LİSTE'!$B$6:$F$500,5,0)),"",VLOOKUP($B302,'START LİSTE'!$B$6:$F$500,5,0))</f>
        <v>1</v>
      </c>
      <c r="G302" s="39"/>
      <c r="H302" s="40">
        <f t="shared" si="13"/>
        <v>59</v>
      </c>
    </row>
    <row r="303" spans="1:8" ht="18" customHeight="1">
      <c r="A303" s="34">
        <f t="shared" si="12"/>
        <v>298</v>
      </c>
      <c r="B303" s="35">
        <v>235</v>
      </c>
      <c r="C303" s="36" t="str">
        <f>IF(ISERROR(VLOOKUP(B303,'START LİSTE'!$B$6:$F$500,2,0)),"",VLOOKUP(B303,'START LİSTE'!$B$6:$F$500,2,0))</f>
        <v>TÜRKER ARAT</v>
      </c>
      <c r="D303" s="36" t="str">
        <f>IF(ISERROR(VLOOKUP(B303,'START LİSTE'!$B$6:$F$500,3,0)),"",VLOOKUP(B303,'START LİSTE'!$B$6:$F$500,3,0))</f>
        <v>ANKARA - FERDI</v>
      </c>
      <c r="E303" s="37" t="str">
        <f>IF(ISERROR(VLOOKUP(B303,'START LİSTE'!$B$6:$F$500,4,0)),"",VLOOKUP(B303,'START LİSTE'!$B$6:$F$500,4,0))</f>
        <v>F</v>
      </c>
      <c r="F303" s="38">
        <f>IF(ISERROR(VLOOKUP($B303,'START LİSTE'!$B$6:$F$500,5,0)),"",VLOOKUP($B303,'START LİSTE'!$B$6:$F$500,5,0))</f>
        <v>30140</v>
      </c>
      <c r="G303" s="39"/>
      <c r="H303" s="40">
        <f t="shared" si="13"/>
        <v>59</v>
      </c>
    </row>
    <row r="304" spans="1:8" ht="18" customHeight="1">
      <c r="A304" s="34">
        <f t="shared" si="12"/>
        <v>299</v>
      </c>
      <c r="B304" s="35">
        <v>410</v>
      </c>
      <c r="C304" s="36" t="str">
        <f>IF(ISERROR(VLOOKUP(B304,'START LİSTE'!$B$6:$F$500,2,0)),"",VLOOKUP(B304,'START LİSTE'!$B$6:$F$500,2,0))</f>
        <v>BARIŞ ALİ YAZAR</v>
      </c>
      <c r="D304" s="36" t="str">
        <f>IF(ISERROR(VLOOKUP(B304,'START LİSTE'!$B$6:$F$500,3,0)),"",VLOOKUP(B304,'START LİSTE'!$B$6:$F$500,3,0))</f>
        <v>ANKARA</v>
      </c>
      <c r="E304" s="37" t="str">
        <f>IF(ISERROR(VLOOKUP(B304,'START LİSTE'!$B$6:$F$500,4,0)),"",VLOOKUP(B304,'START LİSTE'!$B$6:$F$500,4,0))</f>
        <v>F</v>
      </c>
      <c r="F304" s="38">
        <f>IF(ISERROR(VLOOKUP($B304,'START LİSTE'!$B$6:$F$500,5,0)),"",VLOOKUP($B304,'START LİSTE'!$B$6:$F$500,5,0))</f>
        <v>33604</v>
      </c>
      <c r="G304" s="39"/>
      <c r="H304" s="40">
        <f t="shared" si="13"/>
        <v>59</v>
      </c>
    </row>
    <row r="305" spans="1:8" ht="18" customHeight="1">
      <c r="A305" s="34">
        <f t="shared" si="12"/>
        <v>300</v>
      </c>
      <c r="B305" s="35">
        <v>412</v>
      </c>
      <c r="C305" s="36" t="str">
        <f>IF(ISERROR(VLOOKUP(B305,'START LİSTE'!$B$6:$F$500,2,0)),"",VLOOKUP(B305,'START LİSTE'!$B$6:$F$500,2,0))</f>
        <v>BARIŞ YILDIRIM</v>
      </c>
      <c r="D305" s="36" t="str">
        <f>IF(ISERROR(VLOOKUP(B305,'START LİSTE'!$B$6:$F$500,3,0)),"",VLOOKUP(B305,'START LİSTE'!$B$6:$F$500,3,0))</f>
        <v>ANKARA</v>
      </c>
      <c r="E305" s="37" t="str">
        <f>IF(ISERROR(VLOOKUP(B305,'START LİSTE'!$B$6:$F$500,4,0)),"",VLOOKUP(B305,'START LİSTE'!$B$6:$F$500,4,0))</f>
        <v>F</v>
      </c>
      <c r="F305" s="38">
        <f>IF(ISERROR(VLOOKUP($B305,'START LİSTE'!$B$6:$F$500,5,0)),"",VLOOKUP($B305,'START LİSTE'!$B$6:$F$500,5,0))</f>
        <v>31413</v>
      </c>
      <c r="G305" s="39"/>
      <c r="H305" s="40">
        <f t="shared" si="13"/>
        <v>59</v>
      </c>
    </row>
    <row r="306" spans="1:8" ht="18" customHeight="1">
      <c r="A306" s="34">
        <f t="shared" si="12"/>
        <v>301</v>
      </c>
      <c r="B306" s="35">
        <v>336</v>
      </c>
      <c r="C306" s="36" t="str">
        <f>IF(ISERROR(VLOOKUP(B306,'START LİSTE'!$B$6:$F$500,2,0)),"",VLOOKUP(B306,'START LİSTE'!$B$6:$F$500,2,0))</f>
        <v>ALİ ÖZAŞIK</v>
      </c>
      <c r="D306" s="36" t="str">
        <f>IF(ISERROR(VLOOKUP(B306,'START LİSTE'!$B$6:$F$500,3,0)),"",VLOOKUP(B306,'START LİSTE'!$B$6:$F$500,3,0))</f>
        <v>ANKARA</v>
      </c>
      <c r="E306" s="37" t="str">
        <f>IF(ISERROR(VLOOKUP(B306,'START LİSTE'!$B$6:$F$500,4,0)),"",VLOOKUP(B306,'START LİSTE'!$B$6:$F$500,4,0))</f>
        <v>F</v>
      </c>
      <c r="F306" s="38">
        <f>IF(ISERROR(VLOOKUP($B306,'START LİSTE'!$B$6:$F$500,5,0)),"",VLOOKUP($B306,'START LİSTE'!$B$6:$F$500,5,0))</f>
        <v>22490</v>
      </c>
      <c r="G306" s="39"/>
      <c r="H306" s="40">
        <f t="shared" si="13"/>
        <v>59</v>
      </c>
    </row>
    <row r="307" spans="1:8" ht="18" customHeight="1">
      <c r="A307" s="34">
        <f t="shared" si="12"/>
        <v>302</v>
      </c>
      <c r="B307" s="35">
        <v>164</v>
      </c>
      <c r="C307" s="36" t="str">
        <f>IF(ISERROR(VLOOKUP(B307,'START LİSTE'!$B$6:$F$500,2,0)),"",VLOOKUP(B307,'START LİSTE'!$B$6:$F$500,2,0))</f>
        <v>M.ONAT CİHANOĞLU</v>
      </c>
      <c r="D307" s="36">
        <f>IF(ISERROR(VLOOKUP(B307,'START LİSTE'!$B$6:$F$500,3,0)),"",VLOOKUP(B307,'START LİSTE'!$B$6:$F$500,3,0))</f>
        <v>0</v>
      </c>
      <c r="E307" s="37" t="str">
        <f>IF(ISERROR(VLOOKUP(B307,'START LİSTE'!$B$6:$F$500,4,0)),"",VLOOKUP(B307,'START LİSTE'!$B$6:$F$500,4,0))</f>
        <v>F</v>
      </c>
      <c r="F307" s="38">
        <f>IF(ISERROR(VLOOKUP($B307,'START LİSTE'!$B$6:$F$500,5,0)),"",VLOOKUP($B307,'START LİSTE'!$B$6:$F$500,5,0))</f>
        <v>33970</v>
      </c>
      <c r="G307" s="39"/>
      <c r="H307" s="40">
        <f t="shared" si="13"/>
        <v>59</v>
      </c>
    </row>
    <row r="308" spans="1:8" ht="18" customHeight="1">
      <c r="A308" s="34">
        <f t="shared" si="12"/>
        <v>303</v>
      </c>
      <c r="B308" s="35">
        <v>364</v>
      </c>
      <c r="C308" s="36" t="str">
        <f>IF(ISERROR(VLOOKUP(B308,'START LİSTE'!$B$6:$F$500,2,0)),"",VLOOKUP(B308,'START LİSTE'!$B$6:$F$500,2,0))</f>
        <v>H.HAMİ ÖZALAN</v>
      </c>
      <c r="D308" s="36" t="str">
        <f>IF(ISERROR(VLOOKUP(B308,'START LİSTE'!$B$6:$F$500,3,0)),"",VLOOKUP(B308,'START LİSTE'!$B$6:$F$500,3,0))</f>
        <v>ANKARA</v>
      </c>
      <c r="E308" s="37" t="str">
        <f>IF(ISERROR(VLOOKUP(B308,'START LİSTE'!$B$6:$F$500,4,0)),"",VLOOKUP(B308,'START LİSTE'!$B$6:$F$500,4,0))</f>
        <v>F</v>
      </c>
      <c r="F308" s="38">
        <f>IF(ISERROR(VLOOKUP($B308,'START LİSTE'!$B$6:$F$500,5,0)),"",VLOOKUP($B308,'START LİSTE'!$B$6:$F$500,5,0))</f>
        <v>1</v>
      </c>
      <c r="G308" s="39"/>
      <c r="H308" s="40">
        <f t="shared" si="13"/>
        <v>59</v>
      </c>
    </row>
    <row r="309" spans="1:8" ht="18" customHeight="1">
      <c r="A309" s="34">
        <f t="shared" si="12"/>
        <v>304</v>
      </c>
      <c r="B309" s="35">
        <v>143</v>
      </c>
      <c r="C309" s="36" t="str">
        <f>IF(ISERROR(VLOOKUP(B309,'START LİSTE'!$B$6:$F$500,2,0)),"",VLOOKUP(B309,'START LİSTE'!$B$6:$F$500,2,0))</f>
        <v>YALÇIN ŞİMŞEK</v>
      </c>
      <c r="D309" s="36" t="str">
        <f>IF(ISERROR(VLOOKUP(B309,'START LİSTE'!$B$6:$F$500,3,0)),"",VLOOKUP(B309,'START LİSTE'!$B$6:$F$500,3,0))</f>
        <v>İSTANBUL-İSTANBUL MASTERLERİ</v>
      </c>
      <c r="E309" s="37" t="str">
        <f>IF(ISERROR(VLOOKUP(B309,'START LİSTE'!$B$6:$F$500,4,0)),"",VLOOKUP(B309,'START LİSTE'!$B$6:$F$500,4,0))</f>
        <v>F</v>
      </c>
      <c r="F309" s="38">
        <f>IF(ISERROR(VLOOKUP($B309,'START LİSTE'!$B$6:$F$500,5,0)),"",VLOOKUP($B309,'START LİSTE'!$B$6:$F$500,5,0))</f>
        <v>19078</v>
      </c>
      <c r="G309" s="39"/>
      <c r="H309" s="40">
        <f t="shared" si="13"/>
        <v>59</v>
      </c>
    </row>
    <row r="310" spans="1:8" ht="18" customHeight="1">
      <c r="A310" s="34">
        <f t="shared" si="12"/>
        <v>305</v>
      </c>
      <c r="B310" s="35">
        <v>34</v>
      </c>
      <c r="C310" s="36" t="str">
        <f>IF(ISERROR(VLOOKUP(B310,'START LİSTE'!$B$6:$F$500,2,0)),"",VLOOKUP(B310,'START LİSTE'!$B$6:$F$500,2,0))</f>
        <v> ŞÜKRÜ TURGUT</v>
      </c>
      <c r="D310" s="36" t="str">
        <f>IF(ISERROR(VLOOKUP(B310,'START LİSTE'!$B$6:$F$500,3,0)),"",VLOOKUP(B310,'START LİSTE'!$B$6:$F$500,3,0))</f>
        <v>SAMSUN GEÇLİK VE SPOR</v>
      </c>
      <c r="E310" s="37" t="str">
        <f>IF(ISERROR(VLOOKUP(B310,'START LİSTE'!$B$6:$F$500,4,0)),"",VLOOKUP(B310,'START LİSTE'!$B$6:$F$500,4,0))</f>
        <v>F</v>
      </c>
      <c r="F310" s="38">
        <f>IF(ISERROR(VLOOKUP($B310,'START LİSTE'!$B$6:$F$500,5,0)),"",VLOOKUP($B310,'START LİSTE'!$B$6:$F$500,5,0))</f>
        <v>19756</v>
      </c>
      <c r="G310" s="39"/>
      <c r="H310" s="40">
        <f t="shared" si="13"/>
        <v>59</v>
      </c>
    </row>
    <row r="311" spans="1:8" ht="18" customHeight="1">
      <c r="A311" s="34">
        <f t="shared" si="12"/>
        <v>306</v>
      </c>
      <c r="B311" s="35">
        <v>17</v>
      </c>
      <c r="C311" s="36" t="str">
        <f>IF(ISERROR(VLOOKUP(B311,'START LİSTE'!$B$6:$F$500,2,0)),"",VLOOKUP(B311,'START LİSTE'!$B$6:$F$500,2,0))</f>
        <v>SAMİ KÖSE</v>
      </c>
      <c r="D311" s="36" t="str">
        <f>IF(ISERROR(VLOOKUP(B311,'START LİSTE'!$B$6:$F$500,3,0)),"",VLOOKUP(B311,'START LİSTE'!$B$6:$F$500,3,0))</f>
        <v>RİZE</v>
      </c>
      <c r="E311" s="37" t="str">
        <f>IF(ISERROR(VLOOKUP(B311,'START LİSTE'!$B$6:$F$500,4,0)),"",VLOOKUP(B311,'START LİSTE'!$B$6:$F$500,4,0))</f>
        <v>F</v>
      </c>
      <c r="F311" s="38">
        <f>IF(ISERROR(VLOOKUP($B311,'START LİSTE'!$B$6:$F$500,5,0)),"",VLOOKUP($B311,'START LİSTE'!$B$6:$F$500,5,0))</f>
        <v>21027</v>
      </c>
      <c r="G311" s="39"/>
      <c r="H311" s="40">
        <f t="shared" si="13"/>
        <v>59</v>
      </c>
    </row>
    <row r="312" spans="1:8" ht="18" customHeight="1">
      <c r="A312" s="34">
        <f t="shared" si="12"/>
        <v>307</v>
      </c>
      <c r="B312" s="35">
        <v>362</v>
      </c>
      <c r="C312" s="36" t="str">
        <f>IF(ISERROR(VLOOKUP(B312,'START LİSTE'!$B$6:$F$500,2,0)),"",VLOOKUP(B312,'START LİSTE'!$B$6:$F$500,2,0))</f>
        <v>BAYCAN SAKI</v>
      </c>
      <c r="D312" s="36" t="str">
        <f>IF(ISERROR(VLOOKUP(B312,'START LİSTE'!$B$6:$F$500,3,0)),"",VLOOKUP(B312,'START LİSTE'!$B$6:$F$500,3,0))</f>
        <v>ANKARA</v>
      </c>
      <c r="E312" s="37" t="str">
        <f>IF(ISERROR(VLOOKUP(B312,'START LİSTE'!$B$6:$F$500,4,0)),"",VLOOKUP(B312,'START LİSTE'!$B$6:$F$500,4,0))</f>
        <v>F</v>
      </c>
      <c r="F312" s="38">
        <f>IF(ISERROR(VLOOKUP($B312,'START LİSTE'!$B$6:$F$500,5,0)),"",VLOOKUP($B312,'START LİSTE'!$B$6:$F$500,5,0))</f>
        <v>12832</v>
      </c>
      <c r="G312" s="39"/>
      <c r="H312" s="40">
        <f t="shared" si="13"/>
        <v>59</v>
      </c>
    </row>
    <row r="313" spans="1:8" ht="18" customHeight="1">
      <c r="A313" s="34">
        <f t="shared" si="12"/>
        <v>308</v>
      </c>
      <c r="B313" s="35">
        <v>391</v>
      </c>
      <c r="C313" s="36" t="str">
        <f>IF(ISERROR(VLOOKUP(B313,'START LİSTE'!$B$6:$F$500,2,0)),"",VLOOKUP(B313,'START LİSTE'!$B$6:$F$500,2,0))</f>
        <v>KAZIM ERTÜRK</v>
      </c>
      <c r="D313" s="36" t="str">
        <f>IF(ISERROR(VLOOKUP(B313,'START LİSTE'!$B$6:$F$500,3,0)),"",VLOOKUP(B313,'START LİSTE'!$B$6:$F$500,3,0))</f>
        <v>CORUM</v>
      </c>
      <c r="E313" s="37" t="str">
        <f>IF(ISERROR(VLOOKUP(B313,'START LİSTE'!$B$6:$F$500,4,0)),"",VLOOKUP(B313,'START LİSTE'!$B$6:$F$500,4,0))</f>
        <v>F</v>
      </c>
      <c r="F313" s="38">
        <f>IF(ISERROR(VLOOKUP($B313,'START LİSTE'!$B$6:$F$500,5,0)),"",VLOOKUP($B313,'START LİSTE'!$B$6:$F$500,5,0))</f>
        <v>1</v>
      </c>
      <c r="G313" s="39"/>
      <c r="H313" s="40">
        <f t="shared" si="13"/>
        <v>59</v>
      </c>
    </row>
    <row r="314" spans="1:8" ht="18" customHeight="1">
      <c r="A314" s="34">
        <f t="shared" si="12"/>
        <v>309</v>
      </c>
      <c r="B314" s="35">
        <v>45</v>
      </c>
      <c r="C314" s="36" t="str">
        <f>IF(ISERROR(VLOOKUP(B314,'START LİSTE'!$B$6:$F$500,2,0)),"",VLOOKUP(B314,'START LİSTE'!$B$6:$F$500,2,0))</f>
        <v>YUSUF ÖZER ÖZKÖK</v>
      </c>
      <c r="D314" s="36" t="str">
        <f>IF(ISERROR(VLOOKUP(B314,'START LİSTE'!$B$6:$F$500,3,0)),"",VLOOKUP(B314,'START LİSTE'!$B$6:$F$500,3,0))</f>
        <v>ANKARA</v>
      </c>
      <c r="E314" s="37" t="str">
        <f>IF(ISERROR(VLOOKUP(B314,'START LİSTE'!$B$6:$F$500,4,0)),"",VLOOKUP(B314,'START LİSTE'!$B$6:$F$500,4,0))</f>
        <v>F</v>
      </c>
      <c r="F314" s="38">
        <f>IF(ISERROR(VLOOKUP($B314,'START LİSTE'!$B$6:$F$500,5,0)),"",VLOOKUP($B314,'START LİSTE'!$B$6:$F$500,5,0))</f>
        <v>28412</v>
      </c>
      <c r="G314" s="39"/>
      <c r="H314" s="40">
        <f t="shared" si="13"/>
        <v>59</v>
      </c>
    </row>
    <row r="315" spans="1:8" ht="18" customHeight="1">
      <c r="A315" s="34">
        <f t="shared" si="12"/>
        <v>310</v>
      </c>
      <c r="B315" s="35">
        <v>349</v>
      </c>
      <c r="C315" s="36" t="str">
        <f>IF(ISERROR(VLOOKUP(B315,'START LİSTE'!$B$6:$F$500,2,0)),"",VLOOKUP(B315,'START LİSTE'!$B$6:$F$500,2,0))</f>
        <v>NESİMİ ÖZBEY</v>
      </c>
      <c r="D315" s="36" t="str">
        <f>IF(ISERROR(VLOOKUP(B315,'START LİSTE'!$B$6:$F$500,3,0)),"",VLOOKUP(B315,'START LİSTE'!$B$6:$F$500,3,0))</f>
        <v>DENİZLİ </v>
      </c>
      <c r="E315" s="37" t="str">
        <f>IF(ISERROR(VLOOKUP(B315,'START LİSTE'!$B$6:$F$500,4,0)),"",VLOOKUP(B315,'START LİSTE'!$B$6:$F$500,4,0))</f>
        <v>F</v>
      </c>
      <c r="F315" s="38">
        <f>IF(ISERROR(VLOOKUP($B315,'START LİSTE'!$B$6:$F$500,5,0)),"",VLOOKUP($B315,'START LİSTE'!$B$6:$F$500,5,0))</f>
        <v>19395</v>
      </c>
      <c r="G315" s="39"/>
      <c r="H315" s="40">
        <f t="shared" si="13"/>
        <v>59</v>
      </c>
    </row>
    <row r="316" spans="1:8" ht="18" customHeight="1">
      <c r="A316" s="34">
        <f t="shared" si="12"/>
        <v>311</v>
      </c>
      <c r="B316" s="35">
        <v>150</v>
      </c>
      <c r="C316" s="36" t="str">
        <f>IF(ISERROR(VLOOKUP(B316,'START LİSTE'!$B$6:$F$500,2,0)),"",VLOOKUP(B316,'START LİSTE'!$B$6:$F$500,2,0))</f>
        <v>ŞABAN İLİMSEVER</v>
      </c>
      <c r="D316" s="36" t="str">
        <f>IF(ISERROR(VLOOKUP(B316,'START LİSTE'!$B$6:$F$500,3,0)),"",VLOOKUP(B316,'START LİSTE'!$B$6:$F$500,3,0))</f>
        <v>İSTANBUL-İSTANBUL MASTERLERİ</v>
      </c>
      <c r="E316" s="37" t="str">
        <f>IF(ISERROR(VLOOKUP(B316,'START LİSTE'!$B$6:$F$500,4,0)),"",VLOOKUP(B316,'START LİSTE'!$B$6:$F$500,4,0))</f>
        <v>F</v>
      </c>
      <c r="F316" s="38">
        <f>IF(ISERROR(VLOOKUP($B316,'START LİSTE'!$B$6:$F$500,5,0)),"",VLOOKUP($B316,'START LİSTE'!$B$6:$F$500,5,0))</f>
        <v>21252</v>
      </c>
      <c r="G316" s="39"/>
      <c r="H316" s="40">
        <f t="shared" si="13"/>
        <v>59</v>
      </c>
    </row>
    <row r="317" spans="1:8" ht="18" customHeight="1">
      <c r="A317" s="34">
        <f t="shared" si="12"/>
        <v>312</v>
      </c>
      <c r="B317" s="35">
        <v>75</v>
      </c>
      <c r="C317" s="36" t="str">
        <f>IF(ISERROR(VLOOKUP(B317,'START LİSTE'!$B$6:$F$500,2,0)),"",VLOOKUP(B317,'START LİSTE'!$B$6:$F$500,2,0))</f>
        <v>UTKU TUNAVELİOĞLU</v>
      </c>
      <c r="D317" s="36" t="str">
        <f>IF(ISERROR(VLOOKUP(B317,'START LİSTE'!$B$6:$F$500,3,0)),"",VLOOKUP(B317,'START LİSTE'!$B$6:$F$500,3,0))</f>
        <v>ANKARA</v>
      </c>
      <c r="E317" s="37" t="str">
        <f>IF(ISERROR(VLOOKUP(B317,'START LİSTE'!$B$6:$F$500,4,0)),"",VLOOKUP(B317,'START LİSTE'!$B$6:$F$500,4,0))</f>
        <v>F</v>
      </c>
      <c r="F317" s="38">
        <f>IF(ISERROR(VLOOKUP($B317,'START LİSTE'!$B$6:$F$500,5,0)),"",VLOOKUP($B317,'START LİSTE'!$B$6:$F$500,5,0))</f>
        <v>1</v>
      </c>
      <c r="G317" s="39"/>
      <c r="H317" s="40">
        <f t="shared" si="13"/>
        <v>59</v>
      </c>
    </row>
    <row r="318" spans="1:8" ht="18" customHeight="1">
      <c r="A318" s="34">
        <f t="shared" si="12"/>
        <v>313</v>
      </c>
      <c r="B318" s="35">
        <v>61</v>
      </c>
      <c r="C318" s="36" t="str">
        <f>IF(ISERROR(VLOOKUP(B318,'START LİSTE'!$B$6:$F$500,2,0)),"",VLOOKUP(B318,'START LİSTE'!$B$6:$F$500,2,0))</f>
        <v>MUSTAFA SUAT GÜVAN</v>
      </c>
      <c r="D318" s="36" t="str">
        <f>IF(ISERROR(VLOOKUP(B318,'START LİSTE'!$B$6:$F$500,3,0)),"",VLOOKUP(B318,'START LİSTE'!$B$6:$F$500,3,0))</f>
        <v>ANKARA</v>
      </c>
      <c r="E318" s="37" t="str">
        <f>IF(ISERROR(VLOOKUP(B318,'START LİSTE'!$B$6:$F$500,4,0)),"",VLOOKUP(B318,'START LİSTE'!$B$6:$F$500,4,0))</f>
        <v>F</v>
      </c>
      <c r="F318" s="38">
        <f>IF(ISERROR(VLOOKUP($B318,'START LİSTE'!$B$6:$F$500,5,0)),"",VLOOKUP($B318,'START LİSTE'!$B$6:$F$500,5,0))</f>
        <v>1</v>
      </c>
      <c r="G318" s="39"/>
      <c r="H318" s="40">
        <f t="shared" si="13"/>
        <v>59</v>
      </c>
    </row>
    <row r="319" spans="1:8" ht="18" customHeight="1">
      <c r="A319" s="34">
        <f t="shared" si="12"/>
        <v>314</v>
      </c>
      <c r="B319" s="35">
        <v>342</v>
      </c>
      <c r="C319" s="36" t="str">
        <f>IF(ISERROR(VLOOKUP(B319,'START LİSTE'!$B$6:$F$500,2,0)),"",VLOOKUP(B319,'START LİSTE'!$B$6:$F$500,2,0))</f>
        <v>ABİDİN ARI</v>
      </c>
      <c r="D319" s="36" t="str">
        <f>IF(ISERROR(VLOOKUP(B319,'START LİSTE'!$B$6:$F$500,3,0)),"",VLOOKUP(B319,'START LİSTE'!$B$6:$F$500,3,0))</f>
        <v>ANKARA</v>
      </c>
      <c r="E319" s="37" t="str">
        <f>IF(ISERROR(VLOOKUP(B319,'START LİSTE'!$B$6:$F$500,4,0)),"",VLOOKUP(B319,'START LİSTE'!$B$6:$F$500,4,0))</f>
        <v>F</v>
      </c>
      <c r="F319" s="38">
        <f>IF(ISERROR(VLOOKUP($B319,'START LİSTE'!$B$6:$F$500,5,0)),"",VLOOKUP($B319,'START LİSTE'!$B$6:$F$500,5,0))</f>
        <v>1</v>
      </c>
      <c r="G319" s="39"/>
      <c r="H319" s="40">
        <f t="shared" si="13"/>
        <v>59</v>
      </c>
    </row>
    <row r="320" spans="1:8" ht="18" customHeight="1">
      <c r="A320" s="34">
        <f t="shared" si="12"/>
        <v>315</v>
      </c>
      <c r="B320" s="35">
        <v>429</v>
      </c>
      <c r="C320" s="36" t="str">
        <f>IF(ISERROR(VLOOKUP(B320,'START LİSTE'!$B$6:$F$500,2,0)),"",VLOOKUP(B320,'START LİSTE'!$B$6:$F$500,2,0))</f>
        <v>AYDAN ÜSTÜNER</v>
      </c>
      <c r="D320" s="36" t="str">
        <f>IF(ISERROR(VLOOKUP(B320,'START LİSTE'!$B$6:$F$500,3,0)),"",VLOOKUP(B320,'START LİSTE'!$B$6:$F$500,3,0))</f>
        <v>ANKARA</v>
      </c>
      <c r="E320" s="37" t="str">
        <f>IF(ISERROR(VLOOKUP(B320,'START LİSTE'!$B$6:$F$500,4,0)),"",VLOOKUP(B320,'START LİSTE'!$B$6:$F$500,4,0))</f>
        <v>F</v>
      </c>
      <c r="F320" s="38">
        <f>IF(ISERROR(VLOOKUP($B320,'START LİSTE'!$B$6:$F$500,5,0)),"",VLOOKUP($B320,'START LİSTE'!$B$6:$F$500,5,0))</f>
        <v>25934</v>
      </c>
      <c r="G320" s="39"/>
      <c r="H320" s="40">
        <f t="shared" si="13"/>
        <v>59</v>
      </c>
    </row>
    <row r="321" spans="1:8" ht="18" customHeight="1">
      <c r="A321" s="34">
        <f t="shared" si="12"/>
        <v>316</v>
      </c>
      <c r="B321" s="35">
        <v>154</v>
      </c>
      <c r="C321" s="36" t="str">
        <f>IF(ISERROR(VLOOKUP(B321,'START LİSTE'!$B$6:$F$500,2,0)),"",VLOOKUP(B321,'START LİSTE'!$B$6:$F$500,2,0))</f>
        <v>ORAL ERGÜL</v>
      </c>
      <c r="D321" s="36" t="str">
        <f>IF(ISERROR(VLOOKUP(B321,'START LİSTE'!$B$6:$F$500,3,0)),"",VLOOKUP(B321,'START LİSTE'!$B$6:$F$500,3,0))</f>
        <v>İSTANBUL-İSTANBUL MASTERLERİ</v>
      </c>
      <c r="E321" s="37" t="str">
        <f>IF(ISERROR(VLOOKUP(B321,'START LİSTE'!$B$6:$F$500,4,0)),"",VLOOKUP(B321,'START LİSTE'!$B$6:$F$500,4,0))</f>
        <v>F</v>
      </c>
      <c r="F321" s="38">
        <f>IF(ISERROR(VLOOKUP($B321,'START LİSTE'!$B$6:$F$500,5,0)),"",VLOOKUP($B321,'START LİSTE'!$B$6:$F$500,5,0))</f>
        <v>24909</v>
      </c>
      <c r="G321" s="39"/>
      <c r="H321" s="40">
        <f t="shared" si="13"/>
        <v>59</v>
      </c>
    </row>
    <row r="322" spans="1:8" ht="18" customHeight="1">
      <c r="A322" s="34">
        <f t="shared" si="12"/>
        <v>317</v>
      </c>
      <c r="B322" s="35">
        <v>310</v>
      </c>
      <c r="C322" s="36" t="str">
        <f>IF(ISERROR(VLOOKUP(B322,'START LİSTE'!$B$6:$F$500,2,0)),"",VLOOKUP(B322,'START LİSTE'!$B$6:$F$500,2,0))</f>
        <v>KAMİL KEREM ÖNCEL</v>
      </c>
      <c r="D322" s="36" t="str">
        <f>IF(ISERROR(VLOOKUP(B322,'START LİSTE'!$B$6:$F$500,3,0)),"",VLOOKUP(B322,'START LİSTE'!$B$6:$F$500,3,0))</f>
        <v>ANKARA</v>
      </c>
      <c r="E322" s="37" t="str">
        <f>IF(ISERROR(VLOOKUP(B322,'START LİSTE'!$B$6:$F$500,4,0)),"",VLOOKUP(B322,'START LİSTE'!$B$6:$F$500,4,0))</f>
        <v>F</v>
      </c>
      <c r="F322" s="38">
        <f>IF(ISERROR(VLOOKUP($B322,'START LİSTE'!$B$6:$F$500,5,0)),"",VLOOKUP($B322,'START LİSTE'!$B$6:$F$500,5,0))</f>
        <v>32874</v>
      </c>
      <c r="G322" s="39"/>
      <c r="H322" s="40">
        <f t="shared" si="13"/>
        <v>59</v>
      </c>
    </row>
    <row r="323" spans="1:8" ht="18" customHeight="1">
      <c r="A323" s="34">
        <f t="shared" si="12"/>
        <v>318</v>
      </c>
      <c r="B323" s="35">
        <v>248</v>
      </c>
      <c r="C323" s="36" t="str">
        <f>IF(ISERROR(VLOOKUP(B323,'START LİSTE'!$B$6:$F$500,2,0)),"",VLOOKUP(B323,'START LİSTE'!$B$6:$F$500,2,0))</f>
        <v>YÜCEL GÜVEN</v>
      </c>
      <c r="D323" s="36" t="str">
        <f>IF(ISERROR(VLOOKUP(B323,'START LİSTE'!$B$6:$F$500,3,0)),"",VLOOKUP(B323,'START LİSTE'!$B$6:$F$500,3,0))</f>
        <v>KOCAELI</v>
      </c>
      <c r="E323" s="37" t="str">
        <f>IF(ISERROR(VLOOKUP(B323,'START LİSTE'!$B$6:$F$500,4,0)),"",VLOOKUP(B323,'START LİSTE'!$B$6:$F$500,4,0))</f>
        <v>F</v>
      </c>
      <c r="F323" s="38">
        <f>IF(ISERROR(VLOOKUP($B323,'START LİSTE'!$B$6:$F$500,5,0)),"",VLOOKUP($B323,'START LİSTE'!$B$6:$F$500,5,0))</f>
        <v>23519</v>
      </c>
      <c r="G323" s="39"/>
      <c r="H323" s="40">
        <f t="shared" si="13"/>
        <v>59</v>
      </c>
    </row>
    <row r="324" spans="1:8" ht="18" customHeight="1">
      <c r="A324" s="34">
        <f t="shared" si="12"/>
        <v>319</v>
      </c>
      <c r="B324" s="35">
        <v>14</v>
      </c>
      <c r="C324" s="36" t="str">
        <f>IF(ISERROR(VLOOKUP(B324,'START LİSTE'!$B$6:$F$500,2,0)),"",VLOOKUP(B324,'START LİSTE'!$B$6:$F$500,2,0))</f>
        <v>IBRAHIM KAPTAN            </v>
      </c>
      <c r="D324" s="36" t="str">
        <f>IF(ISERROR(VLOOKUP(B324,'START LİSTE'!$B$6:$F$500,3,0)),"",VLOOKUP(B324,'START LİSTE'!$B$6:$F$500,3,0))</f>
        <v>ANKARA</v>
      </c>
      <c r="E324" s="37" t="str">
        <f>IF(ISERROR(VLOOKUP(B324,'START LİSTE'!$B$6:$F$500,4,0)),"",VLOOKUP(B324,'START LİSTE'!$B$6:$F$500,4,0))</f>
        <v>F</v>
      </c>
      <c r="F324" s="38">
        <f>IF(ISERROR(VLOOKUP($B324,'START LİSTE'!$B$6:$F$500,5,0)),"",VLOOKUP($B324,'START LİSTE'!$B$6:$F$500,5,0))</f>
        <v>17911</v>
      </c>
      <c r="G324" s="39"/>
      <c r="H324" s="40">
        <f t="shared" si="13"/>
        <v>59</v>
      </c>
    </row>
    <row r="325" spans="1:8" ht="18" customHeight="1">
      <c r="A325" s="34">
        <f t="shared" si="12"/>
        <v>320</v>
      </c>
      <c r="B325" s="35">
        <v>376</v>
      </c>
      <c r="C325" s="36" t="str">
        <f>IF(ISERROR(VLOOKUP(B325,'START LİSTE'!$B$6:$F$500,2,0)),"",VLOOKUP(B325,'START LİSTE'!$B$6:$F$500,2,0))</f>
        <v>FATİH ÇELİK</v>
      </c>
      <c r="D325" s="36" t="str">
        <f>IF(ISERROR(VLOOKUP(B325,'START LİSTE'!$B$6:$F$500,3,0)),"",VLOOKUP(B325,'START LİSTE'!$B$6:$F$500,3,0))</f>
        <v>ESKİŞEHİR</v>
      </c>
      <c r="E325" s="37" t="str">
        <f>IF(ISERROR(VLOOKUP(B325,'START LİSTE'!$B$6:$F$500,4,0)),"",VLOOKUP(B325,'START LİSTE'!$B$6:$F$500,4,0))</f>
        <v>F</v>
      </c>
      <c r="F325" s="38">
        <f>IF(ISERROR(VLOOKUP($B325,'START LİSTE'!$B$6:$F$500,5,0)),"",VLOOKUP($B325,'START LİSTE'!$B$6:$F$500,5,0))</f>
        <v>20332</v>
      </c>
      <c r="G325" s="39"/>
      <c r="H325" s="40">
        <f t="shared" si="13"/>
        <v>59</v>
      </c>
    </row>
    <row r="326" spans="1:8" ht="18" customHeight="1">
      <c r="A326" s="34">
        <f t="shared" si="12"/>
        <v>321</v>
      </c>
      <c r="B326" s="35">
        <v>369</v>
      </c>
      <c r="C326" s="36" t="str">
        <f>IF(ISERROR(VLOOKUP(B326,'START LİSTE'!$B$6:$F$500,2,0)),"",VLOOKUP(B326,'START LİSTE'!$B$6:$F$500,2,0))</f>
        <v>VAHİT AYDOĞAN</v>
      </c>
      <c r="D326" s="36" t="str">
        <f>IF(ISERROR(VLOOKUP(B326,'START LİSTE'!$B$6:$F$500,3,0)),"",VLOOKUP(B326,'START LİSTE'!$B$6:$F$500,3,0))</f>
        <v>ANKARA</v>
      </c>
      <c r="E326" s="37" t="str">
        <f>IF(ISERROR(VLOOKUP(B326,'START LİSTE'!$B$6:$F$500,4,0)),"",VLOOKUP(B326,'START LİSTE'!$B$6:$F$500,4,0))</f>
        <v>F</v>
      </c>
      <c r="F326" s="38">
        <f>IF(ISERROR(VLOOKUP($B326,'START LİSTE'!$B$6:$F$500,5,0)),"",VLOOKUP($B326,'START LİSTE'!$B$6:$F$500,5,0))</f>
        <v>20500</v>
      </c>
      <c r="G326" s="39"/>
      <c r="H326" s="40">
        <f t="shared" si="13"/>
        <v>59</v>
      </c>
    </row>
    <row r="327" spans="1:8" ht="18" customHeight="1">
      <c r="A327" s="34">
        <f t="shared" si="12"/>
        <v>322</v>
      </c>
      <c r="B327" s="35">
        <v>23</v>
      </c>
      <c r="C327" s="36" t="str">
        <f>IF(ISERROR(VLOOKUP(B327,'START LİSTE'!$B$6:$F$500,2,0)),"",VLOOKUP(B327,'START LİSTE'!$B$6:$F$500,2,0))</f>
        <v>CEMALETTIN BİLGEN</v>
      </c>
      <c r="D327" s="36" t="str">
        <f>IF(ISERROR(VLOOKUP(B327,'START LİSTE'!$B$6:$F$500,3,0)),"",VLOOKUP(B327,'START LİSTE'!$B$6:$F$500,3,0))</f>
        <v>ANKARA MASTERLERI</v>
      </c>
      <c r="E327" s="37" t="str">
        <f>IF(ISERROR(VLOOKUP(B327,'START LİSTE'!$B$6:$F$500,4,0)),"",VLOOKUP(B327,'START LİSTE'!$B$6:$F$500,4,0))</f>
        <v>F</v>
      </c>
      <c r="F327" s="38">
        <f>IF(ISERROR(VLOOKUP($B327,'START LİSTE'!$B$6:$F$500,5,0)),"",VLOOKUP($B327,'START LİSTE'!$B$6:$F$500,5,0))</f>
        <v>20576</v>
      </c>
      <c r="G327" s="39"/>
      <c r="H327" s="40">
        <f t="shared" si="13"/>
        <v>59</v>
      </c>
    </row>
    <row r="328" spans="1:8" ht="18" customHeight="1">
      <c r="A328" s="34">
        <f t="shared" si="12"/>
        <v>323</v>
      </c>
      <c r="B328" s="35">
        <v>134</v>
      </c>
      <c r="C328" s="36" t="str">
        <f>IF(ISERROR(VLOOKUP(B328,'START LİSTE'!$B$6:$F$500,2,0)),"",VLOOKUP(B328,'START LİSTE'!$B$6:$F$500,2,0))</f>
        <v>NEBİL ALİ ER</v>
      </c>
      <c r="D328" s="36" t="str">
        <f>IF(ISERROR(VLOOKUP(B328,'START LİSTE'!$B$6:$F$500,3,0)),"",VLOOKUP(B328,'START LİSTE'!$B$6:$F$500,3,0))</f>
        <v>İSTANBUL-İSTANBUL MASTERLERİ</v>
      </c>
      <c r="E328" s="37" t="str">
        <f>IF(ISERROR(VLOOKUP(B328,'START LİSTE'!$B$6:$F$500,4,0)),"",VLOOKUP(B328,'START LİSTE'!$B$6:$F$500,4,0))</f>
        <v>F</v>
      </c>
      <c r="F328" s="38">
        <f>IF(ISERROR(VLOOKUP($B328,'START LİSTE'!$B$6:$F$500,5,0)),"",VLOOKUP($B328,'START LİSTE'!$B$6:$F$500,5,0))</f>
        <v>21227</v>
      </c>
      <c r="G328" s="39"/>
      <c r="H328" s="40">
        <f t="shared" si="13"/>
        <v>59</v>
      </c>
    </row>
    <row r="329" spans="1:8" ht="18" customHeight="1">
      <c r="A329" s="34">
        <f t="shared" si="12"/>
        <v>324</v>
      </c>
      <c r="B329" s="35">
        <v>243</v>
      </c>
      <c r="C329" s="36" t="str">
        <f>IF(ISERROR(VLOOKUP(B329,'START LİSTE'!$B$6:$F$500,2,0)),"",VLOOKUP(B329,'START LİSTE'!$B$6:$F$500,2,0))</f>
        <v>BAŞAR SEÇKİN</v>
      </c>
      <c r="D329" s="36" t="str">
        <f>IF(ISERROR(VLOOKUP(B329,'START LİSTE'!$B$6:$F$500,3,0)),"",VLOOKUP(B329,'START LİSTE'!$B$6:$F$500,3,0))</f>
        <v>ANKARA</v>
      </c>
      <c r="E329" s="37" t="str">
        <f>IF(ISERROR(VLOOKUP(B329,'START LİSTE'!$B$6:$F$500,4,0)),"",VLOOKUP(B329,'START LİSTE'!$B$6:$F$500,4,0))</f>
        <v>F</v>
      </c>
      <c r="F329" s="38">
        <f>IF(ISERROR(VLOOKUP($B329,'START LİSTE'!$B$6:$F$500,5,0)),"",VLOOKUP($B329,'START LİSTE'!$B$6:$F$500,5,0))</f>
        <v>28110</v>
      </c>
      <c r="G329" s="39"/>
      <c r="H329" s="40">
        <f t="shared" si="13"/>
        <v>59</v>
      </c>
    </row>
    <row r="330" spans="1:8" ht="18" customHeight="1">
      <c r="A330" s="34">
        <f t="shared" si="12"/>
        <v>325</v>
      </c>
      <c r="B330" s="35">
        <v>266</v>
      </c>
      <c r="C330" s="36" t="str">
        <f>IF(ISERROR(VLOOKUP(B330,'START LİSTE'!$B$6:$F$500,2,0)),"",VLOOKUP(B330,'START LİSTE'!$B$6:$F$500,2,0))</f>
        <v>SABRI CİVELEK</v>
      </c>
      <c r="D330" s="36" t="str">
        <f>IF(ISERROR(VLOOKUP(B330,'START LİSTE'!$B$6:$F$500,3,0)),"",VLOOKUP(B330,'START LİSTE'!$B$6:$F$500,3,0))</f>
        <v>TRABZON-KARŞIYAKASPOR</v>
      </c>
      <c r="E330" s="37" t="str">
        <f>IF(ISERROR(VLOOKUP(B330,'START LİSTE'!$B$6:$F$500,4,0)),"",VLOOKUP(B330,'START LİSTE'!$B$6:$F$500,4,0))</f>
        <v>T</v>
      </c>
      <c r="F330" s="38">
        <f>IF(ISERROR(VLOOKUP($B330,'START LİSTE'!$B$6:$F$500,5,0)),"",VLOOKUP($B330,'START LİSTE'!$B$6:$F$500,5,0))</f>
        <v>16933</v>
      </c>
      <c r="G330" s="39"/>
      <c r="H330" s="40">
        <f t="shared" si="13"/>
        <v>60</v>
      </c>
    </row>
    <row r="331" spans="1:8" ht="18" customHeight="1">
      <c r="A331" s="34">
        <f t="shared" si="12"/>
        <v>326</v>
      </c>
      <c r="B331" s="35">
        <v>138</v>
      </c>
      <c r="C331" s="36" t="str">
        <f>IF(ISERROR(VLOOKUP(B331,'START LİSTE'!$B$6:$F$500,2,0)),"",VLOOKUP(B331,'START LİSTE'!$B$6:$F$500,2,0))</f>
        <v>MEHMET ÜNSAL YILDIRIM</v>
      </c>
      <c r="D331" s="36" t="str">
        <f>IF(ISERROR(VLOOKUP(B331,'START LİSTE'!$B$6:$F$500,3,0)),"",VLOOKUP(B331,'START LİSTE'!$B$6:$F$500,3,0))</f>
        <v>İSTANBUL-İSTANBUL MASTERLERİ</v>
      </c>
      <c r="E331" s="37" t="str">
        <f>IF(ISERROR(VLOOKUP(B331,'START LİSTE'!$B$6:$F$500,4,0)),"",VLOOKUP(B331,'START LİSTE'!$B$6:$F$500,4,0))</f>
        <v>F</v>
      </c>
      <c r="F331" s="38">
        <f>IF(ISERROR(VLOOKUP($B331,'START LİSTE'!$B$6:$F$500,5,0)),"",VLOOKUP($B331,'START LİSTE'!$B$6:$F$500,5,0))</f>
        <v>22773</v>
      </c>
      <c r="G331" s="39"/>
      <c r="H331" s="40">
        <f t="shared" si="13"/>
        <v>60</v>
      </c>
    </row>
    <row r="332" spans="1:8" ht="18" customHeight="1">
      <c r="A332" s="34">
        <f aca="true" t="shared" si="14" ref="A332:A395">IF(B332&lt;&gt;"",A331+1,"")</f>
        <v>327</v>
      </c>
      <c r="B332" s="35">
        <v>151</v>
      </c>
      <c r="C332" s="36" t="str">
        <f>IF(ISERROR(VLOOKUP(B332,'START LİSTE'!$B$6:$F$500,2,0)),"",VLOOKUP(B332,'START LİSTE'!$B$6:$F$500,2,0))</f>
        <v>HALİT TEKİN</v>
      </c>
      <c r="D332" s="36" t="str">
        <f>IF(ISERROR(VLOOKUP(B332,'START LİSTE'!$B$6:$F$500,3,0)),"",VLOOKUP(B332,'START LİSTE'!$B$6:$F$500,3,0))</f>
        <v>İSTANBUL-İSTANBUL MASTERLERİ</v>
      </c>
      <c r="E332" s="37" t="str">
        <f>IF(ISERROR(VLOOKUP(B332,'START LİSTE'!$B$6:$F$500,4,0)),"",VLOOKUP(B332,'START LİSTE'!$B$6:$F$500,4,0))</f>
        <v>F</v>
      </c>
      <c r="F332" s="38">
        <f>IF(ISERROR(VLOOKUP($B332,'START LİSTE'!$B$6:$F$500,5,0)),"",VLOOKUP($B332,'START LİSTE'!$B$6:$F$500,5,0))</f>
        <v>22471</v>
      </c>
      <c r="G332" s="39"/>
      <c r="H332" s="40">
        <f aca="true" t="shared" si="15" ref="H332:H395">IF(OR(G332="DQ",G332="DNF",G332="DNS"),"-",IF(B332&lt;&gt;"",IF(E332="F",H331,H331+1),""))</f>
        <v>60</v>
      </c>
    </row>
    <row r="333" spans="1:8" ht="18" customHeight="1">
      <c r="A333" s="34">
        <f t="shared" si="14"/>
        <v>328</v>
      </c>
      <c r="B333" s="35">
        <v>398</v>
      </c>
      <c r="C333" s="36" t="str">
        <f>IF(ISERROR(VLOOKUP(B333,'START LİSTE'!$B$6:$F$500,2,0)),"",VLOOKUP(B333,'START LİSTE'!$B$6:$F$500,2,0))</f>
        <v>MUSA ÜNAL</v>
      </c>
      <c r="D333" s="36" t="str">
        <f>IF(ISERROR(VLOOKUP(B333,'START LİSTE'!$B$6:$F$500,3,0)),"",VLOOKUP(B333,'START LİSTE'!$B$6:$F$500,3,0))</f>
        <v>ANKARA</v>
      </c>
      <c r="E333" s="37" t="str">
        <f>IF(ISERROR(VLOOKUP(B333,'START LİSTE'!$B$6:$F$500,4,0)),"",VLOOKUP(B333,'START LİSTE'!$B$6:$F$500,4,0))</f>
        <v>F</v>
      </c>
      <c r="F333" s="38">
        <f>IF(ISERROR(VLOOKUP($B333,'START LİSTE'!$B$6:$F$500,5,0)),"",VLOOKUP($B333,'START LİSTE'!$B$6:$F$500,5,0))</f>
        <v>33239</v>
      </c>
      <c r="G333" s="39"/>
      <c r="H333" s="40">
        <f t="shared" si="15"/>
        <v>60</v>
      </c>
    </row>
    <row r="334" spans="1:8" ht="18" customHeight="1">
      <c r="A334" s="34">
        <f t="shared" si="14"/>
        <v>329</v>
      </c>
      <c r="B334" s="35">
        <v>365</v>
      </c>
      <c r="C334" s="36" t="str">
        <f>IF(ISERROR(VLOOKUP(B334,'START LİSTE'!$B$6:$F$500,2,0)),"",VLOOKUP(B334,'START LİSTE'!$B$6:$F$500,2,0))</f>
        <v>MEHMET AKTAŞ</v>
      </c>
      <c r="D334" s="36" t="str">
        <f>IF(ISERROR(VLOOKUP(B334,'START LİSTE'!$B$6:$F$500,3,0)),"",VLOOKUP(B334,'START LİSTE'!$B$6:$F$500,3,0))</f>
        <v>ANKARA</v>
      </c>
      <c r="E334" s="37" t="str">
        <f>IF(ISERROR(VLOOKUP(B334,'START LİSTE'!$B$6:$F$500,4,0)),"",VLOOKUP(B334,'START LİSTE'!$B$6:$F$500,4,0))</f>
        <v>F</v>
      </c>
      <c r="F334" s="38">
        <f>IF(ISERROR(VLOOKUP($B334,'START LİSTE'!$B$6:$F$500,5,0)),"",VLOOKUP($B334,'START LİSTE'!$B$6:$F$500,5,0))</f>
        <v>18905</v>
      </c>
      <c r="G334" s="39"/>
      <c r="H334" s="40">
        <f t="shared" si="15"/>
        <v>60</v>
      </c>
    </row>
    <row r="335" spans="1:8" ht="18" customHeight="1">
      <c r="A335" s="34">
        <f t="shared" si="14"/>
        <v>330</v>
      </c>
      <c r="B335" s="35">
        <v>56</v>
      </c>
      <c r="C335" s="36" t="str">
        <f>IF(ISERROR(VLOOKUP(B335,'START LİSTE'!$B$6:$F$500,2,0)),"",VLOOKUP(B335,'START LİSTE'!$B$6:$F$500,2,0))</f>
        <v>TANJU ÖZTÜRK</v>
      </c>
      <c r="D335" s="36" t="str">
        <f>IF(ISERROR(VLOOKUP(B335,'START LİSTE'!$B$6:$F$500,3,0)),"",VLOOKUP(B335,'START LİSTE'!$B$6:$F$500,3,0))</f>
        <v>ANKARA</v>
      </c>
      <c r="E335" s="37" t="str">
        <f>IF(ISERROR(VLOOKUP(B335,'START LİSTE'!$B$6:$F$500,4,0)),"",VLOOKUP(B335,'START LİSTE'!$B$6:$F$500,4,0))</f>
        <v>F</v>
      </c>
      <c r="F335" s="38">
        <f>IF(ISERROR(VLOOKUP($B335,'START LİSTE'!$B$6:$F$500,5,0)),"",VLOOKUP($B335,'START LİSTE'!$B$6:$F$500,5,0))</f>
        <v>1</v>
      </c>
      <c r="G335" s="39"/>
      <c r="H335" s="40">
        <f t="shared" si="15"/>
        <v>60</v>
      </c>
    </row>
    <row r="336" spans="1:8" ht="18" customHeight="1">
      <c r="A336" s="34">
        <f t="shared" si="14"/>
        <v>331</v>
      </c>
      <c r="B336" s="35">
        <v>157</v>
      </c>
      <c r="C336" s="36" t="str">
        <f>IF(ISERROR(VLOOKUP(B336,'START LİSTE'!$B$6:$F$500,2,0)),"",VLOOKUP(B336,'START LİSTE'!$B$6:$F$500,2,0))</f>
        <v>BÜLENT YACI</v>
      </c>
      <c r="D336" s="36" t="str">
        <f>IF(ISERROR(VLOOKUP(B336,'START LİSTE'!$B$6:$F$500,3,0)),"",VLOOKUP(B336,'START LİSTE'!$B$6:$F$500,3,0))</f>
        <v>İSTANBUL-İSTANBUL MASTERLERİ</v>
      </c>
      <c r="E336" s="37" t="str">
        <f>IF(ISERROR(VLOOKUP(B336,'START LİSTE'!$B$6:$F$500,4,0)),"",VLOOKUP(B336,'START LİSTE'!$B$6:$F$500,4,0))</f>
        <v>F</v>
      </c>
      <c r="F336" s="38">
        <f>IF(ISERROR(VLOOKUP($B336,'START LİSTE'!$B$6:$F$500,5,0)),"",VLOOKUP($B336,'START LİSTE'!$B$6:$F$500,5,0))</f>
        <v>22472</v>
      </c>
      <c r="G336" s="39"/>
      <c r="H336" s="40">
        <f t="shared" si="15"/>
        <v>60</v>
      </c>
    </row>
    <row r="337" spans="1:8" ht="18" customHeight="1">
      <c r="A337" s="34">
        <f t="shared" si="14"/>
        <v>332</v>
      </c>
      <c r="B337" s="35">
        <v>99</v>
      </c>
      <c r="C337" s="36" t="str">
        <f>IF(ISERROR(VLOOKUP(B337,'START LİSTE'!$B$6:$F$500,2,0)),"",VLOOKUP(B337,'START LİSTE'!$B$6:$F$500,2,0))</f>
        <v>ÖMER AKASLAN</v>
      </c>
      <c r="D337" s="36" t="str">
        <f>IF(ISERROR(VLOOKUP(B337,'START LİSTE'!$B$6:$F$500,3,0)),"",VLOOKUP(B337,'START LİSTE'!$B$6:$F$500,3,0))</f>
        <v>BAŞKENT GENÇLER VE MASTERLER</v>
      </c>
      <c r="E337" s="37" t="str">
        <f>IF(ISERROR(VLOOKUP(B337,'START LİSTE'!$B$6:$F$500,4,0)),"",VLOOKUP(B337,'START LİSTE'!$B$6:$F$500,4,0))</f>
        <v>F</v>
      </c>
      <c r="F337" s="38">
        <f>IF(ISERROR(VLOOKUP($B337,'START LİSTE'!$B$6:$F$500,5,0)),"",VLOOKUP($B337,'START LİSTE'!$B$6:$F$500,5,0))</f>
        <v>0</v>
      </c>
      <c r="G337" s="39"/>
      <c r="H337" s="40">
        <f t="shared" si="15"/>
        <v>60</v>
      </c>
    </row>
    <row r="338" spans="1:8" ht="18" customHeight="1">
      <c r="A338" s="34">
        <f t="shared" si="14"/>
        <v>333</v>
      </c>
      <c r="B338" s="35">
        <v>111</v>
      </c>
      <c r="C338" s="36" t="str">
        <f>IF(ISERROR(VLOOKUP(B338,'START LİSTE'!$B$6:$F$500,2,0)),"",VLOOKUP(B338,'START LİSTE'!$B$6:$F$500,2,0))</f>
        <v>MURAT BURHANETTİN İŞLER</v>
      </c>
      <c r="D338" s="36" t="str">
        <f>IF(ISERROR(VLOOKUP(B338,'START LİSTE'!$B$6:$F$500,3,0)),"",VLOOKUP(B338,'START LİSTE'!$B$6:$F$500,3,0))</f>
        <v>BAŞKENT GENÇLER VE MASTERLER</v>
      </c>
      <c r="E338" s="37" t="str">
        <f>IF(ISERROR(VLOOKUP(B338,'START LİSTE'!$B$6:$F$500,4,0)),"",VLOOKUP(B338,'START LİSTE'!$B$6:$F$500,4,0))</f>
        <v>F</v>
      </c>
      <c r="F338" s="38">
        <f>IF(ISERROR(VLOOKUP($B338,'START LİSTE'!$B$6:$F$500,5,0)),"",VLOOKUP($B338,'START LİSTE'!$B$6:$F$500,5,0))</f>
        <v>0</v>
      </c>
      <c r="G338" s="39"/>
      <c r="H338" s="40">
        <f t="shared" si="15"/>
        <v>60</v>
      </c>
    </row>
    <row r="339" spans="1:8" ht="18" customHeight="1">
      <c r="A339" s="34">
        <f t="shared" si="14"/>
        <v>334</v>
      </c>
      <c r="B339" s="35">
        <v>420</v>
      </c>
      <c r="C339" s="36" t="str">
        <f>IF(ISERROR(VLOOKUP(B339,'START LİSTE'!$B$6:$F$500,2,0)),"",VLOOKUP(B339,'START LİSTE'!$B$6:$F$500,2,0))</f>
        <v>ENGİN GENÇ</v>
      </c>
      <c r="D339" s="36" t="str">
        <f>IF(ISERROR(VLOOKUP(B339,'START LİSTE'!$B$6:$F$500,3,0)),"",VLOOKUP(B339,'START LİSTE'!$B$6:$F$500,3,0))</f>
        <v>ANKARA</v>
      </c>
      <c r="E339" s="37" t="str">
        <f>IF(ISERROR(VLOOKUP(B339,'START LİSTE'!$B$6:$F$500,4,0)),"",VLOOKUP(B339,'START LİSTE'!$B$6:$F$500,4,0))</f>
        <v>F</v>
      </c>
      <c r="F339" s="38">
        <f>IF(ISERROR(VLOOKUP($B339,'START LİSTE'!$B$6:$F$500,5,0)),"",VLOOKUP($B339,'START LİSTE'!$B$6:$F$500,5,0))</f>
        <v>21916</v>
      </c>
      <c r="G339" s="39"/>
      <c r="H339" s="40">
        <f t="shared" si="15"/>
        <v>60</v>
      </c>
    </row>
    <row r="340" spans="1:8" ht="18" customHeight="1">
      <c r="A340" s="34">
        <f t="shared" si="14"/>
        <v>335</v>
      </c>
      <c r="B340" s="35">
        <v>114</v>
      </c>
      <c r="C340" s="36" t="str">
        <f>IF(ISERROR(VLOOKUP(B340,'START LİSTE'!$B$6:$F$500,2,0)),"",VLOOKUP(B340,'START LİSTE'!$B$6:$F$500,2,0))</f>
        <v>KIVANÇ GALİP ÖVER</v>
      </c>
      <c r="D340" s="36" t="str">
        <f>IF(ISERROR(VLOOKUP(B340,'START LİSTE'!$B$6:$F$500,3,0)),"",VLOOKUP(B340,'START LİSTE'!$B$6:$F$500,3,0))</f>
        <v>BAŞKENT GENÇLER VE MASTERLER</v>
      </c>
      <c r="E340" s="37" t="str">
        <f>IF(ISERROR(VLOOKUP(B340,'START LİSTE'!$B$6:$F$500,4,0)),"",VLOOKUP(B340,'START LİSTE'!$B$6:$F$500,4,0))</f>
        <v>F</v>
      </c>
      <c r="F340" s="38">
        <f>IF(ISERROR(VLOOKUP($B340,'START LİSTE'!$B$6:$F$500,5,0)),"",VLOOKUP($B340,'START LİSTE'!$B$6:$F$500,5,0))</f>
        <v>0</v>
      </c>
      <c r="G340" s="39"/>
      <c r="H340" s="40">
        <f t="shared" si="15"/>
        <v>60</v>
      </c>
    </row>
    <row r="341" spans="1:8" ht="18" customHeight="1">
      <c r="A341" s="34">
        <f t="shared" si="14"/>
        <v>336</v>
      </c>
      <c r="B341" s="35">
        <v>357</v>
      </c>
      <c r="C341" s="36" t="str">
        <f>IF(ISERROR(VLOOKUP(B341,'START LİSTE'!$B$6:$F$500,2,0)),"",VLOOKUP(B341,'START LİSTE'!$B$6:$F$500,2,0))</f>
        <v>EMRE ÖZDEM</v>
      </c>
      <c r="D341" s="36" t="str">
        <f>IF(ISERROR(VLOOKUP(B341,'START LİSTE'!$B$6:$F$500,3,0)),"",VLOOKUP(B341,'START LİSTE'!$B$6:$F$500,3,0))</f>
        <v>ANKARA</v>
      </c>
      <c r="E341" s="37" t="str">
        <f>IF(ISERROR(VLOOKUP(B341,'START LİSTE'!$B$6:$F$500,4,0)),"",VLOOKUP(B341,'START LİSTE'!$B$6:$F$500,4,0))</f>
        <v>F</v>
      </c>
      <c r="F341" s="38">
        <f>IF(ISERROR(VLOOKUP($B341,'START LİSTE'!$B$6:$F$500,5,0)),"",VLOOKUP($B341,'START LİSTE'!$B$6:$F$500,5,0))</f>
        <v>1</v>
      </c>
      <c r="G341" s="39"/>
      <c r="H341" s="40">
        <f t="shared" si="15"/>
        <v>60</v>
      </c>
    </row>
    <row r="342" spans="1:8" ht="18" customHeight="1">
      <c r="A342" s="34">
        <f t="shared" si="14"/>
        <v>337</v>
      </c>
      <c r="B342" s="35">
        <v>334</v>
      </c>
      <c r="C342" s="36" t="str">
        <f>IF(ISERROR(VLOOKUP(B342,'START LİSTE'!$B$6:$F$500,2,0)),"",VLOOKUP(B342,'START LİSTE'!$B$6:$F$500,2,0))</f>
        <v>ERCAN KÜÇÜKŞAHİN</v>
      </c>
      <c r="D342" s="36" t="str">
        <f>IF(ISERROR(VLOOKUP(B342,'START LİSTE'!$B$6:$F$500,3,0)),"",VLOOKUP(B342,'START LİSTE'!$B$6:$F$500,3,0))</f>
        <v>ANKARA</v>
      </c>
      <c r="E342" s="37" t="str">
        <f>IF(ISERROR(VLOOKUP(B342,'START LİSTE'!$B$6:$F$500,4,0)),"",VLOOKUP(B342,'START LİSTE'!$B$6:$F$500,4,0))</f>
        <v>F</v>
      </c>
      <c r="F342" s="38">
        <f>IF(ISERROR(VLOOKUP($B342,'START LİSTE'!$B$6:$F$500,5,0)),"",VLOOKUP($B342,'START LİSTE'!$B$6:$F$500,5,0))</f>
        <v>1</v>
      </c>
      <c r="G342" s="39"/>
      <c r="H342" s="40">
        <f t="shared" si="15"/>
        <v>60</v>
      </c>
    </row>
    <row r="343" spans="1:8" ht="18" customHeight="1">
      <c r="A343" s="34">
        <f t="shared" si="14"/>
        <v>338</v>
      </c>
      <c r="B343" s="35">
        <v>346</v>
      </c>
      <c r="C343" s="36" t="str">
        <f>IF(ISERROR(VLOOKUP(B343,'START LİSTE'!$B$6:$F$500,2,0)),"",VLOOKUP(B343,'START LİSTE'!$B$6:$F$500,2,0))</f>
        <v>KUBİLAY EĞİLMEZ</v>
      </c>
      <c r="D343" s="36" t="str">
        <f>IF(ISERROR(VLOOKUP(B343,'START LİSTE'!$B$6:$F$500,3,0)),"",VLOOKUP(B343,'START LİSTE'!$B$6:$F$500,3,0))</f>
        <v>ANKARA</v>
      </c>
      <c r="E343" s="37" t="str">
        <f>IF(ISERROR(VLOOKUP(B343,'START LİSTE'!$B$6:$F$500,4,0)),"",VLOOKUP(B343,'START LİSTE'!$B$6:$F$500,4,0))</f>
        <v>F</v>
      </c>
      <c r="F343" s="38">
        <f>IF(ISERROR(VLOOKUP($B343,'START LİSTE'!$B$6:$F$500,5,0)),"",VLOOKUP($B343,'START LİSTE'!$B$6:$F$500,5,0))</f>
        <v>1</v>
      </c>
      <c r="G343" s="39"/>
      <c r="H343" s="40">
        <f t="shared" si="15"/>
        <v>60</v>
      </c>
    </row>
    <row r="344" spans="1:8" ht="18" customHeight="1">
      <c r="A344" s="34">
        <f t="shared" si="14"/>
        <v>339</v>
      </c>
      <c r="B344" s="35">
        <v>414</v>
      </c>
      <c r="C344" s="36" t="str">
        <f>IF(ISERROR(VLOOKUP(B344,'START LİSTE'!$B$6:$F$500,2,0)),"",VLOOKUP(B344,'START LİSTE'!$B$6:$F$500,2,0))</f>
        <v>TOLGA TOPALAK</v>
      </c>
      <c r="D344" s="36" t="str">
        <f>IF(ISERROR(VLOOKUP(B344,'START LİSTE'!$B$6:$F$500,3,0)),"",VLOOKUP(B344,'START LİSTE'!$B$6:$F$500,3,0))</f>
        <v>ANKARA</v>
      </c>
      <c r="E344" s="37" t="str">
        <f>IF(ISERROR(VLOOKUP(B344,'START LİSTE'!$B$6:$F$500,4,0)),"",VLOOKUP(B344,'START LİSTE'!$B$6:$F$500,4,0))</f>
        <v>F</v>
      </c>
      <c r="F344" s="38">
        <f>IF(ISERROR(VLOOKUP($B344,'START LİSTE'!$B$6:$F$500,5,0)),"",VLOOKUP($B344,'START LİSTE'!$B$6:$F$500,5,0))</f>
        <v>32509</v>
      </c>
      <c r="G344" s="39"/>
      <c r="H344" s="40">
        <f t="shared" si="15"/>
        <v>60</v>
      </c>
    </row>
    <row r="345" spans="1:8" ht="18" customHeight="1">
      <c r="A345" s="34">
        <f t="shared" si="14"/>
        <v>340</v>
      </c>
      <c r="B345" s="35">
        <v>361</v>
      </c>
      <c r="C345" s="36" t="str">
        <f>IF(ISERROR(VLOOKUP(B345,'START LİSTE'!$B$6:$F$500,2,0)),"",VLOOKUP(B345,'START LİSTE'!$B$6:$F$500,2,0))</f>
        <v>FUAT ÖZTÜRK</v>
      </c>
      <c r="D345" s="36" t="str">
        <f>IF(ISERROR(VLOOKUP(B345,'START LİSTE'!$B$6:$F$500,3,0)),"",VLOOKUP(B345,'START LİSTE'!$B$6:$F$500,3,0))</f>
        <v>ANKARA</v>
      </c>
      <c r="E345" s="37" t="str">
        <f>IF(ISERROR(VLOOKUP(B345,'START LİSTE'!$B$6:$F$500,4,0)),"",VLOOKUP(B345,'START LİSTE'!$B$6:$F$500,4,0))</f>
        <v>F</v>
      </c>
      <c r="F345" s="38">
        <f>IF(ISERROR(VLOOKUP($B345,'START LİSTE'!$B$6:$F$500,5,0)),"",VLOOKUP($B345,'START LİSTE'!$B$6:$F$500,5,0))</f>
        <v>19828</v>
      </c>
      <c r="G345" s="39"/>
      <c r="H345" s="40">
        <f t="shared" si="15"/>
        <v>60</v>
      </c>
    </row>
    <row r="346" spans="1:8" ht="18" customHeight="1">
      <c r="A346" s="34">
        <f t="shared" si="14"/>
        <v>341</v>
      </c>
      <c r="B346" s="35">
        <v>140</v>
      </c>
      <c r="C346" s="36" t="str">
        <f>IF(ISERROR(VLOOKUP(B346,'START LİSTE'!$B$6:$F$500,2,0)),"",VLOOKUP(B346,'START LİSTE'!$B$6:$F$500,2,0))</f>
        <v>METİN ÖZKURUOĞLU</v>
      </c>
      <c r="D346" s="36" t="str">
        <f>IF(ISERROR(VLOOKUP(B346,'START LİSTE'!$B$6:$F$500,3,0)),"",VLOOKUP(B346,'START LİSTE'!$B$6:$F$500,3,0))</f>
        <v>İSTANBUL-İSTANBUL MASTERLERİ</v>
      </c>
      <c r="E346" s="37" t="str">
        <f>IF(ISERROR(VLOOKUP(B346,'START LİSTE'!$B$6:$F$500,4,0)),"",VLOOKUP(B346,'START LİSTE'!$B$6:$F$500,4,0))</f>
        <v>F</v>
      </c>
      <c r="F346" s="38">
        <f>IF(ISERROR(VLOOKUP($B346,'START LİSTE'!$B$6:$F$500,5,0)),"",VLOOKUP($B346,'START LİSTE'!$B$6:$F$500,5,0))</f>
        <v>20465</v>
      </c>
      <c r="G346" s="39"/>
      <c r="H346" s="40">
        <f t="shared" si="15"/>
        <v>60</v>
      </c>
    </row>
    <row r="347" spans="1:8" ht="18" customHeight="1">
      <c r="A347" s="34">
        <f t="shared" si="14"/>
        <v>342</v>
      </c>
      <c r="B347" s="35">
        <v>408</v>
      </c>
      <c r="C347" s="36" t="str">
        <f>IF(ISERROR(VLOOKUP(B347,'START LİSTE'!$B$6:$F$500,2,0)),"",VLOOKUP(B347,'START LİSTE'!$B$6:$F$500,2,0))</f>
        <v>DEMOKAN BOSTAN</v>
      </c>
      <c r="D347" s="36" t="str">
        <f>IF(ISERROR(VLOOKUP(B347,'START LİSTE'!$B$6:$F$500,3,0)),"",VLOOKUP(B347,'START LİSTE'!$B$6:$F$500,3,0))</f>
        <v>ANKARA</v>
      </c>
      <c r="E347" s="37" t="str">
        <f>IF(ISERROR(VLOOKUP(B347,'START LİSTE'!$B$6:$F$500,4,0)),"",VLOOKUP(B347,'START LİSTE'!$B$6:$F$500,4,0))</f>
        <v>F</v>
      </c>
      <c r="F347" s="38">
        <f>IF(ISERROR(VLOOKUP($B347,'START LİSTE'!$B$6:$F$500,5,0)),"",VLOOKUP($B347,'START LİSTE'!$B$6:$F$500,5,0))</f>
        <v>33604</v>
      </c>
      <c r="G347" s="39"/>
      <c r="H347" s="40">
        <f t="shared" si="15"/>
        <v>60</v>
      </c>
    </row>
    <row r="348" spans="1:8" ht="18" customHeight="1">
      <c r="A348" s="34">
        <f t="shared" si="14"/>
        <v>343</v>
      </c>
      <c r="B348" s="35">
        <v>244</v>
      </c>
      <c r="C348" s="36" t="str">
        <f>IF(ISERROR(VLOOKUP(B348,'START LİSTE'!$B$6:$F$500,2,0)),"",VLOOKUP(B348,'START LİSTE'!$B$6:$F$500,2,0))</f>
        <v>CEMİL AÇIKYILDIZ</v>
      </c>
      <c r="D348" s="36" t="str">
        <f>IF(ISERROR(VLOOKUP(B348,'START LİSTE'!$B$6:$F$500,3,0)),"",VLOOKUP(B348,'START LİSTE'!$B$6:$F$500,3,0))</f>
        <v>ANKARA</v>
      </c>
      <c r="E348" s="37" t="str">
        <f>IF(ISERROR(VLOOKUP(B348,'START LİSTE'!$B$6:$F$500,4,0)),"",VLOOKUP(B348,'START LİSTE'!$B$6:$F$500,4,0))</f>
        <v>F</v>
      </c>
      <c r="F348" s="38">
        <f>IF(ISERROR(VLOOKUP($B348,'START LİSTE'!$B$6:$F$500,5,0)),"",VLOOKUP($B348,'START LİSTE'!$B$6:$F$500,5,0))</f>
        <v>30462</v>
      </c>
      <c r="G348" s="39"/>
      <c r="H348" s="40">
        <f t="shared" si="15"/>
        <v>60</v>
      </c>
    </row>
    <row r="349" spans="1:8" ht="18" customHeight="1">
      <c r="A349" s="34">
        <f t="shared" si="14"/>
        <v>344</v>
      </c>
      <c r="B349" s="35">
        <v>125</v>
      </c>
      <c r="C349" s="36" t="str">
        <f>IF(ISERROR(VLOOKUP(B349,'START LİSTE'!$B$6:$F$500,2,0)),"",VLOOKUP(B349,'START LİSTE'!$B$6:$F$500,2,0))</f>
        <v>MUSTAFA TUFAN</v>
      </c>
      <c r="D349" s="36" t="str">
        <f>IF(ISERROR(VLOOKUP(B349,'START LİSTE'!$B$6:$F$500,3,0)),"",VLOOKUP(B349,'START LİSTE'!$B$6:$F$500,3,0))</f>
        <v>MANİSA</v>
      </c>
      <c r="E349" s="37" t="str">
        <f>IF(ISERROR(VLOOKUP(B349,'START LİSTE'!$B$6:$F$500,4,0)),"",VLOOKUP(B349,'START LİSTE'!$B$6:$F$500,4,0))</f>
        <v>F</v>
      </c>
      <c r="F349" s="38">
        <f>IF(ISERROR(VLOOKUP($B349,'START LİSTE'!$B$6:$F$500,5,0)),"",VLOOKUP($B349,'START LİSTE'!$B$6:$F$500,5,0))</f>
        <v>15467</v>
      </c>
      <c r="G349" s="39"/>
      <c r="H349" s="40">
        <f t="shared" si="15"/>
        <v>60</v>
      </c>
    </row>
    <row r="350" spans="1:8" ht="18" customHeight="1">
      <c r="A350" s="34">
        <f t="shared" si="14"/>
        <v>345</v>
      </c>
      <c r="B350" s="35">
        <v>155</v>
      </c>
      <c r="C350" s="36" t="str">
        <f>IF(ISERROR(VLOOKUP(B350,'START LİSTE'!$B$6:$F$500,2,0)),"",VLOOKUP(B350,'START LİSTE'!$B$6:$F$500,2,0))</f>
        <v>SABRİ HERİŞ</v>
      </c>
      <c r="D350" s="36" t="str">
        <f>IF(ISERROR(VLOOKUP(B350,'START LİSTE'!$B$6:$F$500,3,0)),"",VLOOKUP(B350,'START LİSTE'!$B$6:$F$500,3,0))</f>
        <v>İSTANBUL-İSTANBUL MASTERLERİ</v>
      </c>
      <c r="E350" s="37" t="str">
        <f>IF(ISERROR(VLOOKUP(B350,'START LİSTE'!$B$6:$F$500,4,0)),"",VLOOKUP(B350,'START LİSTE'!$B$6:$F$500,4,0))</f>
        <v>F</v>
      </c>
      <c r="F350" s="38">
        <f>IF(ISERROR(VLOOKUP($B350,'START LİSTE'!$B$6:$F$500,5,0)),"",VLOOKUP($B350,'START LİSTE'!$B$6:$F$500,5,0))</f>
        <v>15888</v>
      </c>
      <c r="G350" s="39"/>
      <c r="H350" s="40">
        <f t="shared" si="15"/>
        <v>60</v>
      </c>
    </row>
    <row r="351" spans="1:8" ht="18" customHeight="1">
      <c r="A351" s="34">
        <f t="shared" si="14"/>
        <v>346</v>
      </c>
      <c r="B351" s="35">
        <v>129</v>
      </c>
      <c r="C351" s="36" t="str">
        <f>IF(ISERROR(VLOOKUP(B351,'START LİSTE'!$B$6:$F$500,2,0)),"",VLOOKUP(B351,'START LİSTE'!$B$6:$F$500,2,0))</f>
        <v>GÖKHAN ÜNAL</v>
      </c>
      <c r="D351" s="36" t="str">
        <f>IF(ISERROR(VLOOKUP(B351,'START LİSTE'!$B$6:$F$500,3,0)),"",VLOOKUP(B351,'START LİSTE'!$B$6:$F$500,3,0))</f>
        <v>ANKARA</v>
      </c>
      <c r="E351" s="37" t="str">
        <f>IF(ISERROR(VLOOKUP(B351,'START LİSTE'!$B$6:$F$500,4,0)),"",VLOOKUP(B351,'START LİSTE'!$B$6:$F$500,4,0))</f>
        <v>F</v>
      </c>
      <c r="F351" s="38">
        <f>IF(ISERROR(VLOOKUP($B351,'START LİSTE'!$B$6:$F$500,5,0)),"",VLOOKUP($B351,'START LİSTE'!$B$6:$F$500,5,0))</f>
        <v>22774</v>
      </c>
      <c r="G351" s="39"/>
      <c r="H351" s="40">
        <f t="shared" si="15"/>
        <v>60</v>
      </c>
    </row>
    <row r="352" spans="1:8" ht="18" customHeight="1">
      <c r="A352" s="34">
        <f t="shared" si="14"/>
        <v>347</v>
      </c>
      <c r="B352" s="35">
        <v>53</v>
      </c>
      <c r="C352" s="36" t="str">
        <f>IF(ISERROR(VLOOKUP(B352,'START LİSTE'!$B$6:$F$500,2,0)),"",VLOOKUP(B352,'START LİSTE'!$B$6:$F$500,2,0))</f>
        <v>ZAFER AKYÜZ</v>
      </c>
      <c r="D352" s="36" t="str">
        <f>IF(ISERROR(VLOOKUP(B352,'START LİSTE'!$B$6:$F$500,3,0)),"",VLOOKUP(B352,'START LİSTE'!$B$6:$F$500,3,0))</f>
        <v>ANKARA</v>
      </c>
      <c r="E352" s="37" t="str">
        <f>IF(ISERROR(VLOOKUP(B352,'START LİSTE'!$B$6:$F$500,4,0)),"",VLOOKUP(B352,'START LİSTE'!$B$6:$F$500,4,0))</f>
        <v>F</v>
      </c>
      <c r="F352" s="38">
        <f>IF(ISERROR(VLOOKUP($B352,'START LİSTE'!$B$6:$F$500,5,0)),"",VLOOKUP($B352,'START LİSTE'!$B$6:$F$500,5,0))</f>
        <v>1</v>
      </c>
      <c r="G352" s="39"/>
      <c r="H352" s="40">
        <f t="shared" si="15"/>
        <v>60</v>
      </c>
    </row>
    <row r="353" spans="1:8" ht="18" customHeight="1">
      <c r="A353" s="34">
        <f t="shared" si="14"/>
        <v>348</v>
      </c>
      <c r="B353" s="35">
        <v>48</v>
      </c>
      <c r="C353" s="36" t="str">
        <f>IF(ISERROR(VLOOKUP(B353,'START LİSTE'!$B$6:$F$500,2,0)),"",VLOOKUP(B353,'START LİSTE'!$B$6:$F$500,2,0))</f>
        <v>SERKAN SUVEREN</v>
      </c>
      <c r="D353" s="36" t="str">
        <f>IF(ISERROR(VLOOKUP(B353,'START LİSTE'!$B$6:$F$500,3,0)),"",VLOOKUP(B353,'START LİSTE'!$B$6:$F$500,3,0))</f>
        <v>ANKARA</v>
      </c>
      <c r="E353" s="37" t="str">
        <f>IF(ISERROR(VLOOKUP(B353,'START LİSTE'!$B$6:$F$500,4,0)),"",VLOOKUP(B353,'START LİSTE'!$B$6:$F$500,4,0))</f>
        <v>F</v>
      </c>
      <c r="F353" s="38">
        <f>IF(ISERROR(VLOOKUP($B353,'START LİSTE'!$B$6:$F$500,5,0)),"",VLOOKUP($B353,'START LİSTE'!$B$6:$F$500,5,0))</f>
        <v>27712</v>
      </c>
      <c r="G353" s="39"/>
      <c r="H353" s="40">
        <f t="shared" si="15"/>
        <v>60</v>
      </c>
    </row>
    <row r="354" spans="1:8" ht="18" customHeight="1">
      <c r="A354" s="34">
        <f t="shared" si="14"/>
        <v>349</v>
      </c>
      <c r="B354" s="35">
        <v>363</v>
      </c>
      <c r="C354" s="36" t="str">
        <f>IF(ISERROR(VLOOKUP(B354,'START LİSTE'!$B$6:$F$500,2,0)),"",VLOOKUP(B354,'START LİSTE'!$B$6:$F$500,2,0))</f>
        <v>İLHAN KURT</v>
      </c>
      <c r="D354" s="36" t="str">
        <f>IF(ISERROR(VLOOKUP(B354,'START LİSTE'!$B$6:$F$500,3,0)),"",VLOOKUP(B354,'START LİSTE'!$B$6:$F$500,3,0))</f>
        <v>ANKARA</v>
      </c>
      <c r="E354" s="37" t="str">
        <f>IF(ISERROR(VLOOKUP(B354,'START LİSTE'!$B$6:$F$500,4,0)),"",VLOOKUP(B354,'START LİSTE'!$B$6:$F$500,4,0))</f>
        <v>F</v>
      </c>
      <c r="F354" s="38">
        <f>IF(ISERROR(VLOOKUP($B354,'START LİSTE'!$B$6:$F$500,5,0)),"",VLOOKUP($B354,'START LİSTE'!$B$6:$F$500,5,0))</f>
        <v>1</v>
      </c>
      <c r="G354" s="39"/>
      <c r="H354" s="40">
        <f t="shared" si="15"/>
        <v>60</v>
      </c>
    </row>
    <row r="355" spans="1:8" ht="18" customHeight="1">
      <c r="A355" s="34">
        <f t="shared" si="14"/>
        <v>350</v>
      </c>
      <c r="B355" s="35">
        <v>40</v>
      </c>
      <c r="C355" s="36" t="str">
        <f>IF(ISERROR(VLOOKUP(B355,'START LİSTE'!$B$6:$F$500,2,0)),"",VLOOKUP(B355,'START LİSTE'!$B$6:$F$500,2,0))</f>
        <v>SELAHATTIN GÜNEY</v>
      </c>
      <c r="D355" s="36" t="str">
        <f>IF(ISERROR(VLOOKUP(B355,'START LİSTE'!$B$6:$F$500,3,0)),"",VLOOKUP(B355,'START LİSTE'!$B$6:$F$500,3,0))</f>
        <v>ANKARA</v>
      </c>
      <c r="E355" s="37" t="str">
        <f>IF(ISERROR(VLOOKUP(B355,'START LİSTE'!$B$6:$F$500,4,0)),"",VLOOKUP(B355,'START LİSTE'!$B$6:$F$500,4,0))</f>
        <v>F</v>
      </c>
      <c r="F355" s="38">
        <f>IF(ISERROR(VLOOKUP($B355,'START LİSTE'!$B$6:$F$500,5,0)),"",VLOOKUP($B355,'START LİSTE'!$B$6:$F$500,5,0))</f>
        <v>23583</v>
      </c>
      <c r="G355" s="39"/>
      <c r="H355" s="40">
        <f t="shared" si="15"/>
        <v>60</v>
      </c>
    </row>
    <row r="356" spans="1:8" ht="18" customHeight="1">
      <c r="A356" s="34">
        <f t="shared" si="14"/>
        <v>351</v>
      </c>
      <c r="B356" s="35">
        <v>386</v>
      </c>
      <c r="C356" s="36" t="str">
        <f>IF(ISERROR(VLOOKUP(B356,'START LİSTE'!$B$6:$F$500,2,0)),"",VLOOKUP(B356,'START LİSTE'!$B$6:$F$500,2,0))</f>
        <v>O. ERDOĞAN DULDA</v>
      </c>
      <c r="D356" s="36" t="str">
        <f>IF(ISERROR(VLOOKUP(B356,'START LİSTE'!$B$6:$F$500,3,0)),"",VLOOKUP(B356,'START LİSTE'!$B$6:$F$500,3,0))</f>
        <v>ANKARA</v>
      </c>
      <c r="E356" s="37" t="str">
        <f>IF(ISERROR(VLOOKUP(B356,'START LİSTE'!$B$6:$F$500,4,0)),"",VLOOKUP(B356,'START LİSTE'!$B$6:$F$500,4,0))</f>
        <v>F</v>
      </c>
      <c r="F356" s="38">
        <f>IF(ISERROR(VLOOKUP($B356,'START LİSTE'!$B$6:$F$500,5,0)),"",VLOOKUP($B356,'START LİSTE'!$B$6:$F$500,5,0))</f>
        <v>46788</v>
      </c>
      <c r="G356" s="39"/>
      <c r="H356" s="40">
        <f t="shared" si="15"/>
        <v>60</v>
      </c>
    </row>
    <row r="357" spans="1:8" ht="18" customHeight="1">
      <c r="A357" s="34">
        <f t="shared" si="14"/>
        <v>352</v>
      </c>
      <c r="B357" s="35">
        <v>8</v>
      </c>
      <c r="C357" s="36" t="str">
        <f>IF(ISERROR(VLOOKUP(B357,'START LİSTE'!$B$6:$F$500,2,0)),"",VLOOKUP(B357,'START LİSTE'!$B$6:$F$500,2,0))</f>
        <v>CÜNEYT AKYILDIZ</v>
      </c>
      <c r="D357" s="36" t="str">
        <f>IF(ISERROR(VLOOKUP(B357,'START LİSTE'!$B$6:$F$500,3,0)),"",VLOOKUP(B357,'START LİSTE'!$B$6:$F$500,3,0))</f>
        <v>ARTVİN</v>
      </c>
      <c r="E357" s="37" t="str">
        <f>IF(ISERROR(VLOOKUP(B357,'START LİSTE'!$B$6:$F$500,4,0)),"",VLOOKUP(B357,'START LİSTE'!$B$6:$F$500,4,0))</f>
        <v>F</v>
      </c>
      <c r="F357" s="38">
        <f>IF(ISERROR(VLOOKUP($B357,'START LİSTE'!$B$6:$F$500,5,0)),"",VLOOKUP($B357,'START LİSTE'!$B$6:$F$500,5,0))</f>
        <v>28705</v>
      </c>
      <c r="G357" s="39"/>
      <c r="H357" s="40">
        <f t="shared" si="15"/>
        <v>60</v>
      </c>
    </row>
    <row r="358" spans="1:8" ht="18" customHeight="1">
      <c r="A358" s="34">
        <f t="shared" si="14"/>
        <v>353</v>
      </c>
      <c r="B358" s="35">
        <v>145</v>
      </c>
      <c r="C358" s="36" t="str">
        <f>IF(ISERROR(VLOOKUP(B358,'START LİSTE'!$B$6:$F$500,2,0)),"",VLOOKUP(B358,'START LİSTE'!$B$6:$F$500,2,0))</f>
        <v>İBRAHİM AYDIN</v>
      </c>
      <c r="D358" s="36" t="str">
        <f>IF(ISERROR(VLOOKUP(B358,'START LİSTE'!$B$6:$F$500,3,0)),"",VLOOKUP(B358,'START LİSTE'!$B$6:$F$500,3,0))</f>
        <v>İSTANBUL-İSTANBUL MASTERLERİ</v>
      </c>
      <c r="E358" s="37" t="str">
        <f>IF(ISERROR(VLOOKUP(B358,'START LİSTE'!$B$6:$F$500,4,0)),"",VLOOKUP(B358,'START LİSTE'!$B$6:$F$500,4,0))</f>
        <v>F</v>
      </c>
      <c r="F358" s="38">
        <f>IF(ISERROR(VLOOKUP($B358,'START LİSTE'!$B$6:$F$500,5,0)),"",VLOOKUP($B358,'START LİSTE'!$B$6:$F$500,5,0))</f>
        <v>22471</v>
      </c>
      <c r="G358" s="39"/>
      <c r="H358" s="40">
        <f t="shared" si="15"/>
        <v>60</v>
      </c>
    </row>
    <row r="359" spans="1:8" ht="18" customHeight="1">
      <c r="A359" s="34">
        <f t="shared" si="14"/>
        <v>354</v>
      </c>
      <c r="B359" s="35">
        <v>146</v>
      </c>
      <c r="C359" s="36" t="str">
        <f>IF(ISERROR(VLOOKUP(B359,'START LİSTE'!$B$6:$F$500,2,0)),"",VLOOKUP(B359,'START LİSTE'!$B$6:$F$500,2,0))</f>
        <v>MUCAHİT SUNGUR</v>
      </c>
      <c r="D359" s="36" t="str">
        <f>IF(ISERROR(VLOOKUP(B359,'START LİSTE'!$B$6:$F$500,3,0)),"",VLOOKUP(B359,'START LİSTE'!$B$6:$F$500,3,0))</f>
        <v>İSTANBUL-İSTANBUL MASTERLERİ</v>
      </c>
      <c r="E359" s="37" t="str">
        <f>IF(ISERROR(VLOOKUP(B359,'START LİSTE'!$B$6:$F$500,4,0)),"",VLOOKUP(B359,'START LİSTE'!$B$6:$F$500,4,0))</f>
        <v>F</v>
      </c>
      <c r="F359" s="38">
        <f>IF(ISERROR(VLOOKUP($B359,'START LİSTE'!$B$6:$F$500,5,0)),"",VLOOKUP($B359,'START LİSTE'!$B$6:$F$500,5,0))</f>
        <v>20243</v>
      </c>
      <c r="G359" s="39"/>
      <c r="H359" s="40">
        <f t="shared" si="15"/>
        <v>60</v>
      </c>
    </row>
    <row r="360" spans="1:8" ht="18" customHeight="1">
      <c r="A360" s="34">
        <f t="shared" si="14"/>
        <v>355</v>
      </c>
      <c r="B360" s="35">
        <v>419</v>
      </c>
      <c r="C360" s="36" t="str">
        <f>IF(ISERROR(VLOOKUP(B360,'START LİSTE'!$B$6:$F$500,2,0)),"",VLOOKUP(B360,'START LİSTE'!$B$6:$F$500,2,0))</f>
        <v>NAFİ İPEK</v>
      </c>
      <c r="D360" s="36" t="str">
        <f>IF(ISERROR(VLOOKUP(B360,'START LİSTE'!$B$6:$F$500,3,0)),"",VLOOKUP(B360,'START LİSTE'!$B$6:$F$500,3,0))</f>
        <v>ANKARA</v>
      </c>
      <c r="E360" s="37" t="str">
        <f>IF(ISERROR(VLOOKUP(B360,'START LİSTE'!$B$6:$F$500,4,0)),"",VLOOKUP(B360,'START LİSTE'!$B$6:$F$500,4,0))</f>
        <v>F</v>
      </c>
      <c r="F360" s="38">
        <f>IF(ISERROR(VLOOKUP($B360,'START LİSTE'!$B$6:$F$500,5,0)),"",VLOOKUP($B360,'START LİSTE'!$B$6:$F$500,5,0))</f>
        <v>22282</v>
      </c>
      <c r="G360" s="39"/>
      <c r="H360" s="40">
        <f t="shared" si="15"/>
        <v>60</v>
      </c>
    </row>
    <row r="361" spans="1:8" ht="18" customHeight="1">
      <c r="A361" s="34">
        <f t="shared" si="14"/>
        <v>356</v>
      </c>
      <c r="B361" s="35">
        <v>133</v>
      </c>
      <c r="C361" s="36" t="str">
        <f>IF(ISERROR(VLOOKUP(B361,'START LİSTE'!$B$6:$F$500,2,0)),"",VLOOKUP(B361,'START LİSTE'!$B$6:$F$500,2,0))</f>
        <v>ARİF HİKMET BİLDİK</v>
      </c>
      <c r="D361" s="36" t="str">
        <f>IF(ISERROR(VLOOKUP(B361,'START LİSTE'!$B$6:$F$500,3,0)),"",VLOOKUP(B361,'START LİSTE'!$B$6:$F$500,3,0))</f>
        <v>İSTANBUL-İSTANBUL MASTERLERİ</v>
      </c>
      <c r="E361" s="37" t="str">
        <f>IF(ISERROR(VLOOKUP(B361,'START LİSTE'!$B$6:$F$500,4,0)),"",VLOOKUP(B361,'START LİSTE'!$B$6:$F$500,4,0))</f>
        <v>F</v>
      </c>
      <c r="F361" s="38">
        <f>IF(ISERROR(VLOOKUP($B361,'START LİSTE'!$B$6:$F$500,5,0)),"",VLOOKUP($B361,'START LİSTE'!$B$6:$F$500,5,0))</f>
        <v>21533</v>
      </c>
      <c r="G361" s="39"/>
      <c r="H361" s="40">
        <f t="shared" si="15"/>
        <v>60</v>
      </c>
    </row>
    <row r="362" spans="1:8" ht="18" customHeight="1">
      <c r="A362" s="34">
        <f t="shared" si="14"/>
        <v>357</v>
      </c>
      <c r="B362" s="35">
        <v>139</v>
      </c>
      <c r="C362" s="36" t="str">
        <f>IF(ISERROR(VLOOKUP(B362,'START LİSTE'!$B$6:$F$500,2,0)),"",VLOOKUP(B362,'START LİSTE'!$B$6:$F$500,2,0))</f>
        <v>KAZIM KAYA</v>
      </c>
      <c r="D362" s="36" t="str">
        <f>IF(ISERROR(VLOOKUP(B362,'START LİSTE'!$B$6:$F$500,3,0)),"",VLOOKUP(B362,'START LİSTE'!$B$6:$F$500,3,0))</f>
        <v>İSTANBUL-İSTANBUL MASTERLERİ</v>
      </c>
      <c r="E362" s="37" t="str">
        <f>IF(ISERROR(VLOOKUP(B362,'START LİSTE'!$B$6:$F$500,4,0)),"",VLOOKUP(B362,'START LİSTE'!$B$6:$F$500,4,0))</f>
        <v>F</v>
      </c>
      <c r="F362" s="38">
        <f>IF(ISERROR(VLOOKUP($B362,'START LİSTE'!$B$6:$F$500,5,0)),"",VLOOKUP($B362,'START LİSTE'!$B$6:$F$500,5,0))</f>
        <v>19949</v>
      </c>
      <c r="G362" s="39"/>
      <c r="H362" s="40">
        <f t="shared" si="15"/>
        <v>60</v>
      </c>
    </row>
    <row r="363" spans="1:8" ht="18" customHeight="1">
      <c r="A363" s="34">
        <f t="shared" si="14"/>
        <v>358</v>
      </c>
      <c r="B363" s="35">
        <v>135</v>
      </c>
      <c r="C363" s="36" t="str">
        <f>IF(ISERROR(VLOOKUP(B363,'START LİSTE'!$B$6:$F$500,2,0)),"",VLOOKUP(B363,'START LİSTE'!$B$6:$F$500,2,0))</f>
        <v>MEHMET USTA</v>
      </c>
      <c r="D363" s="36" t="str">
        <f>IF(ISERROR(VLOOKUP(B363,'START LİSTE'!$B$6:$F$500,3,0)),"",VLOOKUP(B363,'START LİSTE'!$B$6:$F$500,3,0))</f>
        <v>İSTANBUL-İSTANBUL MASTERLERİ</v>
      </c>
      <c r="E363" s="37" t="str">
        <f>IF(ISERROR(VLOOKUP(B363,'START LİSTE'!$B$6:$F$500,4,0)),"",VLOOKUP(B363,'START LİSTE'!$B$6:$F$500,4,0))</f>
        <v>F</v>
      </c>
      <c r="F363" s="38">
        <f>IF(ISERROR(VLOOKUP($B363,'START LİSTE'!$B$6:$F$500,5,0)),"",VLOOKUP($B363,'START LİSTE'!$B$6:$F$500,5,0))</f>
        <v>17992</v>
      </c>
      <c r="G363" s="39"/>
      <c r="H363" s="40">
        <f t="shared" si="15"/>
        <v>60</v>
      </c>
    </row>
    <row r="364" spans="1:8" ht="18" customHeight="1">
      <c r="A364" s="34">
        <f t="shared" si="14"/>
        <v>359</v>
      </c>
      <c r="B364" s="35">
        <v>148</v>
      </c>
      <c r="C364" s="36" t="str">
        <f>IF(ISERROR(VLOOKUP(B364,'START LİSTE'!$B$6:$F$500,2,0)),"",VLOOKUP(B364,'START LİSTE'!$B$6:$F$500,2,0))</f>
        <v>ABDURRAHMAN ÇOLAK</v>
      </c>
      <c r="D364" s="36" t="str">
        <f>IF(ISERROR(VLOOKUP(B364,'START LİSTE'!$B$6:$F$500,3,0)),"",VLOOKUP(B364,'START LİSTE'!$B$6:$F$500,3,0))</f>
        <v>İSTANBUL-İSTANBUL MASTERLERİ</v>
      </c>
      <c r="E364" s="37" t="str">
        <f>IF(ISERROR(VLOOKUP(B364,'START LİSTE'!$B$6:$F$500,4,0)),"",VLOOKUP(B364,'START LİSTE'!$B$6:$F$500,4,0))</f>
        <v>F</v>
      </c>
      <c r="F364" s="38">
        <f>IF(ISERROR(VLOOKUP($B364,'START LİSTE'!$B$6:$F$500,5,0)),"",VLOOKUP($B364,'START LİSTE'!$B$6:$F$500,5,0))</f>
        <v>18816</v>
      </c>
      <c r="G364" s="39"/>
      <c r="H364" s="40">
        <f t="shared" si="15"/>
        <v>60</v>
      </c>
    </row>
    <row r="365" spans="1:8" ht="18" customHeight="1">
      <c r="A365" s="34">
        <f t="shared" si="14"/>
        <v>360</v>
      </c>
      <c r="B365" s="35">
        <v>91</v>
      </c>
      <c r="C365" s="36" t="str">
        <f>IF(ISERROR(VLOOKUP(B365,'START LİSTE'!$B$6:$F$500,2,0)),"",VLOOKUP(B365,'START LİSTE'!$B$6:$F$500,2,0))</f>
        <v>MUSTAFA AKBAL</v>
      </c>
      <c r="D365" s="36" t="str">
        <f>IF(ISERROR(VLOOKUP(B365,'START LİSTE'!$B$6:$F$500,3,0)),"",VLOOKUP(B365,'START LİSTE'!$B$6:$F$500,3,0))</f>
        <v>ANKARA- BAŞKENT GENÇLER VE MAST. A.S.K.</v>
      </c>
      <c r="E365" s="37" t="str">
        <f>IF(ISERROR(VLOOKUP(B365,'START LİSTE'!$B$6:$F$500,4,0)),"",VLOOKUP(B365,'START LİSTE'!$B$6:$F$500,4,0))</f>
        <v>F</v>
      </c>
      <c r="F365" s="38">
        <f>IF(ISERROR(VLOOKUP($B365,'START LİSTE'!$B$6:$F$500,5,0)),"",VLOOKUP($B365,'START LİSTE'!$B$6:$F$500,5,0))</f>
        <v>23752</v>
      </c>
      <c r="G365" s="39"/>
      <c r="H365" s="40">
        <f t="shared" si="15"/>
        <v>60</v>
      </c>
    </row>
    <row r="366" spans="1:8" ht="18" customHeight="1">
      <c r="A366" s="34">
        <f t="shared" si="14"/>
        <v>361</v>
      </c>
      <c r="B366" s="35">
        <v>144</v>
      </c>
      <c r="C366" s="36" t="str">
        <f>IF(ISERROR(VLOOKUP(B366,'START LİSTE'!$B$6:$F$500,2,0)),"",VLOOKUP(B366,'START LİSTE'!$B$6:$F$500,2,0))</f>
        <v>YAVUZ EMRE ÇIKSIN</v>
      </c>
      <c r="D366" s="36" t="str">
        <f>IF(ISERROR(VLOOKUP(B366,'START LİSTE'!$B$6:$F$500,3,0)),"",VLOOKUP(B366,'START LİSTE'!$B$6:$F$500,3,0))</f>
        <v>İSTANBUL-İSTANBUL MASTERLERİ</v>
      </c>
      <c r="E366" s="37" t="str">
        <f>IF(ISERROR(VLOOKUP(B366,'START LİSTE'!$B$6:$F$500,4,0)),"",VLOOKUP(B366,'START LİSTE'!$B$6:$F$500,4,0))</f>
        <v>F</v>
      </c>
      <c r="F366" s="38">
        <f>IF(ISERROR(VLOOKUP($B366,'START LİSTE'!$B$6:$F$500,5,0)),"",VLOOKUP($B366,'START LİSTE'!$B$6:$F$500,5,0))</f>
        <v>16103</v>
      </c>
      <c r="G366" s="39"/>
      <c r="H366" s="40">
        <f t="shared" si="15"/>
        <v>60</v>
      </c>
    </row>
    <row r="367" spans="1:8" ht="18" customHeight="1">
      <c r="A367" s="34">
        <f t="shared" si="14"/>
        <v>362</v>
      </c>
      <c r="B367" s="35">
        <v>137</v>
      </c>
      <c r="C367" s="36" t="str">
        <f>IF(ISERROR(VLOOKUP(B367,'START LİSTE'!$B$6:$F$500,2,0)),"",VLOOKUP(B367,'START LİSTE'!$B$6:$F$500,2,0))</f>
        <v>ERSAN GÜRELLİ</v>
      </c>
      <c r="D367" s="36" t="str">
        <f>IF(ISERROR(VLOOKUP(B367,'START LİSTE'!$B$6:$F$500,3,0)),"",VLOOKUP(B367,'START LİSTE'!$B$6:$F$500,3,0))</f>
        <v>İSTANBUL-İSTANBUL MASTERLERİ</v>
      </c>
      <c r="E367" s="37" t="str">
        <f>IF(ISERROR(VLOOKUP(B367,'START LİSTE'!$B$6:$F$500,4,0)),"",VLOOKUP(B367,'START LİSTE'!$B$6:$F$500,4,0))</f>
        <v>F</v>
      </c>
      <c r="F367" s="38">
        <f>IF(ISERROR(VLOOKUP($B367,'START LİSTE'!$B$6:$F$500,5,0)),"",VLOOKUP($B367,'START LİSTE'!$B$6:$F$500,5,0))</f>
        <v>21316</v>
      </c>
      <c r="G367" s="39"/>
      <c r="H367" s="40">
        <f t="shared" si="15"/>
        <v>60</v>
      </c>
    </row>
    <row r="368" spans="1:8" ht="18" customHeight="1">
      <c r="A368" s="34">
        <f t="shared" si="14"/>
        <v>363</v>
      </c>
      <c r="B368" s="35">
        <v>388</v>
      </c>
      <c r="C368" s="36" t="str">
        <f>IF(ISERROR(VLOOKUP(B368,'START LİSTE'!$B$6:$F$500,2,0)),"",VLOOKUP(B368,'START LİSTE'!$B$6:$F$500,2,0))</f>
        <v>ALTAN TÜRKERİ</v>
      </c>
      <c r="D368" s="36" t="str">
        <f>IF(ISERROR(VLOOKUP(B368,'START LİSTE'!$B$6:$F$500,3,0)),"",VLOOKUP(B368,'START LİSTE'!$B$6:$F$500,3,0))</f>
        <v>ANKARA</v>
      </c>
      <c r="E368" s="37" t="str">
        <f>IF(ISERROR(VLOOKUP(B368,'START LİSTE'!$B$6:$F$500,4,0)),"",VLOOKUP(B368,'START LİSTE'!$B$6:$F$500,4,0))</f>
        <v>F</v>
      </c>
      <c r="F368" s="38">
        <f>IF(ISERROR(VLOOKUP($B368,'START LİSTE'!$B$6:$F$500,5,0)),"",VLOOKUP($B368,'START LİSTE'!$B$6:$F$500,5,0))</f>
        <v>1</v>
      </c>
      <c r="G368" s="39"/>
      <c r="H368" s="40">
        <f t="shared" si="15"/>
        <v>60</v>
      </c>
    </row>
    <row r="369" spans="1:8" ht="18" customHeight="1">
      <c r="A369" s="34">
        <f t="shared" si="14"/>
        <v>364</v>
      </c>
      <c r="B369" s="35">
        <v>329</v>
      </c>
      <c r="C369" s="36" t="str">
        <f>IF(ISERROR(VLOOKUP(B369,'START LİSTE'!$B$6:$F$500,2,0)),"",VLOOKUP(B369,'START LİSTE'!$B$6:$F$500,2,0))</f>
        <v>NAZİF KEKLİKÇİ</v>
      </c>
      <c r="D369" s="36">
        <f>IF(ISERROR(VLOOKUP(B369,'START LİSTE'!$B$6:$F$500,3,0)),"",VLOOKUP(B369,'START LİSTE'!$B$6:$F$500,3,0))</f>
        <v>0</v>
      </c>
      <c r="E369" s="37" t="str">
        <f>IF(ISERROR(VLOOKUP(B369,'START LİSTE'!$B$6:$F$500,4,0)),"",VLOOKUP(B369,'START LİSTE'!$B$6:$F$500,4,0))</f>
        <v>F</v>
      </c>
      <c r="F369" s="38">
        <f>IF(ISERROR(VLOOKUP($B369,'START LİSTE'!$B$6:$F$500,5,0)),"",VLOOKUP($B369,'START LİSTE'!$B$6:$F$500,5,0))</f>
        <v>32874</v>
      </c>
      <c r="G369" s="39"/>
      <c r="H369" s="40">
        <f t="shared" si="15"/>
        <v>60</v>
      </c>
    </row>
    <row r="370" spans="1:8" ht="18" customHeight="1">
      <c r="A370" s="34">
        <f t="shared" si="14"/>
      </c>
      <c r="B370" s="35"/>
      <c r="C370" s="36">
        <f>IF(ISERROR(VLOOKUP(B370,'START LİSTE'!$B$6:$F$500,2,0)),"",VLOOKUP(B370,'START LİSTE'!$B$6:$F$500,2,0))</f>
      </c>
      <c r="D370" s="36">
        <f>IF(ISERROR(VLOOKUP(B370,'START LİSTE'!$B$6:$F$500,3,0)),"",VLOOKUP(B370,'START LİSTE'!$B$6:$F$500,3,0))</f>
      </c>
      <c r="E370" s="37">
        <f>IF(ISERROR(VLOOKUP(B370,'START LİSTE'!$B$6:$F$500,4,0)),"",VLOOKUP(B370,'START LİSTE'!$B$6:$F$500,4,0))</f>
      </c>
      <c r="F370" s="38">
        <f>IF(ISERROR(VLOOKUP($B370,'START LİSTE'!$B$6:$F$500,5,0)),"",VLOOKUP($B370,'START LİSTE'!$B$6:$F$500,5,0))</f>
      </c>
      <c r="G370" s="39"/>
      <c r="H370" s="40">
        <f t="shared" si="15"/>
      </c>
    </row>
    <row r="371" spans="1:8" ht="18" customHeight="1">
      <c r="A371" s="34">
        <f t="shared" si="14"/>
      </c>
      <c r="B371" s="35"/>
      <c r="C371" s="36">
        <f>IF(ISERROR(VLOOKUP(B371,'START LİSTE'!$B$6:$F$500,2,0)),"",VLOOKUP(B371,'START LİSTE'!$B$6:$F$500,2,0))</f>
      </c>
      <c r="D371" s="36">
        <f>IF(ISERROR(VLOOKUP(B371,'START LİSTE'!$B$6:$F$500,3,0)),"",VLOOKUP(B371,'START LİSTE'!$B$6:$F$500,3,0))</f>
      </c>
      <c r="E371" s="37">
        <f>IF(ISERROR(VLOOKUP(B371,'START LİSTE'!$B$6:$F$500,4,0)),"",VLOOKUP(B371,'START LİSTE'!$B$6:$F$500,4,0))</f>
      </c>
      <c r="F371" s="38">
        <f>IF(ISERROR(VLOOKUP($B371,'START LİSTE'!$B$6:$F$500,5,0)),"",VLOOKUP($B371,'START LİSTE'!$B$6:$F$500,5,0))</f>
      </c>
      <c r="G371" s="39"/>
      <c r="H371" s="40">
        <f t="shared" si="15"/>
      </c>
    </row>
    <row r="372" spans="1:8" ht="18" customHeight="1">
      <c r="A372" s="34">
        <f t="shared" si="14"/>
      </c>
      <c r="B372" s="35"/>
      <c r="C372" s="36">
        <f>IF(ISERROR(VLOOKUP(B372,'START LİSTE'!$B$6:$F$500,2,0)),"",VLOOKUP(B372,'START LİSTE'!$B$6:$F$500,2,0))</f>
      </c>
      <c r="D372" s="36">
        <f>IF(ISERROR(VLOOKUP(B372,'START LİSTE'!$B$6:$F$500,3,0)),"",VLOOKUP(B372,'START LİSTE'!$B$6:$F$500,3,0))</f>
      </c>
      <c r="E372" s="37">
        <f>IF(ISERROR(VLOOKUP(B372,'START LİSTE'!$B$6:$F$500,4,0)),"",VLOOKUP(B372,'START LİSTE'!$B$6:$F$500,4,0))</f>
      </c>
      <c r="F372" s="38">
        <f>IF(ISERROR(VLOOKUP($B372,'START LİSTE'!$B$6:$F$500,5,0)),"",VLOOKUP($B372,'START LİSTE'!$B$6:$F$500,5,0))</f>
      </c>
      <c r="G372" s="39"/>
      <c r="H372" s="40">
        <f t="shared" si="15"/>
      </c>
    </row>
    <row r="373" spans="1:8" ht="18" customHeight="1">
      <c r="A373" s="34">
        <f t="shared" si="14"/>
      </c>
      <c r="B373" s="35"/>
      <c r="C373" s="36">
        <f>IF(ISERROR(VLOOKUP(B373,'START LİSTE'!$B$6:$F$500,2,0)),"",VLOOKUP(B373,'START LİSTE'!$B$6:$F$500,2,0))</f>
      </c>
      <c r="D373" s="36">
        <f>IF(ISERROR(VLOOKUP(B373,'START LİSTE'!$B$6:$F$500,3,0)),"",VLOOKUP(B373,'START LİSTE'!$B$6:$F$500,3,0))</f>
      </c>
      <c r="E373" s="37">
        <f>IF(ISERROR(VLOOKUP(B373,'START LİSTE'!$B$6:$F$500,4,0)),"",VLOOKUP(B373,'START LİSTE'!$B$6:$F$500,4,0))</f>
      </c>
      <c r="F373" s="38">
        <f>IF(ISERROR(VLOOKUP($B373,'START LİSTE'!$B$6:$F$500,5,0)),"",VLOOKUP($B373,'START LİSTE'!$B$6:$F$500,5,0))</f>
      </c>
      <c r="G373" s="39"/>
      <c r="H373" s="40">
        <f t="shared" si="15"/>
      </c>
    </row>
    <row r="374" spans="1:8" ht="18" customHeight="1">
      <c r="A374" s="34">
        <f t="shared" si="14"/>
      </c>
      <c r="B374" s="35"/>
      <c r="C374" s="36">
        <f>IF(ISERROR(VLOOKUP(B374,'START LİSTE'!$B$6:$F$500,2,0)),"",VLOOKUP(B374,'START LİSTE'!$B$6:$F$500,2,0))</f>
      </c>
      <c r="D374" s="36">
        <f>IF(ISERROR(VLOOKUP(B374,'START LİSTE'!$B$6:$F$500,3,0)),"",VLOOKUP(B374,'START LİSTE'!$B$6:$F$500,3,0))</f>
      </c>
      <c r="E374" s="37">
        <f>IF(ISERROR(VLOOKUP(B374,'START LİSTE'!$B$6:$F$500,4,0)),"",VLOOKUP(B374,'START LİSTE'!$B$6:$F$500,4,0))</f>
      </c>
      <c r="F374" s="38">
        <f>IF(ISERROR(VLOOKUP($B374,'START LİSTE'!$B$6:$F$500,5,0)),"",VLOOKUP($B374,'START LİSTE'!$B$6:$F$500,5,0))</f>
      </c>
      <c r="G374" s="39"/>
      <c r="H374" s="40">
        <f t="shared" si="15"/>
      </c>
    </row>
    <row r="375" spans="1:8" ht="18" customHeight="1">
      <c r="A375" s="34">
        <f t="shared" si="14"/>
      </c>
      <c r="B375" s="35"/>
      <c r="C375" s="36">
        <f>IF(ISERROR(VLOOKUP(B375,'START LİSTE'!$B$6:$F$500,2,0)),"",VLOOKUP(B375,'START LİSTE'!$B$6:$F$500,2,0))</f>
      </c>
      <c r="D375" s="36">
        <f>IF(ISERROR(VLOOKUP(B375,'START LİSTE'!$B$6:$F$500,3,0)),"",VLOOKUP(B375,'START LİSTE'!$B$6:$F$500,3,0))</f>
      </c>
      <c r="E375" s="37">
        <f>IF(ISERROR(VLOOKUP(B375,'START LİSTE'!$B$6:$F$500,4,0)),"",VLOOKUP(B375,'START LİSTE'!$B$6:$F$500,4,0))</f>
      </c>
      <c r="F375" s="38">
        <f>IF(ISERROR(VLOOKUP($B375,'START LİSTE'!$B$6:$F$500,5,0)),"",VLOOKUP($B375,'START LİSTE'!$B$6:$F$500,5,0))</f>
      </c>
      <c r="G375" s="39"/>
      <c r="H375" s="40">
        <f t="shared" si="15"/>
      </c>
    </row>
    <row r="376" spans="1:8" ht="18" customHeight="1">
      <c r="A376" s="34">
        <f t="shared" si="14"/>
      </c>
      <c r="B376" s="35"/>
      <c r="C376" s="36">
        <f>IF(ISERROR(VLOOKUP(B376,'START LİSTE'!$B$6:$F$500,2,0)),"",VLOOKUP(B376,'START LİSTE'!$B$6:$F$500,2,0))</f>
      </c>
      <c r="D376" s="36">
        <f>IF(ISERROR(VLOOKUP(B376,'START LİSTE'!$B$6:$F$500,3,0)),"",VLOOKUP(B376,'START LİSTE'!$B$6:$F$500,3,0))</f>
      </c>
      <c r="E376" s="37">
        <f>IF(ISERROR(VLOOKUP(B376,'START LİSTE'!$B$6:$F$500,4,0)),"",VLOOKUP(B376,'START LİSTE'!$B$6:$F$500,4,0))</f>
      </c>
      <c r="F376" s="38">
        <f>IF(ISERROR(VLOOKUP($B376,'START LİSTE'!$B$6:$F$500,5,0)),"",VLOOKUP($B376,'START LİSTE'!$B$6:$F$500,5,0))</f>
      </c>
      <c r="G376" s="39"/>
      <c r="H376" s="40">
        <f t="shared" si="15"/>
      </c>
    </row>
    <row r="377" spans="1:8" ht="18" customHeight="1">
      <c r="A377" s="34">
        <f t="shared" si="14"/>
      </c>
      <c r="B377" s="35"/>
      <c r="C377" s="36">
        <f>IF(ISERROR(VLOOKUP(B377,'START LİSTE'!$B$6:$F$500,2,0)),"",VLOOKUP(B377,'START LİSTE'!$B$6:$F$500,2,0))</f>
      </c>
      <c r="D377" s="36">
        <f>IF(ISERROR(VLOOKUP(B377,'START LİSTE'!$B$6:$F$500,3,0)),"",VLOOKUP(B377,'START LİSTE'!$B$6:$F$500,3,0))</f>
      </c>
      <c r="E377" s="37">
        <f>IF(ISERROR(VLOOKUP(B377,'START LİSTE'!$B$6:$F$500,4,0)),"",VLOOKUP(B377,'START LİSTE'!$B$6:$F$500,4,0))</f>
      </c>
      <c r="F377" s="38">
        <f>IF(ISERROR(VLOOKUP($B377,'START LİSTE'!$B$6:$F$500,5,0)),"",VLOOKUP($B377,'START LİSTE'!$B$6:$F$500,5,0))</f>
      </c>
      <c r="G377" s="39"/>
      <c r="H377" s="40">
        <f t="shared" si="15"/>
      </c>
    </row>
    <row r="378" spans="1:8" ht="18" customHeight="1">
      <c r="A378" s="34">
        <f t="shared" si="14"/>
      </c>
      <c r="B378" s="35"/>
      <c r="C378" s="36">
        <f>IF(ISERROR(VLOOKUP(B378,'START LİSTE'!$B$6:$F$500,2,0)),"",VLOOKUP(B378,'START LİSTE'!$B$6:$F$500,2,0))</f>
      </c>
      <c r="D378" s="36">
        <f>IF(ISERROR(VLOOKUP(B378,'START LİSTE'!$B$6:$F$500,3,0)),"",VLOOKUP(B378,'START LİSTE'!$B$6:$F$500,3,0))</f>
      </c>
      <c r="E378" s="37">
        <f>IF(ISERROR(VLOOKUP(B378,'START LİSTE'!$B$6:$F$500,4,0)),"",VLOOKUP(B378,'START LİSTE'!$B$6:$F$500,4,0))</f>
      </c>
      <c r="F378" s="38">
        <f>IF(ISERROR(VLOOKUP($B378,'START LİSTE'!$B$6:$F$500,5,0)),"",VLOOKUP($B378,'START LİSTE'!$B$6:$F$500,5,0))</f>
      </c>
      <c r="G378" s="39"/>
      <c r="H378" s="40">
        <f t="shared" si="15"/>
      </c>
    </row>
    <row r="379" spans="1:8" ht="18" customHeight="1">
      <c r="A379" s="34">
        <f t="shared" si="14"/>
      </c>
      <c r="B379" s="35"/>
      <c r="C379" s="36">
        <f>IF(ISERROR(VLOOKUP(B379,'START LİSTE'!$B$6:$F$500,2,0)),"",VLOOKUP(B379,'START LİSTE'!$B$6:$F$500,2,0))</f>
      </c>
      <c r="D379" s="36">
        <f>IF(ISERROR(VLOOKUP(B379,'START LİSTE'!$B$6:$F$500,3,0)),"",VLOOKUP(B379,'START LİSTE'!$B$6:$F$500,3,0))</f>
      </c>
      <c r="E379" s="37">
        <f>IF(ISERROR(VLOOKUP(B379,'START LİSTE'!$B$6:$F$500,4,0)),"",VLOOKUP(B379,'START LİSTE'!$B$6:$F$500,4,0))</f>
      </c>
      <c r="F379" s="38">
        <f>IF(ISERROR(VLOOKUP($B379,'START LİSTE'!$B$6:$F$500,5,0)),"",VLOOKUP($B379,'START LİSTE'!$B$6:$F$500,5,0))</f>
      </c>
      <c r="G379" s="39"/>
      <c r="H379" s="40">
        <f t="shared" si="15"/>
      </c>
    </row>
    <row r="380" spans="1:8" ht="18" customHeight="1">
      <c r="A380" s="34">
        <f t="shared" si="14"/>
      </c>
      <c r="B380" s="35"/>
      <c r="C380" s="36">
        <f>IF(ISERROR(VLOOKUP(B380,'START LİSTE'!$B$6:$F$500,2,0)),"",VLOOKUP(B380,'START LİSTE'!$B$6:$F$500,2,0))</f>
      </c>
      <c r="D380" s="36">
        <f>IF(ISERROR(VLOOKUP(B380,'START LİSTE'!$B$6:$F$500,3,0)),"",VLOOKUP(B380,'START LİSTE'!$B$6:$F$500,3,0))</f>
      </c>
      <c r="E380" s="37">
        <f>IF(ISERROR(VLOOKUP(B380,'START LİSTE'!$B$6:$F$500,4,0)),"",VLOOKUP(B380,'START LİSTE'!$B$6:$F$500,4,0))</f>
      </c>
      <c r="F380" s="38">
        <f>IF(ISERROR(VLOOKUP($B380,'START LİSTE'!$B$6:$F$500,5,0)),"",VLOOKUP($B380,'START LİSTE'!$B$6:$F$500,5,0))</f>
      </c>
      <c r="G380" s="39"/>
      <c r="H380" s="40">
        <f t="shared" si="15"/>
      </c>
    </row>
    <row r="381" spans="1:8" ht="18" customHeight="1">
      <c r="A381" s="34">
        <f t="shared" si="14"/>
      </c>
      <c r="B381" s="35"/>
      <c r="C381" s="36">
        <f>IF(ISERROR(VLOOKUP(B381,'START LİSTE'!$B$6:$F$500,2,0)),"",VLOOKUP(B381,'START LİSTE'!$B$6:$F$500,2,0))</f>
      </c>
      <c r="D381" s="36">
        <f>IF(ISERROR(VLOOKUP(B381,'START LİSTE'!$B$6:$F$500,3,0)),"",VLOOKUP(B381,'START LİSTE'!$B$6:$F$500,3,0))</f>
      </c>
      <c r="E381" s="37">
        <f>IF(ISERROR(VLOOKUP(B381,'START LİSTE'!$B$6:$F$500,4,0)),"",VLOOKUP(B381,'START LİSTE'!$B$6:$F$500,4,0))</f>
      </c>
      <c r="F381" s="38">
        <f>IF(ISERROR(VLOOKUP($B381,'START LİSTE'!$B$6:$F$500,5,0)),"",VLOOKUP($B381,'START LİSTE'!$B$6:$F$500,5,0))</f>
      </c>
      <c r="G381" s="39"/>
      <c r="H381" s="40">
        <f t="shared" si="15"/>
      </c>
    </row>
    <row r="382" spans="1:8" ht="18" customHeight="1">
      <c r="A382" s="34">
        <f t="shared" si="14"/>
      </c>
      <c r="B382" s="35"/>
      <c r="C382" s="36">
        <f>IF(ISERROR(VLOOKUP(B382,'START LİSTE'!$B$6:$F$500,2,0)),"",VLOOKUP(B382,'START LİSTE'!$B$6:$F$500,2,0))</f>
      </c>
      <c r="D382" s="36">
        <f>IF(ISERROR(VLOOKUP(B382,'START LİSTE'!$B$6:$F$500,3,0)),"",VLOOKUP(B382,'START LİSTE'!$B$6:$F$500,3,0))</f>
      </c>
      <c r="E382" s="37">
        <f>IF(ISERROR(VLOOKUP(B382,'START LİSTE'!$B$6:$F$500,4,0)),"",VLOOKUP(B382,'START LİSTE'!$B$6:$F$500,4,0))</f>
      </c>
      <c r="F382" s="38">
        <f>IF(ISERROR(VLOOKUP($B382,'START LİSTE'!$B$6:$F$500,5,0)),"",VLOOKUP($B382,'START LİSTE'!$B$6:$F$500,5,0))</f>
      </c>
      <c r="G382" s="39"/>
      <c r="H382" s="40">
        <f t="shared" si="15"/>
      </c>
    </row>
    <row r="383" spans="1:8" ht="18" customHeight="1">
      <c r="A383" s="34">
        <f t="shared" si="14"/>
      </c>
      <c r="B383" s="35"/>
      <c r="C383" s="36">
        <f>IF(ISERROR(VLOOKUP(B383,'START LİSTE'!$B$6:$F$500,2,0)),"",VLOOKUP(B383,'START LİSTE'!$B$6:$F$500,2,0))</f>
      </c>
      <c r="D383" s="36">
        <f>IF(ISERROR(VLOOKUP(B383,'START LİSTE'!$B$6:$F$500,3,0)),"",VLOOKUP(B383,'START LİSTE'!$B$6:$F$500,3,0))</f>
      </c>
      <c r="E383" s="37">
        <f>IF(ISERROR(VLOOKUP(B383,'START LİSTE'!$B$6:$F$500,4,0)),"",VLOOKUP(B383,'START LİSTE'!$B$6:$F$500,4,0))</f>
      </c>
      <c r="F383" s="38">
        <f>IF(ISERROR(VLOOKUP($B383,'START LİSTE'!$B$6:$F$500,5,0)),"",VLOOKUP($B383,'START LİSTE'!$B$6:$F$500,5,0))</f>
      </c>
      <c r="G383" s="39"/>
      <c r="H383" s="40">
        <f t="shared" si="15"/>
      </c>
    </row>
    <row r="384" spans="1:8" ht="18" customHeight="1">
      <c r="A384" s="34">
        <f t="shared" si="14"/>
      </c>
      <c r="B384" s="35"/>
      <c r="C384" s="36">
        <f>IF(ISERROR(VLOOKUP(B384,'START LİSTE'!$B$6:$F$500,2,0)),"",VLOOKUP(B384,'START LİSTE'!$B$6:$F$500,2,0))</f>
      </c>
      <c r="D384" s="36">
        <f>IF(ISERROR(VLOOKUP(B384,'START LİSTE'!$B$6:$F$500,3,0)),"",VLOOKUP(B384,'START LİSTE'!$B$6:$F$500,3,0))</f>
      </c>
      <c r="E384" s="37">
        <f>IF(ISERROR(VLOOKUP(B384,'START LİSTE'!$B$6:$F$500,4,0)),"",VLOOKUP(B384,'START LİSTE'!$B$6:$F$500,4,0))</f>
      </c>
      <c r="F384" s="38">
        <f>IF(ISERROR(VLOOKUP($B384,'START LİSTE'!$B$6:$F$500,5,0)),"",VLOOKUP($B384,'START LİSTE'!$B$6:$F$500,5,0))</f>
      </c>
      <c r="G384" s="39"/>
      <c r="H384" s="40">
        <f t="shared" si="15"/>
      </c>
    </row>
    <row r="385" spans="1:8" ht="18" customHeight="1">
      <c r="A385" s="34">
        <f t="shared" si="14"/>
      </c>
      <c r="B385" s="35"/>
      <c r="C385" s="36">
        <f>IF(ISERROR(VLOOKUP(B385,'START LİSTE'!$B$6:$F$500,2,0)),"",VLOOKUP(B385,'START LİSTE'!$B$6:$F$500,2,0))</f>
      </c>
      <c r="D385" s="36">
        <f>IF(ISERROR(VLOOKUP(B385,'START LİSTE'!$B$6:$F$500,3,0)),"",VLOOKUP(B385,'START LİSTE'!$B$6:$F$500,3,0))</f>
      </c>
      <c r="E385" s="37">
        <f>IF(ISERROR(VLOOKUP(B385,'START LİSTE'!$B$6:$F$500,4,0)),"",VLOOKUP(B385,'START LİSTE'!$B$6:$F$500,4,0))</f>
      </c>
      <c r="F385" s="38">
        <f>IF(ISERROR(VLOOKUP($B385,'START LİSTE'!$B$6:$F$500,5,0)),"",VLOOKUP($B385,'START LİSTE'!$B$6:$F$500,5,0))</f>
      </c>
      <c r="G385" s="39"/>
      <c r="H385" s="40">
        <f t="shared" si="15"/>
      </c>
    </row>
    <row r="386" spans="1:8" ht="18" customHeight="1">
      <c r="A386" s="34">
        <f t="shared" si="14"/>
      </c>
      <c r="B386" s="35"/>
      <c r="C386" s="36">
        <f>IF(ISERROR(VLOOKUP(B386,'START LİSTE'!$B$6:$F$500,2,0)),"",VLOOKUP(B386,'START LİSTE'!$B$6:$F$500,2,0))</f>
      </c>
      <c r="D386" s="36">
        <f>IF(ISERROR(VLOOKUP(B386,'START LİSTE'!$B$6:$F$500,3,0)),"",VLOOKUP(B386,'START LİSTE'!$B$6:$F$500,3,0))</f>
      </c>
      <c r="E386" s="37">
        <f>IF(ISERROR(VLOOKUP(B386,'START LİSTE'!$B$6:$F$500,4,0)),"",VLOOKUP(B386,'START LİSTE'!$B$6:$F$500,4,0))</f>
      </c>
      <c r="F386" s="38">
        <f>IF(ISERROR(VLOOKUP($B386,'START LİSTE'!$B$6:$F$500,5,0)),"",VLOOKUP($B386,'START LİSTE'!$B$6:$F$500,5,0))</f>
      </c>
      <c r="G386" s="39"/>
      <c r="H386" s="40">
        <f t="shared" si="15"/>
      </c>
    </row>
    <row r="387" spans="1:8" ht="18" customHeight="1">
      <c r="A387" s="34">
        <f t="shared" si="14"/>
      </c>
      <c r="B387" s="35"/>
      <c r="C387" s="36">
        <f>IF(ISERROR(VLOOKUP(B387,'START LİSTE'!$B$6:$F$500,2,0)),"",VLOOKUP(B387,'START LİSTE'!$B$6:$F$500,2,0))</f>
      </c>
      <c r="D387" s="36">
        <f>IF(ISERROR(VLOOKUP(B387,'START LİSTE'!$B$6:$F$500,3,0)),"",VLOOKUP(B387,'START LİSTE'!$B$6:$F$500,3,0))</f>
      </c>
      <c r="E387" s="37">
        <f>IF(ISERROR(VLOOKUP(B387,'START LİSTE'!$B$6:$F$500,4,0)),"",VLOOKUP(B387,'START LİSTE'!$B$6:$F$500,4,0))</f>
      </c>
      <c r="F387" s="38">
        <f>IF(ISERROR(VLOOKUP($B387,'START LİSTE'!$B$6:$F$500,5,0)),"",VLOOKUP($B387,'START LİSTE'!$B$6:$F$500,5,0))</f>
      </c>
      <c r="G387" s="39"/>
      <c r="H387" s="40">
        <f t="shared" si="15"/>
      </c>
    </row>
    <row r="388" spans="1:8" ht="18" customHeight="1">
      <c r="A388" s="34">
        <f t="shared" si="14"/>
      </c>
      <c r="B388" s="35"/>
      <c r="C388" s="36">
        <f>IF(ISERROR(VLOOKUP(B388,'START LİSTE'!$B$6:$F$500,2,0)),"",VLOOKUP(B388,'START LİSTE'!$B$6:$F$500,2,0))</f>
      </c>
      <c r="D388" s="36">
        <f>IF(ISERROR(VLOOKUP(B388,'START LİSTE'!$B$6:$F$500,3,0)),"",VLOOKUP(B388,'START LİSTE'!$B$6:$F$500,3,0))</f>
      </c>
      <c r="E388" s="37">
        <f>IF(ISERROR(VLOOKUP(B388,'START LİSTE'!$B$6:$F$500,4,0)),"",VLOOKUP(B388,'START LİSTE'!$B$6:$F$500,4,0))</f>
      </c>
      <c r="F388" s="38">
        <f>IF(ISERROR(VLOOKUP($B388,'START LİSTE'!$B$6:$F$500,5,0)),"",VLOOKUP($B388,'START LİSTE'!$B$6:$F$500,5,0))</f>
      </c>
      <c r="G388" s="39"/>
      <c r="H388" s="40">
        <f t="shared" si="15"/>
      </c>
    </row>
    <row r="389" spans="1:8" ht="18" customHeight="1">
      <c r="A389" s="34">
        <f t="shared" si="14"/>
      </c>
      <c r="B389" s="35"/>
      <c r="C389" s="36">
        <f>IF(ISERROR(VLOOKUP(B389,'START LİSTE'!$B$6:$F$500,2,0)),"",VLOOKUP(B389,'START LİSTE'!$B$6:$F$500,2,0))</f>
      </c>
      <c r="D389" s="36">
        <f>IF(ISERROR(VLOOKUP(B389,'START LİSTE'!$B$6:$F$500,3,0)),"",VLOOKUP(B389,'START LİSTE'!$B$6:$F$500,3,0))</f>
      </c>
      <c r="E389" s="37">
        <f>IF(ISERROR(VLOOKUP(B389,'START LİSTE'!$B$6:$F$500,4,0)),"",VLOOKUP(B389,'START LİSTE'!$B$6:$F$500,4,0))</f>
      </c>
      <c r="F389" s="38">
        <f>IF(ISERROR(VLOOKUP($B389,'START LİSTE'!$B$6:$F$500,5,0)),"",VLOOKUP($B389,'START LİSTE'!$B$6:$F$500,5,0))</f>
      </c>
      <c r="G389" s="39"/>
      <c r="H389" s="40">
        <f t="shared" si="15"/>
      </c>
    </row>
    <row r="390" spans="1:8" ht="18" customHeight="1">
      <c r="A390" s="34">
        <f t="shared" si="14"/>
      </c>
      <c r="B390" s="35"/>
      <c r="C390" s="36">
        <f>IF(ISERROR(VLOOKUP(B390,'START LİSTE'!$B$6:$F$500,2,0)),"",VLOOKUP(B390,'START LİSTE'!$B$6:$F$500,2,0))</f>
      </c>
      <c r="D390" s="36">
        <f>IF(ISERROR(VLOOKUP(B390,'START LİSTE'!$B$6:$F$500,3,0)),"",VLOOKUP(B390,'START LİSTE'!$B$6:$F$500,3,0))</f>
      </c>
      <c r="E390" s="37">
        <f>IF(ISERROR(VLOOKUP(B390,'START LİSTE'!$B$6:$F$500,4,0)),"",VLOOKUP(B390,'START LİSTE'!$B$6:$F$500,4,0))</f>
      </c>
      <c r="F390" s="38">
        <f>IF(ISERROR(VLOOKUP($B390,'START LİSTE'!$B$6:$F$500,5,0)),"",VLOOKUP($B390,'START LİSTE'!$B$6:$F$500,5,0))</f>
      </c>
      <c r="G390" s="39"/>
      <c r="H390" s="40">
        <f t="shared" si="15"/>
      </c>
    </row>
    <row r="391" spans="1:8" ht="18" customHeight="1">
      <c r="A391" s="34">
        <f t="shared" si="14"/>
      </c>
      <c r="B391" s="35"/>
      <c r="C391" s="36">
        <f>IF(ISERROR(VLOOKUP(B391,'START LİSTE'!$B$6:$F$500,2,0)),"",VLOOKUP(B391,'START LİSTE'!$B$6:$F$500,2,0))</f>
      </c>
      <c r="D391" s="36">
        <f>IF(ISERROR(VLOOKUP(B391,'START LİSTE'!$B$6:$F$500,3,0)),"",VLOOKUP(B391,'START LİSTE'!$B$6:$F$500,3,0))</f>
      </c>
      <c r="E391" s="37">
        <f>IF(ISERROR(VLOOKUP(B391,'START LİSTE'!$B$6:$F$500,4,0)),"",VLOOKUP(B391,'START LİSTE'!$B$6:$F$500,4,0))</f>
      </c>
      <c r="F391" s="38">
        <f>IF(ISERROR(VLOOKUP($B391,'START LİSTE'!$B$6:$F$500,5,0)),"",VLOOKUP($B391,'START LİSTE'!$B$6:$F$500,5,0))</f>
      </c>
      <c r="G391" s="39"/>
      <c r="H391" s="40">
        <f t="shared" si="15"/>
      </c>
    </row>
    <row r="392" spans="1:8" ht="18" customHeight="1">
      <c r="A392" s="34">
        <f t="shared" si="14"/>
      </c>
      <c r="B392" s="35"/>
      <c r="C392" s="36">
        <f>IF(ISERROR(VLOOKUP(B392,'START LİSTE'!$B$6:$F$500,2,0)),"",VLOOKUP(B392,'START LİSTE'!$B$6:$F$500,2,0))</f>
      </c>
      <c r="D392" s="36">
        <f>IF(ISERROR(VLOOKUP(B392,'START LİSTE'!$B$6:$F$500,3,0)),"",VLOOKUP(B392,'START LİSTE'!$B$6:$F$500,3,0))</f>
      </c>
      <c r="E392" s="37">
        <f>IF(ISERROR(VLOOKUP(B392,'START LİSTE'!$B$6:$F$500,4,0)),"",VLOOKUP(B392,'START LİSTE'!$B$6:$F$500,4,0))</f>
      </c>
      <c r="F392" s="38">
        <f>IF(ISERROR(VLOOKUP($B392,'START LİSTE'!$B$6:$F$500,5,0)),"",VLOOKUP($B392,'START LİSTE'!$B$6:$F$500,5,0))</f>
      </c>
      <c r="G392" s="39"/>
      <c r="H392" s="40">
        <f t="shared" si="15"/>
      </c>
    </row>
    <row r="393" spans="1:8" ht="18" customHeight="1">
      <c r="A393" s="34">
        <f t="shared" si="14"/>
      </c>
      <c r="B393" s="35"/>
      <c r="C393" s="36">
        <f>IF(ISERROR(VLOOKUP(B393,'START LİSTE'!$B$6:$F$500,2,0)),"",VLOOKUP(B393,'START LİSTE'!$B$6:$F$500,2,0))</f>
      </c>
      <c r="D393" s="36">
        <f>IF(ISERROR(VLOOKUP(B393,'START LİSTE'!$B$6:$F$500,3,0)),"",VLOOKUP(B393,'START LİSTE'!$B$6:$F$500,3,0))</f>
      </c>
      <c r="E393" s="37">
        <f>IF(ISERROR(VLOOKUP(B393,'START LİSTE'!$B$6:$F$500,4,0)),"",VLOOKUP(B393,'START LİSTE'!$B$6:$F$500,4,0))</f>
      </c>
      <c r="F393" s="38">
        <f>IF(ISERROR(VLOOKUP($B393,'START LİSTE'!$B$6:$F$500,5,0)),"",VLOOKUP($B393,'START LİSTE'!$B$6:$F$500,5,0))</f>
      </c>
      <c r="G393" s="39"/>
      <c r="H393" s="40">
        <f t="shared" si="15"/>
      </c>
    </row>
    <row r="394" spans="1:8" ht="18" customHeight="1">
      <c r="A394" s="34">
        <f t="shared" si="14"/>
      </c>
      <c r="B394" s="35"/>
      <c r="C394" s="36">
        <f>IF(ISERROR(VLOOKUP(B394,'START LİSTE'!$B$6:$F$500,2,0)),"",VLOOKUP(B394,'START LİSTE'!$B$6:$F$500,2,0))</f>
      </c>
      <c r="D394" s="36">
        <f>IF(ISERROR(VLOOKUP(B394,'START LİSTE'!$B$6:$F$500,3,0)),"",VLOOKUP(B394,'START LİSTE'!$B$6:$F$500,3,0))</f>
      </c>
      <c r="E394" s="37">
        <f>IF(ISERROR(VLOOKUP(B394,'START LİSTE'!$B$6:$F$500,4,0)),"",VLOOKUP(B394,'START LİSTE'!$B$6:$F$500,4,0))</f>
      </c>
      <c r="F394" s="38">
        <f>IF(ISERROR(VLOOKUP($B394,'START LİSTE'!$B$6:$F$500,5,0)),"",VLOOKUP($B394,'START LİSTE'!$B$6:$F$500,5,0))</f>
      </c>
      <c r="G394" s="39"/>
      <c r="H394" s="40">
        <f t="shared" si="15"/>
      </c>
    </row>
    <row r="395" spans="1:8" ht="18" customHeight="1">
      <c r="A395" s="34">
        <f t="shared" si="14"/>
      </c>
      <c r="B395" s="35"/>
      <c r="C395" s="36">
        <f>IF(ISERROR(VLOOKUP(B395,'START LİSTE'!$B$6:$F$500,2,0)),"",VLOOKUP(B395,'START LİSTE'!$B$6:$F$500,2,0))</f>
      </c>
      <c r="D395" s="36">
        <f>IF(ISERROR(VLOOKUP(B395,'START LİSTE'!$B$6:$F$500,3,0)),"",VLOOKUP(B395,'START LİSTE'!$B$6:$F$500,3,0))</f>
      </c>
      <c r="E395" s="37">
        <f>IF(ISERROR(VLOOKUP(B395,'START LİSTE'!$B$6:$F$500,4,0)),"",VLOOKUP(B395,'START LİSTE'!$B$6:$F$500,4,0))</f>
      </c>
      <c r="F395" s="38">
        <f>IF(ISERROR(VLOOKUP($B395,'START LİSTE'!$B$6:$F$500,5,0)),"",VLOOKUP($B395,'START LİSTE'!$B$6:$F$500,5,0))</f>
      </c>
      <c r="G395" s="39"/>
      <c r="H395" s="40">
        <f t="shared" si="15"/>
      </c>
    </row>
    <row r="396" spans="1:8" ht="18" customHeight="1">
      <c r="A396" s="34">
        <f aca="true" t="shared" si="16" ref="A396:A434">IF(B396&lt;&gt;"",A395+1,"")</f>
      </c>
      <c r="B396" s="35"/>
      <c r="C396" s="36">
        <f>IF(ISERROR(VLOOKUP(B396,'START LİSTE'!$B$6:$F$500,2,0)),"",VLOOKUP(B396,'START LİSTE'!$B$6:$F$500,2,0))</f>
      </c>
      <c r="D396" s="36">
        <f>IF(ISERROR(VLOOKUP(B396,'START LİSTE'!$B$6:$F$500,3,0)),"",VLOOKUP(B396,'START LİSTE'!$B$6:$F$500,3,0))</f>
      </c>
      <c r="E396" s="37">
        <f>IF(ISERROR(VLOOKUP(B396,'START LİSTE'!$B$6:$F$500,4,0)),"",VLOOKUP(B396,'START LİSTE'!$B$6:$F$500,4,0))</f>
      </c>
      <c r="F396" s="38">
        <f>IF(ISERROR(VLOOKUP($B396,'START LİSTE'!$B$6:$F$500,5,0)),"",VLOOKUP($B396,'START LİSTE'!$B$6:$F$500,5,0))</f>
      </c>
      <c r="G396" s="39"/>
      <c r="H396" s="40">
        <f aca="true" t="shared" si="17" ref="H396:H434">IF(OR(G396="DQ",G396="DNF",G396="DNS"),"-",IF(B396&lt;&gt;"",IF(E396="F",H395,H395+1),""))</f>
      </c>
    </row>
    <row r="397" spans="1:8" ht="18" customHeight="1">
      <c r="A397" s="34">
        <f t="shared" si="16"/>
      </c>
      <c r="B397" s="35"/>
      <c r="C397" s="36">
        <f>IF(ISERROR(VLOOKUP(B397,'START LİSTE'!$B$6:$F$500,2,0)),"",VLOOKUP(B397,'START LİSTE'!$B$6:$F$500,2,0))</f>
      </c>
      <c r="D397" s="36">
        <f>IF(ISERROR(VLOOKUP(B397,'START LİSTE'!$B$6:$F$500,3,0)),"",VLOOKUP(B397,'START LİSTE'!$B$6:$F$500,3,0))</f>
      </c>
      <c r="E397" s="37">
        <f>IF(ISERROR(VLOOKUP(B397,'START LİSTE'!$B$6:$F$500,4,0)),"",VLOOKUP(B397,'START LİSTE'!$B$6:$F$500,4,0))</f>
      </c>
      <c r="F397" s="38">
        <f>IF(ISERROR(VLOOKUP($B397,'START LİSTE'!$B$6:$F$500,5,0)),"",VLOOKUP($B397,'START LİSTE'!$B$6:$F$500,5,0))</f>
      </c>
      <c r="G397" s="39"/>
      <c r="H397" s="40">
        <f t="shared" si="17"/>
      </c>
    </row>
    <row r="398" spans="1:8" ht="18" customHeight="1">
      <c r="A398" s="34">
        <f t="shared" si="16"/>
      </c>
      <c r="B398" s="35"/>
      <c r="C398" s="36">
        <f>IF(ISERROR(VLOOKUP(B398,'START LİSTE'!$B$6:$F$500,2,0)),"",VLOOKUP(B398,'START LİSTE'!$B$6:$F$500,2,0))</f>
      </c>
      <c r="D398" s="36">
        <f>IF(ISERROR(VLOOKUP(B398,'START LİSTE'!$B$6:$F$500,3,0)),"",VLOOKUP(B398,'START LİSTE'!$B$6:$F$500,3,0))</f>
      </c>
      <c r="E398" s="37">
        <f>IF(ISERROR(VLOOKUP(B398,'START LİSTE'!$B$6:$F$500,4,0)),"",VLOOKUP(B398,'START LİSTE'!$B$6:$F$500,4,0))</f>
      </c>
      <c r="F398" s="38">
        <f>IF(ISERROR(VLOOKUP($B398,'START LİSTE'!$B$6:$F$500,5,0)),"",VLOOKUP($B398,'START LİSTE'!$B$6:$F$500,5,0))</f>
      </c>
      <c r="G398" s="39"/>
      <c r="H398" s="40">
        <f t="shared" si="17"/>
      </c>
    </row>
    <row r="399" spans="1:8" ht="18" customHeight="1">
      <c r="A399" s="34">
        <f t="shared" si="16"/>
      </c>
      <c r="B399" s="35"/>
      <c r="C399" s="36">
        <f>IF(ISERROR(VLOOKUP(B399,'START LİSTE'!$B$6:$F$500,2,0)),"",VLOOKUP(B399,'START LİSTE'!$B$6:$F$500,2,0))</f>
      </c>
      <c r="D399" s="36">
        <f>IF(ISERROR(VLOOKUP(B399,'START LİSTE'!$B$6:$F$500,3,0)),"",VLOOKUP(B399,'START LİSTE'!$B$6:$F$500,3,0))</f>
      </c>
      <c r="E399" s="37">
        <f>IF(ISERROR(VLOOKUP(B399,'START LİSTE'!$B$6:$F$500,4,0)),"",VLOOKUP(B399,'START LİSTE'!$B$6:$F$500,4,0))</f>
      </c>
      <c r="F399" s="38">
        <f>IF(ISERROR(VLOOKUP($B399,'START LİSTE'!$B$6:$F$500,5,0)),"",VLOOKUP($B399,'START LİSTE'!$B$6:$F$500,5,0))</f>
      </c>
      <c r="G399" s="39"/>
      <c r="H399" s="40">
        <f t="shared" si="17"/>
      </c>
    </row>
    <row r="400" spans="1:8" ht="18" customHeight="1">
      <c r="A400" s="34">
        <f t="shared" si="16"/>
      </c>
      <c r="B400" s="35"/>
      <c r="C400" s="36">
        <f>IF(ISERROR(VLOOKUP(B400,'START LİSTE'!$B$6:$F$500,2,0)),"",VLOOKUP(B400,'START LİSTE'!$B$6:$F$500,2,0))</f>
      </c>
      <c r="D400" s="36">
        <f>IF(ISERROR(VLOOKUP(B400,'START LİSTE'!$B$6:$F$500,3,0)),"",VLOOKUP(B400,'START LİSTE'!$B$6:$F$500,3,0))</f>
      </c>
      <c r="E400" s="37">
        <f>IF(ISERROR(VLOOKUP(B400,'START LİSTE'!$B$6:$F$500,4,0)),"",VLOOKUP(B400,'START LİSTE'!$B$6:$F$500,4,0))</f>
      </c>
      <c r="F400" s="38">
        <f>IF(ISERROR(VLOOKUP($B400,'START LİSTE'!$B$6:$F$500,5,0)),"",VLOOKUP($B400,'START LİSTE'!$B$6:$F$500,5,0))</f>
      </c>
      <c r="G400" s="39"/>
      <c r="H400" s="40">
        <f t="shared" si="17"/>
      </c>
    </row>
    <row r="401" spans="1:8" ht="18" customHeight="1">
      <c r="A401" s="34">
        <f t="shared" si="16"/>
      </c>
      <c r="B401" s="35"/>
      <c r="C401" s="36">
        <f>IF(ISERROR(VLOOKUP(B401,'START LİSTE'!$B$6:$F$500,2,0)),"",VLOOKUP(B401,'START LİSTE'!$B$6:$F$500,2,0))</f>
      </c>
      <c r="D401" s="36">
        <f>IF(ISERROR(VLOOKUP(B401,'START LİSTE'!$B$6:$F$500,3,0)),"",VLOOKUP(B401,'START LİSTE'!$B$6:$F$500,3,0))</f>
      </c>
      <c r="E401" s="37">
        <f>IF(ISERROR(VLOOKUP(B401,'START LİSTE'!$B$6:$F$500,4,0)),"",VLOOKUP(B401,'START LİSTE'!$B$6:$F$500,4,0))</f>
      </c>
      <c r="F401" s="38">
        <f>IF(ISERROR(VLOOKUP($B401,'START LİSTE'!$B$6:$F$500,5,0)),"",VLOOKUP($B401,'START LİSTE'!$B$6:$F$500,5,0))</f>
      </c>
      <c r="G401" s="39"/>
      <c r="H401" s="40">
        <f t="shared" si="17"/>
      </c>
    </row>
    <row r="402" spans="1:8" ht="18" customHeight="1">
      <c r="A402" s="34">
        <f t="shared" si="16"/>
      </c>
      <c r="B402" s="35"/>
      <c r="C402" s="36">
        <f>IF(ISERROR(VLOOKUP(B402,'START LİSTE'!$B$6:$F$500,2,0)),"",VLOOKUP(B402,'START LİSTE'!$B$6:$F$500,2,0))</f>
      </c>
      <c r="D402" s="36">
        <f>IF(ISERROR(VLOOKUP(B402,'START LİSTE'!$B$6:$F$500,3,0)),"",VLOOKUP(B402,'START LİSTE'!$B$6:$F$500,3,0))</f>
      </c>
      <c r="E402" s="37">
        <f>IF(ISERROR(VLOOKUP(B402,'START LİSTE'!$B$6:$F$500,4,0)),"",VLOOKUP(B402,'START LİSTE'!$B$6:$F$500,4,0))</f>
      </c>
      <c r="F402" s="38">
        <f>IF(ISERROR(VLOOKUP($B402,'START LİSTE'!$B$6:$F$500,5,0)),"",VLOOKUP($B402,'START LİSTE'!$B$6:$F$500,5,0))</f>
      </c>
      <c r="G402" s="39"/>
      <c r="H402" s="40">
        <f t="shared" si="17"/>
      </c>
    </row>
    <row r="403" spans="1:8" ht="18" customHeight="1">
      <c r="A403" s="34">
        <f t="shared" si="16"/>
      </c>
      <c r="B403" s="35"/>
      <c r="C403" s="36">
        <f>IF(ISERROR(VLOOKUP(B403,'START LİSTE'!$B$6:$F$500,2,0)),"",VLOOKUP(B403,'START LİSTE'!$B$6:$F$500,2,0))</f>
      </c>
      <c r="D403" s="36">
        <f>IF(ISERROR(VLOOKUP(B403,'START LİSTE'!$B$6:$F$500,3,0)),"",VLOOKUP(B403,'START LİSTE'!$B$6:$F$500,3,0))</f>
      </c>
      <c r="E403" s="37">
        <f>IF(ISERROR(VLOOKUP(B403,'START LİSTE'!$B$6:$F$500,4,0)),"",VLOOKUP(B403,'START LİSTE'!$B$6:$F$500,4,0))</f>
      </c>
      <c r="F403" s="38">
        <f>IF(ISERROR(VLOOKUP($B403,'START LİSTE'!$B$6:$F$500,5,0)),"",VLOOKUP($B403,'START LİSTE'!$B$6:$F$500,5,0))</f>
      </c>
      <c r="G403" s="39"/>
      <c r="H403" s="40">
        <f t="shared" si="17"/>
      </c>
    </row>
    <row r="404" spans="1:8" ht="18" customHeight="1">
      <c r="A404" s="34">
        <f t="shared" si="16"/>
      </c>
      <c r="B404" s="35"/>
      <c r="C404" s="36">
        <f>IF(ISERROR(VLOOKUP(B404,'START LİSTE'!$B$6:$F$500,2,0)),"",VLOOKUP(B404,'START LİSTE'!$B$6:$F$500,2,0))</f>
      </c>
      <c r="D404" s="36">
        <f>IF(ISERROR(VLOOKUP(B404,'START LİSTE'!$B$6:$F$500,3,0)),"",VLOOKUP(B404,'START LİSTE'!$B$6:$F$500,3,0))</f>
      </c>
      <c r="E404" s="37">
        <f>IF(ISERROR(VLOOKUP(B404,'START LİSTE'!$B$6:$F$500,4,0)),"",VLOOKUP(B404,'START LİSTE'!$B$6:$F$500,4,0))</f>
      </c>
      <c r="F404" s="38">
        <f>IF(ISERROR(VLOOKUP($B404,'START LİSTE'!$B$6:$F$500,5,0)),"",VLOOKUP($B404,'START LİSTE'!$B$6:$F$500,5,0))</f>
      </c>
      <c r="G404" s="39"/>
      <c r="H404" s="40">
        <f t="shared" si="17"/>
      </c>
    </row>
    <row r="405" spans="1:8" ht="18" customHeight="1">
      <c r="A405" s="34">
        <f t="shared" si="16"/>
      </c>
      <c r="B405" s="35"/>
      <c r="C405" s="36">
        <f>IF(ISERROR(VLOOKUP(B405,'START LİSTE'!$B$6:$F$500,2,0)),"",VLOOKUP(B405,'START LİSTE'!$B$6:$F$500,2,0))</f>
      </c>
      <c r="D405" s="36">
        <f>IF(ISERROR(VLOOKUP(B405,'START LİSTE'!$B$6:$F$500,3,0)),"",VLOOKUP(B405,'START LİSTE'!$B$6:$F$500,3,0))</f>
      </c>
      <c r="E405" s="37">
        <f>IF(ISERROR(VLOOKUP(B405,'START LİSTE'!$B$6:$F$500,4,0)),"",VLOOKUP(B405,'START LİSTE'!$B$6:$F$500,4,0))</f>
      </c>
      <c r="F405" s="38">
        <f>IF(ISERROR(VLOOKUP($B405,'START LİSTE'!$B$6:$F$500,5,0)),"",VLOOKUP($B405,'START LİSTE'!$B$6:$F$500,5,0))</f>
      </c>
      <c r="G405" s="39"/>
      <c r="H405" s="40">
        <f t="shared" si="17"/>
      </c>
    </row>
    <row r="406" spans="1:8" ht="18" customHeight="1">
      <c r="A406" s="34">
        <f t="shared" si="16"/>
      </c>
      <c r="B406" s="35"/>
      <c r="C406" s="36">
        <f>IF(ISERROR(VLOOKUP(B406,'START LİSTE'!$B$6:$F$500,2,0)),"",VLOOKUP(B406,'START LİSTE'!$B$6:$F$500,2,0))</f>
      </c>
      <c r="D406" s="36">
        <f>IF(ISERROR(VLOOKUP(B406,'START LİSTE'!$B$6:$F$500,3,0)),"",VLOOKUP(B406,'START LİSTE'!$B$6:$F$500,3,0))</f>
      </c>
      <c r="E406" s="37">
        <f>IF(ISERROR(VLOOKUP(B406,'START LİSTE'!$B$6:$F$500,4,0)),"",VLOOKUP(B406,'START LİSTE'!$B$6:$F$500,4,0))</f>
      </c>
      <c r="F406" s="38">
        <f>IF(ISERROR(VLOOKUP($B406,'START LİSTE'!$B$6:$F$500,5,0)),"",VLOOKUP($B406,'START LİSTE'!$B$6:$F$500,5,0))</f>
      </c>
      <c r="G406" s="39"/>
      <c r="H406" s="40">
        <f t="shared" si="17"/>
      </c>
    </row>
    <row r="407" spans="1:8" ht="18" customHeight="1">
      <c r="A407" s="34">
        <f t="shared" si="16"/>
      </c>
      <c r="B407" s="35"/>
      <c r="C407" s="36">
        <f>IF(ISERROR(VLOOKUP(B407,'START LİSTE'!$B$6:$F$500,2,0)),"",VLOOKUP(B407,'START LİSTE'!$B$6:$F$500,2,0))</f>
      </c>
      <c r="D407" s="36">
        <f>IF(ISERROR(VLOOKUP(B407,'START LİSTE'!$B$6:$F$500,3,0)),"",VLOOKUP(B407,'START LİSTE'!$B$6:$F$500,3,0))</f>
      </c>
      <c r="E407" s="37">
        <f>IF(ISERROR(VLOOKUP(B407,'START LİSTE'!$B$6:$F$500,4,0)),"",VLOOKUP(B407,'START LİSTE'!$B$6:$F$500,4,0))</f>
      </c>
      <c r="F407" s="38">
        <f>IF(ISERROR(VLOOKUP($B407,'START LİSTE'!$B$6:$F$500,5,0)),"",VLOOKUP($B407,'START LİSTE'!$B$6:$F$500,5,0))</f>
      </c>
      <c r="G407" s="39"/>
      <c r="H407" s="40">
        <f t="shared" si="17"/>
      </c>
    </row>
    <row r="408" spans="1:8" ht="18" customHeight="1">
      <c r="A408" s="34">
        <f t="shared" si="16"/>
      </c>
      <c r="B408" s="35"/>
      <c r="C408" s="36">
        <f>IF(ISERROR(VLOOKUP(B408,'START LİSTE'!$B$6:$F$500,2,0)),"",VLOOKUP(B408,'START LİSTE'!$B$6:$F$500,2,0))</f>
      </c>
      <c r="D408" s="36">
        <f>IF(ISERROR(VLOOKUP(B408,'START LİSTE'!$B$6:$F$500,3,0)),"",VLOOKUP(B408,'START LİSTE'!$B$6:$F$500,3,0))</f>
      </c>
      <c r="E408" s="37">
        <f>IF(ISERROR(VLOOKUP(B408,'START LİSTE'!$B$6:$F$500,4,0)),"",VLOOKUP(B408,'START LİSTE'!$B$6:$F$500,4,0))</f>
      </c>
      <c r="F408" s="38">
        <f>IF(ISERROR(VLOOKUP($B408,'START LİSTE'!$B$6:$F$500,5,0)),"",VLOOKUP($B408,'START LİSTE'!$B$6:$F$500,5,0))</f>
      </c>
      <c r="G408" s="39"/>
      <c r="H408" s="40">
        <f t="shared" si="17"/>
      </c>
    </row>
    <row r="409" spans="1:8" ht="18" customHeight="1">
      <c r="A409" s="34">
        <f t="shared" si="16"/>
      </c>
      <c r="B409" s="35"/>
      <c r="C409" s="36">
        <f>IF(ISERROR(VLOOKUP(B409,'START LİSTE'!$B$6:$F$500,2,0)),"",VLOOKUP(B409,'START LİSTE'!$B$6:$F$500,2,0))</f>
      </c>
      <c r="D409" s="36">
        <f>IF(ISERROR(VLOOKUP(B409,'START LİSTE'!$B$6:$F$500,3,0)),"",VLOOKUP(B409,'START LİSTE'!$B$6:$F$500,3,0))</f>
      </c>
      <c r="E409" s="37">
        <f>IF(ISERROR(VLOOKUP(B409,'START LİSTE'!$B$6:$F$500,4,0)),"",VLOOKUP(B409,'START LİSTE'!$B$6:$F$500,4,0))</f>
      </c>
      <c r="F409" s="38">
        <f>IF(ISERROR(VLOOKUP($B409,'START LİSTE'!$B$6:$F$500,5,0)),"",VLOOKUP($B409,'START LİSTE'!$B$6:$F$500,5,0))</f>
      </c>
      <c r="G409" s="39"/>
      <c r="H409" s="40">
        <f t="shared" si="17"/>
      </c>
    </row>
    <row r="410" spans="1:8" ht="18" customHeight="1">
      <c r="A410" s="34">
        <f t="shared" si="16"/>
      </c>
      <c r="B410" s="35"/>
      <c r="C410" s="36">
        <f>IF(ISERROR(VLOOKUP(B410,'START LİSTE'!$B$6:$F$500,2,0)),"",VLOOKUP(B410,'START LİSTE'!$B$6:$F$500,2,0))</f>
      </c>
      <c r="D410" s="36">
        <f>IF(ISERROR(VLOOKUP(B410,'START LİSTE'!$B$6:$F$500,3,0)),"",VLOOKUP(B410,'START LİSTE'!$B$6:$F$500,3,0))</f>
      </c>
      <c r="E410" s="37">
        <f>IF(ISERROR(VLOOKUP(B410,'START LİSTE'!$B$6:$F$500,4,0)),"",VLOOKUP(B410,'START LİSTE'!$B$6:$F$500,4,0))</f>
      </c>
      <c r="F410" s="38">
        <f>IF(ISERROR(VLOOKUP($B410,'START LİSTE'!$B$6:$F$500,5,0)),"",VLOOKUP($B410,'START LİSTE'!$B$6:$F$500,5,0))</f>
      </c>
      <c r="G410" s="39"/>
      <c r="H410" s="40">
        <f t="shared" si="17"/>
      </c>
    </row>
    <row r="411" spans="1:8" ht="18" customHeight="1">
      <c r="A411" s="34">
        <f t="shared" si="16"/>
      </c>
      <c r="B411" s="35"/>
      <c r="C411" s="36">
        <f>IF(ISERROR(VLOOKUP(B411,'START LİSTE'!$B$6:$F$500,2,0)),"",VLOOKUP(B411,'START LİSTE'!$B$6:$F$500,2,0))</f>
      </c>
      <c r="D411" s="36">
        <f>IF(ISERROR(VLOOKUP(B411,'START LİSTE'!$B$6:$F$500,3,0)),"",VLOOKUP(B411,'START LİSTE'!$B$6:$F$500,3,0))</f>
      </c>
      <c r="E411" s="37">
        <f>IF(ISERROR(VLOOKUP(B411,'START LİSTE'!$B$6:$F$500,4,0)),"",VLOOKUP(B411,'START LİSTE'!$B$6:$F$500,4,0))</f>
      </c>
      <c r="F411" s="38">
        <f>IF(ISERROR(VLOOKUP($B411,'START LİSTE'!$B$6:$F$500,5,0)),"",VLOOKUP($B411,'START LİSTE'!$B$6:$F$500,5,0))</f>
      </c>
      <c r="G411" s="39"/>
      <c r="H411" s="40">
        <f t="shared" si="17"/>
      </c>
    </row>
    <row r="412" spans="1:8" ht="18" customHeight="1">
      <c r="A412" s="34">
        <f t="shared" si="16"/>
      </c>
      <c r="B412" s="35"/>
      <c r="C412" s="36">
        <f>IF(ISERROR(VLOOKUP(B412,'START LİSTE'!$B$6:$F$500,2,0)),"",VLOOKUP(B412,'START LİSTE'!$B$6:$F$500,2,0))</f>
      </c>
      <c r="D412" s="36">
        <f>IF(ISERROR(VLOOKUP(B412,'START LİSTE'!$B$6:$F$500,3,0)),"",VLOOKUP(B412,'START LİSTE'!$B$6:$F$500,3,0))</f>
      </c>
      <c r="E412" s="37">
        <f>IF(ISERROR(VLOOKUP(B412,'START LİSTE'!$B$6:$F$500,4,0)),"",VLOOKUP(B412,'START LİSTE'!$B$6:$F$500,4,0))</f>
      </c>
      <c r="F412" s="38">
        <f>IF(ISERROR(VLOOKUP($B412,'START LİSTE'!$B$6:$F$500,5,0)),"",VLOOKUP($B412,'START LİSTE'!$B$6:$F$500,5,0))</f>
      </c>
      <c r="G412" s="39"/>
      <c r="H412" s="40">
        <f t="shared" si="17"/>
      </c>
    </row>
    <row r="413" spans="1:8" ht="18" customHeight="1">
      <c r="A413" s="34">
        <f t="shared" si="16"/>
      </c>
      <c r="B413" s="35"/>
      <c r="C413" s="36">
        <f>IF(ISERROR(VLOOKUP(B413,'START LİSTE'!$B$6:$F$500,2,0)),"",VLOOKUP(B413,'START LİSTE'!$B$6:$F$500,2,0))</f>
      </c>
      <c r="D413" s="36">
        <f>IF(ISERROR(VLOOKUP(B413,'START LİSTE'!$B$6:$F$500,3,0)),"",VLOOKUP(B413,'START LİSTE'!$B$6:$F$500,3,0))</f>
      </c>
      <c r="E413" s="37">
        <f>IF(ISERROR(VLOOKUP(B413,'START LİSTE'!$B$6:$F$500,4,0)),"",VLOOKUP(B413,'START LİSTE'!$B$6:$F$500,4,0))</f>
      </c>
      <c r="F413" s="38">
        <f>IF(ISERROR(VLOOKUP($B413,'START LİSTE'!$B$6:$F$500,5,0)),"",VLOOKUP($B413,'START LİSTE'!$B$6:$F$500,5,0))</f>
      </c>
      <c r="G413" s="39"/>
      <c r="H413" s="40">
        <f t="shared" si="17"/>
      </c>
    </row>
    <row r="414" spans="1:8" ht="18" customHeight="1">
      <c r="A414" s="34">
        <f t="shared" si="16"/>
      </c>
      <c r="B414" s="35"/>
      <c r="C414" s="36">
        <f>IF(ISERROR(VLOOKUP(B414,'START LİSTE'!$B$6:$F$500,2,0)),"",VLOOKUP(B414,'START LİSTE'!$B$6:$F$500,2,0))</f>
      </c>
      <c r="D414" s="36">
        <f>IF(ISERROR(VLOOKUP(B414,'START LİSTE'!$B$6:$F$500,3,0)),"",VLOOKUP(B414,'START LİSTE'!$B$6:$F$500,3,0))</f>
      </c>
      <c r="E414" s="37">
        <f>IF(ISERROR(VLOOKUP(B414,'START LİSTE'!$B$6:$F$500,4,0)),"",VLOOKUP(B414,'START LİSTE'!$B$6:$F$500,4,0))</f>
      </c>
      <c r="F414" s="38">
        <f>IF(ISERROR(VLOOKUP($B414,'START LİSTE'!$B$6:$F$500,5,0)),"",VLOOKUP($B414,'START LİSTE'!$B$6:$F$500,5,0))</f>
      </c>
      <c r="G414" s="39"/>
      <c r="H414" s="40">
        <f t="shared" si="17"/>
      </c>
    </row>
    <row r="415" spans="1:8" ht="18" customHeight="1">
      <c r="A415" s="34">
        <f t="shared" si="16"/>
      </c>
      <c r="B415" s="35"/>
      <c r="C415" s="36">
        <f>IF(ISERROR(VLOOKUP(B415,'START LİSTE'!$B$6:$F$500,2,0)),"",VLOOKUP(B415,'START LİSTE'!$B$6:$F$500,2,0))</f>
      </c>
      <c r="D415" s="36">
        <f>IF(ISERROR(VLOOKUP(B415,'START LİSTE'!$B$6:$F$500,3,0)),"",VLOOKUP(B415,'START LİSTE'!$B$6:$F$500,3,0))</f>
      </c>
      <c r="E415" s="37">
        <f>IF(ISERROR(VLOOKUP(B415,'START LİSTE'!$B$6:$F$500,4,0)),"",VLOOKUP(B415,'START LİSTE'!$B$6:$F$500,4,0))</f>
      </c>
      <c r="F415" s="38">
        <f>IF(ISERROR(VLOOKUP($B415,'START LİSTE'!$B$6:$F$500,5,0)),"",VLOOKUP($B415,'START LİSTE'!$B$6:$F$500,5,0))</f>
      </c>
      <c r="G415" s="39"/>
      <c r="H415" s="40">
        <f t="shared" si="17"/>
      </c>
    </row>
    <row r="416" spans="1:8" ht="18" customHeight="1">
      <c r="A416" s="34">
        <f t="shared" si="16"/>
      </c>
      <c r="B416" s="35"/>
      <c r="C416" s="36">
        <f>IF(ISERROR(VLOOKUP(B416,'START LİSTE'!$B$6:$F$500,2,0)),"",VLOOKUP(B416,'START LİSTE'!$B$6:$F$500,2,0))</f>
      </c>
      <c r="D416" s="36">
        <f>IF(ISERROR(VLOOKUP(B416,'START LİSTE'!$B$6:$F$500,3,0)),"",VLOOKUP(B416,'START LİSTE'!$B$6:$F$500,3,0))</f>
      </c>
      <c r="E416" s="37">
        <f>IF(ISERROR(VLOOKUP(B416,'START LİSTE'!$B$6:$F$500,4,0)),"",VLOOKUP(B416,'START LİSTE'!$B$6:$F$500,4,0))</f>
      </c>
      <c r="F416" s="38">
        <f>IF(ISERROR(VLOOKUP($B416,'START LİSTE'!$B$6:$F$500,5,0)),"",VLOOKUP($B416,'START LİSTE'!$B$6:$F$500,5,0))</f>
      </c>
      <c r="G416" s="39"/>
      <c r="H416" s="40">
        <f t="shared" si="17"/>
      </c>
    </row>
    <row r="417" spans="1:8" ht="18" customHeight="1">
      <c r="A417" s="34">
        <f t="shared" si="16"/>
      </c>
      <c r="B417" s="35"/>
      <c r="C417" s="36">
        <f>IF(ISERROR(VLOOKUP(B417,'START LİSTE'!$B$6:$F$500,2,0)),"",VLOOKUP(B417,'START LİSTE'!$B$6:$F$500,2,0))</f>
      </c>
      <c r="D417" s="36">
        <f>IF(ISERROR(VLOOKUP(B417,'START LİSTE'!$B$6:$F$500,3,0)),"",VLOOKUP(B417,'START LİSTE'!$B$6:$F$500,3,0))</f>
      </c>
      <c r="E417" s="37">
        <f>IF(ISERROR(VLOOKUP(B417,'START LİSTE'!$B$6:$F$500,4,0)),"",VLOOKUP(B417,'START LİSTE'!$B$6:$F$500,4,0))</f>
      </c>
      <c r="F417" s="38">
        <f>IF(ISERROR(VLOOKUP($B417,'START LİSTE'!$B$6:$F$500,5,0)),"",VLOOKUP($B417,'START LİSTE'!$B$6:$F$500,5,0))</f>
      </c>
      <c r="G417" s="39"/>
      <c r="H417" s="40">
        <f t="shared" si="17"/>
      </c>
    </row>
    <row r="418" spans="1:8" ht="18" customHeight="1">
      <c r="A418" s="34">
        <f t="shared" si="16"/>
      </c>
      <c r="B418" s="35"/>
      <c r="C418" s="36">
        <f>IF(ISERROR(VLOOKUP(B418,'START LİSTE'!$B$6:$F$500,2,0)),"",VLOOKUP(B418,'START LİSTE'!$B$6:$F$500,2,0))</f>
      </c>
      <c r="D418" s="36">
        <f>IF(ISERROR(VLOOKUP(B418,'START LİSTE'!$B$6:$F$500,3,0)),"",VLOOKUP(B418,'START LİSTE'!$B$6:$F$500,3,0))</f>
      </c>
      <c r="E418" s="37">
        <f>IF(ISERROR(VLOOKUP(B418,'START LİSTE'!$B$6:$F$500,4,0)),"",VLOOKUP(B418,'START LİSTE'!$B$6:$F$500,4,0))</f>
      </c>
      <c r="F418" s="38">
        <f>IF(ISERROR(VLOOKUP($B418,'START LİSTE'!$B$6:$F$500,5,0)),"",VLOOKUP($B418,'START LİSTE'!$B$6:$F$500,5,0))</f>
      </c>
      <c r="G418" s="39"/>
      <c r="H418" s="40">
        <f t="shared" si="17"/>
      </c>
    </row>
    <row r="419" spans="1:8" ht="18" customHeight="1">
      <c r="A419" s="34">
        <f t="shared" si="16"/>
      </c>
      <c r="B419" s="35"/>
      <c r="C419" s="36">
        <f>IF(ISERROR(VLOOKUP(B419,'START LİSTE'!$B$6:$F$500,2,0)),"",VLOOKUP(B419,'START LİSTE'!$B$6:$F$500,2,0))</f>
      </c>
      <c r="D419" s="36">
        <f>IF(ISERROR(VLOOKUP(B419,'START LİSTE'!$B$6:$F$500,3,0)),"",VLOOKUP(B419,'START LİSTE'!$B$6:$F$500,3,0))</f>
      </c>
      <c r="E419" s="37">
        <f>IF(ISERROR(VLOOKUP(B419,'START LİSTE'!$B$6:$F$500,4,0)),"",VLOOKUP(B419,'START LİSTE'!$B$6:$F$500,4,0))</f>
      </c>
      <c r="F419" s="38">
        <f>IF(ISERROR(VLOOKUP($B419,'START LİSTE'!$B$6:$F$500,5,0)),"",VLOOKUP($B419,'START LİSTE'!$B$6:$F$500,5,0))</f>
      </c>
      <c r="G419" s="39"/>
      <c r="H419" s="40">
        <f t="shared" si="17"/>
      </c>
    </row>
    <row r="420" spans="1:8" ht="18" customHeight="1">
      <c r="A420" s="34">
        <f t="shared" si="16"/>
      </c>
      <c r="B420" s="35"/>
      <c r="C420" s="36">
        <f>IF(ISERROR(VLOOKUP(B420,'START LİSTE'!$B$6:$F$500,2,0)),"",VLOOKUP(B420,'START LİSTE'!$B$6:$F$500,2,0))</f>
      </c>
      <c r="D420" s="36">
        <f>IF(ISERROR(VLOOKUP(B420,'START LİSTE'!$B$6:$F$500,3,0)),"",VLOOKUP(B420,'START LİSTE'!$B$6:$F$500,3,0))</f>
      </c>
      <c r="E420" s="37">
        <f>IF(ISERROR(VLOOKUP(B420,'START LİSTE'!$B$6:$F$500,4,0)),"",VLOOKUP(B420,'START LİSTE'!$B$6:$F$500,4,0))</f>
      </c>
      <c r="F420" s="38">
        <f>IF(ISERROR(VLOOKUP($B420,'START LİSTE'!$B$6:$F$500,5,0)),"",VLOOKUP($B420,'START LİSTE'!$B$6:$F$500,5,0))</f>
      </c>
      <c r="G420" s="39"/>
      <c r="H420" s="40">
        <f t="shared" si="17"/>
      </c>
    </row>
    <row r="421" spans="1:8" ht="18" customHeight="1">
      <c r="A421" s="34">
        <f t="shared" si="16"/>
      </c>
      <c r="B421" s="35"/>
      <c r="C421" s="36">
        <f>IF(ISERROR(VLOOKUP(B421,'START LİSTE'!$B$6:$F$500,2,0)),"",VLOOKUP(B421,'START LİSTE'!$B$6:$F$500,2,0))</f>
      </c>
      <c r="D421" s="36">
        <f>IF(ISERROR(VLOOKUP(B421,'START LİSTE'!$B$6:$F$500,3,0)),"",VLOOKUP(B421,'START LİSTE'!$B$6:$F$500,3,0))</f>
      </c>
      <c r="E421" s="37">
        <f>IF(ISERROR(VLOOKUP(B421,'START LİSTE'!$B$6:$F$500,4,0)),"",VLOOKUP(B421,'START LİSTE'!$B$6:$F$500,4,0))</f>
      </c>
      <c r="F421" s="38">
        <f>IF(ISERROR(VLOOKUP($B421,'START LİSTE'!$B$6:$F$500,5,0)),"",VLOOKUP($B421,'START LİSTE'!$B$6:$F$500,5,0))</f>
      </c>
      <c r="G421" s="39"/>
      <c r="H421" s="40">
        <f t="shared" si="17"/>
      </c>
    </row>
    <row r="422" spans="1:8" ht="18" customHeight="1">
      <c r="A422" s="34">
        <f t="shared" si="16"/>
      </c>
      <c r="B422" s="35"/>
      <c r="C422" s="36">
        <f>IF(ISERROR(VLOOKUP(B422,'START LİSTE'!$B$6:$F$500,2,0)),"",VLOOKUP(B422,'START LİSTE'!$B$6:$F$500,2,0))</f>
      </c>
      <c r="D422" s="36">
        <f>IF(ISERROR(VLOOKUP(B422,'START LİSTE'!$B$6:$F$500,3,0)),"",VLOOKUP(B422,'START LİSTE'!$B$6:$F$500,3,0))</f>
      </c>
      <c r="E422" s="37">
        <f>IF(ISERROR(VLOOKUP(B422,'START LİSTE'!$B$6:$F$500,4,0)),"",VLOOKUP(B422,'START LİSTE'!$B$6:$F$500,4,0))</f>
      </c>
      <c r="F422" s="38">
        <f>IF(ISERROR(VLOOKUP($B422,'START LİSTE'!$B$6:$F$500,5,0)),"",VLOOKUP($B422,'START LİSTE'!$B$6:$F$500,5,0))</f>
      </c>
      <c r="G422" s="39"/>
      <c r="H422" s="40">
        <f t="shared" si="17"/>
      </c>
    </row>
    <row r="423" spans="1:8" ht="18" customHeight="1">
      <c r="A423" s="34">
        <f t="shared" si="16"/>
      </c>
      <c r="B423" s="35"/>
      <c r="C423" s="36">
        <f>IF(ISERROR(VLOOKUP(B423,'START LİSTE'!$B$6:$F$500,2,0)),"",VLOOKUP(B423,'START LİSTE'!$B$6:$F$500,2,0))</f>
      </c>
      <c r="D423" s="36">
        <f>IF(ISERROR(VLOOKUP(B423,'START LİSTE'!$B$6:$F$500,3,0)),"",VLOOKUP(B423,'START LİSTE'!$B$6:$F$500,3,0))</f>
      </c>
      <c r="E423" s="37">
        <f>IF(ISERROR(VLOOKUP(B423,'START LİSTE'!$B$6:$F$500,4,0)),"",VLOOKUP(B423,'START LİSTE'!$B$6:$F$500,4,0))</f>
      </c>
      <c r="F423" s="38">
        <f>IF(ISERROR(VLOOKUP($B423,'START LİSTE'!$B$6:$F$500,5,0)),"",VLOOKUP($B423,'START LİSTE'!$B$6:$F$500,5,0))</f>
      </c>
      <c r="G423" s="39"/>
      <c r="H423" s="40">
        <f t="shared" si="17"/>
      </c>
    </row>
    <row r="424" spans="1:8" ht="18" customHeight="1">
      <c r="A424" s="34">
        <f t="shared" si="16"/>
      </c>
      <c r="B424" s="35"/>
      <c r="C424" s="36">
        <f>IF(ISERROR(VLOOKUP(B424,'START LİSTE'!$B$6:$F$500,2,0)),"",VLOOKUP(B424,'START LİSTE'!$B$6:$F$500,2,0))</f>
      </c>
      <c r="D424" s="36">
        <f>IF(ISERROR(VLOOKUP(B424,'START LİSTE'!$B$6:$F$500,3,0)),"",VLOOKUP(B424,'START LİSTE'!$B$6:$F$500,3,0))</f>
      </c>
      <c r="E424" s="37">
        <f>IF(ISERROR(VLOOKUP(B424,'START LİSTE'!$B$6:$F$500,4,0)),"",VLOOKUP(B424,'START LİSTE'!$B$6:$F$500,4,0))</f>
      </c>
      <c r="F424" s="38">
        <f>IF(ISERROR(VLOOKUP($B424,'START LİSTE'!$B$6:$F$500,5,0)),"",VLOOKUP($B424,'START LİSTE'!$B$6:$F$500,5,0))</f>
      </c>
      <c r="G424" s="39"/>
      <c r="H424" s="40">
        <f t="shared" si="17"/>
      </c>
    </row>
    <row r="425" spans="1:8" ht="18" customHeight="1">
      <c r="A425" s="34">
        <f t="shared" si="16"/>
      </c>
      <c r="B425" s="35"/>
      <c r="C425" s="36">
        <f>IF(ISERROR(VLOOKUP(B425,'START LİSTE'!$B$6:$F$500,2,0)),"",VLOOKUP(B425,'START LİSTE'!$B$6:$F$500,2,0))</f>
      </c>
      <c r="D425" s="36">
        <f>IF(ISERROR(VLOOKUP(B425,'START LİSTE'!$B$6:$F$500,3,0)),"",VLOOKUP(B425,'START LİSTE'!$B$6:$F$500,3,0))</f>
      </c>
      <c r="E425" s="37">
        <f>IF(ISERROR(VLOOKUP(B425,'START LİSTE'!$B$6:$F$500,4,0)),"",VLOOKUP(B425,'START LİSTE'!$B$6:$F$500,4,0))</f>
      </c>
      <c r="F425" s="38">
        <f>IF(ISERROR(VLOOKUP($B425,'START LİSTE'!$B$6:$F$500,5,0)),"",VLOOKUP($B425,'START LİSTE'!$B$6:$F$500,5,0))</f>
      </c>
      <c r="G425" s="39"/>
      <c r="H425" s="40">
        <f t="shared" si="17"/>
      </c>
    </row>
    <row r="426" spans="1:8" ht="18" customHeight="1">
      <c r="A426" s="34">
        <f t="shared" si="16"/>
      </c>
      <c r="B426" s="35"/>
      <c r="C426" s="36">
        <f>IF(ISERROR(VLOOKUP(B426,'START LİSTE'!$B$6:$F$500,2,0)),"",VLOOKUP(B426,'START LİSTE'!$B$6:$F$500,2,0))</f>
      </c>
      <c r="D426" s="36">
        <f>IF(ISERROR(VLOOKUP(B426,'START LİSTE'!$B$6:$F$500,3,0)),"",VLOOKUP(B426,'START LİSTE'!$B$6:$F$500,3,0))</f>
      </c>
      <c r="E426" s="37">
        <f>IF(ISERROR(VLOOKUP(B426,'START LİSTE'!$B$6:$F$500,4,0)),"",VLOOKUP(B426,'START LİSTE'!$B$6:$F$500,4,0))</f>
      </c>
      <c r="F426" s="38">
        <f>IF(ISERROR(VLOOKUP($B426,'START LİSTE'!$B$6:$F$500,5,0)),"",VLOOKUP($B426,'START LİSTE'!$B$6:$F$500,5,0))</f>
      </c>
      <c r="G426" s="39"/>
      <c r="H426" s="40">
        <f t="shared" si="17"/>
      </c>
    </row>
    <row r="427" spans="1:8" ht="18" customHeight="1">
      <c r="A427" s="34">
        <f t="shared" si="16"/>
      </c>
      <c r="B427" s="35"/>
      <c r="C427" s="36">
        <f>IF(ISERROR(VLOOKUP(B427,'START LİSTE'!$B$6:$F$500,2,0)),"",VLOOKUP(B427,'START LİSTE'!$B$6:$F$500,2,0))</f>
      </c>
      <c r="D427" s="36">
        <f>IF(ISERROR(VLOOKUP(B427,'START LİSTE'!$B$6:$F$500,3,0)),"",VLOOKUP(B427,'START LİSTE'!$B$6:$F$500,3,0))</f>
      </c>
      <c r="E427" s="37">
        <f>IF(ISERROR(VLOOKUP(B427,'START LİSTE'!$B$6:$F$500,4,0)),"",VLOOKUP(B427,'START LİSTE'!$B$6:$F$500,4,0))</f>
      </c>
      <c r="F427" s="38">
        <f>IF(ISERROR(VLOOKUP($B427,'START LİSTE'!$B$6:$F$500,5,0)),"",VLOOKUP($B427,'START LİSTE'!$B$6:$F$500,5,0))</f>
      </c>
      <c r="G427" s="39"/>
      <c r="H427" s="40">
        <f t="shared" si="17"/>
      </c>
    </row>
    <row r="428" spans="1:8" ht="18" customHeight="1">
      <c r="A428" s="34">
        <f t="shared" si="16"/>
      </c>
      <c r="B428" s="35"/>
      <c r="C428" s="36">
        <f>IF(ISERROR(VLOOKUP(B428,'START LİSTE'!$B$6:$F$500,2,0)),"",VLOOKUP(B428,'START LİSTE'!$B$6:$F$500,2,0))</f>
      </c>
      <c r="D428" s="36">
        <f>IF(ISERROR(VLOOKUP(B428,'START LİSTE'!$B$6:$F$500,3,0)),"",VLOOKUP(B428,'START LİSTE'!$B$6:$F$500,3,0))</f>
      </c>
      <c r="E428" s="37">
        <f>IF(ISERROR(VLOOKUP(B428,'START LİSTE'!$B$6:$F$500,4,0)),"",VLOOKUP(B428,'START LİSTE'!$B$6:$F$500,4,0))</f>
      </c>
      <c r="F428" s="38">
        <f>IF(ISERROR(VLOOKUP($B428,'START LİSTE'!$B$6:$F$500,5,0)),"",VLOOKUP($B428,'START LİSTE'!$B$6:$F$500,5,0))</f>
      </c>
      <c r="G428" s="39"/>
      <c r="H428" s="40">
        <f t="shared" si="17"/>
      </c>
    </row>
    <row r="429" spans="1:8" ht="18" customHeight="1">
      <c r="A429" s="34">
        <f t="shared" si="16"/>
      </c>
      <c r="B429" s="35"/>
      <c r="C429" s="36">
        <f>IF(ISERROR(VLOOKUP(B429,'START LİSTE'!$B$6:$F$500,2,0)),"",VLOOKUP(B429,'START LİSTE'!$B$6:$F$500,2,0))</f>
      </c>
      <c r="D429" s="36">
        <f>IF(ISERROR(VLOOKUP(B429,'START LİSTE'!$B$6:$F$500,3,0)),"",VLOOKUP(B429,'START LİSTE'!$B$6:$F$500,3,0))</f>
      </c>
      <c r="E429" s="37">
        <f>IF(ISERROR(VLOOKUP(B429,'START LİSTE'!$B$6:$F$500,4,0)),"",VLOOKUP(B429,'START LİSTE'!$B$6:$F$500,4,0))</f>
      </c>
      <c r="F429" s="38">
        <f>IF(ISERROR(VLOOKUP($B429,'START LİSTE'!$B$6:$F$500,5,0)),"",VLOOKUP($B429,'START LİSTE'!$B$6:$F$500,5,0))</f>
      </c>
      <c r="G429" s="39"/>
      <c r="H429" s="40">
        <f t="shared" si="17"/>
      </c>
    </row>
    <row r="430" spans="1:8" ht="18" customHeight="1">
      <c r="A430" s="34">
        <f t="shared" si="16"/>
      </c>
      <c r="B430" s="35"/>
      <c r="C430" s="36">
        <f>IF(ISERROR(VLOOKUP(B430,'START LİSTE'!$B$6:$F$500,2,0)),"",VLOOKUP(B430,'START LİSTE'!$B$6:$F$500,2,0))</f>
      </c>
      <c r="D430" s="36">
        <f>IF(ISERROR(VLOOKUP(B430,'START LİSTE'!$B$6:$F$500,3,0)),"",VLOOKUP(B430,'START LİSTE'!$B$6:$F$500,3,0))</f>
      </c>
      <c r="E430" s="37">
        <f>IF(ISERROR(VLOOKUP(B430,'START LİSTE'!$B$6:$F$500,4,0)),"",VLOOKUP(B430,'START LİSTE'!$B$6:$F$500,4,0))</f>
      </c>
      <c r="F430" s="38">
        <f>IF(ISERROR(VLOOKUP($B430,'START LİSTE'!$B$6:$F$500,5,0)),"",VLOOKUP($B430,'START LİSTE'!$B$6:$F$500,5,0))</f>
      </c>
      <c r="G430" s="39"/>
      <c r="H430" s="40">
        <f t="shared" si="17"/>
      </c>
    </row>
    <row r="431" spans="1:8" ht="18" customHeight="1">
      <c r="A431" s="34">
        <f t="shared" si="16"/>
      </c>
      <c r="B431" s="35"/>
      <c r="C431" s="36">
        <f>IF(ISERROR(VLOOKUP(B431,'START LİSTE'!$B$6:$F$500,2,0)),"",VLOOKUP(B431,'START LİSTE'!$B$6:$F$500,2,0))</f>
      </c>
      <c r="D431" s="36">
        <f>IF(ISERROR(VLOOKUP(B431,'START LİSTE'!$B$6:$F$500,3,0)),"",VLOOKUP(B431,'START LİSTE'!$B$6:$F$500,3,0))</f>
      </c>
      <c r="E431" s="37">
        <f>IF(ISERROR(VLOOKUP(B431,'START LİSTE'!$B$6:$F$500,4,0)),"",VLOOKUP(B431,'START LİSTE'!$B$6:$F$500,4,0))</f>
      </c>
      <c r="F431" s="38">
        <f>IF(ISERROR(VLOOKUP($B431,'START LİSTE'!$B$6:$F$500,5,0)),"",VLOOKUP($B431,'START LİSTE'!$B$6:$F$500,5,0))</f>
      </c>
      <c r="G431" s="39"/>
      <c r="H431" s="40">
        <f t="shared" si="17"/>
      </c>
    </row>
    <row r="432" spans="1:8" ht="18" customHeight="1">
      <c r="A432" s="34">
        <f t="shared" si="16"/>
      </c>
      <c r="B432" s="35"/>
      <c r="C432" s="36">
        <f>IF(ISERROR(VLOOKUP(B432,'START LİSTE'!$B$6:$F$500,2,0)),"",VLOOKUP(B432,'START LİSTE'!$B$6:$F$500,2,0))</f>
      </c>
      <c r="D432" s="36">
        <f>IF(ISERROR(VLOOKUP(B432,'START LİSTE'!$B$6:$F$500,3,0)),"",VLOOKUP(B432,'START LİSTE'!$B$6:$F$500,3,0))</f>
      </c>
      <c r="E432" s="37">
        <f>IF(ISERROR(VLOOKUP(B432,'START LİSTE'!$B$6:$F$500,4,0)),"",VLOOKUP(B432,'START LİSTE'!$B$6:$F$500,4,0))</f>
      </c>
      <c r="F432" s="38">
        <f>IF(ISERROR(VLOOKUP($B432,'START LİSTE'!$B$6:$F$500,5,0)),"",VLOOKUP($B432,'START LİSTE'!$B$6:$F$500,5,0))</f>
      </c>
      <c r="G432" s="39"/>
      <c r="H432" s="40">
        <f t="shared" si="17"/>
      </c>
    </row>
    <row r="433" spans="1:8" ht="18" customHeight="1">
      <c r="A433" s="34">
        <f t="shared" si="16"/>
      </c>
      <c r="B433" s="35"/>
      <c r="C433" s="36">
        <f>IF(ISERROR(VLOOKUP(B433,'START LİSTE'!$B$6:$F$500,2,0)),"",VLOOKUP(B433,'START LİSTE'!$B$6:$F$500,2,0))</f>
      </c>
      <c r="D433" s="36">
        <f>IF(ISERROR(VLOOKUP(B433,'START LİSTE'!$B$6:$F$500,3,0)),"",VLOOKUP(B433,'START LİSTE'!$B$6:$F$500,3,0))</f>
      </c>
      <c r="E433" s="37">
        <f>IF(ISERROR(VLOOKUP(B433,'START LİSTE'!$B$6:$F$500,4,0)),"",VLOOKUP(B433,'START LİSTE'!$B$6:$F$500,4,0))</f>
      </c>
      <c r="F433" s="38">
        <f>IF(ISERROR(VLOOKUP($B433,'START LİSTE'!$B$6:$F$500,5,0)),"",VLOOKUP($B433,'START LİSTE'!$B$6:$F$500,5,0))</f>
      </c>
      <c r="G433" s="39"/>
      <c r="H433" s="40">
        <f t="shared" si="17"/>
      </c>
    </row>
    <row r="434" spans="1:8" ht="18" customHeight="1">
      <c r="A434" s="34">
        <f t="shared" si="16"/>
      </c>
      <c r="B434" s="35"/>
      <c r="C434" s="36">
        <f>IF(ISERROR(VLOOKUP(B434,'START LİSTE'!$B$6:$F$500,2,0)),"",VLOOKUP(B434,'START LİSTE'!$B$6:$F$500,2,0))</f>
      </c>
      <c r="D434" s="36">
        <f>IF(ISERROR(VLOOKUP(B434,'START LİSTE'!$B$6:$F$500,3,0)),"",VLOOKUP(B434,'START LİSTE'!$B$6:$F$500,3,0))</f>
      </c>
      <c r="E434" s="37">
        <f>IF(ISERROR(VLOOKUP(B434,'START LİSTE'!$B$6:$F$500,4,0)),"",VLOOKUP(B434,'START LİSTE'!$B$6:$F$500,4,0))</f>
      </c>
      <c r="F434" s="38">
        <f>IF(ISERROR(VLOOKUP($B434,'START LİSTE'!$B$6:$F$500,5,0)),"",VLOOKUP($B434,'START LİSTE'!$B$6:$F$500,5,0))</f>
      </c>
      <c r="G434" s="39"/>
      <c r="H434" s="40">
        <f t="shared" si="17"/>
      </c>
    </row>
    <row r="435" spans="3:6" ht="18" customHeight="1">
      <c r="C435" s="36">
        <f>IF(ISERROR(VLOOKUP(B435,'START LİSTE'!$B$6:$F$500,2,0)),"",VLOOKUP(B435,'START LİSTE'!$B$6:$F$500,2,0))</f>
      </c>
      <c r="D435" s="36">
        <f>IF(ISERROR(VLOOKUP(B435,'START LİSTE'!$B$6:$F$500,3,0)),"",VLOOKUP(B435,'START LİSTE'!$B$6:$F$500,3,0))</f>
      </c>
      <c r="E435" s="37">
        <f>IF(ISERROR(VLOOKUP(B435,'START LİSTE'!$B$6:$F$500,4,0)),"",VLOOKUP(B435,'START LİSTE'!$B$6:$F$500,4,0))</f>
      </c>
      <c r="F435" s="38">
        <f>IF(ISERROR(VLOOKUP($B435,'START LİSTE'!$B$6:$F$500,5,0)),"",VLOOKUP($B435,'START LİSTE'!$B$6:$F$500,5,0))</f>
      </c>
    </row>
    <row r="436" spans="3:6" ht="18" customHeight="1">
      <c r="C436" s="36">
        <f>IF(ISERROR(VLOOKUP(B436,'START LİSTE'!$B$6:$F$500,2,0)),"",VLOOKUP(B436,'START LİSTE'!$B$6:$F$500,2,0))</f>
      </c>
      <c r="D436" s="36">
        <f>IF(ISERROR(VLOOKUP(B436,'START LİSTE'!$B$6:$F$500,3,0)),"",VLOOKUP(B436,'START LİSTE'!$B$6:$F$500,3,0))</f>
      </c>
      <c r="E436" s="37">
        <f>IF(ISERROR(VLOOKUP(B436,'START LİSTE'!$B$6:$F$500,4,0)),"",VLOOKUP(B436,'START LİSTE'!$B$6:$F$500,4,0))</f>
      </c>
      <c r="F436" s="38">
        <f>IF(ISERROR(VLOOKUP($B436,'START LİSTE'!$B$6:$F$500,5,0)),"",VLOOKUP($B436,'START LİSTE'!$B$6:$F$500,5,0))</f>
      </c>
    </row>
    <row r="437" spans="3:6" ht="18" customHeight="1">
      <c r="C437" s="36">
        <f>IF(ISERROR(VLOOKUP(B437,'START LİSTE'!$B$6:$F$500,2,0)),"",VLOOKUP(B437,'START LİSTE'!$B$6:$F$500,2,0))</f>
      </c>
      <c r="D437" s="36">
        <f>IF(ISERROR(VLOOKUP(B437,'START LİSTE'!$B$6:$F$500,3,0)),"",VLOOKUP(B437,'START LİSTE'!$B$6:$F$500,3,0))</f>
      </c>
      <c r="E437" s="37">
        <f>IF(ISERROR(VLOOKUP(B437,'START LİSTE'!$B$6:$F$500,4,0)),"",VLOOKUP(B437,'START LİSTE'!$B$6:$F$500,4,0))</f>
      </c>
      <c r="F437" s="38">
        <f>IF(ISERROR(VLOOKUP($B437,'START LİSTE'!$B$6:$F$500,5,0)),"",VLOOKUP($B437,'START LİSTE'!$B$6:$F$500,5,0))</f>
      </c>
    </row>
    <row r="438" spans="3:6" ht="18" customHeight="1">
      <c r="C438" s="36">
        <f>IF(ISERROR(VLOOKUP(B438,'START LİSTE'!$B$6:$F$500,2,0)),"",VLOOKUP(B438,'START LİSTE'!$B$6:$F$500,2,0))</f>
      </c>
      <c r="D438" s="36">
        <f>IF(ISERROR(VLOOKUP(B438,'START LİSTE'!$B$6:$F$500,3,0)),"",VLOOKUP(B438,'START LİSTE'!$B$6:$F$500,3,0))</f>
      </c>
      <c r="E438" s="37">
        <f>IF(ISERROR(VLOOKUP(B438,'START LİSTE'!$B$6:$F$500,4,0)),"",VLOOKUP(B438,'START LİSTE'!$B$6:$F$500,4,0))</f>
      </c>
      <c r="F438" s="38">
        <f>IF(ISERROR(VLOOKUP($B438,'START LİSTE'!$B$6:$F$500,5,0)),"",VLOOKUP($B438,'START LİSTE'!$B$6:$F$500,5,0))</f>
      </c>
    </row>
    <row r="439" spans="3:6" ht="18" customHeight="1">
      <c r="C439" s="36">
        <f>IF(ISERROR(VLOOKUP(B439,'START LİSTE'!$B$6:$F$500,2,0)),"",VLOOKUP(B439,'START LİSTE'!$B$6:$F$500,2,0))</f>
      </c>
      <c r="D439" s="36">
        <f>IF(ISERROR(VLOOKUP(B439,'START LİSTE'!$B$6:$F$500,3,0)),"",VLOOKUP(B439,'START LİSTE'!$B$6:$F$500,3,0))</f>
      </c>
      <c r="E439" s="37">
        <f>IF(ISERROR(VLOOKUP(B439,'START LİSTE'!$B$6:$F$500,4,0)),"",VLOOKUP(B439,'START LİSTE'!$B$6:$F$500,4,0))</f>
      </c>
      <c r="F439" s="38">
        <f>IF(ISERROR(VLOOKUP($B439,'START LİSTE'!$B$6:$F$500,5,0)),"",VLOOKUP($B439,'START LİSTE'!$B$6:$F$500,5,0))</f>
      </c>
    </row>
    <row r="440" spans="3:6" ht="18" customHeight="1">
      <c r="C440" s="36">
        <f>IF(ISERROR(VLOOKUP(B440,'START LİSTE'!$B$6:$F$500,2,0)),"",VLOOKUP(B440,'START LİSTE'!$B$6:$F$500,2,0))</f>
      </c>
      <c r="D440" s="36">
        <f>IF(ISERROR(VLOOKUP(B440,'START LİSTE'!$B$6:$F$500,3,0)),"",VLOOKUP(B440,'START LİSTE'!$B$6:$F$500,3,0))</f>
      </c>
      <c r="E440" s="37">
        <f>IF(ISERROR(VLOOKUP(B440,'START LİSTE'!$B$6:$F$500,4,0)),"",VLOOKUP(B440,'START LİSTE'!$B$6:$F$500,4,0))</f>
      </c>
      <c r="F440" s="38">
        <f>IF(ISERROR(VLOOKUP($B440,'START LİSTE'!$B$6:$F$500,5,0)),"",VLOOKUP($B440,'START LİSTE'!$B$6:$F$500,5,0))</f>
      </c>
    </row>
    <row r="441" spans="3:6" ht="18" customHeight="1">
      <c r="C441" s="36">
        <f>IF(ISERROR(VLOOKUP(B441,'START LİSTE'!$B$6:$F$500,2,0)),"",VLOOKUP(B441,'START LİSTE'!$B$6:$F$500,2,0))</f>
      </c>
      <c r="D441" s="36">
        <f>IF(ISERROR(VLOOKUP(B441,'START LİSTE'!$B$6:$F$500,3,0)),"",VLOOKUP(B441,'START LİSTE'!$B$6:$F$500,3,0))</f>
      </c>
      <c r="E441" s="37">
        <f>IF(ISERROR(VLOOKUP(B441,'START LİSTE'!$B$6:$F$500,4,0)),"",VLOOKUP(B441,'START LİSTE'!$B$6:$F$500,4,0))</f>
      </c>
      <c r="F441" s="38">
        <f>IF(ISERROR(VLOOKUP($B441,'START LİSTE'!$B$6:$F$500,5,0)),"",VLOOKUP($B441,'START LİSTE'!$B$6:$F$500,5,0))</f>
      </c>
    </row>
    <row r="442" spans="3:6" ht="18" customHeight="1">
      <c r="C442" s="36">
        <f>IF(ISERROR(VLOOKUP(B442,'START LİSTE'!$B$6:$F$500,2,0)),"",VLOOKUP(B442,'START LİSTE'!$B$6:$F$500,2,0))</f>
      </c>
      <c r="D442" s="36">
        <f>IF(ISERROR(VLOOKUP(B442,'START LİSTE'!$B$6:$F$500,3,0)),"",VLOOKUP(B442,'START LİSTE'!$B$6:$F$500,3,0))</f>
      </c>
      <c r="E442" s="37">
        <f>IF(ISERROR(VLOOKUP(B442,'START LİSTE'!$B$6:$F$500,4,0)),"",VLOOKUP(B442,'START LİSTE'!$B$6:$F$500,4,0))</f>
      </c>
      <c r="F442" s="38">
        <f>IF(ISERROR(VLOOKUP($B442,'START LİSTE'!$B$6:$F$500,5,0)),"",VLOOKUP($B442,'START LİSTE'!$B$6:$F$500,5,0))</f>
      </c>
    </row>
    <row r="443" spans="3:6" ht="18" customHeight="1">
      <c r="C443" s="36">
        <f>IF(ISERROR(VLOOKUP(B443,'START LİSTE'!$B$6:$F$500,2,0)),"",VLOOKUP(B443,'START LİSTE'!$B$6:$F$500,2,0))</f>
      </c>
      <c r="D443" s="36">
        <f>IF(ISERROR(VLOOKUP(B443,'START LİSTE'!$B$6:$F$500,3,0)),"",VLOOKUP(B443,'START LİSTE'!$B$6:$F$500,3,0))</f>
      </c>
      <c r="E443" s="37">
        <f>IF(ISERROR(VLOOKUP(B443,'START LİSTE'!$B$6:$F$500,4,0)),"",VLOOKUP(B443,'START LİSTE'!$B$6:$F$500,4,0))</f>
      </c>
      <c r="F443" s="38">
        <f>IF(ISERROR(VLOOKUP($B443,'START LİSTE'!$B$6:$F$500,5,0)),"",VLOOKUP($B443,'START LİSTE'!$B$6:$F$500,5,0))</f>
      </c>
    </row>
  </sheetData>
  <sheetProtection/>
  <mergeCells count="5">
    <mergeCell ref="A4:C4"/>
    <mergeCell ref="A1:H1"/>
    <mergeCell ref="A2:H2"/>
    <mergeCell ref="A3:H3"/>
    <mergeCell ref="F4:H4"/>
  </mergeCells>
  <conditionalFormatting sqref="H6:H434">
    <cfRule type="containsText" priority="8" dxfId="15" operator="containsText" stopIfTrue="1" text="$E$7=&quot;&quot;F&quot;&quot;">
      <formula>NOT(ISERROR(SEARCH("$E$7=""F""",H6)))</formula>
    </cfRule>
    <cfRule type="containsText" priority="10" dxfId="15" operator="containsText" stopIfTrue="1" text="F=E7">
      <formula>NOT(ISERROR(SEARCH("F=E7",H6)))</formula>
    </cfRule>
  </conditionalFormatting>
  <conditionalFormatting sqref="B6:B430">
    <cfRule type="duplicateValues" priority="7" dxfId="15" stopIfTrue="1">
      <formula>AND(COUNTIF($B$6:$B$430,B6)&gt;1,NOT(ISBLANK(B6)))</formula>
    </cfRule>
  </conditionalFormatting>
  <conditionalFormatting sqref="B431:B434">
    <cfRule type="duplicateValues" priority="1" dxfId="15" stopIfTrue="1">
      <formula>AND(COUNTIF($B$431:$B$434,B431)&gt;1,NOT(ISBLANK(B431)))</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78" r:id="rId2"/>
  <headerFooter alignWithMargins="0">
    <oddFooter>&amp;C&amp;P</oddFooter>
  </headerFooter>
  <rowBreaks count="9" manualBreakCount="9">
    <brk id="45" max="7" man="1"/>
    <brk id="85" max="7" man="1"/>
    <brk id="125" max="7" man="1"/>
    <brk id="165" max="7" man="1"/>
    <brk id="205" max="7" man="1"/>
    <brk id="245" max="7" man="1"/>
    <brk id="285" max="7" man="1"/>
    <brk id="325" max="7" man="1"/>
    <brk id="369"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212"/>
  <sheetViews>
    <sheetView view="pageBreakPreview" zoomScaleSheetLayoutView="100" zoomScalePageLayoutView="0" workbookViewId="0" topLeftCell="A52">
      <selection activeCell="D81" sqref="D81"/>
    </sheetView>
  </sheetViews>
  <sheetFormatPr defaultColWidth="9.00390625" defaultRowHeight="12.75"/>
  <cols>
    <col min="1" max="1" width="6.625" style="105" customWidth="1"/>
    <col min="2" max="2" width="30.25390625" style="101" customWidth="1"/>
    <col min="3" max="3" width="6.75390625" style="101" customWidth="1"/>
    <col min="4" max="4" width="26.25390625" style="101" customWidth="1"/>
    <col min="5" max="5" width="6.625" style="101" bestFit="1" customWidth="1"/>
    <col min="6" max="6" width="7.75390625" style="101" customWidth="1"/>
    <col min="7" max="7" width="9.75390625" style="101" hidden="1" customWidth="1"/>
    <col min="8" max="8" width="7.75390625" style="101" customWidth="1"/>
    <col min="9" max="9" width="5.125" style="101" hidden="1" customWidth="1"/>
    <col min="10" max="10" width="7.375" style="105" customWidth="1"/>
    <col min="11" max="11" width="8.875" style="101" customWidth="1"/>
    <col min="12" max="51" width="9.125" style="101" customWidth="1"/>
    <col min="52" max="52" width="0" style="106" hidden="1" customWidth="1"/>
    <col min="53" max="16384" width="9.125" style="101" customWidth="1"/>
  </cols>
  <sheetData>
    <row r="1" spans="1:52" s="27" customFormat="1" ht="30" customHeight="1">
      <c r="A1" s="151" t="str">
        <f>KAPAK!A2</f>
        <v>Türkiye Atletizm Federasyonu
Ankara Atletizm İl Temsilciliği</v>
      </c>
      <c r="B1" s="151"/>
      <c r="C1" s="151"/>
      <c r="D1" s="151"/>
      <c r="E1" s="151"/>
      <c r="F1" s="151"/>
      <c r="G1" s="151"/>
      <c r="H1" s="151"/>
      <c r="I1" s="151"/>
      <c r="J1" s="151"/>
      <c r="AZ1" s="67"/>
    </row>
    <row r="2" spans="1:52" s="27" customFormat="1" ht="15.75">
      <c r="A2" s="153" t="str">
        <f>KAPAK!B27</f>
        <v>78. BÜYÜK ATATÜRK KOŞUSU</v>
      </c>
      <c r="B2" s="153"/>
      <c r="C2" s="153"/>
      <c r="D2" s="153"/>
      <c r="E2" s="153"/>
      <c r="F2" s="153"/>
      <c r="G2" s="153"/>
      <c r="H2" s="153"/>
      <c r="I2" s="153"/>
      <c r="J2" s="153"/>
      <c r="AZ2" s="67"/>
    </row>
    <row r="3" spans="1:52" s="27" customFormat="1" ht="14.25">
      <c r="A3" s="160" t="str">
        <f>KAPAK!B30</f>
        <v>ANKARA</v>
      </c>
      <c r="B3" s="160"/>
      <c r="C3" s="160"/>
      <c r="D3" s="160"/>
      <c r="E3" s="160"/>
      <c r="F3" s="160"/>
      <c r="G3" s="160"/>
      <c r="H3" s="160"/>
      <c r="I3" s="160"/>
      <c r="J3" s="160"/>
      <c r="AZ3" s="67"/>
    </row>
    <row r="4" spans="1:52" s="27" customFormat="1" ht="18" customHeight="1">
      <c r="A4" s="111" t="str">
        <f>KAPAK!B29</f>
        <v>ERKEKLER</v>
      </c>
      <c r="B4" s="111"/>
      <c r="C4" s="161" t="str">
        <f>KAPAK!B28</f>
        <v>10800 M</v>
      </c>
      <c r="D4" s="161"/>
      <c r="E4" s="107"/>
      <c r="F4" s="159">
        <f>KAPAK!B31</f>
        <v>41635.583333333336</v>
      </c>
      <c r="G4" s="159"/>
      <c r="H4" s="159"/>
      <c r="I4" s="159"/>
      <c r="J4" s="159"/>
      <c r="AZ4" s="67"/>
    </row>
    <row r="5" spans="1:52" s="70" customFormat="1" ht="30" customHeight="1">
      <c r="A5" s="108" t="s">
        <v>5</v>
      </c>
      <c r="B5" s="68" t="s">
        <v>21</v>
      </c>
      <c r="C5" s="126" t="s">
        <v>1</v>
      </c>
      <c r="D5" s="68" t="s">
        <v>3</v>
      </c>
      <c r="E5" s="68" t="s">
        <v>9</v>
      </c>
      <c r="F5" s="68" t="s">
        <v>8</v>
      </c>
      <c r="G5" s="68" t="s">
        <v>10</v>
      </c>
      <c r="H5" s="68" t="s">
        <v>16</v>
      </c>
      <c r="I5" s="69" t="s">
        <v>22</v>
      </c>
      <c r="J5" s="68" t="s">
        <v>7</v>
      </c>
      <c r="K5" s="71"/>
      <c r="L5" s="71"/>
      <c r="M5" s="71"/>
      <c r="AZ5" s="72"/>
    </row>
    <row r="6" spans="1:52" s="82" customFormat="1" ht="15" customHeight="1">
      <c r="A6" s="73"/>
      <c r="B6" s="75"/>
      <c r="C6" s="76">
        <v>305</v>
      </c>
      <c r="D6" s="77" t="str">
        <f>IF(ISERROR(VLOOKUP($C6,'START LİSTE'!$B$6:$G$1027,2,0)),"",VLOOKUP($C6,'START LİSTE'!$B$6:$G$1027,2,0))</f>
        <v>OĞUZ KESİMLİ</v>
      </c>
      <c r="E6" s="78" t="str">
        <f>IF(ISERROR(VLOOKUP($C6,'START LİSTE'!$B$6:$G$1027,4,0)),"",VLOOKUP($C6,'START LİSTE'!$B$6:$G$1027,4,0))</f>
        <v>T</v>
      </c>
      <c r="F6" s="79">
        <f>IF(ISERROR(VLOOKUP($C6,'FERDİ SONUÇ'!$B$6:$H$1140,6,0)),"",VLOOKUP($C6,'FERDİ SONUÇ'!$B$6:$H$1140,6,0))</f>
        <v>0</v>
      </c>
      <c r="G6" s="80">
        <f>IF(OR(E6="",F6="DQ",F6="DNF",F6="DNS",F6=""),"-",VLOOKUP(C6,'FERDİ SONUÇ'!$B$6:$H$1140,7,0))</f>
        <v>46</v>
      </c>
      <c r="H6" s="80">
        <f>IF(OR(E6="",E6="F",F6="DQ",F6="DNF",F6="DNS",F6=""),"-",VLOOKUP(C6,'FERDİ SONUÇ'!$B$6:$H$1140,7,0))</f>
        <v>46</v>
      </c>
      <c r="I6" s="81">
        <f>IF(ISERROR(SMALL(H6:H11,1)),"-",SMALL(H6:H11,1))</f>
        <v>46</v>
      </c>
      <c r="J6" s="74"/>
      <c r="AZ6" s="83">
        <v>1000</v>
      </c>
    </row>
    <row r="7" spans="1:52" s="82" customFormat="1" ht="15" customHeight="1">
      <c r="A7" s="84"/>
      <c r="B7" s="86"/>
      <c r="C7" s="87">
        <v>306</v>
      </c>
      <c r="D7" s="88" t="str">
        <f>IF(ISERROR(VLOOKUP($C7,'START LİSTE'!$B$6:$G$1027,2,0)),"",VLOOKUP($C7,'START LİSTE'!$B$6:$G$1027,2,0))</f>
        <v>HALİL ASLAN</v>
      </c>
      <c r="E7" s="89" t="str">
        <f>IF(ISERROR(VLOOKUP($C7,'START LİSTE'!$B$6:$G$1027,4,0)),"",VLOOKUP($C7,'START LİSTE'!$B$6:$G$1027,4,0))</f>
        <v>T</v>
      </c>
      <c r="F7" s="90">
        <f>IF(ISERROR(VLOOKUP($C7,'FERDİ SONUÇ'!$B$6:$H$1140,6,0)),"",VLOOKUP($C7,'FERDİ SONUÇ'!$B$6:$H$1140,6,0))</f>
        <v>0</v>
      </c>
      <c r="G7" s="91">
        <f>IF(OR(E7="",F7="DQ",F7="DNF",F7="DNS",F7=""),"-",VLOOKUP(C7,'FERDİ SONUÇ'!$B$6:$H$1140,7,0))</f>
        <v>52</v>
      </c>
      <c r="H7" s="91">
        <f>IF(OR(E7="",E7="F",F7="DQ",F7="DNF",F7="DNS",F7=""),"-",VLOOKUP(C7,'FERDİ SONUÇ'!$B$6:$H$1140,7,0))</f>
        <v>52</v>
      </c>
      <c r="I7" s="92">
        <f>IF(ISERROR(SMALL(H6:H11,2)),"-",SMALL(H6:H11,2))</f>
        <v>48</v>
      </c>
      <c r="J7" s="85"/>
      <c r="AZ7" s="83">
        <v>1001</v>
      </c>
    </row>
    <row r="8" spans="1:52" s="82" customFormat="1" ht="15" customHeight="1">
      <c r="A8" s="110">
        <f>IF(AND(B8&lt;&gt;"",J8&lt;&gt;"DQ"),COUNT(J$6:J$185)-(RANK(J8,J$6:J$185)+COUNTIF(J$6:J8,J8))+2,IF(C6&lt;&gt;"",AZ8,""))</f>
        <v>1002</v>
      </c>
      <c r="B8" s="86" t="str">
        <f>IF(ISERROR(VLOOKUP(C6,'START LİSTE'!$B$6:$G$1027,3,0)),"",VLOOKUP(C6,'START LİSTE'!$B$6:$G$1027,3,0))</f>
        <v>MARLA EGE DAĞCILIK VE DOĞASEVERLER KULÜBÜ</v>
      </c>
      <c r="C8" s="87">
        <v>307</v>
      </c>
      <c r="D8" s="88" t="str">
        <f>IF(ISERROR(VLOOKUP($C8,'START LİSTE'!$B$6:$G$1027,2,0)),"",VLOOKUP($C8,'START LİSTE'!$B$6:$G$1027,2,0))</f>
        <v>EMRULLAH DEMİREL</v>
      </c>
      <c r="E8" s="89" t="str">
        <f>IF(ISERROR(VLOOKUP($C8,'START LİSTE'!$B$6:$G$1027,4,0)),"",VLOOKUP($C8,'START LİSTE'!$B$6:$G$1027,4,0))</f>
        <v>T</v>
      </c>
      <c r="F8" s="90">
        <f>IF(ISERROR(VLOOKUP($C8,'FERDİ SONUÇ'!$B$6:$H$1140,6,0)),"",VLOOKUP($C8,'FERDİ SONUÇ'!$B$6:$H$1140,6,0))</f>
      </c>
      <c r="G8" s="91" t="str">
        <f>IF(OR(E8="",F8="DQ",F8="DNF",F8="DNS",F8=""),"-",VLOOKUP(C8,'FERDİ SONUÇ'!$B$6:$H$1140,7,0))</f>
        <v>-</v>
      </c>
      <c r="H8" s="91" t="str">
        <f>IF(OR(E8="",E8="F",F8="DQ",F8="DNF",F8="DNS",F8=""),"-",VLOOKUP(C8,'FERDİ SONUÇ'!$B$6:$H$1140,7,0))</f>
        <v>-</v>
      </c>
      <c r="I8" s="92">
        <f>IF(ISERROR(SMALL(H6:H11,3)),"-",SMALL(H6:H11,3))</f>
        <v>52</v>
      </c>
      <c r="J8" s="109" t="str">
        <f>IF(C6="","",IF(OR(I6="-",I7="-",I8="-",I9="-"),"DQ",SUM(I6,I7,I8,I9)))</f>
        <v>DQ</v>
      </c>
      <c r="AZ8" s="83">
        <v>1002</v>
      </c>
    </row>
    <row r="9" spans="1:52" s="82" customFormat="1" ht="15" customHeight="1">
      <c r="A9" s="84"/>
      <c r="B9" s="86"/>
      <c r="C9" s="87">
        <v>308</v>
      </c>
      <c r="D9" s="88" t="str">
        <f>IF(ISERROR(VLOOKUP($C9,'START LİSTE'!$B$6:$G$1027,2,0)),"",VLOOKUP($C9,'START LİSTE'!$B$6:$G$1027,2,0))</f>
        <v>YAŞAR KANBİR</v>
      </c>
      <c r="E9" s="89" t="str">
        <f>IF(ISERROR(VLOOKUP($C9,'START LİSTE'!$B$6:$G$1027,4,0)),"",VLOOKUP($C9,'START LİSTE'!$B$6:$G$1027,4,0))</f>
        <v>T</v>
      </c>
      <c r="F9" s="90">
        <f>IF(ISERROR(VLOOKUP($C9,'FERDİ SONUÇ'!$B$6:$H$1140,6,0)),"",VLOOKUP($C9,'FERDİ SONUÇ'!$B$6:$H$1140,6,0))</f>
        <v>0</v>
      </c>
      <c r="G9" s="91">
        <f>IF(OR(E9="",F9="DQ",F9="DNF",F9="DNS",F9=""),"-",VLOOKUP(C9,'FERDİ SONUÇ'!$B$6:$H$1140,7,0))</f>
        <v>48</v>
      </c>
      <c r="H9" s="91">
        <f>IF(OR(E9="",E9="F",F9="DQ",F9="DNF",F9="DNS",F9=""),"-",VLOOKUP(C9,'FERDİ SONUÇ'!$B$6:$H$1140,7,0))</f>
        <v>48</v>
      </c>
      <c r="I9" s="92" t="str">
        <f>IF(ISERROR(SMALL(H6:H11,4)),"-",SMALL(H6:H11,4))</f>
        <v>-</v>
      </c>
      <c r="J9" s="85"/>
      <c r="AZ9" s="83">
        <v>1003</v>
      </c>
    </row>
    <row r="10" spans="1:52" s="82" customFormat="1" ht="15" customHeight="1">
      <c r="A10" s="84"/>
      <c r="B10" s="86"/>
      <c r="C10" s="87" t="s">
        <v>40</v>
      </c>
      <c r="D10" s="88">
        <f>IF(ISERROR(VLOOKUP($C10,'START LİSTE'!$B$6:$G$1027,2,0)),"",VLOOKUP($C10,'START LİSTE'!$B$6:$G$1027,2,0))</f>
        <v>0</v>
      </c>
      <c r="E10" s="89" t="str">
        <f>IF(ISERROR(VLOOKUP($C10,'START LİSTE'!$B$6:$G$1027,4,0)),"",VLOOKUP($C10,'START LİSTE'!$B$6:$G$1027,4,0))</f>
        <v>T</v>
      </c>
      <c r="F10" s="90">
        <f>IF(ISERROR(VLOOKUP($C10,'FERDİ SONUÇ'!$B$6:$H$1140,6,0)),"",VLOOKUP($C10,'FERDİ SONUÇ'!$B$6:$H$1140,6,0))</f>
      </c>
      <c r="G10" s="91" t="str">
        <f>IF(OR(E10="",F10="DQ",F10="DNF",F10="DNS",F10=""),"-",VLOOKUP(C10,'FERDİ SONUÇ'!$B$6:$H$1140,7,0))</f>
        <v>-</v>
      </c>
      <c r="H10" s="91" t="str">
        <f>IF(OR(E10="",E10="F",F10="DQ",F10="DNF",F10="DNS",F10=""),"-",VLOOKUP(C10,'FERDİ SONUÇ'!$B$6:$H$1140,7,0))</f>
        <v>-</v>
      </c>
      <c r="I10" s="92" t="str">
        <f>IF(ISERROR(SMALL(H6:H11,5)),"-",SMALL(H6:H11,5))</f>
        <v>-</v>
      </c>
      <c r="J10" s="85"/>
      <c r="AZ10" s="83">
        <v>1004</v>
      </c>
    </row>
    <row r="11" spans="1:52" s="82" customFormat="1" ht="15" customHeight="1">
      <c r="A11" s="93"/>
      <c r="B11" s="95"/>
      <c r="C11" s="125" t="s">
        <v>40</v>
      </c>
      <c r="D11" s="96">
        <f>IF(ISERROR(VLOOKUP($C11,'START LİSTE'!$B$6:$G$1027,2,0)),"",VLOOKUP($C11,'START LİSTE'!$B$6:$G$1027,2,0))</f>
        <v>0</v>
      </c>
      <c r="E11" s="97" t="str">
        <f>IF(ISERROR(VLOOKUP($C11,'START LİSTE'!$B$6:$G$1027,4,0)),"",VLOOKUP($C11,'START LİSTE'!$B$6:$G$1027,4,0))</f>
        <v>T</v>
      </c>
      <c r="F11" s="98">
        <f>IF(ISERROR(VLOOKUP($C11,'FERDİ SONUÇ'!$B$6:$H$1140,6,0)),"",VLOOKUP($C11,'FERDİ SONUÇ'!$B$6:$H$1140,6,0))</f>
      </c>
      <c r="G11" s="99" t="str">
        <f>IF(OR(E11="",F11="DQ",F11="DNF",F11="DNS",F11=""),"-",VLOOKUP(C11,'FERDİ SONUÇ'!$B$6:$H$1140,7,0))</f>
        <v>-</v>
      </c>
      <c r="H11" s="99" t="str">
        <f>IF(OR(E11="",E11="F",F11="DQ",F11="DNF",F11="DNS",F11=""),"-",VLOOKUP(C11,'FERDİ SONUÇ'!$B$6:$H$1140,7,0))</f>
        <v>-</v>
      </c>
      <c r="I11" s="100" t="str">
        <f>IF(ISERROR(SMALL(H6:H11,6)),"-",SMALL(H6:H11,6))</f>
        <v>-</v>
      </c>
      <c r="J11" s="94"/>
      <c r="AZ11" s="83">
        <v>1005</v>
      </c>
    </row>
    <row r="12" spans="1:52" ht="15" customHeight="1">
      <c r="A12" s="73"/>
      <c r="B12" s="75"/>
      <c r="C12" s="124">
        <v>290</v>
      </c>
      <c r="D12" s="77" t="str">
        <f>IF(ISERROR(VLOOKUP($C12,'START LİSTE'!$B$6:$G$1027,2,0)),"",VLOOKUP($C12,'START LİSTE'!$B$6:$G$1027,2,0))</f>
        <v>AYKUT TAŞDEMİR</v>
      </c>
      <c r="E12" s="78" t="str">
        <f>IF(ISERROR(VLOOKUP($C12,'START LİSTE'!$B$6:$G$1027,4,0)),"",VLOOKUP($C12,'START LİSTE'!$B$6:$G$1027,4,0))</f>
        <v>T</v>
      </c>
      <c r="F12" s="79">
        <f>IF(ISERROR(VLOOKUP($C12,'FERDİ SONUÇ'!$B$6:$H$1140,6,0)),"",VLOOKUP($C12,'FERDİ SONUÇ'!$B$6:$H$1140,6,0))</f>
        <v>3034</v>
      </c>
      <c r="G12" s="80">
        <f>IF(OR(E12="",F12="DQ",F12="DNF",F12="DNS",F12=""),"-",VLOOKUP(C12,'FERDİ SONUÇ'!$B$6:$H$1140,7,0))</f>
        <v>3</v>
      </c>
      <c r="H12" s="80">
        <f>IF(OR(E12="",E12="F",F12="DQ",F12="DNF",F12="DNS",F12=""),"-",VLOOKUP(C12,'FERDİ SONUÇ'!$B$6:$H$1140,7,0))</f>
        <v>3</v>
      </c>
      <c r="I12" s="81">
        <f>IF(ISERROR(SMALL(H12:H17,1)),"-",SMALL(H12:H17,1))</f>
        <v>1</v>
      </c>
      <c r="J12" s="74"/>
      <c r="AZ12" s="83">
        <v>1006</v>
      </c>
    </row>
    <row r="13" spans="1:52" ht="15" customHeight="1">
      <c r="A13" s="84"/>
      <c r="B13" s="86"/>
      <c r="C13" s="87">
        <v>291</v>
      </c>
      <c r="D13" s="88" t="str">
        <f>IF(ISERROR(VLOOKUP($C13,'START LİSTE'!$B$6:$G$1027,2,0)),"",VLOOKUP($C13,'START LİSTE'!$B$6:$G$1027,2,0))</f>
        <v>ÖMER ALKANOĞLU</v>
      </c>
      <c r="E13" s="89" t="str">
        <f>IF(ISERROR(VLOOKUP($C13,'START LİSTE'!$B$6:$G$1027,4,0)),"",VLOOKUP($C13,'START LİSTE'!$B$6:$G$1027,4,0))</f>
        <v>T</v>
      </c>
      <c r="F13" s="90">
        <f>IF(ISERROR(VLOOKUP($C13,'FERDİ SONUÇ'!$B$6:$H$1140,6,0)),"",VLOOKUP($C13,'FERDİ SONUÇ'!$B$6:$H$1140,6,0))</f>
        <v>3923</v>
      </c>
      <c r="G13" s="91">
        <f>IF(OR(E13="",F13="DQ",F13="DNF",F13="DNS",F13=""),"-",VLOOKUP(C13,'FERDİ SONUÇ'!$B$6:$H$1140,7,0))</f>
        <v>35</v>
      </c>
      <c r="H13" s="91">
        <f>IF(OR(E13="",E13="F",F13="DQ",F13="DNF",F13="DNS",F13=""),"-",VLOOKUP(C13,'FERDİ SONUÇ'!$B$6:$H$1140,7,0))</f>
        <v>35</v>
      </c>
      <c r="I13" s="92">
        <f>IF(ISERROR(SMALL(H12:H17,2)),"-",SMALL(H12:H17,2))</f>
        <v>3</v>
      </c>
      <c r="J13" s="85"/>
      <c r="AZ13" s="83">
        <v>1007</v>
      </c>
    </row>
    <row r="14" spans="1:52" ht="15" customHeight="1">
      <c r="A14" s="110">
        <f>IF(AND(B14&lt;&gt;"",J14&lt;&gt;"DQ"),COUNT(J$6:J$185)-(RANK(J14,J$6:J$185)+COUNTIF(J$6:J14,J14))+2,IF(C12&lt;&gt;"",AZ14,""))</f>
        <v>3</v>
      </c>
      <c r="B14" s="86" t="str">
        <f>IF(ISERROR(VLOOKUP(C12,'START LİSTE'!$B$6:$G$1027,3,0)),"",VLOOKUP(C12,'START LİSTE'!$B$6:$G$1027,3,0))</f>
        <v>İST.BEŞTELSİZ SPOR KULUBÜ</v>
      </c>
      <c r="C14" s="87">
        <v>292</v>
      </c>
      <c r="D14" s="88" t="str">
        <f>IF(ISERROR(VLOOKUP($C14,'START LİSTE'!$B$6:$G$1027,2,0)),"",VLOOKUP($C14,'START LİSTE'!$B$6:$G$1027,2,0))</f>
        <v>FETENE ALEMU REGASA</v>
      </c>
      <c r="E14" s="89" t="str">
        <f>IF(ISERROR(VLOOKUP($C14,'START LİSTE'!$B$6:$G$1027,4,0)),"",VLOOKUP($C14,'START LİSTE'!$B$6:$G$1027,4,0))</f>
        <v>T</v>
      </c>
      <c r="F14" s="90">
        <f>IF(ISERROR(VLOOKUP($C14,'FERDİ SONUÇ'!$B$6:$H$1140,6,0)),"",VLOOKUP($C14,'FERDİ SONUÇ'!$B$6:$H$1140,6,0))</f>
        <v>2945</v>
      </c>
      <c r="G14" s="91">
        <f>IF(OR(E14="",F14="DQ",F14="DNF",F14="DNS",F14=""),"-",VLOOKUP(C14,'FERDİ SONUÇ'!$B$6:$H$1140,7,0))</f>
        <v>1</v>
      </c>
      <c r="H14" s="91">
        <f>IF(OR(E14="",E14="F",F14="DQ",F14="DNF",F14="DNS",F14=""),"-",VLOOKUP(C14,'FERDİ SONUÇ'!$B$6:$H$1140,7,0))</f>
        <v>1</v>
      </c>
      <c r="I14" s="92">
        <f>IF(ISERROR(SMALL(H12:H17,3)),"-",SMALL(H12:H17,3))</f>
        <v>13</v>
      </c>
      <c r="J14" s="109">
        <f>IF(C12="","",IF(OR(I12="-",I13="-",I14="-",I15="-"),"DQ",SUM(I12,I13,I14,I15)))</f>
        <v>37</v>
      </c>
      <c r="AZ14" s="83">
        <v>1008</v>
      </c>
    </row>
    <row r="15" spans="1:52" ht="15" customHeight="1">
      <c r="A15" s="84"/>
      <c r="B15" s="86"/>
      <c r="C15" s="87">
        <v>293</v>
      </c>
      <c r="D15" s="88" t="str">
        <f>IF(ISERROR(VLOOKUP($C15,'START LİSTE'!$B$6:$G$1027,2,0)),"",VLOOKUP($C15,'START LİSTE'!$B$6:$G$1027,2,0))</f>
        <v>OGUZHAN YILMAZ</v>
      </c>
      <c r="E15" s="89" t="str">
        <f>IF(ISERROR(VLOOKUP($C15,'START LİSTE'!$B$6:$G$1027,4,0)),"",VLOOKUP($C15,'START LİSTE'!$B$6:$G$1027,4,0))</f>
        <v>T</v>
      </c>
      <c r="F15" s="90">
        <f>IF(ISERROR(VLOOKUP($C15,'FERDİ SONUÇ'!$B$6:$H$1140,6,0)),"",VLOOKUP($C15,'FERDİ SONUÇ'!$B$6:$H$1140,6,0))</f>
        <v>3223</v>
      </c>
      <c r="G15" s="91">
        <f>IF(OR(E15="",F15="DQ",F15="DNF",F15="DNS",F15=""),"-",VLOOKUP(C15,'FERDİ SONUÇ'!$B$6:$H$1140,7,0))</f>
        <v>13</v>
      </c>
      <c r="H15" s="91">
        <f>IF(OR(E15="",E15="F",F15="DQ",F15="DNF",F15="DNS",F15=""),"-",VLOOKUP(C15,'FERDİ SONUÇ'!$B$6:$H$1140,7,0))</f>
        <v>13</v>
      </c>
      <c r="I15" s="92">
        <f>IF(ISERROR(SMALL(H12:H17,4)),"-",SMALL(H12:H17,4))</f>
        <v>20</v>
      </c>
      <c r="J15" s="85"/>
      <c r="AZ15" s="83">
        <v>1009</v>
      </c>
    </row>
    <row r="16" spans="1:52" ht="15" customHeight="1">
      <c r="A16" s="84"/>
      <c r="B16" s="86"/>
      <c r="C16" s="87">
        <v>294</v>
      </c>
      <c r="D16" s="88" t="str">
        <f>IF(ISERROR(VLOOKUP($C16,'START LİSTE'!$B$6:$G$1027,2,0)),"",VLOOKUP($C16,'START LİSTE'!$B$6:$G$1027,2,0))</f>
        <v>ERDİ AKSU</v>
      </c>
      <c r="E16" s="89" t="str">
        <f>IF(ISERROR(VLOOKUP($C16,'START LİSTE'!$B$6:$G$1027,4,0)),"",VLOOKUP($C16,'START LİSTE'!$B$6:$G$1027,4,0))</f>
        <v>T</v>
      </c>
      <c r="F16" s="90">
        <f>IF(ISERROR(VLOOKUP($C16,'FERDİ SONUÇ'!$B$6:$H$1140,6,0)),"",VLOOKUP($C16,'FERDİ SONUÇ'!$B$6:$H$1140,6,0))</f>
        <v>3329</v>
      </c>
      <c r="G16" s="91">
        <f>IF(OR(E16="",F16="DQ",F16="DNF",F16="DNS",F16=""),"-",VLOOKUP(C16,'FERDİ SONUÇ'!$B$6:$H$1140,7,0))</f>
        <v>20</v>
      </c>
      <c r="H16" s="91">
        <f>IF(OR(E16="",E16="F",F16="DQ",F16="DNF",F16="DNS",F16=""),"-",VLOOKUP(C16,'FERDİ SONUÇ'!$B$6:$H$1140,7,0))</f>
        <v>20</v>
      </c>
      <c r="I16" s="92">
        <f>IF(ISERROR(SMALL(H12:H17,5)),"-",SMALL(H12:H17,5))</f>
        <v>35</v>
      </c>
      <c r="J16" s="85"/>
      <c r="AZ16" s="83">
        <v>1010</v>
      </c>
    </row>
    <row r="17" spans="1:52" ht="15" customHeight="1">
      <c r="A17" s="93"/>
      <c r="B17" s="95"/>
      <c r="C17" s="125" t="s">
        <v>40</v>
      </c>
      <c r="D17" s="96">
        <f>IF(ISERROR(VLOOKUP($C17,'START LİSTE'!$B$6:$G$1027,2,0)),"",VLOOKUP($C17,'START LİSTE'!$B$6:$G$1027,2,0))</f>
        <v>0</v>
      </c>
      <c r="E17" s="97" t="str">
        <f>IF(ISERROR(VLOOKUP($C17,'START LİSTE'!$B$6:$G$1027,4,0)),"",VLOOKUP($C17,'START LİSTE'!$B$6:$G$1027,4,0))</f>
        <v>T</v>
      </c>
      <c r="F17" s="98">
        <f>IF(ISERROR(VLOOKUP($C17,'FERDİ SONUÇ'!$B$6:$H$1140,6,0)),"",VLOOKUP($C17,'FERDİ SONUÇ'!$B$6:$H$1140,6,0))</f>
      </c>
      <c r="G17" s="99" t="str">
        <f>IF(OR(E17="",F17="DQ",F17="DNF",F17="DNS",F17=""),"-",VLOOKUP(C17,'FERDİ SONUÇ'!$B$6:$H$1140,7,0))</f>
        <v>-</v>
      </c>
      <c r="H17" s="99" t="str">
        <f>IF(OR(E17="",E17="F",F17="DQ",F17="DNF",F17="DNS",F17=""),"-",VLOOKUP(C17,'FERDİ SONUÇ'!$B$6:$H$1140,7,0))</f>
        <v>-</v>
      </c>
      <c r="I17" s="100" t="str">
        <f>IF(ISERROR(SMALL(H12:H17,6)),"-",SMALL(H12:H17,6))</f>
        <v>-</v>
      </c>
      <c r="J17" s="94"/>
      <c r="AZ17" s="83">
        <v>1011</v>
      </c>
    </row>
    <row r="18" spans="1:52" ht="15" customHeight="1">
      <c r="A18" s="73"/>
      <c r="B18" s="75"/>
      <c r="C18" s="124">
        <v>264</v>
      </c>
      <c r="D18" s="77" t="str">
        <f>IF(ISERROR(VLOOKUP($C18,'START LİSTE'!$B$6:$G$1027,2,0)),"",VLOOKUP($C18,'START LİSTE'!$B$6:$G$1027,2,0))</f>
        <v>ZAFER ÇAKIR</v>
      </c>
      <c r="E18" s="78" t="str">
        <f>IF(ISERROR(VLOOKUP($C18,'START LİSTE'!$B$6:$G$1027,4,0)),"",VLOOKUP($C18,'START LİSTE'!$B$6:$G$1027,4,0))</f>
        <v>T</v>
      </c>
      <c r="F18" s="79">
        <f>IF(ISERROR(VLOOKUP($C18,'FERDİ SONUÇ'!$B$6:$H$1140,6,0)),"",VLOOKUP($C18,'FERDİ SONUÇ'!$B$6:$H$1140,6,0))</f>
        <v>0</v>
      </c>
      <c r="G18" s="80">
        <f>IF(OR(E18="",F18="DQ",F18="DNF",F18="DNS",F18=""),"-",VLOOKUP(C18,'FERDİ SONUÇ'!$B$6:$H$1140,7,0))</f>
        <v>58</v>
      </c>
      <c r="H18" s="80">
        <f>IF(OR(E18="",E18="F",F18="DQ",F18="DNF",F18="DNS",F18=""),"-",VLOOKUP(C18,'FERDİ SONUÇ'!$B$6:$H$1140,7,0))</f>
        <v>58</v>
      </c>
      <c r="I18" s="81">
        <f>IF(ISERROR(SMALL(H18:H23,1)),"-",SMALL(H18:H23,1))</f>
        <v>27</v>
      </c>
      <c r="J18" s="74"/>
      <c r="AZ18" s="83">
        <v>1012</v>
      </c>
    </row>
    <row r="19" spans="1:52" ht="15" customHeight="1">
      <c r="A19" s="84"/>
      <c r="B19" s="86"/>
      <c r="C19" s="87">
        <v>265</v>
      </c>
      <c r="D19" s="88" t="str">
        <f>IF(ISERROR(VLOOKUP($C19,'START LİSTE'!$B$6:$G$1027,2,0)),"",VLOOKUP($C19,'START LİSTE'!$B$6:$G$1027,2,0))</f>
        <v>EMRAH ÖZTÜRK</v>
      </c>
      <c r="E19" s="89" t="str">
        <f>IF(ISERROR(VLOOKUP($C19,'START LİSTE'!$B$6:$G$1027,4,0)),"",VLOOKUP($C19,'START LİSTE'!$B$6:$G$1027,4,0))</f>
        <v>T</v>
      </c>
      <c r="F19" s="90">
        <f>IF(ISERROR(VLOOKUP($C19,'FERDİ SONUÇ'!$B$6:$H$1140,6,0)),"",VLOOKUP($C19,'FERDİ SONUÇ'!$B$6:$H$1140,6,0))</f>
        <v>3519</v>
      </c>
      <c r="G19" s="91">
        <f>IF(OR(E19="",F19="DQ",F19="DNF",F19="DNS",F19=""),"-",VLOOKUP(C19,'FERDİ SONUÇ'!$B$6:$H$1140,7,0))</f>
        <v>27</v>
      </c>
      <c r="H19" s="91">
        <f>IF(OR(E19="",E19="F",F19="DQ",F19="DNF",F19="DNS",F19=""),"-",VLOOKUP(C19,'FERDİ SONUÇ'!$B$6:$H$1140,7,0))</f>
        <v>27</v>
      </c>
      <c r="I19" s="92">
        <f>IF(ISERROR(SMALL(H18:H23,2)),"-",SMALL(H18:H23,2))</f>
        <v>57</v>
      </c>
      <c r="J19" s="85"/>
      <c r="AZ19" s="83">
        <v>1013</v>
      </c>
    </row>
    <row r="20" spans="1:52" ht="15" customHeight="1">
      <c r="A20" s="110">
        <f>IF(AND(B20&lt;&gt;"",J20&lt;&gt;"DQ"),COUNT(J$6:J$185)-(RANK(J20,J$6:J$185)+COUNTIF(J$6:J20,J20))+2,IF(C18&lt;&gt;"",AZ20,""))</f>
        <v>11</v>
      </c>
      <c r="B20" s="86" t="str">
        <f>IF(ISERROR(VLOOKUP(C18,'START LİSTE'!$B$6:$G$1027,3,0)),"",VLOOKUP(C18,'START LİSTE'!$B$6:$G$1027,3,0))</f>
        <v>TRABZON-KARŞIYAKASPOR</v>
      </c>
      <c r="C20" s="87">
        <v>266</v>
      </c>
      <c r="D20" s="88" t="str">
        <f>IF(ISERROR(VLOOKUP($C20,'START LİSTE'!$B$6:$G$1027,2,0)),"",VLOOKUP($C20,'START LİSTE'!$B$6:$G$1027,2,0))</f>
        <v>SABRI CİVELEK</v>
      </c>
      <c r="E20" s="89" t="str">
        <f>IF(ISERROR(VLOOKUP($C20,'START LİSTE'!$B$6:$G$1027,4,0)),"",VLOOKUP($C20,'START LİSTE'!$B$6:$G$1027,4,0))</f>
        <v>T</v>
      </c>
      <c r="F20" s="90">
        <f>IF(ISERROR(VLOOKUP($C20,'FERDİ SONUÇ'!$B$6:$H$1140,6,0)),"",VLOOKUP($C20,'FERDİ SONUÇ'!$B$6:$H$1140,6,0))</f>
        <v>0</v>
      </c>
      <c r="G20" s="91">
        <f>IF(OR(E20="",F20="DQ",F20="DNF",F20="DNS",F20=""),"-",VLOOKUP(C20,'FERDİ SONUÇ'!$B$6:$H$1140,7,0))</f>
        <v>60</v>
      </c>
      <c r="H20" s="91">
        <f>IF(OR(E20="",E20="F",F20="DQ",F20="DNF",F20="DNS",F20=""),"-",VLOOKUP(C20,'FERDİ SONUÇ'!$B$6:$H$1140,7,0))</f>
        <v>60</v>
      </c>
      <c r="I20" s="92">
        <f>IF(ISERROR(SMALL(H18:H23,3)),"-",SMALL(H18:H23,3))</f>
        <v>58</v>
      </c>
      <c r="J20" s="109">
        <f>IF(C18="","",IF(OR(I18="-",I19="-",I20="-",I21="-"),"DQ",SUM(I18,I19,I20,I21)))</f>
        <v>202</v>
      </c>
      <c r="AZ20" s="83">
        <v>1014</v>
      </c>
    </row>
    <row r="21" spans="1:52" ht="15" customHeight="1">
      <c r="A21" s="84"/>
      <c r="B21" s="86"/>
      <c r="C21" s="87">
        <v>267</v>
      </c>
      <c r="D21" s="88" t="str">
        <f>IF(ISERROR(VLOOKUP($C21,'START LİSTE'!$B$6:$G$1027,2,0)),"",VLOOKUP($C21,'START LİSTE'!$B$6:$G$1027,2,0))</f>
        <v>MUZAFFER ŞAHİN</v>
      </c>
      <c r="E21" s="89" t="str">
        <f>IF(ISERROR(VLOOKUP($C21,'START LİSTE'!$B$6:$G$1027,4,0)),"",VLOOKUP($C21,'START LİSTE'!$B$6:$G$1027,4,0))</f>
        <v>T</v>
      </c>
      <c r="F21" s="90">
        <f>IF(ISERROR(VLOOKUP($C21,'FERDİ SONUÇ'!$B$6:$H$1140,6,0)),"",VLOOKUP($C21,'FERDİ SONUÇ'!$B$6:$H$1140,6,0))</f>
        <v>0</v>
      </c>
      <c r="G21" s="91">
        <f>IF(OR(E21="",F21="DQ",F21="DNF",F21="DNS",F21=""),"-",VLOOKUP(C21,'FERDİ SONUÇ'!$B$6:$H$1140,7,0))</f>
        <v>57</v>
      </c>
      <c r="H21" s="91">
        <f>IF(OR(E21="",E21="F",F21="DQ",F21="DNF",F21="DNS",F21=""),"-",VLOOKUP(C21,'FERDİ SONUÇ'!$B$6:$H$1140,7,0))</f>
        <v>57</v>
      </c>
      <c r="I21" s="92">
        <f>IF(ISERROR(SMALL(H18:H23,4)),"-",SMALL(H18:H23,4))</f>
        <v>60</v>
      </c>
      <c r="J21" s="85"/>
      <c r="AZ21" s="83">
        <v>1015</v>
      </c>
    </row>
    <row r="22" spans="1:52" ht="15" customHeight="1">
      <c r="A22" s="84"/>
      <c r="B22" s="86"/>
      <c r="C22" s="87" t="s">
        <v>40</v>
      </c>
      <c r="D22" s="88">
        <f>IF(ISERROR(VLOOKUP($C22,'START LİSTE'!$B$6:$G$1027,2,0)),"",VLOOKUP($C22,'START LİSTE'!$B$6:$G$1027,2,0))</f>
        <v>0</v>
      </c>
      <c r="E22" s="89" t="str">
        <f>IF(ISERROR(VLOOKUP($C22,'START LİSTE'!$B$6:$G$1027,4,0)),"",VLOOKUP($C22,'START LİSTE'!$B$6:$G$1027,4,0))</f>
        <v>T</v>
      </c>
      <c r="F22" s="90">
        <f>IF(ISERROR(VLOOKUP($C22,'FERDİ SONUÇ'!$B$6:$H$1140,6,0)),"",VLOOKUP($C22,'FERDİ SONUÇ'!$B$6:$H$1140,6,0))</f>
      </c>
      <c r="G22" s="91" t="str">
        <f>IF(OR(E22="",F22="DQ",F22="DNF",F22="DNS",F22=""),"-",VLOOKUP(C22,'FERDİ SONUÇ'!$B$6:$H$1140,7,0))</f>
        <v>-</v>
      </c>
      <c r="H22" s="91" t="str">
        <f>IF(OR(E22="",E22="F",F22="DQ",F22="DNF",F22="DNS",F22=""),"-",VLOOKUP(C22,'FERDİ SONUÇ'!$B$6:$H$1140,7,0))</f>
        <v>-</v>
      </c>
      <c r="I22" s="92" t="str">
        <f>IF(ISERROR(SMALL(H18:H23,5)),"-",SMALL(H18:H23,5))</f>
        <v>-</v>
      </c>
      <c r="J22" s="85"/>
      <c r="AZ22" s="83">
        <v>1016</v>
      </c>
    </row>
    <row r="23" spans="1:52" ht="15" customHeight="1">
      <c r="A23" s="93"/>
      <c r="B23" s="95"/>
      <c r="C23" s="125" t="s">
        <v>40</v>
      </c>
      <c r="D23" s="96">
        <f>IF(ISERROR(VLOOKUP($C23,'START LİSTE'!$B$6:$G$1027,2,0)),"",VLOOKUP($C23,'START LİSTE'!$B$6:$G$1027,2,0))</f>
        <v>0</v>
      </c>
      <c r="E23" s="97" t="str">
        <f>IF(ISERROR(VLOOKUP($C23,'START LİSTE'!$B$6:$G$1027,4,0)),"",VLOOKUP($C23,'START LİSTE'!$B$6:$G$1027,4,0))</f>
        <v>T</v>
      </c>
      <c r="F23" s="98">
        <f>IF(ISERROR(VLOOKUP($C23,'FERDİ SONUÇ'!$B$6:$H$1140,6,0)),"",VLOOKUP($C23,'FERDİ SONUÇ'!$B$6:$H$1140,6,0))</f>
      </c>
      <c r="G23" s="99" t="str">
        <f>IF(OR(E23="",F23="DQ",F23="DNF",F23="DNS",F23=""),"-",VLOOKUP(C23,'FERDİ SONUÇ'!$B$6:$H$1140,7,0))</f>
        <v>-</v>
      </c>
      <c r="H23" s="99" t="str">
        <f>IF(OR(E23="",E23="F",F23="DQ",F23="DNF",F23="DNS",F23=""),"-",VLOOKUP(C23,'FERDİ SONUÇ'!$B$6:$H$1140,7,0))</f>
        <v>-</v>
      </c>
      <c r="I23" s="100" t="str">
        <f>IF(ISERROR(SMALL(H18:H23,6)),"-",SMALL(H18:H23,6))</f>
        <v>-</v>
      </c>
      <c r="J23" s="94"/>
      <c r="AZ23" s="83">
        <v>1017</v>
      </c>
    </row>
    <row r="24" spans="1:52" ht="15" customHeight="1">
      <c r="A24" s="73"/>
      <c r="B24" s="75"/>
      <c r="C24" s="124">
        <v>258</v>
      </c>
      <c r="D24" s="77" t="str">
        <f>IF(ISERROR(VLOOKUP($C24,'START LİSTE'!$B$6:$G$1027,2,0)),"",VLOOKUP($C24,'START LİSTE'!$B$6:$G$1027,2,0))</f>
        <v>İDRIS GÜLEÇ</v>
      </c>
      <c r="E24" s="78" t="str">
        <f>IF(ISERROR(VLOOKUP($C24,'START LİSTE'!$B$6:$G$1027,4,0)),"",VLOOKUP($C24,'START LİSTE'!$B$6:$G$1027,4,0))</f>
        <v>T</v>
      </c>
      <c r="F24" s="79">
        <f>IF(ISERROR(VLOOKUP($C24,'FERDİ SONUÇ'!$B$6:$H$1140,6,0)),"",VLOOKUP($C24,'FERDİ SONUÇ'!$B$6:$H$1140,6,0))</f>
        <v>3250</v>
      </c>
      <c r="G24" s="78">
        <f>IF(OR(E24="",F24="DQ",F24="DNF",F24="DNS",F24=""),"-",VLOOKUP(C24,'FERDİ SONUÇ'!$B$6:$H$1140,7,0))</f>
        <v>17</v>
      </c>
      <c r="H24" s="78">
        <f>IF(OR(E24="",E24="F",F24="DQ",F24="DNF",F24="DNS",F24=""),"-",VLOOKUP(C24,'FERDİ SONUÇ'!$B$6:$H$1140,7,0))</f>
        <v>17</v>
      </c>
      <c r="I24" s="81">
        <f>IF(ISERROR(SMALL(H24:H29,1)),"-",SMALL(H24:H29,1))</f>
        <v>7</v>
      </c>
      <c r="J24" s="74"/>
      <c r="AZ24" s="83">
        <v>1018</v>
      </c>
    </row>
    <row r="25" spans="1:52" ht="15" customHeight="1">
      <c r="A25" s="84"/>
      <c r="B25" s="86"/>
      <c r="C25" s="87">
        <v>259</v>
      </c>
      <c r="D25" s="88" t="str">
        <f>IF(ISERROR(VLOOKUP($C25,'START LİSTE'!$B$6:$G$1027,2,0)),"",VLOOKUP($C25,'START LİSTE'!$B$6:$G$1027,2,0))</f>
        <v>RIDVAN ALPER AFACAN</v>
      </c>
      <c r="E25" s="89" t="str">
        <f>IF(ISERROR(VLOOKUP($C25,'START LİSTE'!$B$6:$G$1027,4,0)),"",VLOOKUP($C25,'START LİSTE'!$B$6:$G$1027,4,0))</f>
        <v>T</v>
      </c>
      <c r="F25" s="90">
        <f>IF(ISERROR(VLOOKUP($C25,'FERDİ SONUÇ'!$B$6:$H$1140,6,0)),"",VLOOKUP($C25,'FERDİ SONUÇ'!$B$6:$H$1140,6,0))</f>
        <v>3138</v>
      </c>
      <c r="G25" s="89">
        <f>IF(OR(E25="",F25="DQ",F25="DNF",F25="DNS",F25=""),"-",VLOOKUP(C25,'FERDİ SONUÇ'!$B$6:$H$1140,7,0))</f>
        <v>7</v>
      </c>
      <c r="H25" s="89">
        <f>IF(OR(E25="",E25="F",F25="DQ",F25="DNF",F25="DNS",F25=""),"-",VLOOKUP(C25,'FERDİ SONUÇ'!$B$6:$H$1140,7,0))</f>
        <v>7</v>
      </c>
      <c r="I25" s="92">
        <f>IF(ISERROR(SMALL(H24:H29,2)),"-",SMALL(H24:H29,2))</f>
        <v>11</v>
      </c>
      <c r="J25" s="85"/>
      <c r="AZ25" s="83">
        <v>1019</v>
      </c>
    </row>
    <row r="26" spans="1:52" ht="15" customHeight="1">
      <c r="A26" s="110">
        <f>IF(AND(B26&lt;&gt;"",J26&lt;&gt;"DQ"),COUNT(J$6:J$185)-(RANK(J26,J$6:J$185)+COUNTIF(J$6:J26,J26))+2,IF(C24&lt;&gt;"",AZ26,""))</f>
        <v>4</v>
      </c>
      <c r="B26" s="86" t="str">
        <f>IF(ISERROR(VLOOKUP(C24,'START LİSTE'!$B$6:$G$1027,3,0)),"",VLOOKUP(C24,'START LİSTE'!$B$6:$G$1027,3,0))</f>
        <v>TRABZON-TRABZONSPOR</v>
      </c>
      <c r="C26" s="87">
        <v>260</v>
      </c>
      <c r="D26" s="88" t="str">
        <f>IF(ISERROR(VLOOKUP($C26,'START LİSTE'!$B$6:$G$1027,2,0)),"",VLOOKUP($C26,'START LİSTE'!$B$6:$G$1027,2,0))</f>
        <v>MURAT KAYA</v>
      </c>
      <c r="E26" s="89" t="str">
        <f>IF(ISERROR(VLOOKUP($C26,'START LİSTE'!$B$6:$G$1027,4,0)),"",VLOOKUP($C26,'START LİSTE'!$B$6:$G$1027,4,0))</f>
        <v>T</v>
      </c>
      <c r="F26" s="90">
        <f>IF(ISERROR(VLOOKUP($C26,'FERDİ SONUÇ'!$B$6:$H$1140,6,0)),"",VLOOKUP($C26,'FERDİ SONUÇ'!$B$6:$H$1140,6,0))</f>
        <v>3314</v>
      </c>
      <c r="G26" s="89">
        <f>IF(OR(E26="",F26="DQ",F26="DNF",F26="DNS",F26=""),"-",VLOOKUP(C26,'FERDİ SONUÇ'!$B$6:$H$1140,7,0))</f>
        <v>19</v>
      </c>
      <c r="H26" s="89">
        <f>IF(OR(E26="",E26="F",F26="DQ",F26="DNF",F26="DNS",F26=""),"-",VLOOKUP(C26,'FERDİ SONUÇ'!$B$6:$H$1140,7,0))</f>
        <v>19</v>
      </c>
      <c r="I26" s="92">
        <f>IF(ISERROR(SMALL(H24:H29,3)),"-",SMALL(H24:H29,3))</f>
        <v>17</v>
      </c>
      <c r="J26" s="109">
        <f>IF(C24="","",IF(OR(I24="-",I25="-",I26="-",I27="-"),"DQ",SUM(I24,I25,I26,I27)))</f>
        <v>54</v>
      </c>
      <c r="AZ26" s="83">
        <v>1020</v>
      </c>
    </row>
    <row r="27" spans="1:52" ht="15" customHeight="1">
      <c r="A27" s="84"/>
      <c r="B27" s="86"/>
      <c r="C27" s="87">
        <v>261</v>
      </c>
      <c r="D27" s="88" t="str">
        <f>IF(ISERROR(VLOOKUP($C27,'START LİSTE'!$B$6:$G$1027,2,0)),"",VLOOKUP($C27,'START LİSTE'!$B$6:$G$1027,2,0))</f>
        <v>MEVLÜT SAVAŞER</v>
      </c>
      <c r="E27" s="89" t="str">
        <f>IF(ISERROR(VLOOKUP($C27,'START LİSTE'!$B$6:$G$1027,4,0)),"",VLOOKUP($C27,'START LİSTE'!$B$6:$G$1027,4,0))</f>
        <v>T</v>
      </c>
      <c r="F27" s="90">
        <f>IF(ISERROR(VLOOKUP($C27,'FERDİ SONUÇ'!$B$6:$H$1140,6,0)),"",VLOOKUP($C27,'FERDİ SONUÇ'!$B$6:$H$1140,6,0))</f>
        <v>3149</v>
      </c>
      <c r="G27" s="89">
        <f>IF(OR(E27="",F27="DQ",F27="DNF",F27="DNS",F27=""),"-",VLOOKUP(C27,'FERDİ SONUÇ'!$B$6:$H$1140,7,0))</f>
        <v>11</v>
      </c>
      <c r="H27" s="89">
        <f>IF(OR(E27="",E27="F",F27="DQ",F27="DNF",F27="DNS",F27=""),"-",VLOOKUP(C27,'FERDİ SONUÇ'!$B$6:$H$1140,7,0))</f>
        <v>11</v>
      </c>
      <c r="I27" s="92">
        <f>IF(ISERROR(SMALL(H24:H29,4)),"-",SMALL(H24:H29,4))</f>
        <v>19</v>
      </c>
      <c r="J27" s="85"/>
      <c r="AZ27" s="83">
        <v>1021</v>
      </c>
    </row>
    <row r="28" spans="1:52" ht="15" customHeight="1">
      <c r="A28" s="84"/>
      <c r="B28" s="86"/>
      <c r="C28" s="87">
        <v>262</v>
      </c>
      <c r="D28" s="88" t="str">
        <f>IF(ISERROR(VLOOKUP($C28,'START LİSTE'!$B$6:$G$1027,2,0)),"",VLOOKUP($C28,'START LİSTE'!$B$6:$G$1027,2,0))</f>
        <v>KIYASETTIN YALÇIN</v>
      </c>
      <c r="E28" s="89" t="str">
        <f>IF(ISERROR(VLOOKUP($C28,'START LİSTE'!$B$6:$G$1027,4,0)),"",VLOOKUP($C28,'START LİSTE'!$B$6:$G$1027,4,0))</f>
        <v>T</v>
      </c>
      <c r="F28" s="90">
        <f>IF(ISERROR(VLOOKUP($C28,'FERDİ SONUÇ'!$B$6:$H$1140,6,0)),"",VLOOKUP($C28,'FERDİ SONUÇ'!$B$6:$H$1140,6,0))</f>
        <v>3443</v>
      </c>
      <c r="G28" s="89">
        <f>IF(OR(E28="",F28="DQ",F28="DNF",F28="DNS",F28=""),"-",VLOOKUP(C28,'FERDİ SONUÇ'!$B$6:$H$1140,7,0))</f>
        <v>25</v>
      </c>
      <c r="H28" s="89">
        <f>IF(OR(E28="",E28="F",F28="DQ",F28="DNF",F28="DNS",F28=""),"-",VLOOKUP(C28,'FERDİ SONUÇ'!$B$6:$H$1140,7,0))</f>
        <v>25</v>
      </c>
      <c r="I28" s="92">
        <f>IF(ISERROR(SMALL(H24:H29,5)),"-",SMALL(H24:H29,5))</f>
        <v>21</v>
      </c>
      <c r="J28" s="85"/>
      <c r="AZ28" s="83">
        <v>1022</v>
      </c>
    </row>
    <row r="29" spans="1:52" ht="15" customHeight="1">
      <c r="A29" s="93"/>
      <c r="B29" s="95"/>
      <c r="C29" s="125">
        <v>263</v>
      </c>
      <c r="D29" s="96" t="str">
        <f>IF(ISERROR(VLOOKUP($C29,'START LİSTE'!$B$6:$G$1027,2,0)),"",VLOOKUP($C29,'START LİSTE'!$B$6:$G$1027,2,0))</f>
        <v>HASAN DENIZ KALAYCI</v>
      </c>
      <c r="E29" s="97" t="str">
        <f>IF(ISERROR(VLOOKUP($C29,'START LİSTE'!$B$6:$G$1027,4,0)),"",VLOOKUP($C29,'START LİSTE'!$B$6:$G$1027,4,0))</f>
        <v>T</v>
      </c>
      <c r="F29" s="98">
        <f>IF(ISERROR(VLOOKUP($C29,'FERDİ SONUÇ'!$B$6:$H$1140,6,0)),"",VLOOKUP($C29,'FERDİ SONUÇ'!$B$6:$H$1140,6,0))</f>
        <v>3358</v>
      </c>
      <c r="G29" s="97">
        <f>IF(OR(E29="",F29="DQ",F29="DNF",F29="DNS",F29=""),"-",VLOOKUP(C29,'FERDİ SONUÇ'!$B$6:$H$1140,7,0))</f>
        <v>21</v>
      </c>
      <c r="H29" s="97">
        <f>IF(OR(E29="",E29="F",F29="DQ",F29="DNF",F29="DNS",F29=""),"-",VLOOKUP(C29,'FERDİ SONUÇ'!$B$6:$H$1140,7,0))</f>
        <v>21</v>
      </c>
      <c r="I29" s="100">
        <f>IF(ISERROR(SMALL(H24:H29,6)),"-",SMALL(H24:H29,6))</f>
        <v>25</v>
      </c>
      <c r="J29" s="94"/>
      <c r="AZ29" s="83">
        <v>1023</v>
      </c>
    </row>
    <row r="30" spans="1:52" ht="15" customHeight="1">
      <c r="A30" s="73"/>
      <c r="B30" s="75"/>
      <c r="C30" s="124">
        <v>300</v>
      </c>
      <c r="D30" s="77" t="str">
        <f>IF(ISERROR(VLOOKUP($C30,'START LİSTE'!$B$6:$G$1027,2,0)),"",VLOOKUP($C30,'START LİSTE'!$B$6:$G$1027,2,0))</f>
        <v>HAYDAR ŞAHİN</v>
      </c>
      <c r="E30" s="78" t="str">
        <f>IF(ISERROR(VLOOKUP($C30,'START LİSTE'!$B$6:$G$1027,4,0)),"",VLOOKUP($C30,'START LİSTE'!$B$6:$G$1027,4,0))</f>
        <v>T</v>
      </c>
      <c r="F30" s="79">
        <f>IF(ISERROR(VLOOKUP($C30,'FERDİ SONUÇ'!$B$6:$H$1140,6,0)),"",VLOOKUP($C30,'FERDİ SONUÇ'!$B$6:$H$1140,6,0))</f>
        <v>3712</v>
      </c>
      <c r="G30" s="78">
        <f>IF(OR(E30="",F30="DQ",F30="DNF",F30="DNS",F30=""),"-",VLOOKUP(C30,'FERDİ SONUÇ'!$B$6:$H$1140,7,0))</f>
        <v>33</v>
      </c>
      <c r="H30" s="78">
        <f>IF(OR(E30="",E30="F",F30="DQ",F30="DNF",F30="DNS",F30=""),"-",VLOOKUP(C30,'FERDİ SONUÇ'!$B$6:$H$1140,7,0))</f>
        <v>33</v>
      </c>
      <c r="I30" s="81">
        <f>IF(ISERROR(SMALL(H30:H35,1)),"-",SMALL(H30:H35,1))</f>
        <v>33</v>
      </c>
      <c r="J30" s="74"/>
      <c r="AZ30" s="83">
        <v>1024</v>
      </c>
    </row>
    <row r="31" spans="1:52" ht="15" customHeight="1">
      <c r="A31" s="84"/>
      <c r="B31" s="86"/>
      <c r="C31" s="87">
        <v>301</v>
      </c>
      <c r="D31" s="88" t="str">
        <f>IF(ISERROR(VLOOKUP($C31,'START LİSTE'!$B$6:$G$1027,2,0)),"",VLOOKUP($C31,'START LİSTE'!$B$6:$G$1027,2,0))</f>
        <v>ÜZEYİR KAPLAN</v>
      </c>
      <c r="E31" s="89" t="str">
        <f>IF(ISERROR(VLOOKUP($C31,'START LİSTE'!$B$6:$G$1027,4,0)),"",VLOOKUP($C31,'START LİSTE'!$B$6:$G$1027,4,0))</f>
        <v>T</v>
      </c>
      <c r="F31" s="90">
        <f>IF(ISERROR(VLOOKUP($C31,'FERDİ SONUÇ'!$B$6:$H$1140,6,0)),"",VLOOKUP($C31,'FERDİ SONUÇ'!$B$6:$H$1140,6,0))</f>
        <v>4000</v>
      </c>
      <c r="G31" s="89">
        <f>IF(OR(E31="",F31="DQ",F31="DNF",F31="DNS",F31=""),"-",VLOOKUP(C31,'FERDİ SONUÇ'!$B$6:$H$1140,7,0))</f>
        <v>38</v>
      </c>
      <c r="H31" s="89">
        <f>IF(OR(E31="",E31="F",F31="DQ",F31="DNF",F31="DNS",F31=""),"-",VLOOKUP(C31,'FERDİ SONUÇ'!$B$6:$H$1140,7,0))</f>
        <v>38</v>
      </c>
      <c r="I31" s="92">
        <f>IF(ISERROR(SMALL(H30:H35,2)),"-",SMALL(H30:H35,2))</f>
        <v>37</v>
      </c>
      <c r="J31" s="85"/>
      <c r="AZ31" s="83">
        <v>1025</v>
      </c>
    </row>
    <row r="32" spans="1:52" ht="15" customHeight="1">
      <c r="A32" s="110">
        <v>7</v>
      </c>
      <c r="B32" s="86" t="str">
        <f>IF(ISERROR(VLOOKUP(C30,'START LİSTE'!$B$6:$G$1027,3,0)),"",VLOOKUP(C30,'START LİSTE'!$B$6:$G$1027,3,0))</f>
        <v>BAŞKENT GENÇLER VE MASTERLER</v>
      </c>
      <c r="C32" s="87">
        <v>302</v>
      </c>
      <c r="D32" s="88" t="str">
        <f>IF(ISERROR(VLOOKUP($C32,'START LİSTE'!$B$6:$G$1027,2,0)),"",VLOOKUP($C32,'START LİSTE'!$B$6:$G$1027,2,0))</f>
        <v>ÖMER ALTAY</v>
      </c>
      <c r="E32" s="89" t="str">
        <f>IF(ISERROR(VLOOKUP($C32,'START LİSTE'!$B$6:$G$1027,4,0)),"",VLOOKUP($C32,'START LİSTE'!$B$6:$G$1027,4,0))</f>
        <v>T</v>
      </c>
      <c r="F32" s="90">
        <f>IF(ISERROR(VLOOKUP($C32,'FERDİ SONUÇ'!$B$6:$H$1140,6,0)),"",VLOOKUP($C32,'FERDİ SONUÇ'!$B$6:$H$1140,6,0))</f>
        <v>3957</v>
      </c>
      <c r="G32" s="89">
        <f>IF(OR(E32="",F32="DQ",F32="DNF",F32="DNS",F32=""),"-",VLOOKUP(C32,'FERDİ SONUÇ'!$B$6:$H$1140,7,0))</f>
        <v>37</v>
      </c>
      <c r="H32" s="89">
        <f>IF(OR(E32="",E32="F",F32="DQ",F32="DNF",F32="DNS",F32=""),"-",VLOOKUP(C32,'FERDİ SONUÇ'!$B$6:$H$1140,7,0))</f>
        <v>37</v>
      </c>
      <c r="I32" s="92">
        <f>IF(ISERROR(SMALL(H30:H35,3)),"-",SMALL(H30:H35,3))</f>
        <v>38</v>
      </c>
      <c r="J32" s="109">
        <f>IF(C30="","",IF(OR(I30="-",I31="-",I32="-",I33="-"),"DQ",SUM(I30,I31,I32,I33)))</f>
        <v>150</v>
      </c>
      <c r="AZ32" s="83">
        <v>1026</v>
      </c>
    </row>
    <row r="33" spans="1:52" ht="15" customHeight="1">
      <c r="A33" s="84"/>
      <c r="B33" s="86"/>
      <c r="C33" s="87">
        <v>303</v>
      </c>
      <c r="D33" s="88" t="str">
        <f>IF(ISERROR(VLOOKUP($C33,'START LİSTE'!$B$6:$G$1027,2,0)),"",VLOOKUP($C33,'START LİSTE'!$B$6:$G$1027,2,0))</f>
        <v>HÜSEYİN YILMAZ</v>
      </c>
      <c r="E33" s="89" t="str">
        <f>IF(ISERROR(VLOOKUP($C33,'START LİSTE'!$B$6:$G$1027,4,0)),"",VLOOKUP($C33,'START LİSTE'!$B$6:$G$1027,4,0))</f>
        <v>T</v>
      </c>
      <c r="F33" s="90">
        <f>IF(ISERROR(VLOOKUP($C33,'FERDİ SONUÇ'!$B$6:$H$1140,6,0)),"",VLOOKUP($C33,'FERDİ SONUÇ'!$B$6:$H$1140,6,0))</f>
        <v>0</v>
      </c>
      <c r="G33" s="89">
        <f>IF(OR(E33="",F33="DQ",F33="DNF",F33="DNS",F33=""),"-",VLOOKUP(C33,'FERDİ SONUÇ'!$B$6:$H$1140,7,0))</f>
        <v>50</v>
      </c>
      <c r="H33" s="89">
        <f>IF(OR(E33="",E33="F",F33="DQ",F33="DNF",F33="DNS",F33=""),"-",VLOOKUP(C33,'FERDİ SONUÇ'!$B$6:$H$1140,7,0))</f>
        <v>50</v>
      </c>
      <c r="I33" s="92">
        <f>IF(ISERROR(SMALL(H30:H35,4)),"-",SMALL(H30:H35,4))</f>
        <v>42</v>
      </c>
      <c r="J33" s="85"/>
      <c r="AZ33" s="83">
        <v>1027</v>
      </c>
    </row>
    <row r="34" spans="1:52" ht="15" customHeight="1">
      <c r="A34" s="84"/>
      <c r="B34" s="86"/>
      <c r="C34" s="87">
        <v>304</v>
      </c>
      <c r="D34" s="88" t="str">
        <f>IF(ISERROR(VLOOKUP($C34,'START LİSTE'!$B$6:$G$1027,2,0)),"",VLOOKUP($C34,'START LİSTE'!$B$6:$G$1027,2,0))</f>
        <v>ERDOĞAN KOÇAK</v>
      </c>
      <c r="E34" s="89" t="str">
        <f>IF(ISERROR(VLOOKUP($C34,'START LİSTE'!$B$6:$G$1027,4,0)),"",VLOOKUP($C34,'START LİSTE'!$B$6:$G$1027,4,0))</f>
        <v>T</v>
      </c>
      <c r="F34" s="90">
        <f>IF(ISERROR(VLOOKUP($C34,'FERDİ SONUÇ'!$B$6:$H$1140,6,0)),"",VLOOKUP($C34,'FERDİ SONUÇ'!$B$6:$H$1140,6,0))</f>
        <v>0</v>
      </c>
      <c r="G34" s="89">
        <f>IF(OR(E34="",F34="DQ",F34="DNF",F34="DNS",F34=""),"-",VLOOKUP(C34,'FERDİ SONUÇ'!$B$6:$H$1140,7,0))</f>
        <v>42</v>
      </c>
      <c r="H34" s="89">
        <f>IF(OR(E34="",E34="F",F34="DQ",F34="DNF",F34="DNS",F34=""),"-",VLOOKUP(C34,'FERDİ SONUÇ'!$B$6:$H$1140,7,0))</f>
        <v>42</v>
      </c>
      <c r="I34" s="92">
        <f>IF(ISERROR(SMALL(H30:H35,5)),"-",SMALL(H30:H35,5))</f>
        <v>50</v>
      </c>
      <c r="J34" s="85"/>
      <c r="AZ34" s="83">
        <v>1028</v>
      </c>
    </row>
    <row r="35" spans="1:52" ht="15" customHeight="1">
      <c r="A35" s="93"/>
      <c r="B35" s="95"/>
      <c r="C35" s="125" t="s">
        <v>40</v>
      </c>
      <c r="D35" s="96">
        <f>IF(ISERROR(VLOOKUP($C35,'START LİSTE'!$B$6:$G$1027,2,0)),"",VLOOKUP($C35,'START LİSTE'!$B$6:$G$1027,2,0))</f>
        <v>0</v>
      </c>
      <c r="E35" s="97" t="str">
        <f>IF(ISERROR(VLOOKUP($C35,'START LİSTE'!$B$6:$G$1027,4,0)),"",VLOOKUP($C35,'START LİSTE'!$B$6:$G$1027,4,0))</f>
        <v>T</v>
      </c>
      <c r="F35" s="98">
        <f>IF(ISERROR(VLOOKUP($C35,'FERDİ SONUÇ'!$B$6:$H$1140,6,0)),"",VLOOKUP($C35,'FERDİ SONUÇ'!$B$6:$H$1140,6,0))</f>
      </c>
      <c r="G35" s="97" t="str">
        <f>IF(OR(E35="",F35="DQ",F35="DNF",F35="DNS",F35=""),"-",VLOOKUP(C35,'FERDİ SONUÇ'!$B$6:$H$1140,7,0))</f>
        <v>-</v>
      </c>
      <c r="H35" s="97" t="str">
        <f>IF(OR(E35="",E35="F",F35="DQ",F35="DNF",F35="DNS",F35=""),"-",VLOOKUP(C35,'FERDİ SONUÇ'!$B$6:$H$1140,7,0))</f>
        <v>-</v>
      </c>
      <c r="I35" s="100" t="str">
        <f>IF(ISERROR(SMALL(H30:H35,6)),"-",SMALL(H30:H35,6))</f>
        <v>-</v>
      </c>
      <c r="J35" s="94"/>
      <c r="AZ35" s="83">
        <v>1029</v>
      </c>
    </row>
    <row r="36" spans="1:52" ht="15" customHeight="1">
      <c r="A36" s="73"/>
      <c r="B36" s="75"/>
      <c r="C36" s="124">
        <v>274</v>
      </c>
      <c r="D36" s="77" t="str">
        <f>IF(ISERROR(VLOOKUP($C36,'START LİSTE'!$B$6:$G$1027,2,0)),"",VLOOKUP($C36,'START LİSTE'!$B$6:$G$1027,2,0))</f>
        <v>SUAT KARABULAK</v>
      </c>
      <c r="E36" s="78" t="str">
        <f>IF(ISERROR(VLOOKUP($C36,'START LİSTE'!$B$6:$G$1027,4,0)),"",VLOOKUP($C36,'START LİSTE'!$B$6:$G$1027,4,0))</f>
        <v>T</v>
      </c>
      <c r="F36" s="79">
        <f>IF(ISERROR(VLOOKUP($C36,'FERDİ SONUÇ'!$B$6:$H$1140,6,0)),"",VLOOKUP($C36,'FERDİ SONUÇ'!$B$6:$H$1140,6,0))</f>
        <v>3153</v>
      </c>
      <c r="G36" s="78">
        <f>IF(OR(E36="",F36="DQ",F36="DNF",F36="DNS",F36=""),"-",VLOOKUP(C36,'FERDİ SONUÇ'!$B$6:$H$1140,7,0))</f>
        <v>12</v>
      </c>
      <c r="H36" s="78">
        <f>IF(OR(E36="",E36="F",F36="DQ",F36="DNF",F36="DNS",F36=""),"-",VLOOKUP(C36,'FERDİ SONUÇ'!$B$6:$H$1140,7,0))</f>
        <v>12</v>
      </c>
      <c r="I36" s="81">
        <f>IF(ISERROR(SMALL(H36:H41,1)),"-",SMALL(H36:H41,1))</f>
        <v>4</v>
      </c>
      <c r="J36" s="74"/>
      <c r="AZ36" s="83">
        <v>1030</v>
      </c>
    </row>
    <row r="37" spans="1:52" ht="15" customHeight="1">
      <c r="A37" s="84"/>
      <c r="B37" s="86"/>
      <c r="C37" s="87">
        <v>275</v>
      </c>
      <c r="D37" s="88" t="str">
        <f>IF(ISERROR(VLOOKUP($C37,'START LİSTE'!$B$6:$G$1027,2,0)),"",VLOOKUP($C37,'START LİSTE'!$B$6:$G$1027,2,0))</f>
        <v>MEHMET KARABULAK</v>
      </c>
      <c r="E37" s="89" t="str">
        <f>IF(ISERROR(VLOOKUP($C37,'START LİSTE'!$B$6:$G$1027,4,0)),"",VLOOKUP($C37,'START LİSTE'!$B$6:$G$1027,4,0))</f>
        <v>T</v>
      </c>
      <c r="F37" s="90">
        <f>IF(ISERROR(VLOOKUP($C37,'FERDİ SONUÇ'!$B$6:$H$1140,6,0)),"",VLOOKUP($C37,'FERDİ SONUÇ'!$B$6:$H$1140,6,0))</f>
        <v>3245</v>
      </c>
      <c r="G37" s="89">
        <f>IF(OR(E37="",F37="DQ",F37="DNF",F37="DNS",F37=""),"-",VLOOKUP(C37,'FERDİ SONUÇ'!$B$6:$H$1140,7,0))</f>
        <v>15</v>
      </c>
      <c r="H37" s="89">
        <f>IF(OR(E37="",E37="F",F37="DQ",F37="DNF",F37="DNS",F37=""),"-",VLOOKUP(C37,'FERDİ SONUÇ'!$B$6:$H$1140,7,0))</f>
        <v>15</v>
      </c>
      <c r="I37" s="92">
        <f>IF(ISERROR(SMALL(H36:H41,2)),"-",SMALL(H36:H41,2))</f>
        <v>5</v>
      </c>
      <c r="J37" s="85"/>
      <c r="AZ37" s="83">
        <v>1031</v>
      </c>
    </row>
    <row r="38" spans="1:52" ht="15" customHeight="1">
      <c r="A38" s="110">
        <f>IF(AND(B38&lt;&gt;"",J38&lt;&gt;"DQ"),COUNT(J$6:J$185)-(RANK(J38,J$6:J$185)+COUNTIF(J$6:J38,J38))+2,IF(C36&lt;&gt;"",AZ38,""))</f>
        <v>2</v>
      </c>
      <c r="B38" s="86" t="str">
        <f>IF(ISERROR(VLOOKUP(C36,'START LİSTE'!$B$6:$G$1027,3,0)),"",VLOOKUP(C36,'START LİSTE'!$B$6:$G$1027,3,0))</f>
        <v>MERSİN MESKİSPOR</v>
      </c>
      <c r="C38" s="87">
        <v>276</v>
      </c>
      <c r="D38" s="88" t="str">
        <f>IF(ISERROR(VLOOKUP($C38,'START LİSTE'!$B$6:$G$1027,2,0)),"",VLOOKUP($C38,'START LİSTE'!$B$6:$G$1027,2,0))</f>
        <v>ÜZEYİR SÖYLEMEZ</v>
      </c>
      <c r="E38" s="89" t="str">
        <f>IF(ISERROR(VLOOKUP($C38,'START LİSTE'!$B$6:$G$1027,4,0)),"",VLOOKUP($C38,'START LİSTE'!$B$6:$G$1027,4,0))</f>
        <v>T</v>
      </c>
      <c r="F38" s="90">
        <f>IF(ISERROR(VLOOKUP($C38,'FERDİ SONUÇ'!$B$6:$H$1140,6,0)),"",VLOOKUP($C38,'FERDİ SONUÇ'!$B$6:$H$1140,6,0))</f>
        <v>3058</v>
      </c>
      <c r="G38" s="89">
        <f>IF(OR(E38="",F38="DQ",F38="DNF",F38="DNS",F38=""),"-",VLOOKUP(C38,'FERDİ SONUÇ'!$B$6:$H$1140,7,0))</f>
        <v>5</v>
      </c>
      <c r="H38" s="89">
        <f>IF(OR(E38="",E38="F",F38="DQ",F38="DNF",F38="DNS",F38=""),"-",VLOOKUP(C38,'FERDİ SONUÇ'!$B$6:$H$1140,7,0))</f>
        <v>5</v>
      </c>
      <c r="I38" s="92">
        <f>IF(ISERROR(SMALL(H36:H41,3)),"-",SMALL(H36:H41,3))</f>
        <v>12</v>
      </c>
      <c r="J38" s="109">
        <f>IF(C36="","",IF(OR(I36="-",I37="-",I38="-",I39="-"),"DQ",SUM(I36,I37,I38,I39)))</f>
        <v>36</v>
      </c>
      <c r="AZ38" s="83">
        <v>1032</v>
      </c>
    </row>
    <row r="39" spans="1:52" ht="15" customHeight="1">
      <c r="A39" s="84"/>
      <c r="B39" s="86"/>
      <c r="C39" s="87">
        <v>277</v>
      </c>
      <c r="D39" s="88" t="str">
        <f>IF(ISERROR(VLOOKUP($C39,'START LİSTE'!$B$6:$G$1027,2,0)),"",VLOOKUP($C39,'START LİSTE'!$B$6:$G$1027,2,0))</f>
        <v>M.UĞUR ÇAKIR</v>
      </c>
      <c r="E39" s="89" t="str">
        <f>IF(ISERROR(VLOOKUP($C39,'START LİSTE'!$B$6:$G$1027,4,0)),"",VLOOKUP($C39,'START LİSTE'!$B$6:$G$1027,4,0))</f>
        <v>T</v>
      </c>
      <c r="F39" s="90">
        <f>IF(ISERROR(VLOOKUP($C39,'FERDİ SONUÇ'!$B$6:$H$1140,6,0)),"",VLOOKUP($C39,'FERDİ SONUÇ'!$B$6:$H$1140,6,0))</f>
        <v>3624</v>
      </c>
      <c r="G39" s="89">
        <f>IF(OR(E39="",F39="DQ",F39="DNF",F39="DNS",F39=""),"-",VLOOKUP(C39,'FERDİ SONUÇ'!$B$6:$H$1140,7,0))</f>
        <v>29</v>
      </c>
      <c r="H39" s="89">
        <f>IF(OR(E39="",E39="F",F39="DQ",F39="DNF",F39="DNS",F39=""),"-",VLOOKUP(C39,'FERDİ SONUÇ'!$B$6:$H$1140,7,0))</f>
        <v>29</v>
      </c>
      <c r="I39" s="92">
        <f>IF(ISERROR(SMALL(H36:H41,4)),"-",SMALL(H36:H41,4))</f>
        <v>15</v>
      </c>
      <c r="J39" s="85"/>
      <c r="AZ39" s="83">
        <v>1033</v>
      </c>
    </row>
    <row r="40" spans="1:52" ht="15" customHeight="1">
      <c r="A40" s="84"/>
      <c r="B40" s="86"/>
      <c r="C40" s="87">
        <v>278</v>
      </c>
      <c r="D40" s="88" t="str">
        <f>IF(ISERROR(VLOOKUP($C40,'START LİSTE'!$B$6:$G$1027,2,0)),"",VLOOKUP($C40,'START LİSTE'!$B$6:$G$1027,2,0))</f>
        <v>ERKAN ÇELİK</v>
      </c>
      <c r="E40" s="89" t="str">
        <f>IF(ISERROR(VLOOKUP($C40,'START LİSTE'!$B$6:$G$1027,4,0)),"",VLOOKUP($C40,'START LİSTE'!$B$6:$G$1027,4,0))</f>
        <v>T</v>
      </c>
      <c r="F40" s="90">
        <f>IF(ISERROR(VLOOKUP($C40,'FERDİ SONUÇ'!$B$6:$H$1140,6,0)),"",VLOOKUP($C40,'FERDİ SONUÇ'!$B$6:$H$1140,6,0))</f>
        <v>3037</v>
      </c>
      <c r="G40" s="89">
        <f>IF(OR(E40="",F40="DQ",F40="DNF",F40="DNS",F40=""),"-",VLOOKUP(C40,'FERDİ SONUÇ'!$B$6:$H$1140,7,0))</f>
        <v>4</v>
      </c>
      <c r="H40" s="89">
        <f>IF(OR(E40="",E40="F",F40="DQ",F40="DNF",F40="DNS",F40=""),"-",VLOOKUP(C40,'FERDİ SONUÇ'!$B$6:$H$1140,7,0))</f>
        <v>4</v>
      </c>
      <c r="I40" s="92">
        <f>IF(ISERROR(SMALL(H36:H41,5)),"-",SMALL(H36:H41,5))</f>
        <v>29</v>
      </c>
      <c r="J40" s="85"/>
      <c r="AZ40" s="83">
        <v>1034</v>
      </c>
    </row>
    <row r="41" spans="1:52" ht="15" customHeight="1">
      <c r="A41" s="93"/>
      <c r="B41" s="95"/>
      <c r="C41" s="125" t="s">
        <v>40</v>
      </c>
      <c r="D41" s="96">
        <f>IF(ISERROR(VLOOKUP($C41,'START LİSTE'!$B$6:$G$1027,2,0)),"",VLOOKUP($C41,'START LİSTE'!$B$6:$G$1027,2,0))</f>
        <v>0</v>
      </c>
      <c r="E41" s="97" t="str">
        <f>IF(ISERROR(VLOOKUP($C41,'START LİSTE'!$B$6:$G$1027,4,0)),"",VLOOKUP($C41,'START LİSTE'!$B$6:$G$1027,4,0))</f>
        <v>T</v>
      </c>
      <c r="F41" s="98">
        <f>IF(ISERROR(VLOOKUP($C41,'FERDİ SONUÇ'!$B$6:$H$1140,6,0)),"",VLOOKUP($C41,'FERDİ SONUÇ'!$B$6:$H$1140,6,0))</f>
      </c>
      <c r="G41" s="97" t="str">
        <f>IF(OR(E41="",F41="DQ",F41="DNF",F41="DNS",F41=""),"-",VLOOKUP(C41,'FERDİ SONUÇ'!$B$6:$H$1140,7,0))</f>
        <v>-</v>
      </c>
      <c r="H41" s="97" t="str">
        <f>IF(OR(E41="",E41="F",F41="DQ",F41="DNF",F41="DNS",F41=""),"-",VLOOKUP(C41,'FERDİ SONUÇ'!$B$6:$H$1140,7,0))</f>
        <v>-</v>
      </c>
      <c r="I41" s="100" t="str">
        <f>IF(ISERROR(SMALL(H36:H41,6)),"-",SMALL(H36:H41,6))</f>
        <v>-</v>
      </c>
      <c r="J41" s="94"/>
      <c r="AZ41" s="83">
        <v>1035</v>
      </c>
    </row>
    <row r="42" spans="1:52" ht="15" customHeight="1">
      <c r="A42" s="73"/>
      <c r="B42" s="75"/>
      <c r="C42" s="124">
        <v>295</v>
      </c>
      <c r="D42" s="77" t="str">
        <f>IF(ISERROR(VLOOKUP($C42,'START LİSTE'!$B$6:$G$1027,2,0)),"",VLOOKUP($C42,'START LİSTE'!$B$6:$G$1027,2,0))</f>
        <v>YASİN CEYLAN</v>
      </c>
      <c r="E42" s="78" t="str">
        <f>IF(ISERROR(VLOOKUP($C42,'START LİSTE'!$B$6:$G$1027,4,0)),"",VLOOKUP($C42,'START LİSTE'!$B$6:$G$1027,4,0))</f>
        <v>T</v>
      </c>
      <c r="F42" s="79">
        <f>IF(ISERROR(VLOOKUP($C42,'FERDİ SONUÇ'!$B$6:$H$1140,6,0)),"",VLOOKUP($C42,'FERDİ SONUÇ'!$B$6:$H$1140,6,0))</f>
        <v>3032</v>
      </c>
      <c r="G42" s="78">
        <f>IF(OR(E42="",F42="DQ",F42="DNF",F42="DNS",F42=""),"-",VLOOKUP(C42,'FERDİ SONUÇ'!$B$6:$H$1140,7,0))</f>
        <v>2</v>
      </c>
      <c r="H42" s="78">
        <f>IF(OR(E42="",E42="F",F42="DQ",F42="DNF",F42="DNS",F42=""),"-",VLOOKUP(C42,'FERDİ SONUÇ'!$B$6:$H$1140,7,0))</f>
        <v>2</v>
      </c>
      <c r="I42" s="81">
        <f>IF(ISERROR(SMALL(H42:H47,1)),"-",SMALL(H42:H47,1))</f>
        <v>2</v>
      </c>
      <c r="J42" s="74"/>
      <c r="AZ42" s="83">
        <v>1036</v>
      </c>
    </row>
    <row r="43" spans="1:52" ht="15" customHeight="1">
      <c r="A43" s="84"/>
      <c r="B43" s="86"/>
      <c r="C43" s="87">
        <v>296</v>
      </c>
      <c r="D43" s="88" t="str">
        <f>IF(ISERROR(VLOOKUP($C43,'START LİSTE'!$B$6:$G$1027,2,0)),"",VLOOKUP($C43,'START LİSTE'!$B$6:$G$1027,2,0))</f>
        <v>ERCAN MUSLU</v>
      </c>
      <c r="E43" s="89" t="str">
        <f>IF(ISERROR(VLOOKUP($C43,'START LİSTE'!$B$6:$G$1027,4,0)),"",VLOOKUP($C43,'START LİSTE'!$B$6:$G$1027,4,0))</f>
        <v>T</v>
      </c>
      <c r="F43" s="90">
        <f>IF(ISERROR(VLOOKUP($C43,'FERDİ SONUÇ'!$B$6:$H$1140,6,0)),"",VLOOKUP($C43,'FERDİ SONUÇ'!$B$6:$H$1140,6,0))</f>
        <v>3115</v>
      </c>
      <c r="G43" s="89">
        <f>IF(OR(E43="",F43="DQ",F43="DNF",F43="DNS",F43=""),"-",VLOOKUP(C43,'FERDİ SONUÇ'!$B$6:$H$1140,7,0))</f>
        <v>6</v>
      </c>
      <c r="H43" s="89">
        <f>IF(OR(E43="",E43="F",F43="DQ",F43="DNF",F43="DNS",F43=""),"-",VLOOKUP(C43,'FERDİ SONUÇ'!$B$6:$H$1140,7,0))</f>
        <v>6</v>
      </c>
      <c r="I43" s="92">
        <f>IF(ISERROR(SMALL(H42:H47,2)),"-",SMALL(H42:H47,2))</f>
        <v>6</v>
      </c>
      <c r="J43" s="85"/>
      <c r="AZ43" s="83">
        <v>1037</v>
      </c>
    </row>
    <row r="44" spans="1:52" ht="15" customHeight="1">
      <c r="A44" s="110">
        <f>IF(AND(B44&lt;&gt;"",J44&lt;&gt;"DQ"),COUNT(J$6:J$185)-(RANK(J44,J$6:J$185)+COUNTIF(J$6:J44,J44))+2,IF(C42&lt;&gt;"",AZ44,""))</f>
        <v>1</v>
      </c>
      <c r="B44" s="86" t="str">
        <f>IF(ISERROR(VLOOKUP(C42,'START LİSTE'!$B$6:$G$1027,3,0)),"",VLOOKUP(C42,'START LİSTE'!$B$6:$G$1027,3,0))</f>
        <v>BATMAN-BATMAN PETROLSPOR</v>
      </c>
      <c r="C44" s="87">
        <v>297</v>
      </c>
      <c r="D44" s="88" t="str">
        <f>IF(ISERROR(VLOOKUP($C44,'START LİSTE'!$B$6:$G$1027,2,0)),"",VLOOKUP($C44,'START LİSTE'!$B$6:$G$1027,2,0))</f>
        <v>MURAT ORAK</v>
      </c>
      <c r="E44" s="89" t="str">
        <f>IF(ISERROR(VLOOKUP($C44,'START LİSTE'!$B$6:$G$1027,4,0)),"",VLOOKUP($C44,'START LİSTE'!$B$6:$G$1027,4,0))</f>
        <v>T</v>
      </c>
      <c r="F44" s="90">
        <f>IF(ISERROR(VLOOKUP($C44,'FERDİ SONUÇ'!$B$6:$H$1140,6,0)),"",VLOOKUP($C44,'FERDİ SONUÇ'!$B$6:$H$1140,6,0))</f>
        <v>3149</v>
      </c>
      <c r="G44" s="89">
        <f>IF(OR(E44="",F44="DQ",F44="DNF",F44="DNS",F44=""),"-",VLOOKUP(C44,'FERDİ SONUÇ'!$B$6:$H$1140,7,0))</f>
        <v>10</v>
      </c>
      <c r="H44" s="89">
        <f>IF(OR(E44="",E44="F",F44="DQ",F44="DNF",F44="DNS",F44=""),"-",VLOOKUP(C44,'FERDİ SONUÇ'!$B$6:$H$1140,7,0))</f>
        <v>10</v>
      </c>
      <c r="I44" s="92">
        <f>IF(ISERROR(SMALL(H42:H47,3)),"-",SMALL(H42:H47,3))</f>
        <v>9</v>
      </c>
      <c r="J44" s="109">
        <f>IF(C42="","",IF(OR(I42="-",I43="-",I44="-",I45="-"),"DQ",SUM(I42,I43,I44,I45)))</f>
        <v>27</v>
      </c>
      <c r="AZ44" s="83">
        <v>1038</v>
      </c>
    </row>
    <row r="45" spans="1:52" ht="15" customHeight="1">
      <c r="A45" s="84"/>
      <c r="B45" s="86"/>
      <c r="C45" s="87">
        <v>298</v>
      </c>
      <c r="D45" s="88" t="str">
        <f>IF(ISERROR(VLOOKUP($C45,'START LİSTE'!$B$6:$G$1027,2,0)),"",VLOOKUP($C45,'START LİSTE'!$B$6:$G$1027,2,0))</f>
        <v>MUHİTTİN GÜRHAN</v>
      </c>
      <c r="E45" s="89" t="str">
        <f>IF(ISERROR(VLOOKUP($C45,'START LİSTE'!$B$6:$G$1027,4,0)),"",VLOOKUP($C45,'START LİSTE'!$B$6:$G$1027,4,0))</f>
        <v>T</v>
      </c>
      <c r="F45" s="90">
        <f>IF(ISERROR(VLOOKUP($C45,'FERDİ SONUÇ'!$B$6:$H$1140,6,0)),"",VLOOKUP($C45,'FERDİ SONUÇ'!$B$6:$H$1140,6,0))</f>
        <v>3225</v>
      </c>
      <c r="G45" s="89">
        <f>IF(OR(E45="",F45="DQ",F45="DNF",F45="DNS",F45=""),"-",VLOOKUP(C45,'FERDİ SONUÇ'!$B$6:$H$1140,7,0))</f>
        <v>14</v>
      </c>
      <c r="H45" s="89">
        <f>IF(OR(E45="",E45="F",F45="DQ",F45="DNF",F45="DNS",F45=""),"-",VLOOKUP(C45,'FERDİ SONUÇ'!$B$6:$H$1140,7,0))</f>
        <v>14</v>
      </c>
      <c r="I45" s="92">
        <f>IF(ISERROR(SMALL(H42:H47,4)),"-",SMALL(H42:H47,4))</f>
        <v>10</v>
      </c>
      <c r="J45" s="85"/>
      <c r="AZ45" s="83">
        <v>1039</v>
      </c>
    </row>
    <row r="46" spans="1:52" ht="15" customHeight="1">
      <c r="A46" s="84"/>
      <c r="B46" s="86"/>
      <c r="C46" s="87">
        <v>299</v>
      </c>
      <c r="D46" s="88" t="str">
        <f>IF(ISERROR(VLOOKUP($C46,'START LİSTE'!$B$6:$G$1027,2,0)),"",VLOOKUP($C46,'START LİSTE'!$B$6:$G$1027,2,0))</f>
        <v>YAVUZ AĞRALI</v>
      </c>
      <c r="E46" s="89" t="str">
        <f>IF(ISERROR(VLOOKUP($C46,'START LİSTE'!$B$6:$G$1027,4,0)),"",VLOOKUP($C46,'START LİSTE'!$B$6:$G$1027,4,0))</f>
        <v>T</v>
      </c>
      <c r="F46" s="90">
        <f>IF(ISERROR(VLOOKUP($C46,'FERDİ SONUÇ'!$B$6:$H$1140,6,0)),"",VLOOKUP($C46,'FERDİ SONUÇ'!$B$6:$H$1140,6,0))</f>
        <v>3144</v>
      </c>
      <c r="G46" s="89">
        <f>IF(OR(E46="",F46="DQ",F46="DNF",F46="DNS",F46=""),"-",VLOOKUP(C46,'FERDİ SONUÇ'!$B$6:$H$1140,7,0))</f>
        <v>9</v>
      </c>
      <c r="H46" s="89">
        <f>IF(OR(E46="",E46="F",F46="DQ",F46="DNF",F46="DNS",F46=""),"-",VLOOKUP(C46,'FERDİ SONUÇ'!$B$6:$H$1140,7,0))</f>
        <v>9</v>
      </c>
      <c r="I46" s="92">
        <f>IF(ISERROR(SMALL(H42:H47,5)),"-",SMALL(H42:H47,5))</f>
        <v>14</v>
      </c>
      <c r="J46" s="85"/>
      <c r="AZ46" s="83">
        <v>1040</v>
      </c>
    </row>
    <row r="47" spans="1:52" ht="15" customHeight="1">
      <c r="A47" s="93"/>
      <c r="B47" s="95"/>
      <c r="C47" s="125" t="s">
        <v>40</v>
      </c>
      <c r="D47" s="96">
        <f>IF(ISERROR(VLOOKUP($C47,'START LİSTE'!$B$6:$G$1027,2,0)),"",VLOOKUP($C47,'START LİSTE'!$B$6:$G$1027,2,0))</f>
        <v>0</v>
      </c>
      <c r="E47" s="97" t="str">
        <f>IF(ISERROR(VLOOKUP($C47,'START LİSTE'!$B$6:$G$1027,4,0)),"",VLOOKUP($C47,'START LİSTE'!$B$6:$G$1027,4,0))</f>
        <v>T</v>
      </c>
      <c r="F47" s="98">
        <f>IF(ISERROR(VLOOKUP($C47,'FERDİ SONUÇ'!$B$6:$H$1140,6,0)),"",VLOOKUP($C47,'FERDİ SONUÇ'!$B$6:$H$1140,6,0))</f>
      </c>
      <c r="G47" s="97" t="str">
        <f>IF(OR(E47="",F47="DQ",F47="DNF",F47="DNS",F47=""),"-",VLOOKUP(C47,'FERDİ SONUÇ'!$B$6:$H$1140,7,0))</f>
        <v>-</v>
      </c>
      <c r="H47" s="97" t="str">
        <f>IF(OR(E47="",E47="F",F47="DQ",F47="DNF",F47="DNS",F47=""),"-",VLOOKUP(C47,'FERDİ SONUÇ'!$B$6:$H$1140,7,0))</f>
        <v>-</v>
      </c>
      <c r="I47" s="100" t="str">
        <f>IF(ISERROR(SMALL(H42:H47,6)),"-",SMALL(H42:H47,6))</f>
        <v>-</v>
      </c>
      <c r="J47" s="94"/>
      <c r="AZ47" s="83">
        <v>1041</v>
      </c>
    </row>
    <row r="48" spans="1:52" ht="15" customHeight="1">
      <c r="A48" s="73"/>
      <c r="B48" s="75"/>
      <c r="C48" s="124">
        <v>279</v>
      </c>
      <c r="D48" s="77" t="str">
        <f>IF(ISERROR(VLOOKUP($C48,'START LİSTE'!$B$6:$G$1027,2,0)),"",VLOOKUP($C48,'START LİSTE'!$B$6:$G$1027,2,0))</f>
        <v>ERGUN ÖZKURUOĞLU</v>
      </c>
      <c r="E48" s="78" t="str">
        <f>IF(ISERROR(VLOOKUP($C48,'START LİSTE'!$B$6:$G$1027,4,0)),"",VLOOKUP($C48,'START LİSTE'!$B$6:$G$1027,4,0))</f>
        <v>T</v>
      </c>
      <c r="F48" s="79">
        <f>IF(ISERROR(VLOOKUP($C48,'FERDİ SONUÇ'!$B$6:$H$1140,6,0)),"",VLOOKUP($C48,'FERDİ SONUÇ'!$B$6:$H$1140,6,0))</f>
        <v>4014</v>
      </c>
      <c r="G48" s="78">
        <f>IF(OR(E48="",F48="DQ",F48="DNF",F48="DNS",F48=""),"-",VLOOKUP(C48,'FERDİ SONUÇ'!$B$6:$H$1140,7,0))</f>
        <v>39</v>
      </c>
      <c r="H48" s="78">
        <f>IF(OR(E48="",E48="F",F48="DQ",F48="DNF",F48="DNS",F48=""),"-",VLOOKUP(C48,'FERDİ SONUÇ'!$B$6:$H$1140,7,0))</f>
        <v>39</v>
      </c>
      <c r="I48" s="81">
        <f>IF(ISERROR(SMALL(H48:H53,1)),"-",SMALL(H48:H53,1))</f>
        <v>39</v>
      </c>
      <c r="J48" s="74"/>
      <c r="AZ48" s="83">
        <v>1042</v>
      </c>
    </row>
    <row r="49" spans="1:52" ht="15" customHeight="1">
      <c r="A49" s="84"/>
      <c r="B49" s="86"/>
      <c r="C49" s="87">
        <v>280</v>
      </c>
      <c r="D49" s="88" t="str">
        <f>IF(ISERROR(VLOOKUP($C49,'START LİSTE'!$B$6:$G$1027,2,0)),"",VLOOKUP($C49,'START LİSTE'!$B$6:$G$1027,2,0))</f>
        <v>HİLMİ MURAT USLU</v>
      </c>
      <c r="E49" s="89" t="str">
        <f>IF(ISERROR(VLOOKUP($C49,'START LİSTE'!$B$6:$G$1027,4,0)),"",VLOOKUP($C49,'START LİSTE'!$B$6:$G$1027,4,0))</f>
        <v>T</v>
      </c>
      <c r="F49" s="90">
        <f>IF(ISERROR(VLOOKUP($C49,'FERDİ SONUÇ'!$B$6:$H$1140,6,0)),"",VLOOKUP($C49,'FERDİ SONUÇ'!$B$6:$H$1140,6,0))</f>
        <v>0</v>
      </c>
      <c r="G49" s="89">
        <f>IF(OR(E49="",F49="DQ",F49="DNF",F49="DNS",F49=""),"-",VLOOKUP(C49,'FERDİ SONUÇ'!$B$6:$H$1140,7,0))</f>
        <v>44</v>
      </c>
      <c r="H49" s="89">
        <f>IF(OR(E49="",E49="F",F49="DQ",F49="DNF",F49="DNS",F49=""),"-",VLOOKUP(C49,'FERDİ SONUÇ'!$B$6:$H$1140,7,0))</f>
        <v>44</v>
      </c>
      <c r="I49" s="92">
        <f>IF(ISERROR(SMALL(H48:H53,2)),"-",SMALL(H48:H53,2))</f>
        <v>43</v>
      </c>
      <c r="J49" s="85"/>
      <c r="AZ49" s="83">
        <v>1043</v>
      </c>
    </row>
    <row r="50" spans="1:52" ht="15" customHeight="1">
      <c r="A50" s="110">
        <f>IF(AND(B50&lt;&gt;"",J50&lt;&gt;"DQ"),COUNT(J$6:J$185)-(RANK(J50,J$6:J$185)+COUNTIF(J$6:J50,J50))+2,IF(C48&lt;&gt;"",AZ50,""))</f>
        <v>9</v>
      </c>
      <c r="B50" s="86" t="str">
        <f>IF(ISERROR(VLOOKUP(C48,'START LİSTE'!$B$6:$G$1027,3,0)),"",VLOOKUP(C48,'START LİSTE'!$B$6:$G$1027,3,0))</f>
        <v>İSTANBUL-İSTANBUL MASTERLERİ</v>
      </c>
      <c r="C50" s="87">
        <v>281</v>
      </c>
      <c r="D50" s="88" t="str">
        <f>IF(ISERROR(VLOOKUP($C50,'START LİSTE'!$B$6:$G$1027,2,0)),"",VLOOKUP($C50,'START LİSTE'!$B$6:$G$1027,2,0))</f>
        <v>MEHMET SÜT</v>
      </c>
      <c r="E50" s="89" t="str">
        <f>IF(ISERROR(VLOOKUP($C50,'START LİSTE'!$B$6:$G$1027,4,0)),"",VLOOKUP($C50,'START LİSTE'!$B$6:$G$1027,4,0))</f>
        <v>T</v>
      </c>
      <c r="F50" s="90">
        <f>IF(ISERROR(VLOOKUP($C50,'FERDİ SONUÇ'!$B$6:$H$1140,6,0)),"",VLOOKUP($C50,'FERDİ SONUÇ'!$B$6:$H$1140,6,0))</f>
        <v>0</v>
      </c>
      <c r="G50" s="89">
        <f>IF(OR(E50="",F50="DQ",F50="DNF",F50="DNS",F50=""),"-",VLOOKUP(C50,'FERDİ SONUÇ'!$B$6:$H$1140,7,0))</f>
        <v>43</v>
      </c>
      <c r="H50" s="89">
        <f>IF(OR(E50="",E50="F",F50="DQ",F50="DNF",F50="DNS",F50=""),"-",VLOOKUP(C50,'FERDİ SONUÇ'!$B$6:$H$1140,7,0))</f>
        <v>43</v>
      </c>
      <c r="I50" s="92">
        <f>IF(ISERROR(SMALL(H48:H53,3)),"-",SMALL(H48:H53,3))</f>
        <v>44</v>
      </c>
      <c r="J50" s="109">
        <f>IF(C48="","",IF(OR(I48="-",I49="-",I50="-",I51="-"),"DQ",SUM(I48,I49,I50,I51)))</f>
        <v>175</v>
      </c>
      <c r="AZ50" s="83">
        <v>1044</v>
      </c>
    </row>
    <row r="51" spans="1:52" ht="15" customHeight="1">
      <c r="A51" s="84"/>
      <c r="B51" s="86"/>
      <c r="C51" s="87">
        <v>282</v>
      </c>
      <c r="D51" s="88" t="str">
        <f>IF(ISERROR(VLOOKUP($C51,'START LİSTE'!$B$6:$G$1027,2,0)),"",VLOOKUP($C51,'START LİSTE'!$B$6:$G$1027,2,0))</f>
        <v>MUAMMER GÖKSEL</v>
      </c>
      <c r="E51" s="89" t="str">
        <f>IF(ISERROR(VLOOKUP($C51,'START LİSTE'!$B$6:$G$1027,4,0)),"",VLOOKUP($C51,'START LİSTE'!$B$6:$G$1027,4,0))</f>
        <v>T</v>
      </c>
      <c r="F51" s="90">
        <f>IF(ISERROR(VLOOKUP($C51,'FERDİ SONUÇ'!$B$6:$H$1140,6,0)),"",VLOOKUP($C51,'FERDİ SONUÇ'!$B$6:$H$1140,6,0))</f>
        <v>0</v>
      </c>
      <c r="G51" s="89">
        <f>IF(OR(E51="",F51="DQ",F51="DNF",F51="DNS",F51=""),"-",VLOOKUP(C51,'FERDİ SONUÇ'!$B$6:$H$1140,7,0))</f>
        <v>53</v>
      </c>
      <c r="H51" s="89">
        <f>IF(OR(E51="",E51="F",F51="DQ",F51="DNF",F51="DNS",F51=""),"-",VLOOKUP(C51,'FERDİ SONUÇ'!$B$6:$H$1140,7,0))</f>
        <v>53</v>
      </c>
      <c r="I51" s="92">
        <f>IF(ISERROR(SMALL(H48:H53,4)),"-",SMALL(H48:H53,4))</f>
        <v>49</v>
      </c>
      <c r="J51" s="85"/>
      <c r="AZ51" s="83">
        <v>1045</v>
      </c>
    </row>
    <row r="52" spans="1:52" ht="15" customHeight="1">
      <c r="A52" s="84"/>
      <c r="B52" s="86"/>
      <c r="C52" s="87">
        <v>283</v>
      </c>
      <c r="D52" s="88" t="str">
        <f>IF(ISERROR(VLOOKUP($C52,'START LİSTE'!$B$6:$G$1027,2,0)),"",VLOOKUP($C52,'START LİSTE'!$B$6:$G$1027,2,0))</f>
        <v>CENGİZ SEYHAN</v>
      </c>
      <c r="E52" s="89" t="str">
        <f>IF(ISERROR(VLOOKUP($C52,'START LİSTE'!$B$6:$G$1027,4,0)),"",VLOOKUP($C52,'START LİSTE'!$B$6:$G$1027,4,0))</f>
        <v>T</v>
      </c>
      <c r="F52" s="90">
        <f>IF(ISERROR(VLOOKUP($C52,'FERDİ SONUÇ'!$B$6:$H$1140,6,0)),"",VLOOKUP($C52,'FERDİ SONUÇ'!$B$6:$H$1140,6,0))</f>
      </c>
      <c r="G52" s="89" t="str">
        <f>IF(OR(E52="",F52="DQ",F52="DNF",F52="DNS",F52=""),"-",VLOOKUP(C52,'FERDİ SONUÇ'!$B$6:$H$1140,7,0))</f>
        <v>-</v>
      </c>
      <c r="H52" s="89" t="str">
        <f>IF(OR(E52="",E52="F",F52="DQ",F52="DNF",F52="DNS",F52=""),"-",VLOOKUP(C52,'FERDİ SONUÇ'!$B$6:$H$1140,7,0))</f>
        <v>-</v>
      </c>
      <c r="I52" s="92">
        <f>IF(ISERROR(SMALL(H48:H53,5)),"-",SMALL(H48:H53,5))</f>
        <v>53</v>
      </c>
      <c r="J52" s="85"/>
      <c r="AZ52" s="83">
        <v>1046</v>
      </c>
    </row>
    <row r="53" spans="1:52" ht="15" customHeight="1">
      <c r="A53" s="93"/>
      <c r="B53" s="95"/>
      <c r="C53" s="125">
        <v>284</v>
      </c>
      <c r="D53" s="96" t="str">
        <f>IF(ISERROR(VLOOKUP($C53,'START LİSTE'!$B$6:$G$1027,2,0)),"",VLOOKUP($C53,'START LİSTE'!$B$6:$G$1027,2,0))</f>
        <v>ALİ UZUNALİ</v>
      </c>
      <c r="E53" s="97" t="str">
        <f>IF(ISERROR(VLOOKUP($C53,'START LİSTE'!$B$6:$G$1027,4,0)),"",VLOOKUP($C53,'START LİSTE'!$B$6:$G$1027,4,0))</f>
        <v>T</v>
      </c>
      <c r="F53" s="98">
        <f>IF(ISERROR(VLOOKUP($C53,'FERDİ SONUÇ'!$B$6:$H$1140,6,0)),"",VLOOKUP($C53,'FERDİ SONUÇ'!$B$6:$H$1140,6,0))</f>
        <v>0</v>
      </c>
      <c r="G53" s="97">
        <f>IF(OR(E53="",F53="DQ",F53="DNF",F53="DNS",F53=""),"-",VLOOKUP(C53,'FERDİ SONUÇ'!$B$6:$H$1140,7,0))</f>
        <v>49</v>
      </c>
      <c r="H53" s="97">
        <f>IF(OR(E53="",E53="F",F53="DQ",F53="DNF",F53="DNS",F53=""),"-",VLOOKUP(C53,'FERDİ SONUÇ'!$B$6:$H$1140,7,0))</f>
        <v>49</v>
      </c>
      <c r="I53" s="100" t="str">
        <f>IF(ISERROR(SMALL(H48:H53,6)),"-",SMALL(H48:H53,6))</f>
        <v>-</v>
      </c>
      <c r="J53" s="94"/>
      <c r="AZ53" s="83">
        <v>1047</v>
      </c>
    </row>
    <row r="54" spans="1:52" ht="15" customHeight="1">
      <c r="A54" s="73"/>
      <c r="B54" s="75"/>
      <c r="C54" s="124">
        <v>252</v>
      </c>
      <c r="D54" s="77" t="str">
        <f>IF(ISERROR(VLOOKUP($C54,'START LİSTE'!$B$6:$G$1027,2,0)),"",VLOOKUP($C54,'START LİSTE'!$B$6:$G$1027,2,0))</f>
        <v>BATTAL KÜTÜK</v>
      </c>
      <c r="E54" s="78" t="str">
        <f>IF(ISERROR(VLOOKUP($C54,'START LİSTE'!$B$6:$G$1027,4,0)),"",VLOOKUP($C54,'START LİSTE'!$B$6:$G$1027,4,0))</f>
        <v>T</v>
      </c>
      <c r="F54" s="79">
        <f>IF(ISERROR(VLOOKUP($C54,'FERDİ SONUÇ'!$B$6:$H$1140,6,0)),"",VLOOKUP($C54,'FERDİ SONUÇ'!$B$6:$H$1140,6,0))</f>
        <v>3510</v>
      </c>
      <c r="G54" s="78">
        <f>IF(OR(E54="",F54="DQ",F54="DNF",F54="DNS",F54=""),"-",VLOOKUP(C54,'FERDİ SONUÇ'!$B$6:$H$1140,7,0))</f>
        <v>26</v>
      </c>
      <c r="H54" s="78">
        <f>IF(OR(E54="",E54="F",F54="DQ",F54="DNF",F54="DNS",F54=""),"-",VLOOKUP(C54,'FERDİ SONUÇ'!$B$6:$H$1140,7,0))</f>
        <v>26</v>
      </c>
      <c r="I54" s="81">
        <f>IF(ISERROR(SMALL(H54:H59,1)),"-",SMALL(H54:H59,1))</f>
        <v>8</v>
      </c>
      <c r="J54" s="74"/>
      <c r="AZ54" s="83">
        <v>1048</v>
      </c>
    </row>
    <row r="55" spans="1:52" ht="15" customHeight="1">
      <c r="A55" s="84"/>
      <c r="B55" s="86"/>
      <c r="C55" s="87">
        <v>253</v>
      </c>
      <c r="D55" s="88" t="str">
        <f>IF(ISERROR(VLOOKUP($C55,'START LİSTE'!$B$6:$G$1027,2,0)),"",VLOOKUP($C55,'START LİSTE'!$B$6:$G$1027,2,0))</f>
        <v>HAMZA AYDOĞAN</v>
      </c>
      <c r="E55" s="89" t="str">
        <f>IF(ISERROR(VLOOKUP($C55,'START LİSTE'!$B$6:$G$1027,4,0)),"",VLOOKUP($C55,'START LİSTE'!$B$6:$G$1027,4,0))</f>
        <v>T</v>
      </c>
      <c r="F55" s="90">
        <f>IF(ISERROR(VLOOKUP($C55,'FERDİ SONUÇ'!$B$6:$H$1140,6,0)),"",VLOOKUP($C55,'FERDİ SONUÇ'!$B$6:$H$1140,6,0))</f>
        <v>3139</v>
      </c>
      <c r="G55" s="89">
        <f>IF(OR(E55="",F55="DQ",F55="DNF",F55="DNS",F55=""),"-",VLOOKUP(C55,'FERDİ SONUÇ'!$B$6:$H$1140,7,0))</f>
        <v>8</v>
      </c>
      <c r="H55" s="89">
        <f>IF(OR(E55="",E55="F",F55="DQ",F55="DNF",F55="DNS",F55=""),"-",VLOOKUP(C55,'FERDİ SONUÇ'!$B$6:$H$1140,7,0))</f>
        <v>8</v>
      </c>
      <c r="I55" s="92">
        <f>IF(ISERROR(SMALL(H54:H59,2)),"-",SMALL(H54:H59,2))</f>
        <v>16</v>
      </c>
      <c r="J55" s="85"/>
      <c r="AZ55" s="83">
        <v>1049</v>
      </c>
    </row>
    <row r="56" spans="1:52" ht="15" customHeight="1">
      <c r="A56" s="110">
        <f>IF(AND(B56&lt;&gt;"",J56&lt;&gt;"DQ"),COUNT(J$6:J$185)-(RANK(J56,J$6:J$185)+COUNTIF(J$6:J56,J56))+2,IF(C54&lt;&gt;"",AZ56,""))</f>
        <v>5</v>
      </c>
      <c r="B56" s="86" t="str">
        <f>IF(ISERROR(VLOOKUP(C54,'START LİSTE'!$B$6:$G$1027,3,0)),"",VLOOKUP(C54,'START LİSTE'!$B$6:$G$1027,3,0))</f>
        <v>TSK SPOR GÜCÜ</v>
      </c>
      <c r="C56" s="87">
        <v>254</v>
      </c>
      <c r="D56" s="88" t="str">
        <f>IF(ISERROR(VLOOKUP($C56,'START LİSTE'!$B$6:$G$1027,2,0)),"",VLOOKUP($C56,'START LİSTE'!$B$6:$G$1027,2,0))</f>
        <v>MUSTAFA İNCESU</v>
      </c>
      <c r="E56" s="89" t="str">
        <f>IF(ISERROR(VLOOKUP($C56,'START LİSTE'!$B$6:$G$1027,4,0)),"",VLOOKUP($C56,'START LİSTE'!$B$6:$G$1027,4,0))</f>
        <v>T</v>
      </c>
      <c r="F56" s="90">
        <f>IF(ISERROR(VLOOKUP($C56,'FERDİ SONUÇ'!$B$6:$H$1140,6,0)),"",VLOOKUP($C56,'FERDİ SONUÇ'!$B$6:$H$1140,6,0))</f>
        <v>3256</v>
      </c>
      <c r="G56" s="89">
        <f>IF(OR(E56="",F56="DQ",F56="DNF",F56="DNS",F56=""),"-",VLOOKUP(C56,'FERDİ SONUÇ'!$B$6:$H$1140,7,0))</f>
        <v>18</v>
      </c>
      <c r="H56" s="89">
        <f>IF(OR(E56="",E56="F",F56="DQ",F56="DNF",F56="DNS",F56=""),"-",VLOOKUP(C56,'FERDİ SONUÇ'!$B$6:$H$1140,7,0))</f>
        <v>18</v>
      </c>
      <c r="I56" s="92">
        <f>IF(ISERROR(SMALL(H54:H59,3)),"-",SMALL(H54:H59,3))</f>
        <v>18</v>
      </c>
      <c r="J56" s="109">
        <f>IF(C54="","",IF(OR(I54="-",I55="-",I56="-",I57="-"),"DQ",SUM(I54,I55,I56,I57)))</f>
        <v>65</v>
      </c>
      <c r="AZ56" s="83">
        <v>1050</v>
      </c>
    </row>
    <row r="57" spans="1:52" ht="15" customHeight="1">
      <c r="A57" s="84"/>
      <c r="B57" s="86"/>
      <c r="C57" s="87">
        <v>255</v>
      </c>
      <c r="D57" s="88" t="str">
        <f>IF(ISERROR(VLOOKUP($C57,'START LİSTE'!$B$6:$G$1027,2,0)),"",VLOOKUP($C57,'START LİSTE'!$B$6:$G$1027,2,0))</f>
        <v>ALİ EKİNCİ</v>
      </c>
      <c r="E57" s="89" t="str">
        <f>IF(ISERROR(VLOOKUP($C57,'START LİSTE'!$B$6:$G$1027,4,0)),"",VLOOKUP($C57,'START LİSTE'!$B$6:$G$1027,4,0))</f>
        <v>T</v>
      </c>
      <c r="F57" s="90">
        <f>IF(ISERROR(VLOOKUP($C57,'FERDİ SONUÇ'!$B$6:$H$1140,6,0)),"",VLOOKUP($C57,'FERDİ SONUÇ'!$B$6:$H$1140,6,0))</f>
        <v>3544</v>
      </c>
      <c r="G57" s="89">
        <f>IF(OR(E57="",F57="DQ",F57="DNF",F57="DNS",F57=""),"-",VLOOKUP(C57,'FERDİ SONUÇ'!$B$6:$H$1140,7,0))</f>
        <v>28</v>
      </c>
      <c r="H57" s="89">
        <f>IF(OR(E57="",E57="F",F57="DQ",F57="DNF",F57="DNS",F57=""),"-",VLOOKUP(C57,'FERDİ SONUÇ'!$B$6:$H$1140,7,0))</f>
        <v>28</v>
      </c>
      <c r="I57" s="92">
        <f>IF(ISERROR(SMALL(H54:H59,4)),"-",SMALL(H54:H59,4))</f>
        <v>23</v>
      </c>
      <c r="J57" s="85"/>
      <c r="AZ57" s="83">
        <v>1051</v>
      </c>
    </row>
    <row r="58" spans="1:52" ht="15" customHeight="1">
      <c r="A58" s="84"/>
      <c r="B58" s="86"/>
      <c r="C58" s="87">
        <v>256</v>
      </c>
      <c r="D58" s="88" t="str">
        <f>IF(ISERROR(VLOOKUP($C58,'START LİSTE'!$B$6:$G$1027,2,0)),"",VLOOKUP($C58,'START LİSTE'!$B$6:$G$1027,2,0))</f>
        <v>HAKAN TAZEGÜL</v>
      </c>
      <c r="E58" s="89" t="str">
        <f>IF(ISERROR(VLOOKUP($C58,'START LİSTE'!$B$6:$G$1027,4,0)),"",VLOOKUP($C58,'START LİSTE'!$B$6:$G$1027,4,0))</f>
        <v>T</v>
      </c>
      <c r="F58" s="90">
        <f>IF(ISERROR(VLOOKUP($C58,'FERDİ SONUÇ'!$B$6:$H$1140,6,0)),"",VLOOKUP($C58,'FERDİ SONUÇ'!$B$6:$H$1140,6,0))</f>
        <v>3245</v>
      </c>
      <c r="G58" s="89">
        <f>IF(OR(E58="",F58="DQ",F58="DNF",F58="DNS",F58=""),"-",VLOOKUP(C58,'FERDİ SONUÇ'!$B$6:$H$1140,7,0))</f>
        <v>16</v>
      </c>
      <c r="H58" s="89">
        <f>IF(OR(E58="",E58="F",F58="DQ",F58="DNF",F58="DNS",F58=""),"-",VLOOKUP(C58,'FERDİ SONUÇ'!$B$6:$H$1140,7,0))</f>
        <v>16</v>
      </c>
      <c r="I58" s="92">
        <f>IF(ISERROR(SMALL(H54:H59,5)),"-",SMALL(H54:H59,5))</f>
        <v>26</v>
      </c>
      <c r="J58" s="85"/>
      <c r="AZ58" s="83">
        <v>1052</v>
      </c>
    </row>
    <row r="59" spans="1:52" ht="15" customHeight="1">
      <c r="A59" s="93"/>
      <c r="B59" s="95"/>
      <c r="C59" s="125">
        <v>257</v>
      </c>
      <c r="D59" s="96" t="str">
        <f>IF(ISERROR(VLOOKUP($C59,'START LİSTE'!$B$6:$G$1027,2,0)),"",VLOOKUP($C59,'START LİSTE'!$B$6:$G$1027,2,0))</f>
        <v>HASAN SARI</v>
      </c>
      <c r="E59" s="97" t="str">
        <f>IF(ISERROR(VLOOKUP($C59,'START LİSTE'!$B$6:$G$1027,4,0)),"",VLOOKUP($C59,'START LİSTE'!$B$6:$G$1027,4,0))</f>
        <v>T</v>
      </c>
      <c r="F59" s="98">
        <f>IF(ISERROR(VLOOKUP($C59,'FERDİ SONUÇ'!$B$6:$H$1140,6,0)),"",VLOOKUP($C59,'FERDİ SONUÇ'!$B$6:$H$1140,6,0))</f>
        <v>3437</v>
      </c>
      <c r="G59" s="97">
        <f>IF(OR(E59="",F59="DQ",F59="DNF",F59="DNS",F59=""),"-",VLOOKUP(C59,'FERDİ SONUÇ'!$B$6:$H$1140,7,0))</f>
        <v>23</v>
      </c>
      <c r="H59" s="97">
        <f>IF(OR(E59="",E59="F",F59="DQ",F59="DNF",F59="DNS",F59=""),"-",VLOOKUP(C59,'FERDİ SONUÇ'!$B$6:$H$1140,7,0))</f>
        <v>23</v>
      </c>
      <c r="I59" s="100">
        <f>IF(ISERROR(SMALL(H54:H59,6)),"-",SMALL(H54:H59,6))</f>
        <v>28</v>
      </c>
      <c r="J59" s="94"/>
      <c r="AZ59" s="83">
        <v>1053</v>
      </c>
    </row>
    <row r="60" spans="1:52" ht="15" customHeight="1">
      <c r="A60" s="73"/>
      <c r="B60" s="75"/>
      <c r="C60" s="124">
        <v>268</v>
      </c>
      <c r="D60" s="77" t="str">
        <f>IF(ISERROR(VLOOKUP($C60,'START LİSTE'!$B$6:$G$1027,2,0)),"",VLOOKUP($C60,'START LİSTE'!$B$6:$G$1027,2,0))</f>
        <v>ADİL KIRATİK</v>
      </c>
      <c r="E60" s="78" t="str">
        <f>IF(ISERROR(VLOOKUP($C60,'START LİSTE'!$B$6:$G$1027,4,0)),"",VLOOKUP($C60,'START LİSTE'!$B$6:$G$1027,4,0))</f>
        <v>T</v>
      </c>
      <c r="F60" s="79">
        <f>IF(ISERROR(VLOOKUP($C60,'FERDİ SONUÇ'!$B$6:$H$1140,6,0)),"",VLOOKUP($C60,'FERDİ SONUÇ'!$B$6:$H$1140,6,0))</f>
        <v>3426</v>
      </c>
      <c r="G60" s="78">
        <f>IF(OR(E60="",F60="DQ",F60="DNF",F60="DNS",F60=""),"-",VLOOKUP(C60,'FERDİ SONUÇ'!$B$6:$H$1140,7,0))</f>
        <v>22</v>
      </c>
      <c r="H60" s="78">
        <f>IF(OR(E60="",E60="F",F60="DQ",F60="DNF",F60="DNS",F60=""),"-",VLOOKUP(C60,'FERDİ SONUÇ'!$B$6:$H$1140,7,0))</f>
        <v>22</v>
      </c>
      <c r="I60" s="81">
        <f>IF(ISERROR(SMALL(H60:H65,1)),"-",SMALL(H60:H65,1))</f>
        <v>22</v>
      </c>
      <c r="J60" s="74"/>
      <c r="AZ60" s="83">
        <v>1054</v>
      </c>
    </row>
    <row r="61" spans="1:52" ht="15" customHeight="1">
      <c r="A61" s="84"/>
      <c r="B61" s="86"/>
      <c r="C61" s="87">
        <v>269</v>
      </c>
      <c r="D61" s="88" t="str">
        <f>IF(ISERROR(VLOOKUP($C61,'START LİSTE'!$B$6:$G$1027,2,0)),"",VLOOKUP($C61,'START LİSTE'!$B$6:$G$1027,2,0))</f>
        <v>ABDULHAMİT DOĞAN</v>
      </c>
      <c r="E61" s="89" t="str">
        <f>IF(ISERROR(VLOOKUP($C61,'START LİSTE'!$B$6:$G$1027,4,0)),"",VLOOKUP($C61,'START LİSTE'!$B$6:$G$1027,4,0))</f>
        <v>T</v>
      </c>
      <c r="F61" s="90">
        <f>IF(ISERROR(VLOOKUP($C61,'FERDİ SONUÇ'!$B$6:$H$1140,6,0)),"",VLOOKUP($C61,'FERDİ SONUÇ'!$B$6:$H$1140,6,0))</f>
        <v>3710</v>
      </c>
      <c r="G61" s="89">
        <f>IF(OR(E61="",F61="DQ",F61="DNF",F61="DNS",F61=""),"-",VLOOKUP(C61,'FERDİ SONUÇ'!$B$6:$H$1140,7,0))</f>
        <v>31</v>
      </c>
      <c r="H61" s="89">
        <f>IF(OR(E61="",E61="F",F61="DQ",F61="DNF",F61="DNS",F61=""),"-",VLOOKUP(C61,'FERDİ SONUÇ'!$B$6:$H$1140,7,0))</f>
        <v>31</v>
      </c>
      <c r="I61" s="92">
        <f>IF(ISERROR(SMALL(H60:H65,2)),"-",SMALL(H60:H65,2))</f>
        <v>31</v>
      </c>
      <c r="J61" s="85"/>
      <c r="AZ61" s="83">
        <v>1055</v>
      </c>
    </row>
    <row r="62" spans="1:52" ht="15" customHeight="1">
      <c r="A62" s="110">
        <f>IF(AND(B62&lt;&gt;"",J62&lt;&gt;"DQ"),COUNT(J$6:J$185)-(RANK(J62,J$6:J$185)+COUNTIF(J$6:J62,J62))+2,IF(C60&lt;&gt;"",AZ62,""))</f>
        <v>6</v>
      </c>
      <c r="B62" s="86" t="str">
        <f>IF(ISERROR(VLOOKUP(C60,'START LİSTE'!$B$6:$G$1027,3,0)),"",VLOOKUP(C60,'START LİSTE'!$B$6:$G$1027,3,0))</f>
        <v>POLİS AKADEMİSİ</v>
      </c>
      <c r="C62" s="87">
        <v>270</v>
      </c>
      <c r="D62" s="88" t="str">
        <f>IF(ISERROR(VLOOKUP($C62,'START LİSTE'!$B$6:$G$1027,2,0)),"",VLOOKUP($C62,'START LİSTE'!$B$6:$G$1027,2,0))</f>
        <v>MEHMETCAN TÜRKAN</v>
      </c>
      <c r="E62" s="89" t="str">
        <f>IF(ISERROR(VLOOKUP($C62,'START LİSTE'!$B$6:$G$1027,4,0)),"",VLOOKUP($C62,'START LİSTE'!$B$6:$G$1027,4,0))</f>
        <v>T</v>
      </c>
      <c r="F62" s="90">
        <f>IF(ISERROR(VLOOKUP($C62,'FERDİ SONUÇ'!$B$6:$H$1140,6,0)),"",VLOOKUP($C62,'FERDİ SONUÇ'!$B$6:$H$1140,6,0))</f>
        <v>3814</v>
      </c>
      <c r="G62" s="89">
        <f>IF(OR(E62="",F62="DQ",F62="DNF",F62="DNS",F62=""),"-",VLOOKUP(C62,'FERDİ SONUÇ'!$B$6:$H$1140,7,0))</f>
        <v>34</v>
      </c>
      <c r="H62" s="89">
        <f>IF(OR(E62="",E62="F",F62="DQ",F62="DNF",F62="DNS",F62=""),"-",VLOOKUP(C62,'FERDİ SONUÇ'!$B$6:$H$1140,7,0))</f>
        <v>34</v>
      </c>
      <c r="I62" s="92">
        <f>IF(ISERROR(SMALL(H60:H65,3)),"-",SMALL(H60:H65,3))</f>
        <v>32</v>
      </c>
      <c r="J62" s="109">
        <f>IF(C60="","",IF(OR(I60="-",I61="-",I62="-",I63="-"),"DQ",SUM(I60,I61,I62,I63)))</f>
        <v>119</v>
      </c>
      <c r="AZ62" s="83">
        <v>1056</v>
      </c>
    </row>
    <row r="63" spans="1:52" ht="15" customHeight="1">
      <c r="A63" s="84"/>
      <c r="B63" s="86"/>
      <c r="C63" s="87">
        <v>271</v>
      </c>
      <c r="D63" s="88" t="str">
        <f>IF(ISERROR(VLOOKUP($C63,'START LİSTE'!$B$6:$G$1027,2,0)),"",VLOOKUP($C63,'START LİSTE'!$B$6:$G$1027,2,0))</f>
        <v>ÖMER FARUK FİDAN</v>
      </c>
      <c r="E63" s="89" t="str">
        <f>IF(ISERROR(VLOOKUP($C63,'START LİSTE'!$B$6:$G$1027,4,0)),"",VLOOKUP($C63,'START LİSTE'!$B$6:$G$1027,4,0))</f>
        <v>T</v>
      </c>
      <c r="F63" s="90">
        <f>IF(ISERROR(VLOOKUP($C63,'FERDİ SONUÇ'!$B$6:$H$1140,6,0)),"",VLOOKUP($C63,'FERDİ SONUÇ'!$B$6:$H$1140,6,0))</f>
        <v>3710</v>
      </c>
      <c r="G63" s="89">
        <f>IF(OR(E63="",F63="DQ",F63="DNF",F63="DNS",F63=""),"-",VLOOKUP(C63,'FERDİ SONUÇ'!$B$6:$H$1140,7,0))</f>
        <v>32</v>
      </c>
      <c r="H63" s="89">
        <f>IF(OR(E63="",E63="F",F63="DQ",F63="DNF",F63="DNS",F63=""),"-",VLOOKUP(C63,'FERDİ SONUÇ'!$B$6:$H$1140,7,0))</f>
        <v>32</v>
      </c>
      <c r="I63" s="92">
        <f>IF(ISERROR(SMALL(H60:H65,4)),"-",SMALL(H60:H65,4))</f>
        <v>34</v>
      </c>
      <c r="J63" s="85"/>
      <c r="AZ63" s="83">
        <v>1057</v>
      </c>
    </row>
    <row r="64" spans="1:52" ht="15" customHeight="1">
      <c r="A64" s="84"/>
      <c r="B64" s="86"/>
      <c r="C64" s="87">
        <v>272</v>
      </c>
      <c r="D64" s="88" t="str">
        <f>IF(ISERROR(VLOOKUP($C64,'START LİSTE'!$B$6:$G$1027,2,0)),"",VLOOKUP($C64,'START LİSTE'!$B$6:$G$1027,2,0))</f>
        <v>ABDULKADİR KARACA</v>
      </c>
      <c r="E64" s="89" t="str">
        <f>IF(ISERROR(VLOOKUP($C64,'START LİSTE'!$B$6:$G$1027,4,0)),"",VLOOKUP($C64,'START LİSTE'!$B$6:$G$1027,4,0))</f>
        <v>T</v>
      </c>
      <c r="F64" s="90">
        <f>IF(ISERROR(VLOOKUP($C64,'FERDİ SONUÇ'!$B$6:$H$1140,6,0)),"",VLOOKUP($C64,'FERDİ SONUÇ'!$B$6:$H$1140,6,0))</f>
        <v>3948</v>
      </c>
      <c r="G64" s="89">
        <f>IF(OR(E64="",F64="DQ",F64="DNF",F64="DNS",F64=""),"-",VLOOKUP(C64,'FERDİ SONUÇ'!$B$6:$H$1140,7,0))</f>
        <v>36</v>
      </c>
      <c r="H64" s="89">
        <f>IF(OR(E64="",E64="F",F64="DQ",F64="DNF",F64="DNS",F64=""),"-",VLOOKUP(C64,'FERDİ SONUÇ'!$B$6:$H$1140,7,0))</f>
        <v>36</v>
      </c>
      <c r="I64" s="92">
        <f>IF(ISERROR(SMALL(H60:H65,5)),"-",SMALL(H60:H65,5))</f>
        <v>36</v>
      </c>
      <c r="J64" s="85"/>
      <c r="AZ64" s="83">
        <v>1058</v>
      </c>
    </row>
    <row r="65" spans="1:52" ht="15" customHeight="1">
      <c r="A65" s="93"/>
      <c r="B65" s="95"/>
      <c r="C65" s="125">
        <v>273</v>
      </c>
      <c r="D65" s="96" t="str">
        <f>IF(ISERROR(VLOOKUP($C65,'START LİSTE'!$B$6:$G$1027,2,0)),"",VLOOKUP($C65,'START LİSTE'!$B$6:$G$1027,2,0))</f>
        <v>MEHMET KÜÇÜKAKÇALI</v>
      </c>
      <c r="E65" s="97" t="str">
        <f>IF(ISERROR(VLOOKUP($C65,'START LİSTE'!$B$6:$G$1027,4,0)),"",VLOOKUP($C65,'START LİSTE'!$B$6:$G$1027,4,0))</f>
        <v>T</v>
      </c>
      <c r="F65" s="98">
        <f>IF(ISERROR(VLOOKUP($C65,'FERDİ SONUÇ'!$B$6:$H$1140,6,0)),"",VLOOKUP($C65,'FERDİ SONUÇ'!$B$6:$H$1140,6,0))</f>
        <v>0</v>
      </c>
      <c r="G65" s="97">
        <f>IF(OR(E65="",F65="DQ",F65="DNF",F65="DNS",F65=""),"-",VLOOKUP(C65,'FERDİ SONUÇ'!$B$6:$H$1140,7,0))</f>
        <v>41</v>
      </c>
      <c r="H65" s="97">
        <f>IF(OR(E65="",E65="F",F65="DQ",F65="DNF",F65="DNS",F65=""),"-",VLOOKUP(C65,'FERDİ SONUÇ'!$B$6:$H$1140,7,0))</f>
        <v>41</v>
      </c>
      <c r="I65" s="100">
        <f>IF(ISERROR(SMALL(H60:H65,6)),"-",SMALL(H60:H65,6))</f>
        <v>41</v>
      </c>
      <c r="J65" s="94"/>
      <c r="AZ65" s="83">
        <v>1059</v>
      </c>
    </row>
    <row r="66" spans="1:52" ht="15" customHeight="1">
      <c r="A66" s="73"/>
      <c r="B66" s="75"/>
      <c r="C66" s="124">
        <v>285</v>
      </c>
      <c r="D66" s="77" t="str">
        <f>IF(ISERROR(VLOOKUP($C66,'START LİSTE'!$B$6:$G$1027,2,0)),"",VLOOKUP($C66,'START LİSTE'!$B$6:$G$1027,2,0))</f>
        <v>ERDAL BOZKURT</v>
      </c>
      <c r="E66" s="78" t="str">
        <f>IF(ISERROR(VLOOKUP($C66,'START LİSTE'!$B$6:$G$1027,4,0)),"",VLOOKUP($C66,'START LİSTE'!$B$6:$G$1027,4,0))</f>
        <v>T</v>
      </c>
      <c r="F66" s="79">
        <f>IF(ISERROR(VLOOKUP($C66,'FERDİ SONUÇ'!$B$6:$H$1140,6,0)),"",VLOOKUP($C66,'FERDİ SONUÇ'!$B$6:$H$1140,6,0))</f>
        <v>0</v>
      </c>
      <c r="G66" s="78">
        <f>IF(OR(E66="",F66="DQ",F66="DNF",F66="DNS",F66=""),"-",VLOOKUP(C66,'FERDİ SONUÇ'!$B$6:$H$1140,7,0))</f>
        <v>51</v>
      </c>
      <c r="H66" s="78">
        <f>IF(OR(E66="",E66="F",F66="DQ",F66="DNF",F66="DNS",F66=""),"-",VLOOKUP(C66,'FERDİ SONUÇ'!$B$6:$H$1140,7,0))</f>
        <v>51</v>
      </c>
      <c r="I66" s="81">
        <f>IF(ISERROR(SMALL(H66:H71,1)),"-",SMALL(H66:H71,1))</f>
        <v>45</v>
      </c>
      <c r="J66" s="74"/>
      <c r="AZ66" s="83">
        <v>1060</v>
      </c>
    </row>
    <row r="67" spans="1:52" ht="15" customHeight="1">
      <c r="A67" s="84"/>
      <c r="B67" s="86"/>
      <c r="C67" s="87">
        <v>286</v>
      </c>
      <c r="D67" s="88" t="str">
        <f>IF(ISERROR(VLOOKUP($C67,'START LİSTE'!$B$6:$G$1027,2,0)),"",VLOOKUP($C67,'START LİSTE'!$B$6:$G$1027,2,0))</f>
        <v>SERCAN ASLAN</v>
      </c>
      <c r="E67" s="89" t="str">
        <f>IF(ISERROR(VLOOKUP($C67,'START LİSTE'!$B$6:$G$1027,4,0)),"",VLOOKUP($C67,'START LİSTE'!$B$6:$G$1027,4,0))</f>
        <v>T</v>
      </c>
      <c r="F67" s="90">
        <f>IF(ISERROR(VLOOKUP($C67,'FERDİ SONUÇ'!$B$6:$H$1140,6,0)),"",VLOOKUP($C67,'FERDİ SONUÇ'!$B$6:$H$1140,6,0))</f>
        <v>0</v>
      </c>
      <c r="G67" s="89">
        <f>IF(OR(E67="",F67="DQ",F67="DNF",F67="DNS",F67=""),"-",VLOOKUP(C67,'FERDİ SONUÇ'!$B$6:$H$1140,7,0))</f>
        <v>45</v>
      </c>
      <c r="H67" s="89">
        <f>IF(OR(E67="",E67="F",F67="DQ",F67="DNF",F67="DNS",F67=""),"-",VLOOKUP(C67,'FERDİ SONUÇ'!$B$6:$H$1140,7,0))</f>
        <v>45</v>
      </c>
      <c r="I67" s="92">
        <f>IF(ISERROR(SMALL(H66:H71,2)),"-",SMALL(H66:H71,2))</f>
        <v>47</v>
      </c>
      <c r="J67" s="85"/>
      <c r="AZ67" s="83">
        <v>1061</v>
      </c>
    </row>
    <row r="68" spans="1:52" ht="15" customHeight="1">
      <c r="A68" s="110">
        <f>IF(AND(B68&lt;&gt;"",J68&lt;&gt;"DQ"),COUNT(J$6:J$185)-(RANK(J68,J$6:J$185)+COUNTIF(J$6:J68,J68))+2,IF(C66&lt;&gt;"",AZ68,""))</f>
        <v>10</v>
      </c>
      <c r="B68" s="86" t="str">
        <f>IF(ISERROR(VLOOKUP(C66,'START LİSTE'!$B$6:$G$1027,3,0)),"",VLOOKUP(C66,'START LİSTE'!$B$6:$G$1027,3,0))</f>
        <v>İSTANBUL-İSTABUL ÜNIVERSITESI</v>
      </c>
      <c r="C68" s="87">
        <v>287</v>
      </c>
      <c r="D68" s="88" t="str">
        <f>IF(ISERROR(VLOOKUP($C68,'START LİSTE'!$B$6:$G$1027,2,0)),"",VLOOKUP($C68,'START LİSTE'!$B$6:$G$1027,2,0))</f>
        <v>ENGIN KÜLLÜ</v>
      </c>
      <c r="E68" s="89" t="str">
        <f>IF(ISERROR(VLOOKUP($C68,'START LİSTE'!$B$6:$G$1027,4,0)),"",VLOOKUP($C68,'START LİSTE'!$B$6:$G$1027,4,0))</f>
        <v>T</v>
      </c>
      <c r="F68" s="90">
        <f>IF(ISERROR(VLOOKUP($C68,'FERDİ SONUÇ'!$B$6:$H$1140,6,0)),"",VLOOKUP($C68,'FERDİ SONUÇ'!$B$6:$H$1140,6,0))</f>
        <v>0</v>
      </c>
      <c r="G68" s="89">
        <f>IF(OR(E68="",F68="DQ",F68="DNF",F68="DNS",F68=""),"-",VLOOKUP(C68,'FERDİ SONUÇ'!$B$6:$H$1140,7,0))</f>
        <v>55</v>
      </c>
      <c r="H68" s="89">
        <f>IF(OR(E68="",E68="F",F68="DQ",F68="DNF",F68="DNS",F68=""),"-",VLOOKUP(C68,'FERDİ SONUÇ'!$B$6:$H$1140,7,0))</f>
        <v>55</v>
      </c>
      <c r="I68" s="92">
        <f>IF(ISERROR(SMALL(H66:H71,3)),"-",SMALL(H66:H71,3))</f>
        <v>51</v>
      </c>
      <c r="J68" s="109">
        <f>IF(C66="","",IF(OR(I66="-",I67="-",I68="-",I69="-"),"DQ",SUM(I66,I67,I68,I69)))</f>
        <v>197</v>
      </c>
      <c r="AZ68" s="83">
        <v>1062</v>
      </c>
    </row>
    <row r="69" spans="1:52" ht="15" customHeight="1">
      <c r="A69" s="84"/>
      <c r="B69" s="86"/>
      <c r="C69" s="87">
        <v>288</v>
      </c>
      <c r="D69" s="88" t="str">
        <f>IF(ISERROR(VLOOKUP($C69,'START LİSTE'!$B$6:$G$1027,2,0)),"",VLOOKUP($C69,'START LİSTE'!$B$6:$G$1027,2,0))</f>
        <v>TUGAY ELBASAN</v>
      </c>
      <c r="E69" s="89" t="str">
        <f>IF(ISERROR(VLOOKUP($C69,'START LİSTE'!$B$6:$G$1027,4,0)),"",VLOOKUP($C69,'START LİSTE'!$B$6:$G$1027,4,0))</f>
        <v>T</v>
      </c>
      <c r="F69" s="90">
        <f>IF(ISERROR(VLOOKUP($C69,'FERDİ SONUÇ'!$B$6:$H$1140,6,0)),"",VLOOKUP($C69,'FERDİ SONUÇ'!$B$6:$H$1140,6,0))</f>
        <v>0</v>
      </c>
      <c r="G69" s="89">
        <f>IF(OR(E69="",F69="DQ",F69="DNF",F69="DNS",F69=""),"-",VLOOKUP(C69,'FERDİ SONUÇ'!$B$6:$H$1140,7,0))</f>
        <v>54</v>
      </c>
      <c r="H69" s="89">
        <f>IF(OR(E69="",E69="F",F69="DQ",F69="DNF",F69="DNS",F69=""),"-",VLOOKUP(C69,'FERDİ SONUÇ'!$B$6:$H$1140,7,0))</f>
        <v>54</v>
      </c>
      <c r="I69" s="92">
        <f>IF(ISERROR(SMALL(H66:H71,4)),"-",SMALL(H66:H71,4))</f>
        <v>54</v>
      </c>
      <c r="J69" s="85"/>
      <c r="AZ69" s="83">
        <v>1063</v>
      </c>
    </row>
    <row r="70" spans="1:52" ht="15" customHeight="1">
      <c r="A70" s="84"/>
      <c r="B70" s="86"/>
      <c r="C70" s="87">
        <v>289</v>
      </c>
      <c r="D70" s="88" t="str">
        <f>IF(ISERROR(VLOOKUP($C70,'START LİSTE'!$B$6:$G$1027,2,0)),"",VLOOKUP($C70,'START LİSTE'!$B$6:$G$1027,2,0))</f>
        <v>ÖMER KOLAK</v>
      </c>
      <c r="E70" s="89" t="str">
        <f>IF(ISERROR(VLOOKUP($C70,'START LİSTE'!$B$6:$G$1027,4,0)),"",VLOOKUP($C70,'START LİSTE'!$B$6:$G$1027,4,0))</f>
        <v>T</v>
      </c>
      <c r="F70" s="90">
        <f>IF(ISERROR(VLOOKUP($C70,'FERDİ SONUÇ'!$B$6:$H$1140,6,0)),"",VLOOKUP($C70,'FERDİ SONUÇ'!$B$6:$H$1140,6,0))</f>
        <v>0</v>
      </c>
      <c r="G70" s="89">
        <f>IF(OR(E70="",F70="DQ",F70="DNF",F70="DNS",F70=""),"-",VLOOKUP(C70,'FERDİ SONUÇ'!$B$6:$H$1140,7,0))</f>
        <v>47</v>
      </c>
      <c r="H70" s="89">
        <f>IF(OR(E70="",E70="F",F70="DQ",F70="DNF",F70="DNS",F70=""),"-",VLOOKUP(C70,'FERDİ SONUÇ'!$B$6:$H$1140,7,0))</f>
        <v>47</v>
      </c>
      <c r="I70" s="92">
        <f>IF(ISERROR(SMALL(H66:H71,5)),"-",SMALL(H66:H71,5))</f>
        <v>55</v>
      </c>
      <c r="J70" s="85"/>
      <c r="AZ70" s="83">
        <v>1064</v>
      </c>
    </row>
    <row r="71" spans="1:52" ht="15" customHeight="1">
      <c r="A71" s="93"/>
      <c r="B71" s="95"/>
      <c r="C71" s="125" t="s">
        <v>40</v>
      </c>
      <c r="D71" s="96">
        <f>IF(ISERROR(VLOOKUP($C71,'START LİSTE'!$B$6:$G$1027,2,0)),"",VLOOKUP($C71,'START LİSTE'!$B$6:$G$1027,2,0))</f>
        <v>0</v>
      </c>
      <c r="E71" s="97" t="str">
        <f>IF(ISERROR(VLOOKUP($C71,'START LİSTE'!$B$6:$G$1027,4,0)),"",VLOOKUP($C71,'START LİSTE'!$B$6:$G$1027,4,0))</f>
        <v>T</v>
      </c>
      <c r="F71" s="98">
        <f>IF(ISERROR(VLOOKUP($C71,'FERDİ SONUÇ'!$B$6:$H$1140,6,0)),"",VLOOKUP($C71,'FERDİ SONUÇ'!$B$6:$H$1140,6,0))</f>
      </c>
      <c r="G71" s="97" t="str">
        <f>IF(OR(E71="",F71="DQ",F71="DNF",F71="DNS",F71=""),"-",VLOOKUP(C71,'FERDİ SONUÇ'!$B$6:$H$1140,7,0))</f>
        <v>-</v>
      </c>
      <c r="H71" s="97" t="str">
        <f>IF(OR(E71="",E71="F",F71="DQ",F71="DNF",F71="DNS",F71=""),"-",VLOOKUP(C71,'FERDİ SONUÇ'!$B$6:$H$1140,7,0))</f>
        <v>-</v>
      </c>
      <c r="I71" s="100" t="str">
        <f>IF(ISERROR(SMALL(H66:H71,6)),"-",SMALL(H66:H71,6))</f>
        <v>-</v>
      </c>
      <c r="J71" s="94"/>
      <c r="AZ71" s="83">
        <v>1065</v>
      </c>
    </row>
    <row r="72" spans="1:52" ht="15" customHeight="1">
      <c r="A72" s="73"/>
      <c r="B72" s="75"/>
      <c r="C72" s="124">
        <v>28</v>
      </c>
      <c r="D72" s="77" t="str">
        <f>IF(ISERROR(VLOOKUP($C72,'START LİSTE'!$B$6:$G$1027,2,0)),"",VLOOKUP($C72,'START LİSTE'!$B$6:$G$1027,2,0))</f>
        <v>M.MUSTAFA BULDUM</v>
      </c>
      <c r="E72" s="78" t="str">
        <f>IF(ISERROR(VLOOKUP($C72,'START LİSTE'!$B$6:$G$1027,4,0)),"",VLOOKUP($C72,'START LİSTE'!$B$6:$G$1027,4,0))</f>
        <v>T</v>
      </c>
      <c r="F72" s="79">
        <f>IF(ISERROR(VLOOKUP($C72,'FERDİ SONUÇ'!$B$6:$H$1140,6,0)),"",VLOOKUP($C72,'FERDİ SONUÇ'!$B$6:$H$1140,6,0))</f>
        <v>3442</v>
      </c>
      <c r="G72" s="78">
        <f>IF(OR(E72="",F72="DQ",F72="DNF",F72="DNS",F72=""),"-",VLOOKUP(C72,'FERDİ SONUÇ'!$B$6:$H$1140,7,0))</f>
        <v>24</v>
      </c>
      <c r="H72" s="78">
        <f>IF(OR(E72="",E72="F",F72="DQ",F72="DNF",F72="DNS",F72=""),"-",VLOOKUP(C72,'FERDİ SONUÇ'!$B$6:$H$1140,7,0))</f>
        <v>24</v>
      </c>
      <c r="I72" s="81">
        <f>IF(ISERROR(SMALL(H72:H77,1)),"-",SMALL(H72:H77,1))</f>
        <v>24</v>
      </c>
      <c r="J72" s="74"/>
      <c r="AZ72" s="83">
        <v>1066</v>
      </c>
    </row>
    <row r="73" spans="1:52" ht="15" customHeight="1">
      <c r="A73" s="84"/>
      <c r="B73" s="86"/>
      <c r="C73" s="87">
        <v>22</v>
      </c>
      <c r="D73" s="88" t="str">
        <f>IF(ISERROR(VLOOKUP($C73,'START LİSTE'!$B$6:$G$1027,2,0)),"",VLOOKUP($C73,'START LİSTE'!$B$6:$G$1027,2,0))</f>
        <v>KUTLAY KOZ</v>
      </c>
      <c r="E73" s="89" t="str">
        <f>IF(ISERROR(VLOOKUP($C73,'START LİSTE'!$B$6:$G$1027,4,0)),"",VLOOKUP($C73,'START LİSTE'!$B$6:$G$1027,4,0))</f>
        <v>T</v>
      </c>
      <c r="F73" s="90">
        <f>IF(ISERROR(VLOOKUP($C73,'FERDİ SONUÇ'!$B$6:$H$1140,6,0)),"",VLOOKUP($C73,'FERDİ SONUÇ'!$B$6:$H$1140,6,0))</f>
        <v>0</v>
      </c>
      <c r="G73" s="89">
        <f>IF(OR(E73="",F73="DQ",F73="DNF",F73="DNS",F73=""),"-",VLOOKUP(C73,'FERDİ SONUÇ'!$B$6:$H$1140,7,0))</f>
        <v>40</v>
      </c>
      <c r="H73" s="89">
        <f>IF(OR(E73="",E73="F",F73="DQ",F73="DNF",F73="DNS",F73=""),"-",VLOOKUP(C73,'FERDİ SONUÇ'!$B$6:$H$1140,7,0))</f>
        <v>40</v>
      </c>
      <c r="I73" s="92">
        <f>IF(ISERROR(SMALL(H72:H77,2)),"-",SMALL(H72:H77,2))</f>
        <v>30</v>
      </c>
      <c r="J73" s="85"/>
      <c r="AZ73" s="83">
        <v>1067</v>
      </c>
    </row>
    <row r="74" spans="1:52" ht="15" customHeight="1">
      <c r="A74" s="110">
        <v>8</v>
      </c>
      <c r="B74" s="86" t="str">
        <f>IF(ISERROR(VLOOKUP(C72,'START LİSTE'!$B$6:$G$1027,3,0)),"",VLOOKUP(C72,'START LİSTE'!$B$6:$G$1027,3,0))</f>
        <v>ANKARA-ANKARA MASTERLERI ATLETIZM KLB.</v>
      </c>
      <c r="C74" s="87">
        <v>21</v>
      </c>
      <c r="D74" s="88" t="str">
        <f>IF(ISERROR(VLOOKUP($C74,'START LİSTE'!$B$6:$G$1027,2,0)),"",VLOOKUP($C74,'START LİSTE'!$B$6:$G$1027,2,0))</f>
        <v>METE TOPRAK</v>
      </c>
      <c r="E74" s="89" t="str">
        <f>IF(ISERROR(VLOOKUP($C74,'START LİSTE'!$B$6:$G$1027,4,0)),"",VLOOKUP($C74,'START LİSTE'!$B$6:$G$1027,4,0))</f>
        <v>T</v>
      </c>
      <c r="F74" s="90">
        <f>IF(ISERROR(VLOOKUP($C74,'FERDİ SONUÇ'!$B$6:$H$1140,6,0)),"",VLOOKUP($C74,'FERDİ SONUÇ'!$B$6:$H$1140,6,0))</f>
        <v>0</v>
      </c>
      <c r="G74" s="89">
        <f>IF(OR(E74="",F74="DQ",F74="DNF",F74="DNS",F74=""),"-",VLOOKUP(C74,'FERDİ SONUÇ'!$B$6:$H$1140,7,0))</f>
        <v>56</v>
      </c>
      <c r="H74" s="89">
        <f>IF(OR(E74="",E74="F",F74="DQ",F74="DNF",F74="DNS",F74=""),"-",VLOOKUP(C74,'FERDİ SONUÇ'!$B$6:$H$1140,7,0))</f>
        <v>56</v>
      </c>
      <c r="I74" s="92">
        <f>IF(ISERROR(SMALL(H72:H77,3)),"-",SMALL(H72:H77,3))</f>
        <v>40</v>
      </c>
      <c r="J74" s="109">
        <f>IF(C72="","",IF(OR(I72="-",I73="-",I74="-",I75="-"),"DQ",SUM(I72,I73,I74,I75)))</f>
        <v>150</v>
      </c>
      <c r="AZ74" s="83">
        <v>1068</v>
      </c>
    </row>
    <row r="75" spans="1:52" ht="15" customHeight="1">
      <c r="A75" s="84"/>
      <c r="B75" s="86"/>
      <c r="C75" s="87">
        <v>381</v>
      </c>
      <c r="D75" s="88" t="str">
        <f>IF(ISERROR(VLOOKUP($C75,'START LİSTE'!$B$6:$G$1027,2,0)),"",VLOOKUP($C75,'START LİSTE'!$B$6:$G$1027,2,0))</f>
        <v>ALİ TURAN</v>
      </c>
      <c r="E75" s="89" t="str">
        <f>IF(ISERROR(VLOOKUP($C75,'START LİSTE'!$B$6:$G$1027,4,0)),"",VLOOKUP($C75,'START LİSTE'!$B$6:$G$1027,4,0))</f>
        <v>T</v>
      </c>
      <c r="F75" s="90">
        <f>IF(ISERROR(VLOOKUP($C75,'FERDİ SONUÇ'!$B$6:$H$1140,6,0)),"",VLOOKUP($C75,'FERDİ SONUÇ'!$B$6:$H$1140,6,0))</f>
        <v>3700</v>
      </c>
      <c r="G75" s="89">
        <f>IF(OR(E75="",F75="DQ",F75="DNF",F75="DNS",F75=""),"-",VLOOKUP(C75,'FERDİ SONUÇ'!$B$6:$H$1140,7,0))</f>
        <v>30</v>
      </c>
      <c r="H75" s="89">
        <f>IF(OR(E75="",E75="F",F75="DQ",F75="DNF",F75="DNS",F75=""),"-",VLOOKUP(C75,'FERDİ SONUÇ'!$B$6:$H$1140,7,0))</f>
        <v>30</v>
      </c>
      <c r="I75" s="92">
        <f>IF(ISERROR(SMALL(H72:H77,4)),"-",SMALL(H72:H77,4))</f>
        <v>56</v>
      </c>
      <c r="J75" s="85"/>
      <c r="AZ75" s="83">
        <v>1069</v>
      </c>
    </row>
    <row r="76" spans="1:52" ht="15" customHeight="1">
      <c r="A76" s="84"/>
      <c r="B76" s="86"/>
      <c r="C76" s="87">
        <v>368</v>
      </c>
      <c r="D76" s="88" t="str">
        <f>IF(ISERROR(VLOOKUP($C76,'START LİSTE'!$B$6:$G$1027,2,0)),"",VLOOKUP($C76,'START LİSTE'!$B$6:$G$1027,2,0))</f>
        <v>SADULLAH GÜRELİ</v>
      </c>
      <c r="E76" s="89" t="str">
        <f>IF(ISERROR(VLOOKUP($C76,'START LİSTE'!$B$6:$G$1027,4,0)),"",VLOOKUP($C76,'START LİSTE'!$B$6:$G$1027,4,0))</f>
        <v>T</v>
      </c>
      <c r="F76" s="90">
        <f>IF(ISERROR(VLOOKUP($C76,'FERDİ SONUÇ'!$B$6:$H$1140,6,0)),"",VLOOKUP($C76,'FERDİ SONUÇ'!$B$6:$H$1140,6,0))</f>
        <v>0</v>
      </c>
      <c r="G76" s="89">
        <f>IF(OR(E76="",F76="DQ",F76="DNF",F76="DNS",F76=""),"-",VLOOKUP(C76,'FERDİ SONUÇ'!$B$6:$H$1140,7,0))</f>
        <v>59</v>
      </c>
      <c r="H76" s="89">
        <f>IF(OR(E76="",E76="F",F76="DQ",F76="DNF",F76="DNS",F76=""),"-",VLOOKUP(C76,'FERDİ SONUÇ'!$B$6:$H$1140,7,0))</f>
        <v>59</v>
      </c>
      <c r="I76" s="92">
        <f>IF(ISERROR(SMALL(H72:H77,5)),"-",SMALL(H72:H77,5))</f>
        <v>59</v>
      </c>
      <c r="J76" s="85"/>
      <c r="AZ76" s="83">
        <v>1070</v>
      </c>
    </row>
    <row r="77" spans="1:52" ht="15" customHeight="1">
      <c r="A77" s="93"/>
      <c r="B77" s="95"/>
      <c r="C77" s="125" t="s">
        <v>40</v>
      </c>
      <c r="D77" s="96">
        <f>IF(ISERROR(VLOOKUP($C77,'START LİSTE'!$B$6:$G$1027,2,0)),"",VLOOKUP($C77,'START LİSTE'!$B$6:$G$1027,2,0))</f>
        <v>0</v>
      </c>
      <c r="E77" s="97" t="str">
        <f>IF(ISERROR(VLOOKUP($C77,'START LİSTE'!$B$6:$G$1027,4,0)),"",VLOOKUP($C77,'START LİSTE'!$B$6:$G$1027,4,0))</f>
        <v>T</v>
      </c>
      <c r="F77" s="98">
        <f>IF(ISERROR(VLOOKUP($C77,'FERDİ SONUÇ'!$B$6:$H$1140,6,0)),"",VLOOKUP($C77,'FERDİ SONUÇ'!$B$6:$H$1140,6,0))</f>
      </c>
      <c r="G77" s="97" t="str">
        <f>IF(OR(E77="",F77="DQ",F77="DNF",F77="DNS",F77=""),"-",VLOOKUP(C77,'FERDİ SONUÇ'!$B$6:$H$1140,7,0))</f>
        <v>-</v>
      </c>
      <c r="H77" s="97" t="str">
        <f>IF(OR(E77="",E77="F",F77="DQ",F77="DNF",F77="DNS",F77=""),"-",VLOOKUP(C77,'FERDİ SONUÇ'!$B$6:$H$1140,7,0))</f>
        <v>-</v>
      </c>
      <c r="I77" s="100" t="str">
        <f>IF(ISERROR(SMALL(H72:H77,6)),"-",SMALL(H72:H77,6))</f>
        <v>-</v>
      </c>
      <c r="J77" s="94"/>
      <c r="AZ77" s="83">
        <v>1071</v>
      </c>
    </row>
    <row r="78" spans="1:52" ht="15" customHeight="1">
      <c r="A78" s="73"/>
      <c r="B78" s="75"/>
      <c r="C78" s="124"/>
      <c r="D78" s="77">
        <f>IF(ISERROR(VLOOKUP($C78,'START LİSTE'!$B$6:$G$1027,2,0)),"",VLOOKUP($C78,'START LİSTE'!$B$6:$G$1027,2,0))</f>
      </c>
      <c r="E78" s="78">
        <f>IF(ISERROR(VLOOKUP($C78,'START LİSTE'!$B$6:$G$1027,4,0)),"",VLOOKUP($C78,'START LİSTE'!$B$6:$G$1027,4,0))</f>
      </c>
      <c r="F78" s="79">
        <f>IF(ISERROR(VLOOKUP($C78,'FERDİ SONUÇ'!$B$6:$H$1140,6,0)),"",VLOOKUP($C78,'FERDİ SONUÇ'!$B$6:$H$1140,6,0))</f>
      </c>
      <c r="G78" s="78" t="str">
        <f>IF(OR(E78="",F78="DQ",F78="DNF",F78="DNS",F78=""),"-",VLOOKUP(C78,'FERDİ SONUÇ'!$B$6:$H$1140,7,0))</f>
        <v>-</v>
      </c>
      <c r="H78" s="78" t="str">
        <f>IF(OR(E78="",E78="F",F78="DQ",F78="DNF",F78="DNS",F78=""),"-",VLOOKUP(C78,'FERDİ SONUÇ'!$B$6:$H$1140,7,0))</f>
        <v>-</v>
      </c>
      <c r="I78" s="81" t="str">
        <f>IF(ISERROR(SMALL(H78:H83,1)),"-",SMALL(H78:H83,1))</f>
        <v>-</v>
      </c>
      <c r="J78" s="74"/>
      <c r="AZ78" s="83">
        <v>1072</v>
      </c>
    </row>
    <row r="79" spans="1:52" ht="15" customHeight="1">
      <c r="A79" s="84"/>
      <c r="B79" s="86"/>
      <c r="C79" s="87"/>
      <c r="D79" s="88">
        <f>IF(ISERROR(VLOOKUP($C79,'START LİSTE'!$B$6:$G$1027,2,0)),"",VLOOKUP($C79,'START LİSTE'!$B$6:$G$1027,2,0))</f>
      </c>
      <c r="E79" s="89">
        <f>IF(ISERROR(VLOOKUP($C79,'START LİSTE'!$B$6:$G$1027,4,0)),"",VLOOKUP($C79,'START LİSTE'!$B$6:$G$1027,4,0))</f>
      </c>
      <c r="F79" s="90">
        <f>IF(ISERROR(VLOOKUP($C79,'FERDİ SONUÇ'!$B$6:$H$1140,6,0)),"",VLOOKUP($C79,'FERDİ SONUÇ'!$B$6:$H$1140,6,0))</f>
      </c>
      <c r="G79" s="89" t="str">
        <f>IF(OR(E79="",F79="DQ",F79="DNF",F79="DNS",F79=""),"-",VLOOKUP(C79,'FERDİ SONUÇ'!$B$6:$H$1140,7,0))</f>
        <v>-</v>
      </c>
      <c r="H79" s="89" t="str">
        <f>IF(OR(E79="",E79="F",F79="DQ",F79="DNF",F79="DNS",F79=""),"-",VLOOKUP(C79,'FERDİ SONUÇ'!$B$6:$H$1140,7,0))</f>
        <v>-</v>
      </c>
      <c r="I79" s="92" t="str">
        <f>IF(ISERROR(SMALL(H78:H83,2)),"-",SMALL(H78:H83,2))</f>
        <v>-</v>
      </c>
      <c r="J79" s="85"/>
      <c r="AZ79" s="83">
        <v>1073</v>
      </c>
    </row>
    <row r="80" spans="1:52" ht="15" customHeight="1">
      <c r="A80" s="110">
        <f>IF(AND(B80&lt;&gt;"",J80&lt;&gt;"DQ"),COUNT(J$6:J$185)-(RANK(J80,J$6:J$185)+COUNTIF(J$6:J80,J80))+2,IF(C78&lt;&gt;"",AZ80,""))</f>
      </c>
      <c r="B80" s="86">
        <f>IF(ISERROR(VLOOKUP(C78,'START LİSTE'!$B$6:$G$1027,3,0)),"",VLOOKUP(C78,'START LİSTE'!$B$6:$G$1027,3,0))</f>
      </c>
      <c r="C80" s="87"/>
      <c r="D80" s="88">
        <f>IF(ISERROR(VLOOKUP($C80,'START LİSTE'!$B$6:$G$1027,2,0)),"",VLOOKUP($C80,'START LİSTE'!$B$6:$G$1027,2,0))</f>
      </c>
      <c r="E80" s="89">
        <f>IF(ISERROR(VLOOKUP($C80,'START LİSTE'!$B$6:$G$1027,4,0)),"",VLOOKUP($C80,'START LİSTE'!$B$6:$G$1027,4,0))</f>
      </c>
      <c r="F80" s="90">
        <f>IF(ISERROR(VLOOKUP($C80,'FERDİ SONUÇ'!$B$6:$H$1140,6,0)),"",VLOOKUP($C80,'FERDİ SONUÇ'!$B$6:$H$1140,6,0))</f>
      </c>
      <c r="G80" s="89" t="str">
        <f>IF(OR(E80="",F80="DQ",F80="DNF",F80="DNS",F80=""),"-",VLOOKUP(C80,'FERDİ SONUÇ'!$B$6:$H$1140,7,0))</f>
        <v>-</v>
      </c>
      <c r="H80" s="89" t="str">
        <f>IF(OR(E80="",E80="F",F80="DQ",F80="DNF",F80="DNS",F80=""),"-",VLOOKUP(C80,'FERDİ SONUÇ'!$B$6:$H$1140,7,0))</f>
        <v>-</v>
      </c>
      <c r="I80" s="92" t="str">
        <f>IF(ISERROR(SMALL(H78:H83,3)),"-",SMALL(H78:H83,3))</f>
        <v>-</v>
      </c>
      <c r="J80" s="109">
        <f>IF(C78="","",IF(OR(I78="-",I79="-",I80="-",I81="-"),"DQ",SUM(I78,I79,I80,I81)))</f>
      </c>
      <c r="AZ80" s="83">
        <v>1074</v>
      </c>
    </row>
    <row r="81" spans="1:52" ht="15" customHeight="1">
      <c r="A81" s="84"/>
      <c r="B81" s="86"/>
      <c r="C81" s="87"/>
      <c r="D81" s="88">
        <f>IF(ISERROR(VLOOKUP($C81,'START LİSTE'!$B$6:$G$1027,2,0)),"",VLOOKUP($C81,'START LİSTE'!$B$6:$G$1027,2,0))</f>
      </c>
      <c r="E81" s="89">
        <f>IF(ISERROR(VLOOKUP($C81,'START LİSTE'!$B$6:$G$1027,4,0)),"",VLOOKUP($C81,'START LİSTE'!$B$6:$G$1027,4,0))</f>
      </c>
      <c r="F81" s="90">
        <f>IF(ISERROR(VLOOKUP($C81,'FERDİ SONUÇ'!$B$6:$H$1140,6,0)),"",VLOOKUP($C81,'FERDİ SONUÇ'!$B$6:$H$1140,6,0))</f>
      </c>
      <c r="G81" s="89" t="str">
        <f>IF(OR(E81="",F81="DQ",F81="DNF",F81="DNS",F81=""),"-",VLOOKUP(C81,'FERDİ SONUÇ'!$B$6:$H$1140,7,0))</f>
        <v>-</v>
      </c>
      <c r="H81" s="89" t="str">
        <f>IF(OR(E81="",E81="F",F81="DQ",F81="DNF",F81="DNS",F81=""),"-",VLOOKUP(C81,'FERDİ SONUÇ'!$B$6:$H$1140,7,0))</f>
        <v>-</v>
      </c>
      <c r="I81" s="92" t="str">
        <f>IF(ISERROR(SMALL(H78:H83,4)),"-",SMALL(H78:H83,4))</f>
        <v>-</v>
      </c>
      <c r="J81" s="85"/>
      <c r="AZ81" s="83">
        <v>1075</v>
      </c>
    </row>
    <row r="82" spans="1:52" ht="15" customHeight="1">
      <c r="A82" s="84"/>
      <c r="B82" s="86"/>
      <c r="C82" s="87"/>
      <c r="D82" s="88">
        <f>IF(ISERROR(VLOOKUP($C82,'START LİSTE'!$B$6:$G$1027,2,0)),"",VLOOKUP($C82,'START LİSTE'!$B$6:$G$1027,2,0))</f>
      </c>
      <c r="E82" s="89">
        <f>IF(ISERROR(VLOOKUP($C82,'START LİSTE'!$B$6:$G$1027,4,0)),"",VLOOKUP($C82,'START LİSTE'!$B$6:$G$1027,4,0))</f>
      </c>
      <c r="F82" s="90">
        <f>IF(ISERROR(VLOOKUP($C82,'FERDİ SONUÇ'!$B$6:$H$1140,6,0)),"",VLOOKUP($C82,'FERDİ SONUÇ'!$B$6:$H$1140,6,0))</f>
      </c>
      <c r="G82" s="89" t="str">
        <f>IF(OR(E82="",F82="DQ",F82="DNF",F82="DNS",F82=""),"-",VLOOKUP(C82,'FERDİ SONUÇ'!$B$6:$H$1140,7,0))</f>
        <v>-</v>
      </c>
      <c r="H82" s="89" t="str">
        <f>IF(OR(E82="",E82="F",F82="DQ",F82="DNF",F82="DNS",F82=""),"-",VLOOKUP(C82,'FERDİ SONUÇ'!$B$6:$H$1140,7,0))</f>
        <v>-</v>
      </c>
      <c r="I82" s="92" t="str">
        <f>IF(ISERROR(SMALL(H78:H83,5)),"-",SMALL(H78:H83,5))</f>
        <v>-</v>
      </c>
      <c r="J82" s="85"/>
      <c r="AZ82" s="83">
        <v>1076</v>
      </c>
    </row>
    <row r="83" spans="1:52" ht="15" customHeight="1">
      <c r="A83" s="93"/>
      <c r="B83" s="95"/>
      <c r="C83" s="125"/>
      <c r="D83" s="96">
        <f>IF(ISERROR(VLOOKUP($C83,'START LİSTE'!$B$6:$G$1027,2,0)),"",VLOOKUP($C83,'START LİSTE'!$B$6:$G$1027,2,0))</f>
      </c>
      <c r="E83" s="97">
        <f>IF(ISERROR(VLOOKUP($C83,'START LİSTE'!$B$6:$G$1027,4,0)),"",VLOOKUP($C83,'START LİSTE'!$B$6:$G$1027,4,0))</f>
      </c>
      <c r="F83" s="98">
        <f>IF(ISERROR(VLOOKUP($C83,'FERDİ SONUÇ'!$B$6:$H$1140,6,0)),"",VLOOKUP($C83,'FERDİ SONUÇ'!$B$6:$H$1140,6,0))</f>
      </c>
      <c r="G83" s="97" t="str">
        <f>IF(OR(E83="",F83="DQ",F83="DNF",F83="DNS",F83=""),"-",VLOOKUP(C83,'FERDİ SONUÇ'!$B$6:$H$1140,7,0))</f>
        <v>-</v>
      </c>
      <c r="H83" s="97" t="str">
        <f>IF(OR(E83="",E83="F",F83="DQ",F83="DNF",F83="DNS",F83=""),"-",VLOOKUP(C83,'FERDİ SONUÇ'!$B$6:$H$1140,7,0))</f>
        <v>-</v>
      </c>
      <c r="I83" s="100" t="str">
        <f>IF(ISERROR(SMALL(H78:H83,6)),"-",SMALL(H78:H83,6))</f>
        <v>-</v>
      </c>
      <c r="J83" s="94"/>
      <c r="AZ83" s="83">
        <v>1077</v>
      </c>
    </row>
    <row r="84" spans="1:52" ht="15" customHeight="1">
      <c r="A84" s="73"/>
      <c r="B84" s="75"/>
      <c r="C84" s="124"/>
      <c r="D84" s="77">
        <f>IF(ISERROR(VLOOKUP($C84,'START LİSTE'!$B$6:$G$1027,2,0)),"",VLOOKUP($C84,'START LİSTE'!$B$6:$G$1027,2,0))</f>
      </c>
      <c r="E84" s="78">
        <f>IF(ISERROR(VLOOKUP($C84,'START LİSTE'!$B$6:$G$1027,4,0)),"",VLOOKUP($C84,'START LİSTE'!$B$6:$G$1027,4,0))</f>
      </c>
      <c r="F84" s="79">
        <f>IF(ISERROR(VLOOKUP($C84,'FERDİ SONUÇ'!$B$6:$H$1140,6,0)),"",VLOOKUP($C84,'FERDİ SONUÇ'!$B$6:$H$1140,6,0))</f>
      </c>
      <c r="G84" s="78" t="str">
        <f>IF(OR(E84="",F84="DQ",F84="DNF",F84="DNS",F84=""),"-",VLOOKUP(C84,'FERDİ SONUÇ'!$B$6:$H$1140,7,0))</f>
        <v>-</v>
      </c>
      <c r="H84" s="78" t="str">
        <f>IF(OR(E84="",E84="F",F84="DQ",F84="DNF",F84="DNS",F84=""),"-",VLOOKUP(C84,'FERDİ SONUÇ'!$B$6:$H$1140,7,0))</f>
        <v>-</v>
      </c>
      <c r="I84" s="81" t="str">
        <f>IF(ISERROR(SMALL(H84:H89,1)),"-",SMALL(H84:H89,1))</f>
        <v>-</v>
      </c>
      <c r="J84" s="74"/>
      <c r="AZ84" s="83">
        <v>1078</v>
      </c>
    </row>
    <row r="85" spans="1:52" ht="15" customHeight="1">
      <c r="A85" s="84"/>
      <c r="B85" s="86"/>
      <c r="C85" s="87"/>
      <c r="D85" s="88">
        <f>IF(ISERROR(VLOOKUP($C85,'START LİSTE'!$B$6:$G$1027,2,0)),"",VLOOKUP($C85,'START LİSTE'!$B$6:$G$1027,2,0))</f>
      </c>
      <c r="E85" s="89">
        <f>IF(ISERROR(VLOOKUP($C85,'START LİSTE'!$B$6:$G$1027,4,0)),"",VLOOKUP($C85,'START LİSTE'!$B$6:$G$1027,4,0))</f>
      </c>
      <c r="F85" s="90">
        <f>IF(ISERROR(VLOOKUP($C85,'FERDİ SONUÇ'!$B$6:$H$1140,6,0)),"",VLOOKUP($C85,'FERDİ SONUÇ'!$B$6:$H$1140,6,0))</f>
      </c>
      <c r="G85" s="89" t="str">
        <f>IF(OR(E85="",F85="DQ",F85="DNF",F85="DNS",F85=""),"-",VLOOKUP(C85,'FERDİ SONUÇ'!$B$6:$H$1140,7,0))</f>
        <v>-</v>
      </c>
      <c r="H85" s="89" t="str">
        <f>IF(OR(E85="",E85="F",F85="DQ",F85="DNF",F85="DNS",F85=""),"-",VLOOKUP(C85,'FERDİ SONUÇ'!$B$6:$H$1140,7,0))</f>
        <v>-</v>
      </c>
      <c r="I85" s="92" t="str">
        <f>IF(ISERROR(SMALL(H84:H89,2)),"-",SMALL(H84:H89,2))</f>
        <v>-</v>
      </c>
      <c r="J85" s="85"/>
      <c r="AZ85" s="83">
        <v>1079</v>
      </c>
    </row>
    <row r="86" spans="1:52" ht="15" customHeight="1">
      <c r="A86" s="110">
        <f>IF(AND(B86&lt;&gt;"",J86&lt;&gt;"DQ"),COUNT(J$6:J$185)-(RANK(J86,J$6:J$185)+COUNTIF(J$6:J86,J86))+2,IF(C84&lt;&gt;"",AZ86,""))</f>
      </c>
      <c r="B86" s="86">
        <f>IF(ISERROR(VLOOKUP(C84,'START LİSTE'!$B$6:$G$1027,3,0)),"",VLOOKUP(C84,'START LİSTE'!$B$6:$G$1027,3,0))</f>
      </c>
      <c r="C86" s="87"/>
      <c r="D86" s="88">
        <f>IF(ISERROR(VLOOKUP($C86,'START LİSTE'!$B$6:$G$1027,2,0)),"",VLOOKUP($C86,'START LİSTE'!$B$6:$G$1027,2,0))</f>
      </c>
      <c r="E86" s="89">
        <f>IF(ISERROR(VLOOKUP($C86,'START LİSTE'!$B$6:$G$1027,4,0)),"",VLOOKUP($C86,'START LİSTE'!$B$6:$G$1027,4,0))</f>
      </c>
      <c r="F86" s="90">
        <f>IF(ISERROR(VLOOKUP($C86,'FERDİ SONUÇ'!$B$6:$H$1140,6,0)),"",VLOOKUP($C86,'FERDİ SONUÇ'!$B$6:$H$1140,6,0))</f>
      </c>
      <c r="G86" s="89" t="str">
        <f>IF(OR(E86="",F86="DQ",F86="DNF",F86="DNS",F86=""),"-",VLOOKUP(C86,'FERDİ SONUÇ'!$B$6:$H$1140,7,0))</f>
        <v>-</v>
      </c>
      <c r="H86" s="89" t="str">
        <f>IF(OR(E86="",E86="F",F86="DQ",F86="DNF",F86="DNS",F86=""),"-",VLOOKUP(C86,'FERDİ SONUÇ'!$B$6:$H$1140,7,0))</f>
        <v>-</v>
      </c>
      <c r="I86" s="92" t="str">
        <f>IF(ISERROR(SMALL(H84:H89,3)),"-",SMALL(H84:H89,3))</f>
        <v>-</v>
      </c>
      <c r="J86" s="109">
        <f>IF(C84="","",IF(OR(I84="-",I85="-",I86="-",I87="-"),"DQ",SUM(I84,I85,I86,I87)))</f>
      </c>
      <c r="AZ86" s="83">
        <v>1080</v>
      </c>
    </row>
    <row r="87" spans="1:52" ht="15" customHeight="1">
      <c r="A87" s="84"/>
      <c r="B87" s="86"/>
      <c r="C87" s="87"/>
      <c r="D87" s="88">
        <f>IF(ISERROR(VLOOKUP($C87,'START LİSTE'!$B$6:$G$1027,2,0)),"",VLOOKUP($C87,'START LİSTE'!$B$6:$G$1027,2,0))</f>
      </c>
      <c r="E87" s="89">
        <f>IF(ISERROR(VLOOKUP($C87,'START LİSTE'!$B$6:$G$1027,4,0)),"",VLOOKUP($C87,'START LİSTE'!$B$6:$G$1027,4,0))</f>
      </c>
      <c r="F87" s="90">
        <f>IF(ISERROR(VLOOKUP($C87,'FERDİ SONUÇ'!$B$6:$H$1140,6,0)),"",VLOOKUP($C87,'FERDİ SONUÇ'!$B$6:$H$1140,6,0))</f>
      </c>
      <c r="G87" s="89" t="str">
        <f>IF(OR(E87="",F87="DQ",F87="DNF",F87="DNS",F87=""),"-",VLOOKUP(C87,'FERDİ SONUÇ'!$B$6:$H$1140,7,0))</f>
        <v>-</v>
      </c>
      <c r="H87" s="89" t="str">
        <f>IF(OR(E87="",E87="F",F87="DQ",F87="DNF",F87="DNS",F87=""),"-",VLOOKUP(C87,'FERDİ SONUÇ'!$B$6:$H$1140,7,0))</f>
        <v>-</v>
      </c>
      <c r="I87" s="92" t="str">
        <f>IF(ISERROR(SMALL(H84:H89,4)),"-",SMALL(H84:H89,4))</f>
        <v>-</v>
      </c>
      <c r="J87" s="85"/>
      <c r="AZ87" s="83">
        <v>1081</v>
      </c>
    </row>
    <row r="88" spans="1:52" ht="15" customHeight="1">
      <c r="A88" s="84"/>
      <c r="B88" s="86"/>
      <c r="C88" s="87"/>
      <c r="D88" s="88">
        <f>IF(ISERROR(VLOOKUP($C88,'START LİSTE'!$B$6:$G$1027,2,0)),"",VLOOKUP($C88,'START LİSTE'!$B$6:$G$1027,2,0))</f>
      </c>
      <c r="E88" s="89">
        <f>IF(ISERROR(VLOOKUP($C88,'START LİSTE'!$B$6:$G$1027,4,0)),"",VLOOKUP($C88,'START LİSTE'!$B$6:$G$1027,4,0))</f>
      </c>
      <c r="F88" s="90">
        <f>IF(ISERROR(VLOOKUP($C88,'FERDİ SONUÇ'!$B$6:$H$1140,6,0)),"",VLOOKUP($C88,'FERDİ SONUÇ'!$B$6:$H$1140,6,0))</f>
      </c>
      <c r="G88" s="89" t="str">
        <f>IF(OR(E88="",F88="DQ",F88="DNF",F88="DNS",F88=""),"-",VLOOKUP(C88,'FERDİ SONUÇ'!$B$6:$H$1140,7,0))</f>
        <v>-</v>
      </c>
      <c r="H88" s="89" t="str">
        <f>IF(OR(E88="",E88="F",F88="DQ",F88="DNF",F88="DNS",F88=""),"-",VLOOKUP(C88,'FERDİ SONUÇ'!$B$6:$H$1140,7,0))</f>
        <v>-</v>
      </c>
      <c r="I88" s="92" t="str">
        <f>IF(ISERROR(SMALL(H84:H89,5)),"-",SMALL(H84:H89,5))</f>
        <v>-</v>
      </c>
      <c r="J88" s="85"/>
      <c r="AZ88" s="83">
        <v>1082</v>
      </c>
    </row>
    <row r="89" spans="1:52" ht="15" customHeight="1">
      <c r="A89" s="93"/>
      <c r="B89" s="95"/>
      <c r="C89" s="125"/>
      <c r="D89" s="96">
        <f>IF(ISERROR(VLOOKUP($C89,'START LİSTE'!$B$6:$G$1027,2,0)),"",VLOOKUP($C89,'START LİSTE'!$B$6:$G$1027,2,0))</f>
      </c>
      <c r="E89" s="97">
        <f>IF(ISERROR(VLOOKUP($C89,'START LİSTE'!$B$6:$G$1027,4,0)),"",VLOOKUP($C89,'START LİSTE'!$B$6:$G$1027,4,0))</f>
      </c>
      <c r="F89" s="98">
        <f>IF(ISERROR(VLOOKUP($C89,'FERDİ SONUÇ'!$B$6:$H$1140,6,0)),"",VLOOKUP($C89,'FERDİ SONUÇ'!$B$6:$H$1140,6,0))</f>
      </c>
      <c r="G89" s="97" t="str">
        <f>IF(OR(E89="",F89="DQ",F89="DNF",F89="DNS",F89=""),"-",VLOOKUP(C89,'FERDİ SONUÇ'!$B$6:$H$1140,7,0))</f>
        <v>-</v>
      </c>
      <c r="H89" s="97" t="str">
        <f>IF(OR(E89="",E89="F",F89="DQ",F89="DNF",F89="DNS",F89=""),"-",VLOOKUP(C89,'FERDİ SONUÇ'!$B$6:$H$1140,7,0))</f>
        <v>-</v>
      </c>
      <c r="I89" s="100" t="str">
        <f>IF(ISERROR(SMALL(H84:H89,6)),"-",SMALL(H84:H89,6))</f>
        <v>-</v>
      </c>
      <c r="J89" s="94"/>
      <c r="AZ89" s="83">
        <v>1083</v>
      </c>
    </row>
    <row r="90" spans="1:52" ht="15" customHeight="1">
      <c r="A90" s="73"/>
      <c r="B90" s="75"/>
      <c r="C90" s="124"/>
      <c r="D90" s="77">
        <f>IF(ISERROR(VLOOKUP($C90,'START LİSTE'!$B$6:$G$1027,2,0)),"",VLOOKUP($C90,'START LİSTE'!$B$6:$G$1027,2,0))</f>
      </c>
      <c r="E90" s="78">
        <f>IF(ISERROR(VLOOKUP($C90,'START LİSTE'!$B$6:$G$1027,4,0)),"",VLOOKUP($C90,'START LİSTE'!$B$6:$G$1027,4,0))</f>
      </c>
      <c r="F90" s="79">
        <f>IF(ISERROR(VLOOKUP($C90,'FERDİ SONUÇ'!$B$6:$H$1140,6,0)),"",VLOOKUP($C90,'FERDİ SONUÇ'!$B$6:$H$1140,6,0))</f>
      </c>
      <c r="G90" s="78" t="str">
        <f>IF(OR(E90="",F90="DQ",F90="DNF",F90="DNS",F90=""),"-",VLOOKUP(C90,'FERDİ SONUÇ'!$B$6:$H$1140,7,0))</f>
        <v>-</v>
      </c>
      <c r="H90" s="78" t="str">
        <f>IF(OR(E90="",E90="F",F90="DQ",F90="DNF",F90="DNS",F90=""),"-",VLOOKUP(C90,'FERDİ SONUÇ'!$B$6:$H$1140,7,0))</f>
        <v>-</v>
      </c>
      <c r="I90" s="81" t="str">
        <f>IF(ISERROR(SMALL(H90:H95,1)),"-",SMALL(H90:H95,1))</f>
        <v>-</v>
      </c>
      <c r="J90" s="74"/>
      <c r="AZ90" s="83">
        <v>1084</v>
      </c>
    </row>
    <row r="91" spans="1:52" ht="15" customHeight="1">
      <c r="A91" s="84"/>
      <c r="B91" s="86"/>
      <c r="C91" s="87"/>
      <c r="D91" s="88">
        <f>IF(ISERROR(VLOOKUP($C91,'START LİSTE'!$B$6:$G$1027,2,0)),"",VLOOKUP($C91,'START LİSTE'!$B$6:$G$1027,2,0))</f>
      </c>
      <c r="E91" s="89">
        <f>IF(ISERROR(VLOOKUP($C91,'START LİSTE'!$B$6:$G$1027,4,0)),"",VLOOKUP($C91,'START LİSTE'!$B$6:$G$1027,4,0))</f>
      </c>
      <c r="F91" s="90">
        <f>IF(ISERROR(VLOOKUP($C91,'FERDİ SONUÇ'!$B$6:$H$1140,6,0)),"",VLOOKUP($C91,'FERDİ SONUÇ'!$B$6:$H$1140,6,0))</f>
      </c>
      <c r="G91" s="89" t="str">
        <f>IF(OR(E91="",F91="DQ",F91="DNF",F91="DNS",F91=""),"-",VLOOKUP(C91,'FERDİ SONUÇ'!$B$6:$H$1140,7,0))</f>
        <v>-</v>
      </c>
      <c r="H91" s="89" t="str">
        <f>IF(OR(E91="",E91="F",F91="DQ",F91="DNF",F91="DNS",F91=""),"-",VLOOKUP(C91,'FERDİ SONUÇ'!$B$6:$H$1140,7,0))</f>
        <v>-</v>
      </c>
      <c r="I91" s="92" t="str">
        <f>IF(ISERROR(SMALL(H90:H95,2)),"-",SMALL(H90:H95,2))</f>
        <v>-</v>
      </c>
      <c r="J91" s="85"/>
      <c r="AZ91" s="83">
        <v>1085</v>
      </c>
    </row>
    <row r="92" spans="1:52" ht="15" customHeight="1">
      <c r="A92" s="110">
        <f>IF(AND(B92&lt;&gt;"",J92&lt;&gt;"DQ"),COUNT(J$6:J$185)-(RANK(J92,J$6:J$185)+COUNTIF(J$6:J92,J92))+2,IF(C90&lt;&gt;"",AZ92,""))</f>
      </c>
      <c r="B92" s="86">
        <f>IF(ISERROR(VLOOKUP(C90,'START LİSTE'!$B$6:$G$1027,3,0)),"",VLOOKUP(C90,'START LİSTE'!$B$6:$G$1027,3,0))</f>
      </c>
      <c r="C92" s="87"/>
      <c r="D92" s="88">
        <f>IF(ISERROR(VLOOKUP($C92,'START LİSTE'!$B$6:$G$1027,2,0)),"",VLOOKUP($C92,'START LİSTE'!$B$6:$G$1027,2,0))</f>
      </c>
      <c r="E92" s="89">
        <f>IF(ISERROR(VLOOKUP($C92,'START LİSTE'!$B$6:$G$1027,4,0)),"",VLOOKUP($C92,'START LİSTE'!$B$6:$G$1027,4,0))</f>
      </c>
      <c r="F92" s="90">
        <f>IF(ISERROR(VLOOKUP($C92,'FERDİ SONUÇ'!$B$6:$H$1140,6,0)),"",VLOOKUP($C92,'FERDİ SONUÇ'!$B$6:$H$1140,6,0))</f>
      </c>
      <c r="G92" s="89" t="str">
        <f>IF(OR(E92="",F92="DQ",F92="DNF",F92="DNS",F92=""),"-",VLOOKUP(C92,'FERDİ SONUÇ'!$B$6:$H$1140,7,0))</f>
        <v>-</v>
      </c>
      <c r="H92" s="89" t="str">
        <f>IF(OR(E92="",E92="F",F92="DQ",F92="DNF",F92="DNS",F92=""),"-",VLOOKUP(C92,'FERDİ SONUÇ'!$B$6:$H$1140,7,0))</f>
        <v>-</v>
      </c>
      <c r="I92" s="92" t="str">
        <f>IF(ISERROR(SMALL(H90:H95,3)),"-",SMALL(H90:H95,3))</f>
        <v>-</v>
      </c>
      <c r="J92" s="109">
        <f>IF(C90="","",IF(OR(I90="-",I91="-",I92="-",I93="-"),"DQ",SUM(I90,I91,I92,I93)))</f>
      </c>
      <c r="AZ92" s="83">
        <v>1086</v>
      </c>
    </row>
    <row r="93" spans="1:52" ht="15" customHeight="1">
      <c r="A93" s="84"/>
      <c r="B93" s="86"/>
      <c r="C93" s="87"/>
      <c r="D93" s="88">
        <f>IF(ISERROR(VLOOKUP($C93,'START LİSTE'!$B$6:$G$1027,2,0)),"",VLOOKUP($C93,'START LİSTE'!$B$6:$G$1027,2,0))</f>
      </c>
      <c r="E93" s="89">
        <f>IF(ISERROR(VLOOKUP($C93,'START LİSTE'!$B$6:$G$1027,4,0)),"",VLOOKUP($C93,'START LİSTE'!$B$6:$G$1027,4,0))</f>
      </c>
      <c r="F93" s="90">
        <f>IF(ISERROR(VLOOKUP($C93,'FERDİ SONUÇ'!$B$6:$H$1140,6,0)),"",VLOOKUP($C93,'FERDİ SONUÇ'!$B$6:$H$1140,6,0))</f>
      </c>
      <c r="G93" s="89" t="str">
        <f>IF(OR(E93="",F93="DQ",F93="DNF",F93="DNS",F93=""),"-",VLOOKUP(C93,'FERDİ SONUÇ'!$B$6:$H$1140,7,0))</f>
        <v>-</v>
      </c>
      <c r="H93" s="89" t="str">
        <f>IF(OR(E93="",E93="F",F93="DQ",F93="DNF",F93="DNS",F93=""),"-",VLOOKUP(C93,'FERDİ SONUÇ'!$B$6:$H$1140,7,0))</f>
        <v>-</v>
      </c>
      <c r="I93" s="92" t="str">
        <f>IF(ISERROR(SMALL(H90:H95,4)),"-",SMALL(H90:H95,4))</f>
        <v>-</v>
      </c>
      <c r="J93" s="85"/>
      <c r="AZ93" s="83">
        <v>1087</v>
      </c>
    </row>
    <row r="94" spans="1:52" ht="15" customHeight="1">
      <c r="A94" s="84"/>
      <c r="B94" s="86"/>
      <c r="C94" s="87"/>
      <c r="D94" s="88">
        <f>IF(ISERROR(VLOOKUP($C94,'START LİSTE'!$B$6:$G$1027,2,0)),"",VLOOKUP($C94,'START LİSTE'!$B$6:$G$1027,2,0))</f>
      </c>
      <c r="E94" s="89">
        <f>IF(ISERROR(VLOOKUP($C94,'START LİSTE'!$B$6:$G$1027,4,0)),"",VLOOKUP($C94,'START LİSTE'!$B$6:$G$1027,4,0))</f>
      </c>
      <c r="F94" s="90">
        <f>IF(ISERROR(VLOOKUP($C94,'FERDİ SONUÇ'!$B$6:$H$1140,6,0)),"",VLOOKUP($C94,'FERDİ SONUÇ'!$B$6:$H$1140,6,0))</f>
      </c>
      <c r="G94" s="89" t="str">
        <f>IF(OR(E94="",F94="DQ",F94="DNF",F94="DNS",F94=""),"-",VLOOKUP(C94,'FERDİ SONUÇ'!$B$6:$H$1140,7,0))</f>
        <v>-</v>
      </c>
      <c r="H94" s="89" t="str">
        <f>IF(OR(E94="",E94="F",F94="DQ",F94="DNF",F94="DNS",F94=""),"-",VLOOKUP(C94,'FERDİ SONUÇ'!$B$6:$H$1140,7,0))</f>
        <v>-</v>
      </c>
      <c r="I94" s="92" t="str">
        <f>IF(ISERROR(SMALL(H90:H95,5)),"-",SMALL(H90:H95,5))</f>
        <v>-</v>
      </c>
      <c r="J94" s="85"/>
      <c r="AZ94" s="83">
        <v>1088</v>
      </c>
    </row>
    <row r="95" spans="1:52" ht="15" customHeight="1">
      <c r="A95" s="93"/>
      <c r="B95" s="95"/>
      <c r="C95" s="125"/>
      <c r="D95" s="96">
        <f>IF(ISERROR(VLOOKUP($C95,'START LİSTE'!$B$6:$G$1027,2,0)),"",VLOOKUP($C95,'START LİSTE'!$B$6:$G$1027,2,0))</f>
      </c>
      <c r="E95" s="97">
        <f>IF(ISERROR(VLOOKUP($C95,'START LİSTE'!$B$6:$G$1027,4,0)),"",VLOOKUP($C95,'START LİSTE'!$B$6:$G$1027,4,0))</f>
      </c>
      <c r="F95" s="98">
        <f>IF(ISERROR(VLOOKUP($C95,'FERDİ SONUÇ'!$B$6:$H$1140,6,0)),"",VLOOKUP($C95,'FERDİ SONUÇ'!$B$6:$H$1140,6,0))</f>
      </c>
      <c r="G95" s="97" t="str">
        <f>IF(OR(E95="",F95="DQ",F95="DNF",F95="DNS",F95=""),"-",VLOOKUP(C95,'FERDİ SONUÇ'!$B$6:$H$1140,7,0))</f>
        <v>-</v>
      </c>
      <c r="H95" s="97" t="str">
        <f>IF(OR(E95="",E95="F",F95="DQ",F95="DNF",F95="DNS",F95=""),"-",VLOOKUP(C95,'FERDİ SONUÇ'!$B$6:$H$1140,7,0))</f>
        <v>-</v>
      </c>
      <c r="I95" s="100" t="str">
        <f>IF(ISERROR(SMALL(H90:H95,6)),"-",SMALL(H90:H95,6))</f>
        <v>-</v>
      </c>
      <c r="J95" s="94"/>
      <c r="AZ95" s="83">
        <v>1089</v>
      </c>
    </row>
    <row r="96" spans="1:52" ht="15" customHeight="1">
      <c r="A96" s="73"/>
      <c r="B96" s="75"/>
      <c r="C96" s="124"/>
      <c r="D96" s="77">
        <f>IF(ISERROR(VLOOKUP($C96,'START LİSTE'!$B$6:$G$1027,2,0)),"",VLOOKUP($C96,'START LİSTE'!$B$6:$G$1027,2,0))</f>
      </c>
      <c r="E96" s="78">
        <f>IF(ISERROR(VLOOKUP($C96,'START LİSTE'!$B$6:$G$1027,4,0)),"",VLOOKUP($C96,'START LİSTE'!$B$6:$G$1027,4,0))</f>
      </c>
      <c r="F96" s="79">
        <f>IF(ISERROR(VLOOKUP($C96,'FERDİ SONUÇ'!$B$6:$H$1140,6,0)),"",VLOOKUP($C96,'FERDİ SONUÇ'!$B$6:$H$1140,6,0))</f>
      </c>
      <c r="G96" s="78" t="str">
        <f>IF(OR(E96="",F96="DQ",F96="DNF",F96="DNS",F96=""),"-",VLOOKUP(C96,'FERDİ SONUÇ'!$B$6:$H$1140,7,0))</f>
        <v>-</v>
      </c>
      <c r="H96" s="78" t="str">
        <f>IF(OR(E96="",E96="F",F96="DQ",F96="DNF",F96="DNS",F96=""),"-",VLOOKUP(C96,'FERDİ SONUÇ'!$B$6:$H$1140,7,0))</f>
        <v>-</v>
      </c>
      <c r="I96" s="81" t="str">
        <f>IF(ISERROR(SMALL(H96:H101,1)),"-",SMALL(H96:H101,1))</f>
        <v>-</v>
      </c>
      <c r="J96" s="74"/>
      <c r="AZ96" s="83">
        <v>1090</v>
      </c>
    </row>
    <row r="97" spans="1:52" ht="15" customHeight="1">
      <c r="A97" s="84"/>
      <c r="B97" s="86"/>
      <c r="C97" s="87"/>
      <c r="D97" s="88">
        <f>IF(ISERROR(VLOOKUP($C97,'START LİSTE'!$B$6:$G$1027,2,0)),"",VLOOKUP($C97,'START LİSTE'!$B$6:$G$1027,2,0))</f>
      </c>
      <c r="E97" s="89">
        <f>IF(ISERROR(VLOOKUP($C97,'START LİSTE'!$B$6:$G$1027,4,0)),"",VLOOKUP($C97,'START LİSTE'!$B$6:$G$1027,4,0))</f>
      </c>
      <c r="F97" s="90">
        <f>IF(ISERROR(VLOOKUP($C97,'FERDİ SONUÇ'!$B$6:$H$1140,6,0)),"",VLOOKUP($C97,'FERDİ SONUÇ'!$B$6:$H$1140,6,0))</f>
      </c>
      <c r="G97" s="89" t="str">
        <f>IF(OR(E97="",F97="DQ",F97="DNF",F97="DNS",F97=""),"-",VLOOKUP(C97,'FERDİ SONUÇ'!$B$6:$H$1140,7,0))</f>
        <v>-</v>
      </c>
      <c r="H97" s="89" t="str">
        <f>IF(OR(E97="",E97="F",F97="DQ",F97="DNF",F97="DNS",F97=""),"-",VLOOKUP(C97,'FERDİ SONUÇ'!$B$6:$H$1140,7,0))</f>
        <v>-</v>
      </c>
      <c r="I97" s="92" t="str">
        <f>IF(ISERROR(SMALL(H96:H101,2)),"-",SMALL(H96:H101,2))</f>
        <v>-</v>
      </c>
      <c r="J97" s="85"/>
      <c r="AZ97" s="83">
        <v>1091</v>
      </c>
    </row>
    <row r="98" spans="1:52" ht="15" customHeight="1">
      <c r="A98" s="110">
        <f>IF(AND(B98&lt;&gt;"",J98&lt;&gt;"DQ"),COUNT(J$6:J$185)-(RANK(J98,J$6:J$185)+COUNTIF(J$6:J98,J98))+2,IF(C96&lt;&gt;"",AZ98,""))</f>
      </c>
      <c r="B98" s="86">
        <f>IF(ISERROR(VLOOKUP(C96,'START LİSTE'!$B$6:$G$1027,3,0)),"",VLOOKUP(C96,'START LİSTE'!$B$6:$G$1027,3,0))</f>
      </c>
      <c r="C98" s="87"/>
      <c r="D98" s="88">
        <f>IF(ISERROR(VLOOKUP($C98,'START LİSTE'!$B$6:$G$1027,2,0)),"",VLOOKUP($C98,'START LİSTE'!$B$6:$G$1027,2,0))</f>
      </c>
      <c r="E98" s="89">
        <f>IF(ISERROR(VLOOKUP($C98,'START LİSTE'!$B$6:$G$1027,4,0)),"",VLOOKUP($C98,'START LİSTE'!$B$6:$G$1027,4,0))</f>
      </c>
      <c r="F98" s="90">
        <f>IF(ISERROR(VLOOKUP($C98,'FERDİ SONUÇ'!$B$6:$H$1140,6,0)),"",VLOOKUP($C98,'FERDİ SONUÇ'!$B$6:$H$1140,6,0))</f>
      </c>
      <c r="G98" s="89" t="str">
        <f>IF(OR(E98="",F98="DQ",F98="DNF",F98="DNS",F98=""),"-",VLOOKUP(C98,'FERDİ SONUÇ'!$B$6:$H$1140,7,0))</f>
        <v>-</v>
      </c>
      <c r="H98" s="89" t="str">
        <f>IF(OR(E98="",E98="F",F98="DQ",F98="DNF",F98="DNS",F98=""),"-",VLOOKUP(C98,'FERDİ SONUÇ'!$B$6:$H$1140,7,0))</f>
        <v>-</v>
      </c>
      <c r="I98" s="92" t="str">
        <f>IF(ISERROR(SMALL(H96:H101,3)),"-",SMALL(H96:H101,3))</f>
        <v>-</v>
      </c>
      <c r="J98" s="109">
        <f>IF(C96="","",IF(OR(I96="-",I97="-",I98="-",I99="-"),"DQ",SUM(I96,I97,I98,I99)))</f>
      </c>
      <c r="AZ98" s="83">
        <v>1092</v>
      </c>
    </row>
    <row r="99" spans="1:52" ht="15" customHeight="1">
      <c r="A99" s="84"/>
      <c r="B99" s="86"/>
      <c r="C99" s="87"/>
      <c r="D99" s="88">
        <f>IF(ISERROR(VLOOKUP($C99,'START LİSTE'!$B$6:$G$1027,2,0)),"",VLOOKUP($C99,'START LİSTE'!$B$6:$G$1027,2,0))</f>
      </c>
      <c r="E99" s="89">
        <f>IF(ISERROR(VLOOKUP($C99,'START LİSTE'!$B$6:$G$1027,4,0)),"",VLOOKUP($C99,'START LİSTE'!$B$6:$G$1027,4,0))</f>
      </c>
      <c r="F99" s="90">
        <f>IF(ISERROR(VLOOKUP($C99,'FERDİ SONUÇ'!$B$6:$H$1140,6,0)),"",VLOOKUP($C99,'FERDİ SONUÇ'!$B$6:$H$1140,6,0))</f>
      </c>
      <c r="G99" s="89" t="str">
        <f>IF(OR(E99="",F99="DQ",F99="DNF",F99="DNS",F99=""),"-",VLOOKUP(C99,'FERDİ SONUÇ'!$B$6:$H$1140,7,0))</f>
        <v>-</v>
      </c>
      <c r="H99" s="89" t="str">
        <f>IF(OR(E99="",E99="F",F99="DQ",F99="DNF",F99="DNS",F99=""),"-",VLOOKUP(C99,'FERDİ SONUÇ'!$B$6:$H$1140,7,0))</f>
        <v>-</v>
      </c>
      <c r="I99" s="92" t="str">
        <f>IF(ISERROR(SMALL(H96:H101,4)),"-",SMALL(H96:H101,4))</f>
        <v>-</v>
      </c>
      <c r="J99" s="85"/>
      <c r="AZ99" s="83">
        <v>1093</v>
      </c>
    </row>
    <row r="100" spans="1:52" ht="15" customHeight="1">
      <c r="A100" s="84"/>
      <c r="B100" s="86"/>
      <c r="C100" s="87"/>
      <c r="D100" s="88">
        <f>IF(ISERROR(VLOOKUP($C100,'START LİSTE'!$B$6:$G$1027,2,0)),"",VLOOKUP($C100,'START LİSTE'!$B$6:$G$1027,2,0))</f>
      </c>
      <c r="E100" s="89">
        <f>IF(ISERROR(VLOOKUP($C100,'START LİSTE'!$B$6:$G$1027,4,0)),"",VLOOKUP($C100,'START LİSTE'!$B$6:$G$1027,4,0))</f>
      </c>
      <c r="F100" s="90">
        <f>IF(ISERROR(VLOOKUP($C100,'FERDİ SONUÇ'!$B$6:$H$1140,6,0)),"",VLOOKUP($C100,'FERDİ SONUÇ'!$B$6:$H$1140,6,0))</f>
      </c>
      <c r="G100" s="89" t="str">
        <f>IF(OR(E100="",F100="DQ",F100="DNF",F100="DNS",F100=""),"-",VLOOKUP(C100,'FERDİ SONUÇ'!$B$6:$H$1140,7,0))</f>
        <v>-</v>
      </c>
      <c r="H100" s="89" t="str">
        <f>IF(OR(E100="",E100="F",F100="DQ",F100="DNF",F100="DNS",F100=""),"-",VLOOKUP(C100,'FERDİ SONUÇ'!$B$6:$H$1140,7,0))</f>
        <v>-</v>
      </c>
      <c r="I100" s="92" t="str">
        <f>IF(ISERROR(SMALL(H96:H101,5)),"-",SMALL(H96:H101,5))</f>
        <v>-</v>
      </c>
      <c r="J100" s="85"/>
      <c r="AZ100" s="83">
        <v>1094</v>
      </c>
    </row>
    <row r="101" spans="1:52" ht="15" customHeight="1">
      <c r="A101" s="93"/>
      <c r="B101" s="95"/>
      <c r="C101" s="125"/>
      <c r="D101" s="96">
        <f>IF(ISERROR(VLOOKUP($C101,'START LİSTE'!$B$6:$G$1027,2,0)),"",VLOOKUP($C101,'START LİSTE'!$B$6:$G$1027,2,0))</f>
      </c>
      <c r="E101" s="97">
        <f>IF(ISERROR(VLOOKUP($C101,'START LİSTE'!$B$6:$G$1027,4,0)),"",VLOOKUP($C101,'START LİSTE'!$B$6:$G$1027,4,0))</f>
      </c>
      <c r="F101" s="98">
        <f>IF(ISERROR(VLOOKUP($C101,'FERDİ SONUÇ'!$B$6:$H$1140,6,0)),"",VLOOKUP($C101,'FERDİ SONUÇ'!$B$6:$H$1140,6,0))</f>
      </c>
      <c r="G101" s="97" t="str">
        <f>IF(OR(E101="",F101="DQ",F101="DNF",F101="DNS",F101=""),"-",VLOOKUP(C101,'FERDİ SONUÇ'!$B$6:$H$1140,7,0))</f>
        <v>-</v>
      </c>
      <c r="H101" s="97" t="str">
        <f>IF(OR(E101="",E101="F",F101="DQ",F101="DNF",F101="DNS",F101=""),"-",VLOOKUP(C101,'FERDİ SONUÇ'!$B$6:$H$1140,7,0))</f>
        <v>-</v>
      </c>
      <c r="I101" s="100" t="str">
        <f>IF(ISERROR(SMALL(H96:H101,6)),"-",SMALL(H96:H101,6))</f>
        <v>-</v>
      </c>
      <c r="J101" s="94"/>
      <c r="AZ101" s="83">
        <v>1095</v>
      </c>
    </row>
    <row r="102" spans="1:52" ht="15" customHeight="1">
      <c r="A102" s="73"/>
      <c r="B102" s="75"/>
      <c r="C102" s="124"/>
      <c r="D102" s="77">
        <f>IF(ISERROR(VLOOKUP($C102,'START LİSTE'!$B$6:$G$1027,2,0)),"",VLOOKUP($C102,'START LİSTE'!$B$6:$G$1027,2,0))</f>
      </c>
      <c r="E102" s="78">
        <f>IF(ISERROR(VLOOKUP($C102,'START LİSTE'!$B$6:$G$1027,4,0)),"",VLOOKUP($C102,'START LİSTE'!$B$6:$G$1027,4,0))</f>
      </c>
      <c r="F102" s="79">
        <f>IF(ISERROR(VLOOKUP($C102,'FERDİ SONUÇ'!$B$6:$H$1140,6,0)),"",VLOOKUP($C102,'FERDİ SONUÇ'!$B$6:$H$1140,6,0))</f>
      </c>
      <c r="G102" s="78" t="str">
        <f>IF(OR(E102="",F102="DQ",F102="DNF",F102="DNS",F102=""),"-",VLOOKUP(C102,'FERDİ SONUÇ'!$B$6:$H$1140,7,0))</f>
        <v>-</v>
      </c>
      <c r="H102" s="78" t="str">
        <f>IF(OR(E102="",E102="F",F102="DQ",F102="DNF",F102="DNS",F102=""),"-",VLOOKUP(C102,'FERDİ SONUÇ'!$B$6:$H$1140,7,0))</f>
        <v>-</v>
      </c>
      <c r="I102" s="81" t="str">
        <f>IF(ISERROR(SMALL(H102:H107,1)),"-",SMALL(H102:H107,1))</f>
        <v>-</v>
      </c>
      <c r="J102" s="74"/>
      <c r="AZ102" s="83">
        <v>1096</v>
      </c>
    </row>
    <row r="103" spans="1:52" ht="15" customHeight="1">
      <c r="A103" s="84"/>
      <c r="B103" s="86"/>
      <c r="C103" s="87"/>
      <c r="D103" s="88">
        <f>IF(ISERROR(VLOOKUP($C103,'START LİSTE'!$B$6:$G$1027,2,0)),"",VLOOKUP($C103,'START LİSTE'!$B$6:$G$1027,2,0))</f>
      </c>
      <c r="E103" s="89">
        <f>IF(ISERROR(VLOOKUP($C103,'START LİSTE'!$B$6:$G$1027,4,0)),"",VLOOKUP($C103,'START LİSTE'!$B$6:$G$1027,4,0))</f>
      </c>
      <c r="F103" s="90">
        <f>IF(ISERROR(VLOOKUP($C103,'FERDİ SONUÇ'!$B$6:$H$1140,6,0)),"",VLOOKUP($C103,'FERDİ SONUÇ'!$B$6:$H$1140,6,0))</f>
      </c>
      <c r="G103" s="89" t="str">
        <f>IF(OR(E103="",F103="DQ",F103="DNF",F103="DNS",F103=""),"-",VLOOKUP(C103,'FERDİ SONUÇ'!$B$6:$H$1140,7,0))</f>
        <v>-</v>
      </c>
      <c r="H103" s="89" t="str">
        <f>IF(OR(E103="",E103="F",F103="DQ",F103="DNF",F103="DNS",F103=""),"-",VLOOKUP(C103,'FERDİ SONUÇ'!$B$6:$H$1140,7,0))</f>
        <v>-</v>
      </c>
      <c r="I103" s="92" t="str">
        <f>IF(ISERROR(SMALL(H102:H107,2)),"-",SMALL(H102:H107,2))</f>
        <v>-</v>
      </c>
      <c r="J103" s="85"/>
      <c r="AZ103" s="83">
        <v>1097</v>
      </c>
    </row>
    <row r="104" spans="1:52" ht="15" customHeight="1">
      <c r="A104" s="110">
        <f>IF(AND(B104&lt;&gt;"",J104&lt;&gt;"DQ"),COUNT(J$6:J$185)-(RANK(J104,J$6:J$185)+COUNTIF(J$6:J104,J104))+2,IF(C102&lt;&gt;"",AZ104,""))</f>
      </c>
      <c r="B104" s="86">
        <f>IF(ISERROR(VLOOKUP(C102,'START LİSTE'!$B$6:$G$1027,3,0)),"",VLOOKUP(C102,'START LİSTE'!$B$6:$G$1027,3,0))</f>
      </c>
      <c r="C104" s="87"/>
      <c r="D104" s="88">
        <f>IF(ISERROR(VLOOKUP($C104,'START LİSTE'!$B$6:$G$1027,2,0)),"",VLOOKUP($C104,'START LİSTE'!$B$6:$G$1027,2,0))</f>
      </c>
      <c r="E104" s="89">
        <f>IF(ISERROR(VLOOKUP($C104,'START LİSTE'!$B$6:$G$1027,4,0)),"",VLOOKUP($C104,'START LİSTE'!$B$6:$G$1027,4,0))</f>
      </c>
      <c r="F104" s="90">
        <f>IF(ISERROR(VLOOKUP($C104,'FERDİ SONUÇ'!$B$6:$H$1140,6,0)),"",VLOOKUP($C104,'FERDİ SONUÇ'!$B$6:$H$1140,6,0))</f>
      </c>
      <c r="G104" s="89" t="str">
        <f>IF(OR(E104="",F104="DQ",F104="DNF",F104="DNS",F104=""),"-",VLOOKUP(C104,'FERDİ SONUÇ'!$B$6:$H$1140,7,0))</f>
        <v>-</v>
      </c>
      <c r="H104" s="89" t="str">
        <f>IF(OR(E104="",E104="F",F104="DQ",F104="DNF",F104="DNS",F104=""),"-",VLOOKUP(C104,'FERDİ SONUÇ'!$B$6:$H$1140,7,0))</f>
        <v>-</v>
      </c>
      <c r="I104" s="92" t="str">
        <f>IF(ISERROR(SMALL(H102:H107,3)),"-",SMALL(H102:H107,3))</f>
        <v>-</v>
      </c>
      <c r="J104" s="109">
        <f>IF(C102="","",IF(OR(I102="-",I103="-",I104="-",I105="-"),"DQ",SUM(I102,I103,I104,I105)))</f>
      </c>
      <c r="AZ104" s="83">
        <v>1098</v>
      </c>
    </row>
    <row r="105" spans="1:52" ht="15" customHeight="1">
      <c r="A105" s="84"/>
      <c r="B105" s="86"/>
      <c r="C105" s="87"/>
      <c r="D105" s="88">
        <f>IF(ISERROR(VLOOKUP($C105,'START LİSTE'!$B$6:$G$1027,2,0)),"",VLOOKUP($C105,'START LİSTE'!$B$6:$G$1027,2,0))</f>
      </c>
      <c r="E105" s="89">
        <f>IF(ISERROR(VLOOKUP($C105,'START LİSTE'!$B$6:$G$1027,4,0)),"",VLOOKUP($C105,'START LİSTE'!$B$6:$G$1027,4,0))</f>
      </c>
      <c r="F105" s="90">
        <f>IF(ISERROR(VLOOKUP($C105,'FERDİ SONUÇ'!$B$6:$H$1140,6,0)),"",VLOOKUP($C105,'FERDİ SONUÇ'!$B$6:$H$1140,6,0))</f>
      </c>
      <c r="G105" s="89" t="str">
        <f>IF(OR(E105="",F105="DQ",F105="DNF",F105="DNS",F105=""),"-",VLOOKUP(C105,'FERDİ SONUÇ'!$B$6:$H$1140,7,0))</f>
        <v>-</v>
      </c>
      <c r="H105" s="89" t="str">
        <f>IF(OR(E105="",E105="F",F105="DQ",F105="DNF",F105="DNS",F105=""),"-",VLOOKUP(C105,'FERDİ SONUÇ'!$B$6:$H$1140,7,0))</f>
        <v>-</v>
      </c>
      <c r="I105" s="92" t="str">
        <f>IF(ISERROR(SMALL(H102:H107,4)),"-",SMALL(H102:H107,4))</f>
        <v>-</v>
      </c>
      <c r="J105" s="85"/>
      <c r="AZ105" s="83">
        <v>1099</v>
      </c>
    </row>
    <row r="106" spans="1:52" ht="15" customHeight="1">
      <c r="A106" s="84"/>
      <c r="B106" s="86"/>
      <c r="C106" s="87"/>
      <c r="D106" s="88">
        <f>IF(ISERROR(VLOOKUP($C106,'START LİSTE'!$B$6:$G$1027,2,0)),"",VLOOKUP($C106,'START LİSTE'!$B$6:$G$1027,2,0))</f>
      </c>
      <c r="E106" s="89">
        <f>IF(ISERROR(VLOOKUP($C106,'START LİSTE'!$B$6:$G$1027,4,0)),"",VLOOKUP($C106,'START LİSTE'!$B$6:$G$1027,4,0))</f>
      </c>
      <c r="F106" s="90">
        <f>IF(ISERROR(VLOOKUP($C106,'FERDİ SONUÇ'!$B$6:$H$1140,6,0)),"",VLOOKUP($C106,'FERDİ SONUÇ'!$B$6:$H$1140,6,0))</f>
      </c>
      <c r="G106" s="89" t="str">
        <f>IF(OR(E106="",F106="DQ",F106="DNF",F106="DNS",F106=""),"-",VLOOKUP(C106,'FERDİ SONUÇ'!$B$6:$H$1140,7,0))</f>
        <v>-</v>
      </c>
      <c r="H106" s="89" t="str">
        <f>IF(OR(E106="",E106="F",F106="DQ",F106="DNF",F106="DNS",F106=""),"-",VLOOKUP(C106,'FERDİ SONUÇ'!$B$6:$H$1140,7,0))</f>
        <v>-</v>
      </c>
      <c r="I106" s="92" t="str">
        <f>IF(ISERROR(SMALL(H102:H107,5)),"-",SMALL(H102:H107,5))</f>
        <v>-</v>
      </c>
      <c r="J106" s="85"/>
      <c r="AZ106" s="83">
        <v>1100</v>
      </c>
    </row>
    <row r="107" spans="1:52" ht="15" customHeight="1">
      <c r="A107" s="93"/>
      <c r="B107" s="95"/>
      <c r="C107" s="125"/>
      <c r="D107" s="96">
        <f>IF(ISERROR(VLOOKUP($C107,'START LİSTE'!$B$6:$G$1027,2,0)),"",VLOOKUP($C107,'START LİSTE'!$B$6:$G$1027,2,0))</f>
      </c>
      <c r="E107" s="97">
        <f>IF(ISERROR(VLOOKUP($C107,'START LİSTE'!$B$6:$G$1027,4,0)),"",VLOOKUP($C107,'START LİSTE'!$B$6:$G$1027,4,0))</f>
      </c>
      <c r="F107" s="98">
        <f>IF(ISERROR(VLOOKUP($C107,'FERDİ SONUÇ'!$B$6:$H$1140,6,0)),"",VLOOKUP($C107,'FERDİ SONUÇ'!$B$6:$H$1140,6,0))</f>
      </c>
      <c r="G107" s="97" t="str">
        <f>IF(OR(E107="",F107="DQ",F107="DNF",F107="DNS",F107=""),"-",VLOOKUP(C107,'FERDİ SONUÇ'!$B$6:$H$1140,7,0))</f>
        <v>-</v>
      </c>
      <c r="H107" s="97" t="str">
        <f>IF(OR(E107="",E107="F",F107="DQ",F107="DNF",F107="DNS",F107=""),"-",VLOOKUP(C107,'FERDİ SONUÇ'!$B$6:$H$1140,7,0))</f>
        <v>-</v>
      </c>
      <c r="I107" s="100" t="str">
        <f>IF(ISERROR(SMALL(H102:H107,6)),"-",SMALL(H102:H107,6))</f>
        <v>-</v>
      </c>
      <c r="J107" s="94"/>
      <c r="AZ107" s="83">
        <v>1101</v>
      </c>
    </row>
    <row r="108" spans="1:52" ht="15" customHeight="1">
      <c r="A108" s="73"/>
      <c r="B108" s="75"/>
      <c r="C108" s="124"/>
      <c r="D108" s="77">
        <f>IF(ISERROR(VLOOKUP($C108,'START LİSTE'!$B$6:$G$1027,2,0)),"",VLOOKUP($C108,'START LİSTE'!$B$6:$G$1027,2,0))</f>
      </c>
      <c r="E108" s="78">
        <f>IF(ISERROR(VLOOKUP($C108,'START LİSTE'!$B$6:$G$1027,4,0)),"",VLOOKUP($C108,'START LİSTE'!$B$6:$G$1027,4,0))</f>
      </c>
      <c r="F108" s="79">
        <f>IF(ISERROR(VLOOKUP($C108,'FERDİ SONUÇ'!$B$6:$H$1140,6,0)),"",VLOOKUP($C108,'FERDİ SONUÇ'!$B$6:$H$1140,6,0))</f>
      </c>
      <c r="G108" s="78" t="str">
        <f>IF(OR(E108="",F108="DQ",F108="DNF",F108="DNS",F108=""),"-",VLOOKUP(C108,'FERDİ SONUÇ'!$B$6:$H$1140,7,0))</f>
        <v>-</v>
      </c>
      <c r="H108" s="78" t="str">
        <f>IF(OR(E108="",E108="F",F108="DQ",F108="DNF",F108="DNS",F108=""),"-",VLOOKUP(C108,'FERDİ SONUÇ'!$B$6:$H$1140,7,0))</f>
        <v>-</v>
      </c>
      <c r="I108" s="81" t="str">
        <f>IF(ISERROR(SMALL(H108:H113,1)),"-",SMALL(H108:H113,1))</f>
        <v>-</v>
      </c>
      <c r="J108" s="74"/>
      <c r="AZ108" s="83">
        <v>1102</v>
      </c>
    </row>
    <row r="109" spans="1:52" ht="15" customHeight="1">
      <c r="A109" s="84"/>
      <c r="B109" s="86"/>
      <c r="C109" s="87"/>
      <c r="D109" s="88">
        <f>IF(ISERROR(VLOOKUP($C109,'START LİSTE'!$B$6:$G$1027,2,0)),"",VLOOKUP($C109,'START LİSTE'!$B$6:$G$1027,2,0))</f>
      </c>
      <c r="E109" s="89">
        <f>IF(ISERROR(VLOOKUP($C109,'START LİSTE'!$B$6:$G$1027,4,0)),"",VLOOKUP($C109,'START LİSTE'!$B$6:$G$1027,4,0))</f>
      </c>
      <c r="F109" s="90">
        <f>IF(ISERROR(VLOOKUP($C109,'FERDİ SONUÇ'!$B$6:$H$1140,6,0)),"",VLOOKUP($C109,'FERDİ SONUÇ'!$B$6:$H$1140,6,0))</f>
      </c>
      <c r="G109" s="89" t="str">
        <f>IF(OR(E109="",F109="DQ",F109="DNF",F109="DNS",F109=""),"-",VLOOKUP(C109,'FERDİ SONUÇ'!$B$6:$H$1140,7,0))</f>
        <v>-</v>
      </c>
      <c r="H109" s="89" t="str">
        <f>IF(OR(E109="",E109="F",F109="DQ",F109="DNF",F109="DNS",F109=""),"-",VLOOKUP(C109,'FERDİ SONUÇ'!$B$6:$H$1140,7,0))</f>
        <v>-</v>
      </c>
      <c r="I109" s="92" t="str">
        <f>IF(ISERROR(SMALL(H108:H113,2)),"-",SMALL(H108:H113,2))</f>
        <v>-</v>
      </c>
      <c r="J109" s="85"/>
      <c r="AZ109" s="83">
        <v>1103</v>
      </c>
    </row>
    <row r="110" spans="1:52" ht="15" customHeight="1">
      <c r="A110" s="110">
        <f>IF(AND(B110&lt;&gt;"",J110&lt;&gt;"DQ"),COUNT(J$6:J$185)-(RANK(J110,J$6:J$185)+COUNTIF(J$6:J110,J110))+2,IF(C108&lt;&gt;"",AZ110,""))</f>
      </c>
      <c r="B110" s="86">
        <f>IF(ISERROR(VLOOKUP(C108,'START LİSTE'!$B$6:$G$1027,3,0)),"",VLOOKUP(C108,'START LİSTE'!$B$6:$G$1027,3,0))</f>
      </c>
      <c r="C110" s="87"/>
      <c r="D110" s="88">
        <f>IF(ISERROR(VLOOKUP($C110,'START LİSTE'!$B$6:$G$1027,2,0)),"",VLOOKUP($C110,'START LİSTE'!$B$6:$G$1027,2,0))</f>
      </c>
      <c r="E110" s="89">
        <f>IF(ISERROR(VLOOKUP($C110,'START LİSTE'!$B$6:$G$1027,4,0)),"",VLOOKUP($C110,'START LİSTE'!$B$6:$G$1027,4,0))</f>
      </c>
      <c r="F110" s="90">
        <f>IF(ISERROR(VLOOKUP($C110,'FERDİ SONUÇ'!$B$6:$H$1140,6,0)),"",VLOOKUP($C110,'FERDİ SONUÇ'!$B$6:$H$1140,6,0))</f>
      </c>
      <c r="G110" s="89" t="str">
        <f>IF(OR(E110="",F110="DQ",F110="DNF",F110="DNS",F110=""),"-",VLOOKUP(C110,'FERDİ SONUÇ'!$B$6:$H$1140,7,0))</f>
        <v>-</v>
      </c>
      <c r="H110" s="89" t="str">
        <f>IF(OR(E110="",E110="F",F110="DQ",F110="DNF",F110="DNS",F110=""),"-",VLOOKUP(C110,'FERDİ SONUÇ'!$B$6:$H$1140,7,0))</f>
        <v>-</v>
      </c>
      <c r="I110" s="92" t="str">
        <f>IF(ISERROR(SMALL(H108:H113,3)),"-",SMALL(H108:H113,3))</f>
        <v>-</v>
      </c>
      <c r="J110" s="109">
        <f>IF(C108="","",IF(OR(I108="-",I109="-",I110="-",I111="-"),"DQ",SUM(I108,I109,I110,I111)))</f>
      </c>
      <c r="AZ110" s="83">
        <v>1104</v>
      </c>
    </row>
    <row r="111" spans="1:52" ht="15" customHeight="1">
      <c r="A111" s="84"/>
      <c r="B111" s="86"/>
      <c r="C111" s="87"/>
      <c r="D111" s="88">
        <f>IF(ISERROR(VLOOKUP($C111,'START LİSTE'!$B$6:$G$1027,2,0)),"",VLOOKUP($C111,'START LİSTE'!$B$6:$G$1027,2,0))</f>
      </c>
      <c r="E111" s="89">
        <f>IF(ISERROR(VLOOKUP($C111,'START LİSTE'!$B$6:$G$1027,4,0)),"",VLOOKUP($C111,'START LİSTE'!$B$6:$G$1027,4,0))</f>
      </c>
      <c r="F111" s="90">
        <f>IF(ISERROR(VLOOKUP($C111,'FERDİ SONUÇ'!$B$6:$H$1140,6,0)),"",VLOOKUP($C111,'FERDİ SONUÇ'!$B$6:$H$1140,6,0))</f>
      </c>
      <c r="G111" s="89" t="str">
        <f>IF(OR(E111="",F111="DQ",F111="DNF",F111="DNS",F111=""),"-",VLOOKUP(C111,'FERDİ SONUÇ'!$B$6:$H$1140,7,0))</f>
        <v>-</v>
      </c>
      <c r="H111" s="89" t="str">
        <f>IF(OR(E111="",E111="F",F111="DQ",F111="DNF",F111="DNS",F111=""),"-",VLOOKUP(C111,'FERDİ SONUÇ'!$B$6:$H$1140,7,0))</f>
        <v>-</v>
      </c>
      <c r="I111" s="92" t="str">
        <f>IF(ISERROR(SMALL(H108:H113,4)),"-",SMALL(H108:H113,4))</f>
        <v>-</v>
      </c>
      <c r="J111" s="85"/>
      <c r="AZ111" s="83">
        <v>1105</v>
      </c>
    </row>
    <row r="112" spans="1:52" ht="15" customHeight="1">
      <c r="A112" s="84"/>
      <c r="B112" s="86"/>
      <c r="C112" s="87"/>
      <c r="D112" s="88">
        <f>IF(ISERROR(VLOOKUP($C112,'START LİSTE'!$B$6:$G$1027,2,0)),"",VLOOKUP($C112,'START LİSTE'!$B$6:$G$1027,2,0))</f>
      </c>
      <c r="E112" s="89">
        <f>IF(ISERROR(VLOOKUP($C112,'START LİSTE'!$B$6:$G$1027,4,0)),"",VLOOKUP($C112,'START LİSTE'!$B$6:$G$1027,4,0))</f>
      </c>
      <c r="F112" s="90">
        <f>IF(ISERROR(VLOOKUP($C112,'FERDİ SONUÇ'!$B$6:$H$1140,6,0)),"",VLOOKUP($C112,'FERDİ SONUÇ'!$B$6:$H$1140,6,0))</f>
      </c>
      <c r="G112" s="89" t="str">
        <f>IF(OR(E112="",F112="DQ",F112="DNF",F112="DNS",F112=""),"-",VLOOKUP(C112,'FERDİ SONUÇ'!$B$6:$H$1140,7,0))</f>
        <v>-</v>
      </c>
      <c r="H112" s="89" t="str">
        <f>IF(OR(E112="",E112="F",F112="DQ",F112="DNF",F112="DNS",F112=""),"-",VLOOKUP(C112,'FERDİ SONUÇ'!$B$6:$H$1140,7,0))</f>
        <v>-</v>
      </c>
      <c r="I112" s="92" t="str">
        <f>IF(ISERROR(SMALL(H108:H113,5)),"-",SMALL(H108:H113,5))</f>
        <v>-</v>
      </c>
      <c r="J112" s="85"/>
      <c r="AZ112" s="83">
        <v>1106</v>
      </c>
    </row>
    <row r="113" spans="1:52" ht="15" customHeight="1">
      <c r="A113" s="93"/>
      <c r="B113" s="95"/>
      <c r="C113" s="125"/>
      <c r="D113" s="96">
        <f>IF(ISERROR(VLOOKUP($C113,'START LİSTE'!$B$6:$G$1027,2,0)),"",VLOOKUP($C113,'START LİSTE'!$B$6:$G$1027,2,0))</f>
      </c>
      <c r="E113" s="97">
        <f>IF(ISERROR(VLOOKUP($C113,'START LİSTE'!$B$6:$G$1027,4,0)),"",VLOOKUP($C113,'START LİSTE'!$B$6:$G$1027,4,0))</f>
      </c>
      <c r="F113" s="98">
        <f>IF(ISERROR(VLOOKUP($C113,'FERDİ SONUÇ'!$B$6:$H$1140,6,0)),"",VLOOKUP($C113,'FERDİ SONUÇ'!$B$6:$H$1140,6,0))</f>
      </c>
      <c r="G113" s="97" t="str">
        <f>IF(OR(E113="",F113="DQ",F113="DNF",F113="DNS",F113=""),"-",VLOOKUP(C113,'FERDİ SONUÇ'!$B$6:$H$1140,7,0))</f>
        <v>-</v>
      </c>
      <c r="H113" s="97" t="str">
        <f>IF(OR(E113="",E113="F",F113="DQ",F113="DNF",F113="DNS",F113=""),"-",VLOOKUP(C113,'FERDİ SONUÇ'!$B$6:$H$1140,7,0))</f>
        <v>-</v>
      </c>
      <c r="I113" s="100" t="str">
        <f>IF(ISERROR(SMALL(H108:H113,6)),"-",SMALL(H108:H113,6))</f>
        <v>-</v>
      </c>
      <c r="J113" s="94"/>
      <c r="AZ113" s="83">
        <v>1107</v>
      </c>
    </row>
    <row r="114" spans="1:52" ht="15" customHeight="1">
      <c r="A114" s="73"/>
      <c r="B114" s="75"/>
      <c r="C114" s="124"/>
      <c r="D114" s="77">
        <f>IF(ISERROR(VLOOKUP($C114,'START LİSTE'!$B$6:$G$1027,2,0)),"",VLOOKUP($C114,'START LİSTE'!$B$6:$G$1027,2,0))</f>
      </c>
      <c r="E114" s="78">
        <f>IF(ISERROR(VLOOKUP($C114,'START LİSTE'!$B$6:$G$1027,4,0)),"",VLOOKUP($C114,'START LİSTE'!$B$6:$G$1027,4,0))</f>
      </c>
      <c r="F114" s="79">
        <f>IF(ISERROR(VLOOKUP($C114,'FERDİ SONUÇ'!$B$6:$H$1140,6,0)),"",VLOOKUP($C114,'FERDİ SONUÇ'!$B$6:$H$1140,6,0))</f>
      </c>
      <c r="G114" s="78" t="str">
        <f>IF(OR(E114="",F114="DQ",F114="DNF",F114="DNS",F114=""),"-",VLOOKUP(C114,'FERDİ SONUÇ'!$B$6:$H$1140,7,0))</f>
        <v>-</v>
      </c>
      <c r="H114" s="78" t="str">
        <f>IF(OR(E114="",E114="F",F114="DQ",F114="DNF",F114="DNS",F114=""),"-",VLOOKUP(C114,'FERDİ SONUÇ'!$B$6:$H$1140,7,0))</f>
        <v>-</v>
      </c>
      <c r="I114" s="81" t="str">
        <f>IF(ISERROR(SMALL(H114:H119,1)),"-",SMALL(H114:H119,1))</f>
        <v>-</v>
      </c>
      <c r="J114" s="74"/>
      <c r="AZ114" s="83">
        <v>1108</v>
      </c>
    </row>
    <row r="115" spans="1:52" ht="15" customHeight="1">
      <c r="A115" s="84"/>
      <c r="B115" s="86"/>
      <c r="C115" s="87"/>
      <c r="D115" s="88">
        <f>IF(ISERROR(VLOOKUP($C115,'START LİSTE'!$B$6:$G$1027,2,0)),"",VLOOKUP($C115,'START LİSTE'!$B$6:$G$1027,2,0))</f>
      </c>
      <c r="E115" s="89">
        <f>IF(ISERROR(VLOOKUP($C115,'START LİSTE'!$B$6:$G$1027,4,0)),"",VLOOKUP($C115,'START LİSTE'!$B$6:$G$1027,4,0))</f>
      </c>
      <c r="F115" s="90">
        <f>IF(ISERROR(VLOOKUP($C115,'FERDİ SONUÇ'!$B$6:$H$1140,6,0)),"",VLOOKUP($C115,'FERDİ SONUÇ'!$B$6:$H$1140,6,0))</f>
      </c>
      <c r="G115" s="89" t="str">
        <f>IF(OR(E115="",F115="DQ",F115="DNF",F115="DNS",F115=""),"-",VLOOKUP(C115,'FERDİ SONUÇ'!$B$6:$H$1140,7,0))</f>
        <v>-</v>
      </c>
      <c r="H115" s="89" t="str">
        <f>IF(OR(E115="",E115="F",F115="DQ",F115="DNF",F115="DNS",F115=""),"-",VLOOKUP(C115,'FERDİ SONUÇ'!$B$6:$H$1140,7,0))</f>
        <v>-</v>
      </c>
      <c r="I115" s="92" t="str">
        <f>IF(ISERROR(SMALL(H114:H119,2)),"-",SMALL(H114:H119,2))</f>
        <v>-</v>
      </c>
      <c r="J115" s="85"/>
      <c r="AZ115" s="83">
        <v>1109</v>
      </c>
    </row>
    <row r="116" spans="1:52" ht="15" customHeight="1">
      <c r="A116" s="110">
        <f>IF(AND(B116&lt;&gt;"",J116&lt;&gt;"DQ"),COUNT(J$6:J$185)-(RANK(J116,J$6:J$185)+COUNTIF(J$6:J116,J116))+2,IF(C114&lt;&gt;"",AZ116,""))</f>
      </c>
      <c r="B116" s="86">
        <f>IF(ISERROR(VLOOKUP(C114,'START LİSTE'!$B$6:$G$1027,3,0)),"",VLOOKUP(C114,'START LİSTE'!$B$6:$G$1027,3,0))</f>
      </c>
      <c r="C116" s="87"/>
      <c r="D116" s="88">
        <f>IF(ISERROR(VLOOKUP($C116,'START LİSTE'!$B$6:$G$1027,2,0)),"",VLOOKUP($C116,'START LİSTE'!$B$6:$G$1027,2,0))</f>
      </c>
      <c r="E116" s="89">
        <f>IF(ISERROR(VLOOKUP($C116,'START LİSTE'!$B$6:$G$1027,4,0)),"",VLOOKUP($C116,'START LİSTE'!$B$6:$G$1027,4,0))</f>
      </c>
      <c r="F116" s="90">
        <f>IF(ISERROR(VLOOKUP($C116,'FERDİ SONUÇ'!$B$6:$H$1140,6,0)),"",VLOOKUP($C116,'FERDİ SONUÇ'!$B$6:$H$1140,6,0))</f>
      </c>
      <c r="G116" s="89" t="str">
        <f>IF(OR(E116="",F116="DQ",F116="DNF",F116="DNS",F116=""),"-",VLOOKUP(C116,'FERDİ SONUÇ'!$B$6:$H$1140,7,0))</f>
        <v>-</v>
      </c>
      <c r="H116" s="89" t="str">
        <f>IF(OR(E116="",E116="F",F116="DQ",F116="DNF",F116="DNS",F116=""),"-",VLOOKUP(C116,'FERDİ SONUÇ'!$B$6:$H$1140,7,0))</f>
        <v>-</v>
      </c>
      <c r="I116" s="92" t="str">
        <f>IF(ISERROR(SMALL(H114:H119,3)),"-",SMALL(H114:H119,3))</f>
        <v>-</v>
      </c>
      <c r="J116" s="109">
        <f>IF(C114="","",IF(OR(I114="-",I115="-",I116="-",I117="-"),"DQ",SUM(I114,I115,I116,I117)))</f>
      </c>
      <c r="AZ116" s="83">
        <v>1110</v>
      </c>
    </row>
    <row r="117" spans="1:52" ht="15" customHeight="1">
      <c r="A117" s="84"/>
      <c r="B117" s="86"/>
      <c r="C117" s="87"/>
      <c r="D117" s="88">
        <f>IF(ISERROR(VLOOKUP($C117,'START LİSTE'!$B$6:$G$1027,2,0)),"",VLOOKUP($C117,'START LİSTE'!$B$6:$G$1027,2,0))</f>
      </c>
      <c r="E117" s="89">
        <f>IF(ISERROR(VLOOKUP($C117,'START LİSTE'!$B$6:$G$1027,4,0)),"",VLOOKUP($C117,'START LİSTE'!$B$6:$G$1027,4,0))</f>
      </c>
      <c r="F117" s="90">
        <f>IF(ISERROR(VLOOKUP($C117,'FERDİ SONUÇ'!$B$6:$H$1140,6,0)),"",VLOOKUP($C117,'FERDİ SONUÇ'!$B$6:$H$1140,6,0))</f>
      </c>
      <c r="G117" s="89" t="str">
        <f>IF(OR(E117="",F117="DQ",F117="DNF",F117="DNS",F117=""),"-",VLOOKUP(C117,'FERDİ SONUÇ'!$B$6:$H$1140,7,0))</f>
        <v>-</v>
      </c>
      <c r="H117" s="89" t="str">
        <f>IF(OR(E117="",E117="F",F117="DQ",F117="DNF",F117="DNS",F117=""),"-",VLOOKUP(C117,'FERDİ SONUÇ'!$B$6:$H$1140,7,0))</f>
        <v>-</v>
      </c>
      <c r="I117" s="92" t="str">
        <f>IF(ISERROR(SMALL(H114:H119,4)),"-",SMALL(H114:H119,4))</f>
        <v>-</v>
      </c>
      <c r="J117" s="85"/>
      <c r="AZ117" s="83">
        <v>1111</v>
      </c>
    </row>
    <row r="118" spans="1:52" ht="15" customHeight="1">
      <c r="A118" s="84"/>
      <c r="B118" s="86"/>
      <c r="C118" s="87"/>
      <c r="D118" s="88">
        <f>IF(ISERROR(VLOOKUP($C118,'START LİSTE'!$B$6:$G$1027,2,0)),"",VLOOKUP($C118,'START LİSTE'!$B$6:$G$1027,2,0))</f>
      </c>
      <c r="E118" s="89">
        <f>IF(ISERROR(VLOOKUP($C118,'START LİSTE'!$B$6:$G$1027,4,0)),"",VLOOKUP($C118,'START LİSTE'!$B$6:$G$1027,4,0))</f>
      </c>
      <c r="F118" s="90">
        <f>IF(ISERROR(VLOOKUP($C118,'FERDİ SONUÇ'!$B$6:$H$1140,6,0)),"",VLOOKUP($C118,'FERDİ SONUÇ'!$B$6:$H$1140,6,0))</f>
      </c>
      <c r="G118" s="89" t="str">
        <f>IF(OR(E118="",F118="DQ",F118="DNF",F118="DNS",F118=""),"-",VLOOKUP(C118,'FERDİ SONUÇ'!$B$6:$H$1140,7,0))</f>
        <v>-</v>
      </c>
      <c r="H118" s="89" t="str">
        <f>IF(OR(E118="",E118="F",F118="DQ",F118="DNF",F118="DNS",F118=""),"-",VLOOKUP(C118,'FERDİ SONUÇ'!$B$6:$H$1140,7,0))</f>
        <v>-</v>
      </c>
      <c r="I118" s="92" t="str">
        <f>IF(ISERROR(SMALL(H114:H119,5)),"-",SMALL(H114:H119,5))</f>
        <v>-</v>
      </c>
      <c r="J118" s="85"/>
      <c r="AZ118" s="83">
        <v>1112</v>
      </c>
    </row>
    <row r="119" spans="1:52" ht="15" customHeight="1">
      <c r="A119" s="93"/>
      <c r="B119" s="95"/>
      <c r="C119" s="125"/>
      <c r="D119" s="96">
        <f>IF(ISERROR(VLOOKUP($C119,'START LİSTE'!$B$6:$G$1027,2,0)),"",VLOOKUP($C119,'START LİSTE'!$B$6:$G$1027,2,0))</f>
      </c>
      <c r="E119" s="97">
        <f>IF(ISERROR(VLOOKUP($C119,'START LİSTE'!$B$6:$G$1027,4,0)),"",VLOOKUP($C119,'START LİSTE'!$B$6:$G$1027,4,0))</f>
      </c>
      <c r="F119" s="98">
        <f>IF(ISERROR(VLOOKUP($C119,'FERDİ SONUÇ'!$B$6:$H$1140,6,0)),"",VLOOKUP($C119,'FERDİ SONUÇ'!$B$6:$H$1140,6,0))</f>
      </c>
      <c r="G119" s="97" t="str">
        <f>IF(OR(E119="",F119="DQ",F119="DNF",F119="DNS",F119=""),"-",VLOOKUP(C119,'FERDİ SONUÇ'!$B$6:$H$1140,7,0))</f>
        <v>-</v>
      </c>
      <c r="H119" s="97" t="str">
        <f>IF(OR(E119="",E119="F",F119="DQ",F119="DNF",F119="DNS",F119=""),"-",VLOOKUP(C119,'FERDİ SONUÇ'!$B$6:$H$1140,7,0))</f>
        <v>-</v>
      </c>
      <c r="I119" s="100" t="str">
        <f>IF(ISERROR(SMALL(H114:H119,6)),"-",SMALL(H114:H119,6))</f>
        <v>-</v>
      </c>
      <c r="J119" s="94"/>
      <c r="AZ119" s="83">
        <v>1113</v>
      </c>
    </row>
    <row r="120" spans="1:52" ht="15" customHeight="1">
      <c r="A120" s="73"/>
      <c r="B120" s="75"/>
      <c r="C120" s="124"/>
      <c r="D120" s="77">
        <f>IF(ISERROR(VLOOKUP($C120,'START LİSTE'!$B$6:$G$1027,2,0)),"",VLOOKUP($C120,'START LİSTE'!$B$6:$G$1027,2,0))</f>
      </c>
      <c r="E120" s="78">
        <f>IF(ISERROR(VLOOKUP($C120,'START LİSTE'!$B$6:$G$1027,4,0)),"",VLOOKUP($C120,'START LİSTE'!$B$6:$G$1027,4,0))</f>
      </c>
      <c r="F120" s="79">
        <f>IF(ISERROR(VLOOKUP($C120,'FERDİ SONUÇ'!$B$6:$H$1140,6,0)),"",VLOOKUP($C120,'FERDİ SONUÇ'!$B$6:$H$1140,6,0))</f>
      </c>
      <c r="G120" s="78" t="str">
        <f>IF(OR(E120="",F120="DQ",F120="DNF",F120="DNS",F120=""),"-",VLOOKUP(C120,'FERDİ SONUÇ'!$B$6:$H$1140,7,0))</f>
        <v>-</v>
      </c>
      <c r="H120" s="78" t="str">
        <f>IF(OR(E120="",E120="F",F120="DQ",F120="DNF",F120="DNS",F120=""),"-",VLOOKUP(C120,'FERDİ SONUÇ'!$B$6:$H$1140,7,0))</f>
        <v>-</v>
      </c>
      <c r="I120" s="81" t="str">
        <f>IF(ISERROR(SMALL(H120:H125,1)),"-",SMALL(H120:H125,1))</f>
        <v>-</v>
      </c>
      <c r="J120" s="74"/>
      <c r="AZ120" s="83">
        <v>1114</v>
      </c>
    </row>
    <row r="121" spans="1:52" ht="15" customHeight="1">
      <c r="A121" s="84"/>
      <c r="B121" s="86"/>
      <c r="C121" s="87"/>
      <c r="D121" s="88">
        <f>IF(ISERROR(VLOOKUP($C121,'START LİSTE'!$B$6:$G$1027,2,0)),"",VLOOKUP($C121,'START LİSTE'!$B$6:$G$1027,2,0))</f>
      </c>
      <c r="E121" s="89">
        <f>IF(ISERROR(VLOOKUP($C121,'START LİSTE'!$B$6:$G$1027,4,0)),"",VLOOKUP($C121,'START LİSTE'!$B$6:$G$1027,4,0))</f>
      </c>
      <c r="F121" s="90">
        <f>IF(ISERROR(VLOOKUP($C121,'FERDİ SONUÇ'!$B$6:$H$1140,6,0)),"",VLOOKUP($C121,'FERDİ SONUÇ'!$B$6:$H$1140,6,0))</f>
      </c>
      <c r="G121" s="89" t="str">
        <f>IF(OR(E121="",F121="DQ",F121="DNF",F121="DNS",F121=""),"-",VLOOKUP(C121,'FERDİ SONUÇ'!$B$6:$H$1140,7,0))</f>
        <v>-</v>
      </c>
      <c r="H121" s="89" t="str">
        <f>IF(OR(E121="",E121="F",F121="DQ",F121="DNF",F121="DNS",F121=""),"-",VLOOKUP(C121,'FERDİ SONUÇ'!$B$6:$H$1140,7,0))</f>
        <v>-</v>
      </c>
      <c r="I121" s="92" t="str">
        <f>IF(ISERROR(SMALL(H120:H125,2)),"-",SMALL(H120:H125,2))</f>
        <v>-</v>
      </c>
      <c r="J121" s="85"/>
      <c r="AZ121" s="83">
        <v>1115</v>
      </c>
    </row>
    <row r="122" spans="1:52" ht="15" customHeight="1">
      <c r="A122" s="110">
        <f>IF(AND(B122&lt;&gt;"",J122&lt;&gt;"DQ"),COUNT(J$6:J$185)-(RANK(J122,J$6:J$185)+COUNTIF(J$6:J122,J122))+2,IF(C120&lt;&gt;"",AZ122,""))</f>
      </c>
      <c r="B122" s="86">
        <f>IF(ISERROR(VLOOKUP(C120,'START LİSTE'!$B$6:$G$1027,3,0)),"",VLOOKUP(C120,'START LİSTE'!$B$6:$G$1027,3,0))</f>
      </c>
      <c r="C122" s="87"/>
      <c r="D122" s="88">
        <f>IF(ISERROR(VLOOKUP($C122,'START LİSTE'!$B$6:$G$1027,2,0)),"",VLOOKUP($C122,'START LİSTE'!$B$6:$G$1027,2,0))</f>
      </c>
      <c r="E122" s="89">
        <f>IF(ISERROR(VLOOKUP($C122,'START LİSTE'!$B$6:$G$1027,4,0)),"",VLOOKUP($C122,'START LİSTE'!$B$6:$G$1027,4,0))</f>
      </c>
      <c r="F122" s="90">
        <f>IF(ISERROR(VLOOKUP($C122,'FERDİ SONUÇ'!$B$6:$H$1140,6,0)),"",VLOOKUP($C122,'FERDİ SONUÇ'!$B$6:$H$1140,6,0))</f>
      </c>
      <c r="G122" s="89" t="str">
        <f>IF(OR(E122="",F122="DQ",F122="DNF",F122="DNS",F122=""),"-",VLOOKUP(C122,'FERDİ SONUÇ'!$B$6:$H$1140,7,0))</f>
        <v>-</v>
      </c>
      <c r="H122" s="89" t="str">
        <f>IF(OR(E122="",E122="F",F122="DQ",F122="DNF",F122="DNS",F122=""),"-",VLOOKUP(C122,'FERDİ SONUÇ'!$B$6:$H$1140,7,0))</f>
        <v>-</v>
      </c>
      <c r="I122" s="92" t="str">
        <f>IF(ISERROR(SMALL(H120:H125,3)),"-",SMALL(H120:H125,3))</f>
        <v>-</v>
      </c>
      <c r="J122" s="109">
        <f>IF(C120="","",IF(OR(I120="-",I121="-",I122="-",I123="-"),"DQ",SUM(I120,I121,I122,I123)))</f>
      </c>
      <c r="AZ122" s="83">
        <v>1116</v>
      </c>
    </row>
    <row r="123" spans="1:52" ht="15" customHeight="1">
      <c r="A123" s="84"/>
      <c r="B123" s="86"/>
      <c r="C123" s="87"/>
      <c r="D123" s="88">
        <f>IF(ISERROR(VLOOKUP($C123,'START LİSTE'!$B$6:$G$1027,2,0)),"",VLOOKUP($C123,'START LİSTE'!$B$6:$G$1027,2,0))</f>
      </c>
      <c r="E123" s="89">
        <f>IF(ISERROR(VLOOKUP($C123,'START LİSTE'!$B$6:$G$1027,4,0)),"",VLOOKUP($C123,'START LİSTE'!$B$6:$G$1027,4,0))</f>
      </c>
      <c r="F123" s="90">
        <f>IF(ISERROR(VLOOKUP($C123,'FERDİ SONUÇ'!$B$6:$H$1140,6,0)),"",VLOOKUP($C123,'FERDİ SONUÇ'!$B$6:$H$1140,6,0))</f>
      </c>
      <c r="G123" s="89" t="str">
        <f>IF(OR(E123="",F123="DQ",F123="DNF",F123="DNS",F123=""),"-",VLOOKUP(C123,'FERDİ SONUÇ'!$B$6:$H$1140,7,0))</f>
        <v>-</v>
      </c>
      <c r="H123" s="89" t="str">
        <f>IF(OR(E123="",E123="F",F123="DQ",F123="DNF",F123="DNS",F123=""),"-",VLOOKUP(C123,'FERDİ SONUÇ'!$B$6:$H$1140,7,0))</f>
        <v>-</v>
      </c>
      <c r="I123" s="92" t="str">
        <f>IF(ISERROR(SMALL(H120:H125,4)),"-",SMALL(H120:H125,4))</f>
        <v>-</v>
      </c>
      <c r="J123" s="85"/>
      <c r="AZ123" s="83">
        <v>1117</v>
      </c>
    </row>
    <row r="124" spans="1:52" ht="15" customHeight="1">
      <c r="A124" s="84"/>
      <c r="B124" s="86"/>
      <c r="C124" s="87"/>
      <c r="D124" s="88">
        <f>IF(ISERROR(VLOOKUP($C124,'START LİSTE'!$B$6:$G$1027,2,0)),"",VLOOKUP($C124,'START LİSTE'!$B$6:$G$1027,2,0))</f>
      </c>
      <c r="E124" s="89">
        <f>IF(ISERROR(VLOOKUP($C124,'START LİSTE'!$B$6:$G$1027,4,0)),"",VLOOKUP($C124,'START LİSTE'!$B$6:$G$1027,4,0))</f>
      </c>
      <c r="F124" s="90">
        <f>IF(ISERROR(VLOOKUP($C124,'FERDİ SONUÇ'!$B$6:$H$1140,6,0)),"",VLOOKUP($C124,'FERDİ SONUÇ'!$B$6:$H$1140,6,0))</f>
      </c>
      <c r="G124" s="89" t="str">
        <f>IF(OR(E124="",F124="DQ",F124="DNF",F124="DNS",F124=""),"-",VLOOKUP(C124,'FERDİ SONUÇ'!$B$6:$H$1140,7,0))</f>
        <v>-</v>
      </c>
      <c r="H124" s="89" t="str">
        <f>IF(OR(E124="",E124="F",F124="DQ",F124="DNF",F124="DNS",F124=""),"-",VLOOKUP(C124,'FERDİ SONUÇ'!$B$6:$H$1140,7,0))</f>
        <v>-</v>
      </c>
      <c r="I124" s="92" t="str">
        <f>IF(ISERROR(SMALL(H120:H125,5)),"-",SMALL(H120:H125,5))</f>
        <v>-</v>
      </c>
      <c r="J124" s="85"/>
      <c r="AZ124" s="83">
        <v>1118</v>
      </c>
    </row>
    <row r="125" spans="1:52" ht="15" customHeight="1">
      <c r="A125" s="93"/>
      <c r="B125" s="95"/>
      <c r="C125" s="125"/>
      <c r="D125" s="96">
        <f>IF(ISERROR(VLOOKUP($C125,'START LİSTE'!$B$6:$G$1027,2,0)),"",VLOOKUP($C125,'START LİSTE'!$B$6:$G$1027,2,0))</f>
      </c>
      <c r="E125" s="97">
        <f>IF(ISERROR(VLOOKUP($C125,'START LİSTE'!$B$6:$G$1027,4,0)),"",VLOOKUP($C125,'START LİSTE'!$B$6:$G$1027,4,0))</f>
      </c>
      <c r="F125" s="98">
        <f>IF(ISERROR(VLOOKUP($C125,'FERDİ SONUÇ'!$B$6:$H$1140,6,0)),"",VLOOKUP($C125,'FERDİ SONUÇ'!$B$6:$H$1140,6,0))</f>
      </c>
      <c r="G125" s="97" t="str">
        <f>IF(OR(E125="",F125="DQ",F125="DNF",F125="DNS",F125=""),"-",VLOOKUP(C125,'FERDİ SONUÇ'!$B$6:$H$1140,7,0))</f>
        <v>-</v>
      </c>
      <c r="H125" s="97" t="str">
        <f>IF(OR(E125="",E125="F",F125="DQ",F125="DNF",F125="DNS",F125=""),"-",VLOOKUP(C125,'FERDİ SONUÇ'!$B$6:$H$1140,7,0))</f>
        <v>-</v>
      </c>
      <c r="I125" s="100" t="str">
        <f>IF(ISERROR(SMALL(H120:H125,6)),"-",SMALL(H120:H125,6))</f>
        <v>-</v>
      </c>
      <c r="J125" s="94"/>
      <c r="AZ125" s="83">
        <v>1119</v>
      </c>
    </row>
    <row r="126" spans="1:52" ht="15" customHeight="1">
      <c r="A126" s="73"/>
      <c r="B126" s="75"/>
      <c r="C126" s="124"/>
      <c r="D126" s="77">
        <f>IF(ISERROR(VLOOKUP($C126,'START LİSTE'!$B$6:$G$1027,2,0)),"",VLOOKUP($C126,'START LİSTE'!$B$6:$G$1027,2,0))</f>
      </c>
      <c r="E126" s="78">
        <f>IF(ISERROR(VLOOKUP($C126,'START LİSTE'!$B$6:$G$1027,4,0)),"",VLOOKUP($C126,'START LİSTE'!$B$6:$G$1027,4,0))</f>
      </c>
      <c r="F126" s="79">
        <f>IF(ISERROR(VLOOKUP($C126,'FERDİ SONUÇ'!$B$6:$H$1140,6,0)),"",VLOOKUP($C126,'FERDİ SONUÇ'!$B$6:$H$1140,6,0))</f>
      </c>
      <c r="G126" s="78" t="str">
        <f>IF(OR(E126="",F126="DQ",F126="DNF",F126="DNS",F126=""),"-",VLOOKUP(C126,'FERDİ SONUÇ'!$B$6:$H$1140,7,0))</f>
        <v>-</v>
      </c>
      <c r="H126" s="78" t="str">
        <f>IF(OR(E126="",E126="F",F126="DQ",F126="DNF",F126="DNS",F126=""),"-",VLOOKUP(C126,'FERDİ SONUÇ'!$B$6:$H$1140,7,0))</f>
        <v>-</v>
      </c>
      <c r="I126" s="81" t="str">
        <f>IF(ISERROR(SMALL(H126:H131,1)),"-",SMALL(H126:H131,1))</f>
        <v>-</v>
      </c>
      <c r="J126" s="74"/>
      <c r="AZ126" s="83">
        <v>1120</v>
      </c>
    </row>
    <row r="127" spans="1:52" ht="15" customHeight="1">
      <c r="A127" s="84"/>
      <c r="B127" s="86"/>
      <c r="C127" s="87"/>
      <c r="D127" s="88">
        <f>IF(ISERROR(VLOOKUP($C127,'START LİSTE'!$B$6:$G$1027,2,0)),"",VLOOKUP($C127,'START LİSTE'!$B$6:$G$1027,2,0))</f>
      </c>
      <c r="E127" s="89">
        <f>IF(ISERROR(VLOOKUP($C127,'START LİSTE'!$B$6:$G$1027,4,0)),"",VLOOKUP($C127,'START LİSTE'!$B$6:$G$1027,4,0))</f>
      </c>
      <c r="F127" s="90">
        <f>IF(ISERROR(VLOOKUP($C127,'FERDİ SONUÇ'!$B$6:$H$1140,6,0)),"",VLOOKUP($C127,'FERDİ SONUÇ'!$B$6:$H$1140,6,0))</f>
      </c>
      <c r="G127" s="89" t="str">
        <f>IF(OR(E127="",F127="DQ",F127="DNF",F127="DNS",F127=""),"-",VLOOKUP(C127,'FERDİ SONUÇ'!$B$6:$H$1140,7,0))</f>
        <v>-</v>
      </c>
      <c r="H127" s="89" t="str">
        <f>IF(OR(E127="",E127="F",F127="DQ",F127="DNF",F127="DNS",F127=""),"-",VLOOKUP(C127,'FERDİ SONUÇ'!$B$6:$H$1140,7,0))</f>
        <v>-</v>
      </c>
      <c r="I127" s="92" t="str">
        <f>IF(ISERROR(SMALL(H126:H131,2)),"-",SMALL(H126:H131,2))</f>
        <v>-</v>
      </c>
      <c r="J127" s="85"/>
      <c r="AZ127" s="83">
        <v>1121</v>
      </c>
    </row>
    <row r="128" spans="1:52" ht="15" customHeight="1">
      <c r="A128" s="110">
        <f>IF(AND(B128&lt;&gt;"",J128&lt;&gt;"DQ"),COUNT(J$6:J$185)-(RANK(J128,J$6:J$185)+COUNTIF(J$6:J128,J128))+2,IF(C126&lt;&gt;"",AZ128,""))</f>
      </c>
      <c r="B128" s="86">
        <f>IF(ISERROR(VLOOKUP(C126,'START LİSTE'!$B$6:$G$1027,3,0)),"",VLOOKUP(C126,'START LİSTE'!$B$6:$G$1027,3,0))</f>
      </c>
      <c r="C128" s="87"/>
      <c r="D128" s="88">
        <f>IF(ISERROR(VLOOKUP($C128,'START LİSTE'!$B$6:$G$1027,2,0)),"",VLOOKUP($C128,'START LİSTE'!$B$6:$G$1027,2,0))</f>
      </c>
      <c r="E128" s="89">
        <f>IF(ISERROR(VLOOKUP($C128,'START LİSTE'!$B$6:$G$1027,4,0)),"",VLOOKUP($C128,'START LİSTE'!$B$6:$G$1027,4,0))</f>
      </c>
      <c r="F128" s="90">
        <f>IF(ISERROR(VLOOKUP($C128,'FERDİ SONUÇ'!$B$6:$H$1140,6,0)),"",VLOOKUP($C128,'FERDİ SONUÇ'!$B$6:$H$1140,6,0))</f>
      </c>
      <c r="G128" s="89" t="str">
        <f>IF(OR(E128="",F128="DQ",F128="DNF",F128="DNS",F128=""),"-",VLOOKUP(C128,'FERDİ SONUÇ'!$B$6:$H$1140,7,0))</f>
        <v>-</v>
      </c>
      <c r="H128" s="89" t="str">
        <f>IF(OR(E128="",E128="F",F128="DQ",F128="DNF",F128="DNS",F128=""),"-",VLOOKUP(C128,'FERDİ SONUÇ'!$B$6:$H$1140,7,0))</f>
        <v>-</v>
      </c>
      <c r="I128" s="92" t="str">
        <f>IF(ISERROR(SMALL(H126:H131,3)),"-",SMALL(H126:H131,3))</f>
        <v>-</v>
      </c>
      <c r="J128" s="109">
        <f>IF(C126="","",IF(OR(I126="-",I127="-",I128="-",I129="-"),"DQ",SUM(I126,I127,I128,I129)))</f>
      </c>
      <c r="AZ128" s="83">
        <v>1122</v>
      </c>
    </row>
    <row r="129" spans="1:52" ht="15" customHeight="1">
      <c r="A129" s="84"/>
      <c r="B129" s="86"/>
      <c r="C129" s="87"/>
      <c r="D129" s="88">
        <f>IF(ISERROR(VLOOKUP($C129,'START LİSTE'!$B$6:$G$1027,2,0)),"",VLOOKUP($C129,'START LİSTE'!$B$6:$G$1027,2,0))</f>
      </c>
      <c r="E129" s="89">
        <f>IF(ISERROR(VLOOKUP($C129,'START LİSTE'!$B$6:$G$1027,4,0)),"",VLOOKUP($C129,'START LİSTE'!$B$6:$G$1027,4,0))</f>
      </c>
      <c r="F129" s="90">
        <f>IF(ISERROR(VLOOKUP($C129,'FERDİ SONUÇ'!$B$6:$H$1140,6,0)),"",VLOOKUP($C129,'FERDİ SONUÇ'!$B$6:$H$1140,6,0))</f>
      </c>
      <c r="G129" s="89" t="str">
        <f>IF(OR(E129="",F129="DQ",F129="DNF",F129="DNS",F129=""),"-",VLOOKUP(C129,'FERDİ SONUÇ'!$B$6:$H$1140,7,0))</f>
        <v>-</v>
      </c>
      <c r="H129" s="89" t="str">
        <f>IF(OR(E129="",E129="F",F129="DQ",F129="DNF",F129="DNS",F129=""),"-",VLOOKUP(C129,'FERDİ SONUÇ'!$B$6:$H$1140,7,0))</f>
        <v>-</v>
      </c>
      <c r="I129" s="92" t="str">
        <f>IF(ISERROR(SMALL(H126:H131,4)),"-",SMALL(H126:H131,4))</f>
        <v>-</v>
      </c>
      <c r="J129" s="85"/>
      <c r="AZ129" s="83">
        <v>1123</v>
      </c>
    </row>
    <row r="130" spans="1:52" ht="15" customHeight="1">
      <c r="A130" s="84"/>
      <c r="B130" s="86"/>
      <c r="C130" s="87"/>
      <c r="D130" s="88">
        <f>IF(ISERROR(VLOOKUP($C130,'START LİSTE'!$B$6:$G$1027,2,0)),"",VLOOKUP($C130,'START LİSTE'!$B$6:$G$1027,2,0))</f>
      </c>
      <c r="E130" s="89">
        <f>IF(ISERROR(VLOOKUP($C130,'START LİSTE'!$B$6:$G$1027,4,0)),"",VLOOKUP($C130,'START LİSTE'!$B$6:$G$1027,4,0))</f>
      </c>
      <c r="F130" s="90">
        <f>IF(ISERROR(VLOOKUP($C130,'FERDİ SONUÇ'!$B$6:$H$1140,6,0)),"",VLOOKUP($C130,'FERDİ SONUÇ'!$B$6:$H$1140,6,0))</f>
      </c>
      <c r="G130" s="89" t="str">
        <f>IF(OR(E130="",F130="DQ",F130="DNF",F130="DNS",F130=""),"-",VLOOKUP(C130,'FERDİ SONUÇ'!$B$6:$H$1140,7,0))</f>
        <v>-</v>
      </c>
      <c r="H130" s="89" t="str">
        <f>IF(OR(E130="",E130="F",F130="DQ",F130="DNF",F130="DNS",F130=""),"-",VLOOKUP(C130,'FERDİ SONUÇ'!$B$6:$H$1140,7,0))</f>
        <v>-</v>
      </c>
      <c r="I130" s="92" t="str">
        <f>IF(ISERROR(SMALL(H126:H131,5)),"-",SMALL(H126:H131,5))</f>
        <v>-</v>
      </c>
      <c r="J130" s="85"/>
      <c r="AZ130" s="83">
        <v>1124</v>
      </c>
    </row>
    <row r="131" spans="1:52" ht="15" customHeight="1">
      <c r="A131" s="93"/>
      <c r="B131" s="95"/>
      <c r="C131" s="125"/>
      <c r="D131" s="96">
        <f>IF(ISERROR(VLOOKUP($C131,'START LİSTE'!$B$6:$G$1027,2,0)),"",VLOOKUP($C131,'START LİSTE'!$B$6:$G$1027,2,0))</f>
      </c>
      <c r="E131" s="97">
        <f>IF(ISERROR(VLOOKUP($C131,'START LİSTE'!$B$6:$G$1027,4,0)),"",VLOOKUP($C131,'START LİSTE'!$B$6:$G$1027,4,0))</f>
      </c>
      <c r="F131" s="98">
        <f>IF(ISERROR(VLOOKUP($C131,'FERDİ SONUÇ'!$B$6:$H$1140,6,0)),"",VLOOKUP($C131,'FERDİ SONUÇ'!$B$6:$H$1140,6,0))</f>
      </c>
      <c r="G131" s="97" t="str">
        <f>IF(OR(E131="",F131="DQ",F131="DNF",F131="DNS",F131=""),"-",VLOOKUP(C131,'FERDİ SONUÇ'!$B$6:$H$1140,7,0))</f>
        <v>-</v>
      </c>
      <c r="H131" s="97" t="str">
        <f>IF(OR(E131="",E131="F",F131="DQ",F131="DNF",F131="DNS",F131=""),"-",VLOOKUP(C131,'FERDİ SONUÇ'!$B$6:$H$1140,7,0))</f>
        <v>-</v>
      </c>
      <c r="I131" s="100" t="str">
        <f>IF(ISERROR(SMALL(H126:H131,6)),"-",SMALL(H126:H131,6))</f>
        <v>-</v>
      </c>
      <c r="J131" s="94"/>
      <c r="AZ131" s="83">
        <v>1125</v>
      </c>
    </row>
    <row r="132" spans="1:52" ht="15" customHeight="1">
      <c r="A132" s="73"/>
      <c r="B132" s="75"/>
      <c r="C132" s="124"/>
      <c r="D132" s="77">
        <f>IF(ISERROR(VLOOKUP($C132,'START LİSTE'!$B$6:$G$1027,2,0)),"",VLOOKUP($C132,'START LİSTE'!$B$6:$G$1027,2,0))</f>
      </c>
      <c r="E132" s="78">
        <f>IF(ISERROR(VLOOKUP($C132,'START LİSTE'!$B$6:$G$1027,4,0)),"",VLOOKUP($C132,'START LİSTE'!$B$6:$G$1027,4,0))</f>
      </c>
      <c r="F132" s="79">
        <f>IF(ISERROR(VLOOKUP($C132,'FERDİ SONUÇ'!$B$6:$H$1140,6,0)),"",VLOOKUP($C132,'FERDİ SONUÇ'!$B$6:$H$1140,6,0))</f>
      </c>
      <c r="G132" s="78" t="str">
        <f>IF(OR(E132="",F132="DQ",F132="DNF",F132="DNS",F132=""),"-",VLOOKUP(C132,'FERDİ SONUÇ'!$B$6:$H$1140,7,0))</f>
        <v>-</v>
      </c>
      <c r="H132" s="78" t="str">
        <f>IF(OR(E132="",E132="F",F132="DQ",F132="DNF",F132="DNS",F132=""),"-",VLOOKUP(C132,'FERDİ SONUÇ'!$B$6:$H$1140,7,0))</f>
        <v>-</v>
      </c>
      <c r="I132" s="81" t="str">
        <f>IF(ISERROR(SMALL(H132:H137,1)),"-",SMALL(H132:H137,1))</f>
        <v>-</v>
      </c>
      <c r="J132" s="74"/>
      <c r="AZ132" s="83">
        <v>1126</v>
      </c>
    </row>
    <row r="133" spans="1:52" ht="15" customHeight="1">
      <c r="A133" s="84"/>
      <c r="B133" s="86"/>
      <c r="C133" s="87"/>
      <c r="D133" s="88">
        <f>IF(ISERROR(VLOOKUP($C133,'START LİSTE'!$B$6:$G$1027,2,0)),"",VLOOKUP($C133,'START LİSTE'!$B$6:$G$1027,2,0))</f>
      </c>
      <c r="E133" s="89">
        <f>IF(ISERROR(VLOOKUP($C133,'START LİSTE'!$B$6:$G$1027,4,0)),"",VLOOKUP($C133,'START LİSTE'!$B$6:$G$1027,4,0))</f>
      </c>
      <c r="F133" s="90">
        <f>IF(ISERROR(VLOOKUP($C133,'FERDİ SONUÇ'!$B$6:$H$1140,6,0)),"",VLOOKUP($C133,'FERDİ SONUÇ'!$B$6:$H$1140,6,0))</f>
      </c>
      <c r="G133" s="89" t="str">
        <f>IF(OR(E133="",F133="DQ",F133="DNF",F133="DNS",F133=""),"-",VLOOKUP(C133,'FERDİ SONUÇ'!$B$6:$H$1140,7,0))</f>
        <v>-</v>
      </c>
      <c r="H133" s="89" t="str">
        <f>IF(OR(E133="",E133="F",F133="DQ",F133="DNF",F133="DNS",F133=""),"-",VLOOKUP(C133,'FERDİ SONUÇ'!$B$6:$H$1140,7,0))</f>
        <v>-</v>
      </c>
      <c r="I133" s="92" t="str">
        <f>IF(ISERROR(SMALL(H132:H137,2)),"-",SMALL(H132:H137,2))</f>
        <v>-</v>
      </c>
      <c r="J133" s="85"/>
      <c r="AZ133" s="83">
        <v>1127</v>
      </c>
    </row>
    <row r="134" spans="1:52" ht="15" customHeight="1">
      <c r="A134" s="110">
        <f>IF(AND(B134&lt;&gt;"",J134&lt;&gt;"DQ"),COUNT(J$6:J$185)-(RANK(J134,J$6:J$185)+COUNTIF(J$6:J134,J134))+2,IF(C132&lt;&gt;"",AZ134,""))</f>
      </c>
      <c r="B134" s="86">
        <f>IF(ISERROR(VLOOKUP(C132,'START LİSTE'!$B$6:$G$1027,3,0)),"",VLOOKUP(C132,'START LİSTE'!$B$6:$G$1027,3,0))</f>
      </c>
      <c r="C134" s="87"/>
      <c r="D134" s="88">
        <f>IF(ISERROR(VLOOKUP($C134,'START LİSTE'!$B$6:$G$1027,2,0)),"",VLOOKUP($C134,'START LİSTE'!$B$6:$G$1027,2,0))</f>
      </c>
      <c r="E134" s="89">
        <f>IF(ISERROR(VLOOKUP($C134,'START LİSTE'!$B$6:$G$1027,4,0)),"",VLOOKUP($C134,'START LİSTE'!$B$6:$G$1027,4,0))</f>
      </c>
      <c r="F134" s="90">
        <f>IF(ISERROR(VLOOKUP($C134,'FERDİ SONUÇ'!$B$6:$H$1140,6,0)),"",VLOOKUP($C134,'FERDİ SONUÇ'!$B$6:$H$1140,6,0))</f>
      </c>
      <c r="G134" s="89" t="str">
        <f>IF(OR(E134="",F134="DQ",F134="DNF",F134="DNS",F134=""),"-",VLOOKUP(C134,'FERDİ SONUÇ'!$B$6:$H$1140,7,0))</f>
        <v>-</v>
      </c>
      <c r="H134" s="89" t="str">
        <f>IF(OR(E134="",E134="F",F134="DQ",F134="DNF",F134="DNS",F134=""),"-",VLOOKUP(C134,'FERDİ SONUÇ'!$B$6:$H$1140,7,0))</f>
        <v>-</v>
      </c>
      <c r="I134" s="92" t="str">
        <f>IF(ISERROR(SMALL(H132:H137,3)),"-",SMALL(H132:H137,3))</f>
        <v>-</v>
      </c>
      <c r="J134" s="109">
        <f>IF(C132="","",IF(OR(I132="-",I133="-",I134="-",I135="-"),"DQ",SUM(I132,I133,I134,I135)))</f>
      </c>
      <c r="AZ134" s="83">
        <v>1128</v>
      </c>
    </row>
    <row r="135" spans="1:52" ht="15" customHeight="1">
      <c r="A135" s="84"/>
      <c r="B135" s="86"/>
      <c r="C135" s="87"/>
      <c r="D135" s="88">
        <f>IF(ISERROR(VLOOKUP($C135,'START LİSTE'!$B$6:$G$1027,2,0)),"",VLOOKUP($C135,'START LİSTE'!$B$6:$G$1027,2,0))</f>
      </c>
      <c r="E135" s="89">
        <f>IF(ISERROR(VLOOKUP($C135,'START LİSTE'!$B$6:$G$1027,4,0)),"",VLOOKUP($C135,'START LİSTE'!$B$6:$G$1027,4,0))</f>
      </c>
      <c r="F135" s="90">
        <f>IF(ISERROR(VLOOKUP($C135,'FERDİ SONUÇ'!$B$6:$H$1140,6,0)),"",VLOOKUP($C135,'FERDİ SONUÇ'!$B$6:$H$1140,6,0))</f>
      </c>
      <c r="G135" s="89" t="str">
        <f>IF(OR(E135="",F135="DQ",F135="DNF",F135="DNS",F135=""),"-",VLOOKUP(C135,'FERDİ SONUÇ'!$B$6:$H$1140,7,0))</f>
        <v>-</v>
      </c>
      <c r="H135" s="89" t="str">
        <f>IF(OR(E135="",E135="F",F135="DQ",F135="DNF",F135="DNS",F135=""),"-",VLOOKUP(C135,'FERDİ SONUÇ'!$B$6:$H$1140,7,0))</f>
        <v>-</v>
      </c>
      <c r="I135" s="92" t="str">
        <f>IF(ISERROR(SMALL(H132:H137,4)),"-",SMALL(H132:H137,4))</f>
        <v>-</v>
      </c>
      <c r="J135" s="85"/>
      <c r="AZ135" s="83">
        <v>1129</v>
      </c>
    </row>
    <row r="136" spans="1:52" ht="15" customHeight="1">
      <c r="A136" s="84"/>
      <c r="B136" s="86"/>
      <c r="C136" s="87"/>
      <c r="D136" s="88">
        <f>IF(ISERROR(VLOOKUP($C136,'START LİSTE'!$B$6:$G$1027,2,0)),"",VLOOKUP($C136,'START LİSTE'!$B$6:$G$1027,2,0))</f>
      </c>
      <c r="E136" s="89">
        <f>IF(ISERROR(VLOOKUP($C136,'START LİSTE'!$B$6:$G$1027,4,0)),"",VLOOKUP($C136,'START LİSTE'!$B$6:$G$1027,4,0))</f>
      </c>
      <c r="F136" s="90">
        <f>IF(ISERROR(VLOOKUP($C136,'FERDİ SONUÇ'!$B$6:$H$1140,6,0)),"",VLOOKUP($C136,'FERDİ SONUÇ'!$B$6:$H$1140,6,0))</f>
      </c>
      <c r="G136" s="89" t="str">
        <f>IF(OR(E136="",F136="DQ",F136="DNF",F136="DNS",F136=""),"-",VLOOKUP(C136,'FERDİ SONUÇ'!$B$6:$H$1140,7,0))</f>
        <v>-</v>
      </c>
      <c r="H136" s="89" t="str">
        <f>IF(OR(E136="",E136="F",F136="DQ",F136="DNF",F136="DNS",F136=""),"-",VLOOKUP(C136,'FERDİ SONUÇ'!$B$6:$H$1140,7,0))</f>
        <v>-</v>
      </c>
      <c r="I136" s="92" t="str">
        <f>IF(ISERROR(SMALL(H132:H137,5)),"-",SMALL(H132:H137,5))</f>
        <v>-</v>
      </c>
      <c r="J136" s="85"/>
      <c r="AZ136" s="83">
        <v>1130</v>
      </c>
    </row>
    <row r="137" spans="1:52" ht="15" customHeight="1">
      <c r="A137" s="93"/>
      <c r="B137" s="95"/>
      <c r="C137" s="125"/>
      <c r="D137" s="96">
        <f>IF(ISERROR(VLOOKUP($C137,'START LİSTE'!$B$6:$G$1027,2,0)),"",VLOOKUP($C137,'START LİSTE'!$B$6:$G$1027,2,0))</f>
      </c>
      <c r="E137" s="97">
        <f>IF(ISERROR(VLOOKUP($C137,'START LİSTE'!$B$6:$G$1027,4,0)),"",VLOOKUP($C137,'START LİSTE'!$B$6:$G$1027,4,0))</f>
      </c>
      <c r="F137" s="98">
        <f>IF(ISERROR(VLOOKUP($C137,'FERDİ SONUÇ'!$B$6:$H$1140,6,0)),"",VLOOKUP($C137,'FERDİ SONUÇ'!$B$6:$H$1140,6,0))</f>
      </c>
      <c r="G137" s="97" t="str">
        <f>IF(OR(E137="",F137="DQ",F137="DNF",F137="DNS",F137=""),"-",VLOOKUP(C137,'FERDİ SONUÇ'!$B$6:$H$1140,7,0))</f>
        <v>-</v>
      </c>
      <c r="H137" s="97" t="str">
        <f>IF(OR(E137="",E137="F",F137="DQ",F137="DNF",F137="DNS",F137=""),"-",VLOOKUP(C137,'FERDİ SONUÇ'!$B$6:$H$1140,7,0))</f>
        <v>-</v>
      </c>
      <c r="I137" s="100" t="str">
        <f>IF(ISERROR(SMALL(H132:H137,6)),"-",SMALL(H132:H137,6))</f>
        <v>-</v>
      </c>
      <c r="J137" s="94"/>
      <c r="AZ137" s="83">
        <v>1131</v>
      </c>
    </row>
    <row r="138" spans="1:52" ht="15" customHeight="1">
      <c r="A138" s="73"/>
      <c r="B138" s="75"/>
      <c r="C138" s="124"/>
      <c r="D138" s="77">
        <f>IF(ISERROR(VLOOKUP($C138,'START LİSTE'!$B$6:$G$1027,2,0)),"",VLOOKUP($C138,'START LİSTE'!$B$6:$G$1027,2,0))</f>
      </c>
      <c r="E138" s="78">
        <f>IF(ISERROR(VLOOKUP($C138,'START LİSTE'!$B$6:$G$1027,4,0)),"",VLOOKUP($C138,'START LİSTE'!$B$6:$G$1027,4,0))</f>
      </c>
      <c r="F138" s="79">
        <f>IF(ISERROR(VLOOKUP($C138,'FERDİ SONUÇ'!$B$6:$H$1140,6,0)),"",VLOOKUP($C138,'FERDİ SONUÇ'!$B$6:$H$1140,6,0))</f>
      </c>
      <c r="G138" s="78" t="str">
        <f>IF(OR(E138="",F138="DQ",F138="DNF",F138="DNS",F138=""),"-",VLOOKUP(C138,'FERDİ SONUÇ'!$B$6:$H$1140,7,0))</f>
        <v>-</v>
      </c>
      <c r="H138" s="78" t="str">
        <f>IF(OR(E138="",E138="F",F138="DQ",F138="DNF",F138="DNS",F138=""),"-",VLOOKUP(C138,'FERDİ SONUÇ'!$B$6:$H$1140,7,0))</f>
        <v>-</v>
      </c>
      <c r="I138" s="81" t="str">
        <f>IF(ISERROR(SMALL(H138:H143,1)),"-",SMALL(H138:H143,1))</f>
        <v>-</v>
      </c>
      <c r="J138" s="74"/>
      <c r="AZ138" s="83">
        <v>1132</v>
      </c>
    </row>
    <row r="139" spans="1:52" ht="15" customHeight="1">
      <c r="A139" s="84"/>
      <c r="B139" s="86"/>
      <c r="C139" s="87"/>
      <c r="D139" s="88">
        <f>IF(ISERROR(VLOOKUP($C139,'START LİSTE'!$B$6:$G$1027,2,0)),"",VLOOKUP($C139,'START LİSTE'!$B$6:$G$1027,2,0))</f>
      </c>
      <c r="E139" s="89">
        <f>IF(ISERROR(VLOOKUP($C139,'START LİSTE'!$B$6:$G$1027,4,0)),"",VLOOKUP($C139,'START LİSTE'!$B$6:$G$1027,4,0))</f>
      </c>
      <c r="F139" s="90">
        <f>IF(ISERROR(VLOOKUP($C139,'FERDİ SONUÇ'!$B$6:$H$1140,6,0)),"",VLOOKUP($C139,'FERDİ SONUÇ'!$B$6:$H$1140,6,0))</f>
      </c>
      <c r="G139" s="89" t="str">
        <f>IF(OR(E139="",F139="DQ",F139="DNF",F139="DNS",F139=""),"-",VLOOKUP(C139,'FERDİ SONUÇ'!$B$6:$H$1140,7,0))</f>
        <v>-</v>
      </c>
      <c r="H139" s="89" t="str">
        <f>IF(OR(E139="",E139="F",F139="DQ",F139="DNF",F139="DNS",F139=""),"-",VLOOKUP(C139,'FERDİ SONUÇ'!$B$6:$H$1140,7,0))</f>
        <v>-</v>
      </c>
      <c r="I139" s="92" t="str">
        <f>IF(ISERROR(SMALL(H138:H143,2)),"-",SMALL(H138:H143,2))</f>
        <v>-</v>
      </c>
      <c r="J139" s="85"/>
      <c r="AZ139" s="83">
        <v>1133</v>
      </c>
    </row>
    <row r="140" spans="1:52" ht="15" customHeight="1">
      <c r="A140" s="110">
        <f>IF(AND(B140&lt;&gt;"",J140&lt;&gt;"DQ"),COUNT(J$6:J$185)-(RANK(J140,J$6:J$185)+COUNTIF(J$6:J140,J140))+2,IF(C138&lt;&gt;"",AZ140,""))</f>
      </c>
      <c r="B140" s="86">
        <f>IF(ISERROR(VLOOKUP(C138,'START LİSTE'!$B$6:$G$1027,3,0)),"",VLOOKUP(C138,'START LİSTE'!$B$6:$G$1027,3,0))</f>
      </c>
      <c r="C140" s="87"/>
      <c r="D140" s="88">
        <f>IF(ISERROR(VLOOKUP($C140,'START LİSTE'!$B$6:$G$1027,2,0)),"",VLOOKUP($C140,'START LİSTE'!$B$6:$G$1027,2,0))</f>
      </c>
      <c r="E140" s="89">
        <f>IF(ISERROR(VLOOKUP($C140,'START LİSTE'!$B$6:$G$1027,4,0)),"",VLOOKUP($C140,'START LİSTE'!$B$6:$G$1027,4,0))</f>
      </c>
      <c r="F140" s="90">
        <f>IF(ISERROR(VLOOKUP($C140,'FERDİ SONUÇ'!$B$6:$H$1140,6,0)),"",VLOOKUP($C140,'FERDİ SONUÇ'!$B$6:$H$1140,6,0))</f>
      </c>
      <c r="G140" s="89" t="str">
        <f>IF(OR(E140="",F140="DQ",F140="DNF",F140="DNS",F140=""),"-",VLOOKUP(C140,'FERDİ SONUÇ'!$B$6:$H$1140,7,0))</f>
        <v>-</v>
      </c>
      <c r="H140" s="89" t="str">
        <f>IF(OR(E140="",E140="F",F140="DQ",F140="DNF",F140="DNS",F140=""),"-",VLOOKUP(C140,'FERDİ SONUÇ'!$B$6:$H$1140,7,0))</f>
        <v>-</v>
      </c>
      <c r="I140" s="92" t="str">
        <f>IF(ISERROR(SMALL(H138:H143,3)),"-",SMALL(H138:H143,3))</f>
        <v>-</v>
      </c>
      <c r="J140" s="109">
        <f>IF(C138="","",IF(OR(I138="-",I139="-",I140="-",I141="-"),"DQ",SUM(I138,I139,I140,I141)))</f>
      </c>
      <c r="AZ140" s="83">
        <v>1134</v>
      </c>
    </row>
    <row r="141" spans="1:52" ht="15" customHeight="1">
      <c r="A141" s="84"/>
      <c r="B141" s="86"/>
      <c r="C141" s="87"/>
      <c r="D141" s="88">
        <f>IF(ISERROR(VLOOKUP($C141,'START LİSTE'!$B$6:$G$1027,2,0)),"",VLOOKUP($C141,'START LİSTE'!$B$6:$G$1027,2,0))</f>
      </c>
      <c r="E141" s="89">
        <f>IF(ISERROR(VLOOKUP($C141,'START LİSTE'!$B$6:$G$1027,4,0)),"",VLOOKUP($C141,'START LİSTE'!$B$6:$G$1027,4,0))</f>
      </c>
      <c r="F141" s="90">
        <f>IF(ISERROR(VLOOKUP($C141,'FERDİ SONUÇ'!$B$6:$H$1140,6,0)),"",VLOOKUP($C141,'FERDİ SONUÇ'!$B$6:$H$1140,6,0))</f>
      </c>
      <c r="G141" s="89" t="str">
        <f>IF(OR(E141="",F141="DQ",F141="DNF",F141="DNS",F141=""),"-",VLOOKUP(C141,'FERDİ SONUÇ'!$B$6:$H$1140,7,0))</f>
        <v>-</v>
      </c>
      <c r="H141" s="89" t="str">
        <f>IF(OR(E141="",E141="F",F141="DQ",F141="DNF",F141="DNS",F141=""),"-",VLOOKUP(C141,'FERDİ SONUÇ'!$B$6:$H$1140,7,0))</f>
        <v>-</v>
      </c>
      <c r="I141" s="92" t="str">
        <f>IF(ISERROR(SMALL(H138:H143,4)),"-",SMALL(H138:H143,4))</f>
        <v>-</v>
      </c>
      <c r="J141" s="85"/>
      <c r="AZ141" s="83">
        <v>1135</v>
      </c>
    </row>
    <row r="142" spans="1:52" ht="15" customHeight="1">
      <c r="A142" s="84"/>
      <c r="B142" s="86"/>
      <c r="C142" s="87"/>
      <c r="D142" s="88">
        <f>IF(ISERROR(VLOOKUP($C142,'START LİSTE'!$B$6:$G$1027,2,0)),"",VLOOKUP($C142,'START LİSTE'!$B$6:$G$1027,2,0))</f>
      </c>
      <c r="E142" s="89">
        <f>IF(ISERROR(VLOOKUP($C142,'START LİSTE'!$B$6:$G$1027,4,0)),"",VLOOKUP($C142,'START LİSTE'!$B$6:$G$1027,4,0))</f>
      </c>
      <c r="F142" s="90">
        <f>IF(ISERROR(VLOOKUP($C142,'FERDİ SONUÇ'!$B$6:$H$1140,6,0)),"",VLOOKUP($C142,'FERDİ SONUÇ'!$B$6:$H$1140,6,0))</f>
      </c>
      <c r="G142" s="89" t="str">
        <f>IF(OR(E142="",F142="DQ",F142="DNF",F142="DNS",F142=""),"-",VLOOKUP(C142,'FERDİ SONUÇ'!$B$6:$H$1140,7,0))</f>
        <v>-</v>
      </c>
      <c r="H142" s="89" t="str">
        <f>IF(OR(E142="",E142="F",F142="DQ",F142="DNF",F142="DNS",F142=""),"-",VLOOKUP(C142,'FERDİ SONUÇ'!$B$6:$H$1140,7,0))</f>
        <v>-</v>
      </c>
      <c r="I142" s="92" t="str">
        <f>IF(ISERROR(SMALL(H138:H143,5)),"-",SMALL(H138:H143,5))</f>
        <v>-</v>
      </c>
      <c r="J142" s="85"/>
      <c r="AZ142" s="83">
        <v>1136</v>
      </c>
    </row>
    <row r="143" spans="1:52" ht="15" customHeight="1">
      <c r="A143" s="93"/>
      <c r="B143" s="95"/>
      <c r="C143" s="125"/>
      <c r="D143" s="96">
        <f>IF(ISERROR(VLOOKUP($C143,'START LİSTE'!$B$6:$G$1027,2,0)),"",VLOOKUP($C143,'START LİSTE'!$B$6:$G$1027,2,0))</f>
      </c>
      <c r="E143" s="97">
        <f>IF(ISERROR(VLOOKUP($C143,'START LİSTE'!$B$6:$G$1027,4,0)),"",VLOOKUP($C143,'START LİSTE'!$B$6:$G$1027,4,0))</f>
      </c>
      <c r="F143" s="98">
        <f>IF(ISERROR(VLOOKUP($C143,'FERDİ SONUÇ'!$B$6:$H$1140,6,0)),"",VLOOKUP($C143,'FERDİ SONUÇ'!$B$6:$H$1140,6,0))</f>
      </c>
      <c r="G143" s="97" t="str">
        <f>IF(OR(E143="",F143="DQ",F143="DNF",F143="DNS",F143=""),"-",VLOOKUP(C143,'FERDİ SONUÇ'!$B$6:$H$1140,7,0))</f>
        <v>-</v>
      </c>
      <c r="H143" s="97" t="str">
        <f>IF(OR(E143="",E143="F",F143="DQ",F143="DNF",F143="DNS",F143=""),"-",VLOOKUP(C143,'FERDİ SONUÇ'!$B$6:$H$1140,7,0))</f>
        <v>-</v>
      </c>
      <c r="I143" s="100" t="str">
        <f>IF(ISERROR(SMALL(H138:H143,6)),"-",SMALL(H138:H143,6))</f>
        <v>-</v>
      </c>
      <c r="J143" s="94"/>
      <c r="AZ143" s="83">
        <v>1137</v>
      </c>
    </row>
    <row r="144" spans="1:52" ht="15" customHeight="1">
      <c r="A144" s="73"/>
      <c r="B144" s="75"/>
      <c r="C144" s="124"/>
      <c r="D144" s="77">
        <f>IF(ISERROR(VLOOKUP($C144,'START LİSTE'!$B$6:$G$1027,2,0)),"",VLOOKUP($C144,'START LİSTE'!$B$6:$G$1027,2,0))</f>
      </c>
      <c r="E144" s="78">
        <f>IF(ISERROR(VLOOKUP($C144,'START LİSTE'!$B$6:$G$1027,4,0)),"",VLOOKUP($C144,'START LİSTE'!$B$6:$G$1027,4,0))</f>
      </c>
      <c r="F144" s="79">
        <f>IF(ISERROR(VLOOKUP($C144,'FERDİ SONUÇ'!$B$6:$H$1140,6,0)),"",VLOOKUP($C144,'FERDİ SONUÇ'!$B$6:$H$1140,6,0))</f>
      </c>
      <c r="G144" s="78" t="str">
        <f>IF(OR(E144="",F144="DQ",F144="DNF",F144="DNS",F144=""),"-",VLOOKUP(C144,'FERDİ SONUÇ'!$B$6:$H$1140,7,0))</f>
        <v>-</v>
      </c>
      <c r="H144" s="78" t="str">
        <f>IF(OR(E144="",E144="F",F144="DQ",F144="DNF",F144="DNS",F144=""),"-",VLOOKUP(C144,'FERDİ SONUÇ'!$B$6:$H$1140,7,0))</f>
        <v>-</v>
      </c>
      <c r="I144" s="81" t="str">
        <f>IF(ISERROR(SMALL(H144:H149,1)),"-",SMALL(H144:H149,1))</f>
        <v>-</v>
      </c>
      <c r="J144" s="74"/>
      <c r="AZ144" s="83">
        <v>1138</v>
      </c>
    </row>
    <row r="145" spans="1:52" ht="15" customHeight="1">
      <c r="A145" s="84"/>
      <c r="B145" s="86"/>
      <c r="C145" s="87"/>
      <c r="D145" s="88">
        <f>IF(ISERROR(VLOOKUP($C145,'START LİSTE'!$B$6:$G$1027,2,0)),"",VLOOKUP($C145,'START LİSTE'!$B$6:$G$1027,2,0))</f>
      </c>
      <c r="E145" s="89">
        <f>IF(ISERROR(VLOOKUP($C145,'START LİSTE'!$B$6:$G$1027,4,0)),"",VLOOKUP($C145,'START LİSTE'!$B$6:$G$1027,4,0))</f>
      </c>
      <c r="F145" s="90">
        <f>IF(ISERROR(VLOOKUP($C145,'FERDİ SONUÇ'!$B$6:$H$1140,6,0)),"",VLOOKUP($C145,'FERDİ SONUÇ'!$B$6:$H$1140,6,0))</f>
      </c>
      <c r="G145" s="89" t="str">
        <f>IF(OR(E145="",F145="DQ",F145="DNF",F145="DNS",F145=""),"-",VLOOKUP(C145,'FERDİ SONUÇ'!$B$6:$H$1140,7,0))</f>
        <v>-</v>
      </c>
      <c r="H145" s="89" t="str">
        <f>IF(OR(E145="",E145="F",F145="DQ",F145="DNF",F145="DNS",F145=""),"-",VLOOKUP(C145,'FERDİ SONUÇ'!$B$6:$H$1140,7,0))</f>
        <v>-</v>
      </c>
      <c r="I145" s="92" t="str">
        <f>IF(ISERROR(SMALL(H144:H149,2)),"-",SMALL(H144:H149,2))</f>
        <v>-</v>
      </c>
      <c r="J145" s="85"/>
      <c r="AZ145" s="83">
        <v>1139</v>
      </c>
    </row>
    <row r="146" spans="1:52" ht="15" customHeight="1">
      <c r="A146" s="110">
        <f>IF(AND(B146&lt;&gt;"",J146&lt;&gt;"DQ"),COUNT(J$6:J$185)-(RANK(J146,J$6:J$185)+COUNTIF(J$6:J146,J146))+2,IF(C144&lt;&gt;"",AZ146,""))</f>
      </c>
      <c r="B146" s="86">
        <f>IF(ISERROR(VLOOKUP(C144,'START LİSTE'!$B$6:$G$1027,3,0)),"",VLOOKUP(C144,'START LİSTE'!$B$6:$G$1027,3,0))</f>
      </c>
      <c r="C146" s="87"/>
      <c r="D146" s="88">
        <f>IF(ISERROR(VLOOKUP($C146,'START LİSTE'!$B$6:$G$1027,2,0)),"",VLOOKUP($C146,'START LİSTE'!$B$6:$G$1027,2,0))</f>
      </c>
      <c r="E146" s="89">
        <f>IF(ISERROR(VLOOKUP($C146,'START LİSTE'!$B$6:$G$1027,4,0)),"",VLOOKUP($C146,'START LİSTE'!$B$6:$G$1027,4,0))</f>
      </c>
      <c r="F146" s="90">
        <f>IF(ISERROR(VLOOKUP($C146,'FERDİ SONUÇ'!$B$6:$H$1140,6,0)),"",VLOOKUP($C146,'FERDİ SONUÇ'!$B$6:$H$1140,6,0))</f>
      </c>
      <c r="G146" s="89" t="str">
        <f>IF(OR(E146="",F146="DQ",F146="DNF",F146="DNS",F146=""),"-",VLOOKUP(C146,'FERDİ SONUÇ'!$B$6:$H$1140,7,0))</f>
        <v>-</v>
      </c>
      <c r="H146" s="89" t="str">
        <f>IF(OR(E146="",E146="F",F146="DQ",F146="DNF",F146="DNS",F146=""),"-",VLOOKUP(C146,'FERDİ SONUÇ'!$B$6:$H$1140,7,0))</f>
        <v>-</v>
      </c>
      <c r="I146" s="92" t="str">
        <f>IF(ISERROR(SMALL(H144:H149,3)),"-",SMALL(H144:H149,3))</f>
        <v>-</v>
      </c>
      <c r="J146" s="109">
        <f>IF(C144="","",IF(OR(I144="-",I145="-",I146="-",I147="-"),"DQ",SUM(I144,I145,I146,I147)))</f>
      </c>
      <c r="AZ146" s="83">
        <v>1140</v>
      </c>
    </row>
    <row r="147" spans="1:52" ht="15" customHeight="1">
      <c r="A147" s="84"/>
      <c r="B147" s="86"/>
      <c r="C147" s="87"/>
      <c r="D147" s="88">
        <f>IF(ISERROR(VLOOKUP($C147,'START LİSTE'!$B$6:$G$1027,2,0)),"",VLOOKUP($C147,'START LİSTE'!$B$6:$G$1027,2,0))</f>
      </c>
      <c r="E147" s="89">
        <f>IF(ISERROR(VLOOKUP($C147,'START LİSTE'!$B$6:$G$1027,4,0)),"",VLOOKUP($C147,'START LİSTE'!$B$6:$G$1027,4,0))</f>
      </c>
      <c r="F147" s="90">
        <f>IF(ISERROR(VLOOKUP($C147,'FERDİ SONUÇ'!$B$6:$H$1140,6,0)),"",VLOOKUP($C147,'FERDİ SONUÇ'!$B$6:$H$1140,6,0))</f>
      </c>
      <c r="G147" s="89" t="str">
        <f>IF(OR(E147="",F147="DQ",F147="DNF",F147="DNS",F147=""),"-",VLOOKUP(C147,'FERDİ SONUÇ'!$B$6:$H$1140,7,0))</f>
        <v>-</v>
      </c>
      <c r="H147" s="89" t="str">
        <f>IF(OR(E147="",E147="F",F147="DQ",F147="DNF",F147="DNS",F147=""),"-",VLOOKUP(C147,'FERDİ SONUÇ'!$B$6:$H$1140,7,0))</f>
        <v>-</v>
      </c>
      <c r="I147" s="92" t="str">
        <f>IF(ISERROR(SMALL(H144:H149,4)),"-",SMALL(H144:H149,4))</f>
        <v>-</v>
      </c>
      <c r="J147" s="85"/>
      <c r="AZ147" s="83">
        <v>1141</v>
      </c>
    </row>
    <row r="148" spans="1:52" ht="15" customHeight="1">
      <c r="A148" s="84"/>
      <c r="B148" s="86"/>
      <c r="C148" s="87"/>
      <c r="D148" s="88">
        <f>IF(ISERROR(VLOOKUP($C148,'START LİSTE'!$B$6:$G$1027,2,0)),"",VLOOKUP($C148,'START LİSTE'!$B$6:$G$1027,2,0))</f>
      </c>
      <c r="E148" s="89">
        <f>IF(ISERROR(VLOOKUP($C148,'START LİSTE'!$B$6:$G$1027,4,0)),"",VLOOKUP($C148,'START LİSTE'!$B$6:$G$1027,4,0))</f>
      </c>
      <c r="F148" s="90">
        <f>IF(ISERROR(VLOOKUP($C148,'FERDİ SONUÇ'!$B$6:$H$1140,6,0)),"",VLOOKUP($C148,'FERDİ SONUÇ'!$B$6:$H$1140,6,0))</f>
      </c>
      <c r="G148" s="89" t="str">
        <f>IF(OR(E148="",F148="DQ",F148="DNF",F148="DNS",F148=""),"-",VLOOKUP(C148,'FERDİ SONUÇ'!$B$6:$H$1140,7,0))</f>
        <v>-</v>
      </c>
      <c r="H148" s="89" t="str">
        <f>IF(OR(E148="",E148="F",F148="DQ",F148="DNF",F148="DNS",F148=""),"-",VLOOKUP(C148,'FERDİ SONUÇ'!$B$6:$H$1140,7,0))</f>
        <v>-</v>
      </c>
      <c r="I148" s="92" t="str">
        <f>IF(ISERROR(SMALL(H144:H149,5)),"-",SMALL(H144:H149,5))</f>
        <v>-</v>
      </c>
      <c r="J148" s="85"/>
      <c r="AZ148" s="83">
        <v>1142</v>
      </c>
    </row>
    <row r="149" spans="1:52" ht="15" customHeight="1">
      <c r="A149" s="93"/>
      <c r="B149" s="95"/>
      <c r="C149" s="125"/>
      <c r="D149" s="96">
        <f>IF(ISERROR(VLOOKUP($C149,'START LİSTE'!$B$6:$G$1027,2,0)),"",VLOOKUP($C149,'START LİSTE'!$B$6:$G$1027,2,0))</f>
      </c>
      <c r="E149" s="97">
        <f>IF(ISERROR(VLOOKUP($C149,'START LİSTE'!$B$6:$G$1027,4,0)),"",VLOOKUP($C149,'START LİSTE'!$B$6:$G$1027,4,0))</f>
      </c>
      <c r="F149" s="98">
        <f>IF(ISERROR(VLOOKUP($C149,'FERDİ SONUÇ'!$B$6:$H$1140,6,0)),"",VLOOKUP($C149,'FERDİ SONUÇ'!$B$6:$H$1140,6,0))</f>
      </c>
      <c r="G149" s="97" t="str">
        <f>IF(OR(E149="",F149="DQ",F149="DNF",F149="DNS",F149=""),"-",VLOOKUP(C149,'FERDİ SONUÇ'!$B$6:$H$1140,7,0))</f>
        <v>-</v>
      </c>
      <c r="H149" s="97" t="str">
        <f>IF(OR(E149="",E149="F",F149="DQ",F149="DNF",F149="DNS",F149=""),"-",VLOOKUP(C149,'FERDİ SONUÇ'!$B$6:$H$1140,7,0))</f>
        <v>-</v>
      </c>
      <c r="I149" s="100" t="str">
        <f>IF(ISERROR(SMALL(H144:H149,6)),"-",SMALL(H144:H149,6))</f>
        <v>-</v>
      </c>
      <c r="J149" s="94"/>
      <c r="AZ149" s="83">
        <v>1143</v>
      </c>
    </row>
    <row r="150" spans="1:52" ht="15" customHeight="1">
      <c r="A150" s="73"/>
      <c r="B150" s="75"/>
      <c r="C150" s="124"/>
      <c r="D150" s="77">
        <f>IF(ISERROR(VLOOKUP($C150,'START LİSTE'!$B$6:$G$1027,2,0)),"",VLOOKUP($C150,'START LİSTE'!$B$6:$G$1027,2,0))</f>
      </c>
      <c r="E150" s="78">
        <f>IF(ISERROR(VLOOKUP($C150,'START LİSTE'!$B$6:$G$1027,4,0)),"",VLOOKUP($C150,'START LİSTE'!$B$6:$G$1027,4,0))</f>
      </c>
      <c r="F150" s="79">
        <f>IF(ISERROR(VLOOKUP($C150,'FERDİ SONUÇ'!$B$6:$H$1140,6,0)),"",VLOOKUP($C150,'FERDİ SONUÇ'!$B$6:$H$1140,6,0))</f>
      </c>
      <c r="G150" s="78" t="str">
        <f>IF(OR(E150="",F150="DQ",F150="DNF",F150="DNS",F150=""),"-",VLOOKUP(C150,'FERDİ SONUÇ'!$B$6:$H$1140,7,0))</f>
        <v>-</v>
      </c>
      <c r="H150" s="78" t="str">
        <f>IF(OR(E150="",E150="F",F150="DQ",F150="DNF",F150="DNS",F150=""),"-",VLOOKUP(C150,'FERDİ SONUÇ'!$B$6:$H$1140,7,0))</f>
        <v>-</v>
      </c>
      <c r="I150" s="81" t="str">
        <f>IF(ISERROR(SMALL(H150:H155,1)),"-",SMALL(H150:H155,1))</f>
        <v>-</v>
      </c>
      <c r="J150" s="74"/>
      <c r="AZ150" s="83">
        <v>1144</v>
      </c>
    </row>
    <row r="151" spans="1:52" ht="15" customHeight="1">
      <c r="A151" s="84"/>
      <c r="B151" s="86"/>
      <c r="C151" s="87"/>
      <c r="D151" s="88">
        <f>IF(ISERROR(VLOOKUP($C151,'START LİSTE'!$B$6:$G$1027,2,0)),"",VLOOKUP($C151,'START LİSTE'!$B$6:$G$1027,2,0))</f>
      </c>
      <c r="E151" s="89">
        <f>IF(ISERROR(VLOOKUP($C151,'START LİSTE'!$B$6:$G$1027,4,0)),"",VLOOKUP($C151,'START LİSTE'!$B$6:$G$1027,4,0))</f>
      </c>
      <c r="F151" s="90">
        <f>IF(ISERROR(VLOOKUP($C151,'FERDİ SONUÇ'!$B$6:$H$1140,6,0)),"",VLOOKUP($C151,'FERDİ SONUÇ'!$B$6:$H$1140,6,0))</f>
      </c>
      <c r="G151" s="89" t="str">
        <f>IF(OR(E151="",F151="DQ",F151="DNF",F151="DNS",F151=""),"-",VLOOKUP(C151,'FERDİ SONUÇ'!$B$6:$H$1140,7,0))</f>
        <v>-</v>
      </c>
      <c r="H151" s="89" t="str">
        <f>IF(OR(E151="",E151="F",F151="DQ",F151="DNF",F151="DNS",F151=""),"-",VLOOKUP(C151,'FERDİ SONUÇ'!$B$6:$H$1140,7,0))</f>
        <v>-</v>
      </c>
      <c r="I151" s="92" t="str">
        <f>IF(ISERROR(SMALL(H150:H155,2)),"-",SMALL(H150:H155,2))</f>
        <v>-</v>
      </c>
      <c r="J151" s="85"/>
      <c r="AZ151" s="83">
        <v>1145</v>
      </c>
    </row>
    <row r="152" spans="1:52" ht="15" customHeight="1">
      <c r="A152" s="110">
        <f>IF(AND(B152&lt;&gt;"",J152&lt;&gt;"DQ"),COUNT(J$6:J$185)-(RANK(J152,J$6:J$185)+COUNTIF(J$6:J152,J152))+2,IF(C150&lt;&gt;"",AZ152,""))</f>
      </c>
      <c r="B152" s="86">
        <f>IF(ISERROR(VLOOKUP(C150,'START LİSTE'!$B$6:$G$1027,3,0)),"",VLOOKUP(C150,'START LİSTE'!$B$6:$G$1027,3,0))</f>
      </c>
      <c r="C152" s="87"/>
      <c r="D152" s="88">
        <f>IF(ISERROR(VLOOKUP($C152,'START LİSTE'!$B$6:$G$1027,2,0)),"",VLOOKUP($C152,'START LİSTE'!$B$6:$G$1027,2,0))</f>
      </c>
      <c r="E152" s="89">
        <f>IF(ISERROR(VLOOKUP($C152,'START LİSTE'!$B$6:$G$1027,4,0)),"",VLOOKUP($C152,'START LİSTE'!$B$6:$G$1027,4,0))</f>
      </c>
      <c r="F152" s="90">
        <f>IF(ISERROR(VLOOKUP($C152,'FERDİ SONUÇ'!$B$6:$H$1140,6,0)),"",VLOOKUP($C152,'FERDİ SONUÇ'!$B$6:$H$1140,6,0))</f>
      </c>
      <c r="G152" s="89" t="str">
        <f>IF(OR(E152="",F152="DQ",F152="DNF",F152="DNS",F152=""),"-",VLOOKUP(C152,'FERDİ SONUÇ'!$B$6:$H$1140,7,0))</f>
        <v>-</v>
      </c>
      <c r="H152" s="89" t="str">
        <f>IF(OR(E152="",E152="F",F152="DQ",F152="DNF",F152="DNS",F152=""),"-",VLOOKUP(C152,'FERDİ SONUÇ'!$B$6:$H$1140,7,0))</f>
        <v>-</v>
      </c>
      <c r="I152" s="92" t="str">
        <f>IF(ISERROR(SMALL(H150:H155,3)),"-",SMALL(H150:H155,3))</f>
        <v>-</v>
      </c>
      <c r="J152" s="109">
        <f>IF(C150="","",IF(OR(I150="-",I151="-",I152="-",I153="-"),"DQ",SUM(I150,I151,I152,I153)))</f>
      </c>
      <c r="AZ152" s="83">
        <v>1146</v>
      </c>
    </row>
    <row r="153" spans="1:52" ht="15" customHeight="1">
      <c r="A153" s="84"/>
      <c r="B153" s="86"/>
      <c r="C153" s="87"/>
      <c r="D153" s="88">
        <f>IF(ISERROR(VLOOKUP($C153,'START LİSTE'!$B$6:$G$1027,2,0)),"",VLOOKUP($C153,'START LİSTE'!$B$6:$G$1027,2,0))</f>
      </c>
      <c r="E153" s="89">
        <f>IF(ISERROR(VLOOKUP($C153,'START LİSTE'!$B$6:$G$1027,4,0)),"",VLOOKUP($C153,'START LİSTE'!$B$6:$G$1027,4,0))</f>
      </c>
      <c r="F153" s="90">
        <f>IF(ISERROR(VLOOKUP($C153,'FERDİ SONUÇ'!$B$6:$H$1140,6,0)),"",VLOOKUP($C153,'FERDİ SONUÇ'!$B$6:$H$1140,6,0))</f>
      </c>
      <c r="G153" s="89" t="str">
        <f>IF(OR(E153="",F153="DQ",F153="DNF",F153="DNS",F153=""),"-",VLOOKUP(C153,'FERDİ SONUÇ'!$B$6:$H$1140,7,0))</f>
        <v>-</v>
      </c>
      <c r="H153" s="89" t="str">
        <f>IF(OR(E153="",E153="F",F153="DQ",F153="DNF",F153="DNS",F153=""),"-",VLOOKUP(C153,'FERDİ SONUÇ'!$B$6:$H$1140,7,0))</f>
        <v>-</v>
      </c>
      <c r="I153" s="92" t="str">
        <f>IF(ISERROR(SMALL(H150:H155,4)),"-",SMALL(H150:H155,4))</f>
        <v>-</v>
      </c>
      <c r="J153" s="85"/>
      <c r="AZ153" s="83">
        <v>1147</v>
      </c>
    </row>
    <row r="154" spans="1:52" ht="15" customHeight="1">
      <c r="A154" s="84"/>
      <c r="B154" s="86"/>
      <c r="C154" s="87"/>
      <c r="D154" s="88">
        <f>IF(ISERROR(VLOOKUP($C154,'START LİSTE'!$B$6:$G$1027,2,0)),"",VLOOKUP($C154,'START LİSTE'!$B$6:$G$1027,2,0))</f>
      </c>
      <c r="E154" s="89">
        <f>IF(ISERROR(VLOOKUP($C154,'START LİSTE'!$B$6:$G$1027,4,0)),"",VLOOKUP($C154,'START LİSTE'!$B$6:$G$1027,4,0))</f>
      </c>
      <c r="F154" s="90">
        <f>IF(ISERROR(VLOOKUP($C154,'FERDİ SONUÇ'!$B$6:$H$1140,6,0)),"",VLOOKUP($C154,'FERDİ SONUÇ'!$B$6:$H$1140,6,0))</f>
      </c>
      <c r="G154" s="89" t="str">
        <f>IF(OR(E154="",F154="DQ",F154="DNF",F154="DNS",F154=""),"-",VLOOKUP(C154,'FERDİ SONUÇ'!$B$6:$H$1140,7,0))</f>
        <v>-</v>
      </c>
      <c r="H154" s="89" t="str">
        <f>IF(OR(E154="",E154="F",F154="DQ",F154="DNF",F154="DNS",F154=""),"-",VLOOKUP(C154,'FERDİ SONUÇ'!$B$6:$H$1140,7,0))</f>
        <v>-</v>
      </c>
      <c r="I154" s="92" t="str">
        <f>IF(ISERROR(SMALL(H150:H155,5)),"-",SMALL(H150:H155,5))</f>
        <v>-</v>
      </c>
      <c r="J154" s="85"/>
      <c r="AZ154" s="83">
        <v>1148</v>
      </c>
    </row>
    <row r="155" spans="1:52" ht="15" customHeight="1">
      <c r="A155" s="93"/>
      <c r="B155" s="95"/>
      <c r="C155" s="125"/>
      <c r="D155" s="96">
        <f>IF(ISERROR(VLOOKUP($C155,'START LİSTE'!$B$6:$G$1027,2,0)),"",VLOOKUP($C155,'START LİSTE'!$B$6:$G$1027,2,0))</f>
      </c>
      <c r="E155" s="97">
        <f>IF(ISERROR(VLOOKUP($C155,'START LİSTE'!$B$6:$G$1027,4,0)),"",VLOOKUP($C155,'START LİSTE'!$B$6:$G$1027,4,0))</f>
      </c>
      <c r="F155" s="98">
        <f>IF(ISERROR(VLOOKUP($C155,'FERDİ SONUÇ'!$B$6:$H$1140,6,0)),"",VLOOKUP($C155,'FERDİ SONUÇ'!$B$6:$H$1140,6,0))</f>
      </c>
      <c r="G155" s="97" t="str">
        <f>IF(OR(E155="",F155="DQ",F155="DNF",F155="DNS",F155=""),"-",VLOOKUP(C155,'FERDİ SONUÇ'!$B$6:$H$1140,7,0))</f>
        <v>-</v>
      </c>
      <c r="H155" s="97" t="str">
        <f>IF(OR(E155="",E155="F",F155="DQ",F155="DNF",F155="DNS",F155=""),"-",VLOOKUP(C155,'FERDİ SONUÇ'!$B$6:$H$1140,7,0))</f>
        <v>-</v>
      </c>
      <c r="I155" s="100" t="str">
        <f>IF(ISERROR(SMALL(H150:H155,6)),"-",SMALL(H150:H155,6))</f>
        <v>-</v>
      </c>
      <c r="J155" s="94"/>
      <c r="AZ155" s="83">
        <v>1149</v>
      </c>
    </row>
    <row r="156" spans="1:52" ht="15" customHeight="1">
      <c r="A156" s="73"/>
      <c r="B156" s="75"/>
      <c r="C156" s="124"/>
      <c r="D156" s="77">
        <f>IF(ISERROR(VLOOKUP($C156,'START LİSTE'!$B$6:$G$1027,2,0)),"",VLOOKUP($C156,'START LİSTE'!$B$6:$G$1027,2,0))</f>
      </c>
      <c r="E156" s="78">
        <f>IF(ISERROR(VLOOKUP($C156,'START LİSTE'!$B$6:$G$1027,4,0)),"",VLOOKUP($C156,'START LİSTE'!$B$6:$G$1027,4,0))</f>
      </c>
      <c r="F156" s="79">
        <f>IF(ISERROR(VLOOKUP($C156,'FERDİ SONUÇ'!$B$6:$H$1140,6,0)),"",VLOOKUP($C156,'FERDİ SONUÇ'!$B$6:$H$1140,6,0))</f>
      </c>
      <c r="G156" s="78" t="str">
        <f>IF(OR(E156="",F156="DQ",F156="DNF",F156="DNS",F156=""),"-",VLOOKUP(C156,'FERDİ SONUÇ'!$B$6:$H$1140,7,0))</f>
        <v>-</v>
      </c>
      <c r="H156" s="78" t="str">
        <f>IF(OR(E156="",E156="F",F156="DQ",F156="DNF",F156="DNS",F156=""),"-",VLOOKUP(C156,'FERDİ SONUÇ'!$B$6:$H$1140,7,0))</f>
        <v>-</v>
      </c>
      <c r="I156" s="81" t="str">
        <f>IF(ISERROR(SMALL(H156:H161,1)),"-",SMALL(H156:H161,1))</f>
        <v>-</v>
      </c>
      <c r="J156" s="74"/>
      <c r="AZ156" s="83">
        <v>1150</v>
      </c>
    </row>
    <row r="157" spans="1:52" ht="15" customHeight="1">
      <c r="A157" s="84"/>
      <c r="B157" s="86"/>
      <c r="C157" s="87"/>
      <c r="D157" s="88">
        <f>IF(ISERROR(VLOOKUP($C157,'START LİSTE'!$B$6:$G$1027,2,0)),"",VLOOKUP($C157,'START LİSTE'!$B$6:$G$1027,2,0))</f>
      </c>
      <c r="E157" s="89">
        <f>IF(ISERROR(VLOOKUP($C157,'START LİSTE'!$B$6:$G$1027,4,0)),"",VLOOKUP($C157,'START LİSTE'!$B$6:$G$1027,4,0))</f>
      </c>
      <c r="F157" s="90">
        <f>IF(ISERROR(VLOOKUP($C157,'FERDİ SONUÇ'!$B$6:$H$1140,6,0)),"",VLOOKUP($C157,'FERDİ SONUÇ'!$B$6:$H$1140,6,0))</f>
      </c>
      <c r="G157" s="89" t="str">
        <f>IF(OR(E157="",F157="DQ",F157="DNF",F157="DNS",F157=""),"-",VLOOKUP(C157,'FERDİ SONUÇ'!$B$6:$H$1140,7,0))</f>
        <v>-</v>
      </c>
      <c r="H157" s="89" t="str">
        <f>IF(OR(E157="",E157="F",F157="DQ",F157="DNF",F157="DNS",F157=""),"-",VLOOKUP(C157,'FERDİ SONUÇ'!$B$6:$H$1140,7,0))</f>
        <v>-</v>
      </c>
      <c r="I157" s="92" t="str">
        <f>IF(ISERROR(SMALL(H156:H161,2)),"-",SMALL(H156:H161,2))</f>
        <v>-</v>
      </c>
      <c r="J157" s="85"/>
      <c r="AZ157" s="83">
        <v>1151</v>
      </c>
    </row>
    <row r="158" spans="1:52" ht="15" customHeight="1">
      <c r="A158" s="110">
        <f>IF(AND(B158&lt;&gt;"",J158&lt;&gt;"DQ"),COUNT(J$6:J$185)-(RANK(J158,J$6:J$185)+COUNTIF(J$6:J158,J158))+2,IF(C156&lt;&gt;"",AZ158,""))</f>
      </c>
      <c r="B158" s="86">
        <f>IF(ISERROR(VLOOKUP(C156,'START LİSTE'!$B$6:$G$1027,3,0)),"",VLOOKUP(C156,'START LİSTE'!$B$6:$G$1027,3,0))</f>
      </c>
      <c r="C158" s="87"/>
      <c r="D158" s="88">
        <f>IF(ISERROR(VLOOKUP($C158,'START LİSTE'!$B$6:$G$1027,2,0)),"",VLOOKUP($C158,'START LİSTE'!$B$6:$G$1027,2,0))</f>
      </c>
      <c r="E158" s="89">
        <f>IF(ISERROR(VLOOKUP($C158,'START LİSTE'!$B$6:$G$1027,4,0)),"",VLOOKUP($C158,'START LİSTE'!$B$6:$G$1027,4,0))</f>
      </c>
      <c r="F158" s="90">
        <f>IF(ISERROR(VLOOKUP($C158,'FERDİ SONUÇ'!$B$6:$H$1140,6,0)),"",VLOOKUP($C158,'FERDİ SONUÇ'!$B$6:$H$1140,6,0))</f>
      </c>
      <c r="G158" s="89" t="str">
        <f>IF(OR(E158="",F158="DQ",F158="DNF",F158="DNS",F158=""),"-",VLOOKUP(C158,'FERDİ SONUÇ'!$B$6:$H$1140,7,0))</f>
        <v>-</v>
      </c>
      <c r="H158" s="89" t="str">
        <f>IF(OR(E158="",E158="F",F158="DQ",F158="DNF",F158="DNS",F158=""),"-",VLOOKUP(C158,'FERDİ SONUÇ'!$B$6:$H$1140,7,0))</f>
        <v>-</v>
      </c>
      <c r="I158" s="92" t="str">
        <f>IF(ISERROR(SMALL(H156:H161,3)),"-",SMALL(H156:H161,3))</f>
        <v>-</v>
      </c>
      <c r="J158" s="109">
        <f>IF(C156="","",IF(OR(I156="-",I157="-",I158="-",I159="-"),"DQ",SUM(I156,I157,I158,I159)))</f>
      </c>
      <c r="AZ158" s="83">
        <v>1152</v>
      </c>
    </row>
    <row r="159" spans="1:52" ht="15" customHeight="1">
      <c r="A159" s="84"/>
      <c r="B159" s="86"/>
      <c r="C159" s="87"/>
      <c r="D159" s="88">
        <f>IF(ISERROR(VLOOKUP($C159,'START LİSTE'!$B$6:$G$1027,2,0)),"",VLOOKUP($C159,'START LİSTE'!$B$6:$G$1027,2,0))</f>
      </c>
      <c r="E159" s="89">
        <f>IF(ISERROR(VLOOKUP($C159,'START LİSTE'!$B$6:$G$1027,4,0)),"",VLOOKUP($C159,'START LİSTE'!$B$6:$G$1027,4,0))</f>
      </c>
      <c r="F159" s="90">
        <f>IF(ISERROR(VLOOKUP($C159,'FERDİ SONUÇ'!$B$6:$H$1140,6,0)),"",VLOOKUP($C159,'FERDİ SONUÇ'!$B$6:$H$1140,6,0))</f>
      </c>
      <c r="G159" s="89" t="str">
        <f>IF(OR(E159="",F159="DQ",F159="DNF",F159="DNS",F159=""),"-",VLOOKUP(C159,'FERDİ SONUÇ'!$B$6:$H$1140,7,0))</f>
        <v>-</v>
      </c>
      <c r="H159" s="89" t="str">
        <f>IF(OR(E159="",E159="F",F159="DQ",F159="DNF",F159="DNS",F159=""),"-",VLOOKUP(C159,'FERDİ SONUÇ'!$B$6:$H$1140,7,0))</f>
        <v>-</v>
      </c>
      <c r="I159" s="92" t="str">
        <f>IF(ISERROR(SMALL(H156:H161,4)),"-",SMALL(H156:H161,4))</f>
        <v>-</v>
      </c>
      <c r="J159" s="85"/>
      <c r="AZ159" s="83">
        <v>1153</v>
      </c>
    </row>
    <row r="160" spans="1:52" ht="15" customHeight="1">
      <c r="A160" s="84"/>
      <c r="B160" s="86"/>
      <c r="C160" s="87"/>
      <c r="D160" s="88">
        <f>IF(ISERROR(VLOOKUP($C160,'START LİSTE'!$B$6:$G$1027,2,0)),"",VLOOKUP($C160,'START LİSTE'!$B$6:$G$1027,2,0))</f>
      </c>
      <c r="E160" s="89">
        <f>IF(ISERROR(VLOOKUP($C160,'START LİSTE'!$B$6:$G$1027,4,0)),"",VLOOKUP($C160,'START LİSTE'!$B$6:$G$1027,4,0))</f>
      </c>
      <c r="F160" s="90">
        <f>IF(ISERROR(VLOOKUP($C160,'FERDİ SONUÇ'!$B$6:$H$1140,6,0)),"",VLOOKUP($C160,'FERDİ SONUÇ'!$B$6:$H$1140,6,0))</f>
      </c>
      <c r="G160" s="89" t="str">
        <f>IF(OR(E160="",F160="DQ",F160="DNF",F160="DNS",F160=""),"-",VLOOKUP(C160,'FERDİ SONUÇ'!$B$6:$H$1140,7,0))</f>
        <v>-</v>
      </c>
      <c r="H160" s="89" t="str">
        <f>IF(OR(E160="",E160="F",F160="DQ",F160="DNF",F160="DNS",F160=""),"-",VLOOKUP(C160,'FERDİ SONUÇ'!$B$6:$H$1140,7,0))</f>
        <v>-</v>
      </c>
      <c r="I160" s="92" t="str">
        <f>IF(ISERROR(SMALL(H156:H161,5)),"-",SMALL(H156:H161,5))</f>
        <v>-</v>
      </c>
      <c r="J160" s="85"/>
      <c r="AZ160" s="83">
        <v>1154</v>
      </c>
    </row>
    <row r="161" spans="1:52" ht="15" customHeight="1">
      <c r="A161" s="93"/>
      <c r="B161" s="86"/>
      <c r="C161" s="125"/>
      <c r="D161" s="102">
        <f>IF(ISERROR(VLOOKUP($C161,'START LİSTE'!$B$6:$G$1027,2,0)),"",VLOOKUP($C161,'START LİSTE'!$B$6:$G$1027,2,0))</f>
      </c>
      <c r="E161" s="103">
        <f>IF(ISERROR(VLOOKUP($C161,'START LİSTE'!$B$6:$G$1027,4,0)),"",VLOOKUP($C161,'START LİSTE'!$B$6:$G$1027,4,0))</f>
      </c>
      <c r="F161" s="104">
        <f>IF(ISERROR(VLOOKUP($C161,'FERDİ SONUÇ'!$B$6:$H$1140,6,0)),"",VLOOKUP($C161,'FERDİ SONUÇ'!$B$6:$H$1140,6,0))</f>
      </c>
      <c r="G161" s="103" t="str">
        <f>IF(OR(E161="",F161="DQ",F161="DNF",F161="DNS",F161=""),"-",VLOOKUP(C161,'FERDİ SONUÇ'!$B$6:$H$1140,7,0))</f>
        <v>-</v>
      </c>
      <c r="H161" s="103" t="str">
        <f>IF(OR(E161="",E161="F",F161="DQ",F161="DNF",F161="DNS",F161=""),"-",VLOOKUP(C161,'FERDİ SONUÇ'!$B$6:$H$1140,7,0))</f>
        <v>-</v>
      </c>
      <c r="I161" s="100" t="str">
        <f>IF(ISERROR(SMALL(H156:H161,6)),"-",SMALL(H156:H161,6))</f>
        <v>-</v>
      </c>
      <c r="J161" s="94"/>
      <c r="AZ161" s="83">
        <v>1155</v>
      </c>
    </row>
    <row r="162" spans="1:52" ht="15" customHeight="1">
      <c r="A162" s="73"/>
      <c r="B162" s="75"/>
      <c r="C162" s="124"/>
      <c r="D162" s="77">
        <f>IF(ISERROR(VLOOKUP($C162,'START LİSTE'!$B$6:$G$1027,2,0)),"",VLOOKUP($C162,'START LİSTE'!$B$6:$G$1027,2,0))</f>
      </c>
      <c r="E162" s="78">
        <f>IF(ISERROR(VLOOKUP($C162,'START LİSTE'!$B$6:$G$1027,4,0)),"",VLOOKUP($C162,'START LİSTE'!$B$6:$G$1027,4,0))</f>
      </c>
      <c r="F162" s="79">
        <f>IF(ISERROR(VLOOKUP($C162,'FERDİ SONUÇ'!$B$6:$H$1140,6,0)),"",VLOOKUP($C162,'FERDİ SONUÇ'!$B$6:$H$1140,6,0))</f>
      </c>
      <c r="G162" s="78" t="str">
        <f>IF(OR(E162="",F162="DQ",F162="DNF",F162="DNS",F162=""),"-",VLOOKUP(C162,'FERDİ SONUÇ'!$B$6:$H$1140,7,0))</f>
        <v>-</v>
      </c>
      <c r="H162" s="78" t="str">
        <f>IF(OR(E162="",E162="F",F162="DQ",F162="DNF",F162="DNS",F162=""),"-",VLOOKUP(C162,'FERDİ SONUÇ'!$B$6:$H$1140,7,0))</f>
        <v>-</v>
      </c>
      <c r="I162" s="81" t="str">
        <f>IF(ISERROR(SMALL(H162:H167,1)),"-",SMALL(H162:H167,1))</f>
        <v>-</v>
      </c>
      <c r="J162" s="74"/>
      <c r="AZ162" s="83">
        <v>1156</v>
      </c>
    </row>
    <row r="163" spans="1:52" ht="15" customHeight="1">
      <c r="A163" s="84"/>
      <c r="B163" s="86"/>
      <c r="C163" s="87"/>
      <c r="D163" s="88">
        <f>IF(ISERROR(VLOOKUP($C163,'START LİSTE'!$B$6:$G$1027,2,0)),"",VLOOKUP($C163,'START LİSTE'!$B$6:$G$1027,2,0))</f>
      </c>
      <c r="E163" s="89">
        <f>IF(ISERROR(VLOOKUP($C163,'START LİSTE'!$B$6:$G$1027,4,0)),"",VLOOKUP($C163,'START LİSTE'!$B$6:$G$1027,4,0))</f>
      </c>
      <c r="F163" s="90">
        <f>IF(ISERROR(VLOOKUP($C163,'FERDİ SONUÇ'!$B$6:$H$1140,6,0)),"",VLOOKUP($C163,'FERDİ SONUÇ'!$B$6:$H$1140,6,0))</f>
      </c>
      <c r="G163" s="89" t="str">
        <f>IF(OR(E163="",F163="DQ",F163="DNF",F163="DNS",F163=""),"-",VLOOKUP(C163,'FERDİ SONUÇ'!$B$6:$H$1140,7,0))</f>
        <v>-</v>
      </c>
      <c r="H163" s="89" t="str">
        <f>IF(OR(E163="",E163="F",F163="DQ",F163="DNF",F163="DNS",F163=""),"-",VLOOKUP(C163,'FERDİ SONUÇ'!$B$6:$H$1140,7,0))</f>
        <v>-</v>
      </c>
      <c r="I163" s="92" t="str">
        <f>IF(ISERROR(SMALL(H162:H167,2)),"-",SMALL(H162:H167,2))</f>
        <v>-</v>
      </c>
      <c r="J163" s="85"/>
      <c r="AZ163" s="83">
        <v>1157</v>
      </c>
    </row>
    <row r="164" spans="1:52" ht="15" customHeight="1">
      <c r="A164" s="110">
        <f>IF(AND(B164&lt;&gt;"",J164&lt;&gt;"DQ"),COUNT(J$6:J$185)-(RANK(J164,J$6:J$185)+COUNTIF(J$6:J164,J164))+2,IF(C162&lt;&gt;"",AZ164,""))</f>
      </c>
      <c r="B164" s="86">
        <f>IF(ISERROR(VLOOKUP(C162,'START LİSTE'!$B$6:$G$1027,3,0)),"",VLOOKUP(C162,'START LİSTE'!$B$6:$G$1027,3,0))</f>
      </c>
      <c r="C164" s="87"/>
      <c r="D164" s="88">
        <f>IF(ISERROR(VLOOKUP($C164,'START LİSTE'!$B$6:$G$1027,2,0)),"",VLOOKUP($C164,'START LİSTE'!$B$6:$G$1027,2,0))</f>
      </c>
      <c r="E164" s="89">
        <f>IF(ISERROR(VLOOKUP($C164,'START LİSTE'!$B$6:$G$1027,4,0)),"",VLOOKUP($C164,'START LİSTE'!$B$6:$G$1027,4,0))</f>
      </c>
      <c r="F164" s="90">
        <f>IF(ISERROR(VLOOKUP($C164,'FERDİ SONUÇ'!$B$6:$H$1140,6,0)),"",VLOOKUP($C164,'FERDİ SONUÇ'!$B$6:$H$1140,6,0))</f>
      </c>
      <c r="G164" s="89" t="str">
        <f>IF(OR(E164="",F164="DQ",F164="DNF",F164="DNS",F164=""),"-",VLOOKUP(C164,'FERDİ SONUÇ'!$B$6:$H$1140,7,0))</f>
        <v>-</v>
      </c>
      <c r="H164" s="89" t="str">
        <f>IF(OR(E164="",E164="F",F164="DQ",F164="DNF",F164="DNS",F164=""),"-",VLOOKUP(C164,'FERDİ SONUÇ'!$B$6:$H$1140,7,0))</f>
        <v>-</v>
      </c>
      <c r="I164" s="92" t="str">
        <f>IF(ISERROR(SMALL(H162:H167,3)),"-",SMALL(H162:H167,3))</f>
        <v>-</v>
      </c>
      <c r="J164" s="109">
        <f>IF(C162="","",IF(OR(I162="-",I163="-",I164="-",I165="-"),"DQ",SUM(I162,I163,I164,I165)))</f>
      </c>
      <c r="AZ164" s="83">
        <v>1158</v>
      </c>
    </row>
    <row r="165" spans="1:52" ht="15" customHeight="1">
      <c r="A165" s="84"/>
      <c r="B165" s="86"/>
      <c r="C165" s="87"/>
      <c r="D165" s="88">
        <f>IF(ISERROR(VLOOKUP($C165,'START LİSTE'!$B$6:$G$1027,2,0)),"",VLOOKUP($C165,'START LİSTE'!$B$6:$G$1027,2,0))</f>
      </c>
      <c r="E165" s="89">
        <f>IF(ISERROR(VLOOKUP($C165,'START LİSTE'!$B$6:$G$1027,4,0)),"",VLOOKUP($C165,'START LİSTE'!$B$6:$G$1027,4,0))</f>
      </c>
      <c r="F165" s="90">
        <f>IF(ISERROR(VLOOKUP($C165,'FERDİ SONUÇ'!$B$6:$H$1140,6,0)),"",VLOOKUP($C165,'FERDİ SONUÇ'!$B$6:$H$1140,6,0))</f>
      </c>
      <c r="G165" s="89" t="str">
        <f>IF(OR(E165="",F165="DQ",F165="DNF",F165="DNS",F165=""),"-",VLOOKUP(C165,'FERDİ SONUÇ'!$B$6:$H$1140,7,0))</f>
        <v>-</v>
      </c>
      <c r="H165" s="89" t="str">
        <f>IF(OR(E165="",E165="F",F165="DQ",F165="DNF",F165="DNS",F165=""),"-",VLOOKUP(C165,'FERDİ SONUÇ'!$B$6:$H$1140,7,0))</f>
        <v>-</v>
      </c>
      <c r="I165" s="92" t="str">
        <f>IF(ISERROR(SMALL(H162:H167,4)),"-",SMALL(H162:H167,4))</f>
        <v>-</v>
      </c>
      <c r="J165" s="85"/>
      <c r="AZ165" s="83">
        <v>1159</v>
      </c>
    </row>
    <row r="166" spans="1:52" ht="15" customHeight="1">
      <c r="A166" s="84"/>
      <c r="B166" s="86"/>
      <c r="C166" s="87"/>
      <c r="D166" s="88">
        <f>IF(ISERROR(VLOOKUP($C166,'START LİSTE'!$B$6:$G$1027,2,0)),"",VLOOKUP($C166,'START LİSTE'!$B$6:$G$1027,2,0))</f>
      </c>
      <c r="E166" s="89">
        <f>IF(ISERROR(VLOOKUP($C166,'START LİSTE'!$B$6:$G$1027,4,0)),"",VLOOKUP($C166,'START LİSTE'!$B$6:$G$1027,4,0))</f>
      </c>
      <c r="F166" s="90">
        <f>IF(ISERROR(VLOOKUP($C166,'FERDİ SONUÇ'!$B$6:$H$1140,6,0)),"",VLOOKUP($C166,'FERDİ SONUÇ'!$B$6:$H$1140,6,0))</f>
      </c>
      <c r="G166" s="89" t="str">
        <f>IF(OR(E166="",F166="DQ",F166="DNF",F166="DNS",F166=""),"-",VLOOKUP(C166,'FERDİ SONUÇ'!$B$6:$H$1140,7,0))</f>
        <v>-</v>
      </c>
      <c r="H166" s="89" t="str">
        <f>IF(OR(E166="",E166="F",F166="DQ",F166="DNF",F166="DNS",F166=""),"-",VLOOKUP(C166,'FERDİ SONUÇ'!$B$6:$H$1140,7,0))</f>
        <v>-</v>
      </c>
      <c r="I166" s="92" t="str">
        <f>IF(ISERROR(SMALL(H162:H167,5)),"-",SMALL(H162:H167,5))</f>
        <v>-</v>
      </c>
      <c r="J166" s="85"/>
      <c r="AZ166" s="83">
        <v>1160</v>
      </c>
    </row>
    <row r="167" spans="1:52" ht="15" customHeight="1">
      <c r="A167" s="93"/>
      <c r="B167" s="95"/>
      <c r="C167" s="125"/>
      <c r="D167" s="96">
        <f>IF(ISERROR(VLOOKUP($C167,'START LİSTE'!$B$6:$G$1027,2,0)),"",VLOOKUP($C167,'START LİSTE'!$B$6:$G$1027,2,0))</f>
      </c>
      <c r="E167" s="97">
        <f>IF(ISERROR(VLOOKUP($C167,'START LİSTE'!$B$6:$G$1027,4,0)),"",VLOOKUP($C167,'START LİSTE'!$B$6:$G$1027,4,0))</f>
      </c>
      <c r="F167" s="98">
        <f>IF(ISERROR(VLOOKUP($C167,'FERDİ SONUÇ'!$B$6:$H$1140,6,0)),"",VLOOKUP($C167,'FERDİ SONUÇ'!$B$6:$H$1140,6,0))</f>
      </c>
      <c r="G167" s="97" t="str">
        <f>IF(OR(E167="",F167="DQ",F167="DNF",F167="DNS",F167=""),"-",VLOOKUP(C167,'FERDİ SONUÇ'!$B$6:$H$1140,7,0))</f>
        <v>-</v>
      </c>
      <c r="H167" s="97" t="str">
        <f>IF(OR(E167="",E167="F",F167="DQ",F167="DNF",F167="DNS",F167=""),"-",VLOOKUP(C167,'FERDİ SONUÇ'!$B$6:$H$1140,7,0))</f>
        <v>-</v>
      </c>
      <c r="I167" s="100" t="str">
        <f>IF(ISERROR(SMALL(H162:H167,6)),"-",SMALL(H162:H167,6))</f>
        <v>-</v>
      </c>
      <c r="J167" s="94"/>
      <c r="AZ167" s="83">
        <v>1161</v>
      </c>
    </row>
    <row r="168" spans="1:52" ht="15" customHeight="1">
      <c r="A168" s="73"/>
      <c r="B168" s="75"/>
      <c r="C168" s="124"/>
      <c r="D168" s="77">
        <f>IF(ISERROR(VLOOKUP($C168,'START LİSTE'!$B$6:$G$1027,2,0)),"",VLOOKUP($C168,'START LİSTE'!$B$6:$G$1027,2,0))</f>
      </c>
      <c r="E168" s="78">
        <f>IF(ISERROR(VLOOKUP($C168,'START LİSTE'!$B$6:$G$1027,4,0)),"",VLOOKUP($C168,'START LİSTE'!$B$6:$G$1027,4,0))</f>
      </c>
      <c r="F168" s="79">
        <f>IF(ISERROR(VLOOKUP($C168,'FERDİ SONUÇ'!$B$6:$H$1140,6,0)),"",VLOOKUP($C168,'FERDİ SONUÇ'!$B$6:$H$1140,6,0))</f>
      </c>
      <c r="G168" s="78" t="str">
        <f>IF(OR(E168="",F168="DQ",F168="DNF",F168="DNS",F168=""),"-",VLOOKUP(C168,'FERDİ SONUÇ'!$B$6:$H$1140,7,0))</f>
        <v>-</v>
      </c>
      <c r="H168" s="78" t="str">
        <f>IF(OR(E168="",E168="F",F168="DQ",F168="DNF",F168="DNS",F168=""),"-",VLOOKUP(C168,'FERDİ SONUÇ'!$B$6:$H$1140,7,0))</f>
        <v>-</v>
      </c>
      <c r="I168" s="81" t="str">
        <f>IF(ISERROR(SMALL(H168:H173,1)),"-",SMALL(H168:H173,1))</f>
        <v>-</v>
      </c>
      <c r="J168" s="74"/>
      <c r="AZ168" s="83">
        <v>1162</v>
      </c>
    </row>
    <row r="169" spans="1:52" ht="15" customHeight="1">
      <c r="A169" s="84"/>
      <c r="B169" s="86"/>
      <c r="C169" s="87"/>
      <c r="D169" s="88">
        <f>IF(ISERROR(VLOOKUP($C169,'START LİSTE'!$B$6:$G$1027,2,0)),"",VLOOKUP($C169,'START LİSTE'!$B$6:$G$1027,2,0))</f>
      </c>
      <c r="E169" s="89">
        <f>IF(ISERROR(VLOOKUP($C169,'START LİSTE'!$B$6:$G$1027,4,0)),"",VLOOKUP($C169,'START LİSTE'!$B$6:$G$1027,4,0))</f>
      </c>
      <c r="F169" s="90">
        <f>IF(ISERROR(VLOOKUP($C169,'FERDİ SONUÇ'!$B$6:$H$1140,6,0)),"",VLOOKUP($C169,'FERDİ SONUÇ'!$B$6:$H$1140,6,0))</f>
      </c>
      <c r="G169" s="89" t="str">
        <f>IF(OR(E169="",F169="DQ",F169="DNF",F169="DNS",F169=""),"-",VLOOKUP(C169,'FERDİ SONUÇ'!$B$6:$H$1140,7,0))</f>
        <v>-</v>
      </c>
      <c r="H169" s="89" t="str">
        <f>IF(OR(E169="",E169="F",F169="DQ",F169="DNF",F169="DNS",F169=""),"-",VLOOKUP(C169,'FERDİ SONUÇ'!$B$6:$H$1140,7,0))</f>
        <v>-</v>
      </c>
      <c r="I169" s="92" t="str">
        <f>IF(ISERROR(SMALL(H168:H173,2)),"-",SMALL(H168:H173,2))</f>
        <v>-</v>
      </c>
      <c r="J169" s="85"/>
      <c r="AZ169" s="83">
        <v>1163</v>
      </c>
    </row>
    <row r="170" spans="1:52" ht="15" customHeight="1">
      <c r="A170" s="110">
        <f>IF(AND(B170&lt;&gt;"",J170&lt;&gt;"DQ"),COUNT(J$6:J$185)-(RANK(J170,J$6:J$185)+COUNTIF(J$6:J170,J170))+2,IF(C168&lt;&gt;"",AZ170,""))</f>
      </c>
      <c r="B170" s="86">
        <f>IF(ISERROR(VLOOKUP(C168,'START LİSTE'!$B$6:$G$1027,3,0)),"",VLOOKUP(C168,'START LİSTE'!$B$6:$G$1027,3,0))</f>
      </c>
      <c r="C170" s="87"/>
      <c r="D170" s="88">
        <f>IF(ISERROR(VLOOKUP($C170,'START LİSTE'!$B$6:$G$1027,2,0)),"",VLOOKUP($C170,'START LİSTE'!$B$6:$G$1027,2,0))</f>
      </c>
      <c r="E170" s="89">
        <f>IF(ISERROR(VLOOKUP($C170,'START LİSTE'!$B$6:$G$1027,4,0)),"",VLOOKUP($C170,'START LİSTE'!$B$6:$G$1027,4,0))</f>
      </c>
      <c r="F170" s="90">
        <f>IF(ISERROR(VLOOKUP($C170,'FERDİ SONUÇ'!$B$6:$H$1140,6,0)),"",VLOOKUP($C170,'FERDİ SONUÇ'!$B$6:$H$1140,6,0))</f>
      </c>
      <c r="G170" s="89" t="str">
        <f>IF(OR(E170="",F170="DQ",F170="DNF",F170="DNS",F170=""),"-",VLOOKUP(C170,'FERDİ SONUÇ'!$B$6:$H$1140,7,0))</f>
        <v>-</v>
      </c>
      <c r="H170" s="89" t="str">
        <f>IF(OR(E170="",E170="F",F170="DQ",F170="DNF",F170="DNS",F170=""),"-",VLOOKUP(C170,'FERDİ SONUÇ'!$B$6:$H$1140,7,0))</f>
        <v>-</v>
      </c>
      <c r="I170" s="92" t="str">
        <f>IF(ISERROR(SMALL(H168:H173,3)),"-",SMALL(H168:H173,3))</f>
        <v>-</v>
      </c>
      <c r="J170" s="109">
        <f>IF(C168="","",IF(OR(I168="-",I169="-",I170="-",I171="-"),"DQ",SUM(I168,I169,I170,I171)))</f>
      </c>
      <c r="AZ170" s="83">
        <v>1164</v>
      </c>
    </row>
    <row r="171" spans="1:52" ht="15" customHeight="1">
      <c r="A171" s="84"/>
      <c r="B171" s="86"/>
      <c r="C171" s="87"/>
      <c r="D171" s="88">
        <f>IF(ISERROR(VLOOKUP($C171,'START LİSTE'!$B$6:$G$1027,2,0)),"",VLOOKUP($C171,'START LİSTE'!$B$6:$G$1027,2,0))</f>
      </c>
      <c r="E171" s="89">
        <f>IF(ISERROR(VLOOKUP($C171,'START LİSTE'!$B$6:$G$1027,4,0)),"",VLOOKUP($C171,'START LİSTE'!$B$6:$G$1027,4,0))</f>
      </c>
      <c r="F171" s="90">
        <f>IF(ISERROR(VLOOKUP($C171,'FERDİ SONUÇ'!$B$6:$H$1140,6,0)),"",VLOOKUP($C171,'FERDİ SONUÇ'!$B$6:$H$1140,6,0))</f>
      </c>
      <c r="G171" s="89" t="str">
        <f>IF(OR(E171="",F171="DQ",F171="DNF",F171="DNS",F171=""),"-",VLOOKUP(C171,'FERDİ SONUÇ'!$B$6:$H$1140,7,0))</f>
        <v>-</v>
      </c>
      <c r="H171" s="89" t="str">
        <f>IF(OR(E171="",E171="F",F171="DQ",F171="DNF",F171="DNS",F171=""),"-",VLOOKUP(C171,'FERDİ SONUÇ'!$B$6:$H$1140,7,0))</f>
        <v>-</v>
      </c>
      <c r="I171" s="92" t="str">
        <f>IF(ISERROR(SMALL(H168:H173,4)),"-",SMALL(H168:H173,4))</f>
        <v>-</v>
      </c>
      <c r="J171" s="85"/>
      <c r="AZ171" s="83">
        <v>1165</v>
      </c>
    </row>
    <row r="172" spans="1:52" ht="15" customHeight="1">
      <c r="A172" s="84"/>
      <c r="B172" s="86"/>
      <c r="C172" s="87"/>
      <c r="D172" s="88">
        <f>IF(ISERROR(VLOOKUP($C172,'START LİSTE'!$B$6:$G$1027,2,0)),"",VLOOKUP($C172,'START LİSTE'!$B$6:$G$1027,2,0))</f>
      </c>
      <c r="E172" s="89">
        <f>IF(ISERROR(VLOOKUP($C172,'START LİSTE'!$B$6:$G$1027,4,0)),"",VLOOKUP($C172,'START LİSTE'!$B$6:$G$1027,4,0))</f>
      </c>
      <c r="F172" s="90">
        <f>IF(ISERROR(VLOOKUP($C172,'FERDİ SONUÇ'!$B$6:$H$1140,6,0)),"",VLOOKUP($C172,'FERDİ SONUÇ'!$B$6:$H$1140,6,0))</f>
      </c>
      <c r="G172" s="89" t="str">
        <f>IF(OR(E172="",F172="DQ",F172="DNF",F172="DNS",F172=""),"-",VLOOKUP(C172,'FERDİ SONUÇ'!$B$6:$H$1140,7,0))</f>
        <v>-</v>
      </c>
      <c r="H172" s="89" t="str">
        <f>IF(OR(E172="",E172="F",F172="DQ",F172="DNF",F172="DNS",F172=""),"-",VLOOKUP(C172,'FERDİ SONUÇ'!$B$6:$H$1140,7,0))</f>
        <v>-</v>
      </c>
      <c r="I172" s="92" t="str">
        <f>IF(ISERROR(SMALL(H168:H173,5)),"-",SMALL(H168:H173,5))</f>
        <v>-</v>
      </c>
      <c r="J172" s="85"/>
      <c r="AZ172" s="83">
        <v>1166</v>
      </c>
    </row>
    <row r="173" spans="1:52" ht="15" customHeight="1">
      <c r="A173" s="93"/>
      <c r="B173" s="95"/>
      <c r="C173" s="125"/>
      <c r="D173" s="96">
        <f>IF(ISERROR(VLOOKUP($C173,'START LİSTE'!$B$6:$G$1027,2,0)),"",VLOOKUP($C173,'START LİSTE'!$B$6:$G$1027,2,0))</f>
      </c>
      <c r="E173" s="97">
        <f>IF(ISERROR(VLOOKUP($C173,'START LİSTE'!$B$6:$G$1027,4,0)),"",VLOOKUP($C173,'START LİSTE'!$B$6:$G$1027,4,0))</f>
      </c>
      <c r="F173" s="98">
        <f>IF(ISERROR(VLOOKUP($C173,'FERDİ SONUÇ'!$B$6:$H$1140,6,0)),"",VLOOKUP($C173,'FERDİ SONUÇ'!$B$6:$H$1140,6,0))</f>
      </c>
      <c r="G173" s="97" t="str">
        <f>IF(OR(E173="",F173="DQ",F173="DNF",F173="DNS",F173=""),"-",VLOOKUP(C173,'FERDİ SONUÇ'!$B$6:$H$1140,7,0))</f>
        <v>-</v>
      </c>
      <c r="H173" s="97" t="str">
        <f>IF(OR(E173="",E173="F",F173="DQ",F173="DNF",F173="DNS",F173=""),"-",VLOOKUP(C173,'FERDİ SONUÇ'!$B$6:$H$1140,7,0))</f>
        <v>-</v>
      </c>
      <c r="I173" s="100" t="str">
        <f>IF(ISERROR(SMALL(H168:H173,6)),"-",SMALL(H168:H173,6))</f>
        <v>-</v>
      </c>
      <c r="J173" s="94"/>
      <c r="AZ173" s="83">
        <v>1167</v>
      </c>
    </row>
    <row r="174" spans="1:52" ht="15" customHeight="1">
      <c r="A174" s="73"/>
      <c r="B174" s="75"/>
      <c r="C174" s="124"/>
      <c r="D174" s="77">
        <f>IF(ISERROR(VLOOKUP($C174,'START LİSTE'!$B$6:$G$1027,2,0)),"",VLOOKUP($C174,'START LİSTE'!$B$6:$G$1027,2,0))</f>
      </c>
      <c r="E174" s="78">
        <f>IF(ISERROR(VLOOKUP($C174,'START LİSTE'!$B$6:$G$1027,4,0)),"",VLOOKUP($C174,'START LİSTE'!$B$6:$G$1027,4,0))</f>
      </c>
      <c r="F174" s="79">
        <f>IF(ISERROR(VLOOKUP($C174,'FERDİ SONUÇ'!$B$6:$H$1140,6,0)),"",VLOOKUP($C174,'FERDİ SONUÇ'!$B$6:$H$1140,6,0))</f>
      </c>
      <c r="G174" s="78" t="str">
        <f>IF(OR(E174="",F174="DQ",F174="DNF",F174="DNS",F174=""),"-",VLOOKUP(C174,'FERDİ SONUÇ'!$B$6:$H$1140,7,0))</f>
        <v>-</v>
      </c>
      <c r="H174" s="78" t="str">
        <f>IF(OR(E174="",E174="F",F174="DQ",F174="DNF",F174="DNS",F174=""),"-",VLOOKUP(C174,'FERDİ SONUÇ'!$B$6:$H$1140,7,0))</f>
        <v>-</v>
      </c>
      <c r="I174" s="81" t="str">
        <f>IF(ISERROR(SMALL(H174:H179,1)),"-",SMALL(H174:H179,1))</f>
        <v>-</v>
      </c>
      <c r="J174" s="74"/>
      <c r="AZ174" s="83">
        <v>1168</v>
      </c>
    </row>
    <row r="175" spans="1:52" ht="15" customHeight="1">
      <c r="A175" s="84"/>
      <c r="B175" s="86"/>
      <c r="C175" s="87"/>
      <c r="D175" s="88">
        <f>IF(ISERROR(VLOOKUP($C175,'START LİSTE'!$B$6:$G$1027,2,0)),"",VLOOKUP($C175,'START LİSTE'!$B$6:$G$1027,2,0))</f>
      </c>
      <c r="E175" s="89">
        <f>IF(ISERROR(VLOOKUP($C175,'START LİSTE'!$B$6:$G$1027,4,0)),"",VLOOKUP($C175,'START LİSTE'!$B$6:$G$1027,4,0))</f>
      </c>
      <c r="F175" s="90">
        <f>IF(ISERROR(VLOOKUP($C175,'FERDİ SONUÇ'!$B$6:$H$1140,6,0)),"",VLOOKUP($C175,'FERDİ SONUÇ'!$B$6:$H$1140,6,0))</f>
      </c>
      <c r="G175" s="89" t="str">
        <f>IF(OR(E175="",F175="DQ",F175="DNF",F175="DNS",F175=""),"-",VLOOKUP(C175,'FERDİ SONUÇ'!$B$6:$H$1140,7,0))</f>
        <v>-</v>
      </c>
      <c r="H175" s="89" t="str">
        <f>IF(OR(E175="",E175="F",F175="DQ",F175="DNF",F175="DNS",F175=""),"-",VLOOKUP(C175,'FERDİ SONUÇ'!$B$6:$H$1140,7,0))</f>
        <v>-</v>
      </c>
      <c r="I175" s="92" t="str">
        <f>IF(ISERROR(SMALL(H174:H179,2)),"-",SMALL(H174:H179,2))</f>
        <v>-</v>
      </c>
      <c r="J175" s="85"/>
      <c r="AZ175" s="83">
        <v>1169</v>
      </c>
    </row>
    <row r="176" spans="1:52" ht="15" customHeight="1">
      <c r="A176" s="110">
        <f>IF(AND(B176&lt;&gt;"",J176&lt;&gt;"DQ"),COUNT(J$6:J$185)-(RANK(J176,J$6:J$185)+COUNTIF(J$6:J176,J176))+2,IF(C174&lt;&gt;"",AZ176,""))</f>
      </c>
      <c r="B176" s="86">
        <f>IF(ISERROR(VLOOKUP(C174,'START LİSTE'!$B$6:$G$1027,3,0)),"",VLOOKUP(C174,'START LİSTE'!$B$6:$G$1027,3,0))</f>
      </c>
      <c r="C176" s="87"/>
      <c r="D176" s="88">
        <f>IF(ISERROR(VLOOKUP($C176,'START LİSTE'!$B$6:$G$1027,2,0)),"",VLOOKUP($C176,'START LİSTE'!$B$6:$G$1027,2,0))</f>
      </c>
      <c r="E176" s="89">
        <f>IF(ISERROR(VLOOKUP($C176,'START LİSTE'!$B$6:$G$1027,4,0)),"",VLOOKUP($C176,'START LİSTE'!$B$6:$G$1027,4,0))</f>
      </c>
      <c r="F176" s="90">
        <f>IF(ISERROR(VLOOKUP($C176,'FERDİ SONUÇ'!$B$6:$H$1140,6,0)),"",VLOOKUP($C176,'FERDİ SONUÇ'!$B$6:$H$1140,6,0))</f>
      </c>
      <c r="G176" s="89" t="str">
        <f>IF(OR(E176="",F176="DQ",F176="DNF",F176="DNS",F176=""),"-",VLOOKUP(C176,'FERDİ SONUÇ'!$B$6:$H$1140,7,0))</f>
        <v>-</v>
      </c>
      <c r="H176" s="89" t="str">
        <f>IF(OR(E176="",E176="F",F176="DQ",F176="DNF",F176="DNS",F176=""),"-",VLOOKUP(C176,'FERDİ SONUÇ'!$B$6:$H$1140,7,0))</f>
        <v>-</v>
      </c>
      <c r="I176" s="92" t="str">
        <f>IF(ISERROR(SMALL(H174:H179,3)),"-",SMALL(H174:H179,3))</f>
        <v>-</v>
      </c>
      <c r="J176" s="109">
        <f>IF(C174="","",IF(OR(I174="-",I175="-",I176="-",I177="-"),"DQ",SUM(I174,I175,I176,I177)))</f>
      </c>
      <c r="AZ176" s="83">
        <v>1170</v>
      </c>
    </row>
    <row r="177" spans="1:52" ht="15" customHeight="1">
      <c r="A177" s="84"/>
      <c r="B177" s="86"/>
      <c r="C177" s="87"/>
      <c r="D177" s="88">
        <f>IF(ISERROR(VLOOKUP($C177,'START LİSTE'!$B$6:$G$1027,2,0)),"",VLOOKUP($C177,'START LİSTE'!$B$6:$G$1027,2,0))</f>
      </c>
      <c r="E177" s="89">
        <f>IF(ISERROR(VLOOKUP($C177,'START LİSTE'!$B$6:$G$1027,4,0)),"",VLOOKUP($C177,'START LİSTE'!$B$6:$G$1027,4,0))</f>
      </c>
      <c r="F177" s="90">
        <f>IF(ISERROR(VLOOKUP($C177,'FERDİ SONUÇ'!$B$6:$H$1140,6,0)),"",VLOOKUP($C177,'FERDİ SONUÇ'!$B$6:$H$1140,6,0))</f>
      </c>
      <c r="G177" s="89" t="str">
        <f>IF(OR(E177="",F177="DQ",F177="DNF",F177="DNS",F177=""),"-",VLOOKUP(C177,'FERDİ SONUÇ'!$B$6:$H$1140,7,0))</f>
        <v>-</v>
      </c>
      <c r="H177" s="89" t="str">
        <f>IF(OR(E177="",E177="F",F177="DQ",F177="DNF",F177="DNS",F177=""),"-",VLOOKUP(C177,'FERDİ SONUÇ'!$B$6:$H$1140,7,0))</f>
        <v>-</v>
      </c>
      <c r="I177" s="92" t="str">
        <f>IF(ISERROR(SMALL(H174:H179,4)),"-",SMALL(H174:H179,4))</f>
        <v>-</v>
      </c>
      <c r="J177" s="85"/>
      <c r="AZ177" s="83">
        <v>1171</v>
      </c>
    </row>
    <row r="178" spans="1:52" ht="15" customHeight="1">
      <c r="A178" s="84"/>
      <c r="B178" s="86"/>
      <c r="C178" s="87"/>
      <c r="D178" s="88">
        <f>IF(ISERROR(VLOOKUP($C178,'START LİSTE'!$B$6:$G$1027,2,0)),"",VLOOKUP($C178,'START LİSTE'!$B$6:$G$1027,2,0))</f>
      </c>
      <c r="E178" s="89">
        <f>IF(ISERROR(VLOOKUP($C178,'START LİSTE'!$B$6:$G$1027,4,0)),"",VLOOKUP($C178,'START LİSTE'!$B$6:$G$1027,4,0))</f>
      </c>
      <c r="F178" s="90">
        <f>IF(ISERROR(VLOOKUP($C178,'FERDİ SONUÇ'!$B$6:$H$1140,6,0)),"",VLOOKUP($C178,'FERDİ SONUÇ'!$B$6:$H$1140,6,0))</f>
      </c>
      <c r="G178" s="89" t="str">
        <f>IF(OR(E178="",F178="DQ",F178="DNF",F178="DNS",F178=""),"-",VLOOKUP(C178,'FERDİ SONUÇ'!$B$6:$H$1140,7,0))</f>
        <v>-</v>
      </c>
      <c r="H178" s="89" t="str">
        <f>IF(OR(E178="",E178="F",F178="DQ",F178="DNF",F178="DNS",F178=""),"-",VLOOKUP(C178,'FERDİ SONUÇ'!$B$6:$H$1140,7,0))</f>
        <v>-</v>
      </c>
      <c r="I178" s="92" t="str">
        <f>IF(ISERROR(SMALL(H174:H179,5)),"-",SMALL(H174:H179,5))</f>
        <v>-</v>
      </c>
      <c r="J178" s="85"/>
      <c r="AZ178" s="83">
        <v>1172</v>
      </c>
    </row>
    <row r="179" spans="1:52" ht="15" customHeight="1">
      <c r="A179" s="93"/>
      <c r="B179" s="95"/>
      <c r="C179" s="125"/>
      <c r="D179" s="96">
        <f>IF(ISERROR(VLOOKUP($C179,'START LİSTE'!$B$6:$G$1027,2,0)),"",VLOOKUP($C179,'START LİSTE'!$B$6:$G$1027,2,0))</f>
      </c>
      <c r="E179" s="97">
        <f>IF(ISERROR(VLOOKUP($C179,'START LİSTE'!$B$6:$G$1027,4,0)),"",VLOOKUP($C179,'START LİSTE'!$B$6:$G$1027,4,0))</f>
      </c>
      <c r="F179" s="98">
        <f>IF(ISERROR(VLOOKUP($C179,'FERDİ SONUÇ'!$B$6:$H$1140,6,0)),"",VLOOKUP($C179,'FERDİ SONUÇ'!$B$6:$H$1140,6,0))</f>
      </c>
      <c r="G179" s="97" t="str">
        <f>IF(OR(E179="",F179="DQ",F179="DNF",F179="DNS",F179=""),"-",VLOOKUP(C179,'FERDİ SONUÇ'!$B$6:$H$1140,7,0))</f>
        <v>-</v>
      </c>
      <c r="H179" s="97" t="str">
        <f>IF(OR(E179="",E179="F",F179="DQ",F179="DNF",F179="DNS",F179=""),"-",VLOOKUP(C179,'FERDİ SONUÇ'!$B$6:$H$1140,7,0))</f>
        <v>-</v>
      </c>
      <c r="I179" s="100" t="str">
        <f>IF(ISERROR(SMALL(H174:H179,6)),"-",SMALL(H174:H179,6))</f>
        <v>-</v>
      </c>
      <c r="J179" s="94"/>
      <c r="AZ179" s="83">
        <v>1173</v>
      </c>
    </row>
    <row r="180" spans="1:52" ht="15" customHeight="1">
      <c r="A180" s="73"/>
      <c r="B180" s="75"/>
      <c r="C180" s="124"/>
      <c r="D180" s="77">
        <f>IF(ISERROR(VLOOKUP($C180,'START LİSTE'!$B$6:$G$1027,2,0)),"",VLOOKUP($C180,'START LİSTE'!$B$6:$G$1027,2,0))</f>
      </c>
      <c r="E180" s="78">
        <f>IF(ISERROR(VLOOKUP($C180,'START LİSTE'!$B$6:$G$1027,4,0)),"",VLOOKUP($C180,'START LİSTE'!$B$6:$G$1027,4,0))</f>
      </c>
      <c r="F180" s="79">
        <f>IF(ISERROR(VLOOKUP($C180,'FERDİ SONUÇ'!$B$6:$H$1140,6,0)),"",VLOOKUP($C180,'FERDİ SONUÇ'!$B$6:$H$1140,6,0))</f>
      </c>
      <c r="G180" s="78" t="str">
        <f>IF(OR(E180="",F180="DQ",F180="DNF",F180="DNS",F180=""),"-",VLOOKUP(C180,'FERDİ SONUÇ'!$B$6:$H$1140,7,0))</f>
        <v>-</v>
      </c>
      <c r="H180" s="78" t="str">
        <f>IF(OR(E180="",E180="F",F180="DQ",F180="DNF",F180="DNS",F180=""),"-",VLOOKUP(C180,'FERDİ SONUÇ'!$B$6:$H$1140,7,0))</f>
        <v>-</v>
      </c>
      <c r="I180" s="81" t="str">
        <f>IF(ISERROR(SMALL(H180:H185,1)),"-",SMALL(H180:H185,1))</f>
        <v>-</v>
      </c>
      <c r="J180" s="74"/>
      <c r="AZ180" s="83">
        <v>1174</v>
      </c>
    </row>
    <row r="181" spans="1:52" ht="15" customHeight="1">
      <c r="A181" s="84"/>
      <c r="B181" s="86"/>
      <c r="C181" s="87"/>
      <c r="D181" s="88">
        <f>IF(ISERROR(VLOOKUP($C181,'START LİSTE'!$B$6:$G$1027,2,0)),"",VLOOKUP($C181,'START LİSTE'!$B$6:$G$1027,2,0))</f>
      </c>
      <c r="E181" s="89">
        <f>IF(ISERROR(VLOOKUP($C181,'START LİSTE'!$B$6:$G$1027,4,0)),"",VLOOKUP($C181,'START LİSTE'!$B$6:$G$1027,4,0))</f>
      </c>
      <c r="F181" s="90">
        <f>IF(ISERROR(VLOOKUP($C181,'FERDİ SONUÇ'!$B$6:$H$1140,6,0)),"",VLOOKUP($C181,'FERDİ SONUÇ'!$B$6:$H$1140,6,0))</f>
      </c>
      <c r="G181" s="89" t="str">
        <f>IF(OR(E181="",F181="DQ",F181="DNF",F181="DNS",F181=""),"-",VLOOKUP(C181,'FERDİ SONUÇ'!$B$6:$H$1140,7,0))</f>
        <v>-</v>
      </c>
      <c r="H181" s="89" t="str">
        <f>IF(OR(E181="",E181="F",F181="DQ",F181="DNF",F181="DNS",F181=""),"-",VLOOKUP(C181,'FERDİ SONUÇ'!$B$6:$H$1140,7,0))</f>
        <v>-</v>
      </c>
      <c r="I181" s="92" t="str">
        <f>IF(ISERROR(SMALL(H180:H185,2)),"-",SMALL(H180:H185,2))</f>
        <v>-</v>
      </c>
      <c r="J181" s="85"/>
      <c r="AZ181" s="83">
        <v>1175</v>
      </c>
    </row>
    <row r="182" spans="1:52" ht="15" customHeight="1">
      <c r="A182" s="110">
        <f>IF(AND(B182&lt;&gt;"",J182&lt;&gt;"DQ"),COUNT(J$6:J$185)-(RANK(J182,J$6:J$185)+COUNTIF(J$6:J182,J182))+2,IF(C180&lt;&gt;"",AZ182,""))</f>
      </c>
      <c r="B182" s="86">
        <f>IF(ISERROR(VLOOKUP(C180,'START LİSTE'!$B$6:$G$1027,3,0)),"",VLOOKUP(C180,'START LİSTE'!$B$6:$G$1027,3,0))</f>
      </c>
      <c r="C182" s="87"/>
      <c r="D182" s="88">
        <f>IF(ISERROR(VLOOKUP($C182,'START LİSTE'!$B$6:$G$1027,2,0)),"",VLOOKUP($C182,'START LİSTE'!$B$6:$G$1027,2,0))</f>
      </c>
      <c r="E182" s="89">
        <f>IF(ISERROR(VLOOKUP($C182,'START LİSTE'!$B$6:$G$1027,4,0)),"",VLOOKUP($C182,'START LİSTE'!$B$6:$G$1027,4,0))</f>
      </c>
      <c r="F182" s="90">
        <f>IF(ISERROR(VLOOKUP($C182,'FERDİ SONUÇ'!$B$6:$H$1140,6,0)),"",VLOOKUP($C182,'FERDİ SONUÇ'!$B$6:$H$1140,6,0))</f>
      </c>
      <c r="G182" s="89" t="str">
        <f>IF(OR(E182="",F182="DQ",F182="DNF",F182="DNS",F182=""),"-",VLOOKUP(C182,'FERDİ SONUÇ'!$B$6:$H$1140,7,0))</f>
        <v>-</v>
      </c>
      <c r="H182" s="89" t="str">
        <f>IF(OR(E182="",E182="F",F182="DQ",F182="DNF",F182="DNS",F182=""),"-",VLOOKUP(C182,'FERDİ SONUÇ'!$B$6:$H$1140,7,0))</f>
        <v>-</v>
      </c>
      <c r="I182" s="92" t="str">
        <f>IF(ISERROR(SMALL(H180:H185,3)),"-",SMALL(H180:H185,3))</f>
        <v>-</v>
      </c>
      <c r="J182" s="109">
        <f>IF(C180="","",IF(OR(I180="-",I181="-",I182="-",I183="-"),"DQ",SUM(I180,I181,I182,I183)))</f>
      </c>
      <c r="AZ182" s="83">
        <v>1176</v>
      </c>
    </row>
    <row r="183" spans="1:52" ht="15" customHeight="1">
      <c r="A183" s="84"/>
      <c r="B183" s="86"/>
      <c r="C183" s="87"/>
      <c r="D183" s="88">
        <f>IF(ISERROR(VLOOKUP($C183,'START LİSTE'!$B$6:$G$1027,2,0)),"",VLOOKUP($C183,'START LİSTE'!$B$6:$G$1027,2,0))</f>
      </c>
      <c r="E183" s="89">
        <f>IF(ISERROR(VLOOKUP($C183,'START LİSTE'!$B$6:$G$1027,4,0)),"",VLOOKUP($C183,'START LİSTE'!$B$6:$G$1027,4,0))</f>
      </c>
      <c r="F183" s="90">
        <f>IF(ISERROR(VLOOKUP($C183,'FERDİ SONUÇ'!$B$6:$H$1140,6,0)),"",VLOOKUP($C183,'FERDİ SONUÇ'!$B$6:$H$1140,6,0))</f>
      </c>
      <c r="G183" s="89" t="str">
        <f>IF(OR(E183="",F183="DQ",F183="DNF",F183="DNS",F183=""),"-",VLOOKUP(C183,'FERDİ SONUÇ'!$B$6:$H$1140,7,0))</f>
        <v>-</v>
      </c>
      <c r="H183" s="89" t="str">
        <f>IF(OR(E183="",E183="F",F183="DQ",F183="DNF",F183="DNS",F183=""),"-",VLOOKUP(C183,'FERDİ SONUÇ'!$B$6:$H$1140,7,0))</f>
        <v>-</v>
      </c>
      <c r="I183" s="92" t="str">
        <f>IF(ISERROR(SMALL(H180:H185,4)),"-",SMALL(H180:H185,4))</f>
        <v>-</v>
      </c>
      <c r="J183" s="85"/>
      <c r="AZ183" s="83">
        <v>1177</v>
      </c>
    </row>
    <row r="184" spans="1:52" ht="15" customHeight="1">
      <c r="A184" s="84"/>
      <c r="B184" s="86"/>
      <c r="C184" s="87"/>
      <c r="D184" s="88">
        <f>IF(ISERROR(VLOOKUP($C184,'START LİSTE'!$B$6:$G$1027,2,0)),"",VLOOKUP($C184,'START LİSTE'!$B$6:$G$1027,2,0))</f>
      </c>
      <c r="E184" s="89">
        <f>IF(ISERROR(VLOOKUP($C184,'START LİSTE'!$B$6:$G$1027,4,0)),"",VLOOKUP($C184,'START LİSTE'!$B$6:$G$1027,4,0))</f>
      </c>
      <c r="F184" s="90">
        <f>IF(ISERROR(VLOOKUP($C184,'FERDİ SONUÇ'!$B$6:$H$1140,6,0)),"",VLOOKUP($C184,'FERDİ SONUÇ'!$B$6:$H$1140,6,0))</f>
      </c>
      <c r="G184" s="89" t="str">
        <f>IF(OR(E184="",F184="DQ",F184="DNF",F184="DNS",F184=""),"-",VLOOKUP(C184,'FERDİ SONUÇ'!$B$6:$H$1140,7,0))</f>
        <v>-</v>
      </c>
      <c r="H184" s="89" t="str">
        <f>IF(OR(E184="",E184="F",F184="DQ",F184="DNF",F184="DNS",F184=""),"-",VLOOKUP(C184,'FERDİ SONUÇ'!$B$6:$H$1140,7,0))</f>
        <v>-</v>
      </c>
      <c r="I184" s="92" t="str">
        <f>IF(ISERROR(SMALL(H180:H185,5)),"-",SMALL(H180:H185,5))</f>
        <v>-</v>
      </c>
      <c r="J184" s="85"/>
      <c r="AZ184" s="83">
        <v>1178</v>
      </c>
    </row>
    <row r="185" spans="1:52" ht="15" customHeight="1">
      <c r="A185" s="93"/>
      <c r="B185" s="95"/>
      <c r="C185" s="125"/>
      <c r="D185" s="96">
        <f>IF(ISERROR(VLOOKUP($C185,'START LİSTE'!$B$6:$G$1027,2,0)),"",VLOOKUP($C185,'START LİSTE'!$B$6:$G$1027,2,0))</f>
      </c>
      <c r="E185" s="97">
        <f>IF(ISERROR(VLOOKUP($C185,'START LİSTE'!$B$6:$G$1027,4,0)),"",VLOOKUP($C185,'START LİSTE'!$B$6:$G$1027,4,0))</f>
      </c>
      <c r="F185" s="98">
        <f>IF(ISERROR(VLOOKUP($C185,'FERDİ SONUÇ'!$B$6:$H$1140,6,0)),"",VLOOKUP($C185,'FERDİ SONUÇ'!$B$6:$H$1140,6,0))</f>
      </c>
      <c r="G185" s="97" t="str">
        <f>IF(OR(E185="",F185="DQ",F185="DNF",F185="DNS",F185=""),"-",VLOOKUP(C185,'FERDİ SONUÇ'!$B$6:$H$1140,7,0))</f>
        <v>-</v>
      </c>
      <c r="H185" s="97" t="str">
        <f>IF(OR(E185="",E185="F",F185="DQ",F185="DNF",F185="DNS",F185=""),"-",VLOOKUP(C185,'FERDİ SONUÇ'!$B$6:$H$1140,7,0))</f>
        <v>-</v>
      </c>
      <c r="I185" s="100" t="str">
        <f>IF(ISERROR(SMALL(H180:H185,6)),"-",SMALL(H180:H185,6))</f>
        <v>-</v>
      </c>
      <c r="J185" s="94"/>
      <c r="AZ185" s="83">
        <v>1179</v>
      </c>
    </row>
    <row r="186" ht="12.75">
      <c r="AZ186" s="83"/>
    </row>
    <row r="187" ht="12.75">
      <c r="AZ187" s="83"/>
    </row>
    <row r="188" ht="12.75">
      <c r="AZ188" s="83"/>
    </row>
    <row r="189" ht="12.75">
      <c r="AZ189" s="83"/>
    </row>
    <row r="190" ht="12.75">
      <c r="AZ190" s="83"/>
    </row>
    <row r="191" ht="12.75">
      <c r="AZ191" s="83"/>
    </row>
    <row r="192" ht="12.75">
      <c r="AZ192" s="83"/>
    </row>
    <row r="193" ht="12.75">
      <c r="AZ193" s="83"/>
    </row>
    <row r="194" ht="12.75">
      <c r="AZ194" s="83"/>
    </row>
    <row r="195" ht="12.75">
      <c r="AZ195" s="83"/>
    </row>
    <row r="196" ht="12.75">
      <c r="AZ196" s="83"/>
    </row>
    <row r="197" ht="12.75">
      <c r="AZ197" s="83"/>
    </row>
    <row r="198" ht="12.75">
      <c r="AZ198" s="83"/>
    </row>
    <row r="199" ht="12.75">
      <c r="AZ199" s="83"/>
    </row>
    <row r="200" ht="12.75">
      <c r="AZ200" s="83"/>
    </row>
    <row r="201" ht="12.75">
      <c r="AZ201" s="83"/>
    </row>
    <row r="202" ht="12.75">
      <c r="AZ202" s="83"/>
    </row>
    <row r="203" ht="12.75">
      <c r="AZ203" s="83"/>
    </row>
    <row r="204" ht="12.75">
      <c r="AZ204" s="83"/>
    </row>
    <row r="205" ht="12.75">
      <c r="AZ205" s="83"/>
    </row>
    <row r="206" ht="12.75">
      <c r="AZ206" s="83"/>
    </row>
    <row r="207" ht="12.75">
      <c r="AZ207" s="83"/>
    </row>
    <row r="208" ht="12.75">
      <c r="AZ208" s="83"/>
    </row>
    <row r="209" ht="12.75">
      <c r="AZ209" s="83"/>
    </row>
    <row r="210" ht="12.75">
      <c r="AZ210" s="83"/>
    </row>
    <row r="211" ht="12.75">
      <c r="AZ211" s="83"/>
    </row>
    <row r="212" ht="12.75">
      <c r="AZ212" s="83"/>
    </row>
  </sheetData>
  <sheetProtection/>
  <mergeCells count="5">
    <mergeCell ref="F4:J4"/>
    <mergeCell ref="A1:J1"/>
    <mergeCell ref="A2:J2"/>
    <mergeCell ref="A3:J3"/>
    <mergeCell ref="C4:D4"/>
  </mergeCells>
  <conditionalFormatting sqref="B5">
    <cfRule type="duplicateValues" priority="11" dxfId="15" stopIfTrue="1">
      <formula>AND(COUNTIF($B$5:$B$5,B5)&gt;1,NOT(ISBLANK(B5)))</formula>
    </cfRule>
  </conditionalFormatting>
  <conditionalFormatting sqref="J6:J185">
    <cfRule type="duplicateValues" priority="2" dxfId="0" stopIfTrue="1">
      <formula>AND(COUNTIF($J$6:$J$185,J6)&gt;1,NOT(ISBLANK(J6)))</formula>
    </cfRule>
  </conditionalFormatting>
  <conditionalFormatting sqref="A6:A185">
    <cfRule type="cellIs" priority="1" dxfId="16" operator="greaterThan">
      <formula>1000</formula>
    </cfRule>
  </conditionalFormatting>
  <printOptions horizontalCentered="1"/>
  <pageMargins left="0.57" right="0.12" top="0.5511811023622047" bottom="0.5118110236220472" header="0.3937007874015748" footer="0.3937007874015748"/>
  <pageSetup horizontalDpi="300" verticalDpi="300" orientation="portrait" paperSize="9" scale="97" r:id="rId2"/>
  <headerFooter alignWithMargins="0">
    <oddFooter>&amp;C&amp;P</oddFooter>
  </headerFooter>
  <rowBreaks count="3" manualBreakCount="3">
    <brk id="47" max="9" man="1"/>
    <brk id="95" max="9" man="1"/>
    <brk id="143" max="9"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185"/>
  <sheetViews>
    <sheetView tabSelected="1" view="pageBreakPreview" zoomScale="110" zoomScaleSheetLayoutView="110" zoomScalePageLayoutView="0" workbookViewId="0" topLeftCell="A52">
      <selection activeCell="B86" sqref="B86"/>
    </sheetView>
  </sheetViews>
  <sheetFormatPr defaultColWidth="9.00390625" defaultRowHeight="12.75"/>
  <cols>
    <col min="1" max="1" width="6.75390625" style="105" customWidth="1"/>
    <col min="2" max="2" width="30.75390625" style="101" customWidth="1"/>
    <col min="3" max="3" width="6.375" style="101" customWidth="1"/>
    <col min="4" max="4" width="26.625" style="101" customWidth="1"/>
    <col min="5" max="5" width="7.00390625" style="101" hidden="1" customWidth="1"/>
    <col min="6" max="7" width="8.25390625" style="101" customWidth="1"/>
    <col min="8" max="8" width="7.25390625" style="105" customWidth="1"/>
    <col min="9" max="16384" width="9.125" style="101" customWidth="1"/>
  </cols>
  <sheetData>
    <row r="1" spans="1:8" s="82" customFormat="1" ht="30" customHeight="1">
      <c r="A1" s="163" t="str">
        <f>KAPAK!A2</f>
        <v>Türkiye Atletizm Federasyonu
Ankara Atletizm İl Temsilciliği</v>
      </c>
      <c r="B1" s="163"/>
      <c r="C1" s="163"/>
      <c r="D1" s="163"/>
      <c r="E1" s="163"/>
      <c r="F1" s="163"/>
      <c r="G1" s="163"/>
      <c r="H1" s="163"/>
    </row>
    <row r="2" spans="1:8" s="82" customFormat="1" ht="15.75">
      <c r="A2" s="164" t="str">
        <f>KAPAK!B27</f>
        <v>78. BÜYÜK ATATÜRK KOŞUSU</v>
      </c>
      <c r="B2" s="164"/>
      <c r="C2" s="164"/>
      <c r="D2" s="164"/>
      <c r="E2" s="164"/>
      <c r="F2" s="164"/>
      <c r="G2" s="164"/>
      <c r="H2" s="164"/>
    </row>
    <row r="3" spans="1:8" s="82" customFormat="1" ht="14.25">
      <c r="A3" s="165" t="str">
        <f>KAPAK!B30</f>
        <v>ANKARA</v>
      </c>
      <c r="B3" s="165"/>
      <c r="C3" s="165"/>
      <c r="D3" s="165"/>
      <c r="E3" s="165"/>
      <c r="F3" s="165"/>
      <c r="G3" s="165"/>
      <c r="H3" s="165"/>
    </row>
    <row r="4" spans="1:8" s="82" customFormat="1" ht="16.5" customHeight="1">
      <c r="A4" s="112" t="str">
        <f>KAPAK!B29</f>
        <v>ERKEKLER</v>
      </c>
      <c r="B4" s="112"/>
      <c r="C4" s="113" t="str">
        <f>KAPAK!B28</f>
        <v>10800 M</v>
      </c>
      <c r="D4" s="113"/>
      <c r="E4" s="113"/>
      <c r="F4" s="162">
        <f>KAPAK!B31</f>
        <v>41635.583333333336</v>
      </c>
      <c r="G4" s="162"/>
      <c r="H4" s="162"/>
    </row>
    <row r="5" spans="1:8" s="70" customFormat="1" ht="27" customHeight="1">
      <c r="A5" s="108" t="s">
        <v>5</v>
      </c>
      <c r="B5" s="68" t="s">
        <v>6</v>
      </c>
      <c r="C5" s="122" t="s">
        <v>1</v>
      </c>
      <c r="D5" s="68" t="s">
        <v>3</v>
      </c>
      <c r="E5" s="68" t="s">
        <v>9</v>
      </c>
      <c r="F5" s="68" t="s">
        <v>8</v>
      </c>
      <c r="G5" s="121" t="s">
        <v>16</v>
      </c>
      <c r="H5" s="68" t="s">
        <v>7</v>
      </c>
    </row>
    <row r="6" spans="1:8" s="82" customFormat="1" ht="12.75" customHeight="1">
      <c r="A6" s="73"/>
      <c r="B6" s="75"/>
      <c r="C6" s="114">
        <f>IF(A8="","",INDEX('TAKIM KAYIT'!$C$6:$C$185,MATCH(C8,'TAKIM KAYIT'!$C$6:$C$185,0)-2))</f>
        <v>295</v>
      </c>
      <c r="D6" s="77" t="str">
        <f>IF(ISERROR(VLOOKUP($C6,'START LİSTE'!$B$6:$G$1027,2,0)),"",VLOOKUP($C6,'START LİSTE'!$B$6:$G$1027,2,0))</f>
        <v>YASİN CEYLAN</v>
      </c>
      <c r="E6" s="78" t="str">
        <f>IF(ISERROR(VLOOKUP($C6,'START LİSTE'!$B$6:$G$1027,4,0)),"",VLOOKUP($C6,'START LİSTE'!$B$6:$G$1027,4,0))</f>
        <v>T</v>
      </c>
      <c r="F6" s="79">
        <f>IF(ISERROR(VLOOKUP($C6,'FERDİ SONUÇ'!$B$6:$H$1140,6,0)),"",VLOOKUP($C6,'FERDİ SONUÇ'!$B$6:$H$1140,6,0))</f>
        <v>3032</v>
      </c>
      <c r="G6" s="115">
        <f>IF(OR(E6="",F6="DQ",F6="DNF",F6="DNS",F6=""),"-",VLOOKUP(C6,'FERDİ SONUÇ'!$B$6:$H$1140,7,0))</f>
        <v>2</v>
      </c>
      <c r="H6" s="74"/>
    </row>
    <row r="7" spans="1:8" s="82" customFormat="1" ht="12.75" customHeight="1">
      <c r="A7" s="84"/>
      <c r="B7" s="86"/>
      <c r="C7" s="116">
        <f>IF(A8="","",INDEX('TAKIM KAYIT'!$C$6:$C$185,MATCH(C8,'TAKIM KAYIT'!$C$6:$C$185,0)-1))</f>
        <v>296</v>
      </c>
      <c r="D7" s="88" t="str">
        <f>IF(ISERROR(VLOOKUP($C7,'START LİSTE'!$B$6:$G$1027,2,0)),"",VLOOKUP($C7,'START LİSTE'!$B$6:$G$1027,2,0))</f>
        <v>ERCAN MUSLU</v>
      </c>
      <c r="E7" s="89" t="str">
        <f>IF(ISERROR(VLOOKUP($C7,'START LİSTE'!$B$6:$G$1027,4,0)),"",VLOOKUP($C7,'START LİSTE'!$B$6:$G$1027,4,0))</f>
        <v>T</v>
      </c>
      <c r="F7" s="90">
        <f>IF(ISERROR(VLOOKUP($C7,'FERDİ SONUÇ'!$B$6:$H$1140,6,0)),"",VLOOKUP($C7,'FERDİ SONUÇ'!$B$6:$H$1140,6,0))</f>
        <v>3115</v>
      </c>
      <c r="G7" s="117">
        <f>IF(OR(E7="",F7="DQ",F7="DNF",F7="DNS",F7=""),"-",VLOOKUP(C7,'FERDİ SONUÇ'!$B$6:$H$1140,7,0))</f>
        <v>6</v>
      </c>
      <c r="H7" s="85"/>
    </row>
    <row r="8" spans="1:8" s="82" customFormat="1" ht="12.75" customHeight="1">
      <c r="A8" s="123">
        <f>IF(ISERROR(SMALL('TAKIM KAYIT'!$A$6:$A$185,1)),"",SMALL('TAKIM KAYIT'!$A$6:$A$185,1))</f>
        <v>1</v>
      </c>
      <c r="B8" s="86" t="str">
        <f>IF(A8="","",VLOOKUP(A8,'TAKIM KAYIT'!$A$6:$J$185,2,FALSE))</f>
        <v>BATMAN-BATMAN PETROLSPOR</v>
      </c>
      <c r="C8" s="116">
        <f>IF(A8="","",VLOOKUP(A8,'TAKIM KAYIT'!$A$6:$J$185,3,FALSE))</f>
        <v>297</v>
      </c>
      <c r="D8" s="88" t="str">
        <f>IF(ISERROR(VLOOKUP($C8,'START LİSTE'!$B$6:$G$1027,2,0)),"",VLOOKUP($C8,'START LİSTE'!$B$6:$G$1027,2,0))</f>
        <v>MURAT ORAK</v>
      </c>
      <c r="E8" s="89" t="str">
        <f>IF(ISERROR(VLOOKUP($C8,'START LİSTE'!$B$6:$G$1027,4,0)),"",VLOOKUP($C8,'START LİSTE'!$B$6:$G$1027,4,0))</f>
        <v>T</v>
      </c>
      <c r="F8" s="90">
        <f>IF(ISERROR(VLOOKUP($C8,'FERDİ SONUÇ'!$B$6:$H$1140,6,0)),"",VLOOKUP($C8,'FERDİ SONUÇ'!$B$6:$H$1140,6,0))</f>
        <v>3149</v>
      </c>
      <c r="G8" s="117">
        <f>IF(OR(E8="",F8="DQ",F8="DNF",F8="DNS",F8=""),"-",VLOOKUP(C8,'FERDİ SONUÇ'!$B$6:$H$1140,7,0))</f>
        <v>10</v>
      </c>
      <c r="H8" s="109">
        <f>IF(A8="","",VLOOKUP(A8,'TAKIM KAYIT'!$A$6:$K$185,10,FALSE))</f>
        <v>27</v>
      </c>
    </row>
    <row r="9" spans="1:8" s="82" customFormat="1" ht="12.75" customHeight="1">
      <c r="A9" s="84"/>
      <c r="B9" s="86"/>
      <c r="C9" s="116">
        <f>IF(A8="","",INDEX('TAKIM KAYIT'!$C$6:$C$185,MATCH(C8,'TAKIM KAYIT'!$C$6:$C$185,0)+1))</f>
        <v>298</v>
      </c>
      <c r="D9" s="88" t="str">
        <f>IF(ISERROR(VLOOKUP($C9,'START LİSTE'!$B$6:$G$1027,2,0)),"",VLOOKUP($C9,'START LİSTE'!$B$6:$G$1027,2,0))</f>
        <v>MUHİTTİN GÜRHAN</v>
      </c>
      <c r="E9" s="89" t="str">
        <f>IF(ISERROR(VLOOKUP($C9,'START LİSTE'!$B$6:$G$1027,4,0)),"",VLOOKUP($C9,'START LİSTE'!$B$6:$G$1027,4,0))</f>
        <v>T</v>
      </c>
      <c r="F9" s="90">
        <f>IF(ISERROR(VLOOKUP($C9,'FERDİ SONUÇ'!$B$6:$H$1140,6,0)),"",VLOOKUP($C9,'FERDİ SONUÇ'!$B$6:$H$1140,6,0))</f>
        <v>3225</v>
      </c>
      <c r="G9" s="117">
        <f>IF(OR(E9="",F9="DQ",F9="DNF",F9="DNS",F9=""),"-",VLOOKUP(C9,'FERDİ SONUÇ'!$B$6:$H$1140,7,0))</f>
        <v>14</v>
      </c>
      <c r="H9" s="85"/>
    </row>
    <row r="10" spans="1:8" s="82" customFormat="1" ht="12.75" customHeight="1">
      <c r="A10" s="84"/>
      <c r="B10" s="86"/>
      <c r="C10" s="116">
        <f>IF(A8="","",INDEX('TAKIM KAYIT'!$C$6:$C$185,MATCH(C8,'TAKIM KAYIT'!$C$6:$C$185,0)+2))</f>
        <v>299</v>
      </c>
      <c r="D10" s="88" t="str">
        <f>IF(ISERROR(VLOOKUP($C10,'START LİSTE'!$B$6:$G$1027,2,0)),"",VLOOKUP($C10,'START LİSTE'!$B$6:$G$1027,2,0))</f>
        <v>YAVUZ AĞRALI</v>
      </c>
      <c r="E10" s="89" t="str">
        <f>IF(ISERROR(VLOOKUP($C10,'START LİSTE'!$B$6:$G$1027,4,0)),"",VLOOKUP($C10,'START LİSTE'!$B$6:$G$1027,4,0))</f>
        <v>T</v>
      </c>
      <c r="F10" s="90">
        <f>IF(ISERROR(VLOOKUP($C10,'FERDİ SONUÇ'!$B$6:$H$1140,6,0)),"",VLOOKUP($C10,'FERDİ SONUÇ'!$B$6:$H$1140,6,0))</f>
        <v>3144</v>
      </c>
      <c r="G10" s="117">
        <f>IF(OR(E10="",F10="DQ",F10="DNF",F10="DNS",F10=""),"-",VLOOKUP(C10,'FERDİ SONUÇ'!$B$6:$H$1140,7,0))</f>
        <v>9</v>
      </c>
      <c r="H10" s="85"/>
    </row>
    <row r="11" spans="1:8" s="82" customFormat="1" ht="12.75" customHeight="1">
      <c r="A11" s="93"/>
      <c r="B11" s="95"/>
      <c r="C11" s="118" t="str">
        <f>IF(A8="","",INDEX('TAKIM KAYIT'!$C$6:$C$185,MATCH(C8,'TAKIM KAYIT'!$C$6:$C$185,0)+3))</f>
        <v>-</v>
      </c>
      <c r="D11" s="96">
        <f>IF(ISERROR(VLOOKUP($C11,'START LİSTE'!$B$6:$G$1027,2,0)),"",VLOOKUP($C11,'START LİSTE'!$B$6:$G$1027,2,0))</f>
        <v>0</v>
      </c>
      <c r="E11" s="97" t="str">
        <f>IF(ISERROR(VLOOKUP($C11,'START LİSTE'!$B$6:$G$1027,4,0)),"",VLOOKUP($C11,'START LİSTE'!$B$6:$G$1027,4,0))</f>
        <v>T</v>
      </c>
      <c r="F11" s="98">
        <f>IF(ISERROR(VLOOKUP($C11,'FERDİ SONUÇ'!$B$6:$H$1140,6,0)),"",VLOOKUP($C11,'FERDİ SONUÇ'!$B$6:$H$1140,6,0))</f>
      </c>
      <c r="G11" s="119" t="str">
        <f>IF(OR(E11="",F11="DQ",F11="DNF",F11="DNS",F11=""),"-",VLOOKUP(C11,'FERDİ SONUÇ'!$B$6:$H$1140,7,0))</f>
        <v>-</v>
      </c>
      <c r="H11" s="94"/>
    </row>
    <row r="12" spans="1:8" ht="12.75" customHeight="1">
      <c r="A12" s="73"/>
      <c r="B12" s="75"/>
      <c r="C12" s="114">
        <f>IF(A14="","",INDEX('TAKIM KAYIT'!$C$6:$C$185,MATCH(C14,'TAKIM KAYIT'!$C$6:$C$185,0)-2))</f>
        <v>274</v>
      </c>
      <c r="D12" s="77" t="str">
        <f>IF(ISERROR(VLOOKUP($C12,'START LİSTE'!$B$6:$G$1027,2,0)),"",VLOOKUP($C12,'START LİSTE'!$B$6:$G$1027,2,0))</f>
        <v>SUAT KARABULAK</v>
      </c>
      <c r="E12" s="78" t="str">
        <f>IF(ISERROR(VLOOKUP($C12,'START LİSTE'!$B$6:$G$1027,4,0)),"",VLOOKUP($C12,'START LİSTE'!$B$6:$G$1027,4,0))</f>
        <v>T</v>
      </c>
      <c r="F12" s="79">
        <f>IF(ISERROR(VLOOKUP($C12,'FERDİ SONUÇ'!$B$6:$H$1140,6,0)),"",VLOOKUP($C12,'FERDİ SONUÇ'!$B$6:$H$1140,6,0))</f>
        <v>3153</v>
      </c>
      <c r="G12" s="115">
        <f>IF(OR(E12="",F12="DQ",F12="DNF",F12="DNS",F12=""),"-",VLOOKUP(C12,'FERDİ SONUÇ'!$B$6:$H$1140,7,0))</f>
        <v>12</v>
      </c>
      <c r="H12" s="74"/>
    </row>
    <row r="13" spans="1:8" ht="12.75" customHeight="1">
      <c r="A13" s="84"/>
      <c r="B13" s="86"/>
      <c r="C13" s="116">
        <f>IF(A14="","",INDEX('TAKIM KAYIT'!$C$6:$C$185,MATCH(C14,'TAKIM KAYIT'!$C$6:$C$185,0)-1))</f>
        <v>275</v>
      </c>
      <c r="D13" s="88" t="str">
        <f>IF(ISERROR(VLOOKUP($C13,'START LİSTE'!$B$6:$G$1027,2,0)),"",VLOOKUP($C13,'START LİSTE'!$B$6:$G$1027,2,0))</f>
        <v>MEHMET KARABULAK</v>
      </c>
      <c r="E13" s="89" t="str">
        <f>IF(ISERROR(VLOOKUP($C13,'START LİSTE'!$B$6:$G$1027,4,0)),"",VLOOKUP($C13,'START LİSTE'!$B$6:$G$1027,4,0))</f>
        <v>T</v>
      </c>
      <c r="F13" s="90">
        <f>IF(ISERROR(VLOOKUP($C13,'FERDİ SONUÇ'!$B$6:$H$1140,6,0)),"",VLOOKUP($C13,'FERDİ SONUÇ'!$B$6:$H$1140,6,0))</f>
        <v>3245</v>
      </c>
      <c r="G13" s="117">
        <f>IF(OR(E13="",F13="DQ",F13="DNF",F13="DNS",F13=""),"-",VLOOKUP(C13,'FERDİ SONUÇ'!$B$6:$H$1140,7,0))</f>
        <v>15</v>
      </c>
      <c r="H13" s="85"/>
    </row>
    <row r="14" spans="1:8" ht="12.75" customHeight="1">
      <c r="A14" s="123">
        <f>IF(ISERROR(SMALL('TAKIM KAYIT'!$A$6:$A$185,2)),"",SMALL('TAKIM KAYIT'!$A$6:$A$185,2))</f>
        <v>2</v>
      </c>
      <c r="B14" s="86" t="str">
        <f>IF(A14="","",VLOOKUP(A14,'TAKIM KAYIT'!$A$6:$J$185,2,FALSE))</f>
        <v>MERSİN MESKİSPOR</v>
      </c>
      <c r="C14" s="116">
        <f>IF(A14="","",VLOOKUP(A14,'TAKIM KAYIT'!$A$6:$J$185,3,FALSE))</f>
        <v>276</v>
      </c>
      <c r="D14" s="88" t="str">
        <f>IF(ISERROR(VLOOKUP($C14,'START LİSTE'!$B$6:$G$1027,2,0)),"",VLOOKUP($C14,'START LİSTE'!$B$6:$G$1027,2,0))</f>
        <v>ÜZEYİR SÖYLEMEZ</v>
      </c>
      <c r="E14" s="89" t="str">
        <f>IF(ISERROR(VLOOKUP($C14,'START LİSTE'!$B$6:$G$1027,4,0)),"",VLOOKUP($C14,'START LİSTE'!$B$6:$G$1027,4,0))</f>
        <v>T</v>
      </c>
      <c r="F14" s="90">
        <f>IF(ISERROR(VLOOKUP($C14,'FERDİ SONUÇ'!$B$6:$H$1140,6,0)),"",VLOOKUP($C14,'FERDİ SONUÇ'!$B$6:$H$1140,6,0))</f>
        <v>3058</v>
      </c>
      <c r="G14" s="117">
        <f>IF(OR(E14="",F14="DQ",F14="DNF",F14="DNS",F14=""),"-",VLOOKUP(C14,'FERDİ SONUÇ'!$B$6:$H$1140,7,0))</f>
        <v>5</v>
      </c>
      <c r="H14" s="109">
        <f>IF(A14="","",VLOOKUP(A14,'TAKIM KAYIT'!$A$6:$K$185,10,FALSE))</f>
        <v>36</v>
      </c>
    </row>
    <row r="15" spans="1:8" ht="12.75" customHeight="1">
      <c r="A15" s="84"/>
      <c r="B15" s="86"/>
      <c r="C15" s="116">
        <f>IF(A14="","",INDEX('TAKIM KAYIT'!$C$6:$C$185,MATCH(C14,'TAKIM KAYIT'!$C$6:$C$185,0)+1))</f>
        <v>277</v>
      </c>
      <c r="D15" s="88" t="str">
        <f>IF(ISERROR(VLOOKUP($C15,'START LİSTE'!$B$6:$G$1027,2,0)),"",VLOOKUP($C15,'START LİSTE'!$B$6:$G$1027,2,0))</f>
        <v>M.UĞUR ÇAKIR</v>
      </c>
      <c r="E15" s="89" t="str">
        <f>IF(ISERROR(VLOOKUP($C15,'START LİSTE'!$B$6:$G$1027,4,0)),"",VLOOKUP($C15,'START LİSTE'!$B$6:$G$1027,4,0))</f>
        <v>T</v>
      </c>
      <c r="F15" s="90">
        <f>IF(ISERROR(VLOOKUP($C15,'FERDİ SONUÇ'!$B$6:$H$1140,6,0)),"",VLOOKUP($C15,'FERDİ SONUÇ'!$B$6:$H$1140,6,0))</f>
        <v>3624</v>
      </c>
      <c r="G15" s="117">
        <f>IF(OR(E15="",F15="DQ",F15="DNF",F15="DNS",F15=""),"-",VLOOKUP(C15,'FERDİ SONUÇ'!$B$6:$H$1140,7,0))</f>
        <v>29</v>
      </c>
      <c r="H15" s="85"/>
    </row>
    <row r="16" spans="1:8" ht="12.75" customHeight="1">
      <c r="A16" s="84"/>
      <c r="B16" s="86"/>
      <c r="C16" s="116">
        <f>IF(A14="","",INDEX('TAKIM KAYIT'!$C$6:$C$185,MATCH(C14,'TAKIM KAYIT'!$C$6:$C$185,0)+2))</f>
        <v>278</v>
      </c>
      <c r="D16" s="88" t="str">
        <f>IF(ISERROR(VLOOKUP($C16,'START LİSTE'!$B$6:$G$1027,2,0)),"",VLOOKUP($C16,'START LİSTE'!$B$6:$G$1027,2,0))</f>
        <v>ERKAN ÇELİK</v>
      </c>
      <c r="E16" s="89" t="str">
        <f>IF(ISERROR(VLOOKUP($C16,'START LİSTE'!$B$6:$G$1027,4,0)),"",VLOOKUP($C16,'START LİSTE'!$B$6:$G$1027,4,0))</f>
        <v>T</v>
      </c>
      <c r="F16" s="90">
        <f>IF(ISERROR(VLOOKUP($C16,'FERDİ SONUÇ'!$B$6:$H$1140,6,0)),"",VLOOKUP($C16,'FERDİ SONUÇ'!$B$6:$H$1140,6,0))</f>
        <v>3037</v>
      </c>
      <c r="G16" s="117">
        <f>IF(OR(E16="",F16="DQ",F16="DNF",F16="DNS",F16=""),"-",VLOOKUP(C16,'FERDİ SONUÇ'!$B$6:$H$1140,7,0))</f>
        <v>4</v>
      </c>
      <c r="H16" s="85"/>
    </row>
    <row r="17" spans="1:8" ht="12.75" customHeight="1">
      <c r="A17" s="93"/>
      <c r="B17" s="95"/>
      <c r="C17" s="118" t="str">
        <f>IF(A14="","",INDEX('TAKIM KAYIT'!$C$6:$C$185,MATCH(C14,'TAKIM KAYIT'!$C$6:$C$185,0)+3))</f>
        <v>-</v>
      </c>
      <c r="D17" s="96">
        <f>IF(ISERROR(VLOOKUP($C17,'START LİSTE'!$B$6:$G$1027,2,0)),"",VLOOKUP($C17,'START LİSTE'!$B$6:$G$1027,2,0))</f>
        <v>0</v>
      </c>
      <c r="E17" s="97" t="str">
        <f>IF(ISERROR(VLOOKUP($C17,'START LİSTE'!$B$6:$G$1027,4,0)),"",VLOOKUP($C17,'START LİSTE'!$B$6:$G$1027,4,0))</f>
        <v>T</v>
      </c>
      <c r="F17" s="98">
        <f>IF(ISERROR(VLOOKUP($C17,'FERDİ SONUÇ'!$B$6:$H$1140,6,0)),"",VLOOKUP($C17,'FERDİ SONUÇ'!$B$6:$H$1140,6,0))</f>
      </c>
      <c r="G17" s="119" t="str">
        <f>IF(OR(E17="",F17="DQ",F17="DNF",F17="DNS",F17=""),"-",VLOOKUP(C17,'FERDİ SONUÇ'!$B$6:$H$1140,7,0))</f>
        <v>-</v>
      </c>
      <c r="H17" s="94"/>
    </row>
    <row r="18" spans="1:8" ht="12.75" customHeight="1">
      <c r="A18" s="73"/>
      <c r="B18" s="75"/>
      <c r="C18" s="114">
        <f>IF(A20="","",INDEX('TAKIM KAYIT'!$C$6:$C$185,MATCH(C20,'TAKIM KAYIT'!$C$6:$C$185,0)-2))</f>
        <v>290</v>
      </c>
      <c r="D18" s="77" t="str">
        <f>IF(ISERROR(VLOOKUP($C18,'START LİSTE'!$B$6:$G$1027,2,0)),"",VLOOKUP($C18,'START LİSTE'!$B$6:$G$1027,2,0))</f>
        <v>AYKUT TAŞDEMİR</v>
      </c>
      <c r="E18" s="78" t="str">
        <f>IF(ISERROR(VLOOKUP($C18,'START LİSTE'!$B$6:$G$1027,4,0)),"",VLOOKUP($C18,'START LİSTE'!$B$6:$G$1027,4,0))</f>
        <v>T</v>
      </c>
      <c r="F18" s="79">
        <f>IF(ISERROR(VLOOKUP($C18,'FERDİ SONUÇ'!$B$6:$H$1140,6,0)),"",VLOOKUP($C18,'FERDİ SONUÇ'!$B$6:$H$1140,6,0))</f>
        <v>3034</v>
      </c>
      <c r="G18" s="115">
        <f>IF(OR(E18="",F18="DQ",F18="DNF",F18="DNS",F18=""),"-",VLOOKUP(C18,'FERDİ SONUÇ'!$B$6:$H$1140,7,0))</f>
        <v>3</v>
      </c>
      <c r="H18" s="74"/>
    </row>
    <row r="19" spans="1:8" ht="12.75" customHeight="1">
      <c r="A19" s="84"/>
      <c r="B19" s="86"/>
      <c r="C19" s="116">
        <f>IF(A20="","",INDEX('TAKIM KAYIT'!$C$6:$C$185,MATCH(C20,'TAKIM KAYIT'!$C$6:$C$185,0)-1))</f>
        <v>291</v>
      </c>
      <c r="D19" s="88" t="str">
        <f>IF(ISERROR(VLOOKUP($C19,'START LİSTE'!$B$6:$G$1027,2,0)),"",VLOOKUP($C19,'START LİSTE'!$B$6:$G$1027,2,0))</f>
        <v>ÖMER ALKANOĞLU</v>
      </c>
      <c r="E19" s="89" t="str">
        <f>IF(ISERROR(VLOOKUP($C19,'START LİSTE'!$B$6:$G$1027,4,0)),"",VLOOKUP($C19,'START LİSTE'!$B$6:$G$1027,4,0))</f>
        <v>T</v>
      </c>
      <c r="F19" s="90">
        <f>IF(ISERROR(VLOOKUP($C19,'FERDİ SONUÇ'!$B$6:$H$1140,6,0)),"",VLOOKUP($C19,'FERDİ SONUÇ'!$B$6:$H$1140,6,0))</f>
        <v>3923</v>
      </c>
      <c r="G19" s="117">
        <f>IF(OR(E19="",F19="DQ",F19="DNF",F19="DNS",F19=""),"-",VLOOKUP(C19,'FERDİ SONUÇ'!$B$6:$H$1140,7,0))</f>
        <v>35</v>
      </c>
      <c r="H19" s="85"/>
    </row>
    <row r="20" spans="1:8" ht="12.75" customHeight="1">
      <c r="A20" s="123">
        <f>IF(ISERROR(SMALL('TAKIM KAYIT'!$A$6:$A$185,3)),"",SMALL('TAKIM KAYIT'!$A$6:$A$185,3))</f>
        <v>3</v>
      </c>
      <c r="B20" s="86" t="str">
        <f>IF(A20="","",VLOOKUP(A20,'TAKIM KAYIT'!$A$6:$J$185,2,FALSE))</f>
        <v>İST.BEŞTELSİZ SPOR KULUBÜ</v>
      </c>
      <c r="C20" s="116">
        <f>IF(A20="","",VLOOKUP(A20,'TAKIM KAYIT'!$A$6:$J$185,3,FALSE))</f>
        <v>292</v>
      </c>
      <c r="D20" s="88" t="str">
        <f>IF(ISERROR(VLOOKUP($C20,'START LİSTE'!$B$6:$G$1027,2,0)),"",VLOOKUP($C20,'START LİSTE'!$B$6:$G$1027,2,0))</f>
        <v>FETENE ALEMU REGASA</v>
      </c>
      <c r="E20" s="89" t="str">
        <f>IF(ISERROR(VLOOKUP($C20,'START LİSTE'!$B$6:$G$1027,4,0)),"",VLOOKUP($C20,'START LİSTE'!$B$6:$G$1027,4,0))</f>
        <v>T</v>
      </c>
      <c r="F20" s="90">
        <f>IF(ISERROR(VLOOKUP($C20,'FERDİ SONUÇ'!$B$6:$H$1140,6,0)),"",VLOOKUP($C20,'FERDİ SONUÇ'!$B$6:$H$1140,6,0))</f>
        <v>2945</v>
      </c>
      <c r="G20" s="117">
        <f>IF(OR(E20="",F20="DQ",F20="DNF",F20="DNS",F20=""),"-",VLOOKUP(C20,'FERDİ SONUÇ'!$B$6:$H$1140,7,0))</f>
        <v>1</v>
      </c>
      <c r="H20" s="109">
        <f>IF(A20="","",VLOOKUP(A20,'TAKIM KAYIT'!$A$6:$K$185,10,FALSE))</f>
        <v>37</v>
      </c>
    </row>
    <row r="21" spans="1:8" ht="12.75" customHeight="1">
      <c r="A21" s="84"/>
      <c r="B21" s="86"/>
      <c r="C21" s="116">
        <f>IF(A20="","",INDEX('TAKIM KAYIT'!$C$6:$C$185,MATCH(C20,'TAKIM KAYIT'!$C$6:$C$185,0)+1))</f>
        <v>293</v>
      </c>
      <c r="D21" s="88" t="str">
        <f>IF(ISERROR(VLOOKUP($C21,'START LİSTE'!$B$6:$G$1027,2,0)),"",VLOOKUP($C21,'START LİSTE'!$B$6:$G$1027,2,0))</f>
        <v>OGUZHAN YILMAZ</v>
      </c>
      <c r="E21" s="89" t="str">
        <f>IF(ISERROR(VLOOKUP($C21,'START LİSTE'!$B$6:$G$1027,4,0)),"",VLOOKUP($C21,'START LİSTE'!$B$6:$G$1027,4,0))</f>
        <v>T</v>
      </c>
      <c r="F21" s="90">
        <f>IF(ISERROR(VLOOKUP($C21,'FERDİ SONUÇ'!$B$6:$H$1140,6,0)),"",VLOOKUP($C21,'FERDİ SONUÇ'!$B$6:$H$1140,6,0))</f>
        <v>3223</v>
      </c>
      <c r="G21" s="117">
        <f>IF(OR(E21="",F21="DQ",F21="DNF",F21="DNS",F21=""),"-",VLOOKUP(C21,'FERDİ SONUÇ'!$B$6:$H$1140,7,0))</f>
        <v>13</v>
      </c>
      <c r="H21" s="85"/>
    </row>
    <row r="22" spans="1:8" ht="12.75" customHeight="1">
      <c r="A22" s="84"/>
      <c r="B22" s="86"/>
      <c r="C22" s="116">
        <f>IF(A20="","",INDEX('TAKIM KAYIT'!$C$6:$C$185,MATCH(C20,'TAKIM KAYIT'!$C$6:$C$185,0)+2))</f>
        <v>294</v>
      </c>
      <c r="D22" s="88" t="str">
        <f>IF(ISERROR(VLOOKUP($C22,'START LİSTE'!$B$6:$G$1027,2,0)),"",VLOOKUP($C22,'START LİSTE'!$B$6:$G$1027,2,0))</f>
        <v>ERDİ AKSU</v>
      </c>
      <c r="E22" s="89" t="str">
        <f>IF(ISERROR(VLOOKUP($C22,'START LİSTE'!$B$6:$G$1027,4,0)),"",VLOOKUP($C22,'START LİSTE'!$B$6:$G$1027,4,0))</f>
        <v>T</v>
      </c>
      <c r="F22" s="90">
        <f>IF(ISERROR(VLOOKUP($C22,'FERDİ SONUÇ'!$B$6:$H$1140,6,0)),"",VLOOKUP($C22,'FERDİ SONUÇ'!$B$6:$H$1140,6,0))</f>
        <v>3329</v>
      </c>
      <c r="G22" s="117">
        <f>IF(OR(E22="",F22="DQ",F22="DNF",F22="DNS",F22=""),"-",VLOOKUP(C22,'FERDİ SONUÇ'!$B$6:$H$1140,7,0))</f>
        <v>20</v>
      </c>
      <c r="H22" s="85"/>
    </row>
    <row r="23" spans="1:8" ht="12.75" customHeight="1">
      <c r="A23" s="93"/>
      <c r="B23" s="95"/>
      <c r="C23" s="118" t="str">
        <f>IF(A20="","",INDEX('TAKIM KAYIT'!$C$6:$C$185,MATCH(C20,'TAKIM KAYIT'!$C$6:$C$185,0)+3))</f>
        <v>-</v>
      </c>
      <c r="D23" s="96">
        <f>IF(ISERROR(VLOOKUP($C23,'START LİSTE'!$B$6:$G$1027,2,0)),"",VLOOKUP($C23,'START LİSTE'!$B$6:$G$1027,2,0))</f>
        <v>0</v>
      </c>
      <c r="E23" s="97" t="str">
        <f>IF(ISERROR(VLOOKUP($C23,'START LİSTE'!$B$6:$G$1027,4,0)),"",VLOOKUP($C23,'START LİSTE'!$B$6:$G$1027,4,0))</f>
        <v>T</v>
      </c>
      <c r="F23" s="98">
        <f>IF(ISERROR(VLOOKUP($C23,'FERDİ SONUÇ'!$B$6:$H$1140,6,0)),"",VLOOKUP($C23,'FERDİ SONUÇ'!$B$6:$H$1140,6,0))</f>
      </c>
      <c r="G23" s="119" t="str">
        <f>IF(OR(E23="",F23="DQ",F23="DNF",F23="DNS",F23=""),"-",VLOOKUP(C23,'FERDİ SONUÇ'!$B$6:$H$1140,7,0))</f>
        <v>-</v>
      </c>
      <c r="H23" s="94"/>
    </row>
    <row r="24" spans="1:8" ht="12.75" customHeight="1">
      <c r="A24" s="73"/>
      <c r="B24" s="75"/>
      <c r="C24" s="114">
        <f>IF(A26="","",INDEX('TAKIM KAYIT'!$C$6:$C$185,MATCH(C26,'TAKIM KAYIT'!$C$6:$C$185,0)-2))</f>
        <v>258</v>
      </c>
      <c r="D24" s="77" t="str">
        <f>IF(ISERROR(VLOOKUP($C24,'START LİSTE'!$B$6:$G$1027,2,0)),"",VLOOKUP($C24,'START LİSTE'!$B$6:$G$1027,2,0))</f>
        <v>İDRIS GÜLEÇ</v>
      </c>
      <c r="E24" s="78" t="str">
        <f>IF(ISERROR(VLOOKUP($C24,'START LİSTE'!$B$6:$G$1027,4,0)),"",VLOOKUP($C24,'START LİSTE'!$B$6:$G$1027,4,0))</f>
        <v>T</v>
      </c>
      <c r="F24" s="79">
        <f>IF(ISERROR(VLOOKUP($C24,'FERDİ SONUÇ'!$B$6:$H$1140,6,0)),"",VLOOKUP($C24,'FERDİ SONUÇ'!$B$6:$H$1140,6,0))</f>
        <v>3250</v>
      </c>
      <c r="G24" s="81">
        <f>IF(OR(E24="",F24="DQ",F24="DNF",F24="DNS",F24=""),"-",VLOOKUP(C24,'FERDİ SONUÇ'!$B$6:$H$1140,7,0))</f>
        <v>17</v>
      </c>
      <c r="H24" s="74"/>
    </row>
    <row r="25" spans="1:8" ht="12.75" customHeight="1">
      <c r="A25" s="84"/>
      <c r="B25" s="86"/>
      <c r="C25" s="116">
        <f>IF(A26="","",INDEX('TAKIM KAYIT'!$C$6:$C$185,MATCH(C26,'TAKIM KAYIT'!$C$6:$C$185,0)-1))</f>
        <v>259</v>
      </c>
      <c r="D25" s="88" t="str">
        <f>IF(ISERROR(VLOOKUP($C25,'START LİSTE'!$B$6:$G$1027,2,0)),"",VLOOKUP($C25,'START LİSTE'!$B$6:$G$1027,2,0))</f>
        <v>RIDVAN ALPER AFACAN</v>
      </c>
      <c r="E25" s="89" t="str">
        <f>IF(ISERROR(VLOOKUP($C25,'START LİSTE'!$B$6:$G$1027,4,0)),"",VLOOKUP($C25,'START LİSTE'!$B$6:$G$1027,4,0))</f>
        <v>T</v>
      </c>
      <c r="F25" s="90">
        <f>IF(ISERROR(VLOOKUP($C25,'FERDİ SONUÇ'!$B$6:$H$1140,6,0)),"",VLOOKUP($C25,'FERDİ SONUÇ'!$B$6:$H$1140,6,0))</f>
        <v>3138</v>
      </c>
      <c r="G25" s="92">
        <f>IF(OR(E25="",F25="DQ",F25="DNF",F25="DNS",F25=""),"-",VLOOKUP(C25,'FERDİ SONUÇ'!$B$6:$H$1140,7,0))</f>
        <v>7</v>
      </c>
      <c r="H25" s="85"/>
    </row>
    <row r="26" spans="1:8" ht="12.75" customHeight="1">
      <c r="A26" s="123">
        <f>IF(ISERROR(SMALL('TAKIM KAYIT'!$A$6:$A$185,4)),"",SMALL('TAKIM KAYIT'!$A$6:$A$185,4))</f>
        <v>4</v>
      </c>
      <c r="B26" s="86" t="str">
        <f>IF(A26="","",VLOOKUP(A26,'TAKIM KAYIT'!$A$6:$J$185,2,FALSE))</f>
        <v>TRABZON-TRABZONSPOR</v>
      </c>
      <c r="C26" s="116">
        <f>IF(A26="","",VLOOKUP(A26,'TAKIM KAYIT'!$A$6:$J$185,3,FALSE))</f>
        <v>260</v>
      </c>
      <c r="D26" s="88" t="str">
        <f>IF(ISERROR(VLOOKUP($C26,'START LİSTE'!$B$6:$G$1027,2,0)),"",VLOOKUP($C26,'START LİSTE'!$B$6:$G$1027,2,0))</f>
        <v>MURAT KAYA</v>
      </c>
      <c r="E26" s="89" t="str">
        <f>IF(ISERROR(VLOOKUP($C26,'START LİSTE'!$B$6:$G$1027,4,0)),"",VLOOKUP($C26,'START LİSTE'!$B$6:$G$1027,4,0))</f>
        <v>T</v>
      </c>
      <c r="F26" s="90">
        <f>IF(ISERROR(VLOOKUP($C26,'FERDİ SONUÇ'!$B$6:$H$1140,6,0)),"",VLOOKUP($C26,'FERDİ SONUÇ'!$B$6:$H$1140,6,0))</f>
        <v>3314</v>
      </c>
      <c r="G26" s="92">
        <f>IF(OR(E26="",F26="DQ",F26="DNF",F26="DNS",F26=""),"-",VLOOKUP(C26,'FERDİ SONUÇ'!$B$6:$H$1140,7,0))</f>
        <v>19</v>
      </c>
      <c r="H26" s="109">
        <f>IF(A26="","",VLOOKUP(A26,'TAKIM KAYIT'!$A$6:$K$185,10,FALSE))</f>
        <v>54</v>
      </c>
    </row>
    <row r="27" spans="1:8" ht="12.75" customHeight="1">
      <c r="A27" s="84"/>
      <c r="B27" s="86"/>
      <c r="C27" s="116">
        <f>IF(A26="","",INDEX('TAKIM KAYIT'!$C$6:$C$185,MATCH(C26,'TAKIM KAYIT'!$C$6:$C$185,0)+1))</f>
        <v>261</v>
      </c>
      <c r="D27" s="88" t="str">
        <f>IF(ISERROR(VLOOKUP($C27,'START LİSTE'!$B$6:$G$1027,2,0)),"",VLOOKUP($C27,'START LİSTE'!$B$6:$G$1027,2,0))</f>
        <v>MEVLÜT SAVAŞER</v>
      </c>
      <c r="E27" s="89" t="str">
        <f>IF(ISERROR(VLOOKUP($C27,'START LİSTE'!$B$6:$G$1027,4,0)),"",VLOOKUP($C27,'START LİSTE'!$B$6:$G$1027,4,0))</f>
        <v>T</v>
      </c>
      <c r="F27" s="90">
        <f>IF(ISERROR(VLOOKUP($C27,'FERDİ SONUÇ'!$B$6:$H$1140,6,0)),"",VLOOKUP($C27,'FERDİ SONUÇ'!$B$6:$H$1140,6,0))</f>
        <v>3149</v>
      </c>
      <c r="G27" s="92">
        <f>IF(OR(E27="",F27="DQ",F27="DNF",F27="DNS",F27=""),"-",VLOOKUP(C27,'FERDİ SONUÇ'!$B$6:$H$1140,7,0))</f>
        <v>11</v>
      </c>
      <c r="H27" s="85"/>
    </row>
    <row r="28" spans="1:8" ht="12.75" customHeight="1">
      <c r="A28" s="84"/>
      <c r="B28" s="86"/>
      <c r="C28" s="116">
        <f>IF(A26="","",INDEX('TAKIM KAYIT'!$C$6:$C$185,MATCH(C26,'TAKIM KAYIT'!$C$6:$C$185,0)+2))</f>
        <v>262</v>
      </c>
      <c r="D28" s="88" t="str">
        <f>IF(ISERROR(VLOOKUP($C28,'START LİSTE'!$B$6:$G$1027,2,0)),"",VLOOKUP($C28,'START LİSTE'!$B$6:$G$1027,2,0))</f>
        <v>KIYASETTIN YALÇIN</v>
      </c>
      <c r="E28" s="89" t="str">
        <f>IF(ISERROR(VLOOKUP($C28,'START LİSTE'!$B$6:$G$1027,4,0)),"",VLOOKUP($C28,'START LİSTE'!$B$6:$G$1027,4,0))</f>
        <v>T</v>
      </c>
      <c r="F28" s="90">
        <f>IF(ISERROR(VLOOKUP($C28,'FERDİ SONUÇ'!$B$6:$H$1140,6,0)),"",VLOOKUP($C28,'FERDİ SONUÇ'!$B$6:$H$1140,6,0))</f>
        <v>3443</v>
      </c>
      <c r="G28" s="92">
        <f>IF(OR(E28="",F28="DQ",F28="DNF",F28="DNS",F28=""),"-",VLOOKUP(C28,'FERDİ SONUÇ'!$B$6:$H$1140,7,0))</f>
        <v>25</v>
      </c>
      <c r="H28" s="85"/>
    </row>
    <row r="29" spans="1:8" ht="12.75" customHeight="1">
      <c r="A29" s="93"/>
      <c r="B29" s="95"/>
      <c r="C29" s="118">
        <f>IF(A26="","",INDEX('TAKIM KAYIT'!$C$6:$C$185,MATCH(C26,'TAKIM KAYIT'!$C$6:$C$185,0)+3))</f>
        <v>263</v>
      </c>
      <c r="D29" s="96" t="str">
        <f>IF(ISERROR(VLOOKUP($C29,'START LİSTE'!$B$6:$G$1027,2,0)),"",VLOOKUP($C29,'START LİSTE'!$B$6:$G$1027,2,0))</f>
        <v>HASAN DENIZ KALAYCI</v>
      </c>
      <c r="E29" s="97" t="str">
        <f>IF(ISERROR(VLOOKUP($C29,'START LİSTE'!$B$6:$G$1027,4,0)),"",VLOOKUP($C29,'START LİSTE'!$B$6:$G$1027,4,0))</f>
        <v>T</v>
      </c>
      <c r="F29" s="98">
        <f>IF(ISERROR(VLOOKUP($C29,'FERDİ SONUÇ'!$B$6:$H$1140,6,0)),"",VLOOKUP($C29,'FERDİ SONUÇ'!$B$6:$H$1140,6,0))</f>
        <v>3358</v>
      </c>
      <c r="G29" s="100">
        <f>IF(OR(E29="",F29="DQ",F29="DNF",F29="DNS",F29=""),"-",VLOOKUP(C29,'FERDİ SONUÇ'!$B$6:$H$1140,7,0))</f>
        <v>21</v>
      </c>
      <c r="H29" s="94"/>
    </row>
    <row r="30" spans="1:8" ht="12.75" customHeight="1">
      <c r="A30" s="73"/>
      <c r="B30" s="75"/>
      <c r="C30" s="114">
        <f>IF(A32="","",INDEX('TAKIM KAYIT'!$C$6:$C$185,MATCH(C32,'TAKIM KAYIT'!$C$6:$C$185,0)-2))</f>
        <v>252</v>
      </c>
      <c r="D30" s="77" t="str">
        <f>IF(ISERROR(VLOOKUP($C30,'START LİSTE'!$B$6:$G$1027,2,0)),"",VLOOKUP($C30,'START LİSTE'!$B$6:$G$1027,2,0))</f>
        <v>BATTAL KÜTÜK</v>
      </c>
      <c r="E30" s="78" t="str">
        <f>IF(ISERROR(VLOOKUP($C30,'START LİSTE'!$B$6:$G$1027,4,0)),"",VLOOKUP($C30,'START LİSTE'!$B$6:$G$1027,4,0))</f>
        <v>T</v>
      </c>
      <c r="F30" s="79">
        <f>IF(ISERROR(VLOOKUP($C30,'FERDİ SONUÇ'!$B$6:$H$1140,6,0)),"",VLOOKUP($C30,'FERDİ SONUÇ'!$B$6:$H$1140,6,0))</f>
        <v>3510</v>
      </c>
      <c r="G30" s="81">
        <f>IF(OR(E30="",F30="DQ",F30="DNF",F30="DNS",F30=""),"-",VLOOKUP(C30,'FERDİ SONUÇ'!$B$6:$H$1140,7,0))</f>
        <v>26</v>
      </c>
      <c r="H30" s="74"/>
    </row>
    <row r="31" spans="1:8" ht="12.75" customHeight="1">
      <c r="A31" s="84"/>
      <c r="B31" s="86"/>
      <c r="C31" s="116">
        <f>IF(A32="","",INDEX('TAKIM KAYIT'!$C$6:$C$185,MATCH(C32,'TAKIM KAYIT'!$C$6:$C$185,0)-1))</f>
        <v>253</v>
      </c>
      <c r="D31" s="88" t="str">
        <f>IF(ISERROR(VLOOKUP($C31,'START LİSTE'!$B$6:$G$1027,2,0)),"",VLOOKUP($C31,'START LİSTE'!$B$6:$G$1027,2,0))</f>
        <v>HAMZA AYDOĞAN</v>
      </c>
      <c r="E31" s="89" t="str">
        <f>IF(ISERROR(VLOOKUP($C31,'START LİSTE'!$B$6:$G$1027,4,0)),"",VLOOKUP($C31,'START LİSTE'!$B$6:$G$1027,4,0))</f>
        <v>T</v>
      </c>
      <c r="F31" s="90">
        <f>IF(ISERROR(VLOOKUP($C31,'FERDİ SONUÇ'!$B$6:$H$1140,6,0)),"",VLOOKUP($C31,'FERDİ SONUÇ'!$B$6:$H$1140,6,0))</f>
        <v>3139</v>
      </c>
      <c r="G31" s="92">
        <f>IF(OR(E31="",F31="DQ",F31="DNF",F31="DNS",F31=""),"-",VLOOKUP(C31,'FERDİ SONUÇ'!$B$6:$H$1140,7,0))</f>
        <v>8</v>
      </c>
      <c r="H31" s="85"/>
    </row>
    <row r="32" spans="1:8" ht="12.75" customHeight="1">
      <c r="A32" s="123">
        <f>IF(ISERROR(SMALL('TAKIM KAYIT'!$A$6:$A$185,5)),"",SMALL('TAKIM KAYIT'!$A$6:$A$185,5))</f>
        <v>5</v>
      </c>
      <c r="B32" s="86" t="str">
        <f>IF(A32="","",VLOOKUP(A32,'TAKIM KAYIT'!$A$6:$J$185,2,FALSE))</f>
        <v>TSK SPOR GÜCÜ</v>
      </c>
      <c r="C32" s="116">
        <f>IF(A32="","",VLOOKUP(A32,'TAKIM KAYIT'!$A$6:$J$185,3,FALSE))</f>
        <v>254</v>
      </c>
      <c r="D32" s="88" t="str">
        <f>IF(ISERROR(VLOOKUP($C32,'START LİSTE'!$B$6:$G$1027,2,0)),"",VLOOKUP($C32,'START LİSTE'!$B$6:$G$1027,2,0))</f>
        <v>MUSTAFA İNCESU</v>
      </c>
      <c r="E32" s="89" t="str">
        <f>IF(ISERROR(VLOOKUP($C32,'START LİSTE'!$B$6:$G$1027,4,0)),"",VLOOKUP($C32,'START LİSTE'!$B$6:$G$1027,4,0))</f>
        <v>T</v>
      </c>
      <c r="F32" s="90">
        <f>IF(ISERROR(VLOOKUP($C32,'FERDİ SONUÇ'!$B$6:$H$1140,6,0)),"",VLOOKUP($C32,'FERDİ SONUÇ'!$B$6:$H$1140,6,0))</f>
        <v>3256</v>
      </c>
      <c r="G32" s="92">
        <f>IF(OR(E32="",F32="DQ",F32="DNF",F32="DNS",F32=""),"-",VLOOKUP(C32,'FERDİ SONUÇ'!$B$6:$H$1140,7,0))</f>
        <v>18</v>
      </c>
      <c r="H32" s="109">
        <f>IF(A32="","",VLOOKUP(A32,'TAKIM KAYIT'!$A$6:$K$185,10,FALSE))</f>
        <v>65</v>
      </c>
    </row>
    <row r="33" spans="1:8" ht="12.75" customHeight="1">
      <c r="A33" s="84"/>
      <c r="B33" s="86"/>
      <c r="C33" s="116">
        <f>IF(A32="","",INDEX('TAKIM KAYIT'!$C$6:$C$185,MATCH(C32,'TAKIM KAYIT'!$C$6:$C$185,0)+1))</f>
        <v>255</v>
      </c>
      <c r="D33" s="88" t="str">
        <f>IF(ISERROR(VLOOKUP($C33,'START LİSTE'!$B$6:$G$1027,2,0)),"",VLOOKUP($C33,'START LİSTE'!$B$6:$G$1027,2,0))</f>
        <v>ALİ EKİNCİ</v>
      </c>
      <c r="E33" s="89" t="str">
        <f>IF(ISERROR(VLOOKUP($C33,'START LİSTE'!$B$6:$G$1027,4,0)),"",VLOOKUP($C33,'START LİSTE'!$B$6:$G$1027,4,0))</f>
        <v>T</v>
      </c>
      <c r="F33" s="90">
        <f>IF(ISERROR(VLOOKUP($C33,'FERDİ SONUÇ'!$B$6:$H$1140,6,0)),"",VLOOKUP($C33,'FERDİ SONUÇ'!$B$6:$H$1140,6,0))</f>
        <v>3544</v>
      </c>
      <c r="G33" s="92">
        <f>IF(OR(E33="",F33="DQ",F33="DNF",F33="DNS",F33=""),"-",VLOOKUP(C33,'FERDİ SONUÇ'!$B$6:$H$1140,7,0))</f>
        <v>28</v>
      </c>
      <c r="H33" s="85"/>
    </row>
    <row r="34" spans="1:8" ht="12.75" customHeight="1">
      <c r="A34" s="84"/>
      <c r="B34" s="86"/>
      <c r="C34" s="116">
        <f>IF(A32="","",INDEX('TAKIM KAYIT'!$C$6:$C$185,MATCH(C32,'TAKIM KAYIT'!$C$6:$C$185,0)+2))</f>
        <v>256</v>
      </c>
      <c r="D34" s="88" t="str">
        <f>IF(ISERROR(VLOOKUP($C34,'START LİSTE'!$B$6:$G$1027,2,0)),"",VLOOKUP($C34,'START LİSTE'!$B$6:$G$1027,2,0))</f>
        <v>HAKAN TAZEGÜL</v>
      </c>
      <c r="E34" s="89" t="str">
        <f>IF(ISERROR(VLOOKUP($C34,'START LİSTE'!$B$6:$G$1027,4,0)),"",VLOOKUP($C34,'START LİSTE'!$B$6:$G$1027,4,0))</f>
        <v>T</v>
      </c>
      <c r="F34" s="90">
        <f>IF(ISERROR(VLOOKUP($C34,'FERDİ SONUÇ'!$B$6:$H$1140,6,0)),"",VLOOKUP($C34,'FERDİ SONUÇ'!$B$6:$H$1140,6,0))</f>
        <v>3245</v>
      </c>
      <c r="G34" s="92">
        <f>IF(OR(E34="",F34="DQ",F34="DNF",F34="DNS",F34=""),"-",VLOOKUP(C34,'FERDİ SONUÇ'!$B$6:$H$1140,7,0))</f>
        <v>16</v>
      </c>
      <c r="H34" s="85"/>
    </row>
    <row r="35" spans="1:8" ht="12.75" customHeight="1">
      <c r="A35" s="93"/>
      <c r="B35" s="95"/>
      <c r="C35" s="118">
        <f>IF(A32="","",INDEX('TAKIM KAYIT'!$C$6:$C$185,MATCH(C32,'TAKIM KAYIT'!$C$6:$C$185,0)+3))</f>
        <v>257</v>
      </c>
      <c r="D35" s="96" t="str">
        <f>IF(ISERROR(VLOOKUP($C35,'START LİSTE'!$B$6:$G$1027,2,0)),"",VLOOKUP($C35,'START LİSTE'!$B$6:$G$1027,2,0))</f>
        <v>HASAN SARI</v>
      </c>
      <c r="E35" s="97" t="str">
        <f>IF(ISERROR(VLOOKUP($C35,'START LİSTE'!$B$6:$G$1027,4,0)),"",VLOOKUP($C35,'START LİSTE'!$B$6:$G$1027,4,0))</f>
        <v>T</v>
      </c>
      <c r="F35" s="98">
        <f>IF(ISERROR(VLOOKUP($C35,'FERDİ SONUÇ'!$B$6:$H$1140,6,0)),"",VLOOKUP($C35,'FERDİ SONUÇ'!$B$6:$H$1140,6,0))</f>
        <v>3437</v>
      </c>
      <c r="G35" s="100">
        <f>IF(OR(E35="",F35="DQ",F35="DNF",F35="DNS",F35=""),"-",VLOOKUP(C35,'FERDİ SONUÇ'!$B$6:$H$1140,7,0))</f>
        <v>23</v>
      </c>
      <c r="H35" s="94"/>
    </row>
    <row r="36" spans="1:8" ht="12.75" customHeight="1">
      <c r="A36" s="73"/>
      <c r="B36" s="75"/>
      <c r="C36" s="114">
        <f>IF(A38="","",INDEX('TAKIM KAYIT'!$C$6:$C$185,MATCH(C38,'TAKIM KAYIT'!$C$6:$C$185,0)-2))</f>
        <v>268</v>
      </c>
      <c r="D36" s="77" t="str">
        <f>IF(ISERROR(VLOOKUP($C36,'START LİSTE'!$B$6:$G$1027,2,0)),"",VLOOKUP($C36,'START LİSTE'!$B$6:$G$1027,2,0))</f>
        <v>ADİL KIRATİK</v>
      </c>
      <c r="E36" s="78" t="str">
        <f>IF(ISERROR(VLOOKUP($C36,'START LİSTE'!$B$6:$G$1027,4,0)),"",VLOOKUP($C36,'START LİSTE'!$B$6:$G$1027,4,0))</f>
        <v>T</v>
      </c>
      <c r="F36" s="79">
        <f>IF(ISERROR(VLOOKUP($C36,'FERDİ SONUÇ'!$B$6:$H$1140,6,0)),"",VLOOKUP($C36,'FERDİ SONUÇ'!$B$6:$H$1140,6,0))</f>
        <v>3426</v>
      </c>
      <c r="G36" s="81">
        <f>IF(OR(E36="",F36="DQ",F36="DNF",F36="DNS",F36=""),"-",VLOOKUP(C36,'FERDİ SONUÇ'!$B$6:$H$1140,7,0))</f>
        <v>22</v>
      </c>
      <c r="H36" s="74"/>
    </row>
    <row r="37" spans="1:8" ht="12.75" customHeight="1">
      <c r="A37" s="84"/>
      <c r="B37" s="86"/>
      <c r="C37" s="116">
        <f>IF(A38="","",INDEX('TAKIM KAYIT'!$C$6:$C$185,MATCH(C38,'TAKIM KAYIT'!$C$6:$C$185,0)-1))</f>
        <v>269</v>
      </c>
      <c r="D37" s="88" t="str">
        <f>IF(ISERROR(VLOOKUP($C37,'START LİSTE'!$B$6:$G$1027,2,0)),"",VLOOKUP($C37,'START LİSTE'!$B$6:$G$1027,2,0))</f>
        <v>ABDULHAMİT DOĞAN</v>
      </c>
      <c r="E37" s="89" t="str">
        <f>IF(ISERROR(VLOOKUP($C37,'START LİSTE'!$B$6:$G$1027,4,0)),"",VLOOKUP($C37,'START LİSTE'!$B$6:$G$1027,4,0))</f>
        <v>T</v>
      </c>
      <c r="F37" s="90">
        <f>IF(ISERROR(VLOOKUP($C37,'FERDİ SONUÇ'!$B$6:$H$1140,6,0)),"",VLOOKUP($C37,'FERDİ SONUÇ'!$B$6:$H$1140,6,0))</f>
        <v>3710</v>
      </c>
      <c r="G37" s="92">
        <f>IF(OR(E37="",F37="DQ",F37="DNF",F37="DNS",F37=""),"-",VLOOKUP(C37,'FERDİ SONUÇ'!$B$6:$H$1140,7,0))</f>
        <v>31</v>
      </c>
      <c r="H37" s="85"/>
    </row>
    <row r="38" spans="1:8" ht="12.75" customHeight="1">
      <c r="A38" s="123">
        <f>IF(ISERROR(SMALL('TAKIM KAYIT'!$A$6:$A$185,6)),"",SMALL('TAKIM KAYIT'!$A$6:$A$185,6))</f>
        <v>6</v>
      </c>
      <c r="B38" s="86" t="str">
        <f>IF(A38="","",VLOOKUP(A38,'TAKIM KAYIT'!$A$6:$J$185,2,FALSE))</f>
        <v>POLİS AKADEMİSİ</v>
      </c>
      <c r="C38" s="116">
        <f>IF(A38="","",VLOOKUP(A38,'TAKIM KAYIT'!$A$6:$J$185,3,FALSE))</f>
        <v>270</v>
      </c>
      <c r="D38" s="88" t="str">
        <f>IF(ISERROR(VLOOKUP($C38,'START LİSTE'!$B$6:$G$1027,2,0)),"",VLOOKUP($C38,'START LİSTE'!$B$6:$G$1027,2,0))</f>
        <v>MEHMETCAN TÜRKAN</v>
      </c>
      <c r="E38" s="89" t="str">
        <f>IF(ISERROR(VLOOKUP($C38,'START LİSTE'!$B$6:$G$1027,4,0)),"",VLOOKUP($C38,'START LİSTE'!$B$6:$G$1027,4,0))</f>
        <v>T</v>
      </c>
      <c r="F38" s="90">
        <f>IF(ISERROR(VLOOKUP($C38,'FERDİ SONUÇ'!$B$6:$H$1140,6,0)),"",VLOOKUP($C38,'FERDİ SONUÇ'!$B$6:$H$1140,6,0))</f>
        <v>3814</v>
      </c>
      <c r="G38" s="92">
        <f>IF(OR(E38="",F38="DQ",F38="DNF",F38="DNS",F38=""),"-",VLOOKUP(C38,'FERDİ SONUÇ'!$B$6:$H$1140,7,0))</f>
        <v>34</v>
      </c>
      <c r="H38" s="109">
        <f>IF(A38="","",VLOOKUP(A38,'TAKIM KAYIT'!$A$6:$K$185,10,FALSE))</f>
        <v>119</v>
      </c>
    </row>
    <row r="39" spans="1:8" ht="12.75" customHeight="1">
      <c r="A39" s="84"/>
      <c r="B39" s="86"/>
      <c r="C39" s="116">
        <f>IF(A38="","",INDEX('TAKIM KAYIT'!$C$6:$C$185,MATCH(C38,'TAKIM KAYIT'!$C$6:$C$185,0)+1))</f>
        <v>271</v>
      </c>
      <c r="D39" s="88" t="str">
        <f>IF(ISERROR(VLOOKUP($C39,'START LİSTE'!$B$6:$G$1027,2,0)),"",VLOOKUP($C39,'START LİSTE'!$B$6:$G$1027,2,0))</f>
        <v>ÖMER FARUK FİDAN</v>
      </c>
      <c r="E39" s="89" t="str">
        <f>IF(ISERROR(VLOOKUP($C39,'START LİSTE'!$B$6:$G$1027,4,0)),"",VLOOKUP($C39,'START LİSTE'!$B$6:$G$1027,4,0))</f>
        <v>T</v>
      </c>
      <c r="F39" s="90">
        <f>IF(ISERROR(VLOOKUP($C39,'FERDİ SONUÇ'!$B$6:$H$1140,6,0)),"",VLOOKUP($C39,'FERDİ SONUÇ'!$B$6:$H$1140,6,0))</f>
        <v>3710</v>
      </c>
      <c r="G39" s="92">
        <f>IF(OR(E39="",F39="DQ",F39="DNF",F39="DNS",F39=""),"-",VLOOKUP(C39,'FERDİ SONUÇ'!$B$6:$H$1140,7,0))</f>
        <v>32</v>
      </c>
      <c r="H39" s="85"/>
    </row>
    <row r="40" spans="1:8" ht="12.75" customHeight="1">
      <c r="A40" s="84"/>
      <c r="B40" s="86"/>
      <c r="C40" s="116">
        <f>IF(A38="","",INDEX('TAKIM KAYIT'!$C$6:$C$185,MATCH(C38,'TAKIM KAYIT'!$C$6:$C$185,0)+2))</f>
        <v>272</v>
      </c>
      <c r="D40" s="88" t="str">
        <f>IF(ISERROR(VLOOKUP($C40,'START LİSTE'!$B$6:$G$1027,2,0)),"",VLOOKUP($C40,'START LİSTE'!$B$6:$G$1027,2,0))</f>
        <v>ABDULKADİR KARACA</v>
      </c>
      <c r="E40" s="89" t="str">
        <f>IF(ISERROR(VLOOKUP($C40,'START LİSTE'!$B$6:$G$1027,4,0)),"",VLOOKUP($C40,'START LİSTE'!$B$6:$G$1027,4,0))</f>
        <v>T</v>
      </c>
      <c r="F40" s="90">
        <f>IF(ISERROR(VLOOKUP($C40,'FERDİ SONUÇ'!$B$6:$H$1140,6,0)),"",VLOOKUP($C40,'FERDİ SONUÇ'!$B$6:$H$1140,6,0))</f>
        <v>3948</v>
      </c>
      <c r="G40" s="92">
        <f>IF(OR(E40="",F40="DQ",F40="DNF",F40="DNS",F40=""),"-",VLOOKUP(C40,'FERDİ SONUÇ'!$B$6:$H$1140,7,0))</f>
        <v>36</v>
      </c>
      <c r="H40" s="85"/>
    </row>
    <row r="41" spans="1:8" ht="12.75" customHeight="1">
      <c r="A41" s="93"/>
      <c r="B41" s="95"/>
      <c r="C41" s="118">
        <f>IF(A38="","",INDEX('TAKIM KAYIT'!$C$6:$C$185,MATCH(C38,'TAKIM KAYIT'!$C$6:$C$185,0)+3))</f>
        <v>273</v>
      </c>
      <c r="D41" s="96" t="str">
        <f>IF(ISERROR(VLOOKUP($C41,'START LİSTE'!$B$6:$G$1027,2,0)),"",VLOOKUP($C41,'START LİSTE'!$B$6:$G$1027,2,0))</f>
        <v>MEHMET KÜÇÜKAKÇALI</v>
      </c>
      <c r="E41" s="97" t="str">
        <f>IF(ISERROR(VLOOKUP($C41,'START LİSTE'!$B$6:$G$1027,4,0)),"",VLOOKUP($C41,'START LİSTE'!$B$6:$G$1027,4,0))</f>
        <v>T</v>
      </c>
      <c r="F41" s="98">
        <f>IF(ISERROR(VLOOKUP($C41,'FERDİ SONUÇ'!$B$6:$H$1140,6,0)),"",VLOOKUP($C41,'FERDİ SONUÇ'!$B$6:$H$1140,6,0))</f>
        <v>0</v>
      </c>
      <c r="G41" s="100">
        <f>IF(OR(E41="",F41="DQ",F41="DNF",F41="DNS",F41=""),"-",VLOOKUP(C41,'FERDİ SONUÇ'!$B$6:$H$1140,7,0))</f>
        <v>41</v>
      </c>
      <c r="H41" s="94"/>
    </row>
    <row r="42" spans="1:8" ht="12.75" customHeight="1">
      <c r="A42" s="73"/>
      <c r="B42" s="75"/>
      <c r="C42" s="114">
        <f>IF(A44="","",INDEX('TAKIM KAYIT'!$C$6:$C$185,MATCH(C44,'TAKIM KAYIT'!$C$6:$C$185,0)-2))</f>
        <v>300</v>
      </c>
      <c r="D42" s="77" t="str">
        <f>IF(ISERROR(VLOOKUP($C42,'START LİSTE'!$B$6:$G$1027,2,0)),"",VLOOKUP($C42,'START LİSTE'!$B$6:$G$1027,2,0))</f>
        <v>HAYDAR ŞAHİN</v>
      </c>
      <c r="E42" s="78" t="str">
        <f>IF(ISERROR(VLOOKUP($C42,'START LİSTE'!$B$6:$G$1027,4,0)),"",VLOOKUP($C42,'START LİSTE'!$B$6:$G$1027,4,0))</f>
        <v>T</v>
      </c>
      <c r="F42" s="79">
        <f>IF(ISERROR(VLOOKUP($C42,'FERDİ SONUÇ'!$B$6:$H$1140,6,0)),"",VLOOKUP($C42,'FERDİ SONUÇ'!$B$6:$H$1140,6,0))</f>
        <v>3712</v>
      </c>
      <c r="G42" s="81">
        <f>IF(OR(E42="",F42="DQ",F42="DNF",F42="DNS",F42=""),"-",VLOOKUP(C42,'FERDİ SONUÇ'!$B$6:$H$1140,7,0))</f>
        <v>33</v>
      </c>
      <c r="H42" s="74"/>
    </row>
    <row r="43" spans="1:8" ht="12.75" customHeight="1">
      <c r="A43" s="84"/>
      <c r="B43" s="86"/>
      <c r="C43" s="116">
        <f>IF(A44="","",INDEX('TAKIM KAYIT'!$C$6:$C$185,MATCH(C44,'TAKIM KAYIT'!$C$6:$C$185,0)-1))</f>
        <v>301</v>
      </c>
      <c r="D43" s="88" t="str">
        <f>IF(ISERROR(VLOOKUP($C43,'START LİSTE'!$B$6:$G$1027,2,0)),"",VLOOKUP($C43,'START LİSTE'!$B$6:$G$1027,2,0))</f>
        <v>ÜZEYİR KAPLAN</v>
      </c>
      <c r="E43" s="89" t="str">
        <f>IF(ISERROR(VLOOKUP($C43,'START LİSTE'!$B$6:$G$1027,4,0)),"",VLOOKUP($C43,'START LİSTE'!$B$6:$G$1027,4,0))</f>
        <v>T</v>
      </c>
      <c r="F43" s="90">
        <f>IF(ISERROR(VLOOKUP($C43,'FERDİ SONUÇ'!$B$6:$H$1140,6,0)),"",VLOOKUP($C43,'FERDİ SONUÇ'!$B$6:$H$1140,6,0))</f>
        <v>4000</v>
      </c>
      <c r="G43" s="92">
        <f>IF(OR(E43="",F43="DQ",F43="DNF",F43="DNS",F43=""),"-",VLOOKUP(C43,'FERDİ SONUÇ'!$B$6:$H$1140,7,0))</f>
        <v>38</v>
      </c>
      <c r="H43" s="85"/>
    </row>
    <row r="44" spans="1:8" ht="12.75" customHeight="1">
      <c r="A44" s="123">
        <f>IF(ISERROR(SMALL('TAKIM KAYIT'!$A$6:$A$185,7)),"",SMALL('TAKIM KAYIT'!$A$6:$A$185,7))</f>
        <v>7</v>
      </c>
      <c r="B44" s="86" t="str">
        <f>IF(A44="","",VLOOKUP(A44,'TAKIM KAYIT'!$A$6:$J$185,2,FALSE))</f>
        <v>BAŞKENT GENÇLER VE MASTERLER</v>
      </c>
      <c r="C44" s="116">
        <f>IF(A44="","",VLOOKUP(A44,'TAKIM KAYIT'!$A$6:$J$185,3,FALSE))</f>
        <v>302</v>
      </c>
      <c r="D44" s="88" t="str">
        <f>IF(ISERROR(VLOOKUP($C44,'START LİSTE'!$B$6:$G$1027,2,0)),"",VLOOKUP($C44,'START LİSTE'!$B$6:$G$1027,2,0))</f>
        <v>ÖMER ALTAY</v>
      </c>
      <c r="E44" s="89" t="str">
        <f>IF(ISERROR(VLOOKUP($C44,'START LİSTE'!$B$6:$G$1027,4,0)),"",VLOOKUP($C44,'START LİSTE'!$B$6:$G$1027,4,0))</f>
        <v>T</v>
      </c>
      <c r="F44" s="90">
        <f>IF(ISERROR(VLOOKUP($C44,'FERDİ SONUÇ'!$B$6:$H$1140,6,0)),"",VLOOKUP($C44,'FERDİ SONUÇ'!$B$6:$H$1140,6,0))</f>
        <v>3957</v>
      </c>
      <c r="G44" s="92">
        <f>IF(OR(E44="",F44="DQ",F44="DNF",F44="DNS",F44=""),"-",VLOOKUP(C44,'FERDİ SONUÇ'!$B$6:$H$1140,7,0))</f>
        <v>37</v>
      </c>
      <c r="H44" s="109">
        <f>IF(A44="","",VLOOKUP(A44,'TAKIM KAYIT'!$A$6:$K$185,10,FALSE))</f>
        <v>150</v>
      </c>
    </row>
    <row r="45" spans="1:8" ht="12.75" customHeight="1">
      <c r="A45" s="84"/>
      <c r="B45" s="86"/>
      <c r="C45" s="116">
        <f>IF(A44="","",INDEX('TAKIM KAYIT'!$C$6:$C$185,MATCH(C44,'TAKIM KAYIT'!$C$6:$C$185,0)+1))</f>
        <v>303</v>
      </c>
      <c r="D45" s="88" t="str">
        <f>IF(ISERROR(VLOOKUP($C45,'START LİSTE'!$B$6:$G$1027,2,0)),"",VLOOKUP($C45,'START LİSTE'!$B$6:$G$1027,2,0))</f>
        <v>HÜSEYİN YILMAZ</v>
      </c>
      <c r="E45" s="89" t="str">
        <f>IF(ISERROR(VLOOKUP($C45,'START LİSTE'!$B$6:$G$1027,4,0)),"",VLOOKUP($C45,'START LİSTE'!$B$6:$G$1027,4,0))</f>
        <v>T</v>
      </c>
      <c r="F45" s="90">
        <f>IF(ISERROR(VLOOKUP($C45,'FERDİ SONUÇ'!$B$6:$H$1140,6,0)),"",VLOOKUP($C45,'FERDİ SONUÇ'!$B$6:$H$1140,6,0))</f>
        <v>0</v>
      </c>
      <c r="G45" s="92">
        <f>IF(OR(E45="",F45="DQ",F45="DNF",F45="DNS",F45=""),"-",VLOOKUP(C45,'FERDİ SONUÇ'!$B$6:$H$1140,7,0))</f>
        <v>50</v>
      </c>
      <c r="H45" s="85"/>
    </row>
    <row r="46" spans="1:8" ht="12.75" customHeight="1">
      <c r="A46" s="84"/>
      <c r="B46" s="86"/>
      <c r="C46" s="116">
        <f>IF(A44="","",INDEX('TAKIM KAYIT'!$C$6:$C$185,MATCH(C44,'TAKIM KAYIT'!$C$6:$C$185,0)+2))</f>
        <v>304</v>
      </c>
      <c r="D46" s="88" t="str">
        <f>IF(ISERROR(VLOOKUP($C46,'START LİSTE'!$B$6:$G$1027,2,0)),"",VLOOKUP($C46,'START LİSTE'!$B$6:$G$1027,2,0))</f>
        <v>ERDOĞAN KOÇAK</v>
      </c>
      <c r="E46" s="89" t="str">
        <f>IF(ISERROR(VLOOKUP($C46,'START LİSTE'!$B$6:$G$1027,4,0)),"",VLOOKUP($C46,'START LİSTE'!$B$6:$G$1027,4,0))</f>
        <v>T</v>
      </c>
      <c r="F46" s="90">
        <f>IF(ISERROR(VLOOKUP($C46,'FERDİ SONUÇ'!$B$6:$H$1140,6,0)),"",VLOOKUP($C46,'FERDİ SONUÇ'!$B$6:$H$1140,6,0))</f>
        <v>0</v>
      </c>
      <c r="G46" s="92">
        <f>IF(OR(E46="",F46="DQ",F46="DNF",F46="DNS",F46=""),"-",VLOOKUP(C46,'FERDİ SONUÇ'!$B$6:$H$1140,7,0))</f>
        <v>42</v>
      </c>
      <c r="H46" s="85"/>
    </row>
    <row r="47" spans="1:8" ht="12.75" customHeight="1">
      <c r="A47" s="93"/>
      <c r="B47" s="95"/>
      <c r="C47" s="118" t="str">
        <f>IF(A44="","",INDEX('TAKIM KAYIT'!$C$6:$C$185,MATCH(C44,'TAKIM KAYIT'!$C$6:$C$185,0)+3))</f>
        <v>-</v>
      </c>
      <c r="D47" s="96">
        <f>IF(ISERROR(VLOOKUP($C47,'START LİSTE'!$B$6:$G$1027,2,0)),"",VLOOKUP($C47,'START LİSTE'!$B$6:$G$1027,2,0))</f>
        <v>0</v>
      </c>
      <c r="E47" s="97" t="str">
        <f>IF(ISERROR(VLOOKUP($C47,'START LİSTE'!$B$6:$G$1027,4,0)),"",VLOOKUP($C47,'START LİSTE'!$B$6:$G$1027,4,0))</f>
        <v>T</v>
      </c>
      <c r="F47" s="98">
        <f>IF(ISERROR(VLOOKUP($C47,'FERDİ SONUÇ'!$B$6:$H$1140,6,0)),"",VLOOKUP($C47,'FERDİ SONUÇ'!$B$6:$H$1140,6,0))</f>
      </c>
      <c r="G47" s="100" t="str">
        <f>IF(OR(E47="",F47="DQ",F47="DNF",F47="DNS",F47=""),"-",VLOOKUP(C47,'FERDİ SONUÇ'!$B$6:$H$1140,7,0))</f>
        <v>-</v>
      </c>
      <c r="H47" s="94"/>
    </row>
    <row r="48" spans="1:8" ht="12.75" customHeight="1">
      <c r="A48" s="73"/>
      <c r="B48" s="75"/>
      <c r="C48" s="114">
        <f>IF(A50="","",INDEX('TAKIM KAYIT'!$C$6:$C$185,MATCH(C50,'TAKIM KAYIT'!$C$6:$C$185,0)-2))</f>
        <v>28</v>
      </c>
      <c r="D48" s="77" t="str">
        <f>IF(ISERROR(VLOOKUP($C48,'START LİSTE'!$B$6:$G$1027,2,0)),"",VLOOKUP($C48,'START LİSTE'!$B$6:$G$1027,2,0))</f>
        <v>M.MUSTAFA BULDUM</v>
      </c>
      <c r="E48" s="78" t="str">
        <f>IF(ISERROR(VLOOKUP($C48,'START LİSTE'!$B$6:$G$1027,4,0)),"",VLOOKUP($C48,'START LİSTE'!$B$6:$G$1027,4,0))</f>
        <v>T</v>
      </c>
      <c r="F48" s="79">
        <f>IF(ISERROR(VLOOKUP($C48,'FERDİ SONUÇ'!$B$6:$H$1140,6,0)),"",VLOOKUP($C48,'FERDİ SONUÇ'!$B$6:$H$1140,6,0))</f>
        <v>3442</v>
      </c>
      <c r="G48" s="81">
        <f>IF(OR(E48="",F48="DQ",F48="DNF",F48="DNS",F48=""),"-",VLOOKUP(C48,'FERDİ SONUÇ'!$B$6:$H$1140,7,0))</f>
        <v>24</v>
      </c>
      <c r="H48" s="74"/>
    </row>
    <row r="49" spans="1:8" ht="12.75" customHeight="1">
      <c r="A49" s="84"/>
      <c r="B49" s="86"/>
      <c r="C49" s="116">
        <f>IF(A50="","",INDEX('TAKIM KAYIT'!$C$6:$C$185,MATCH(C50,'TAKIM KAYIT'!$C$6:$C$185,0)-1))</f>
        <v>22</v>
      </c>
      <c r="D49" s="88" t="str">
        <f>IF(ISERROR(VLOOKUP($C49,'START LİSTE'!$B$6:$G$1027,2,0)),"",VLOOKUP($C49,'START LİSTE'!$B$6:$G$1027,2,0))</f>
        <v>KUTLAY KOZ</v>
      </c>
      <c r="E49" s="89" t="str">
        <f>IF(ISERROR(VLOOKUP($C49,'START LİSTE'!$B$6:$G$1027,4,0)),"",VLOOKUP($C49,'START LİSTE'!$B$6:$G$1027,4,0))</f>
        <v>T</v>
      </c>
      <c r="F49" s="90">
        <f>IF(ISERROR(VLOOKUP($C49,'FERDİ SONUÇ'!$B$6:$H$1140,6,0)),"",VLOOKUP($C49,'FERDİ SONUÇ'!$B$6:$H$1140,6,0))</f>
        <v>0</v>
      </c>
      <c r="G49" s="92">
        <f>IF(OR(E49="",F49="DQ",F49="DNF",F49="DNS",F49=""),"-",VLOOKUP(C49,'FERDİ SONUÇ'!$B$6:$H$1140,7,0))</f>
        <v>40</v>
      </c>
      <c r="H49" s="85"/>
    </row>
    <row r="50" spans="1:8" ht="12.75" customHeight="1">
      <c r="A50" s="123">
        <f>IF(ISERROR(SMALL('TAKIM KAYIT'!$A$6:$A$185,8)),"",SMALL('TAKIM KAYIT'!$A$6:$A$185,8))</f>
        <v>8</v>
      </c>
      <c r="B50" s="86" t="str">
        <f>IF(A50="","",VLOOKUP(A50,'TAKIM KAYIT'!$A$6:$J$185,2,FALSE))</f>
        <v>ANKARA-ANKARA MASTERLERI ATLETIZM KLB.</v>
      </c>
      <c r="C50" s="116">
        <f>IF(A50="","",VLOOKUP(A50,'TAKIM KAYIT'!$A$6:$J$185,3,FALSE))</f>
        <v>21</v>
      </c>
      <c r="D50" s="88" t="str">
        <f>IF(ISERROR(VLOOKUP($C50,'START LİSTE'!$B$6:$G$1027,2,0)),"",VLOOKUP($C50,'START LİSTE'!$B$6:$G$1027,2,0))</f>
        <v>METE TOPRAK</v>
      </c>
      <c r="E50" s="89" t="str">
        <f>IF(ISERROR(VLOOKUP($C50,'START LİSTE'!$B$6:$G$1027,4,0)),"",VLOOKUP($C50,'START LİSTE'!$B$6:$G$1027,4,0))</f>
        <v>T</v>
      </c>
      <c r="F50" s="90">
        <f>IF(ISERROR(VLOOKUP($C50,'FERDİ SONUÇ'!$B$6:$H$1140,6,0)),"",VLOOKUP($C50,'FERDİ SONUÇ'!$B$6:$H$1140,6,0))</f>
        <v>0</v>
      </c>
      <c r="G50" s="92">
        <f>IF(OR(E50="",F50="DQ",F50="DNF",F50="DNS",F50=""),"-",VLOOKUP(C50,'FERDİ SONUÇ'!$B$6:$H$1140,7,0))</f>
        <v>56</v>
      </c>
      <c r="H50" s="109">
        <f>IF(A50="","",VLOOKUP(A50,'TAKIM KAYIT'!$A$6:$K$185,10,FALSE))</f>
        <v>150</v>
      </c>
    </row>
    <row r="51" spans="1:8" ht="12.75" customHeight="1">
      <c r="A51" s="84"/>
      <c r="B51" s="86"/>
      <c r="C51" s="116">
        <f>IF(A50="","",INDEX('TAKIM KAYIT'!$C$6:$C$185,MATCH(C50,'TAKIM KAYIT'!$C$6:$C$185,0)+1))</f>
        <v>381</v>
      </c>
      <c r="D51" s="88" t="str">
        <f>IF(ISERROR(VLOOKUP($C51,'START LİSTE'!$B$6:$G$1027,2,0)),"",VLOOKUP($C51,'START LİSTE'!$B$6:$G$1027,2,0))</f>
        <v>ALİ TURAN</v>
      </c>
      <c r="E51" s="89" t="str">
        <f>IF(ISERROR(VLOOKUP($C51,'START LİSTE'!$B$6:$G$1027,4,0)),"",VLOOKUP($C51,'START LİSTE'!$B$6:$G$1027,4,0))</f>
        <v>T</v>
      </c>
      <c r="F51" s="90">
        <f>IF(ISERROR(VLOOKUP($C51,'FERDİ SONUÇ'!$B$6:$H$1140,6,0)),"",VLOOKUP($C51,'FERDİ SONUÇ'!$B$6:$H$1140,6,0))</f>
        <v>3700</v>
      </c>
      <c r="G51" s="92">
        <f>IF(OR(E51="",F51="DQ",F51="DNF",F51="DNS",F51=""),"-",VLOOKUP(C51,'FERDİ SONUÇ'!$B$6:$H$1140,7,0))</f>
        <v>30</v>
      </c>
      <c r="H51" s="85"/>
    </row>
    <row r="52" spans="1:8" ht="12.75" customHeight="1">
      <c r="A52" s="84"/>
      <c r="B52" s="86"/>
      <c r="C52" s="116">
        <f>IF(A50="","",INDEX('TAKIM KAYIT'!$C$6:$C$185,MATCH(C50,'TAKIM KAYIT'!$C$6:$C$185,0)+2))</f>
        <v>368</v>
      </c>
      <c r="D52" s="88" t="str">
        <f>IF(ISERROR(VLOOKUP($C52,'START LİSTE'!$B$6:$G$1027,2,0)),"",VLOOKUP($C52,'START LİSTE'!$B$6:$G$1027,2,0))</f>
        <v>SADULLAH GÜRELİ</v>
      </c>
      <c r="E52" s="89" t="str">
        <f>IF(ISERROR(VLOOKUP($C52,'START LİSTE'!$B$6:$G$1027,4,0)),"",VLOOKUP($C52,'START LİSTE'!$B$6:$G$1027,4,0))</f>
        <v>T</v>
      </c>
      <c r="F52" s="90">
        <f>IF(ISERROR(VLOOKUP($C52,'FERDİ SONUÇ'!$B$6:$H$1140,6,0)),"",VLOOKUP($C52,'FERDİ SONUÇ'!$B$6:$H$1140,6,0))</f>
        <v>0</v>
      </c>
      <c r="G52" s="92">
        <f>IF(OR(E52="",F52="DQ",F52="DNF",F52="DNS",F52=""),"-",VLOOKUP(C52,'FERDİ SONUÇ'!$B$6:$H$1140,7,0))</f>
        <v>59</v>
      </c>
      <c r="H52" s="85"/>
    </row>
    <row r="53" spans="1:8" ht="12.75" customHeight="1">
      <c r="A53" s="93"/>
      <c r="B53" s="95"/>
      <c r="C53" s="118" t="str">
        <f>IF(A50="","",INDEX('TAKIM KAYIT'!$C$6:$C$185,MATCH(C50,'TAKIM KAYIT'!$C$6:$C$185,0)+3))</f>
        <v>-</v>
      </c>
      <c r="D53" s="96">
        <f>IF(ISERROR(VLOOKUP($C53,'START LİSTE'!$B$6:$G$1027,2,0)),"",VLOOKUP($C53,'START LİSTE'!$B$6:$G$1027,2,0))</f>
        <v>0</v>
      </c>
      <c r="E53" s="97" t="str">
        <f>IF(ISERROR(VLOOKUP($C53,'START LİSTE'!$B$6:$G$1027,4,0)),"",VLOOKUP($C53,'START LİSTE'!$B$6:$G$1027,4,0))</f>
        <v>T</v>
      </c>
      <c r="F53" s="98">
        <f>IF(ISERROR(VLOOKUP($C53,'FERDİ SONUÇ'!$B$6:$H$1140,6,0)),"",VLOOKUP($C53,'FERDİ SONUÇ'!$B$6:$H$1140,6,0))</f>
      </c>
      <c r="G53" s="100" t="str">
        <f>IF(OR(E53="",F53="DQ",F53="DNF",F53="DNS",F53=""),"-",VLOOKUP(C53,'FERDİ SONUÇ'!$B$6:$H$1140,7,0))</f>
        <v>-</v>
      </c>
      <c r="H53" s="94"/>
    </row>
    <row r="54" spans="1:8" ht="12.75" customHeight="1">
      <c r="A54" s="73"/>
      <c r="B54" s="75"/>
      <c r="C54" s="114">
        <f>IF(A56="","",INDEX('TAKIM KAYIT'!$C$6:$C$185,MATCH(C56,'TAKIM KAYIT'!$C$6:$C$185,0)-2))</f>
        <v>279</v>
      </c>
      <c r="D54" s="77" t="str">
        <f>IF(ISERROR(VLOOKUP($C54,'START LİSTE'!$B$6:$G$1027,2,0)),"",VLOOKUP($C54,'START LİSTE'!$B$6:$G$1027,2,0))</f>
        <v>ERGUN ÖZKURUOĞLU</v>
      </c>
      <c r="E54" s="78" t="str">
        <f>IF(ISERROR(VLOOKUP($C54,'START LİSTE'!$B$6:$G$1027,4,0)),"",VLOOKUP($C54,'START LİSTE'!$B$6:$G$1027,4,0))</f>
        <v>T</v>
      </c>
      <c r="F54" s="79">
        <f>IF(ISERROR(VLOOKUP($C54,'FERDİ SONUÇ'!$B$6:$H$1140,6,0)),"",VLOOKUP($C54,'FERDİ SONUÇ'!$B$6:$H$1140,6,0))</f>
        <v>4014</v>
      </c>
      <c r="G54" s="81">
        <f>IF(OR(E54="",F54="DQ",F54="DNF",F54="DNS",F54=""),"-",VLOOKUP(C54,'FERDİ SONUÇ'!$B$6:$H$1140,7,0))</f>
        <v>39</v>
      </c>
      <c r="H54" s="74"/>
    </row>
    <row r="55" spans="1:8" ht="12.75" customHeight="1">
      <c r="A55" s="84"/>
      <c r="B55" s="86"/>
      <c r="C55" s="116">
        <f>IF(A56="","",INDEX('TAKIM KAYIT'!$C$6:$C$185,MATCH(C56,'TAKIM KAYIT'!$C$6:$C$185,0)-1))</f>
        <v>280</v>
      </c>
      <c r="D55" s="88" t="str">
        <f>IF(ISERROR(VLOOKUP($C55,'START LİSTE'!$B$6:$G$1027,2,0)),"",VLOOKUP($C55,'START LİSTE'!$B$6:$G$1027,2,0))</f>
        <v>HİLMİ MURAT USLU</v>
      </c>
      <c r="E55" s="89" t="str">
        <f>IF(ISERROR(VLOOKUP($C55,'START LİSTE'!$B$6:$G$1027,4,0)),"",VLOOKUP($C55,'START LİSTE'!$B$6:$G$1027,4,0))</f>
        <v>T</v>
      </c>
      <c r="F55" s="90">
        <f>IF(ISERROR(VLOOKUP($C55,'FERDİ SONUÇ'!$B$6:$H$1140,6,0)),"",VLOOKUP($C55,'FERDİ SONUÇ'!$B$6:$H$1140,6,0))</f>
        <v>0</v>
      </c>
      <c r="G55" s="92">
        <f>IF(OR(E55="",F55="DQ",F55="DNF",F55="DNS",F55=""),"-",VLOOKUP(C55,'FERDİ SONUÇ'!$B$6:$H$1140,7,0))</f>
        <v>44</v>
      </c>
      <c r="H55" s="85"/>
    </row>
    <row r="56" spans="1:8" ht="12.75" customHeight="1">
      <c r="A56" s="123">
        <f>IF(ISERROR(SMALL('TAKIM KAYIT'!$A$6:$A$185,9)),"",SMALL('TAKIM KAYIT'!$A$6:$A$185,9))</f>
        <v>9</v>
      </c>
      <c r="B56" s="86" t="str">
        <f>IF(A56="","",VLOOKUP(A56,'TAKIM KAYIT'!$A$6:$J$185,2,FALSE))</f>
        <v>İSTANBUL-İSTANBUL MASTERLERİ</v>
      </c>
      <c r="C56" s="116">
        <f>IF(A56="","",VLOOKUP(A56,'TAKIM KAYIT'!$A$6:$J$185,3,FALSE))</f>
        <v>281</v>
      </c>
      <c r="D56" s="88" t="str">
        <f>IF(ISERROR(VLOOKUP($C56,'START LİSTE'!$B$6:$G$1027,2,0)),"",VLOOKUP($C56,'START LİSTE'!$B$6:$G$1027,2,0))</f>
        <v>MEHMET SÜT</v>
      </c>
      <c r="E56" s="89" t="str">
        <f>IF(ISERROR(VLOOKUP($C56,'START LİSTE'!$B$6:$G$1027,4,0)),"",VLOOKUP($C56,'START LİSTE'!$B$6:$G$1027,4,0))</f>
        <v>T</v>
      </c>
      <c r="F56" s="90">
        <f>IF(ISERROR(VLOOKUP($C56,'FERDİ SONUÇ'!$B$6:$H$1140,6,0)),"",VLOOKUP($C56,'FERDİ SONUÇ'!$B$6:$H$1140,6,0))</f>
        <v>0</v>
      </c>
      <c r="G56" s="92">
        <f>IF(OR(E56="",F56="DQ",F56="DNF",F56="DNS",F56=""),"-",VLOOKUP(C56,'FERDİ SONUÇ'!$B$6:$H$1140,7,0))</f>
        <v>43</v>
      </c>
      <c r="H56" s="109">
        <f>IF(A56="","",VLOOKUP(A56,'TAKIM KAYIT'!$A$6:$K$185,10,FALSE))</f>
        <v>175</v>
      </c>
    </row>
    <row r="57" spans="1:8" ht="12.75" customHeight="1">
      <c r="A57" s="84"/>
      <c r="B57" s="86"/>
      <c r="C57" s="116">
        <f>IF(A56="","",INDEX('TAKIM KAYIT'!$C$6:$C$185,MATCH(C56,'TAKIM KAYIT'!$C$6:$C$185,0)+1))</f>
        <v>282</v>
      </c>
      <c r="D57" s="88" t="str">
        <f>IF(ISERROR(VLOOKUP($C57,'START LİSTE'!$B$6:$G$1027,2,0)),"",VLOOKUP($C57,'START LİSTE'!$B$6:$G$1027,2,0))</f>
        <v>MUAMMER GÖKSEL</v>
      </c>
      <c r="E57" s="89" t="str">
        <f>IF(ISERROR(VLOOKUP($C57,'START LİSTE'!$B$6:$G$1027,4,0)),"",VLOOKUP($C57,'START LİSTE'!$B$6:$G$1027,4,0))</f>
        <v>T</v>
      </c>
      <c r="F57" s="90">
        <f>IF(ISERROR(VLOOKUP($C57,'FERDİ SONUÇ'!$B$6:$H$1140,6,0)),"",VLOOKUP($C57,'FERDİ SONUÇ'!$B$6:$H$1140,6,0))</f>
        <v>0</v>
      </c>
      <c r="G57" s="92">
        <f>IF(OR(E57="",F57="DQ",F57="DNF",F57="DNS",F57=""),"-",VLOOKUP(C57,'FERDİ SONUÇ'!$B$6:$H$1140,7,0))</f>
        <v>53</v>
      </c>
      <c r="H57" s="85"/>
    </row>
    <row r="58" spans="1:8" ht="12.75" customHeight="1">
      <c r="A58" s="84"/>
      <c r="B58" s="86"/>
      <c r="C58" s="116">
        <f>IF(A56="","",INDEX('TAKIM KAYIT'!$C$6:$C$185,MATCH(C56,'TAKIM KAYIT'!$C$6:$C$185,0)+2))</f>
        <v>283</v>
      </c>
      <c r="D58" s="88" t="str">
        <f>IF(ISERROR(VLOOKUP($C58,'START LİSTE'!$B$6:$G$1027,2,0)),"",VLOOKUP($C58,'START LİSTE'!$B$6:$G$1027,2,0))</f>
        <v>CENGİZ SEYHAN</v>
      </c>
      <c r="E58" s="89" t="str">
        <f>IF(ISERROR(VLOOKUP($C58,'START LİSTE'!$B$6:$G$1027,4,0)),"",VLOOKUP($C58,'START LİSTE'!$B$6:$G$1027,4,0))</f>
        <v>T</v>
      </c>
      <c r="F58" s="90">
        <f>IF(ISERROR(VLOOKUP($C58,'FERDİ SONUÇ'!$B$6:$H$1140,6,0)),"",VLOOKUP($C58,'FERDİ SONUÇ'!$B$6:$H$1140,6,0))</f>
      </c>
      <c r="G58" s="92" t="str">
        <f>IF(OR(E58="",F58="DQ",F58="DNF",F58="DNS",F58=""),"-",VLOOKUP(C58,'FERDİ SONUÇ'!$B$6:$H$1140,7,0))</f>
        <v>-</v>
      </c>
      <c r="H58" s="85"/>
    </row>
    <row r="59" spans="1:8" ht="12.75" customHeight="1">
      <c r="A59" s="93"/>
      <c r="B59" s="95"/>
      <c r="C59" s="118">
        <f>IF(A56="","",INDEX('TAKIM KAYIT'!$C$6:$C$185,MATCH(C56,'TAKIM KAYIT'!$C$6:$C$185,0)+3))</f>
        <v>284</v>
      </c>
      <c r="D59" s="96" t="str">
        <f>IF(ISERROR(VLOOKUP($C59,'START LİSTE'!$B$6:$G$1027,2,0)),"",VLOOKUP($C59,'START LİSTE'!$B$6:$G$1027,2,0))</f>
        <v>ALİ UZUNALİ</v>
      </c>
      <c r="E59" s="97" t="str">
        <f>IF(ISERROR(VLOOKUP($C59,'START LİSTE'!$B$6:$G$1027,4,0)),"",VLOOKUP($C59,'START LİSTE'!$B$6:$G$1027,4,0))</f>
        <v>T</v>
      </c>
      <c r="F59" s="98">
        <f>IF(ISERROR(VLOOKUP($C59,'FERDİ SONUÇ'!$B$6:$H$1140,6,0)),"",VLOOKUP($C59,'FERDİ SONUÇ'!$B$6:$H$1140,6,0))</f>
        <v>0</v>
      </c>
      <c r="G59" s="100">
        <f>IF(OR(E59="",F59="DQ",F59="DNF",F59="DNS",F59=""),"-",VLOOKUP(C59,'FERDİ SONUÇ'!$B$6:$H$1140,7,0))</f>
        <v>49</v>
      </c>
      <c r="H59" s="94"/>
    </row>
    <row r="60" spans="1:8" ht="12.75" customHeight="1">
      <c r="A60" s="73"/>
      <c r="B60" s="75"/>
      <c r="C60" s="114">
        <f>IF(A62="","",INDEX('TAKIM KAYIT'!$C$6:$C$185,MATCH(C62,'TAKIM KAYIT'!$C$6:$C$185,0)-2))</f>
        <v>285</v>
      </c>
      <c r="D60" s="77" t="str">
        <f>IF(ISERROR(VLOOKUP($C60,'START LİSTE'!$B$6:$G$1027,2,0)),"",VLOOKUP($C60,'START LİSTE'!$B$6:$G$1027,2,0))</f>
        <v>ERDAL BOZKURT</v>
      </c>
      <c r="E60" s="78" t="str">
        <f>IF(ISERROR(VLOOKUP($C60,'START LİSTE'!$B$6:$G$1027,4,0)),"",VLOOKUP($C60,'START LİSTE'!$B$6:$G$1027,4,0))</f>
        <v>T</v>
      </c>
      <c r="F60" s="79">
        <f>IF(ISERROR(VLOOKUP($C60,'FERDİ SONUÇ'!$B$6:$H$1140,6,0)),"",VLOOKUP($C60,'FERDİ SONUÇ'!$B$6:$H$1140,6,0))</f>
        <v>0</v>
      </c>
      <c r="G60" s="81">
        <f>IF(OR(E60="",F60="DQ",F60="DNF",F60="DNS",F60=""),"-",VLOOKUP(C60,'FERDİ SONUÇ'!$B$6:$H$1140,7,0))</f>
        <v>51</v>
      </c>
      <c r="H60" s="74"/>
    </row>
    <row r="61" spans="1:8" ht="12.75" customHeight="1">
      <c r="A61" s="84"/>
      <c r="B61" s="86"/>
      <c r="C61" s="116">
        <f>IF(A62="","",INDEX('TAKIM KAYIT'!$C$6:$C$185,MATCH(C62,'TAKIM KAYIT'!$C$6:$C$185,0)-1))</f>
        <v>286</v>
      </c>
      <c r="D61" s="88" t="str">
        <f>IF(ISERROR(VLOOKUP($C61,'START LİSTE'!$B$6:$G$1027,2,0)),"",VLOOKUP($C61,'START LİSTE'!$B$6:$G$1027,2,0))</f>
        <v>SERCAN ASLAN</v>
      </c>
      <c r="E61" s="89" t="str">
        <f>IF(ISERROR(VLOOKUP($C61,'START LİSTE'!$B$6:$G$1027,4,0)),"",VLOOKUP($C61,'START LİSTE'!$B$6:$G$1027,4,0))</f>
        <v>T</v>
      </c>
      <c r="F61" s="90">
        <f>IF(ISERROR(VLOOKUP($C61,'FERDİ SONUÇ'!$B$6:$H$1140,6,0)),"",VLOOKUP($C61,'FERDİ SONUÇ'!$B$6:$H$1140,6,0))</f>
        <v>0</v>
      </c>
      <c r="G61" s="92">
        <f>IF(OR(E61="",F61="DQ",F61="DNF",F61="DNS",F61=""),"-",VLOOKUP(C61,'FERDİ SONUÇ'!$B$6:$H$1140,7,0))</f>
        <v>45</v>
      </c>
      <c r="H61" s="85"/>
    </row>
    <row r="62" spans="1:8" ht="12.75" customHeight="1">
      <c r="A62" s="123">
        <f>IF(ISERROR(SMALL('TAKIM KAYIT'!$A$6:$A$185,10)),"",SMALL('TAKIM KAYIT'!$A$6:$A$185,10))</f>
        <v>10</v>
      </c>
      <c r="B62" s="86" t="str">
        <f>IF(A62="","",VLOOKUP(A62,'TAKIM KAYIT'!$A$6:$J$185,2,FALSE))</f>
        <v>İSTANBUL-İSTABUL ÜNIVERSITESI</v>
      </c>
      <c r="C62" s="116">
        <f>IF(A62="","",VLOOKUP(A62,'TAKIM KAYIT'!$A$6:$J$185,3,FALSE))</f>
        <v>287</v>
      </c>
      <c r="D62" s="88" t="str">
        <f>IF(ISERROR(VLOOKUP($C62,'START LİSTE'!$B$6:$G$1027,2,0)),"",VLOOKUP($C62,'START LİSTE'!$B$6:$G$1027,2,0))</f>
        <v>ENGIN KÜLLÜ</v>
      </c>
      <c r="E62" s="89" t="str">
        <f>IF(ISERROR(VLOOKUP($C62,'START LİSTE'!$B$6:$G$1027,4,0)),"",VLOOKUP($C62,'START LİSTE'!$B$6:$G$1027,4,0))</f>
        <v>T</v>
      </c>
      <c r="F62" s="90">
        <f>IF(ISERROR(VLOOKUP($C62,'FERDİ SONUÇ'!$B$6:$H$1140,6,0)),"",VLOOKUP($C62,'FERDİ SONUÇ'!$B$6:$H$1140,6,0))</f>
        <v>0</v>
      </c>
      <c r="G62" s="92">
        <f>IF(OR(E62="",F62="DQ",F62="DNF",F62="DNS",F62=""),"-",VLOOKUP(C62,'FERDİ SONUÇ'!$B$6:$H$1140,7,0))</f>
        <v>55</v>
      </c>
      <c r="H62" s="109">
        <f>IF(A62="","",VLOOKUP(A62,'TAKIM KAYIT'!$A$6:$K$185,10,FALSE))</f>
        <v>197</v>
      </c>
    </row>
    <row r="63" spans="1:8" ht="12.75" customHeight="1">
      <c r="A63" s="84"/>
      <c r="B63" s="86"/>
      <c r="C63" s="116">
        <f>IF(A62="","",INDEX('TAKIM KAYIT'!$C$6:$C$185,MATCH(C62,'TAKIM KAYIT'!$C$6:$C$185,0)+1))</f>
        <v>288</v>
      </c>
      <c r="D63" s="88" t="str">
        <f>IF(ISERROR(VLOOKUP($C63,'START LİSTE'!$B$6:$G$1027,2,0)),"",VLOOKUP($C63,'START LİSTE'!$B$6:$G$1027,2,0))</f>
        <v>TUGAY ELBASAN</v>
      </c>
      <c r="E63" s="89" t="str">
        <f>IF(ISERROR(VLOOKUP($C63,'START LİSTE'!$B$6:$G$1027,4,0)),"",VLOOKUP($C63,'START LİSTE'!$B$6:$G$1027,4,0))</f>
        <v>T</v>
      </c>
      <c r="F63" s="90">
        <f>IF(ISERROR(VLOOKUP($C63,'FERDİ SONUÇ'!$B$6:$H$1140,6,0)),"",VLOOKUP($C63,'FERDİ SONUÇ'!$B$6:$H$1140,6,0))</f>
        <v>0</v>
      </c>
      <c r="G63" s="92">
        <f>IF(OR(E63="",F63="DQ",F63="DNF",F63="DNS",F63=""),"-",VLOOKUP(C63,'FERDİ SONUÇ'!$B$6:$H$1140,7,0))</f>
        <v>54</v>
      </c>
      <c r="H63" s="85"/>
    </row>
    <row r="64" spans="1:8" ht="12.75" customHeight="1">
      <c r="A64" s="84"/>
      <c r="B64" s="86"/>
      <c r="C64" s="116">
        <f>IF(A62="","",INDEX('TAKIM KAYIT'!$C$6:$C$185,MATCH(C62,'TAKIM KAYIT'!$C$6:$C$185,0)+2))</f>
        <v>289</v>
      </c>
      <c r="D64" s="88" t="str">
        <f>IF(ISERROR(VLOOKUP($C64,'START LİSTE'!$B$6:$G$1027,2,0)),"",VLOOKUP($C64,'START LİSTE'!$B$6:$G$1027,2,0))</f>
        <v>ÖMER KOLAK</v>
      </c>
      <c r="E64" s="89" t="str">
        <f>IF(ISERROR(VLOOKUP($C64,'START LİSTE'!$B$6:$G$1027,4,0)),"",VLOOKUP($C64,'START LİSTE'!$B$6:$G$1027,4,0))</f>
        <v>T</v>
      </c>
      <c r="F64" s="90">
        <f>IF(ISERROR(VLOOKUP($C64,'FERDİ SONUÇ'!$B$6:$H$1140,6,0)),"",VLOOKUP($C64,'FERDİ SONUÇ'!$B$6:$H$1140,6,0))</f>
        <v>0</v>
      </c>
      <c r="G64" s="92">
        <f>IF(OR(E64="",F64="DQ",F64="DNF",F64="DNS",F64=""),"-",VLOOKUP(C64,'FERDİ SONUÇ'!$B$6:$H$1140,7,0))</f>
        <v>47</v>
      </c>
      <c r="H64" s="85"/>
    </row>
    <row r="65" spans="1:8" ht="12.75" customHeight="1">
      <c r="A65" s="93"/>
      <c r="B65" s="95"/>
      <c r="C65" s="118" t="str">
        <f>IF(A62="","",INDEX('TAKIM KAYIT'!$C$6:$C$185,MATCH(C62,'TAKIM KAYIT'!$C$6:$C$185,0)+3))</f>
        <v>-</v>
      </c>
      <c r="D65" s="96">
        <f>IF(ISERROR(VLOOKUP($C65,'START LİSTE'!$B$6:$G$1027,2,0)),"",VLOOKUP($C65,'START LİSTE'!$B$6:$G$1027,2,0))</f>
        <v>0</v>
      </c>
      <c r="E65" s="97" t="str">
        <f>IF(ISERROR(VLOOKUP($C65,'START LİSTE'!$B$6:$G$1027,4,0)),"",VLOOKUP($C65,'START LİSTE'!$B$6:$G$1027,4,0))</f>
        <v>T</v>
      </c>
      <c r="F65" s="98">
        <f>IF(ISERROR(VLOOKUP($C65,'FERDİ SONUÇ'!$B$6:$H$1140,6,0)),"",VLOOKUP($C65,'FERDİ SONUÇ'!$B$6:$H$1140,6,0))</f>
      </c>
      <c r="G65" s="100" t="str">
        <f>IF(OR(E65="",F65="DQ",F65="DNF",F65="DNS",F65=""),"-",VLOOKUP(C65,'FERDİ SONUÇ'!$B$6:$H$1140,7,0))</f>
        <v>-</v>
      </c>
      <c r="H65" s="94"/>
    </row>
    <row r="66" spans="1:8" ht="12.75" customHeight="1">
      <c r="A66" s="73"/>
      <c r="B66" s="75"/>
      <c r="C66" s="114">
        <f>IF(A68="","",INDEX('TAKIM KAYIT'!$C$6:$C$185,MATCH(C68,'TAKIM KAYIT'!$C$6:$C$185,0)-2))</f>
        <v>264</v>
      </c>
      <c r="D66" s="77" t="str">
        <f>IF(ISERROR(VLOOKUP($C66,'START LİSTE'!$B$6:$G$1027,2,0)),"",VLOOKUP($C66,'START LİSTE'!$B$6:$G$1027,2,0))</f>
        <v>ZAFER ÇAKIR</v>
      </c>
      <c r="E66" s="78" t="str">
        <f>IF(ISERROR(VLOOKUP($C66,'START LİSTE'!$B$6:$G$1027,4,0)),"",VLOOKUP($C66,'START LİSTE'!$B$6:$G$1027,4,0))</f>
        <v>T</v>
      </c>
      <c r="F66" s="79">
        <f>IF(ISERROR(VLOOKUP($C66,'FERDİ SONUÇ'!$B$6:$H$1140,6,0)),"",VLOOKUP($C66,'FERDİ SONUÇ'!$B$6:$H$1140,6,0))</f>
        <v>0</v>
      </c>
      <c r="G66" s="81">
        <f>IF(OR(E66="",F66="DQ",F66="DNF",F66="DNS",F66=""),"-",VLOOKUP(C66,'FERDİ SONUÇ'!$B$6:$H$1140,7,0))</f>
        <v>58</v>
      </c>
      <c r="H66" s="74"/>
    </row>
    <row r="67" spans="1:8" ht="12.75" customHeight="1">
      <c r="A67" s="84"/>
      <c r="B67" s="86"/>
      <c r="C67" s="116">
        <f>IF(A68="","",INDEX('TAKIM KAYIT'!$C$6:$C$185,MATCH(C68,'TAKIM KAYIT'!$C$6:$C$185,0)-1))</f>
        <v>265</v>
      </c>
      <c r="D67" s="88" t="str">
        <f>IF(ISERROR(VLOOKUP($C67,'START LİSTE'!$B$6:$G$1027,2,0)),"",VLOOKUP($C67,'START LİSTE'!$B$6:$G$1027,2,0))</f>
        <v>EMRAH ÖZTÜRK</v>
      </c>
      <c r="E67" s="89" t="str">
        <f>IF(ISERROR(VLOOKUP($C67,'START LİSTE'!$B$6:$G$1027,4,0)),"",VLOOKUP($C67,'START LİSTE'!$B$6:$G$1027,4,0))</f>
        <v>T</v>
      </c>
      <c r="F67" s="90">
        <f>IF(ISERROR(VLOOKUP($C67,'FERDİ SONUÇ'!$B$6:$H$1140,6,0)),"",VLOOKUP($C67,'FERDİ SONUÇ'!$B$6:$H$1140,6,0))</f>
        <v>3519</v>
      </c>
      <c r="G67" s="92">
        <f>IF(OR(E67="",F67="DQ",F67="DNF",F67="DNS",F67=""),"-",VLOOKUP(C67,'FERDİ SONUÇ'!$B$6:$H$1140,7,0))</f>
        <v>27</v>
      </c>
      <c r="H67" s="85"/>
    </row>
    <row r="68" spans="1:8" ht="12.75" customHeight="1">
      <c r="A68" s="123">
        <f>IF(ISERROR(SMALL('TAKIM KAYIT'!$A$6:$A$185,11)),"",SMALL('TAKIM KAYIT'!$A$6:$A$185,11))</f>
        <v>11</v>
      </c>
      <c r="B68" s="86" t="str">
        <f>IF(A68="","",VLOOKUP(A68,'TAKIM KAYIT'!$A$6:$J$185,2,FALSE))</f>
        <v>TRABZON-KARŞIYAKASPOR</v>
      </c>
      <c r="C68" s="116">
        <f>IF(A68="","",VLOOKUP(A68,'TAKIM KAYIT'!$A$6:$J$185,3,FALSE))</f>
        <v>266</v>
      </c>
      <c r="D68" s="88" t="str">
        <f>IF(ISERROR(VLOOKUP($C68,'START LİSTE'!$B$6:$G$1027,2,0)),"",VLOOKUP($C68,'START LİSTE'!$B$6:$G$1027,2,0))</f>
        <v>SABRI CİVELEK</v>
      </c>
      <c r="E68" s="89" t="str">
        <f>IF(ISERROR(VLOOKUP($C68,'START LİSTE'!$B$6:$G$1027,4,0)),"",VLOOKUP($C68,'START LİSTE'!$B$6:$G$1027,4,0))</f>
        <v>T</v>
      </c>
      <c r="F68" s="90">
        <f>IF(ISERROR(VLOOKUP($C68,'FERDİ SONUÇ'!$B$6:$H$1140,6,0)),"",VLOOKUP($C68,'FERDİ SONUÇ'!$B$6:$H$1140,6,0))</f>
        <v>0</v>
      </c>
      <c r="G68" s="92">
        <f>IF(OR(E68="",F68="DQ",F68="DNF",F68="DNS",F68=""),"-",VLOOKUP(C68,'FERDİ SONUÇ'!$B$6:$H$1140,7,0))</f>
        <v>60</v>
      </c>
      <c r="H68" s="109">
        <f>IF(A68="","",VLOOKUP(A68,'TAKIM KAYIT'!$A$6:$K$185,10,FALSE))</f>
        <v>202</v>
      </c>
    </row>
    <row r="69" spans="1:8" ht="12.75" customHeight="1">
      <c r="A69" s="84"/>
      <c r="B69" s="86"/>
      <c r="C69" s="116">
        <f>IF(A68="","",INDEX('TAKIM KAYIT'!$C$6:$C$185,MATCH(C68,'TAKIM KAYIT'!$C$6:$C$185,0)+1))</f>
        <v>267</v>
      </c>
      <c r="D69" s="88" t="str">
        <f>IF(ISERROR(VLOOKUP($C69,'START LİSTE'!$B$6:$G$1027,2,0)),"",VLOOKUP($C69,'START LİSTE'!$B$6:$G$1027,2,0))</f>
        <v>MUZAFFER ŞAHİN</v>
      </c>
      <c r="E69" s="89" t="str">
        <f>IF(ISERROR(VLOOKUP($C69,'START LİSTE'!$B$6:$G$1027,4,0)),"",VLOOKUP($C69,'START LİSTE'!$B$6:$G$1027,4,0))</f>
        <v>T</v>
      </c>
      <c r="F69" s="90">
        <f>IF(ISERROR(VLOOKUP($C69,'FERDİ SONUÇ'!$B$6:$H$1140,6,0)),"",VLOOKUP($C69,'FERDİ SONUÇ'!$B$6:$H$1140,6,0))</f>
        <v>0</v>
      </c>
      <c r="G69" s="92">
        <f>IF(OR(E69="",F69="DQ",F69="DNF",F69="DNS",F69=""),"-",VLOOKUP(C69,'FERDİ SONUÇ'!$B$6:$H$1140,7,0))</f>
        <v>57</v>
      </c>
      <c r="H69" s="85"/>
    </row>
    <row r="70" spans="1:8" ht="12.75" customHeight="1">
      <c r="A70" s="84"/>
      <c r="B70" s="86"/>
      <c r="C70" s="116" t="str">
        <f>IF(A68="","",INDEX('TAKIM KAYIT'!$C$6:$C$185,MATCH(C68,'TAKIM KAYIT'!$C$6:$C$185,0)+2))</f>
        <v>-</v>
      </c>
      <c r="D70" s="88">
        <f>IF(ISERROR(VLOOKUP($C70,'START LİSTE'!$B$6:$G$1027,2,0)),"",VLOOKUP($C70,'START LİSTE'!$B$6:$G$1027,2,0))</f>
        <v>0</v>
      </c>
      <c r="E70" s="89" t="str">
        <f>IF(ISERROR(VLOOKUP($C70,'START LİSTE'!$B$6:$G$1027,4,0)),"",VLOOKUP($C70,'START LİSTE'!$B$6:$G$1027,4,0))</f>
        <v>T</v>
      </c>
      <c r="F70" s="90">
        <f>IF(ISERROR(VLOOKUP($C70,'FERDİ SONUÇ'!$B$6:$H$1140,6,0)),"",VLOOKUP($C70,'FERDİ SONUÇ'!$B$6:$H$1140,6,0))</f>
      </c>
      <c r="G70" s="92" t="str">
        <f>IF(OR(E70="",F70="DQ",F70="DNF",F70="DNS",F70=""),"-",VLOOKUP(C70,'FERDİ SONUÇ'!$B$6:$H$1140,7,0))</f>
        <v>-</v>
      </c>
      <c r="H70" s="85"/>
    </row>
    <row r="71" spans="1:8" ht="12.75" customHeight="1">
      <c r="A71" s="93"/>
      <c r="B71" s="95"/>
      <c r="C71" s="118" t="str">
        <f>IF(A68="","",INDEX('TAKIM KAYIT'!$C$6:$C$185,MATCH(C68,'TAKIM KAYIT'!$C$6:$C$185,0)+3))</f>
        <v>-</v>
      </c>
      <c r="D71" s="96">
        <f>IF(ISERROR(VLOOKUP($C71,'START LİSTE'!$B$6:$G$1027,2,0)),"",VLOOKUP($C71,'START LİSTE'!$B$6:$G$1027,2,0))</f>
        <v>0</v>
      </c>
      <c r="E71" s="97" t="str">
        <f>IF(ISERROR(VLOOKUP($C71,'START LİSTE'!$B$6:$G$1027,4,0)),"",VLOOKUP($C71,'START LİSTE'!$B$6:$G$1027,4,0))</f>
        <v>T</v>
      </c>
      <c r="F71" s="98">
        <f>IF(ISERROR(VLOOKUP($C71,'FERDİ SONUÇ'!$B$6:$H$1140,6,0)),"",VLOOKUP($C71,'FERDİ SONUÇ'!$B$6:$H$1140,6,0))</f>
      </c>
      <c r="G71" s="100" t="str">
        <f>IF(OR(E71="",F71="DQ",F71="DNF",F71="DNS",F71=""),"-",VLOOKUP(C71,'FERDİ SONUÇ'!$B$6:$H$1140,7,0))</f>
        <v>-</v>
      </c>
      <c r="H71" s="94"/>
    </row>
    <row r="72" spans="1:8" ht="12.75" customHeight="1">
      <c r="A72" s="73"/>
      <c r="B72" s="75"/>
      <c r="C72" s="114">
        <f>IF(A74="","",INDEX('TAKIM KAYIT'!$C$6:$C$185,MATCH(C74,'TAKIM KAYIT'!$C$6:$C$185,0)-2))</f>
        <v>305</v>
      </c>
      <c r="D72" s="77" t="str">
        <f>IF(ISERROR(VLOOKUP($C72,'START LİSTE'!$B$6:$G$1027,2,0)),"",VLOOKUP($C72,'START LİSTE'!$B$6:$G$1027,2,0))</f>
        <v>OĞUZ KESİMLİ</v>
      </c>
      <c r="E72" s="78" t="str">
        <f>IF(ISERROR(VLOOKUP($C72,'START LİSTE'!$B$6:$G$1027,4,0)),"",VLOOKUP($C72,'START LİSTE'!$B$6:$G$1027,4,0))</f>
        <v>T</v>
      </c>
      <c r="F72" s="79">
        <f>IF(ISERROR(VLOOKUP($C72,'FERDİ SONUÇ'!$B$6:$H$1140,6,0)),"",VLOOKUP($C72,'FERDİ SONUÇ'!$B$6:$H$1140,6,0))</f>
        <v>0</v>
      </c>
      <c r="G72" s="81">
        <f>IF(OR(E72="",F72="DQ",F72="DNF",F72="DNS",F72=""),"-",VLOOKUP(C72,'FERDİ SONUÇ'!$B$6:$H$1140,7,0))</f>
        <v>46</v>
      </c>
      <c r="H72" s="74"/>
    </row>
    <row r="73" spans="1:8" ht="12.75" customHeight="1">
      <c r="A73" s="84"/>
      <c r="B73" s="86"/>
      <c r="C73" s="116">
        <f>IF(A74="","",INDEX('TAKIM KAYIT'!$C$6:$C$185,MATCH(C74,'TAKIM KAYIT'!$C$6:$C$185,0)-1))</f>
        <v>306</v>
      </c>
      <c r="D73" s="88" t="str">
        <f>IF(ISERROR(VLOOKUP($C73,'START LİSTE'!$B$6:$G$1027,2,0)),"",VLOOKUP($C73,'START LİSTE'!$B$6:$G$1027,2,0))</f>
        <v>HALİL ASLAN</v>
      </c>
      <c r="E73" s="89" t="str">
        <f>IF(ISERROR(VLOOKUP($C73,'START LİSTE'!$B$6:$G$1027,4,0)),"",VLOOKUP($C73,'START LİSTE'!$B$6:$G$1027,4,0))</f>
        <v>T</v>
      </c>
      <c r="F73" s="90">
        <f>IF(ISERROR(VLOOKUP($C73,'FERDİ SONUÇ'!$B$6:$H$1140,6,0)),"",VLOOKUP($C73,'FERDİ SONUÇ'!$B$6:$H$1140,6,0))</f>
        <v>0</v>
      </c>
      <c r="G73" s="92">
        <f>IF(OR(E73="",F73="DQ",F73="DNF",F73="DNS",F73=""),"-",VLOOKUP(C73,'FERDİ SONUÇ'!$B$6:$H$1140,7,0))</f>
        <v>52</v>
      </c>
      <c r="H73" s="85"/>
    </row>
    <row r="74" spans="1:8" ht="12.75" customHeight="1">
      <c r="A74" s="123">
        <f>IF(ISERROR(SMALL('TAKIM KAYIT'!$A$6:$A$185,12)),"",SMALL('TAKIM KAYIT'!$A$6:$A$185,12))</f>
        <v>1002</v>
      </c>
      <c r="B74" s="86" t="str">
        <f>IF(A74="","",VLOOKUP(A74,'TAKIM KAYIT'!$A$6:$J$185,2,FALSE))</f>
        <v>MARLA EGE DAĞCILIK VE DOĞASEVERLER KULÜBÜ</v>
      </c>
      <c r="C74" s="116">
        <f>IF(A74="","",VLOOKUP(A74,'TAKIM KAYIT'!$A$6:$J$185,3,FALSE))</f>
        <v>307</v>
      </c>
      <c r="D74" s="88" t="str">
        <f>IF(ISERROR(VLOOKUP($C74,'START LİSTE'!$B$6:$G$1027,2,0)),"",VLOOKUP($C74,'START LİSTE'!$B$6:$G$1027,2,0))</f>
        <v>EMRULLAH DEMİREL</v>
      </c>
      <c r="E74" s="89" t="str">
        <f>IF(ISERROR(VLOOKUP($C74,'START LİSTE'!$B$6:$G$1027,4,0)),"",VLOOKUP($C74,'START LİSTE'!$B$6:$G$1027,4,0))</f>
        <v>T</v>
      </c>
      <c r="F74" s="90">
        <f>IF(ISERROR(VLOOKUP($C74,'FERDİ SONUÇ'!$B$6:$H$1140,6,0)),"",VLOOKUP($C74,'FERDİ SONUÇ'!$B$6:$H$1140,6,0))</f>
      </c>
      <c r="G74" s="92" t="str">
        <f>IF(OR(E74="",F74="DQ",F74="DNF",F74="DNS",F74=""),"-",VLOOKUP(C74,'FERDİ SONUÇ'!$B$6:$H$1140,7,0))</f>
        <v>-</v>
      </c>
      <c r="H74" s="109" t="str">
        <f>IF(A74="","",VLOOKUP(A74,'TAKIM KAYIT'!$A$6:$K$185,10,FALSE))</f>
        <v>DQ</v>
      </c>
    </row>
    <row r="75" spans="1:8" ht="12.75" customHeight="1">
      <c r="A75" s="84"/>
      <c r="B75" s="86"/>
      <c r="C75" s="116">
        <f>IF(A74="","",INDEX('TAKIM KAYIT'!$C$6:$C$185,MATCH(C74,'TAKIM KAYIT'!$C$6:$C$185,0)+1))</f>
        <v>308</v>
      </c>
      <c r="D75" s="88" t="str">
        <f>IF(ISERROR(VLOOKUP($C75,'START LİSTE'!$B$6:$G$1027,2,0)),"",VLOOKUP($C75,'START LİSTE'!$B$6:$G$1027,2,0))</f>
        <v>YAŞAR KANBİR</v>
      </c>
      <c r="E75" s="89" t="str">
        <f>IF(ISERROR(VLOOKUP($C75,'START LİSTE'!$B$6:$G$1027,4,0)),"",VLOOKUP($C75,'START LİSTE'!$B$6:$G$1027,4,0))</f>
        <v>T</v>
      </c>
      <c r="F75" s="90">
        <f>IF(ISERROR(VLOOKUP($C75,'FERDİ SONUÇ'!$B$6:$H$1140,6,0)),"",VLOOKUP($C75,'FERDİ SONUÇ'!$B$6:$H$1140,6,0))</f>
        <v>0</v>
      </c>
      <c r="G75" s="92">
        <f>IF(OR(E75="",F75="DQ",F75="DNF",F75="DNS",F75=""),"-",VLOOKUP(C75,'FERDİ SONUÇ'!$B$6:$H$1140,7,0))</f>
        <v>48</v>
      </c>
      <c r="H75" s="85"/>
    </row>
    <row r="76" spans="1:8" ht="12.75" customHeight="1">
      <c r="A76" s="84"/>
      <c r="B76" s="86"/>
      <c r="C76" s="116" t="str">
        <f>IF(A74="","",INDEX('TAKIM KAYIT'!$C$6:$C$185,MATCH(C74,'TAKIM KAYIT'!$C$6:$C$185,0)+2))</f>
        <v>-</v>
      </c>
      <c r="D76" s="88">
        <f>IF(ISERROR(VLOOKUP($C76,'START LİSTE'!$B$6:$G$1027,2,0)),"",VLOOKUP($C76,'START LİSTE'!$B$6:$G$1027,2,0))</f>
        <v>0</v>
      </c>
      <c r="E76" s="89" t="str">
        <f>IF(ISERROR(VLOOKUP($C76,'START LİSTE'!$B$6:$G$1027,4,0)),"",VLOOKUP($C76,'START LİSTE'!$B$6:$G$1027,4,0))</f>
        <v>T</v>
      </c>
      <c r="F76" s="90">
        <f>IF(ISERROR(VLOOKUP($C76,'FERDİ SONUÇ'!$B$6:$H$1140,6,0)),"",VLOOKUP($C76,'FERDİ SONUÇ'!$B$6:$H$1140,6,0))</f>
      </c>
      <c r="G76" s="92" t="str">
        <f>IF(OR(E76="",F76="DQ",F76="DNF",F76="DNS",F76=""),"-",VLOOKUP(C76,'FERDİ SONUÇ'!$B$6:$H$1140,7,0))</f>
        <v>-</v>
      </c>
      <c r="H76" s="85"/>
    </row>
    <row r="77" spans="1:8" ht="12.75" customHeight="1">
      <c r="A77" s="93"/>
      <c r="B77" s="95"/>
      <c r="C77" s="118" t="str">
        <f>IF(A74="","",INDEX('TAKIM KAYIT'!$C$6:$C$185,MATCH(C74,'TAKIM KAYIT'!$C$6:$C$185,0)+3))</f>
        <v>-</v>
      </c>
      <c r="D77" s="96">
        <f>IF(ISERROR(VLOOKUP($C77,'START LİSTE'!$B$6:$G$1027,2,0)),"",VLOOKUP($C77,'START LİSTE'!$B$6:$G$1027,2,0))</f>
        <v>0</v>
      </c>
      <c r="E77" s="97" t="str">
        <f>IF(ISERROR(VLOOKUP($C77,'START LİSTE'!$B$6:$G$1027,4,0)),"",VLOOKUP($C77,'START LİSTE'!$B$6:$G$1027,4,0))</f>
        <v>T</v>
      </c>
      <c r="F77" s="98">
        <f>IF(ISERROR(VLOOKUP($C77,'FERDİ SONUÇ'!$B$6:$H$1140,6,0)),"",VLOOKUP($C77,'FERDİ SONUÇ'!$B$6:$H$1140,6,0))</f>
      </c>
      <c r="G77" s="100" t="str">
        <f>IF(OR(E77="",F77="DQ",F77="DNF",F77="DNS",F77=""),"-",VLOOKUP(C77,'FERDİ SONUÇ'!$B$6:$H$1140,7,0))</f>
        <v>-</v>
      </c>
      <c r="H77" s="94"/>
    </row>
    <row r="78" spans="1:8" ht="12.75" customHeight="1">
      <c r="A78" s="73"/>
      <c r="B78" s="75"/>
      <c r="C78" s="114">
        <f>IF(A80="","",INDEX('TAKIM KAYIT'!$C$6:$C$185,MATCH(C80,'TAKIM KAYIT'!$C$6:$C$185,0)-2))</f>
      </c>
      <c r="D78" s="77">
        <f>IF(ISERROR(VLOOKUP($C78,'START LİSTE'!$B$6:$G$1027,2,0)),"",VLOOKUP($C78,'START LİSTE'!$B$6:$G$1027,2,0))</f>
      </c>
      <c r="E78" s="78">
        <f>IF(ISERROR(VLOOKUP($C78,'START LİSTE'!$B$6:$G$1027,4,0)),"",VLOOKUP($C78,'START LİSTE'!$B$6:$G$1027,4,0))</f>
      </c>
      <c r="F78" s="79">
        <f>IF(ISERROR(VLOOKUP($C78,'FERDİ SONUÇ'!$B$6:$H$1140,6,0)),"",VLOOKUP($C78,'FERDİ SONUÇ'!$B$6:$H$1140,6,0))</f>
      </c>
      <c r="G78" s="81" t="str">
        <f>IF(OR(E78="",F78="DQ",F78="DNF",F78="DNS",F78=""),"-",VLOOKUP(C78,'FERDİ SONUÇ'!$B$6:$H$1140,7,0))</f>
        <v>-</v>
      </c>
      <c r="H78" s="74"/>
    </row>
    <row r="79" spans="1:8" ht="12.75" customHeight="1">
      <c r="A79" s="84"/>
      <c r="B79" s="86"/>
      <c r="C79" s="116">
        <f>IF(A80="","",INDEX('TAKIM KAYIT'!$C$6:$C$185,MATCH(C80,'TAKIM KAYIT'!$C$6:$C$185,0)-1))</f>
      </c>
      <c r="D79" s="88">
        <f>IF(ISERROR(VLOOKUP($C79,'START LİSTE'!$B$6:$G$1027,2,0)),"",VLOOKUP($C79,'START LİSTE'!$B$6:$G$1027,2,0))</f>
      </c>
      <c r="E79" s="89">
        <f>IF(ISERROR(VLOOKUP($C79,'START LİSTE'!$B$6:$G$1027,4,0)),"",VLOOKUP($C79,'START LİSTE'!$B$6:$G$1027,4,0))</f>
      </c>
      <c r="F79" s="90">
        <f>IF(ISERROR(VLOOKUP($C79,'FERDİ SONUÇ'!$B$6:$H$1140,6,0)),"",VLOOKUP($C79,'FERDİ SONUÇ'!$B$6:$H$1140,6,0))</f>
      </c>
      <c r="G79" s="92" t="str">
        <f>IF(OR(E79="",F79="DQ",F79="DNF",F79="DNS",F79=""),"-",VLOOKUP(C79,'FERDİ SONUÇ'!$B$6:$H$1140,7,0))</f>
        <v>-</v>
      </c>
      <c r="H79" s="85"/>
    </row>
    <row r="80" spans="1:8" ht="12.75" customHeight="1">
      <c r="A80" s="123">
        <f>IF(ISERROR(SMALL('TAKIM KAYIT'!$A$6:$A$185,13)),"",SMALL('TAKIM KAYIT'!$A$6:$A$185,13))</f>
      </c>
      <c r="B80" s="86">
        <f>IF(A80="","",VLOOKUP(A80,'TAKIM KAYIT'!$A$6:$J$185,2,FALSE))</f>
      </c>
      <c r="C80" s="116">
        <f>IF(A80="","",VLOOKUP(A80,'TAKIM KAYIT'!$A$6:$J$185,3,FALSE))</f>
      </c>
      <c r="D80" s="88">
        <f>IF(ISERROR(VLOOKUP($C80,'START LİSTE'!$B$6:$G$1027,2,0)),"",VLOOKUP($C80,'START LİSTE'!$B$6:$G$1027,2,0))</f>
      </c>
      <c r="E80" s="89">
        <f>IF(ISERROR(VLOOKUP($C80,'START LİSTE'!$B$6:$G$1027,4,0)),"",VLOOKUP($C80,'START LİSTE'!$B$6:$G$1027,4,0))</f>
      </c>
      <c r="F80" s="90">
        <f>IF(ISERROR(VLOOKUP($C80,'FERDİ SONUÇ'!$B$6:$H$1140,6,0)),"",VLOOKUP($C80,'FERDİ SONUÇ'!$B$6:$H$1140,6,0))</f>
      </c>
      <c r="G80" s="92" t="str">
        <f>IF(OR(E80="",F80="DQ",F80="DNF",F80="DNS",F80=""),"-",VLOOKUP(C80,'FERDİ SONUÇ'!$B$6:$H$1140,7,0))</f>
        <v>-</v>
      </c>
      <c r="H80" s="109">
        <f>IF(A80="","",VLOOKUP(A80,'TAKIM KAYIT'!$A$6:$K$185,10,FALSE))</f>
      </c>
    </row>
    <row r="81" spans="1:8" ht="12.75" customHeight="1">
      <c r="A81" s="84"/>
      <c r="B81" s="86"/>
      <c r="C81" s="116">
        <f>IF(A80="","",INDEX('TAKIM KAYIT'!$C$6:$C$185,MATCH(C80,'TAKIM KAYIT'!$C$6:$C$185,0)+1))</f>
      </c>
      <c r="D81" s="88">
        <f>IF(ISERROR(VLOOKUP($C81,'START LİSTE'!$B$6:$G$1027,2,0)),"",VLOOKUP($C81,'START LİSTE'!$B$6:$G$1027,2,0))</f>
      </c>
      <c r="E81" s="89">
        <f>IF(ISERROR(VLOOKUP($C81,'START LİSTE'!$B$6:$G$1027,4,0)),"",VLOOKUP($C81,'START LİSTE'!$B$6:$G$1027,4,0))</f>
      </c>
      <c r="F81" s="90">
        <f>IF(ISERROR(VLOOKUP($C81,'FERDİ SONUÇ'!$B$6:$H$1140,6,0)),"",VLOOKUP($C81,'FERDİ SONUÇ'!$B$6:$H$1140,6,0))</f>
      </c>
      <c r="G81" s="92" t="str">
        <f>IF(OR(E81="",F81="DQ",F81="DNF",F81="DNS",F81=""),"-",VLOOKUP(C81,'FERDİ SONUÇ'!$B$6:$H$1140,7,0))</f>
        <v>-</v>
      </c>
      <c r="H81" s="85"/>
    </row>
    <row r="82" spans="1:8" ht="12.75" customHeight="1">
      <c r="A82" s="84"/>
      <c r="B82" s="86"/>
      <c r="C82" s="116">
        <f>IF(A80="","",INDEX('TAKIM KAYIT'!$C$6:$C$185,MATCH(C80,'TAKIM KAYIT'!$C$6:$C$185,0)+2))</f>
      </c>
      <c r="D82" s="88">
        <f>IF(ISERROR(VLOOKUP($C82,'START LİSTE'!$B$6:$G$1027,2,0)),"",VLOOKUP($C82,'START LİSTE'!$B$6:$G$1027,2,0))</f>
      </c>
      <c r="E82" s="89">
        <f>IF(ISERROR(VLOOKUP($C82,'START LİSTE'!$B$6:$G$1027,4,0)),"",VLOOKUP($C82,'START LİSTE'!$B$6:$G$1027,4,0))</f>
      </c>
      <c r="F82" s="90">
        <f>IF(ISERROR(VLOOKUP($C82,'FERDİ SONUÇ'!$B$6:$H$1140,6,0)),"",VLOOKUP($C82,'FERDİ SONUÇ'!$B$6:$H$1140,6,0))</f>
      </c>
      <c r="G82" s="92" t="str">
        <f>IF(OR(E82="",F82="DQ",F82="DNF",F82="DNS",F82=""),"-",VLOOKUP(C82,'FERDİ SONUÇ'!$B$6:$H$1140,7,0))</f>
        <v>-</v>
      </c>
      <c r="H82" s="85"/>
    </row>
    <row r="83" spans="1:8" ht="12.75" customHeight="1">
      <c r="A83" s="93"/>
      <c r="B83" s="95"/>
      <c r="C83" s="118">
        <f>IF(A80="","",INDEX('TAKIM KAYIT'!$C$6:$C$185,MATCH(C80,'TAKIM KAYIT'!$C$6:$C$185,0)+3))</f>
      </c>
      <c r="D83" s="96">
        <f>IF(ISERROR(VLOOKUP($C83,'START LİSTE'!$B$6:$G$1027,2,0)),"",VLOOKUP($C83,'START LİSTE'!$B$6:$G$1027,2,0))</f>
      </c>
      <c r="E83" s="97">
        <f>IF(ISERROR(VLOOKUP($C83,'START LİSTE'!$B$6:$G$1027,4,0)),"",VLOOKUP($C83,'START LİSTE'!$B$6:$G$1027,4,0))</f>
      </c>
      <c r="F83" s="98">
        <f>IF(ISERROR(VLOOKUP($C83,'FERDİ SONUÇ'!$B$6:$H$1140,6,0)),"",VLOOKUP($C83,'FERDİ SONUÇ'!$B$6:$H$1140,6,0))</f>
      </c>
      <c r="G83" s="100" t="str">
        <f>IF(OR(E83="",F83="DQ",F83="DNF",F83="DNS",F83=""),"-",VLOOKUP(C83,'FERDİ SONUÇ'!$B$6:$H$1140,7,0))</f>
        <v>-</v>
      </c>
      <c r="H83" s="94"/>
    </row>
    <row r="84" spans="1:8" ht="12.75" customHeight="1">
      <c r="A84" s="73"/>
      <c r="B84" s="75"/>
      <c r="C84" s="114">
        <f>IF(A86="","",INDEX('TAKIM KAYIT'!$C$6:$C$185,MATCH(C86,'TAKIM KAYIT'!$C$6:$C$185,0)-2))</f>
      </c>
      <c r="D84" s="77">
        <f>IF(ISERROR(VLOOKUP($C84,'START LİSTE'!$B$6:$G$1027,2,0)),"",VLOOKUP($C84,'START LİSTE'!$B$6:$G$1027,2,0))</f>
      </c>
      <c r="E84" s="78">
        <f>IF(ISERROR(VLOOKUP($C84,'START LİSTE'!$B$6:$G$1027,4,0)),"",VLOOKUP($C84,'START LİSTE'!$B$6:$G$1027,4,0))</f>
      </c>
      <c r="F84" s="79">
        <f>IF(ISERROR(VLOOKUP($C84,'FERDİ SONUÇ'!$B$6:$H$1140,6,0)),"",VLOOKUP($C84,'FERDİ SONUÇ'!$B$6:$H$1140,6,0))</f>
      </c>
      <c r="G84" s="81" t="str">
        <f>IF(OR(E84="",F84="DQ",F84="DNF",F84="DNS",F84=""),"-",VLOOKUP(C84,'FERDİ SONUÇ'!$B$6:$H$1140,7,0))</f>
        <v>-</v>
      </c>
      <c r="H84" s="74"/>
    </row>
    <row r="85" spans="1:8" ht="12.75" customHeight="1">
      <c r="A85" s="84"/>
      <c r="B85" s="86"/>
      <c r="C85" s="116">
        <f>IF(A86="","",INDEX('TAKIM KAYIT'!$C$6:$C$185,MATCH(C86,'TAKIM KAYIT'!$C$6:$C$185,0)-1))</f>
      </c>
      <c r="D85" s="88">
        <f>IF(ISERROR(VLOOKUP($C85,'START LİSTE'!$B$6:$G$1027,2,0)),"",VLOOKUP($C85,'START LİSTE'!$B$6:$G$1027,2,0))</f>
      </c>
      <c r="E85" s="89">
        <f>IF(ISERROR(VLOOKUP($C85,'START LİSTE'!$B$6:$G$1027,4,0)),"",VLOOKUP($C85,'START LİSTE'!$B$6:$G$1027,4,0))</f>
      </c>
      <c r="F85" s="90">
        <f>IF(ISERROR(VLOOKUP($C85,'FERDİ SONUÇ'!$B$6:$H$1140,6,0)),"",VLOOKUP($C85,'FERDİ SONUÇ'!$B$6:$H$1140,6,0))</f>
      </c>
      <c r="G85" s="92" t="str">
        <f>IF(OR(E85="",F85="DQ",F85="DNF",F85="DNS",F85=""),"-",VLOOKUP(C85,'FERDİ SONUÇ'!$B$6:$H$1140,7,0))</f>
        <v>-</v>
      </c>
      <c r="H85" s="85"/>
    </row>
    <row r="86" spans="1:8" ht="12.75" customHeight="1">
      <c r="A86" s="123">
        <f>IF(ISERROR(SMALL('TAKIM KAYIT'!$A$6:$A$185,14)),"",SMALL('TAKIM KAYIT'!$A$6:$A$185,14))</f>
      </c>
      <c r="B86" s="86">
        <f>IF(A86="","",VLOOKUP(A86,'TAKIM KAYIT'!$A$6:$J$185,2,FALSE))</f>
      </c>
      <c r="C86" s="116">
        <f>IF(A86="","",VLOOKUP(A86,'TAKIM KAYIT'!$A$6:$J$185,3,FALSE))</f>
      </c>
      <c r="D86" s="88">
        <f>IF(ISERROR(VLOOKUP($C86,'START LİSTE'!$B$6:$G$1027,2,0)),"",VLOOKUP($C86,'START LİSTE'!$B$6:$G$1027,2,0))</f>
      </c>
      <c r="E86" s="89">
        <f>IF(ISERROR(VLOOKUP($C86,'START LİSTE'!$B$6:$G$1027,4,0)),"",VLOOKUP($C86,'START LİSTE'!$B$6:$G$1027,4,0))</f>
      </c>
      <c r="F86" s="90">
        <f>IF(ISERROR(VLOOKUP($C86,'FERDİ SONUÇ'!$B$6:$H$1140,6,0)),"",VLOOKUP($C86,'FERDİ SONUÇ'!$B$6:$H$1140,6,0))</f>
      </c>
      <c r="G86" s="92" t="str">
        <f>IF(OR(E86="",F86="DQ",F86="DNF",F86="DNS",F86=""),"-",VLOOKUP(C86,'FERDİ SONUÇ'!$B$6:$H$1140,7,0))</f>
        <v>-</v>
      </c>
      <c r="H86" s="109">
        <f>IF(A86="","",VLOOKUP(A86,'TAKIM KAYIT'!$A$6:$K$185,10,FALSE))</f>
      </c>
    </row>
    <row r="87" spans="1:8" ht="12.75" customHeight="1">
      <c r="A87" s="84"/>
      <c r="B87" s="86"/>
      <c r="C87" s="116">
        <f>IF(A86="","",INDEX('TAKIM KAYIT'!$C$6:$C$185,MATCH(C86,'TAKIM KAYIT'!$C$6:$C$185,0)+1))</f>
      </c>
      <c r="D87" s="88">
        <f>IF(ISERROR(VLOOKUP($C87,'START LİSTE'!$B$6:$G$1027,2,0)),"",VLOOKUP($C87,'START LİSTE'!$B$6:$G$1027,2,0))</f>
      </c>
      <c r="E87" s="89">
        <f>IF(ISERROR(VLOOKUP($C87,'START LİSTE'!$B$6:$G$1027,4,0)),"",VLOOKUP($C87,'START LİSTE'!$B$6:$G$1027,4,0))</f>
      </c>
      <c r="F87" s="90">
        <f>IF(ISERROR(VLOOKUP($C87,'FERDİ SONUÇ'!$B$6:$H$1140,6,0)),"",VLOOKUP($C87,'FERDİ SONUÇ'!$B$6:$H$1140,6,0))</f>
      </c>
      <c r="G87" s="92" t="str">
        <f>IF(OR(E87="",F87="DQ",F87="DNF",F87="DNS",F87=""),"-",VLOOKUP(C87,'FERDİ SONUÇ'!$B$6:$H$1140,7,0))</f>
        <v>-</v>
      </c>
      <c r="H87" s="85"/>
    </row>
    <row r="88" spans="1:8" ht="12.75" customHeight="1">
      <c r="A88" s="84"/>
      <c r="B88" s="86"/>
      <c r="C88" s="116">
        <f>IF(A86="","",INDEX('TAKIM KAYIT'!$C$6:$C$185,MATCH(C86,'TAKIM KAYIT'!$C$6:$C$185,0)+2))</f>
      </c>
      <c r="D88" s="88">
        <f>IF(ISERROR(VLOOKUP($C88,'START LİSTE'!$B$6:$G$1027,2,0)),"",VLOOKUP($C88,'START LİSTE'!$B$6:$G$1027,2,0))</f>
      </c>
      <c r="E88" s="89">
        <f>IF(ISERROR(VLOOKUP($C88,'START LİSTE'!$B$6:$G$1027,4,0)),"",VLOOKUP($C88,'START LİSTE'!$B$6:$G$1027,4,0))</f>
      </c>
      <c r="F88" s="90">
        <f>IF(ISERROR(VLOOKUP($C88,'FERDİ SONUÇ'!$B$6:$H$1140,6,0)),"",VLOOKUP($C88,'FERDİ SONUÇ'!$B$6:$H$1140,6,0))</f>
      </c>
      <c r="G88" s="92" t="str">
        <f>IF(OR(E88="",F88="DQ",F88="DNF",F88="DNS",F88=""),"-",VLOOKUP(C88,'FERDİ SONUÇ'!$B$6:$H$1140,7,0))</f>
        <v>-</v>
      </c>
      <c r="H88" s="85"/>
    </row>
    <row r="89" spans="1:8" ht="12.75" customHeight="1">
      <c r="A89" s="93"/>
      <c r="B89" s="95"/>
      <c r="C89" s="118">
        <f>IF(A86="","",INDEX('TAKIM KAYIT'!$C$6:$C$185,MATCH(C86,'TAKIM KAYIT'!$C$6:$C$185,0)+3))</f>
      </c>
      <c r="D89" s="96">
        <f>IF(ISERROR(VLOOKUP($C89,'START LİSTE'!$B$6:$G$1027,2,0)),"",VLOOKUP($C89,'START LİSTE'!$B$6:$G$1027,2,0))</f>
      </c>
      <c r="E89" s="97">
        <f>IF(ISERROR(VLOOKUP($C89,'START LİSTE'!$B$6:$G$1027,4,0)),"",VLOOKUP($C89,'START LİSTE'!$B$6:$G$1027,4,0))</f>
      </c>
      <c r="F89" s="98">
        <f>IF(ISERROR(VLOOKUP($C89,'FERDİ SONUÇ'!$B$6:$H$1140,6,0)),"",VLOOKUP($C89,'FERDİ SONUÇ'!$B$6:$H$1140,6,0))</f>
      </c>
      <c r="G89" s="100" t="str">
        <f>IF(OR(E89="",F89="DQ",F89="DNF",F89="DNS",F89=""),"-",VLOOKUP(C89,'FERDİ SONUÇ'!$B$6:$H$1140,7,0))</f>
        <v>-</v>
      </c>
      <c r="H89" s="94"/>
    </row>
    <row r="90" spans="1:8" ht="12.75" customHeight="1">
      <c r="A90" s="73"/>
      <c r="B90" s="75"/>
      <c r="C90" s="114">
        <f>IF(A92="","",INDEX('TAKIM KAYIT'!$C$6:$C$185,MATCH(C92,'TAKIM KAYIT'!$C$6:$C$185,0)-2))</f>
      </c>
      <c r="D90" s="77">
        <f>IF(ISERROR(VLOOKUP($C90,'START LİSTE'!$B$6:$G$1027,2,0)),"",VLOOKUP($C90,'START LİSTE'!$B$6:$G$1027,2,0))</f>
      </c>
      <c r="E90" s="78">
        <f>IF(ISERROR(VLOOKUP($C90,'START LİSTE'!$B$6:$G$1027,4,0)),"",VLOOKUP($C90,'START LİSTE'!$B$6:$G$1027,4,0))</f>
      </c>
      <c r="F90" s="79">
        <f>IF(ISERROR(VLOOKUP($C90,'FERDİ SONUÇ'!$B$6:$H$1140,6,0)),"",VLOOKUP($C90,'FERDİ SONUÇ'!$B$6:$H$1140,6,0))</f>
      </c>
      <c r="G90" s="81" t="str">
        <f>IF(OR(E90="",F90="DQ",F90="DNF",F90="DNS",F90=""),"-",VLOOKUP(C90,'FERDİ SONUÇ'!$B$6:$H$1140,7,0))</f>
        <v>-</v>
      </c>
      <c r="H90" s="74"/>
    </row>
    <row r="91" spans="1:8" ht="12.75" customHeight="1">
      <c r="A91" s="84"/>
      <c r="B91" s="86"/>
      <c r="C91" s="116">
        <f>IF(A92="","",INDEX('TAKIM KAYIT'!$C$6:$C$185,MATCH(C92,'TAKIM KAYIT'!$C$6:$C$185,0)-1))</f>
      </c>
      <c r="D91" s="88">
        <f>IF(ISERROR(VLOOKUP($C91,'START LİSTE'!$B$6:$G$1027,2,0)),"",VLOOKUP($C91,'START LİSTE'!$B$6:$G$1027,2,0))</f>
      </c>
      <c r="E91" s="89">
        <f>IF(ISERROR(VLOOKUP($C91,'START LİSTE'!$B$6:$G$1027,4,0)),"",VLOOKUP($C91,'START LİSTE'!$B$6:$G$1027,4,0))</f>
      </c>
      <c r="F91" s="90">
        <f>IF(ISERROR(VLOOKUP($C91,'FERDİ SONUÇ'!$B$6:$H$1140,6,0)),"",VLOOKUP($C91,'FERDİ SONUÇ'!$B$6:$H$1140,6,0))</f>
      </c>
      <c r="G91" s="92" t="str">
        <f>IF(OR(E91="",F91="DQ",F91="DNF",F91="DNS",F91=""),"-",VLOOKUP(C91,'FERDİ SONUÇ'!$B$6:$H$1140,7,0))</f>
        <v>-</v>
      </c>
      <c r="H91" s="85"/>
    </row>
    <row r="92" spans="1:8" ht="12.75" customHeight="1">
      <c r="A92" s="123">
        <f>IF(ISERROR(SMALL('TAKIM KAYIT'!$A$6:$A$185,15)),"",SMALL('TAKIM KAYIT'!$A$6:$A$185,15))</f>
      </c>
      <c r="B92" s="86">
        <f>IF(A92="","",VLOOKUP(A92,'TAKIM KAYIT'!$A$6:$J$185,2,FALSE))</f>
      </c>
      <c r="C92" s="116">
        <f>IF(A92="","",VLOOKUP(A92,'TAKIM KAYIT'!$A$6:$J$185,3,FALSE))</f>
      </c>
      <c r="D92" s="88">
        <f>IF(ISERROR(VLOOKUP($C92,'START LİSTE'!$B$6:$G$1027,2,0)),"",VLOOKUP($C92,'START LİSTE'!$B$6:$G$1027,2,0))</f>
      </c>
      <c r="E92" s="89">
        <f>IF(ISERROR(VLOOKUP($C92,'START LİSTE'!$B$6:$G$1027,4,0)),"",VLOOKUP($C92,'START LİSTE'!$B$6:$G$1027,4,0))</f>
      </c>
      <c r="F92" s="90">
        <f>IF(ISERROR(VLOOKUP($C92,'FERDİ SONUÇ'!$B$6:$H$1140,6,0)),"",VLOOKUP($C92,'FERDİ SONUÇ'!$B$6:$H$1140,6,0))</f>
      </c>
      <c r="G92" s="92" t="str">
        <f>IF(OR(E92="",F92="DQ",F92="DNF",F92="DNS",F92=""),"-",VLOOKUP(C92,'FERDİ SONUÇ'!$B$6:$H$1140,7,0))</f>
        <v>-</v>
      </c>
      <c r="H92" s="109">
        <f>IF(A92="","",VLOOKUP(A92,'TAKIM KAYIT'!$A$6:$K$185,10,FALSE))</f>
      </c>
    </row>
    <row r="93" spans="1:8" ht="12.75" customHeight="1">
      <c r="A93" s="84"/>
      <c r="B93" s="86"/>
      <c r="C93" s="116">
        <f>IF(A92="","",INDEX('TAKIM KAYIT'!$C$6:$C$185,MATCH(C92,'TAKIM KAYIT'!$C$6:$C$185,0)+1))</f>
      </c>
      <c r="D93" s="88">
        <f>IF(ISERROR(VLOOKUP($C93,'START LİSTE'!$B$6:$G$1027,2,0)),"",VLOOKUP($C93,'START LİSTE'!$B$6:$G$1027,2,0))</f>
      </c>
      <c r="E93" s="89">
        <f>IF(ISERROR(VLOOKUP($C93,'START LİSTE'!$B$6:$G$1027,4,0)),"",VLOOKUP($C93,'START LİSTE'!$B$6:$G$1027,4,0))</f>
      </c>
      <c r="F93" s="90">
        <f>IF(ISERROR(VLOOKUP($C93,'FERDİ SONUÇ'!$B$6:$H$1140,6,0)),"",VLOOKUP($C93,'FERDİ SONUÇ'!$B$6:$H$1140,6,0))</f>
      </c>
      <c r="G93" s="92" t="str">
        <f>IF(OR(E93="",F93="DQ",F93="DNF",F93="DNS",F93=""),"-",VLOOKUP(C93,'FERDİ SONUÇ'!$B$6:$H$1140,7,0))</f>
        <v>-</v>
      </c>
      <c r="H93" s="85"/>
    </row>
    <row r="94" spans="1:8" ht="12.75" customHeight="1">
      <c r="A94" s="84"/>
      <c r="B94" s="86"/>
      <c r="C94" s="116">
        <f>IF(A92="","",INDEX('TAKIM KAYIT'!$C$6:$C$185,MATCH(C92,'TAKIM KAYIT'!$C$6:$C$185,0)+2))</f>
      </c>
      <c r="D94" s="88">
        <f>IF(ISERROR(VLOOKUP($C94,'START LİSTE'!$B$6:$G$1027,2,0)),"",VLOOKUP($C94,'START LİSTE'!$B$6:$G$1027,2,0))</f>
      </c>
      <c r="E94" s="89">
        <f>IF(ISERROR(VLOOKUP($C94,'START LİSTE'!$B$6:$G$1027,4,0)),"",VLOOKUP($C94,'START LİSTE'!$B$6:$G$1027,4,0))</f>
      </c>
      <c r="F94" s="90">
        <f>IF(ISERROR(VLOOKUP($C94,'FERDİ SONUÇ'!$B$6:$H$1140,6,0)),"",VLOOKUP($C94,'FERDİ SONUÇ'!$B$6:$H$1140,6,0))</f>
      </c>
      <c r="G94" s="92" t="str">
        <f>IF(OR(E94="",F94="DQ",F94="DNF",F94="DNS",F94=""),"-",VLOOKUP(C94,'FERDİ SONUÇ'!$B$6:$H$1140,7,0))</f>
        <v>-</v>
      </c>
      <c r="H94" s="85"/>
    </row>
    <row r="95" spans="1:8" ht="12.75" customHeight="1">
      <c r="A95" s="93"/>
      <c r="B95" s="95"/>
      <c r="C95" s="118">
        <f>IF(A92="","",INDEX('TAKIM KAYIT'!$C$6:$C$185,MATCH(C92,'TAKIM KAYIT'!$C$6:$C$185,0)+3))</f>
      </c>
      <c r="D95" s="96">
        <f>IF(ISERROR(VLOOKUP($C95,'START LİSTE'!$B$6:$G$1027,2,0)),"",VLOOKUP($C95,'START LİSTE'!$B$6:$G$1027,2,0))</f>
      </c>
      <c r="E95" s="97">
        <f>IF(ISERROR(VLOOKUP($C95,'START LİSTE'!$B$6:$G$1027,4,0)),"",VLOOKUP($C95,'START LİSTE'!$B$6:$G$1027,4,0))</f>
      </c>
      <c r="F95" s="98">
        <f>IF(ISERROR(VLOOKUP($C95,'FERDİ SONUÇ'!$B$6:$H$1140,6,0)),"",VLOOKUP($C95,'FERDİ SONUÇ'!$B$6:$H$1140,6,0))</f>
      </c>
      <c r="G95" s="100" t="str">
        <f>IF(OR(E95="",F95="DQ",F95="DNF",F95="DNS",F95=""),"-",VLOOKUP(C95,'FERDİ SONUÇ'!$B$6:$H$1140,7,0))</f>
        <v>-</v>
      </c>
      <c r="H95" s="94"/>
    </row>
    <row r="96" spans="1:8" ht="12.75" customHeight="1">
      <c r="A96" s="73"/>
      <c r="B96" s="75"/>
      <c r="C96" s="114">
        <f>IF(A98="","",INDEX('TAKIM KAYIT'!$C$6:$C$185,MATCH(C98,'TAKIM KAYIT'!$C$6:$C$185,0)-2))</f>
      </c>
      <c r="D96" s="77">
        <f>IF(ISERROR(VLOOKUP($C96,'START LİSTE'!$B$6:$G$1027,2,0)),"",VLOOKUP($C96,'START LİSTE'!$B$6:$G$1027,2,0))</f>
      </c>
      <c r="E96" s="78">
        <f>IF(ISERROR(VLOOKUP($C96,'START LİSTE'!$B$6:$G$1027,4,0)),"",VLOOKUP($C96,'START LİSTE'!$B$6:$G$1027,4,0))</f>
      </c>
      <c r="F96" s="79">
        <f>IF(ISERROR(VLOOKUP($C96,'FERDİ SONUÇ'!$B$6:$H$1140,6,0)),"",VLOOKUP($C96,'FERDİ SONUÇ'!$B$6:$H$1140,6,0))</f>
      </c>
      <c r="G96" s="81" t="str">
        <f>IF(OR(E96="",F96="DQ",F96="DNF",F96="DNS",F96=""),"-",VLOOKUP(C96,'FERDİ SONUÇ'!$B$6:$H$1140,7,0))</f>
        <v>-</v>
      </c>
      <c r="H96" s="74"/>
    </row>
    <row r="97" spans="1:8" ht="12.75" customHeight="1">
      <c r="A97" s="84"/>
      <c r="B97" s="86"/>
      <c r="C97" s="116">
        <f>IF(A98="","",INDEX('TAKIM KAYIT'!$C$6:$C$185,MATCH(C98,'TAKIM KAYIT'!$C$6:$C$185,0)-1))</f>
      </c>
      <c r="D97" s="88">
        <f>IF(ISERROR(VLOOKUP($C97,'START LİSTE'!$B$6:$G$1027,2,0)),"",VLOOKUP($C97,'START LİSTE'!$B$6:$G$1027,2,0))</f>
      </c>
      <c r="E97" s="89">
        <f>IF(ISERROR(VLOOKUP($C97,'START LİSTE'!$B$6:$G$1027,4,0)),"",VLOOKUP($C97,'START LİSTE'!$B$6:$G$1027,4,0))</f>
      </c>
      <c r="F97" s="90">
        <f>IF(ISERROR(VLOOKUP($C97,'FERDİ SONUÇ'!$B$6:$H$1140,6,0)),"",VLOOKUP($C97,'FERDİ SONUÇ'!$B$6:$H$1140,6,0))</f>
      </c>
      <c r="G97" s="92" t="str">
        <f>IF(OR(E97="",F97="DQ",F97="DNF",F97="DNS",F97=""),"-",VLOOKUP(C97,'FERDİ SONUÇ'!$B$6:$H$1140,7,0))</f>
        <v>-</v>
      </c>
      <c r="H97" s="85"/>
    </row>
    <row r="98" spans="1:8" ht="12.75" customHeight="1">
      <c r="A98" s="123">
        <f>IF(ISERROR(SMALL('TAKIM KAYIT'!$A$6:$A$185,16)),"",SMALL('TAKIM KAYIT'!$A$6:$A$185,16))</f>
      </c>
      <c r="B98" s="86">
        <f>IF(A98="","",VLOOKUP(A98,'TAKIM KAYIT'!$A$6:$J$185,2,FALSE))</f>
      </c>
      <c r="C98" s="116">
        <f>IF(A98="","",VLOOKUP(A98,'TAKIM KAYIT'!$A$6:$J$185,3,FALSE))</f>
      </c>
      <c r="D98" s="88">
        <f>IF(ISERROR(VLOOKUP($C98,'START LİSTE'!$B$6:$G$1027,2,0)),"",VLOOKUP($C98,'START LİSTE'!$B$6:$G$1027,2,0))</f>
      </c>
      <c r="E98" s="89">
        <f>IF(ISERROR(VLOOKUP($C98,'START LİSTE'!$B$6:$G$1027,4,0)),"",VLOOKUP($C98,'START LİSTE'!$B$6:$G$1027,4,0))</f>
      </c>
      <c r="F98" s="90">
        <f>IF(ISERROR(VLOOKUP($C98,'FERDİ SONUÇ'!$B$6:$H$1140,6,0)),"",VLOOKUP($C98,'FERDİ SONUÇ'!$B$6:$H$1140,6,0))</f>
      </c>
      <c r="G98" s="92" t="str">
        <f>IF(OR(E98="",F98="DQ",F98="DNF",F98="DNS",F98=""),"-",VLOOKUP(C98,'FERDİ SONUÇ'!$B$6:$H$1140,7,0))</f>
        <v>-</v>
      </c>
      <c r="H98" s="109">
        <f>IF(A98="","",VLOOKUP(A98,'TAKIM KAYIT'!$A$6:$K$185,10,FALSE))</f>
      </c>
    </row>
    <row r="99" spans="1:8" ht="12.75" customHeight="1">
      <c r="A99" s="84"/>
      <c r="B99" s="86"/>
      <c r="C99" s="116">
        <f>IF(A98="","",INDEX('TAKIM KAYIT'!$C$6:$C$185,MATCH(C98,'TAKIM KAYIT'!$C$6:$C$185,0)+1))</f>
      </c>
      <c r="D99" s="88">
        <f>IF(ISERROR(VLOOKUP($C99,'START LİSTE'!$B$6:$G$1027,2,0)),"",VLOOKUP($C99,'START LİSTE'!$B$6:$G$1027,2,0))</f>
      </c>
      <c r="E99" s="89">
        <f>IF(ISERROR(VLOOKUP($C99,'START LİSTE'!$B$6:$G$1027,4,0)),"",VLOOKUP($C99,'START LİSTE'!$B$6:$G$1027,4,0))</f>
      </c>
      <c r="F99" s="90">
        <f>IF(ISERROR(VLOOKUP($C99,'FERDİ SONUÇ'!$B$6:$H$1140,6,0)),"",VLOOKUP($C99,'FERDİ SONUÇ'!$B$6:$H$1140,6,0))</f>
      </c>
      <c r="G99" s="92" t="str">
        <f>IF(OR(E99="",F99="DQ",F99="DNF",F99="DNS",F99=""),"-",VLOOKUP(C99,'FERDİ SONUÇ'!$B$6:$H$1140,7,0))</f>
        <v>-</v>
      </c>
      <c r="H99" s="85"/>
    </row>
    <row r="100" spans="1:8" ht="12.75" customHeight="1">
      <c r="A100" s="84"/>
      <c r="B100" s="86"/>
      <c r="C100" s="116">
        <f>IF(A98="","",INDEX('TAKIM KAYIT'!$C$6:$C$185,MATCH(C98,'TAKIM KAYIT'!$C$6:$C$185,0)+2))</f>
      </c>
      <c r="D100" s="88">
        <f>IF(ISERROR(VLOOKUP($C100,'START LİSTE'!$B$6:$G$1027,2,0)),"",VLOOKUP($C100,'START LİSTE'!$B$6:$G$1027,2,0))</f>
      </c>
      <c r="E100" s="89">
        <f>IF(ISERROR(VLOOKUP($C100,'START LİSTE'!$B$6:$G$1027,4,0)),"",VLOOKUP($C100,'START LİSTE'!$B$6:$G$1027,4,0))</f>
      </c>
      <c r="F100" s="90">
        <f>IF(ISERROR(VLOOKUP($C100,'FERDİ SONUÇ'!$B$6:$H$1140,6,0)),"",VLOOKUP($C100,'FERDİ SONUÇ'!$B$6:$H$1140,6,0))</f>
      </c>
      <c r="G100" s="92" t="str">
        <f>IF(OR(E100="",F100="DQ",F100="DNF",F100="DNS",F100=""),"-",VLOOKUP(C100,'FERDİ SONUÇ'!$B$6:$H$1140,7,0))</f>
        <v>-</v>
      </c>
      <c r="H100" s="85"/>
    </row>
    <row r="101" spans="1:8" ht="12.75" customHeight="1">
      <c r="A101" s="93"/>
      <c r="B101" s="95"/>
      <c r="C101" s="118">
        <f>IF(A98="","",INDEX('TAKIM KAYIT'!$C$6:$C$185,MATCH(C98,'TAKIM KAYIT'!$C$6:$C$185,0)+3))</f>
      </c>
      <c r="D101" s="96">
        <f>IF(ISERROR(VLOOKUP($C101,'START LİSTE'!$B$6:$G$1027,2,0)),"",VLOOKUP($C101,'START LİSTE'!$B$6:$G$1027,2,0))</f>
      </c>
      <c r="E101" s="97">
        <f>IF(ISERROR(VLOOKUP($C101,'START LİSTE'!$B$6:$G$1027,4,0)),"",VLOOKUP($C101,'START LİSTE'!$B$6:$G$1027,4,0))</f>
      </c>
      <c r="F101" s="98">
        <f>IF(ISERROR(VLOOKUP($C101,'FERDİ SONUÇ'!$B$6:$H$1140,6,0)),"",VLOOKUP($C101,'FERDİ SONUÇ'!$B$6:$H$1140,6,0))</f>
      </c>
      <c r="G101" s="100" t="str">
        <f>IF(OR(E101="",F101="DQ",F101="DNF",F101="DNS",F101=""),"-",VLOOKUP(C101,'FERDİ SONUÇ'!$B$6:$H$1140,7,0))</f>
        <v>-</v>
      </c>
      <c r="H101" s="94"/>
    </row>
    <row r="102" spans="1:8" ht="12.75" customHeight="1">
      <c r="A102" s="73"/>
      <c r="B102" s="75"/>
      <c r="C102" s="114">
        <f>IF(A104="","",INDEX('TAKIM KAYIT'!$C$6:$C$185,MATCH(C104,'TAKIM KAYIT'!$C$6:$C$185,0)-2))</f>
      </c>
      <c r="D102" s="77">
        <f>IF(ISERROR(VLOOKUP($C102,'START LİSTE'!$B$6:$G$1027,2,0)),"",VLOOKUP($C102,'START LİSTE'!$B$6:$G$1027,2,0))</f>
      </c>
      <c r="E102" s="78">
        <f>IF(ISERROR(VLOOKUP($C102,'START LİSTE'!$B$6:$G$1027,4,0)),"",VLOOKUP($C102,'START LİSTE'!$B$6:$G$1027,4,0))</f>
      </c>
      <c r="F102" s="79">
        <f>IF(ISERROR(VLOOKUP($C102,'FERDİ SONUÇ'!$B$6:$H$1140,6,0)),"",VLOOKUP($C102,'FERDİ SONUÇ'!$B$6:$H$1140,6,0))</f>
      </c>
      <c r="G102" s="81" t="str">
        <f>IF(OR(E102="",F102="DQ",F102="DNF",F102="DNS",F102=""),"-",VLOOKUP(C102,'FERDİ SONUÇ'!$B$6:$H$1140,7,0))</f>
        <v>-</v>
      </c>
      <c r="H102" s="74"/>
    </row>
    <row r="103" spans="1:8" ht="12.75" customHeight="1">
      <c r="A103" s="84"/>
      <c r="B103" s="86"/>
      <c r="C103" s="116">
        <f>IF(A104="","",INDEX('TAKIM KAYIT'!$C$6:$C$185,MATCH(C104,'TAKIM KAYIT'!$C$6:$C$185,0)-1))</f>
      </c>
      <c r="D103" s="88">
        <f>IF(ISERROR(VLOOKUP($C103,'START LİSTE'!$B$6:$G$1027,2,0)),"",VLOOKUP($C103,'START LİSTE'!$B$6:$G$1027,2,0))</f>
      </c>
      <c r="E103" s="89">
        <f>IF(ISERROR(VLOOKUP($C103,'START LİSTE'!$B$6:$G$1027,4,0)),"",VLOOKUP($C103,'START LİSTE'!$B$6:$G$1027,4,0))</f>
      </c>
      <c r="F103" s="90">
        <f>IF(ISERROR(VLOOKUP($C103,'FERDİ SONUÇ'!$B$6:$H$1140,6,0)),"",VLOOKUP($C103,'FERDİ SONUÇ'!$B$6:$H$1140,6,0))</f>
      </c>
      <c r="G103" s="92" t="str">
        <f>IF(OR(E103="",F103="DQ",F103="DNF",F103="DNS",F103=""),"-",VLOOKUP(C103,'FERDİ SONUÇ'!$B$6:$H$1140,7,0))</f>
        <v>-</v>
      </c>
      <c r="H103" s="85"/>
    </row>
    <row r="104" spans="1:8" ht="12.75" customHeight="1">
      <c r="A104" s="123">
        <f>IF(ISERROR(SMALL('TAKIM KAYIT'!$A$6:$A$185,17)),"",SMALL('TAKIM KAYIT'!$A$6:$A$185,17))</f>
      </c>
      <c r="B104" s="86">
        <f>IF(A104="","",VLOOKUP(A104,'TAKIM KAYIT'!$A$6:$J$185,2,FALSE))</f>
      </c>
      <c r="C104" s="116">
        <f>IF(A104="","",VLOOKUP(A104,'TAKIM KAYIT'!$A$6:$J$185,3,FALSE))</f>
      </c>
      <c r="D104" s="88">
        <f>IF(ISERROR(VLOOKUP($C104,'START LİSTE'!$B$6:$G$1027,2,0)),"",VLOOKUP($C104,'START LİSTE'!$B$6:$G$1027,2,0))</f>
      </c>
      <c r="E104" s="89">
        <f>IF(ISERROR(VLOOKUP($C104,'START LİSTE'!$B$6:$G$1027,4,0)),"",VLOOKUP($C104,'START LİSTE'!$B$6:$G$1027,4,0))</f>
      </c>
      <c r="F104" s="90">
        <f>IF(ISERROR(VLOOKUP($C104,'FERDİ SONUÇ'!$B$6:$H$1140,6,0)),"",VLOOKUP($C104,'FERDİ SONUÇ'!$B$6:$H$1140,6,0))</f>
      </c>
      <c r="G104" s="92" t="str">
        <f>IF(OR(E104="",F104="DQ",F104="DNF",F104="DNS",F104=""),"-",VLOOKUP(C104,'FERDİ SONUÇ'!$B$6:$H$1140,7,0))</f>
        <v>-</v>
      </c>
      <c r="H104" s="109">
        <f>IF(A104="","",VLOOKUP(A104,'TAKIM KAYIT'!$A$6:$K$185,10,FALSE))</f>
      </c>
    </row>
    <row r="105" spans="1:8" ht="12.75" customHeight="1">
      <c r="A105" s="84"/>
      <c r="B105" s="86"/>
      <c r="C105" s="116">
        <f>IF(A104="","",INDEX('TAKIM KAYIT'!$C$6:$C$185,MATCH(C104,'TAKIM KAYIT'!$C$6:$C$185,0)+1))</f>
      </c>
      <c r="D105" s="88">
        <f>IF(ISERROR(VLOOKUP($C105,'START LİSTE'!$B$6:$G$1027,2,0)),"",VLOOKUP($C105,'START LİSTE'!$B$6:$G$1027,2,0))</f>
      </c>
      <c r="E105" s="89">
        <f>IF(ISERROR(VLOOKUP($C105,'START LİSTE'!$B$6:$G$1027,4,0)),"",VLOOKUP($C105,'START LİSTE'!$B$6:$G$1027,4,0))</f>
      </c>
      <c r="F105" s="90">
        <f>IF(ISERROR(VLOOKUP($C105,'FERDİ SONUÇ'!$B$6:$H$1140,6,0)),"",VLOOKUP($C105,'FERDİ SONUÇ'!$B$6:$H$1140,6,0))</f>
      </c>
      <c r="G105" s="92" t="str">
        <f>IF(OR(E105="",F105="DQ",F105="DNF",F105="DNS",F105=""),"-",VLOOKUP(C105,'FERDİ SONUÇ'!$B$6:$H$1140,7,0))</f>
        <v>-</v>
      </c>
      <c r="H105" s="85"/>
    </row>
    <row r="106" spans="1:8" ht="12.75" customHeight="1">
      <c r="A106" s="84"/>
      <c r="B106" s="86"/>
      <c r="C106" s="116">
        <f>IF(A104="","",INDEX('TAKIM KAYIT'!$C$6:$C$185,MATCH(C104,'TAKIM KAYIT'!$C$6:$C$185,0)+2))</f>
      </c>
      <c r="D106" s="88">
        <f>IF(ISERROR(VLOOKUP($C106,'START LİSTE'!$B$6:$G$1027,2,0)),"",VLOOKUP($C106,'START LİSTE'!$B$6:$G$1027,2,0))</f>
      </c>
      <c r="E106" s="89">
        <f>IF(ISERROR(VLOOKUP($C106,'START LİSTE'!$B$6:$G$1027,4,0)),"",VLOOKUP($C106,'START LİSTE'!$B$6:$G$1027,4,0))</f>
      </c>
      <c r="F106" s="90">
        <f>IF(ISERROR(VLOOKUP($C106,'FERDİ SONUÇ'!$B$6:$H$1140,6,0)),"",VLOOKUP($C106,'FERDİ SONUÇ'!$B$6:$H$1140,6,0))</f>
      </c>
      <c r="G106" s="92" t="str">
        <f>IF(OR(E106="",F106="DQ",F106="DNF",F106="DNS",F106=""),"-",VLOOKUP(C106,'FERDİ SONUÇ'!$B$6:$H$1140,7,0))</f>
        <v>-</v>
      </c>
      <c r="H106" s="85"/>
    </row>
    <row r="107" spans="1:8" ht="12.75" customHeight="1">
      <c r="A107" s="93"/>
      <c r="B107" s="95"/>
      <c r="C107" s="118">
        <f>IF(A104="","",INDEX('TAKIM KAYIT'!$C$6:$C$185,MATCH(C104,'TAKIM KAYIT'!$C$6:$C$185,0)+3))</f>
      </c>
      <c r="D107" s="96">
        <f>IF(ISERROR(VLOOKUP($C107,'START LİSTE'!$B$6:$G$1027,2,0)),"",VLOOKUP($C107,'START LİSTE'!$B$6:$G$1027,2,0))</f>
      </c>
      <c r="E107" s="97">
        <f>IF(ISERROR(VLOOKUP($C107,'START LİSTE'!$B$6:$G$1027,4,0)),"",VLOOKUP($C107,'START LİSTE'!$B$6:$G$1027,4,0))</f>
      </c>
      <c r="F107" s="98">
        <f>IF(ISERROR(VLOOKUP($C107,'FERDİ SONUÇ'!$B$6:$H$1140,6,0)),"",VLOOKUP($C107,'FERDİ SONUÇ'!$B$6:$H$1140,6,0))</f>
      </c>
      <c r="G107" s="100" t="str">
        <f>IF(OR(E107="",F107="DQ",F107="DNF",F107="DNS",F107=""),"-",VLOOKUP(C107,'FERDİ SONUÇ'!$B$6:$H$1140,7,0))</f>
        <v>-</v>
      </c>
      <c r="H107" s="94"/>
    </row>
    <row r="108" spans="1:8" ht="12.75" customHeight="1">
      <c r="A108" s="73"/>
      <c r="B108" s="75"/>
      <c r="C108" s="114">
        <f>IF(A110="","",INDEX('TAKIM KAYIT'!$C$6:$C$185,MATCH(C110,'TAKIM KAYIT'!$C$6:$C$185,0)-2))</f>
      </c>
      <c r="D108" s="77">
        <f>IF(ISERROR(VLOOKUP($C108,'START LİSTE'!$B$6:$G$1027,2,0)),"",VLOOKUP($C108,'START LİSTE'!$B$6:$G$1027,2,0))</f>
      </c>
      <c r="E108" s="78">
        <f>IF(ISERROR(VLOOKUP($C108,'START LİSTE'!$B$6:$G$1027,4,0)),"",VLOOKUP($C108,'START LİSTE'!$B$6:$G$1027,4,0))</f>
      </c>
      <c r="F108" s="79">
        <f>IF(ISERROR(VLOOKUP($C108,'FERDİ SONUÇ'!$B$6:$H$1140,6,0)),"",VLOOKUP($C108,'FERDİ SONUÇ'!$B$6:$H$1140,6,0))</f>
      </c>
      <c r="G108" s="81" t="str">
        <f>IF(OR(E108="",F108="DQ",F108="DNF",F108="DNS",F108=""),"-",VLOOKUP(C108,'FERDİ SONUÇ'!$B$6:$H$1140,7,0))</f>
        <v>-</v>
      </c>
      <c r="H108" s="74"/>
    </row>
    <row r="109" spans="1:8" ht="12.75" customHeight="1">
      <c r="A109" s="84"/>
      <c r="B109" s="86"/>
      <c r="C109" s="116">
        <f>IF(A110="","",INDEX('TAKIM KAYIT'!$C$6:$C$185,MATCH(C110,'TAKIM KAYIT'!$C$6:$C$185,0)-1))</f>
      </c>
      <c r="D109" s="88">
        <f>IF(ISERROR(VLOOKUP($C109,'START LİSTE'!$B$6:$G$1027,2,0)),"",VLOOKUP($C109,'START LİSTE'!$B$6:$G$1027,2,0))</f>
      </c>
      <c r="E109" s="89">
        <f>IF(ISERROR(VLOOKUP($C109,'START LİSTE'!$B$6:$G$1027,4,0)),"",VLOOKUP($C109,'START LİSTE'!$B$6:$G$1027,4,0))</f>
      </c>
      <c r="F109" s="90">
        <f>IF(ISERROR(VLOOKUP($C109,'FERDİ SONUÇ'!$B$6:$H$1140,6,0)),"",VLOOKUP($C109,'FERDİ SONUÇ'!$B$6:$H$1140,6,0))</f>
      </c>
      <c r="G109" s="92" t="str">
        <f>IF(OR(E109="",F109="DQ",F109="DNF",F109="DNS",F109=""),"-",VLOOKUP(C109,'FERDİ SONUÇ'!$B$6:$H$1140,7,0))</f>
        <v>-</v>
      </c>
      <c r="H109" s="85"/>
    </row>
    <row r="110" spans="1:8" ht="12.75" customHeight="1">
      <c r="A110" s="123">
        <f>IF(ISERROR(SMALL('TAKIM KAYIT'!$A$6:$A$185,18)),"",SMALL('TAKIM KAYIT'!$A$6:$A$185,18))</f>
      </c>
      <c r="B110" s="86">
        <f>IF(A110="","",VLOOKUP(A110,'TAKIM KAYIT'!$A$6:$J$185,2,FALSE))</f>
      </c>
      <c r="C110" s="116">
        <f>IF(A110="","",VLOOKUP(A110,'TAKIM KAYIT'!$A$6:$J$185,3,FALSE))</f>
      </c>
      <c r="D110" s="88">
        <f>IF(ISERROR(VLOOKUP($C110,'START LİSTE'!$B$6:$G$1027,2,0)),"",VLOOKUP($C110,'START LİSTE'!$B$6:$G$1027,2,0))</f>
      </c>
      <c r="E110" s="89">
        <f>IF(ISERROR(VLOOKUP($C110,'START LİSTE'!$B$6:$G$1027,4,0)),"",VLOOKUP($C110,'START LİSTE'!$B$6:$G$1027,4,0))</f>
      </c>
      <c r="F110" s="90">
        <f>IF(ISERROR(VLOOKUP($C110,'FERDİ SONUÇ'!$B$6:$H$1140,6,0)),"",VLOOKUP($C110,'FERDİ SONUÇ'!$B$6:$H$1140,6,0))</f>
      </c>
      <c r="G110" s="92" t="str">
        <f>IF(OR(E110="",F110="DQ",F110="DNF",F110="DNS",F110=""),"-",VLOOKUP(C110,'FERDİ SONUÇ'!$B$6:$H$1140,7,0))</f>
        <v>-</v>
      </c>
      <c r="H110" s="109">
        <f>IF(A110="","",VLOOKUP(A110,'TAKIM KAYIT'!$A$6:$K$185,10,FALSE))</f>
      </c>
    </row>
    <row r="111" spans="1:8" ht="12.75" customHeight="1">
      <c r="A111" s="84"/>
      <c r="B111" s="86"/>
      <c r="C111" s="116">
        <f>IF(A110="","",INDEX('TAKIM KAYIT'!$C$6:$C$185,MATCH(C110,'TAKIM KAYIT'!$C$6:$C$185,0)+1))</f>
      </c>
      <c r="D111" s="88">
        <f>IF(ISERROR(VLOOKUP($C111,'START LİSTE'!$B$6:$G$1027,2,0)),"",VLOOKUP($C111,'START LİSTE'!$B$6:$G$1027,2,0))</f>
      </c>
      <c r="E111" s="89">
        <f>IF(ISERROR(VLOOKUP($C111,'START LİSTE'!$B$6:$G$1027,4,0)),"",VLOOKUP($C111,'START LİSTE'!$B$6:$G$1027,4,0))</f>
      </c>
      <c r="F111" s="90">
        <f>IF(ISERROR(VLOOKUP($C111,'FERDİ SONUÇ'!$B$6:$H$1140,6,0)),"",VLOOKUP($C111,'FERDİ SONUÇ'!$B$6:$H$1140,6,0))</f>
      </c>
      <c r="G111" s="92" t="str">
        <f>IF(OR(E111="",F111="DQ",F111="DNF",F111="DNS",F111=""),"-",VLOOKUP(C111,'FERDİ SONUÇ'!$B$6:$H$1140,7,0))</f>
        <v>-</v>
      </c>
      <c r="H111" s="85"/>
    </row>
    <row r="112" spans="1:8" ht="12.75" customHeight="1">
      <c r="A112" s="84"/>
      <c r="B112" s="86"/>
      <c r="C112" s="116">
        <f>IF(A110="","",INDEX('TAKIM KAYIT'!$C$6:$C$185,MATCH(C110,'TAKIM KAYIT'!$C$6:$C$185,0)+2))</f>
      </c>
      <c r="D112" s="88">
        <f>IF(ISERROR(VLOOKUP($C112,'START LİSTE'!$B$6:$G$1027,2,0)),"",VLOOKUP($C112,'START LİSTE'!$B$6:$G$1027,2,0))</f>
      </c>
      <c r="E112" s="89">
        <f>IF(ISERROR(VLOOKUP($C112,'START LİSTE'!$B$6:$G$1027,4,0)),"",VLOOKUP($C112,'START LİSTE'!$B$6:$G$1027,4,0))</f>
      </c>
      <c r="F112" s="90">
        <f>IF(ISERROR(VLOOKUP($C112,'FERDİ SONUÇ'!$B$6:$H$1140,6,0)),"",VLOOKUP($C112,'FERDİ SONUÇ'!$B$6:$H$1140,6,0))</f>
      </c>
      <c r="G112" s="92" t="str">
        <f>IF(OR(E112="",F112="DQ",F112="DNF",F112="DNS",F112=""),"-",VLOOKUP(C112,'FERDİ SONUÇ'!$B$6:$H$1140,7,0))</f>
        <v>-</v>
      </c>
      <c r="H112" s="85"/>
    </row>
    <row r="113" spans="1:8" ht="12.75" customHeight="1">
      <c r="A113" s="93"/>
      <c r="B113" s="95"/>
      <c r="C113" s="118">
        <f>IF(A110="","",INDEX('TAKIM KAYIT'!$C$6:$C$185,MATCH(C110,'TAKIM KAYIT'!$C$6:$C$185,0)+3))</f>
      </c>
      <c r="D113" s="96">
        <f>IF(ISERROR(VLOOKUP($C113,'START LİSTE'!$B$6:$G$1027,2,0)),"",VLOOKUP($C113,'START LİSTE'!$B$6:$G$1027,2,0))</f>
      </c>
      <c r="E113" s="97">
        <f>IF(ISERROR(VLOOKUP($C113,'START LİSTE'!$B$6:$G$1027,4,0)),"",VLOOKUP($C113,'START LİSTE'!$B$6:$G$1027,4,0))</f>
      </c>
      <c r="F113" s="98">
        <f>IF(ISERROR(VLOOKUP($C113,'FERDİ SONUÇ'!$B$6:$H$1140,6,0)),"",VLOOKUP($C113,'FERDİ SONUÇ'!$B$6:$H$1140,6,0))</f>
      </c>
      <c r="G113" s="100" t="str">
        <f>IF(OR(E113="",F113="DQ",F113="DNF",F113="DNS",F113=""),"-",VLOOKUP(C113,'FERDİ SONUÇ'!$B$6:$H$1140,7,0))</f>
        <v>-</v>
      </c>
      <c r="H113" s="94"/>
    </row>
    <row r="114" spans="1:8" ht="12.75" customHeight="1">
      <c r="A114" s="73"/>
      <c r="B114" s="75"/>
      <c r="C114" s="114">
        <f>IF(A116="","",INDEX('TAKIM KAYIT'!$C$6:$C$185,MATCH(C116,'TAKIM KAYIT'!$C$6:$C$185,0)-2))</f>
      </c>
      <c r="D114" s="77">
        <f>IF(ISERROR(VLOOKUP($C114,'START LİSTE'!$B$6:$G$1027,2,0)),"",VLOOKUP($C114,'START LİSTE'!$B$6:$G$1027,2,0))</f>
      </c>
      <c r="E114" s="78">
        <f>IF(ISERROR(VLOOKUP($C114,'START LİSTE'!$B$6:$G$1027,4,0)),"",VLOOKUP($C114,'START LİSTE'!$B$6:$G$1027,4,0))</f>
      </c>
      <c r="F114" s="79">
        <f>IF(ISERROR(VLOOKUP($C114,'FERDİ SONUÇ'!$B$6:$H$1140,6,0)),"",VLOOKUP($C114,'FERDİ SONUÇ'!$B$6:$H$1140,6,0))</f>
      </c>
      <c r="G114" s="81" t="str">
        <f>IF(OR(E114="",F114="DQ",F114="DNF",F114="DNS",F114=""),"-",VLOOKUP(C114,'FERDİ SONUÇ'!$B$6:$H$1140,7,0))</f>
        <v>-</v>
      </c>
      <c r="H114" s="74"/>
    </row>
    <row r="115" spans="1:8" ht="12.75" customHeight="1">
      <c r="A115" s="84"/>
      <c r="B115" s="86"/>
      <c r="C115" s="116">
        <f>IF(A116="","",INDEX('TAKIM KAYIT'!$C$6:$C$185,MATCH(C116,'TAKIM KAYIT'!$C$6:$C$185,0)-1))</f>
      </c>
      <c r="D115" s="88">
        <f>IF(ISERROR(VLOOKUP($C115,'START LİSTE'!$B$6:$G$1027,2,0)),"",VLOOKUP($C115,'START LİSTE'!$B$6:$G$1027,2,0))</f>
      </c>
      <c r="E115" s="89">
        <f>IF(ISERROR(VLOOKUP($C115,'START LİSTE'!$B$6:$G$1027,4,0)),"",VLOOKUP($C115,'START LİSTE'!$B$6:$G$1027,4,0))</f>
      </c>
      <c r="F115" s="90">
        <f>IF(ISERROR(VLOOKUP($C115,'FERDİ SONUÇ'!$B$6:$H$1140,6,0)),"",VLOOKUP($C115,'FERDİ SONUÇ'!$B$6:$H$1140,6,0))</f>
      </c>
      <c r="G115" s="92" t="str">
        <f>IF(OR(E115="",F115="DQ",F115="DNF",F115="DNS",F115=""),"-",VLOOKUP(C115,'FERDİ SONUÇ'!$B$6:$H$1140,7,0))</f>
        <v>-</v>
      </c>
      <c r="H115" s="85"/>
    </row>
    <row r="116" spans="1:8" ht="12.75" customHeight="1">
      <c r="A116" s="123">
        <f>IF(ISERROR(SMALL('TAKIM KAYIT'!$A$6:$A$185,19)),"",SMALL('TAKIM KAYIT'!$A$6:$A$185,19))</f>
      </c>
      <c r="B116" s="86">
        <f>IF(A116="","",VLOOKUP(A116,'TAKIM KAYIT'!$A$6:$J$185,2,FALSE))</f>
      </c>
      <c r="C116" s="116">
        <f>IF(A116="","",VLOOKUP(A116,'TAKIM KAYIT'!$A$6:$J$185,3,FALSE))</f>
      </c>
      <c r="D116" s="88">
        <f>IF(ISERROR(VLOOKUP($C116,'START LİSTE'!$B$6:$G$1027,2,0)),"",VLOOKUP($C116,'START LİSTE'!$B$6:$G$1027,2,0))</f>
      </c>
      <c r="E116" s="89">
        <f>IF(ISERROR(VLOOKUP($C116,'START LİSTE'!$B$6:$G$1027,4,0)),"",VLOOKUP($C116,'START LİSTE'!$B$6:$G$1027,4,0))</f>
      </c>
      <c r="F116" s="90">
        <f>IF(ISERROR(VLOOKUP($C116,'FERDİ SONUÇ'!$B$6:$H$1140,6,0)),"",VLOOKUP($C116,'FERDİ SONUÇ'!$B$6:$H$1140,6,0))</f>
      </c>
      <c r="G116" s="92" t="str">
        <f>IF(OR(E116="",F116="DQ",F116="DNF",F116="DNS",F116=""),"-",VLOOKUP(C116,'FERDİ SONUÇ'!$B$6:$H$1140,7,0))</f>
        <v>-</v>
      </c>
      <c r="H116" s="109">
        <f>IF(A116="","",VLOOKUP(A116,'TAKIM KAYIT'!$A$6:$K$185,10,FALSE))</f>
      </c>
    </row>
    <row r="117" spans="1:8" ht="12.75" customHeight="1">
      <c r="A117" s="84"/>
      <c r="B117" s="86"/>
      <c r="C117" s="116">
        <f>IF(A116="","",INDEX('TAKIM KAYIT'!$C$6:$C$185,MATCH(C116,'TAKIM KAYIT'!$C$6:$C$185,0)+1))</f>
      </c>
      <c r="D117" s="88">
        <f>IF(ISERROR(VLOOKUP($C117,'START LİSTE'!$B$6:$G$1027,2,0)),"",VLOOKUP($C117,'START LİSTE'!$B$6:$G$1027,2,0))</f>
      </c>
      <c r="E117" s="89">
        <f>IF(ISERROR(VLOOKUP($C117,'START LİSTE'!$B$6:$G$1027,4,0)),"",VLOOKUP($C117,'START LİSTE'!$B$6:$G$1027,4,0))</f>
      </c>
      <c r="F117" s="90">
        <f>IF(ISERROR(VLOOKUP($C117,'FERDİ SONUÇ'!$B$6:$H$1140,6,0)),"",VLOOKUP($C117,'FERDİ SONUÇ'!$B$6:$H$1140,6,0))</f>
      </c>
      <c r="G117" s="92" t="str">
        <f>IF(OR(E117="",F117="DQ",F117="DNF",F117="DNS",F117=""),"-",VLOOKUP(C117,'FERDİ SONUÇ'!$B$6:$H$1140,7,0))</f>
        <v>-</v>
      </c>
      <c r="H117" s="85"/>
    </row>
    <row r="118" spans="1:8" ht="12.75" customHeight="1">
      <c r="A118" s="84"/>
      <c r="B118" s="86"/>
      <c r="C118" s="116">
        <f>IF(A116="","",INDEX('TAKIM KAYIT'!$C$6:$C$185,MATCH(C116,'TAKIM KAYIT'!$C$6:$C$185,0)+2))</f>
      </c>
      <c r="D118" s="88">
        <f>IF(ISERROR(VLOOKUP($C118,'START LİSTE'!$B$6:$G$1027,2,0)),"",VLOOKUP($C118,'START LİSTE'!$B$6:$G$1027,2,0))</f>
      </c>
      <c r="E118" s="89">
        <f>IF(ISERROR(VLOOKUP($C118,'START LİSTE'!$B$6:$G$1027,4,0)),"",VLOOKUP($C118,'START LİSTE'!$B$6:$G$1027,4,0))</f>
      </c>
      <c r="F118" s="90">
        <f>IF(ISERROR(VLOOKUP($C118,'FERDİ SONUÇ'!$B$6:$H$1140,6,0)),"",VLOOKUP($C118,'FERDİ SONUÇ'!$B$6:$H$1140,6,0))</f>
      </c>
      <c r="G118" s="92" t="str">
        <f>IF(OR(E118="",F118="DQ",F118="DNF",F118="DNS",F118=""),"-",VLOOKUP(C118,'FERDİ SONUÇ'!$B$6:$H$1140,7,0))</f>
        <v>-</v>
      </c>
      <c r="H118" s="85"/>
    </row>
    <row r="119" spans="1:8" ht="12.75" customHeight="1">
      <c r="A119" s="93"/>
      <c r="B119" s="95"/>
      <c r="C119" s="118">
        <f>IF(A116="","",INDEX('TAKIM KAYIT'!$C$6:$C$185,MATCH(C116,'TAKIM KAYIT'!$C$6:$C$185,0)+3))</f>
      </c>
      <c r="D119" s="96">
        <f>IF(ISERROR(VLOOKUP($C119,'START LİSTE'!$B$6:$G$1027,2,0)),"",VLOOKUP($C119,'START LİSTE'!$B$6:$G$1027,2,0))</f>
      </c>
      <c r="E119" s="97">
        <f>IF(ISERROR(VLOOKUP($C119,'START LİSTE'!$B$6:$G$1027,4,0)),"",VLOOKUP($C119,'START LİSTE'!$B$6:$G$1027,4,0))</f>
      </c>
      <c r="F119" s="98">
        <f>IF(ISERROR(VLOOKUP($C119,'FERDİ SONUÇ'!$B$6:$H$1140,6,0)),"",VLOOKUP($C119,'FERDİ SONUÇ'!$B$6:$H$1140,6,0))</f>
      </c>
      <c r="G119" s="100" t="str">
        <f>IF(OR(E119="",F119="DQ",F119="DNF",F119="DNS",F119=""),"-",VLOOKUP(C119,'FERDİ SONUÇ'!$B$6:$H$1140,7,0))</f>
        <v>-</v>
      </c>
      <c r="H119" s="94"/>
    </row>
    <row r="120" spans="1:8" ht="12.75" customHeight="1">
      <c r="A120" s="73"/>
      <c r="B120" s="75"/>
      <c r="C120" s="114">
        <f>IF(A122="","",INDEX('TAKIM KAYIT'!$C$6:$C$185,MATCH(C122,'TAKIM KAYIT'!$C$6:$C$185,0)-2))</f>
      </c>
      <c r="D120" s="77">
        <f>IF(ISERROR(VLOOKUP($C120,'START LİSTE'!$B$6:$G$1027,2,0)),"",VLOOKUP($C120,'START LİSTE'!$B$6:$G$1027,2,0))</f>
      </c>
      <c r="E120" s="78">
        <f>IF(ISERROR(VLOOKUP($C120,'START LİSTE'!$B$6:$G$1027,4,0)),"",VLOOKUP($C120,'START LİSTE'!$B$6:$G$1027,4,0))</f>
      </c>
      <c r="F120" s="79">
        <f>IF(ISERROR(VLOOKUP($C120,'FERDİ SONUÇ'!$B$6:$H$1140,6,0)),"",VLOOKUP($C120,'FERDİ SONUÇ'!$B$6:$H$1140,6,0))</f>
      </c>
      <c r="G120" s="81" t="str">
        <f>IF(OR(E120="",F120="DQ",F120="DNF",F120="DNS",F120=""),"-",VLOOKUP(C120,'FERDİ SONUÇ'!$B$6:$H$1140,7,0))</f>
        <v>-</v>
      </c>
      <c r="H120" s="74"/>
    </row>
    <row r="121" spans="1:8" ht="12.75" customHeight="1">
      <c r="A121" s="84"/>
      <c r="B121" s="86"/>
      <c r="C121" s="116">
        <f>IF(A122="","",INDEX('TAKIM KAYIT'!$C$6:$C$185,MATCH(C122,'TAKIM KAYIT'!$C$6:$C$185,0)-1))</f>
      </c>
      <c r="D121" s="88">
        <f>IF(ISERROR(VLOOKUP($C121,'START LİSTE'!$B$6:$G$1027,2,0)),"",VLOOKUP($C121,'START LİSTE'!$B$6:$G$1027,2,0))</f>
      </c>
      <c r="E121" s="89">
        <f>IF(ISERROR(VLOOKUP($C121,'START LİSTE'!$B$6:$G$1027,4,0)),"",VLOOKUP($C121,'START LİSTE'!$B$6:$G$1027,4,0))</f>
      </c>
      <c r="F121" s="90">
        <f>IF(ISERROR(VLOOKUP($C121,'FERDİ SONUÇ'!$B$6:$H$1140,6,0)),"",VLOOKUP($C121,'FERDİ SONUÇ'!$B$6:$H$1140,6,0))</f>
      </c>
      <c r="G121" s="92" t="str">
        <f>IF(OR(E121="",F121="DQ",F121="DNF",F121="DNS",F121=""),"-",VLOOKUP(C121,'FERDİ SONUÇ'!$B$6:$H$1140,7,0))</f>
        <v>-</v>
      </c>
      <c r="H121" s="85"/>
    </row>
    <row r="122" spans="1:8" ht="12.75" customHeight="1">
      <c r="A122" s="123">
        <f>IF(ISERROR(SMALL('TAKIM KAYIT'!$A$6:$A$185,20)),"",SMALL('TAKIM KAYIT'!$A$6:$A$185,20))</f>
      </c>
      <c r="B122" s="86">
        <f>IF(A122="","",VLOOKUP(A122,'TAKIM KAYIT'!$A$6:$J$185,2,FALSE))</f>
      </c>
      <c r="C122" s="116">
        <f>IF(A122="","",VLOOKUP(A122,'TAKIM KAYIT'!$A$6:$J$185,3,FALSE))</f>
      </c>
      <c r="D122" s="88">
        <f>IF(ISERROR(VLOOKUP($C122,'START LİSTE'!$B$6:$G$1027,2,0)),"",VLOOKUP($C122,'START LİSTE'!$B$6:$G$1027,2,0))</f>
      </c>
      <c r="E122" s="89">
        <f>IF(ISERROR(VLOOKUP($C122,'START LİSTE'!$B$6:$G$1027,4,0)),"",VLOOKUP($C122,'START LİSTE'!$B$6:$G$1027,4,0))</f>
      </c>
      <c r="F122" s="90">
        <f>IF(ISERROR(VLOOKUP($C122,'FERDİ SONUÇ'!$B$6:$H$1140,6,0)),"",VLOOKUP($C122,'FERDİ SONUÇ'!$B$6:$H$1140,6,0))</f>
      </c>
      <c r="G122" s="92" t="str">
        <f>IF(OR(E122="",F122="DQ",F122="DNF",F122="DNS",F122=""),"-",VLOOKUP(C122,'FERDİ SONUÇ'!$B$6:$H$1140,7,0))</f>
        <v>-</v>
      </c>
      <c r="H122" s="109">
        <f>IF(A122="","",VLOOKUP(A122,'TAKIM KAYIT'!$A$6:$K$185,10,FALSE))</f>
      </c>
    </row>
    <row r="123" spans="1:8" ht="12.75" customHeight="1">
      <c r="A123" s="84"/>
      <c r="B123" s="86"/>
      <c r="C123" s="116">
        <f>IF(A122="","",INDEX('TAKIM KAYIT'!$C$6:$C$185,MATCH(C122,'TAKIM KAYIT'!$C$6:$C$185,0)+1))</f>
      </c>
      <c r="D123" s="88">
        <f>IF(ISERROR(VLOOKUP($C123,'START LİSTE'!$B$6:$G$1027,2,0)),"",VLOOKUP($C123,'START LİSTE'!$B$6:$G$1027,2,0))</f>
      </c>
      <c r="E123" s="89">
        <f>IF(ISERROR(VLOOKUP($C123,'START LİSTE'!$B$6:$G$1027,4,0)),"",VLOOKUP($C123,'START LİSTE'!$B$6:$G$1027,4,0))</f>
      </c>
      <c r="F123" s="90">
        <f>IF(ISERROR(VLOOKUP($C123,'FERDİ SONUÇ'!$B$6:$H$1140,6,0)),"",VLOOKUP($C123,'FERDİ SONUÇ'!$B$6:$H$1140,6,0))</f>
      </c>
      <c r="G123" s="92" t="str">
        <f>IF(OR(E123="",F123="DQ",F123="DNF",F123="DNS",F123=""),"-",VLOOKUP(C123,'FERDİ SONUÇ'!$B$6:$H$1140,7,0))</f>
        <v>-</v>
      </c>
      <c r="H123" s="85"/>
    </row>
    <row r="124" spans="1:8" ht="12.75" customHeight="1">
      <c r="A124" s="84"/>
      <c r="B124" s="86"/>
      <c r="C124" s="116">
        <f>IF(A122="","",INDEX('TAKIM KAYIT'!$C$6:$C$185,MATCH(C122,'TAKIM KAYIT'!$C$6:$C$185,0)+2))</f>
      </c>
      <c r="D124" s="88">
        <f>IF(ISERROR(VLOOKUP($C124,'START LİSTE'!$B$6:$G$1027,2,0)),"",VLOOKUP($C124,'START LİSTE'!$B$6:$G$1027,2,0))</f>
      </c>
      <c r="E124" s="89">
        <f>IF(ISERROR(VLOOKUP($C124,'START LİSTE'!$B$6:$G$1027,4,0)),"",VLOOKUP($C124,'START LİSTE'!$B$6:$G$1027,4,0))</f>
      </c>
      <c r="F124" s="90">
        <f>IF(ISERROR(VLOOKUP($C124,'FERDİ SONUÇ'!$B$6:$H$1140,6,0)),"",VLOOKUP($C124,'FERDİ SONUÇ'!$B$6:$H$1140,6,0))</f>
      </c>
      <c r="G124" s="92" t="str">
        <f>IF(OR(E124="",F124="DQ",F124="DNF",F124="DNS",F124=""),"-",VLOOKUP(C124,'FERDİ SONUÇ'!$B$6:$H$1140,7,0))</f>
        <v>-</v>
      </c>
      <c r="H124" s="85"/>
    </row>
    <row r="125" spans="1:8" ht="12.75" customHeight="1">
      <c r="A125" s="93"/>
      <c r="B125" s="95"/>
      <c r="C125" s="118">
        <f>IF(A122="","",INDEX('TAKIM KAYIT'!$C$6:$C$185,MATCH(C122,'TAKIM KAYIT'!$C$6:$C$185,0)+3))</f>
      </c>
      <c r="D125" s="96">
        <f>IF(ISERROR(VLOOKUP($C125,'START LİSTE'!$B$6:$G$1027,2,0)),"",VLOOKUP($C125,'START LİSTE'!$B$6:$G$1027,2,0))</f>
      </c>
      <c r="E125" s="97">
        <f>IF(ISERROR(VLOOKUP($C125,'START LİSTE'!$B$6:$G$1027,4,0)),"",VLOOKUP($C125,'START LİSTE'!$B$6:$G$1027,4,0))</f>
      </c>
      <c r="F125" s="98">
        <f>IF(ISERROR(VLOOKUP($C125,'FERDİ SONUÇ'!$B$6:$H$1140,6,0)),"",VLOOKUP($C125,'FERDİ SONUÇ'!$B$6:$H$1140,6,0))</f>
      </c>
      <c r="G125" s="100" t="str">
        <f>IF(OR(E125="",F125="DQ",F125="DNF",F125="DNS",F125=""),"-",VLOOKUP(C125,'FERDİ SONUÇ'!$B$6:$H$1140,7,0))</f>
        <v>-</v>
      </c>
      <c r="H125" s="94"/>
    </row>
    <row r="126" spans="1:8" ht="12.75" customHeight="1">
      <c r="A126" s="73"/>
      <c r="B126" s="75"/>
      <c r="C126" s="114">
        <f>IF(A128="","",INDEX('TAKIM KAYIT'!$C$6:$C$185,MATCH(C128,'TAKIM KAYIT'!$C$6:$C$185,0)-2))</f>
      </c>
      <c r="D126" s="77">
        <f>IF(ISERROR(VLOOKUP($C126,'START LİSTE'!$B$6:$G$1027,2,0)),"",VLOOKUP($C126,'START LİSTE'!$B$6:$G$1027,2,0))</f>
      </c>
      <c r="E126" s="78">
        <f>IF(ISERROR(VLOOKUP($C126,'START LİSTE'!$B$6:$G$1027,4,0)),"",VLOOKUP($C126,'START LİSTE'!$B$6:$G$1027,4,0))</f>
      </c>
      <c r="F126" s="79">
        <f>IF(ISERROR(VLOOKUP($C126,'FERDİ SONUÇ'!$B$6:$H$1140,6,0)),"",VLOOKUP($C126,'FERDİ SONUÇ'!$B$6:$H$1140,6,0))</f>
      </c>
      <c r="G126" s="81" t="str">
        <f>IF(OR(E126="",F126="DQ",F126="DNF",F126="DNS",F126=""),"-",VLOOKUP(C126,'FERDİ SONUÇ'!$B$6:$H$1140,7,0))</f>
        <v>-</v>
      </c>
      <c r="H126" s="74"/>
    </row>
    <row r="127" spans="1:8" ht="12.75" customHeight="1">
      <c r="A127" s="84"/>
      <c r="B127" s="86"/>
      <c r="C127" s="116">
        <f>IF(A128="","",INDEX('TAKIM KAYIT'!$C$6:$C$185,MATCH(C128,'TAKIM KAYIT'!$C$6:$C$185,0)-1))</f>
      </c>
      <c r="D127" s="88">
        <f>IF(ISERROR(VLOOKUP($C127,'START LİSTE'!$B$6:$G$1027,2,0)),"",VLOOKUP($C127,'START LİSTE'!$B$6:$G$1027,2,0))</f>
      </c>
      <c r="E127" s="89">
        <f>IF(ISERROR(VLOOKUP($C127,'START LİSTE'!$B$6:$G$1027,4,0)),"",VLOOKUP($C127,'START LİSTE'!$B$6:$G$1027,4,0))</f>
      </c>
      <c r="F127" s="90">
        <f>IF(ISERROR(VLOOKUP($C127,'FERDİ SONUÇ'!$B$6:$H$1140,6,0)),"",VLOOKUP($C127,'FERDİ SONUÇ'!$B$6:$H$1140,6,0))</f>
      </c>
      <c r="G127" s="92" t="str">
        <f>IF(OR(E127="",F127="DQ",F127="DNF",F127="DNS",F127=""),"-",VLOOKUP(C127,'FERDİ SONUÇ'!$B$6:$H$1140,7,0))</f>
        <v>-</v>
      </c>
      <c r="H127" s="85"/>
    </row>
    <row r="128" spans="1:8" ht="12.75" customHeight="1">
      <c r="A128" s="123">
        <f>IF(ISERROR(SMALL('TAKIM KAYIT'!$A$6:$A$185,21)),"",SMALL('TAKIM KAYIT'!$A$6:$A$185,21))</f>
      </c>
      <c r="B128" s="86">
        <f>IF(A128="","",VLOOKUP(A128,'TAKIM KAYIT'!$A$6:$J$185,2,FALSE))</f>
      </c>
      <c r="C128" s="116">
        <f>IF(A128="","",VLOOKUP(A128,'TAKIM KAYIT'!$A$6:$J$185,3,FALSE))</f>
      </c>
      <c r="D128" s="88">
        <f>IF(ISERROR(VLOOKUP($C128,'START LİSTE'!$B$6:$G$1027,2,0)),"",VLOOKUP($C128,'START LİSTE'!$B$6:$G$1027,2,0))</f>
      </c>
      <c r="E128" s="89">
        <f>IF(ISERROR(VLOOKUP($C128,'START LİSTE'!$B$6:$G$1027,4,0)),"",VLOOKUP($C128,'START LİSTE'!$B$6:$G$1027,4,0))</f>
      </c>
      <c r="F128" s="90">
        <f>IF(ISERROR(VLOOKUP($C128,'FERDİ SONUÇ'!$B$6:$H$1140,6,0)),"",VLOOKUP($C128,'FERDİ SONUÇ'!$B$6:$H$1140,6,0))</f>
      </c>
      <c r="G128" s="92" t="str">
        <f>IF(OR(E128="",F128="DQ",F128="DNF",F128="DNS",F128=""),"-",VLOOKUP(C128,'FERDİ SONUÇ'!$B$6:$H$1140,7,0))</f>
        <v>-</v>
      </c>
      <c r="H128" s="109">
        <f>IF(A128="","",VLOOKUP(A128,'TAKIM KAYIT'!$A$6:$K$185,10,FALSE))</f>
      </c>
    </row>
    <row r="129" spans="1:8" ht="12.75" customHeight="1">
      <c r="A129" s="84"/>
      <c r="B129" s="86"/>
      <c r="C129" s="116">
        <f>IF(A128="","",INDEX('TAKIM KAYIT'!$C$6:$C$185,MATCH(C128,'TAKIM KAYIT'!$C$6:$C$185,0)+1))</f>
      </c>
      <c r="D129" s="88">
        <f>IF(ISERROR(VLOOKUP($C129,'START LİSTE'!$B$6:$G$1027,2,0)),"",VLOOKUP($C129,'START LİSTE'!$B$6:$G$1027,2,0))</f>
      </c>
      <c r="E129" s="89">
        <f>IF(ISERROR(VLOOKUP($C129,'START LİSTE'!$B$6:$G$1027,4,0)),"",VLOOKUP($C129,'START LİSTE'!$B$6:$G$1027,4,0))</f>
      </c>
      <c r="F129" s="90">
        <f>IF(ISERROR(VLOOKUP($C129,'FERDİ SONUÇ'!$B$6:$H$1140,6,0)),"",VLOOKUP($C129,'FERDİ SONUÇ'!$B$6:$H$1140,6,0))</f>
      </c>
      <c r="G129" s="92" t="str">
        <f>IF(OR(E129="",F129="DQ",F129="DNF",F129="DNS",F129=""),"-",VLOOKUP(C129,'FERDİ SONUÇ'!$B$6:$H$1140,7,0))</f>
        <v>-</v>
      </c>
      <c r="H129" s="85"/>
    </row>
    <row r="130" spans="1:8" ht="12.75" customHeight="1">
      <c r="A130" s="84"/>
      <c r="B130" s="86"/>
      <c r="C130" s="116">
        <f>IF(A128="","",INDEX('TAKIM KAYIT'!$C$6:$C$185,MATCH(C128,'TAKIM KAYIT'!$C$6:$C$185,0)+2))</f>
      </c>
      <c r="D130" s="88">
        <f>IF(ISERROR(VLOOKUP($C130,'START LİSTE'!$B$6:$G$1027,2,0)),"",VLOOKUP($C130,'START LİSTE'!$B$6:$G$1027,2,0))</f>
      </c>
      <c r="E130" s="89">
        <f>IF(ISERROR(VLOOKUP($C130,'START LİSTE'!$B$6:$G$1027,4,0)),"",VLOOKUP($C130,'START LİSTE'!$B$6:$G$1027,4,0))</f>
      </c>
      <c r="F130" s="90">
        <f>IF(ISERROR(VLOOKUP($C130,'FERDİ SONUÇ'!$B$6:$H$1140,6,0)),"",VLOOKUP($C130,'FERDİ SONUÇ'!$B$6:$H$1140,6,0))</f>
      </c>
      <c r="G130" s="92" t="str">
        <f>IF(OR(E130="",F130="DQ",F130="DNF",F130="DNS",F130=""),"-",VLOOKUP(C130,'FERDİ SONUÇ'!$B$6:$H$1140,7,0))</f>
        <v>-</v>
      </c>
      <c r="H130" s="85"/>
    </row>
    <row r="131" spans="1:8" ht="12.75" customHeight="1">
      <c r="A131" s="93"/>
      <c r="B131" s="95"/>
      <c r="C131" s="118">
        <f>IF(A128="","",INDEX('TAKIM KAYIT'!$C$6:$C$185,MATCH(C128,'TAKIM KAYIT'!$C$6:$C$185,0)+3))</f>
      </c>
      <c r="D131" s="96">
        <f>IF(ISERROR(VLOOKUP($C131,'START LİSTE'!$B$6:$G$1027,2,0)),"",VLOOKUP($C131,'START LİSTE'!$B$6:$G$1027,2,0))</f>
      </c>
      <c r="E131" s="97">
        <f>IF(ISERROR(VLOOKUP($C131,'START LİSTE'!$B$6:$G$1027,4,0)),"",VLOOKUP($C131,'START LİSTE'!$B$6:$G$1027,4,0))</f>
      </c>
      <c r="F131" s="98">
        <f>IF(ISERROR(VLOOKUP($C131,'FERDİ SONUÇ'!$B$6:$H$1140,6,0)),"",VLOOKUP($C131,'FERDİ SONUÇ'!$B$6:$H$1140,6,0))</f>
      </c>
      <c r="G131" s="100" t="str">
        <f>IF(OR(E131="",F131="DQ",F131="DNF",F131="DNS",F131=""),"-",VLOOKUP(C131,'FERDİ SONUÇ'!$B$6:$H$1140,7,0))</f>
        <v>-</v>
      </c>
      <c r="H131" s="94"/>
    </row>
    <row r="132" spans="1:8" ht="12.75" customHeight="1">
      <c r="A132" s="73"/>
      <c r="B132" s="75"/>
      <c r="C132" s="114">
        <f>IF(A134="","",INDEX('TAKIM KAYIT'!$C$6:$C$185,MATCH(C134,'TAKIM KAYIT'!$C$6:$C$185,0)-2))</f>
      </c>
      <c r="D132" s="77">
        <f>IF(ISERROR(VLOOKUP($C132,'START LİSTE'!$B$6:$G$1027,2,0)),"",VLOOKUP($C132,'START LİSTE'!$B$6:$G$1027,2,0))</f>
      </c>
      <c r="E132" s="78">
        <f>IF(ISERROR(VLOOKUP($C132,'START LİSTE'!$B$6:$G$1027,4,0)),"",VLOOKUP($C132,'START LİSTE'!$B$6:$G$1027,4,0))</f>
      </c>
      <c r="F132" s="79">
        <f>IF(ISERROR(VLOOKUP($C132,'FERDİ SONUÇ'!$B$6:$H$1140,6,0)),"",VLOOKUP($C132,'FERDİ SONUÇ'!$B$6:$H$1140,6,0))</f>
      </c>
      <c r="G132" s="81" t="str">
        <f>IF(OR(E132="",F132="DQ",F132="DNF",F132="DNS",F132=""),"-",VLOOKUP(C132,'FERDİ SONUÇ'!$B$6:$H$1140,7,0))</f>
        <v>-</v>
      </c>
      <c r="H132" s="74"/>
    </row>
    <row r="133" spans="1:8" ht="12.75" customHeight="1">
      <c r="A133" s="84"/>
      <c r="B133" s="86"/>
      <c r="C133" s="116">
        <f>IF(A134="","",INDEX('TAKIM KAYIT'!$C$6:$C$185,MATCH(C134,'TAKIM KAYIT'!$C$6:$C$185,0)-1))</f>
      </c>
      <c r="D133" s="88">
        <f>IF(ISERROR(VLOOKUP($C133,'START LİSTE'!$B$6:$G$1027,2,0)),"",VLOOKUP($C133,'START LİSTE'!$B$6:$G$1027,2,0))</f>
      </c>
      <c r="E133" s="89">
        <f>IF(ISERROR(VLOOKUP($C133,'START LİSTE'!$B$6:$G$1027,4,0)),"",VLOOKUP($C133,'START LİSTE'!$B$6:$G$1027,4,0))</f>
      </c>
      <c r="F133" s="90">
        <f>IF(ISERROR(VLOOKUP($C133,'FERDİ SONUÇ'!$B$6:$H$1140,6,0)),"",VLOOKUP($C133,'FERDİ SONUÇ'!$B$6:$H$1140,6,0))</f>
      </c>
      <c r="G133" s="92" t="str">
        <f>IF(OR(E133="",F133="DQ",F133="DNF",F133="DNS",F133=""),"-",VLOOKUP(C133,'FERDİ SONUÇ'!$B$6:$H$1140,7,0))</f>
        <v>-</v>
      </c>
      <c r="H133" s="85"/>
    </row>
    <row r="134" spans="1:8" ht="12.75" customHeight="1">
      <c r="A134" s="123">
        <f>IF(ISERROR(SMALL('TAKIM KAYIT'!$A$6:$A$185,22)),"",SMALL('TAKIM KAYIT'!$A$6:$A$185,22))</f>
      </c>
      <c r="B134" s="86">
        <f>IF(A134="","",VLOOKUP(A134,'TAKIM KAYIT'!$A$6:$J$185,2,FALSE))</f>
      </c>
      <c r="C134" s="116">
        <f>IF(A134="","",VLOOKUP(A134,'TAKIM KAYIT'!$A$6:$J$185,3,FALSE))</f>
      </c>
      <c r="D134" s="88">
        <f>IF(ISERROR(VLOOKUP($C134,'START LİSTE'!$B$6:$G$1027,2,0)),"",VLOOKUP($C134,'START LİSTE'!$B$6:$G$1027,2,0))</f>
      </c>
      <c r="E134" s="89">
        <f>IF(ISERROR(VLOOKUP($C134,'START LİSTE'!$B$6:$G$1027,4,0)),"",VLOOKUP($C134,'START LİSTE'!$B$6:$G$1027,4,0))</f>
      </c>
      <c r="F134" s="90">
        <f>IF(ISERROR(VLOOKUP($C134,'FERDİ SONUÇ'!$B$6:$H$1140,6,0)),"",VLOOKUP($C134,'FERDİ SONUÇ'!$B$6:$H$1140,6,0))</f>
      </c>
      <c r="G134" s="92" t="str">
        <f>IF(OR(E134="",F134="DQ",F134="DNF",F134="DNS",F134=""),"-",VLOOKUP(C134,'FERDİ SONUÇ'!$B$6:$H$1140,7,0))</f>
        <v>-</v>
      </c>
      <c r="H134" s="109">
        <f>IF(A134="","",VLOOKUP(A134,'TAKIM KAYIT'!$A$6:$K$185,10,FALSE))</f>
      </c>
    </row>
    <row r="135" spans="1:8" ht="12.75" customHeight="1">
      <c r="A135" s="84"/>
      <c r="B135" s="86"/>
      <c r="C135" s="116">
        <f>IF(A134="","",INDEX('TAKIM KAYIT'!$C$6:$C$185,MATCH(C134,'TAKIM KAYIT'!$C$6:$C$185,0)+1))</f>
      </c>
      <c r="D135" s="88">
        <f>IF(ISERROR(VLOOKUP($C135,'START LİSTE'!$B$6:$G$1027,2,0)),"",VLOOKUP($C135,'START LİSTE'!$B$6:$G$1027,2,0))</f>
      </c>
      <c r="E135" s="89">
        <f>IF(ISERROR(VLOOKUP($C135,'START LİSTE'!$B$6:$G$1027,4,0)),"",VLOOKUP($C135,'START LİSTE'!$B$6:$G$1027,4,0))</f>
      </c>
      <c r="F135" s="90">
        <f>IF(ISERROR(VLOOKUP($C135,'FERDİ SONUÇ'!$B$6:$H$1140,6,0)),"",VLOOKUP($C135,'FERDİ SONUÇ'!$B$6:$H$1140,6,0))</f>
      </c>
      <c r="G135" s="92" t="str">
        <f>IF(OR(E135="",F135="DQ",F135="DNF",F135="DNS",F135=""),"-",VLOOKUP(C135,'FERDİ SONUÇ'!$B$6:$H$1140,7,0))</f>
        <v>-</v>
      </c>
      <c r="H135" s="85"/>
    </row>
    <row r="136" spans="1:8" ht="12.75" customHeight="1">
      <c r="A136" s="84"/>
      <c r="B136" s="86"/>
      <c r="C136" s="116">
        <f>IF(A134="","",INDEX('TAKIM KAYIT'!$C$6:$C$185,MATCH(C134,'TAKIM KAYIT'!$C$6:$C$185,0)+2))</f>
      </c>
      <c r="D136" s="88">
        <f>IF(ISERROR(VLOOKUP($C136,'START LİSTE'!$B$6:$G$1027,2,0)),"",VLOOKUP($C136,'START LİSTE'!$B$6:$G$1027,2,0))</f>
      </c>
      <c r="E136" s="89">
        <f>IF(ISERROR(VLOOKUP($C136,'START LİSTE'!$B$6:$G$1027,4,0)),"",VLOOKUP($C136,'START LİSTE'!$B$6:$G$1027,4,0))</f>
      </c>
      <c r="F136" s="90">
        <f>IF(ISERROR(VLOOKUP($C136,'FERDİ SONUÇ'!$B$6:$H$1140,6,0)),"",VLOOKUP($C136,'FERDİ SONUÇ'!$B$6:$H$1140,6,0))</f>
      </c>
      <c r="G136" s="92" t="str">
        <f>IF(OR(E136="",F136="DQ",F136="DNF",F136="DNS",F136=""),"-",VLOOKUP(C136,'FERDİ SONUÇ'!$B$6:$H$1140,7,0))</f>
        <v>-</v>
      </c>
      <c r="H136" s="85"/>
    </row>
    <row r="137" spans="1:8" ht="12.75" customHeight="1">
      <c r="A137" s="93"/>
      <c r="B137" s="95"/>
      <c r="C137" s="118">
        <f>IF(A134="","",INDEX('TAKIM KAYIT'!$C$6:$C$185,MATCH(C134,'TAKIM KAYIT'!$C$6:$C$185,0)+3))</f>
      </c>
      <c r="D137" s="96">
        <f>IF(ISERROR(VLOOKUP($C137,'START LİSTE'!$B$6:$G$1027,2,0)),"",VLOOKUP($C137,'START LİSTE'!$B$6:$G$1027,2,0))</f>
      </c>
      <c r="E137" s="97">
        <f>IF(ISERROR(VLOOKUP($C137,'START LİSTE'!$B$6:$G$1027,4,0)),"",VLOOKUP($C137,'START LİSTE'!$B$6:$G$1027,4,0))</f>
      </c>
      <c r="F137" s="98">
        <f>IF(ISERROR(VLOOKUP($C137,'FERDİ SONUÇ'!$B$6:$H$1140,6,0)),"",VLOOKUP($C137,'FERDİ SONUÇ'!$B$6:$H$1140,6,0))</f>
      </c>
      <c r="G137" s="100" t="str">
        <f>IF(OR(E137="",F137="DQ",F137="DNF",F137="DNS",F137=""),"-",VLOOKUP(C137,'FERDİ SONUÇ'!$B$6:$H$1140,7,0))</f>
        <v>-</v>
      </c>
      <c r="H137" s="94"/>
    </row>
    <row r="138" spans="1:8" ht="12.75" customHeight="1">
      <c r="A138" s="73"/>
      <c r="B138" s="75"/>
      <c r="C138" s="114">
        <f>IF(A140="","",INDEX('TAKIM KAYIT'!$C$6:$C$185,MATCH(C140,'TAKIM KAYIT'!$C$6:$C$185,0)-2))</f>
      </c>
      <c r="D138" s="77">
        <f>IF(ISERROR(VLOOKUP($C138,'START LİSTE'!$B$6:$G$1027,2,0)),"",VLOOKUP($C138,'START LİSTE'!$B$6:$G$1027,2,0))</f>
      </c>
      <c r="E138" s="78">
        <f>IF(ISERROR(VLOOKUP($C138,'START LİSTE'!$B$6:$G$1027,4,0)),"",VLOOKUP($C138,'START LİSTE'!$B$6:$G$1027,4,0))</f>
      </c>
      <c r="F138" s="79">
        <f>IF(ISERROR(VLOOKUP($C138,'FERDİ SONUÇ'!$B$6:$H$1140,6,0)),"",VLOOKUP($C138,'FERDİ SONUÇ'!$B$6:$H$1140,6,0))</f>
      </c>
      <c r="G138" s="81" t="str">
        <f>IF(OR(E138="",F138="DQ",F138="DNF",F138="DNS",F138=""),"-",VLOOKUP(C138,'FERDİ SONUÇ'!$B$6:$H$1140,7,0))</f>
        <v>-</v>
      </c>
      <c r="H138" s="74"/>
    </row>
    <row r="139" spans="1:8" ht="12.75" customHeight="1">
      <c r="A139" s="84"/>
      <c r="B139" s="86"/>
      <c r="C139" s="116">
        <f>IF(A140="","",INDEX('TAKIM KAYIT'!$C$6:$C$185,MATCH(C140,'TAKIM KAYIT'!$C$6:$C$185,0)-1))</f>
      </c>
      <c r="D139" s="88">
        <f>IF(ISERROR(VLOOKUP($C139,'START LİSTE'!$B$6:$G$1027,2,0)),"",VLOOKUP($C139,'START LİSTE'!$B$6:$G$1027,2,0))</f>
      </c>
      <c r="E139" s="89">
        <f>IF(ISERROR(VLOOKUP($C139,'START LİSTE'!$B$6:$G$1027,4,0)),"",VLOOKUP($C139,'START LİSTE'!$B$6:$G$1027,4,0))</f>
      </c>
      <c r="F139" s="90">
        <f>IF(ISERROR(VLOOKUP($C139,'FERDİ SONUÇ'!$B$6:$H$1140,6,0)),"",VLOOKUP($C139,'FERDİ SONUÇ'!$B$6:$H$1140,6,0))</f>
      </c>
      <c r="G139" s="92" t="str">
        <f>IF(OR(E139="",F139="DQ",F139="DNF",F139="DNS",F139=""),"-",VLOOKUP(C139,'FERDİ SONUÇ'!$B$6:$H$1140,7,0))</f>
        <v>-</v>
      </c>
      <c r="H139" s="85"/>
    </row>
    <row r="140" spans="1:8" ht="12.75" customHeight="1">
      <c r="A140" s="123">
        <f>IF(ISERROR(SMALL('TAKIM KAYIT'!$A$6:$A$185,23)),"",SMALL('TAKIM KAYIT'!$A$6:$A$185,23))</f>
      </c>
      <c r="B140" s="86">
        <f>IF(A140="","",VLOOKUP(A140,'TAKIM KAYIT'!$A$6:$J$185,2,FALSE))</f>
      </c>
      <c r="C140" s="116">
        <f>IF(A140="","",VLOOKUP(A140,'TAKIM KAYIT'!$A$6:$J$185,3,FALSE))</f>
      </c>
      <c r="D140" s="88">
        <f>IF(ISERROR(VLOOKUP($C140,'START LİSTE'!$B$6:$G$1027,2,0)),"",VLOOKUP($C140,'START LİSTE'!$B$6:$G$1027,2,0))</f>
      </c>
      <c r="E140" s="89">
        <f>IF(ISERROR(VLOOKUP($C140,'START LİSTE'!$B$6:$G$1027,4,0)),"",VLOOKUP($C140,'START LİSTE'!$B$6:$G$1027,4,0))</f>
      </c>
      <c r="F140" s="90">
        <f>IF(ISERROR(VLOOKUP($C140,'FERDİ SONUÇ'!$B$6:$H$1140,6,0)),"",VLOOKUP($C140,'FERDİ SONUÇ'!$B$6:$H$1140,6,0))</f>
      </c>
      <c r="G140" s="92" t="str">
        <f>IF(OR(E140="",F140="DQ",F140="DNF",F140="DNS",F140=""),"-",VLOOKUP(C140,'FERDİ SONUÇ'!$B$6:$H$1140,7,0))</f>
        <v>-</v>
      </c>
      <c r="H140" s="109">
        <f>IF(A140="","",VLOOKUP(A140,'TAKIM KAYIT'!$A$6:$K$185,10,FALSE))</f>
      </c>
    </row>
    <row r="141" spans="1:8" ht="12.75" customHeight="1">
      <c r="A141" s="84"/>
      <c r="B141" s="86"/>
      <c r="C141" s="116">
        <f>IF(A140="","",INDEX('TAKIM KAYIT'!$C$6:$C$185,MATCH(C140,'TAKIM KAYIT'!$C$6:$C$185,0)+1))</f>
      </c>
      <c r="D141" s="88">
        <f>IF(ISERROR(VLOOKUP($C141,'START LİSTE'!$B$6:$G$1027,2,0)),"",VLOOKUP($C141,'START LİSTE'!$B$6:$G$1027,2,0))</f>
      </c>
      <c r="E141" s="89">
        <f>IF(ISERROR(VLOOKUP($C141,'START LİSTE'!$B$6:$G$1027,4,0)),"",VLOOKUP($C141,'START LİSTE'!$B$6:$G$1027,4,0))</f>
      </c>
      <c r="F141" s="90">
        <f>IF(ISERROR(VLOOKUP($C141,'FERDİ SONUÇ'!$B$6:$H$1140,6,0)),"",VLOOKUP($C141,'FERDİ SONUÇ'!$B$6:$H$1140,6,0))</f>
      </c>
      <c r="G141" s="92" t="str">
        <f>IF(OR(E141="",F141="DQ",F141="DNF",F141="DNS",F141=""),"-",VLOOKUP(C141,'FERDİ SONUÇ'!$B$6:$H$1140,7,0))</f>
        <v>-</v>
      </c>
      <c r="H141" s="85"/>
    </row>
    <row r="142" spans="1:8" ht="12.75" customHeight="1">
      <c r="A142" s="84"/>
      <c r="B142" s="86"/>
      <c r="C142" s="116">
        <f>IF(A140="","",INDEX('TAKIM KAYIT'!$C$6:$C$185,MATCH(C140,'TAKIM KAYIT'!$C$6:$C$185,0)+2))</f>
      </c>
      <c r="D142" s="88">
        <f>IF(ISERROR(VLOOKUP($C142,'START LİSTE'!$B$6:$G$1027,2,0)),"",VLOOKUP($C142,'START LİSTE'!$B$6:$G$1027,2,0))</f>
      </c>
      <c r="E142" s="89">
        <f>IF(ISERROR(VLOOKUP($C142,'START LİSTE'!$B$6:$G$1027,4,0)),"",VLOOKUP($C142,'START LİSTE'!$B$6:$G$1027,4,0))</f>
      </c>
      <c r="F142" s="90">
        <f>IF(ISERROR(VLOOKUP($C142,'FERDİ SONUÇ'!$B$6:$H$1140,6,0)),"",VLOOKUP($C142,'FERDİ SONUÇ'!$B$6:$H$1140,6,0))</f>
      </c>
      <c r="G142" s="92" t="str">
        <f>IF(OR(E142="",F142="DQ",F142="DNF",F142="DNS",F142=""),"-",VLOOKUP(C142,'FERDİ SONUÇ'!$B$6:$H$1140,7,0))</f>
        <v>-</v>
      </c>
      <c r="H142" s="85"/>
    </row>
    <row r="143" spans="1:8" ht="12.75" customHeight="1">
      <c r="A143" s="93"/>
      <c r="B143" s="95"/>
      <c r="C143" s="118">
        <f>IF(A140="","",INDEX('TAKIM KAYIT'!$C$6:$C$185,MATCH(C140,'TAKIM KAYIT'!$C$6:$C$185,0)+3))</f>
      </c>
      <c r="D143" s="96">
        <f>IF(ISERROR(VLOOKUP($C143,'START LİSTE'!$B$6:$G$1027,2,0)),"",VLOOKUP($C143,'START LİSTE'!$B$6:$G$1027,2,0))</f>
      </c>
      <c r="E143" s="97">
        <f>IF(ISERROR(VLOOKUP($C143,'START LİSTE'!$B$6:$G$1027,4,0)),"",VLOOKUP($C143,'START LİSTE'!$B$6:$G$1027,4,0))</f>
      </c>
      <c r="F143" s="98">
        <f>IF(ISERROR(VLOOKUP($C143,'FERDİ SONUÇ'!$B$6:$H$1140,6,0)),"",VLOOKUP($C143,'FERDİ SONUÇ'!$B$6:$H$1140,6,0))</f>
      </c>
      <c r="G143" s="100" t="str">
        <f>IF(OR(E143="",F143="DQ",F143="DNF",F143="DNS",F143=""),"-",VLOOKUP(C143,'FERDİ SONUÇ'!$B$6:$H$1140,7,0))</f>
        <v>-</v>
      </c>
      <c r="H143" s="94"/>
    </row>
    <row r="144" spans="1:8" ht="12.75" customHeight="1">
      <c r="A144" s="73"/>
      <c r="B144" s="75"/>
      <c r="C144" s="114">
        <f>IF(A146="","",INDEX('TAKIM KAYIT'!$C$6:$C$185,MATCH(C146,'TAKIM KAYIT'!$C$6:$C$185,0)-2))</f>
      </c>
      <c r="D144" s="77">
        <f>IF(ISERROR(VLOOKUP($C144,'START LİSTE'!$B$6:$G$1027,2,0)),"",VLOOKUP($C144,'START LİSTE'!$B$6:$G$1027,2,0))</f>
      </c>
      <c r="E144" s="78">
        <f>IF(ISERROR(VLOOKUP($C144,'START LİSTE'!$B$6:$G$1027,4,0)),"",VLOOKUP($C144,'START LİSTE'!$B$6:$G$1027,4,0))</f>
      </c>
      <c r="F144" s="79">
        <f>IF(ISERROR(VLOOKUP($C144,'FERDİ SONUÇ'!$B$6:$H$1140,6,0)),"",VLOOKUP($C144,'FERDİ SONUÇ'!$B$6:$H$1140,6,0))</f>
      </c>
      <c r="G144" s="81" t="str">
        <f>IF(OR(E144="",F144="DQ",F144="DNF",F144="DNS",F144=""),"-",VLOOKUP(C144,'FERDİ SONUÇ'!$B$6:$H$1140,7,0))</f>
        <v>-</v>
      </c>
      <c r="H144" s="74"/>
    </row>
    <row r="145" spans="1:8" ht="12.75" customHeight="1">
      <c r="A145" s="84"/>
      <c r="B145" s="86"/>
      <c r="C145" s="116">
        <f>IF(A146="","",INDEX('TAKIM KAYIT'!$C$6:$C$185,MATCH(C146,'TAKIM KAYIT'!$C$6:$C$185,0)-1))</f>
      </c>
      <c r="D145" s="88">
        <f>IF(ISERROR(VLOOKUP($C145,'START LİSTE'!$B$6:$G$1027,2,0)),"",VLOOKUP($C145,'START LİSTE'!$B$6:$G$1027,2,0))</f>
      </c>
      <c r="E145" s="89">
        <f>IF(ISERROR(VLOOKUP($C145,'START LİSTE'!$B$6:$G$1027,4,0)),"",VLOOKUP($C145,'START LİSTE'!$B$6:$G$1027,4,0))</f>
      </c>
      <c r="F145" s="90">
        <f>IF(ISERROR(VLOOKUP($C145,'FERDİ SONUÇ'!$B$6:$H$1140,6,0)),"",VLOOKUP($C145,'FERDİ SONUÇ'!$B$6:$H$1140,6,0))</f>
      </c>
      <c r="G145" s="92" t="str">
        <f>IF(OR(E145="",F145="DQ",F145="DNF",F145="DNS",F145=""),"-",VLOOKUP(C145,'FERDİ SONUÇ'!$B$6:$H$1140,7,0))</f>
        <v>-</v>
      </c>
      <c r="H145" s="85"/>
    </row>
    <row r="146" spans="1:8" ht="12.75" customHeight="1">
      <c r="A146" s="123">
        <f>IF(ISERROR(SMALL('TAKIM KAYIT'!$A$6:$A$185,24)),"",SMALL('TAKIM KAYIT'!$A$6:$A$185,24))</f>
      </c>
      <c r="B146" s="86">
        <f>IF(A146="","",VLOOKUP(A146,'TAKIM KAYIT'!$A$6:$J$185,2,FALSE))</f>
      </c>
      <c r="C146" s="116">
        <f>IF(A146="","",VLOOKUP(A146,'TAKIM KAYIT'!$A$6:$J$185,3,FALSE))</f>
      </c>
      <c r="D146" s="88">
        <f>IF(ISERROR(VLOOKUP($C146,'START LİSTE'!$B$6:$G$1027,2,0)),"",VLOOKUP($C146,'START LİSTE'!$B$6:$G$1027,2,0))</f>
      </c>
      <c r="E146" s="89">
        <f>IF(ISERROR(VLOOKUP($C146,'START LİSTE'!$B$6:$G$1027,4,0)),"",VLOOKUP($C146,'START LİSTE'!$B$6:$G$1027,4,0))</f>
      </c>
      <c r="F146" s="90">
        <f>IF(ISERROR(VLOOKUP($C146,'FERDİ SONUÇ'!$B$6:$H$1140,6,0)),"",VLOOKUP($C146,'FERDİ SONUÇ'!$B$6:$H$1140,6,0))</f>
      </c>
      <c r="G146" s="92" t="str">
        <f>IF(OR(E146="",F146="DQ",F146="DNF",F146="DNS",F146=""),"-",VLOOKUP(C146,'FERDİ SONUÇ'!$B$6:$H$1140,7,0))</f>
        <v>-</v>
      </c>
      <c r="H146" s="109">
        <f>IF(A146="","",VLOOKUP(A146,'TAKIM KAYIT'!$A$6:$K$185,10,FALSE))</f>
      </c>
    </row>
    <row r="147" spans="1:8" ht="12.75" customHeight="1">
      <c r="A147" s="84"/>
      <c r="B147" s="86"/>
      <c r="C147" s="116">
        <f>IF(A146="","",INDEX('TAKIM KAYIT'!$C$6:$C$185,MATCH(C146,'TAKIM KAYIT'!$C$6:$C$185,0)+1))</f>
      </c>
      <c r="D147" s="88">
        <f>IF(ISERROR(VLOOKUP($C147,'START LİSTE'!$B$6:$G$1027,2,0)),"",VLOOKUP($C147,'START LİSTE'!$B$6:$G$1027,2,0))</f>
      </c>
      <c r="E147" s="89">
        <f>IF(ISERROR(VLOOKUP($C147,'START LİSTE'!$B$6:$G$1027,4,0)),"",VLOOKUP($C147,'START LİSTE'!$B$6:$G$1027,4,0))</f>
      </c>
      <c r="F147" s="90">
        <f>IF(ISERROR(VLOOKUP($C147,'FERDİ SONUÇ'!$B$6:$H$1140,6,0)),"",VLOOKUP($C147,'FERDİ SONUÇ'!$B$6:$H$1140,6,0))</f>
      </c>
      <c r="G147" s="92" t="str">
        <f>IF(OR(E147="",F147="DQ",F147="DNF",F147="DNS",F147=""),"-",VLOOKUP(C147,'FERDİ SONUÇ'!$B$6:$H$1140,7,0))</f>
        <v>-</v>
      </c>
      <c r="H147" s="85"/>
    </row>
    <row r="148" spans="1:8" ht="12.75" customHeight="1">
      <c r="A148" s="84"/>
      <c r="B148" s="86"/>
      <c r="C148" s="116">
        <f>IF(A146="","",INDEX('TAKIM KAYIT'!$C$6:$C$185,MATCH(C146,'TAKIM KAYIT'!$C$6:$C$185,0)+2))</f>
      </c>
      <c r="D148" s="88">
        <f>IF(ISERROR(VLOOKUP($C148,'START LİSTE'!$B$6:$G$1027,2,0)),"",VLOOKUP($C148,'START LİSTE'!$B$6:$G$1027,2,0))</f>
      </c>
      <c r="E148" s="89">
        <f>IF(ISERROR(VLOOKUP($C148,'START LİSTE'!$B$6:$G$1027,4,0)),"",VLOOKUP($C148,'START LİSTE'!$B$6:$G$1027,4,0))</f>
      </c>
      <c r="F148" s="90">
        <f>IF(ISERROR(VLOOKUP($C148,'FERDİ SONUÇ'!$B$6:$H$1140,6,0)),"",VLOOKUP($C148,'FERDİ SONUÇ'!$B$6:$H$1140,6,0))</f>
      </c>
      <c r="G148" s="92" t="str">
        <f>IF(OR(E148="",F148="DQ",F148="DNF",F148="DNS",F148=""),"-",VLOOKUP(C148,'FERDİ SONUÇ'!$B$6:$H$1140,7,0))</f>
        <v>-</v>
      </c>
      <c r="H148" s="85"/>
    </row>
    <row r="149" spans="1:8" ht="12.75" customHeight="1">
      <c r="A149" s="93"/>
      <c r="B149" s="95"/>
      <c r="C149" s="118">
        <f>IF(A146="","",INDEX('TAKIM KAYIT'!$C$6:$C$185,MATCH(C146,'TAKIM KAYIT'!$C$6:$C$185,0)+3))</f>
      </c>
      <c r="D149" s="96">
        <f>IF(ISERROR(VLOOKUP($C149,'START LİSTE'!$B$6:$G$1027,2,0)),"",VLOOKUP($C149,'START LİSTE'!$B$6:$G$1027,2,0))</f>
      </c>
      <c r="E149" s="97">
        <f>IF(ISERROR(VLOOKUP($C149,'START LİSTE'!$B$6:$G$1027,4,0)),"",VLOOKUP($C149,'START LİSTE'!$B$6:$G$1027,4,0))</f>
      </c>
      <c r="F149" s="98">
        <f>IF(ISERROR(VLOOKUP($C149,'FERDİ SONUÇ'!$B$6:$H$1140,6,0)),"",VLOOKUP($C149,'FERDİ SONUÇ'!$B$6:$H$1140,6,0))</f>
      </c>
      <c r="G149" s="100" t="str">
        <f>IF(OR(E149="",F149="DQ",F149="DNF",F149="DNS",F149=""),"-",VLOOKUP(C149,'FERDİ SONUÇ'!$B$6:$H$1140,7,0))</f>
        <v>-</v>
      </c>
      <c r="H149" s="94"/>
    </row>
    <row r="150" spans="1:8" ht="12.75" customHeight="1">
      <c r="A150" s="73"/>
      <c r="B150" s="75"/>
      <c r="C150" s="114">
        <f>IF(A152="","",INDEX('TAKIM KAYIT'!$C$6:$C$185,MATCH(C152,'TAKIM KAYIT'!$C$6:$C$185,0)-2))</f>
      </c>
      <c r="D150" s="77">
        <f>IF(ISERROR(VLOOKUP($C150,'START LİSTE'!$B$6:$G$1027,2,0)),"",VLOOKUP($C150,'START LİSTE'!$B$6:$G$1027,2,0))</f>
      </c>
      <c r="E150" s="78">
        <f>IF(ISERROR(VLOOKUP($C150,'START LİSTE'!$B$6:$G$1027,4,0)),"",VLOOKUP($C150,'START LİSTE'!$B$6:$G$1027,4,0))</f>
      </c>
      <c r="F150" s="79">
        <f>IF(ISERROR(VLOOKUP($C150,'FERDİ SONUÇ'!$B$6:$H$1140,6,0)),"",VLOOKUP($C150,'FERDİ SONUÇ'!$B$6:$H$1140,6,0))</f>
      </c>
      <c r="G150" s="81" t="str">
        <f>IF(OR(E150="",F150="DQ",F150="DNF",F150="DNS",F150=""),"-",VLOOKUP(C150,'FERDİ SONUÇ'!$B$6:$H$1140,7,0))</f>
        <v>-</v>
      </c>
      <c r="H150" s="74"/>
    </row>
    <row r="151" spans="1:8" ht="12.75" customHeight="1">
      <c r="A151" s="84"/>
      <c r="B151" s="86"/>
      <c r="C151" s="116">
        <f>IF(A152="","",INDEX('TAKIM KAYIT'!$C$6:$C$185,MATCH(C152,'TAKIM KAYIT'!$C$6:$C$185,0)-1))</f>
      </c>
      <c r="D151" s="88">
        <f>IF(ISERROR(VLOOKUP($C151,'START LİSTE'!$B$6:$G$1027,2,0)),"",VLOOKUP($C151,'START LİSTE'!$B$6:$G$1027,2,0))</f>
      </c>
      <c r="E151" s="89">
        <f>IF(ISERROR(VLOOKUP($C151,'START LİSTE'!$B$6:$G$1027,4,0)),"",VLOOKUP($C151,'START LİSTE'!$B$6:$G$1027,4,0))</f>
      </c>
      <c r="F151" s="90">
        <f>IF(ISERROR(VLOOKUP($C151,'FERDİ SONUÇ'!$B$6:$H$1140,6,0)),"",VLOOKUP($C151,'FERDİ SONUÇ'!$B$6:$H$1140,6,0))</f>
      </c>
      <c r="G151" s="92" t="str">
        <f>IF(OR(E151="",F151="DQ",F151="DNF",F151="DNS",F151=""),"-",VLOOKUP(C151,'FERDİ SONUÇ'!$B$6:$H$1140,7,0))</f>
        <v>-</v>
      </c>
      <c r="H151" s="85"/>
    </row>
    <row r="152" spans="1:8" ht="12.75" customHeight="1">
      <c r="A152" s="123">
        <f>IF(ISERROR(SMALL('TAKIM KAYIT'!$A$6:$A$185,25)),"",SMALL('TAKIM KAYIT'!$A$6:$A$185,25))</f>
      </c>
      <c r="B152" s="86">
        <f>IF(A152="","",VLOOKUP(A152,'TAKIM KAYIT'!$A$6:$J$185,2,FALSE))</f>
      </c>
      <c r="C152" s="116">
        <f>IF(A152="","",VLOOKUP(A152,'TAKIM KAYIT'!$A$6:$J$185,3,FALSE))</f>
      </c>
      <c r="D152" s="88">
        <f>IF(ISERROR(VLOOKUP($C152,'START LİSTE'!$B$6:$G$1027,2,0)),"",VLOOKUP($C152,'START LİSTE'!$B$6:$G$1027,2,0))</f>
      </c>
      <c r="E152" s="89">
        <f>IF(ISERROR(VLOOKUP($C152,'START LİSTE'!$B$6:$G$1027,4,0)),"",VLOOKUP($C152,'START LİSTE'!$B$6:$G$1027,4,0))</f>
      </c>
      <c r="F152" s="90">
        <f>IF(ISERROR(VLOOKUP($C152,'FERDİ SONUÇ'!$B$6:$H$1140,6,0)),"",VLOOKUP($C152,'FERDİ SONUÇ'!$B$6:$H$1140,6,0))</f>
      </c>
      <c r="G152" s="92" t="str">
        <f>IF(OR(E152="",F152="DQ",F152="DNF",F152="DNS",F152=""),"-",VLOOKUP(C152,'FERDİ SONUÇ'!$B$6:$H$1140,7,0))</f>
        <v>-</v>
      </c>
      <c r="H152" s="109">
        <f>IF(A152="","",VLOOKUP(A152,'TAKIM KAYIT'!$A$6:$K$185,10,FALSE))</f>
      </c>
    </row>
    <row r="153" spans="1:8" ht="12.75" customHeight="1">
      <c r="A153" s="84"/>
      <c r="B153" s="86"/>
      <c r="C153" s="116">
        <f>IF(A152="","",INDEX('TAKIM KAYIT'!$C$6:$C$185,MATCH(C152,'TAKIM KAYIT'!$C$6:$C$185,0)+1))</f>
      </c>
      <c r="D153" s="88">
        <f>IF(ISERROR(VLOOKUP($C153,'START LİSTE'!$B$6:$G$1027,2,0)),"",VLOOKUP($C153,'START LİSTE'!$B$6:$G$1027,2,0))</f>
      </c>
      <c r="E153" s="89">
        <f>IF(ISERROR(VLOOKUP($C153,'START LİSTE'!$B$6:$G$1027,4,0)),"",VLOOKUP($C153,'START LİSTE'!$B$6:$G$1027,4,0))</f>
      </c>
      <c r="F153" s="90">
        <f>IF(ISERROR(VLOOKUP($C153,'FERDİ SONUÇ'!$B$6:$H$1140,6,0)),"",VLOOKUP($C153,'FERDİ SONUÇ'!$B$6:$H$1140,6,0))</f>
      </c>
      <c r="G153" s="92" t="str">
        <f>IF(OR(E153="",F153="DQ",F153="DNF",F153="DNS",F153=""),"-",VLOOKUP(C153,'FERDİ SONUÇ'!$B$6:$H$1140,7,0))</f>
        <v>-</v>
      </c>
      <c r="H153" s="85"/>
    </row>
    <row r="154" spans="1:8" ht="12.75" customHeight="1">
      <c r="A154" s="84"/>
      <c r="B154" s="86"/>
      <c r="C154" s="116">
        <f>IF(A152="","",INDEX('TAKIM KAYIT'!$C$6:$C$185,MATCH(C152,'TAKIM KAYIT'!$C$6:$C$185,0)+2))</f>
      </c>
      <c r="D154" s="88">
        <f>IF(ISERROR(VLOOKUP($C154,'START LİSTE'!$B$6:$G$1027,2,0)),"",VLOOKUP($C154,'START LİSTE'!$B$6:$G$1027,2,0))</f>
      </c>
      <c r="E154" s="89">
        <f>IF(ISERROR(VLOOKUP($C154,'START LİSTE'!$B$6:$G$1027,4,0)),"",VLOOKUP($C154,'START LİSTE'!$B$6:$G$1027,4,0))</f>
      </c>
      <c r="F154" s="90">
        <f>IF(ISERROR(VLOOKUP($C154,'FERDİ SONUÇ'!$B$6:$H$1140,6,0)),"",VLOOKUP($C154,'FERDİ SONUÇ'!$B$6:$H$1140,6,0))</f>
      </c>
      <c r="G154" s="92" t="str">
        <f>IF(OR(E154="",F154="DQ",F154="DNF",F154="DNS",F154=""),"-",VLOOKUP(C154,'FERDİ SONUÇ'!$B$6:$H$1140,7,0))</f>
        <v>-</v>
      </c>
      <c r="H154" s="85"/>
    </row>
    <row r="155" spans="1:8" ht="12.75" customHeight="1">
      <c r="A155" s="93"/>
      <c r="B155" s="95"/>
      <c r="C155" s="118">
        <f>IF(A152="","",INDEX('TAKIM KAYIT'!$C$6:$C$185,MATCH(C152,'TAKIM KAYIT'!$C$6:$C$185,0)+3))</f>
      </c>
      <c r="D155" s="96">
        <f>IF(ISERROR(VLOOKUP($C155,'START LİSTE'!$B$6:$G$1027,2,0)),"",VLOOKUP($C155,'START LİSTE'!$B$6:$G$1027,2,0))</f>
      </c>
      <c r="E155" s="97">
        <f>IF(ISERROR(VLOOKUP($C155,'START LİSTE'!$B$6:$G$1027,4,0)),"",VLOOKUP($C155,'START LİSTE'!$B$6:$G$1027,4,0))</f>
      </c>
      <c r="F155" s="98">
        <f>IF(ISERROR(VLOOKUP($C155,'FERDİ SONUÇ'!$B$6:$H$1140,6,0)),"",VLOOKUP($C155,'FERDİ SONUÇ'!$B$6:$H$1140,6,0))</f>
      </c>
      <c r="G155" s="100" t="str">
        <f>IF(OR(E155="",F155="DQ",F155="DNF",F155="DNS",F155=""),"-",VLOOKUP(C155,'FERDİ SONUÇ'!$B$6:$H$1140,7,0))</f>
        <v>-</v>
      </c>
      <c r="H155" s="94"/>
    </row>
    <row r="156" spans="1:8" ht="12.75" customHeight="1">
      <c r="A156" s="73"/>
      <c r="B156" s="75"/>
      <c r="C156" s="114">
        <f>IF(A158="","",INDEX('TAKIM KAYIT'!$C$6:$C$185,MATCH(C158,'TAKIM KAYIT'!$C$6:$C$185,0)-2))</f>
      </c>
      <c r="D156" s="77">
        <f>IF(ISERROR(VLOOKUP($C156,'START LİSTE'!$B$6:$G$1027,2,0)),"",VLOOKUP($C156,'START LİSTE'!$B$6:$G$1027,2,0))</f>
      </c>
      <c r="E156" s="78">
        <f>IF(ISERROR(VLOOKUP($C156,'START LİSTE'!$B$6:$G$1027,4,0)),"",VLOOKUP($C156,'START LİSTE'!$B$6:$G$1027,4,0))</f>
      </c>
      <c r="F156" s="79">
        <f>IF(ISERROR(VLOOKUP($C156,'FERDİ SONUÇ'!$B$6:$H$1140,6,0)),"",VLOOKUP($C156,'FERDİ SONUÇ'!$B$6:$H$1140,6,0))</f>
      </c>
      <c r="G156" s="81" t="str">
        <f>IF(OR(E156="",F156="DQ",F156="DNF",F156="DNS",F156=""),"-",VLOOKUP(C156,'FERDİ SONUÇ'!$B$6:$H$1140,7,0))</f>
        <v>-</v>
      </c>
      <c r="H156" s="74"/>
    </row>
    <row r="157" spans="1:8" ht="12.75" customHeight="1">
      <c r="A157" s="84"/>
      <c r="B157" s="86"/>
      <c r="C157" s="116">
        <f>IF(A158="","",INDEX('TAKIM KAYIT'!$C$6:$C$185,MATCH(C158,'TAKIM KAYIT'!$C$6:$C$185,0)-1))</f>
      </c>
      <c r="D157" s="88">
        <f>IF(ISERROR(VLOOKUP($C157,'START LİSTE'!$B$6:$G$1027,2,0)),"",VLOOKUP($C157,'START LİSTE'!$B$6:$G$1027,2,0))</f>
      </c>
      <c r="E157" s="89">
        <f>IF(ISERROR(VLOOKUP($C157,'START LİSTE'!$B$6:$G$1027,4,0)),"",VLOOKUP($C157,'START LİSTE'!$B$6:$G$1027,4,0))</f>
      </c>
      <c r="F157" s="90">
        <f>IF(ISERROR(VLOOKUP($C157,'FERDİ SONUÇ'!$B$6:$H$1140,6,0)),"",VLOOKUP($C157,'FERDİ SONUÇ'!$B$6:$H$1140,6,0))</f>
      </c>
      <c r="G157" s="92" t="str">
        <f>IF(OR(E157="",F157="DQ",F157="DNF",F157="DNS",F157=""),"-",VLOOKUP(C157,'FERDİ SONUÇ'!$B$6:$H$1140,7,0))</f>
        <v>-</v>
      </c>
      <c r="H157" s="85"/>
    </row>
    <row r="158" spans="1:8" ht="12.75" customHeight="1">
      <c r="A158" s="123">
        <f>IF(ISERROR(SMALL('TAKIM KAYIT'!$A$6:$A$185,26)),"",SMALL('TAKIM KAYIT'!$A$6:$A$185,26))</f>
      </c>
      <c r="B158" s="86">
        <f>IF(A158="","",VLOOKUP(A158,'TAKIM KAYIT'!$A$6:$J$185,2,FALSE))</f>
      </c>
      <c r="C158" s="116">
        <f>IF(A158="","",VLOOKUP(A158,'TAKIM KAYIT'!$A$6:$J$185,3,FALSE))</f>
      </c>
      <c r="D158" s="88">
        <f>IF(ISERROR(VLOOKUP($C158,'START LİSTE'!$B$6:$G$1027,2,0)),"",VLOOKUP($C158,'START LİSTE'!$B$6:$G$1027,2,0))</f>
      </c>
      <c r="E158" s="89">
        <f>IF(ISERROR(VLOOKUP($C158,'START LİSTE'!$B$6:$G$1027,4,0)),"",VLOOKUP($C158,'START LİSTE'!$B$6:$G$1027,4,0))</f>
      </c>
      <c r="F158" s="90">
        <f>IF(ISERROR(VLOOKUP($C158,'FERDİ SONUÇ'!$B$6:$H$1140,6,0)),"",VLOOKUP($C158,'FERDİ SONUÇ'!$B$6:$H$1140,6,0))</f>
      </c>
      <c r="G158" s="92" t="str">
        <f>IF(OR(E158="",F158="DQ",F158="DNF",F158="DNS",F158=""),"-",VLOOKUP(C158,'FERDİ SONUÇ'!$B$6:$H$1140,7,0))</f>
        <v>-</v>
      </c>
      <c r="H158" s="109">
        <f>IF(A158="","",VLOOKUP(A158,'TAKIM KAYIT'!$A$6:$K$185,10,FALSE))</f>
      </c>
    </row>
    <row r="159" spans="1:8" ht="12.75" customHeight="1">
      <c r="A159" s="84"/>
      <c r="B159" s="86"/>
      <c r="C159" s="116">
        <f>IF(A158="","",INDEX('TAKIM KAYIT'!$C$6:$C$185,MATCH(C158,'TAKIM KAYIT'!$C$6:$C$185,0)+1))</f>
      </c>
      <c r="D159" s="88">
        <f>IF(ISERROR(VLOOKUP($C159,'START LİSTE'!$B$6:$G$1027,2,0)),"",VLOOKUP($C159,'START LİSTE'!$B$6:$G$1027,2,0))</f>
      </c>
      <c r="E159" s="89">
        <f>IF(ISERROR(VLOOKUP($C159,'START LİSTE'!$B$6:$G$1027,4,0)),"",VLOOKUP($C159,'START LİSTE'!$B$6:$G$1027,4,0))</f>
      </c>
      <c r="F159" s="90">
        <f>IF(ISERROR(VLOOKUP($C159,'FERDİ SONUÇ'!$B$6:$H$1140,6,0)),"",VLOOKUP($C159,'FERDİ SONUÇ'!$B$6:$H$1140,6,0))</f>
      </c>
      <c r="G159" s="92" t="str">
        <f>IF(OR(E159="",F159="DQ",F159="DNF",F159="DNS",F159=""),"-",VLOOKUP(C159,'FERDİ SONUÇ'!$B$6:$H$1140,7,0))</f>
        <v>-</v>
      </c>
      <c r="H159" s="85"/>
    </row>
    <row r="160" spans="1:8" ht="12.75" customHeight="1">
      <c r="A160" s="84"/>
      <c r="B160" s="86"/>
      <c r="C160" s="116">
        <f>IF(A158="","",INDEX('TAKIM KAYIT'!$C$6:$C$185,MATCH(C158,'TAKIM KAYIT'!$C$6:$C$185,0)+2))</f>
      </c>
      <c r="D160" s="88">
        <f>IF(ISERROR(VLOOKUP($C160,'START LİSTE'!$B$6:$G$1027,2,0)),"",VLOOKUP($C160,'START LİSTE'!$B$6:$G$1027,2,0))</f>
      </c>
      <c r="E160" s="89">
        <f>IF(ISERROR(VLOOKUP($C160,'START LİSTE'!$B$6:$G$1027,4,0)),"",VLOOKUP($C160,'START LİSTE'!$B$6:$G$1027,4,0))</f>
      </c>
      <c r="F160" s="90">
        <f>IF(ISERROR(VLOOKUP($C160,'FERDİ SONUÇ'!$B$6:$H$1140,6,0)),"",VLOOKUP($C160,'FERDİ SONUÇ'!$B$6:$H$1140,6,0))</f>
      </c>
      <c r="G160" s="92" t="str">
        <f>IF(OR(E160="",F160="DQ",F160="DNF",F160="DNS",F160=""),"-",VLOOKUP(C160,'FERDİ SONUÇ'!$B$6:$H$1140,7,0))</f>
        <v>-</v>
      </c>
      <c r="H160" s="85"/>
    </row>
    <row r="161" spans="1:8" ht="12.75" customHeight="1">
      <c r="A161" s="93"/>
      <c r="B161" s="95"/>
      <c r="C161" s="118">
        <f>IF(A158="","",INDEX('TAKIM KAYIT'!$C$6:$C$185,MATCH(C158,'TAKIM KAYIT'!$C$6:$C$185,0)+3))</f>
      </c>
      <c r="D161" s="102">
        <f>IF(ISERROR(VLOOKUP($C161,'START LİSTE'!$B$6:$G$1027,2,0)),"",VLOOKUP($C161,'START LİSTE'!$B$6:$G$1027,2,0))</f>
      </c>
      <c r="E161" s="103">
        <f>IF(ISERROR(VLOOKUP($C161,'START LİSTE'!$B$6:$G$1027,4,0)),"",VLOOKUP($C161,'START LİSTE'!$B$6:$G$1027,4,0))</f>
      </c>
      <c r="F161" s="104">
        <f>IF(ISERROR(VLOOKUP($C161,'FERDİ SONUÇ'!$B$6:$H$1140,6,0)),"",VLOOKUP($C161,'FERDİ SONUÇ'!$B$6:$H$1140,6,0))</f>
      </c>
      <c r="G161" s="120" t="str">
        <f>IF(OR(E161="",F161="DQ",F161="DNF",F161="DNS",F161=""),"-",VLOOKUP(C161,'FERDİ SONUÇ'!$B$6:$H$1140,7,0))</f>
        <v>-</v>
      </c>
      <c r="H161" s="94"/>
    </row>
    <row r="162" spans="1:8" ht="12.75" customHeight="1">
      <c r="A162" s="73"/>
      <c r="B162" s="75"/>
      <c r="C162" s="114">
        <f>IF(A164="","",INDEX('TAKIM KAYIT'!$C$6:$C$185,MATCH(C164,'TAKIM KAYIT'!$C$6:$C$185,0)-2))</f>
      </c>
      <c r="D162" s="77">
        <f>IF(ISERROR(VLOOKUP($C162,'START LİSTE'!$B$6:$G$1027,2,0)),"",VLOOKUP($C162,'START LİSTE'!$B$6:$G$1027,2,0))</f>
      </c>
      <c r="E162" s="78">
        <f>IF(ISERROR(VLOOKUP($C162,'START LİSTE'!$B$6:$G$1027,4,0)),"",VLOOKUP($C162,'START LİSTE'!$B$6:$G$1027,4,0))</f>
      </c>
      <c r="F162" s="79">
        <f>IF(ISERROR(VLOOKUP($C162,'FERDİ SONUÇ'!$B$6:$H$1140,6,0)),"",VLOOKUP($C162,'FERDİ SONUÇ'!$B$6:$H$1140,6,0))</f>
      </c>
      <c r="G162" s="81" t="str">
        <f>IF(OR(E162="",F162="DQ",F162="DNF",F162="DNS",F162=""),"-",VLOOKUP(C162,'FERDİ SONUÇ'!$B$6:$H$1140,7,0))</f>
        <v>-</v>
      </c>
      <c r="H162" s="74"/>
    </row>
    <row r="163" spans="1:8" ht="12.75" customHeight="1">
      <c r="A163" s="84"/>
      <c r="B163" s="86"/>
      <c r="C163" s="116">
        <f>IF(A164="","",INDEX('TAKIM KAYIT'!$C$6:$C$185,MATCH(C164,'TAKIM KAYIT'!$C$6:$C$185,0)-1))</f>
      </c>
      <c r="D163" s="88">
        <f>IF(ISERROR(VLOOKUP($C163,'START LİSTE'!$B$6:$G$1027,2,0)),"",VLOOKUP($C163,'START LİSTE'!$B$6:$G$1027,2,0))</f>
      </c>
      <c r="E163" s="89">
        <f>IF(ISERROR(VLOOKUP($C163,'START LİSTE'!$B$6:$G$1027,4,0)),"",VLOOKUP($C163,'START LİSTE'!$B$6:$G$1027,4,0))</f>
      </c>
      <c r="F163" s="90">
        <f>IF(ISERROR(VLOOKUP($C163,'FERDİ SONUÇ'!$B$6:$H$1140,6,0)),"",VLOOKUP($C163,'FERDİ SONUÇ'!$B$6:$H$1140,6,0))</f>
      </c>
      <c r="G163" s="92" t="str">
        <f>IF(OR(E163="",F163="DQ",F163="DNF",F163="DNS",F163=""),"-",VLOOKUP(C163,'FERDİ SONUÇ'!$B$6:$H$1140,7,0))</f>
        <v>-</v>
      </c>
      <c r="H163" s="85"/>
    </row>
    <row r="164" spans="1:8" ht="12.75" customHeight="1">
      <c r="A164" s="123">
        <f>IF(ISERROR(SMALL('TAKIM KAYIT'!$A$6:$A$185,27)),"",SMALL('TAKIM KAYIT'!$A$6:$A$185,27))</f>
      </c>
      <c r="B164" s="86">
        <f>IF(A164="","",VLOOKUP(A164,'TAKIM KAYIT'!$A$6:$J$185,2,FALSE))</f>
      </c>
      <c r="C164" s="116">
        <f>IF(A164="","",VLOOKUP(A164,'TAKIM KAYIT'!$A$6:$J$185,3,FALSE))</f>
      </c>
      <c r="D164" s="88">
        <f>IF(ISERROR(VLOOKUP($C164,'START LİSTE'!$B$6:$G$1027,2,0)),"",VLOOKUP($C164,'START LİSTE'!$B$6:$G$1027,2,0))</f>
      </c>
      <c r="E164" s="89">
        <f>IF(ISERROR(VLOOKUP($C164,'START LİSTE'!$B$6:$G$1027,4,0)),"",VLOOKUP($C164,'START LİSTE'!$B$6:$G$1027,4,0))</f>
      </c>
      <c r="F164" s="90">
        <f>IF(ISERROR(VLOOKUP($C164,'FERDİ SONUÇ'!$B$6:$H$1140,6,0)),"",VLOOKUP($C164,'FERDİ SONUÇ'!$B$6:$H$1140,6,0))</f>
      </c>
      <c r="G164" s="92" t="str">
        <f>IF(OR(E164="",F164="DQ",F164="DNF",F164="DNS",F164=""),"-",VLOOKUP(C164,'FERDİ SONUÇ'!$B$6:$H$1140,7,0))</f>
        <v>-</v>
      </c>
      <c r="H164" s="109">
        <f>IF(A164="","",VLOOKUP(A164,'TAKIM KAYIT'!$A$6:$K$185,10,FALSE))</f>
      </c>
    </row>
    <row r="165" spans="1:8" ht="12.75" customHeight="1">
      <c r="A165" s="84"/>
      <c r="B165" s="86"/>
      <c r="C165" s="116">
        <f>IF(A164="","",INDEX('TAKIM KAYIT'!$C$6:$C$185,MATCH(C164,'TAKIM KAYIT'!$C$6:$C$185,0)+1))</f>
      </c>
      <c r="D165" s="88">
        <f>IF(ISERROR(VLOOKUP($C165,'START LİSTE'!$B$6:$G$1027,2,0)),"",VLOOKUP($C165,'START LİSTE'!$B$6:$G$1027,2,0))</f>
      </c>
      <c r="E165" s="89">
        <f>IF(ISERROR(VLOOKUP($C165,'START LİSTE'!$B$6:$G$1027,4,0)),"",VLOOKUP($C165,'START LİSTE'!$B$6:$G$1027,4,0))</f>
      </c>
      <c r="F165" s="90">
        <f>IF(ISERROR(VLOOKUP($C165,'FERDİ SONUÇ'!$B$6:$H$1140,6,0)),"",VLOOKUP($C165,'FERDİ SONUÇ'!$B$6:$H$1140,6,0))</f>
      </c>
      <c r="G165" s="92" t="str">
        <f>IF(OR(E165="",F165="DQ",F165="DNF",F165="DNS",F165=""),"-",VLOOKUP(C165,'FERDİ SONUÇ'!$B$6:$H$1140,7,0))</f>
        <v>-</v>
      </c>
      <c r="H165" s="85"/>
    </row>
    <row r="166" spans="1:8" ht="12.75" customHeight="1">
      <c r="A166" s="84"/>
      <c r="B166" s="86"/>
      <c r="C166" s="116">
        <f>IF(A164="","",INDEX('TAKIM KAYIT'!$C$6:$C$185,MATCH(C164,'TAKIM KAYIT'!$C$6:$C$185,0)+2))</f>
      </c>
      <c r="D166" s="88">
        <f>IF(ISERROR(VLOOKUP($C166,'START LİSTE'!$B$6:$G$1027,2,0)),"",VLOOKUP($C166,'START LİSTE'!$B$6:$G$1027,2,0))</f>
      </c>
      <c r="E166" s="89">
        <f>IF(ISERROR(VLOOKUP($C166,'START LİSTE'!$B$6:$G$1027,4,0)),"",VLOOKUP($C166,'START LİSTE'!$B$6:$G$1027,4,0))</f>
      </c>
      <c r="F166" s="90">
        <f>IF(ISERROR(VLOOKUP($C166,'FERDİ SONUÇ'!$B$6:$H$1140,6,0)),"",VLOOKUP($C166,'FERDİ SONUÇ'!$B$6:$H$1140,6,0))</f>
      </c>
      <c r="G166" s="92" t="str">
        <f>IF(OR(E166="",F166="DQ",F166="DNF",F166="DNS",F166=""),"-",VLOOKUP(C166,'FERDİ SONUÇ'!$B$6:$H$1140,7,0))</f>
        <v>-</v>
      </c>
      <c r="H166" s="85"/>
    </row>
    <row r="167" spans="1:8" ht="12.75" customHeight="1">
      <c r="A167" s="93"/>
      <c r="B167" s="95"/>
      <c r="C167" s="118">
        <f>IF(A164="","",INDEX('TAKIM KAYIT'!$C$6:$C$185,MATCH(C164,'TAKIM KAYIT'!$C$6:$C$185,0)+3))</f>
      </c>
      <c r="D167" s="96">
        <f>IF(ISERROR(VLOOKUP($C167,'START LİSTE'!$B$6:$G$1027,2,0)),"",VLOOKUP($C167,'START LİSTE'!$B$6:$G$1027,2,0))</f>
      </c>
      <c r="E167" s="97">
        <f>IF(ISERROR(VLOOKUP($C167,'START LİSTE'!$B$6:$G$1027,4,0)),"",VLOOKUP($C167,'START LİSTE'!$B$6:$G$1027,4,0))</f>
      </c>
      <c r="F167" s="98">
        <f>IF(ISERROR(VLOOKUP($C167,'FERDİ SONUÇ'!$B$6:$H$1140,6,0)),"",VLOOKUP($C167,'FERDİ SONUÇ'!$B$6:$H$1140,6,0))</f>
      </c>
      <c r="G167" s="100" t="str">
        <f>IF(OR(E167="",F167="DQ",F167="DNF",F167="DNS",F167=""),"-",VLOOKUP(C167,'FERDİ SONUÇ'!$B$6:$H$1140,7,0))</f>
        <v>-</v>
      </c>
      <c r="H167" s="94"/>
    </row>
    <row r="168" spans="1:8" ht="12.75" customHeight="1">
      <c r="A168" s="73"/>
      <c r="B168" s="75"/>
      <c r="C168" s="114">
        <f>IF(A170="","",INDEX('TAKIM KAYIT'!$C$6:$C$185,MATCH(C170,'TAKIM KAYIT'!$C$6:$C$185,0)-2))</f>
      </c>
      <c r="D168" s="77">
        <f>IF(ISERROR(VLOOKUP($C168,'START LİSTE'!$B$6:$G$1027,2,0)),"",VLOOKUP($C168,'START LİSTE'!$B$6:$G$1027,2,0))</f>
      </c>
      <c r="E168" s="78">
        <f>IF(ISERROR(VLOOKUP($C168,'START LİSTE'!$B$6:$G$1027,4,0)),"",VLOOKUP($C168,'START LİSTE'!$B$6:$G$1027,4,0))</f>
      </c>
      <c r="F168" s="79">
        <f>IF(ISERROR(VLOOKUP($C168,'FERDİ SONUÇ'!$B$6:$H$1140,6,0)),"",VLOOKUP($C168,'FERDİ SONUÇ'!$B$6:$H$1140,6,0))</f>
      </c>
      <c r="G168" s="81" t="str">
        <f>IF(OR(E168="",F168="DQ",F168="DNF",F168="DNS",F168=""),"-",VLOOKUP(C168,'FERDİ SONUÇ'!$B$6:$H$1140,7,0))</f>
        <v>-</v>
      </c>
      <c r="H168" s="74"/>
    </row>
    <row r="169" spans="1:8" ht="12.75" customHeight="1">
      <c r="A169" s="84"/>
      <c r="B169" s="86"/>
      <c r="C169" s="116">
        <f>IF(A170="","",INDEX('TAKIM KAYIT'!$C$6:$C$185,MATCH(C170,'TAKIM KAYIT'!$C$6:$C$185,0)-1))</f>
      </c>
      <c r="D169" s="88">
        <f>IF(ISERROR(VLOOKUP($C169,'START LİSTE'!$B$6:$G$1027,2,0)),"",VLOOKUP($C169,'START LİSTE'!$B$6:$G$1027,2,0))</f>
      </c>
      <c r="E169" s="89">
        <f>IF(ISERROR(VLOOKUP($C169,'START LİSTE'!$B$6:$G$1027,4,0)),"",VLOOKUP($C169,'START LİSTE'!$B$6:$G$1027,4,0))</f>
      </c>
      <c r="F169" s="90">
        <f>IF(ISERROR(VLOOKUP($C169,'FERDİ SONUÇ'!$B$6:$H$1140,6,0)),"",VLOOKUP($C169,'FERDİ SONUÇ'!$B$6:$H$1140,6,0))</f>
      </c>
      <c r="G169" s="92" t="str">
        <f>IF(OR(E169="",F169="DQ",F169="DNF",F169="DNS",F169=""),"-",VLOOKUP(C169,'FERDİ SONUÇ'!$B$6:$H$1140,7,0))</f>
        <v>-</v>
      </c>
      <c r="H169" s="85"/>
    </row>
    <row r="170" spans="1:8" ht="12.75" customHeight="1">
      <c r="A170" s="123">
        <f>IF(ISERROR(SMALL('TAKIM KAYIT'!$A$6:$A$185,28)),"",SMALL('TAKIM KAYIT'!$A$6:$A$185,28))</f>
      </c>
      <c r="B170" s="86">
        <f>IF(A170="","",VLOOKUP(A170,'TAKIM KAYIT'!$A$6:$J$185,2,FALSE))</f>
      </c>
      <c r="C170" s="116">
        <f>IF(A170="","",VLOOKUP(A170,'TAKIM KAYIT'!$A$6:$J$185,3,FALSE))</f>
      </c>
      <c r="D170" s="88">
        <f>IF(ISERROR(VLOOKUP($C170,'START LİSTE'!$B$6:$G$1027,2,0)),"",VLOOKUP($C170,'START LİSTE'!$B$6:$G$1027,2,0))</f>
      </c>
      <c r="E170" s="89">
        <f>IF(ISERROR(VLOOKUP($C170,'START LİSTE'!$B$6:$G$1027,4,0)),"",VLOOKUP($C170,'START LİSTE'!$B$6:$G$1027,4,0))</f>
      </c>
      <c r="F170" s="90">
        <f>IF(ISERROR(VLOOKUP($C170,'FERDİ SONUÇ'!$B$6:$H$1140,6,0)),"",VLOOKUP($C170,'FERDİ SONUÇ'!$B$6:$H$1140,6,0))</f>
      </c>
      <c r="G170" s="92" t="str">
        <f>IF(OR(E170="",F170="DQ",F170="DNF",F170="DNS",F170=""),"-",VLOOKUP(C170,'FERDİ SONUÇ'!$B$6:$H$1140,7,0))</f>
        <v>-</v>
      </c>
      <c r="H170" s="109">
        <f>IF(A170="","",VLOOKUP(A170,'TAKIM KAYIT'!$A$6:$K$185,10,FALSE))</f>
      </c>
    </row>
    <row r="171" spans="1:8" ht="12.75" customHeight="1">
      <c r="A171" s="84"/>
      <c r="B171" s="86"/>
      <c r="C171" s="116">
        <f>IF(A170="","",INDEX('TAKIM KAYIT'!$C$6:$C$185,MATCH(C170,'TAKIM KAYIT'!$C$6:$C$185,0)+1))</f>
      </c>
      <c r="D171" s="88">
        <f>IF(ISERROR(VLOOKUP($C171,'START LİSTE'!$B$6:$G$1027,2,0)),"",VLOOKUP($C171,'START LİSTE'!$B$6:$G$1027,2,0))</f>
      </c>
      <c r="E171" s="89">
        <f>IF(ISERROR(VLOOKUP($C171,'START LİSTE'!$B$6:$G$1027,4,0)),"",VLOOKUP($C171,'START LİSTE'!$B$6:$G$1027,4,0))</f>
      </c>
      <c r="F171" s="90">
        <f>IF(ISERROR(VLOOKUP($C171,'FERDİ SONUÇ'!$B$6:$H$1140,6,0)),"",VLOOKUP($C171,'FERDİ SONUÇ'!$B$6:$H$1140,6,0))</f>
      </c>
      <c r="G171" s="92" t="str">
        <f>IF(OR(E171="",F171="DQ",F171="DNF",F171="DNS",F171=""),"-",VLOOKUP(C171,'FERDİ SONUÇ'!$B$6:$H$1140,7,0))</f>
        <v>-</v>
      </c>
      <c r="H171" s="85"/>
    </row>
    <row r="172" spans="1:8" ht="12.75" customHeight="1">
      <c r="A172" s="84"/>
      <c r="B172" s="86"/>
      <c r="C172" s="116">
        <f>IF(A170="","",INDEX('TAKIM KAYIT'!$C$6:$C$185,MATCH(C170,'TAKIM KAYIT'!$C$6:$C$185,0)+2))</f>
      </c>
      <c r="D172" s="88">
        <f>IF(ISERROR(VLOOKUP($C172,'START LİSTE'!$B$6:$G$1027,2,0)),"",VLOOKUP($C172,'START LİSTE'!$B$6:$G$1027,2,0))</f>
      </c>
      <c r="E172" s="89">
        <f>IF(ISERROR(VLOOKUP($C172,'START LİSTE'!$B$6:$G$1027,4,0)),"",VLOOKUP($C172,'START LİSTE'!$B$6:$G$1027,4,0))</f>
      </c>
      <c r="F172" s="90">
        <f>IF(ISERROR(VLOOKUP($C172,'FERDİ SONUÇ'!$B$6:$H$1140,6,0)),"",VLOOKUP($C172,'FERDİ SONUÇ'!$B$6:$H$1140,6,0))</f>
      </c>
      <c r="G172" s="92" t="str">
        <f>IF(OR(E172="",F172="DQ",F172="DNF",F172="DNS",F172=""),"-",VLOOKUP(C172,'FERDİ SONUÇ'!$B$6:$H$1140,7,0))</f>
        <v>-</v>
      </c>
      <c r="H172" s="85"/>
    </row>
    <row r="173" spans="1:8" ht="12.75" customHeight="1">
      <c r="A173" s="93"/>
      <c r="B173" s="95"/>
      <c r="C173" s="118">
        <f>IF(A170="","",INDEX('TAKIM KAYIT'!$C$6:$C$185,MATCH(C170,'TAKIM KAYIT'!$C$6:$C$185,0)+3))</f>
      </c>
      <c r="D173" s="96">
        <f>IF(ISERROR(VLOOKUP($C173,'START LİSTE'!$B$6:$G$1027,2,0)),"",VLOOKUP($C173,'START LİSTE'!$B$6:$G$1027,2,0))</f>
      </c>
      <c r="E173" s="97">
        <f>IF(ISERROR(VLOOKUP($C173,'START LİSTE'!$B$6:$G$1027,4,0)),"",VLOOKUP($C173,'START LİSTE'!$B$6:$G$1027,4,0))</f>
      </c>
      <c r="F173" s="98">
        <f>IF(ISERROR(VLOOKUP($C173,'FERDİ SONUÇ'!$B$6:$H$1140,6,0)),"",VLOOKUP($C173,'FERDİ SONUÇ'!$B$6:$H$1140,6,0))</f>
      </c>
      <c r="G173" s="100" t="str">
        <f>IF(OR(E173="",F173="DQ",F173="DNF",F173="DNS",F173=""),"-",VLOOKUP(C173,'FERDİ SONUÇ'!$B$6:$H$1140,7,0))</f>
        <v>-</v>
      </c>
      <c r="H173" s="94"/>
    </row>
    <row r="174" spans="1:8" ht="12.75" customHeight="1">
      <c r="A174" s="73"/>
      <c r="B174" s="75"/>
      <c r="C174" s="114">
        <f>IF(A176="","",INDEX('TAKIM KAYIT'!$C$6:$C$185,MATCH(C176,'TAKIM KAYIT'!$C$6:$C$185,0)-2))</f>
      </c>
      <c r="D174" s="77">
        <f>IF(ISERROR(VLOOKUP($C174,'START LİSTE'!$B$6:$G$1027,2,0)),"",VLOOKUP($C174,'START LİSTE'!$B$6:$G$1027,2,0))</f>
      </c>
      <c r="E174" s="78">
        <f>IF(ISERROR(VLOOKUP($C174,'START LİSTE'!$B$6:$G$1027,4,0)),"",VLOOKUP($C174,'START LİSTE'!$B$6:$G$1027,4,0))</f>
      </c>
      <c r="F174" s="79">
        <f>IF(ISERROR(VLOOKUP($C174,'FERDİ SONUÇ'!$B$6:$H$1140,6,0)),"",VLOOKUP($C174,'FERDİ SONUÇ'!$B$6:$H$1140,6,0))</f>
      </c>
      <c r="G174" s="81" t="str">
        <f>IF(OR(E174="",F174="DQ",F174="DNF",F174="DNS",F174=""),"-",VLOOKUP(C174,'FERDİ SONUÇ'!$B$6:$H$1140,7,0))</f>
        <v>-</v>
      </c>
      <c r="H174" s="74"/>
    </row>
    <row r="175" spans="1:8" ht="12.75" customHeight="1">
      <c r="A175" s="84"/>
      <c r="B175" s="86"/>
      <c r="C175" s="116">
        <f>IF(A176="","",INDEX('TAKIM KAYIT'!$C$6:$C$185,MATCH(C176,'TAKIM KAYIT'!$C$6:$C$185,0)-1))</f>
      </c>
      <c r="D175" s="88">
        <f>IF(ISERROR(VLOOKUP($C175,'START LİSTE'!$B$6:$G$1027,2,0)),"",VLOOKUP($C175,'START LİSTE'!$B$6:$G$1027,2,0))</f>
      </c>
      <c r="E175" s="89">
        <f>IF(ISERROR(VLOOKUP($C175,'START LİSTE'!$B$6:$G$1027,4,0)),"",VLOOKUP($C175,'START LİSTE'!$B$6:$G$1027,4,0))</f>
      </c>
      <c r="F175" s="90">
        <f>IF(ISERROR(VLOOKUP($C175,'FERDİ SONUÇ'!$B$6:$H$1140,6,0)),"",VLOOKUP($C175,'FERDİ SONUÇ'!$B$6:$H$1140,6,0))</f>
      </c>
      <c r="G175" s="92" t="str">
        <f>IF(OR(E175="",F175="DQ",F175="DNF",F175="DNS",F175=""),"-",VLOOKUP(C175,'FERDİ SONUÇ'!$B$6:$H$1140,7,0))</f>
        <v>-</v>
      </c>
      <c r="H175" s="85"/>
    </row>
    <row r="176" spans="1:8" ht="12.75" customHeight="1">
      <c r="A176" s="123">
        <f>IF(ISERROR(SMALL('TAKIM KAYIT'!$A$6:$A$185,29)),"",SMALL('TAKIM KAYIT'!$A$6:$A$185,29))</f>
      </c>
      <c r="B176" s="86">
        <f>IF(A176="","",VLOOKUP(A176,'TAKIM KAYIT'!$A$6:$J$185,2,FALSE))</f>
      </c>
      <c r="C176" s="116">
        <f>IF(A176="","",VLOOKUP(A176,'TAKIM KAYIT'!$A$6:$J$185,3,FALSE))</f>
      </c>
      <c r="D176" s="88">
        <f>IF(ISERROR(VLOOKUP($C176,'START LİSTE'!$B$6:$G$1027,2,0)),"",VLOOKUP($C176,'START LİSTE'!$B$6:$G$1027,2,0))</f>
      </c>
      <c r="E176" s="89">
        <f>IF(ISERROR(VLOOKUP($C176,'START LİSTE'!$B$6:$G$1027,4,0)),"",VLOOKUP($C176,'START LİSTE'!$B$6:$G$1027,4,0))</f>
      </c>
      <c r="F176" s="90">
        <f>IF(ISERROR(VLOOKUP($C176,'FERDİ SONUÇ'!$B$6:$H$1140,6,0)),"",VLOOKUP($C176,'FERDİ SONUÇ'!$B$6:$H$1140,6,0))</f>
      </c>
      <c r="G176" s="92" t="str">
        <f>IF(OR(E176="",F176="DQ",F176="DNF",F176="DNS",F176=""),"-",VLOOKUP(C176,'FERDİ SONUÇ'!$B$6:$H$1140,7,0))</f>
        <v>-</v>
      </c>
      <c r="H176" s="109">
        <f>IF(A176="","",VLOOKUP(A176,'TAKIM KAYIT'!$A$6:$K$185,10,FALSE))</f>
      </c>
    </row>
    <row r="177" spans="1:8" ht="12.75" customHeight="1">
      <c r="A177" s="84"/>
      <c r="B177" s="86"/>
      <c r="C177" s="116">
        <f>IF(A176="","",INDEX('TAKIM KAYIT'!$C$6:$C$185,MATCH(C176,'TAKIM KAYIT'!$C$6:$C$185,0)+1))</f>
      </c>
      <c r="D177" s="88">
        <f>IF(ISERROR(VLOOKUP($C177,'START LİSTE'!$B$6:$G$1027,2,0)),"",VLOOKUP($C177,'START LİSTE'!$B$6:$G$1027,2,0))</f>
      </c>
      <c r="E177" s="89">
        <f>IF(ISERROR(VLOOKUP($C177,'START LİSTE'!$B$6:$G$1027,4,0)),"",VLOOKUP($C177,'START LİSTE'!$B$6:$G$1027,4,0))</f>
      </c>
      <c r="F177" s="90">
        <f>IF(ISERROR(VLOOKUP($C177,'FERDİ SONUÇ'!$B$6:$H$1140,6,0)),"",VLOOKUP($C177,'FERDİ SONUÇ'!$B$6:$H$1140,6,0))</f>
      </c>
      <c r="G177" s="92" t="str">
        <f>IF(OR(E177="",F177="DQ",F177="DNF",F177="DNS",F177=""),"-",VLOOKUP(C177,'FERDİ SONUÇ'!$B$6:$H$1140,7,0))</f>
        <v>-</v>
      </c>
      <c r="H177" s="85"/>
    </row>
    <row r="178" spans="1:8" ht="12.75" customHeight="1">
      <c r="A178" s="84"/>
      <c r="B178" s="86"/>
      <c r="C178" s="116">
        <f>IF(A176="","",INDEX('TAKIM KAYIT'!$C$6:$C$185,MATCH(C176,'TAKIM KAYIT'!$C$6:$C$185,0)+2))</f>
      </c>
      <c r="D178" s="88">
        <f>IF(ISERROR(VLOOKUP($C178,'START LİSTE'!$B$6:$G$1027,2,0)),"",VLOOKUP($C178,'START LİSTE'!$B$6:$G$1027,2,0))</f>
      </c>
      <c r="E178" s="89">
        <f>IF(ISERROR(VLOOKUP($C178,'START LİSTE'!$B$6:$G$1027,4,0)),"",VLOOKUP($C178,'START LİSTE'!$B$6:$G$1027,4,0))</f>
      </c>
      <c r="F178" s="90">
        <f>IF(ISERROR(VLOOKUP($C178,'FERDİ SONUÇ'!$B$6:$H$1140,6,0)),"",VLOOKUP($C178,'FERDİ SONUÇ'!$B$6:$H$1140,6,0))</f>
      </c>
      <c r="G178" s="92" t="str">
        <f>IF(OR(E178="",F178="DQ",F178="DNF",F178="DNS",F178=""),"-",VLOOKUP(C178,'FERDİ SONUÇ'!$B$6:$H$1140,7,0))</f>
        <v>-</v>
      </c>
      <c r="H178" s="85"/>
    </row>
    <row r="179" spans="1:8" ht="12.75" customHeight="1">
      <c r="A179" s="93"/>
      <c r="B179" s="95"/>
      <c r="C179" s="118">
        <f>IF(A176="","",INDEX('TAKIM KAYIT'!$C$6:$C$185,MATCH(C176,'TAKIM KAYIT'!$C$6:$C$185,0)+3))</f>
      </c>
      <c r="D179" s="96">
        <f>IF(ISERROR(VLOOKUP($C179,'START LİSTE'!$B$6:$G$1027,2,0)),"",VLOOKUP($C179,'START LİSTE'!$B$6:$G$1027,2,0))</f>
      </c>
      <c r="E179" s="97">
        <f>IF(ISERROR(VLOOKUP($C179,'START LİSTE'!$B$6:$G$1027,4,0)),"",VLOOKUP($C179,'START LİSTE'!$B$6:$G$1027,4,0))</f>
      </c>
      <c r="F179" s="98">
        <f>IF(ISERROR(VLOOKUP($C179,'FERDİ SONUÇ'!$B$6:$H$1140,6,0)),"",VLOOKUP($C179,'FERDİ SONUÇ'!$B$6:$H$1140,6,0))</f>
      </c>
      <c r="G179" s="100" t="str">
        <f>IF(OR(E179="",F179="DQ",F179="DNF",F179="DNS",F179=""),"-",VLOOKUP(C179,'FERDİ SONUÇ'!$B$6:$H$1140,7,0))</f>
        <v>-</v>
      </c>
      <c r="H179" s="94"/>
    </row>
    <row r="180" spans="1:8" ht="12.75" customHeight="1">
      <c r="A180" s="73"/>
      <c r="B180" s="75"/>
      <c r="C180" s="114">
        <f>IF(A182="","",INDEX('TAKIM KAYIT'!$C$6:$C$185,MATCH(C182,'TAKIM KAYIT'!$C$6:$C$185,0)-2))</f>
      </c>
      <c r="D180" s="77">
        <f>IF(ISERROR(VLOOKUP($C180,'START LİSTE'!$B$6:$G$1027,2,0)),"",VLOOKUP($C180,'START LİSTE'!$B$6:$G$1027,2,0))</f>
      </c>
      <c r="E180" s="78">
        <f>IF(ISERROR(VLOOKUP($C180,'START LİSTE'!$B$6:$G$1027,4,0)),"",VLOOKUP($C180,'START LİSTE'!$B$6:$G$1027,4,0))</f>
      </c>
      <c r="F180" s="79">
        <f>IF(ISERROR(VLOOKUP($C180,'FERDİ SONUÇ'!$B$6:$H$1140,6,0)),"",VLOOKUP($C180,'FERDİ SONUÇ'!$B$6:$H$1140,6,0))</f>
      </c>
      <c r="G180" s="81" t="str">
        <f>IF(OR(E180="",F180="DQ",F180="DNF",F180="DNS",F180=""),"-",VLOOKUP(C180,'FERDİ SONUÇ'!$B$6:$H$1140,7,0))</f>
        <v>-</v>
      </c>
      <c r="H180" s="74"/>
    </row>
    <row r="181" spans="1:8" ht="12.75" customHeight="1">
      <c r="A181" s="84"/>
      <c r="B181" s="86"/>
      <c r="C181" s="116">
        <f>IF(A182="","",INDEX('TAKIM KAYIT'!$C$6:$C$185,MATCH(C182,'TAKIM KAYIT'!$C$6:$C$185,0)-1))</f>
      </c>
      <c r="D181" s="88">
        <f>IF(ISERROR(VLOOKUP($C181,'START LİSTE'!$B$6:$G$1027,2,0)),"",VLOOKUP($C181,'START LİSTE'!$B$6:$G$1027,2,0))</f>
      </c>
      <c r="E181" s="89">
        <f>IF(ISERROR(VLOOKUP($C181,'START LİSTE'!$B$6:$G$1027,4,0)),"",VLOOKUP($C181,'START LİSTE'!$B$6:$G$1027,4,0))</f>
      </c>
      <c r="F181" s="90">
        <f>IF(ISERROR(VLOOKUP($C181,'FERDİ SONUÇ'!$B$6:$H$1140,6,0)),"",VLOOKUP($C181,'FERDİ SONUÇ'!$B$6:$H$1140,6,0))</f>
      </c>
      <c r="G181" s="92" t="str">
        <f>IF(OR(E181="",F181="DQ",F181="DNF",F181="DNS",F181=""),"-",VLOOKUP(C181,'FERDİ SONUÇ'!$B$6:$H$1140,7,0))</f>
        <v>-</v>
      </c>
      <c r="H181" s="85"/>
    </row>
    <row r="182" spans="1:8" ht="12.75" customHeight="1">
      <c r="A182" s="123">
        <f>IF(ISERROR(SMALL('TAKIM KAYIT'!$A$6:$A$185,30)),"",SMALL('TAKIM KAYIT'!$A$6:$A$185,30))</f>
      </c>
      <c r="B182" s="86">
        <f>IF(A182="","",VLOOKUP(A182,'TAKIM KAYIT'!$A$6:$J$185,2,FALSE))</f>
      </c>
      <c r="C182" s="116">
        <f>IF(A182="","",VLOOKUP(A182,'TAKIM KAYIT'!$A$6:$J$185,3,FALSE))</f>
      </c>
      <c r="D182" s="88">
        <f>IF(ISERROR(VLOOKUP($C182,'START LİSTE'!$B$6:$G$1027,2,0)),"",VLOOKUP($C182,'START LİSTE'!$B$6:$G$1027,2,0))</f>
      </c>
      <c r="E182" s="89">
        <f>IF(ISERROR(VLOOKUP($C182,'START LİSTE'!$B$6:$G$1027,4,0)),"",VLOOKUP($C182,'START LİSTE'!$B$6:$G$1027,4,0))</f>
      </c>
      <c r="F182" s="90">
        <f>IF(ISERROR(VLOOKUP($C182,'FERDİ SONUÇ'!$B$6:$H$1140,6,0)),"",VLOOKUP($C182,'FERDİ SONUÇ'!$B$6:$H$1140,6,0))</f>
      </c>
      <c r="G182" s="92" t="str">
        <f>IF(OR(E182="",F182="DQ",F182="DNF",F182="DNS",F182=""),"-",VLOOKUP(C182,'FERDİ SONUÇ'!$B$6:$H$1140,7,0))</f>
        <v>-</v>
      </c>
      <c r="H182" s="109">
        <f>IF(A182="","",VLOOKUP(A182,'TAKIM KAYIT'!$A$6:$K$185,10,FALSE))</f>
      </c>
    </row>
    <row r="183" spans="1:8" ht="12.75" customHeight="1">
      <c r="A183" s="84"/>
      <c r="B183" s="86"/>
      <c r="C183" s="116">
        <f>IF(A182="","",INDEX('TAKIM KAYIT'!$C$6:$C$185,MATCH(C182,'TAKIM KAYIT'!$C$6:$C$185,0)+1))</f>
      </c>
      <c r="D183" s="88">
        <f>IF(ISERROR(VLOOKUP($C183,'START LİSTE'!$B$6:$G$1027,2,0)),"",VLOOKUP($C183,'START LİSTE'!$B$6:$G$1027,2,0))</f>
      </c>
      <c r="E183" s="89">
        <f>IF(ISERROR(VLOOKUP($C183,'START LİSTE'!$B$6:$G$1027,4,0)),"",VLOOKUP($C183,'START LİSTE'!$B$6:$G$1027,4,0))</f>
      </c>
      <c r="F183" s="90">
        <f>IF(ISERROR(VLOOKUP($C183,'FERDİ SONUÇ'!$B$6:$H$1140,6,0)),"",VLOOKUP($C183,'FERDİ SONUÇ'!$B$6:$H$1140,6,0))</f>
      </c>
      <c r="G183" s="92" t="str">
        <f>IF(OR(E183="",F183="DQ",F183="DNF",F183="DNS",F183=""),"-",VLOOKUP(C183,'FERDİ SONUÇ'!$B$6:$H$1140,7,0))</f>
        <v>-</v>
      </c>
      <c r="H183" s="85"/>
    </row>
    <row r="184" spans="1:8" ht="12.75" customHeight="1">
      <c r="A184" s="84"/>
      <c r="B184" s="86"/>
      <c r="C184" s="116">
        <f>IF(A182="","",INDEX('TAKIM KAYIT'!$C$6:$C$185,MATCH(C182,'TAKIM KAYIT'!$C$6:$C$185,0)+2))</f>
      </c>
      <c r="D184" s="88">
        <f>IF(ISERROR(VLOOKUP($C184,'START LİSTE'!$B$6:$G$1027,2,0)),"",VLOOKUP($C184,'START LİSTE'!$B$6:$G$1027,2,0))</f>
      </c>
      <c r="E184" s="89">
        <f>IF(ISERROR(VLOOKUP($C184,'START LİSTE'!$B$6:$G$1027,4,0)),"",VLOOKUP($C184,'START LİSTE'!$B$6:$G$1027,4,0))</f>
      </c>
      <c r="F184" s="90">
        <f>IF(ISERROR(VLOOKUP($C184,'FERDİ SONUÇ'!$B$6:$H$1140,6,0)),"",VLOOKUP($C184,'FERDİ SONUÇ'!$B$6:$H$1140,6,0))</f>
      </c>
      <c r="G184" s="92" t="str">
        <f>IF(OR(E184="",F184="DQ",F184="DNF",F184="DNS",F184=""),"-",VLOOKUP(C184,'FERDİ SONUÇ'!$B$6:$H$1140,7,0))</f>
        <v>-</v>
      </c>
      <c r="H184" s="85"/>
    </row>
    <row r="185" spans="1:8" ht="12.75" customHeight="1">
      <c r="A185" s="93"/>
      <c r="B185" s="95"/>
      <c r="C185" s="118">
        <f>IF(A182="","",INDEX('TAKIM KAYIT'!$C$6:$C$185,MATCH(C182,'TAKIM KAYIT'!$C$6:$C$185,0)+3))</f>
      </c>
      <c r="D185" s="96">
        <f>IF(ISERROR(VLOOKUP($C185,'START LİSTE'!$B$6:$G$1027,2,0)),"",VLOOKUP($C185,'START LİSTE'!$B$6:$G$1027,2,0))</f>
      </c>
      <c r="E185" s="97">
        <f>IF(ISERROR(VLOOKUP($C185,'START LİSTE'!$B$6:$G$1027,4,0)),"",VLOOKUP($C185,'START LİSTE'!$B$6:$G$1027,4,0))</f>
      </c>
      <c r="F185" s="98">
        <f>IF(ISERROR(VLOOKUP($C185,'FERDİ SONUÇ'!$B$6:$H$1140,6,0)),"",VLOOKUP($C185,'FERDİ SONUÇ'!$B$6:$H$1140,6,0))</f>
      </c>
      <c r="G185" s="100" t="str">
        <f>IF(OR(E185="",F185="DQ",F185="DNF",F185="DNS",F185=""),"-",VLOOKUP(C185,'FERDİ SONUÇ'!$B$6:$H$1140,7,0))</f>
        <v>-</v>
      </c>
      <c r="H185" s="94"/>
    </row>
  </sheetData>
  <sheetProtection password="EF9D" sheet="1"/>
  <mergeCells count="4">
    <mergeCell ref="F4:H4"/>
    <mergeCell ref="A1:H1"/>
    <mergeCell ref="A2:H2"/>
    <mergeCell ref="A3:H3"/>
  </mergeCells>
  <conditionalFormatting sqref="B5">
    <cfRule type="duplicateValues" priority="4" dxfId="15" stopIfTrue="1">
      <formula>AND(COUNTIF($B$5:$B$5,B5)&gt;1,NOT(ISBLANK(B5)))</formula>
    </cfRule>
  </conditionalFormatting>
  <conditionalFormatting sqref="H6:H185">
    <cfRule type="duplicateValues" priority="3" dxfId="0" stopIfTrue="1">
      <formula>AND(COUNTIF($H$6:$H$185,H6)&gt;1,NOT(ISBLANK(H6)))</formula>
    </cfRule>
  </conditionalFormatting>
  <conditionalFormatting sqref="A6:A185">
    <cfRule type="cellIs" priority="1" dxfId="16" operator="greaterThan">
      <formula>1000</formula>
    </cfRule>
    <cfRule type="cellIs" priority="2" dxfId="15" operator="greaterThan">
      <formula>"&gt;1000"</formula>
    </cfRule>
  </conditionalFormatting>
  <printOptions horizontalCentered="1"/>
  <pageMargins left="0.51" right="0.12" top="0.6299212598425197" bottom="0.3937007874015748" header="0.3937007874015748" footer="0.2362204724409449"/>
  <pageSetup horizontalDpi="300" verticalDpi="300" orientation="portrait" paperSize="9" scale="98" r:id="rId2"/>
  <headerFooter alignWithMargins="0">
    <oddFooter>&amp;C&amp;P</oddFooter>
  </headerFooter>
  <rowBreaks count="3" manualBreakCount="3">
    <brk id="47" max="7" man="1"/>
    <brk id="95" max="7" man="1"/>
    <brk id="143" max="7" man="1"/>
  </rowBreaks>
  <ignoredErrors>
    <ignoredError sqref="C6:C7 C9:C11 C12:C13 C21:C25 C27:C31 C33:C37 C39:C43 C45:C49 C51:C55 C57:C61 C63:C67 C69:C73 C75:C79 C81:C85 C87:C91 C93:C97 C99:C103 C105:C109 C111:C115 C117:C121 C123:C127 C129:C133 C135:C139 C141:C145 C147:C151 C153:C157 C159:C163 C165:C169 C171:C175 C177:C181 C183:C185"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1" sqref="A11"/>
    </sheetView>
  </sheetViews>
  <sheetFormatPr defaultColWidth="9.00390625" defaultRowHeight="12.75"/>
  <cols>
    <col min="1" max="1" width="171.125" style="21" customWidth="1"/>
    <col min="2" max="16384" width="9.125" style="21" customWidth="1"/>
  </cols>
  <sheetData>
    <row r="1" ht="30.75" customHeight="1">
      <c r="A1" s="20" t="s">
        <v>17</v>
      </c>
    </row>
    <row r="2" s="23" customFormat="1" ht="39" customHeight="1">
      <c r="A2" s="22" t="s">
        <v>18</v>
      </c>
    </row>
    <row r="3" s="23" customFormat="1" ht="47.25" customHeight="1">
      <c r="A3" s="22" t="s">
        <v>20</v>
      </c>
    </row>
    <row r="4" s="23" customFormat="1" ht="42" customHeight="1">
      <c r="A4" s="22" t="s">
        <v>27</v>
      </c>
    </row>
    <row r="5" s="23" customFormat="1" ht="39.75" customHeight="1">
      <c r="A5" s="22" t="s">
        <v>23</v>
      </c>
    </row>
    <row r="6" s="23" customFormat="1" ht="24.75" customHeight="1">
      <c r="A6" s="22" t="s">
        <v>26</v>
      </c>
    </row>
    <row r="7" s="23" customFormat="1" ht="43.5" customHeight="1">
      <c r="A7" s="22" t="s">
        <v>28</v>
      </c>
    </row>
    <row r="8" ht="45.75" customHeight="1">
      <c r="A8" s="24" t="s">
        <v>24</v>
      </c>
    </row>
    <row r="9" ht="60" customHeight="1">
      <c r="A9" s="24" t="s">
        <v>25</v>
      </c>
    </row>
    <row r="10" ht="31.5" customHeight="1">
      <c r="A10" s="25" t="s">
        <v>19</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v-user</cp:lastModifiedBy>
  <cp:lastPrinted>2013-12-27T14:06:55Z</cp:lastPrinted>
  <dcterms:created xsi:type="dcterms:W3CDTF">2008-08-11T14:10:37Z</dcterms:created>
  <dcterms:modified xsi:type="dcterms:W3CDTF">2013-12-27T14:07:02Z</dcterms:modified>
  <cp:category/>
  <cp:version/>
  <cp:contentType/>
  <cp:contentStatus/>
</cp:coreProperties>
</file>