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60" windowWidth="11355" windowHeight="5520" tabRatio="894" activeTab="1"/>
  </bookViews>
  <sheets>
    <sheet name="KAPAK" sheetId="1" r:id="rId1"/>
    <sheet name="START LİSTE" sheetId="2" r:id="rId2"/>
    <sheet name="FERDİ SONUÇ" sheetId="3" r:id="rId3"/>
    <sheet name="TAKIM KAYIT" sheetId="4" state="hidden" r:id="rId4"/>
    <sheet name="TAKIM SONUÇ" sheetId="5" r:id="rId5"/>
    <sheet name="KULLANMA BİLGİLERİ" sheetId="6" state="hidden" r:id="rId6"/>
  </sheets>
  <definedNames>
    <definedName name="EsasPuan" localSheetId="0">#REF!</definedName>
    <definedName name="EsasPuan" localSheetId="5">#REF!</definedName>
    <definedName name="EsasPuan">#REF!</definedName>
    <definedName name="Kodlama" localSheetId="0">#REF!</definedName>
    <definedName name="Kodlama" localSheetId="5">#REF!</definedName>
    <definedName name="Kodlama">#REF!</definedName>
    <definedName name="Puanlama" localSheetId="0">#REF!</definedName>
    <definedName name="Puanlama" localSheetId="5">#REF!</definedName>
    <definedName name="Puanlama">#REF!</definedName>
    <definedName name="Sonuc" localSheetId="0">#REF!</definedName>
    <definedName name="Sonuc" localSheetId="5">#REF!</definedName>
    <definedName name="Sonuc">#REF!</definedName>
    <definedName name="Sporcular" localSheetId="0">#REF!</definedName>
    <definedName name="Sporcular" localSheetId="5">#REF!</definedName>
    <definedName name="Sporcular">#REF!</definedName>
    <definedName name="TakımData" localSheetId="0">#REF!</definedName>
    <definedName name="TakımData" localSheetId="5">#REF!</definedName>
    <definedName name="TakımData">#REF!</definedName>
    <definedName name="TakımKod" localSheetId="0">#REF!</definedName>
    <definedName name="TakımKod" localSheetId="5">#REF!</definedName>
    <definedName name="TakımKod">#REF!</definedName>
    <definedName name="TakımKod2" localSheetId="0">#REF!</definedName>
    <definedName name="TakımKod2" localSheetId="5">#REF!</definedName>
    <definedName name="TakımKod2">#REF!</definedName>
    <definedName name="TakımPuan" localSheetId="0">#REF!</definedName>
    <definedName name="TakımPuan" localSheetId="5">#REF!</definedName>
    <definedName name="TakımPuan">#REF!</definedName>
    <definedName name="ToplamPuanlar" localSheetId="0">#REF!</definedName>
    <definedName name="ToplamPuanlar" localSheetId="5">#REF!</definedName>
    <definedName name="ToplamPuanlar">#REF!</definedName>
    <definedName name="_xlnm.Print_Area" localSheetId="2">'FERDİ SONUÇ'!$A$1:$H$71</definedName>
    <definedName name="_xlnm.Print_Area" localSheetId="1">'START LİSTE'!$A$1:$F$79</definedName>
    <definedName name="_xlnm.Print_Area" localSheetId="3">'TAKIM KAYIT'!$A$1:$J$365</definedName>
    <definedName name="_xlnm.Print_Area" localSheetId="4">'TAKIM SONUÇ'!$A$1:$H$77</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<sst xmlns="http://schemas.openxmlformats.org/spreadsheetml/2006/main" count="299" uniqueCount="119">
  <si>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</si>
  <si>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</si>
  <si>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</si>
  <si>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</si>
  <si>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</si>
  <si>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</si>
  <si>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</si>
  <si>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</si>
  <si>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</si>
  <si>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</si>
  <si>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</si>
  <si>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</si>
  <si>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</si>
  <si>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</si>
  <si>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Yarışma Tarihi  :</t>
  </si>
  <si>
    <t>Geliş Puanı</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</si>
  <si>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</si>
  <si>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</si>
  <si>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</si>
  <si>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</si>
  <si>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t>Puan
Sırası</t>
  </si>
  <si>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</si>
  <si>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</si>
  <si>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</si>
  <si>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</si>
  <si>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</si>
  <si>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</si>
  <si>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İli-Kulüp/Okul Adı</t>
  </si>
  <si>
    <t>İli - Kulüp/Okul Adı</t>
  </si>
  <si>
    <t>Konya</t>
  </si>
  <si>
    <t>Türkiye Atletizm Federasyonu
Konya Atletizm İl Temsilciliği</t>
  </si>
  <si>
    <t>Genç ve Büyük Kulüpler Türkiye Kros Şampiyonası 1. Kademe</t>
  </si>
  <si>
    <t>6000 Metre</t>
  </si>
  <si>
    <t>Büyük Kadınlar</t>
  </si>
  <si>
    <t>T</t>
  </si>
  <si>
    <t>-</t>
  </si>
  <si>
    <t>İSTANBUL-BEŞİKTAŞ J.K</t>
  </si>
  <si>
    <t>İSTANBUL-ÜSKÜDAR BELEDİYESPOR</t>
  </si>
  <si>
    <t>F</t>
  </si>
  <si>
    <t>ŞAHSENE SARI</t>
  </si>
  <si>
    <t>BETÜL ARSLAN</t>
  </si>
  <si>
    <t>FATMA HACIKÖYLÜ</t>
  </si>
  <si>
    <t>YASEMİN CAN</t>
  </si>
  <si>
    <t>NİLAY ESEN</t>
  </si>
  <si>
    <t>SEVİLAY EYTEMİŞ</t>
  </si>
  <si>
    <t>ARZU İPER</t>
  </si>
  <si>
    <t>BURSA-OSMANGAZİ BLD.S.K</t>
  </si>
  <si>
    <t>CANAN KILIÇ</t>
  </si>
  <si>
    <t>TUĞÇE AYAZ</t>
  </si>
  <si>
    <t>ESRA ÖZGÜL</t>
  </si>
  <si>
    <t>SERAY ŞENTÜRK</t>
  </si>
  <si>
    <t>TUĞBA YENİ</t>
  </si>
  <si>
    <t>GÜLİSTAN BEKMEZ</t>
  </si>
  <si>
    <t>DİYARBAKIR-GENÇLİK SPOR KULÜBÜ</t>
  </si>
  <si>
    <t>DERYA ONAT</t>
  </si>
  <si>
    <t>AZİZE ÖZBEY</t>
  </si>
  <si>
    <t>FATOŞ SÖKMEN</t>
  </si>
  <si>
    <t>ESRA EMRE</t>
  </si>
  <si>
    <t>ESKİŞEHİR-ANADOLU ÜNİVERSİTESİ</t>
  </si>
  <si>
    <t>DEMET DİNÇ</t>
  </si>
  <si>
    <t>YAĞMUR TARHAN</t>
  </si>
  <si>
    <t>ESRA OTLU</t>
  </si>
  <si>
    <t>DUYGU TURGUT </t>
  </si>
  <si>
    <t>GÜL GEMİCİ</t>
  </si>
  <si>
    <t>ESKİŞEHİR-B.Ş.G.S.K.</t>
  </si>
  <si>
    <t>ZEHRA KUŞTEKİN</t>
  </si>
  <si>
    <t>BEYHAN DÖNMEZ</t>
  </si>
  <si>
    <t>EMİNE BAŞTUĞ</t>
  </si>
  <si>
    <t>FUNDA ERDOĞAN</t>
  </si>
  <si>
    <t>ISPARTA-BÖLGESPOR</t>
  </si>
  <si>
    <t>GAMZE KARAASLAN</t>
  </si>
  <si>
    <t>FATMA NUR ULUDAĞ</t>
  </si>
  <si>
    <t>HÜLYA MUMCU</t>
  </si>
  <si>
    <t>RAHİME KOÇER</t>
  </si>
  <si>
    <t>MERVE SÜME</t>
  </si>
  <si>
    <t>LÜTFİYE  KAYA</t>
  </si>
  <si>
    <t>ŞEYMA  YILDIZ</t>
  </si>
  <si>
    <t>ÇİĞDEM  GEZİCİ</t>
  </si>
  <si>
    <t>SUNA  KILIÇ</t>
  </si>
  <si>
    <t>ÇEŞMİNAZ YILMAZ</t>
  </si>
  <si>
    <t>CEREN  NAZ</t>
  </si>
  <si>
    <t xml:space="preserve">ÖZLEM KAYA </t>
  </si>
  <si>
    <t>BURCU BÜYÜKBEZGİN</t>
  </si>
  <si>
    <t>ESMA AYDEMİR</t>
  </si>
  <si>
    <t>TUĞBA GÜVENÇ</t>
  </si>
  <si>
    <t>BAHAR DOĞAN</t>
  </si>
  <si>
    <t>GÜLCAN MINGIR</t>
  </si>
  <si>
    <t>HANIM DERELİ</t>
  </si>
  <si>
    <t>KIRIKKALE-GSİM</t>
  </si>
  <si>
    <t>ZUHAL KAYA</t>
  </si>
  <si>
    <t>SÜMEYYE TEKPINAR</t>
  </si>
  <si>
    <t>GÜLNUR ÇAĞLAR</t>
  </si>
  <si>
    <t>GÜLTEN KARALÖK</t>
  </si>
  <si>
    <t>DERYA KAYA</t>
  </si>
  <si>
    <t>MARDİN-ATLETİZM SPOR KULÜBÜ</t>
  </si>
  <si>
    <t>ZEKİYE ÇELİK</t>
  </si>
  <si>
    <t>FATMA ÇABUK</t>
  </si>
  <si>
    <t>DERYA ERKAN</t>
  </si>
  <si>
    <t>KÜBRA KAYMAZ</t>
  </si>
  <si>
    <t>SABAHAT AKPINAR</t>
  </si>
  <si>
    <t>MERSİN-MESKİSPOR</t>
  </si>
  <si>
    <t>ELİF TOZLU</t>
  </si>
  <si>
    <t>HÜLYA BAŞTUĞ</t>
  </si>
  <si>
    <t>SÜHEYLA ADIYAMAN</t>
  </si>
  <si>
    <t>ESİN BAHAR DÖLEK</t>
  </si>
  <si>
    <t>GÜLFİDAN TİMURTAŞ</t>
  </si>
  <si>
    <t>SİİRT-GENÇLİK SPOR KULÜBÜ</t>
  </si>
  <si>
    <t>ŞİRİN TİMURTAŞ</t>
  </si>
  <si>
    <t>DİLEK BAL</t>
  </si>
  <si>
    <t>FATMA POLAT</t>
  </si>
  <si>
    <t>DİLEK ELÇİÇEK</t>
  </si>
  <si>
    <t>EVİN KİÇKİ</t>
  </si>
  <si>
    <t>KÜBRA TÜRE</t>
  </si>
  <si>
    <t>FERDİ-ISPARTA</t>
  </si>
  <si>
    <t>ZEYNEP İNKAYA</t>
  </si>
  <si>
    <t>FERDİ-İSTANBUL</t>
  </si>
  <si>
    <t>DNF</t>
  </si>
  <si>
    <t>DNS</t>
  </si>
  <si>
    <t>BURSA BÜYÜKŞEHİR BELEDİYE SPOR KULÜBÜ</t>
  </si>
</sst>
</file>

<file path=xl/styles.xml><?xml version="1.0" encoding="utf-8"?>
<styleSheet xmlns="http://schemas.openxmlformats.org/spreadsheetml/2006/main">
  <numFmts count="2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41F]d\ mmmm\ yyyy;@"/>
    <numFmt numFmtId="173" formatCode="[$-F800]dddd\,\ mmmm\ dd\,\ yyyy"/>
    <numFmt numFmtId="174" formatCode="00\.00"/>
    <numFmt numFmtId="175" formatCode="[$-41F]d\ mmmm\ yyyy\ h:mm;@"/>
    <numFmt numFmtId="176" formatCode="00\.00\.00"/>
    <numFmt numFmtId="177" formatCode="[$-41F]dd\ mmmm\ yyyy\ dddd"/>
    <numFmt numFmtId="178" formatCode="&quot;Evet&quot;;&quot;Evet&quot;;&quot;Hayır&quot;"/>
    <numFmt numFmtId="179" formatCode="&quot;Doğru&quot;;&quot;Doğru&quot;;&quot;Yanlış&quot;"/>
    <numFmt numFmtId="180" formatCode="&quot;Açık&quot;;&quot;Açık&quot;;&quot;Kapalı&quot;"/>
    <numFmt numFmtId="181" formatCode="[$¥€-2]\ #,##0.00_);[Red]\([$€-2]\ #,##0.00\)"/>
    <numFmt numFmtId="182" formatCode="00\:00"/>
  </numFmts>
  <fonts count="64">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9"/>
      <name val="Cambria"/>
      <family val="1"/>
    </font>
    <font>
      <b/>
      <i/>
      <sz val="8"/>
      <name val="Cambria"/>
      <family val="1"/>
    </font>
    <font>
      <b/>
      <i/>
      <sz val="14"/>
      <color indexed="10"/>
      <name val="Cambria"/>
      <family val="1"/>
    </font>
    <font>
      <b/>
      <sz val="14"/>
      <name val="Arial Tur"/>
      <family val="0"/>
    </font>
    <font>
      <b/>
      <sz val="10"/>
      <name val="Arial Tur"/>
      <family val="0"/>
    </font>
    <font>
      <b/>
      <u val="single"/>
      <sz val="10"/>
      <name val="Arial Tur"/>
      <family val="0"/>
    </font>
    <font>
      <b/>
      <sz val="16"/>
      <name val="Arial Tur"/>
      <family val="0"/>
    </font>
    <font>
      <u val="single"/>
      <sz val="10"/>
      <name val="Arial Tur"/>
      <family val="0"/>
    </font>
    <font>
      <sz val="10"/>
      <name val="Cambria"/>
      <family val="1"/>
    </font>
    <font>
      <sz val="10"/>
      <color indexed="8"/>
      <name val="Cambria"/>
      <family val="1"/>
    </font>
    <font>
      <b/>
      <sz val="10"/>
      <color indexed="10"/>
      <name val="Cambria"/>
      <family val="1"/>
    </font>
    <font>
      <sz val="10"/>
      <color indexed="9"/>
      <name val="Cambria"/>
      <family val="1"/>
    </font>
    <font>
      <b/>
      <sz val="10"/>
      <name val="Cambria"/>
      <family val="1"/>
    </font>
    <font>
      <b/>
      <sz val="8"/>
      <name val="Cambria"/>
      <family val="1"/>
    </font>
    <font>
      <b/>
      <sz val="9"/>
      <color indexed="10"/>
      <name val="Cambria"/>
      <family val="1"/>
    </font>
    <font>
      <b/>
      <sz val="12"/>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i/>
      <sz val="12"/>
      <color indexed="30"/>
      <name val="Cambria"/>
      <family val="1"/>
    </font>
    <font>
      <b/>
      <i/>
      <sz val="12"/>
      <color indexed="8"/>
      <name val="Cambria"/>
      <family val="1"/>
    </font>
    <font>
      <b/>
      <i/>
      <sz val="11"/>
      <color indexed="30"/>
      <name val="Cambria"/>
      <family val="1"/>
    </font>
    <font>
      <b/>
      <sz val="11"/>
      <name val="Cambria"/>
      <family val="1"/>
    </font>
    <font>
      <b/>
      <sz val="12"/>
      <color indexed="10"/>
      <name val="Cambria"/>
      <family val="1"/>
    </font>
    <font>
      <b/>
      <sz val="12"/>
      <color indexed="8"/>
      <name val="Cambria"/>
      <family val="1"/>
    </font>
    <font>
      <b/>
      <sz val="11"/>
      <color indexed="8"/>
      <name val="Cambria"/>
      <family val="1"/>
    </font>
    <font>
      <sz val="8"/>
      <name val="Cambria"/>
      <family val="1"/>
    </font>
    <font>
      <b/>
      <sz val="10"/>
      <color rgb="FFFF0000"/>
      <name val="Cambria"/>
      <family val="1"/>
    </font>
    <font>
      <sz val="10"/>
      <color theme="0"/>
      <name val="Cambria"/>
      <family val="1"/>
    </font>
    <font>
      <b/>
      <sz val="9"/>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i/>
      <sz val="12"/>
      <color rgb="FF0070C0"/>
      <name val="Cambria"/>
      <family val="1"/>
    </font>
    <font>
      <b/>
      <i/>
      <sz val="12"/>
      <color theme="1"/>
      <name val="Cambria"/>
      <family val="1"/>
    </font>
    <font>
      <b/>
      <i/>
      <sz val="11"/>
      <color rgb="FF0070C0"/>
      <name val="Cambria"/>
      <family val="1"/>
    </font>
    <font>
      <b/>
      <sz val="12"/>
      <color theme="1"/>
      <name val="Cambria"/>
      <family val="1"/>
    </font>
    <font>
      <b/>
      <sz val="11"/>
      <color theme="1"/>
      <name val="Cambria"/>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9" tint="0.7999799847602844"/>
        <bgColor indexed="64"/>
      </patternFill>
    </fill>
    <fill>
      <patternFill patternType="solid">
        <fgColor indexed="9"/>
        <bgColor indexed="64"/>
      </patternFill>
    </fill>
    <fill>
      <patternFill patternType="solid">
        <fgColor rgb="FFFFFF66"/>
        <bgColor indexed="64"/>
      </patternFill>
    </fill>
    <fill>
      <patternFill patternType="solid">
        <fgColor rgb="FFEBFFFF"/>
        <bgColor indexed="64"/>
      </patternFill>
    </fill>
    <fill>
      <patternFill patternType="solid">
        <fgColor theme="0"/>
        <bgColor indexed="64"/>
      </patternFill>
    </fill>
    <fill>
      <patternFill patternType="solid">
        <fgColor rgb="FFFFFF00"/>
        <bgColor indexed="64"/>
      </patternFill>
    </fill>
    <fill>
      <patternFill patternType="solid">
        <fgColor rgb="FFDDFFFF"/>
        <bgColor indexed="64"/>
      </patternFill>
    </fill>
    <fill>
      <patternFill patternType="solid">
        <fgColor rgb="FFCCFFFF"/>
        <bgColor indexed="64"/>
      </patternFill>
    </fill>
  </fills>
  <borders count="53">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thin"/>
      <top style="thin"/>
      <bottom style="thin"/>
    </border>
    <border>
      <left style="thin"/>
      <right style="thin"/>
      <top style="hair"/>
      <bottom style="hair"/>
    </border>
    <border>
      <left/>
      <right style="thin"/>
      <top style="hair"/>
      <bottom style="hair"/>
    </border>
    <border>
      <left style="thin"/>
      <right style="thin"/>
      <top/>
      <bottom style="hair"/>
    </border>
    <border>
      <left/>
      <right style="thin"/>
      <top/>
      <bottom style="hair"/>
    </border>
    <border>
      <left style="hair"/>
      <right style="hair"/>
      <top style="thin"/>
      <bottom style="thin"/>
    </border>
    <border>
      <left style="hair"/>
      <right style="thin"/>
      <top style="thin"/>
      <bottom style="thin"/>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hair"/>
      <right style="hair"/>
      <top style="hair"/>
      <bottom/>
    </border>
    <border>
      <left/>
      <right/>
      <top/>
      <bottom style="thin"/>
    </border>
    <border>
      <left style="thin"/>
      <right style="hair"/>
      <top style="thin"/>
      <bottom style="thin"/>
    </border>
    <border>
      <left style="hair"/>
      <right style="hair"/>
      <top>
        <color indexed="63"/>
      </top>
      <bottom style="hair"/>
    </border>
    <border>
      <left style="thin"/>
      <right style="thin"/>
      <top style="thin"/>
      <bottom style="medium"/>
    </border>
    <border>
      <left/>
      <right/>
      <top style="thin"/>
      <bottom style="medium"/>
    </border>
    <border>
      <left/>
      <right style="thin"/>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right style="thin"/>
      <top style="hair"/>
      <bottom style="medium"/>
    </border>
    <border>
      <left style="thin"/>
      <right style="thin"/>
      <top style="hair"/>
      <bottom style="medium"/>
    </border>
    <border>
      <left style="thin"/>
      <right style="thin"/>
      <top style="thin"/>
      <bottom style="hair"/>
    </border>
    <border>
      <left style="thin"/>
      <right style="thin"/>
      <top style="hair"/>
      <bottom style="thin"/>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71">
    <xf numFmtId="0" fontId="0" fillId="0" borderId="0" xfId="0" applyAlignment="1">
      <alignment/>
    </xf>
    <xf numFmtId="0" fontId="25" fillId="24" borderId="10" xfId="0" applyFont="1" applyFill="1" applyBorder="1" applyAlignment="1">
      <alignment horizontal="center" vertical="center" wrapText="1"/>
    </xf>
    <xf numFmtId="0" fontId="0" fillId="0" borderId="0" xfId="0" applyAlignment="1">
      <alignment wrapText="1"/>
    </xf>
    <xf numFmtId="0" fontId="0" fillId="0" borderId="10" xfId="0" applyBorder="1" applyAlignment="1">
      <alignment vertical="center" wrapText="1"/>
    </xf>
    <xf numFmtId="0" fontId="0" fillId="0" borderId="0" xfId="0" applyAlignment="1">
      <alignment vertical="center" wrapText="1"/>
    </xf>
    <xf numFmtId="0" fontId="0" fillId="0" borderId="10" xfId="0" applyBorder="1" applyAlignment="1">
      <alignment horizontal="center" vertical="center" wrapText="1"/>
    </xf>
    <xf numFmtId="0" fontId="26" fillId="0" borderId="10" xfId="0" applyFont="1" applyBorder="1" applyAlignment="1">
      <alignment horizontal="center" wrapText="1"/>
    </xf>
    <xf numFmtId="0" fontId="30" fillId="0" borderId="0" xfId="0" applyFont="1" applyAlignment="1">
      <alignment horizontal="center" vertical="center"/>
    </xf>
    <xf numFmtId="0" fontId="31" fillId="25" borderId="11" xfId="0" applyFont="1" applyFill="1" applyBorder="1" applyAlignment="1" applyProtection="1">
      <alignment horizontal="center" vertical="center"/>
      <protection hidden="1"/>
    </xf>
    <xf numFmtId="0" fontId="30" fillId="26" borderId="12" xfId="0" applyFont="1" applyFill="1" applyBorder="1" applyAlignment="1" applyProtection="1">
      <alignment horizontal="center" vertical="center"/>
      <protection locked="0"/>
    </xf>
    <xf numFmtId="0" fontId="30" fillId="25" borderId="12" xfId="0" applyFont="1" applyFill="1" applyBorder="1" applyAlignment="1" applyProtection="1">
      <alignment horizontal="left" vertical="center" shrinkToFit="1"/>
      <protection hidden="1"/>
    </xf>
    <xf numFmtId="0" fontId="30" fillId="25" borderId="12" xfId="0" applyFont="1" applyFill="1" applyBorder="1" applyAlignment="1" applyProtection="1">
      <alignment horizontal="center" vertical="center"/>
      <protection hidden="1"/>
    </xf>
    <xf numFmtId="14" fontId="30" fillId="25" borderId="12" xfId="0" applyNumberFormat="1" applyFont="1" applyFill="1" applyBorder="1" applyAlignment="1" applyProtection="1">
      <alignment horizontal="center" vertical="center"/>
      <protection hidden="1"/>
    </xf>
    <xf numFmtId="0" fontId="30" fillId="25" borderId="11" xfId="0" applyFont="1" applyFill="1" applyBorder="1" applyAlignment="1" applyProtection="1">
      <alignment horizontal="center" vertical="center"/>
      <protection hidden="1"/>
    </xf>
    <xf numFmtId="0" fontId="30" fillId="0" borderId="0" xfId="0" applyFont="1" applyFill="1" applyAlignment="1">
      <alignment vertical="center"/>
    </xf>
    <xf numFmtId="173" fontId="51" fillId="27" borderId="0" xfId="0" applyNumberFormat="1" applyFont="1" applyFill="1" applyBorder="1" applyAlignment="1">
      <alignment horizontal="left" vertical="center"/>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13" xfId="0" applyFont="1" applyFill="1" applyBorder="1" applyAlignment="1">
      <alignment horizontal="center" vertical="center"/>
    </xf>
    <xf numFmtId="0" fontId="30" fillId="0" borderId="14" xfId="0" applyFont="1" applyFill="1" applyBorder="1" applyAlignment="1">
      <alignment horizontal="center" vertical="center"/>
    </xf>
    <xf numFmtId="0" fontId="30" fillId="0" borderId="14" xfId="0" applyFont="1" applyFill="1" applyBorder="1" applyAlignment="1">
      <alignment horizontal="left" vertical="center"/>
    </xf>
    <xf numFmtId="14" fontId="30" fillId="0" borderId="14" xfId="0" applyNumberFormat="1" applyFont="1" applyFill="1" applyBorder="1" applyAlignment="1">
      <alignment horizontal="center" vertical="center"/>
    </xf>
    <xf numFmtId="0" fontId="30" fillId="0" borderId="11" xfId="0" applyFont="1" applyFill="1" applyBorder="1" applyAlignment="1">
      <alignment horizontal="center" vertical="center"/>
    </xf>
    <xf numFmtId="0" fontId="30" fillId="0" borderId="12" xfId="0" applyFont="1" applyFill="1" applyBorder="1" applyAlignment="1">
      <alignment horizontal="center" vertical="center"/>
    </xf>
    <xf numFmtId="0" fontId="30" fillId="0" borderId="12" xfId="0" applyFont="1" applyFill="1" applyBorder="1" applyAlignment="1">
      <alignment horizontal="left" vertical="center"/>
    </xf>
    <xf numFmtId="0" fontId="30" fillId="0" borderId="12" xfId="0" applyFont="1" applyFill="1" applyBorder="1" applyAlignment="1">
      <alignment horizontal="center" vertical="center" wrapText="1"/>
    </xf>
    <xf numFmtId="14" fontId="30" fillId="0" borderId="12" xfId="0" applyNumberFormat="1" applyFont="1" applyFill="1" applyBorder="1" applyAlignment="1">
      <alignment horizontal="center" vertical="center"/>
    </xf>
    <xf numFmtId="0" fontId="30" fillId="0" borderId="14" xfId="0" applyFont="1" applyFill="1" applyBorder="1" applyAlignment="1">
      <alignment horizontal="center" vertical="center" wrapText="1"/>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0" fontId="52" fillId="0" borderId="0" xfId="0" applyFont="1" applyAlignment="1">
      <alignment horizontal="center" vertical="center"/>
    </xf>
    <xf numFmtId="0" fontId="34" fillId="24" borderId="15" xfId="0" applyFont="1" applyFill="1" applyBorder="1" applyAlignment="1" applyProtection="1">
      <alignment horizontal="center" vertical="center" wrapText="1"/>
      <protection hidden="1"/>
    </xf>
    <xf numFmtId="0" fontId="35" fillId="24" borderId="16" xfId="0" applyFont="1" applyFill="1" applyBorder="1" applyAlignment="1" applyProtection="1">
      <alignment horizontal="center" vertical="center" wrapText="1"/>
      <protection hidden="1"/>
    </xf>
    <xf numFmtId="0" fontId="30" fillId="0" borderId="0" xfId="0" applyFont="1" applyBorder="1" applyAlignment="1" applyProtection="1">
      <alignment horizontal="center" vertical="center" wrapText="1"/>
      <protection hidden="1"/>
    </xf>
    <xf numFmtId="0" fontId="30" fillId="0" borderId="0" xfId="0" applyFont="1" applyBorder="1" applyAlignment="1" applyProtection="1">
      <alignment horizontal="center" vertical="center"/>
      <protection hidden="1"/>
    </xf>
    <xf numFmtId="0" fontId="52" fillId="0" borderId="0" xfId="0" applyFont="1" applyBorder="1" applyAlignment="1" applyProtection="1">
      <alignment horizontal="center" vertical="center" wrapText="1"/>
      <protection hidden="1"/>
    </xf>
    <xf numFmtId="0" fontId="34" fillId="25" borderId="17" xfId="0" applyFont="1" applyFill="1" applyBorder="1" applyAlignment="1" applyProtection="1">
      <alignment horizontal="center" vertical="center"/>
      <protection hidden="1"/>
    </xf>
    <xf numFmtId="0" fontId="34" fillId="25" borderId="18" xfId="0" applyFont="1" applyFill="1" applyBorder="1" applyAlignment="1" applyProtection="1">
      <alignment horizontal="center" vertical="center"/>
      <protection hidden="1"/>
    </xf>
    <xf numFmtId="0" fontId="30" fillId="28" borderId="18" xfId="0" applyFont="1" applyFill="1" applyBorder="1" applyAlignment="1" applyProtection="1">
      <alignment horizontal="left" vertical="center" shrinkToFit="1"/>
      <protection hidden="1"/>
    </xf>
    <xf numFmtId="1" fontId="30" fillId="29" borderId="19" xfId="0" applyNumberFormat="1" applyFont="1" applyFill="1" applyBorder="1" applyAlignment="1" applyProtection="1">
      <alignment horizontal="center" vertical="center"/>
      <protection locked="0"/>
    </xf>
    <xf numFmtId="0" fontId="30" fillId="25" borderId="19" xfId="0" applyFont="1" applyFill="1" applyBorder="1" applyAlignment="1" applyProtection="1">
      <alignment horizontal="left" vertical="center" shrinkToFit="1"/>
      <protection hidden="1"/>
    </xf>
    <xf numFmtId="0" fontId="30" fillId="25" borderId="19" xfId="0" applyFont="1" applyFill="1" applyBorder="1" applyAlignment="1" applyProtection="1">
      <alignment horizontal="center" vertical="center"/>
      <protection hidden="1"/>
    </xf>
    <xf numFmtId="174" fontId="30" fillId="25" borderId="19" xfId="0" applyNumberFormat="1" applyFont="1" applyFill="1" applyBorder="1" applyAlignment="1" applyProtection="1">
      <alignment horizontal="center" vertical="center"/>
      <protection hidden="1"/>
    </xf>
    <xf numFmtId="0" fontId="30" fillId="25" borderId="19" xfId="0" applyNumberFormat="1" applyFont="1" applyFill="1" applyBorder="1" applyAlignment="1" applyProtection="1">
      <alignment horizontal="center" vertical="center"/>
      <protection hidden="1"/>
    </xf>
    <xf numFmtId="0" fontId="30" fillId="25" borderId="20" xfId="0" applyFont="1" applyFill="1" applyBorder="1" applyAlignment="1" applyProtection="1">
      <alignment horizontal="center" vertical="center"/>
      <protection hidden="1"/>
    </xf>
    <xf numFmtId="0" fontId="30" fillId="0" borderId="0" xfId="0" applyFont="1" applyAlignment="1" applyProtection="1">
      <alignment horizontal="center" vertical="center"/>
      <protection hidden="1"/>
    </xf>
    <xf numFmtId="0" fontId="52" fillId="0" borderId="0" xfId="0" applyFont="1" applyAlignment="1" applyProtection="1">
      <alignment horizontal="center" vertical="center"/>
      <protection hidden="1"/>
    </xf>
    <xf numFmtId="0" fontId="34" fillId="25" borderId="21" xfId="0" applyFont="1" applyFill="1" applyBorder="1" applyAlignment="1" applyProtection="1">
      <alignment horizontal="center" vertical="center"/>
      <protection hidden="1"/>
    </xf>
    <xf numFmtId="0" fontId="34" fillId="25" borderId="22" xfId="0" applyFont="1" applyFill="1" applyBorder="1" applyAlignment="1" applyProtection="1">
      <alignment horizontal="center" vertical="center"/>
      <protection hidden="1"/>
    </xf>
    <xf numFmtId="0" fontId="30" fillId="28" borderId="22" xfId="0" applyFont="1" applyFill="1" applyBorder="1" applyAlignment="1" applyProtection="1">
      <alignment horizontal="left" vertical="center" shrinkToFit="1"/>
      <protection hidden="1"/>
    </xf>
    <xf numFmtId="1" fontId="30" fillId="29" borderId="23" xfId="0" applyNumberFormat="1" applyFont="1" applyFill="1" applyBorder="1" applyAlignment="1" applyProtection="1">
      <alignment horizontal="center" vertical="center"/>
      <protection locked="0"/>
    </xf>
    <xf numFmtId="0" fontId="30" fillId="25" borderId="23" xfId="0" applyFont="1" applyFill="1" applyBorder="1" applyAlignment="1" applyProtection="1">
      <alignment horizontal="left" vertical="center" shrinkToFit="1"/>
      <protection hidden="1"/>
    </xf>
    <xf numFmtId="0" fontId="30" fillId="25" borderId="23" xfId="0" applyFont="1" applyFill="1" applyBorder="1" applyAlignment="1" applyProtection="1">
      <alignment horizontal="center" vertical="center"/>
      <protection hidden="1"/>
    </xf>
    <xf numFmtId="174" fontId="30" fillId="25" borderId="23" xfId="0" applyNumberFormat="1" applyFont="1" applyFill="1" applyBorder="1" applyAlignment="1" applyProtection="1">
      <alignment horizontal="center" vertical="center"/>
      <protection hidden="1"/>
    </xf>
    <xf numFmtId="0" fontId="30" fillId="25" borderId="23" xfId="0" applyNumberFormat="1" applyFont="1" applyFill="1" applyBorder="1" applyAlignment="1" applyProtection="1">
      <alignment horizontal="center" vertical="center"/>
      <protection hidden="1"/>
    </xf>
    <xf numFmtId="0" fontId="30" fillId="25" borderId="24" xfId="0" applyFont="1" applyFill="1" applyBorder="1" applyAlignment="1" applyProtection="1">
      <alignment horizontal="center" vertical="center"/>
      <protection hidden="1"/>
    </xf>
    <xf numFmtId="0" fontId="34" fillId="25" borderId="25" xfId="0" applyFont="1" applyFill="1" applyBorder="1" applyAlignment="1" applyProtection="1">
      <alignment horizontal="center" vertical="center"/>
      <protection hidden="1"/>
    </xf>
    <xf numFmtId="0" fontId="34" fillId="25" borderId="26" xfId="0" applyFont="1" applyFill="1" applyBorder="1" applyAlignment="1" applyProtection="1">
      <alignment horizontal="center" vertical="center"/>
      <protection hidden="1"/>
    </xf>
    <xf numFmtId="0" fontId="30" fillId="28" borderId="26" xfId="0" applyFont="1" applyFill="1" applyBorder="1" applyAlignment="1" applyProtection="1">
      <alignment horizontal="left" vertical="center" shrinkToFit="1"/>
      <protection hidden="1"/>
    </xf>
    <xf numFmtId="0" fontId="30" fillId="25" borderId="27" xfId="0" applyFont="1" applyFill="1" applyBorder="1" applyAlignment="1" applyProtection="1">
      <alignment horizontal="left" vertical="center" shrinkToFit="1"/>
      <protection hidden="1"/>
    </xf>
    <xf numFmtId="0" fontId="30" fillId="25" borderId="27" xfId="0" applyFont="1" applyFill="1" applyBorder="1" applyAlignment="1" applyProtection="1">
      <alignment horizontal="center" vertical="center"/>
      <protection hidden="1"/>
    </xf>
    <xf numFmtId="174" fontId="30" fillId="25" borderId="27" xfId="0" applyNumberFormat="1" applyFont="1" applyFill="1" applyBorder="1" applyAlignment="1" applyProtection="1">
      <alignment horizontal="center" vertical="center"/>
      <protection hidden="1"/>
    </xf>
    <xf numFmtId="0" fontId="30" fillId="25" borderId="27" xfId="0" applyNumberFormat="1" applyFont="1" applyFill="1" applyBorder="1" applyAlignment="1" applyProtection="1">
      <alignment horizontal="center" vertical="center"/>
      <protection hidden="1"/>
    </xf>
    <xf numFmtId="0" fontId="30" fillId="25" borderId="28"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0" fillId="25" borderId="29" xfId="0" applyFont="1" applyFill="1" applyBorder="1" applyAlignment="1" applyProtection="1">
      <alignment horizontal="left" vertical="center" shrinkToFit="1"/>
      <protection hidden="1"/>
    </xf>
    <xf numFmtId="0" fontId="30" fillId="25" borderId="29" xfId="0" applyFont="1" applyFill="1" applyBorder="1" applyAlignment="1" applyProtection="1">
      <alignment horizontal="center" vertical="center"/>
      <protection hidden="1"/>
    </xf>
    <xf numFmtId="174" fontId="30" fillId="25" borderId="29" xfId="0" applyNumberFormat="1" applyFont="1" applyFill="1" applyBorder="1" applyAlignment="1" applyProtection="1">
      <alignment horizontal="center" vertical="center"/>
      <protection hidden="1"/>
    </xf>
    <xf numFmtId="0" fontId="34" fillId="0" borderId="0" xfId="0" applyFont="1" applyAlignment="1" applyProtection="1">
      <alignment horizontal="center" vertical="center" wrapText="1"/>
      <protection hidden="1"/>
    </xf>
    <xf numFmtId="0" fontId="52" fillId="0" borderId="0" xfId="0" applyFont="1" applyAlignment="1" applyProtection="1">
      <alignment horizontal="center" vertical="center" wrapText="1"/>
      <protection hidden="1"/>
    </xf>
    <xf numFmtId="173" fontId="53" fillId="27" borderId="30" xfId="0" applyNumberFormat="1" applyFont="1" applyFill="1" applyBorder="1" applyAlignment="1">
      <alignment vertical="center"/>
    </xf>
    <xf numFmtId="0" fontId="34" fillId="24" borderId="31" xfId="0" applyFont="1" applyFill="1" applyBorder="1" applyAlignment="1" applyProtection="1">
      <alignment horizontal="center" vertical="center" wrapText="1"/>
      <protection hidden="1"/>
    </xf>
    <xf numFmtId="0" fontId="37" fillId="25" borderId="22" xfId="0" applyFont="1" applyFill="1" applyBorder="1" applyAlignment="1" applyProtection="1">
      <alignment horizontal="center" vertical="center"/>
      <protection hidden="1"/>
    </xf>
    <xf numFmtId="0" fontId="37" fillId="29" borderId="21" xfId="0" applyFont="1" applyFill="1" applyBorder="1" applyAlignment="1" applyProtection="1">
      <alignment horizontal="center" vertical="center"/>
      <protection locked="0"/>
    </xf>
    <xf numFmtId="0" fontId="32" fillId="27" borderId="30" xfId="0" applyFont="1" applyFill="1" applyBorder="1" applyAlignment="1">
      <alignment vertical="center"/>
    </xf>
    <xf numFmtId="0" fontId="32" fillId="27" borderId="30" xfId="0" applyFont="1" applyFill="1" applyBorder="1" applyAlignment="1" applyProtection="1">
      <alignment vertical="center"/>
      <protection hidden="1"/>
    </xf>
    <xf numFmtId="173" fontId="51" fillId="27" borderId="30" xfId="0" applyNumberFormat="1" applyFont="1" applyFill="1" applyBorder="1" applyAlignment="1" applyProtection="1">
      <alignment vertical="center"/>
      <protection hidden="1"/>
    </xf>
    <xf numFmtId="1" fontId="30" fillId="25" borderId="19" xfId="0" applyNumberFormat="1" applyFont="1" applyFill="1" applyBorder="1" applyAlignment="1" applyProtection="1">
      <alignment horizontal="center" vertical="center"/>
      <protection hidden="1"/>
    </xf>
    <xf numFmtId="0" fontId="30" fillId="25" borderId="20" xfId="0" applyNumberFormat="1" applyFont="1" applyFill="1" applyBorder="1" applyAlignment="1" applyProtection="1">
      <alignment horizontal="center" vertical="center"/>
      <protection hidden="1"/>
    </xf>
    <xf numFmtId="1" fontId="30" fillId="25" borderId="23" xfId="0" applyNumberFormat="1" applyFont="1" applyFill="1" applyBorder="1" applyAlignment="1" applyProtection="1">
      <alignment horizontal="center" vertical="center"/>
      <protection hidden="1"/>
    </xf>
    <xf numFmtId="0" fontId="30" fillId="25" borderId="24" xfId="0" applyNumberFormat="1" applyFont="1" applyFill="1" applyBorder="1" applyAlignment="1" applyProtection="1">
      <alignment horizontal="center" vertical="center"/>
      <protection hidden="1"/>
    </xf>
    <xf numFmtId="1" fontId="30" fillId="25" borderId="27" xfId="0" applyNumberFormat="1" applyFont="1" applyFill="1" applyBorder="1" applyAlignment="1" applyProtection="1">
      <alignment horizontal="center" vertical="center"/>
      <protection hidden="1"/>
    </xf>
    <xf numFmtId="0" fontId="30" fillId="25" borderId="28" xfId="0" applyNumberFormat="1" applyFont="1" applyFill="1" applyBorder="1" applyAlignment="1" applyProtection="1">
      <alignment horizontal="center" vertical="center"/>
      <protection hidden="1"/>
    </xf>
    <xf numFmtId="0" fontId="34" fillId="24" borderId="16" xfId="0" applyFont="1" applyFill="1" applyBorder="1" applyAlignment="1" applyProtection="1">
      <alignment horizontal="center" vertical="center" wrapText="1"/>
      <protection hidden="1"/>
    </xf>
    <xf numFmtId="14" fontId="34" fillId="24" borderId="15" xfId="0" applyNumberFormat="1" applyFont="1" applyFill="1" applyBorder="1" applyAlignment="1" applyProtection="1">
      <alignment horizontal="center" vertical="center" wrapText="1"/>
      <protection hidden="1"/>
    </xf>
    <xf numFmtId="0" fontId="37" fillId="25" borderId="21" xfId="0" applyFont="1" applyFill="1" applyBorder="1" applyAlignment="1" applyProtection="1">
      <alignment horizontal="center" vertical="center"/>
      <protection hidden="1"/>
    </xf>
    <xf numFmtId="1" fontId="30" fillId="29" borderId="32" xfId="0" applyNumberFormat="1" applyFont="1" applyFill="1" applyBorder="1" applyAlignment="1" applyProtection="1">
      <alignment horizontal="center" vertical="center"/>
      <protection locked="0"/>
    </xf>
    <xf numFmtId="1" fontId="30" fillId="29" borderId="27" xfId="0" applyNumberFormat="1" applyFont="1" applyFill="1" applyBorder="1" applyAlignment="1" applyProtection="1">
      <alignment horizontal="center" vertical="center"/>
      <protection locked="0"/>
    </xf>
    <xf numFmtId="14" fontId="34" fillId="29" borderId="15" xfId="0" applyNumberFormat="1" applyFont="1" applyFill="1" applyBorder="1" applyAlignment="1" applyProtection="1">
      <alignment horizontal="center" vertical="center" wrapText="1"/>
      <protection locked="0"/>
    </xf>
    <xf numFmtId="0" fontId="34" fillId="24" borderId="33" xfId="0" applyFont="1" applyFill="1" applyBorder="1" applyAlignment="1">
      <alignment horizontal="center" vertical="center" wrapText="1"/>
    </xf>
    <xf numFmtId="0" fontId="34" fillId="24" borderId="34" xfId="0" applyFont="1" applyFill="1" applyBorder="1" applyAlignment="1">
      <alignment horizontal="center" vertical="center" wrapText="1"/>
    </xf>
    <xf numFmtId="14" fontId="34" fillId="24" borderId="33" xfId="0" applyNumberFormat="1" applyFont="1" applyFill="1" applyBorder="1" applyAlignment="1">
      <alignment horizontal="center" vertical="center" wrapText="1"/>
    </xf>
    <xf numFmtId="0" fontId="30" fillId="0" borderId="0" xfId="0" applyFont="1" applyAlignment="1" applyProtection="1">
      <alignment vertical="center"/>
      <protection hidden="1"/>
    </xf>
    <xf numFmtId="172" fontId="30" fillId="0" borderId="0" xfId="0" applyNumberFormat="1" applyFont="1" applyAlignment="1" applyProtection="1">
      <alignment vertical="center"/>
      <protection hidden="1"/>
    </xf>
    <xf numFmtId="173" fontId="51" fillId="27" borderId="30" xfId="0" applyNumberFormat="1" applyFont="1" applyFill="1" applyBorder="1" applyAlignment="1" applyProtection="1">
      <alignment horizontal="center" vertical="center"/>
      <protection hidden="1"/>
    </xf>
    <xf numFmtId="0" fontId="34" fillId="24" borderId="10" xfId="0" applyFont="1" applyFill="1" applyBorder="1" applyAlignment="1" applyProtection="1">
      <alignment horizontal="center" vertical="center" wrapText="1"/>
      <protection hidden="1"/>
    </xf>
    <xf numFmtId="0" fontId="34" fillId="24" borderId="35" xfId="0" applyFont="1" applyFill="1" applyBorder="1" applyAlignment="1" applyProtection="1">
      <alignment horizontal="center" vertical="center" wrapText="1"/>
      <protection hidden="1"/>
    </xf>
    <xf numFmtId="14" fontId="34" fillId="24" borderId="35" xfId="0" applyNumberFormat="1" applyFont="1" applyFill="1" applyBorder="1" applyAlignment="1" applyProtection="1">
      <alignment horizontal="center" vertical="center" wrapText="1"/>
      <protection hidden="1"/>
    </xf>
    <xf numFmtId="0" fontId="30" fillId="0" borderId="0" xfId="0" applyFont="1" applyBorder="1" applyAlignment="1" applyProtection="1">
      <alignment vertical="center" wrapText="1"/>
      <protection hidden="1"/>
    </xf>
    <xf numFmtId="0" fontId="30" fillId="0" borderId="0" xfId="0" applyFont="1" applyBorder="1" applyAlignment="1" applyProtection="1">
      <alignment/>
      <protection hidden="1"/>
    </xf>
    <xf numFmtId="0" fontId="30" fillId="0" borderId="0" xfId="0" applyFont="1" applyAlignment="1" applyProtection="1">
      <alignment horizontal="left" vertical="center"/>
      <protection hidden="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73" fontId="20" fillId="0" borderId="0" xfId="0" applyNumberFormat="1" applyFont="1" applyFill="1" applyAlignment="1" applyProtection="1">
      <alignment/>
      <protection hidden="1"/>
    </xf>
    <xf numFmtId="0" fontId="21" fillId="30" borderId="36" xfId="0" applyFont="1" applyFill="1" applyBorder="1" applyAlignment="1" applyProtection="1">
      <alignment vertical="center"/>
      <protection hidden="1"/>
    </xf>
    <xf numFmtId="0" fontId="21" fillId="30" borderId="0" xfId="0" applyFont="1" applyFill="1" applyBorder="1" applyAlignment="1" applyProtection="1">
      <alignment vertical="center"/>
      <protection hidden="1"/>
    </xf>
    <xf numFmtId="0" fontId="21" fillId="30" borderId="37"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4" fillId="30" borderId="36" xfId="0" applyFont="1" applyFill="1" applyBorder="1" applyAlignment="1" applyProtection="1">
      <alignment vertical="center"/>
      <protection hidden="1"/>
    </xf>
    <xf numFmtId="0" fontId="55" fillId="30" borderId="0" xfId="0" applyFont="1" applyFill="1" applyBorder="1" applyAlignment="1" applyProtection="1">
      <alignment horizontal="center" vertical="center"/>
      <protection hidden="1"/>
    </xf>
    <xf numFmtId="0" fontId="54" fillId="30" borderId="37" xfId="0" applyFont="1" applyFill="1" applyBorder="1" applyAlignment="1" applyProtection="1">
      <alignment vertical="center"/>
      <protection hidden="1"/>
    </xf>
    <xf numFmtId="0" fontId="21" fillId="30" borderId="0" xfId="0" applyFont="1" applyFill="1" applyBorder="1" applyAlignment="1" applyProtection="1">
      <alignment horizontal="center" vertical="center"/>
      <protection hidden="1"/>
    </xf>
    <xf numFmtId="0" fontId="21" fillId="30" borderId="38" xfId="0" applyFont="1" applyFill="1" applyBorder="1" applyAlignment="1" applyProtection="1">
      <alignment vertical="center"/>
      <protection hidden="1"/>
    </xf>
    <xf numFmtId="0" fontId="21" fillId="30" borderId="39" xfId="0" applyFont="1" applyFill="1" applyBorder="1" applyAlignment="1" applyProtection="1">
      <alignment vertical="center"/>
      <protection hidden="1"/>
    </xf>
    <xf numFmtId="0" fontId="21" fillId="30" borderId="40" xfId="0" applyFont="1" applyFill="1" applyBorder="1" applyAlignment="1" applyProtection="1">
      <alignment vertical="center"/>
      <protection hidden="1"/>
    </xf>
    <xf numFmtId="0" fontId="56" fillId="31" borderId="36" xfId="0" applyFont="1" applyFill="1" applyBorder="1" applyAlignment="1" applyProtection="1">
      <alignment horizontal="right" vertical="center" wrapText="1"/>
      <protection hidden="1"/>
    </xf>
    <xf numFmtId="0" fontId="56" fillId="31" borderId="36" xfId="0" applyFont="1" applyFill="1" applyBorder="1" applyAlignment="1" applyProtection="1">
      <alignment horizontal="right" vertical="center"/>
      <protection hidden="1"/>
    </xf>
    <xf numFmtId="0" fontId="56" fillId="31" borderId="38" xfId="0" applyFont="1" applyFill="1" applyBorder="1" applyAlignment="1" applyProtection="1">
      <alignment horizontal="right" vertical="center" wrapText="1"/>
      <protection hidden="1"/>
    </xf>
    <xf numFmtId="0" fontId="57" fillId="30" borderId="36" xfId="0" applyFont="1" applyFill="1" applyBorder="1" applyAlignment="1" applyProtection="1">
      <alignment horizontal="right" vertical="center" wrapText="1"/>
      <protection hidden="1"/>
    </xf>
    <xf numFmtId="173" fontId="58" fillId="30" borderId="0" xfId="0" applyNumberFormat="1" applyFont="1" applyFill="1" applyBorder="1" applyAlignment="1" applyProtection="1">
      <alignment horizontal="left" vertical="center" wrapText="1"/>
      <protection hidden="1"/>
    </xf>
    <xf numFmtId="173" fontId="58" fillId="30" borderId="37" xfId="0" applyNumberFormat="1" applyFont="1" applyFill="1" applyBorder="1" applyAlignment="1" applyProtection="1">
      <alignment horizontal="left" vertical="center" wrapText="1"/>
      <protection hidden="1"/>
    </xf>
    <xf numFmtId="0" fontId="22" fillId="30" borderId="41" xfId="0" applyFont="1" applyFill="1" applyBorder="1" applyAlignment="1" applyProtection="1">
      <alignment horizontal="left" vertical="center"/>
      <protection hidden="1"/>
    </xf>
    <xf numFmtId="0" fontId="22" fillId="30" borderId="42" xfId="0" applyFont="1" applyFill="1" applyBorder="1" applyAlignment="1" applyProtection="1">
      <alignment vertical="center" wrapText="1"/>
      <protection hidden="1"/>
    </xf>
    <xf numFmtId="0" fontId="23" fillId="30" borderId="43" xfId="0" applyFont="1" applyFill="1" applyBorder="1" applyAlignment="1" applyProtection="1">
      <alignment vertical="center"/>
      <protection hidden="1"/>
    </xf>
    <xf numFmtId="0" fontId="30" fillId="0" borderId="44" xfId="0" applyFont="1" applyFill="1" applyBorder="1" applyAlignment="1">
      <alignment horizontal="center" vertical="center"/>
    </xf>
    <xf numFmtId="0" fontId="30" fillId="0" borderId="44" xfId="0" applyFont="1" applyFill="1" applyBorder="1" applyAlignment="1">
      <alignment horizontal="left" vertical="center"/>
    </xf>
    <xf numFmtId="0" fontId="30" fillId="0" borderId="44" xfId="0" applyFont="1" applyFill="1" applyBorder="1" applyAlignment="1">
      <alignment horizontal="center" vertical="center" wrapText="1"/>
    </xf>
    <xf numFmtId="14" fontId="30" fillId="0" borderId="44" xfId="0" applyNumberFormat="1" applyFont="1" applyFill="1" applyBorder="1" applyAlignment="1">
      <alignment horizontal="center" vertical="center"/>
    </xf>
    <xf numFmtId="0" fontId="30" fillId="0" borderId="45" xfId="0" applyFont="1" applyFill="1" applyBorder="1" applyAlignment="1">
      <alignment horizontal="left" vertical="center"/>
    </xf>
    <xf numFmtId="0" fontId="30" fillId="0" borderId="45" xfId="0" applyFont="1" applyFill="1" applyBorder="1" applyAlignment="1">
      <alignment horizontal="center" vertical="center"/>
    </xf>
    <xf numFmtId="0" fontId="30" fillId="25" borderId="46" xfId="0" applyFont="1" applyFill="1" applyBorder="1" applyAlignment="1" applyProtection="1">
      <alignment horizontal="center" vertical="center"/>
      <protection hidden="1"/>
    </xf>
    <xf numFmtId="0" fontId="30" fillId="25" borderId="47" xfId="0" applyFont="1" applyFill="1" applyBorder="1" applyAlignment="1" applyProtection="1">
      <alignment horizontal="center" vertical="center"/>
      <protection hidden="1"/>
    </xf>
    <xf numFmtId="182" fontId="30" fillId="26" borderId="12" xfId="0" applyNumberFormat="1" applyFont="1" applyFill="1" applyBorder="1" applyAlignment="1" applyProtection="1">
      <alignment horizontal="center" vertical="center"/>
      <protection locked="0"/>
    </xf>
    <xf numFmtId="0" fontId="59" fillId="31" borderId="48" xfId="0" applyFont="1" applyFill="1" applyBorder="1" applyAlignment="1" applyProtection="1">
      <alignment horizontal="left" vertical="center" wrapText="1"/>
      <protection locked="0"/>
    </xf>
    <xf numFmtId="0" fontId="59" fillId="31" borderId="49" xfId="0" applyFont="1" applyFill="1" applyBorder="1" applyAlignment="1" applyProtection="1">
      <alignment horizontal="left" vertical="center" wrapText="1"/>
      <protection locked="0"/>
    </xf>
    <xf numFmtId="175" fontId="59" fillId="31" borderId="48" xfId="0" applyNumberFormat="1" applyFont="1" applyFill="1" applyBorder="1" applyAlignment="1" applyProtection="1">
      <alignment horizontal="left" vertical="center" wrapText="1"/>
      <protection locked="0"/>
    </xf>
    <xf numFmtId="175" fontId="59" fillId="31" borderId="49" xfId="0" applyNumberFormat="1" applyFont="1" applyFill="1" applyBorder="1" applyAlignment="1" applyProtection="1">
      <alignment horizontal="left" vertical="center" wrapText="1"/>
      <protection locked="0"/>
    </xf>
    <xf numFmtId="0" fontId="19" fillId="30" borderId="50" xfId="0" applyFont="1" applyFill="1" applyBorder="1" applyAlignment="1" applyProtection="1">
      <alignment horizontal="center" wrapText="1"/>
      <protection hidden="1"/>
    </xf>
    <xf numFmtId="0" fontId="19" fillId="30" borderId="51" xfId="0" applyFont="1" applyFill="1" applyBorder="1" applyAlignment="1" applyProtection="1">
      <alignment horizontal="center" wrapText="1"/>
      <protection hidden="1"/>
    </xf>
    <xf numFmtId="0" fontId="19" fillId="30" borderId="52" xfId="0" applyFont="1" applyFill="1" applyBorder="1" applyAlignment="1" applyProtection="1">
      <alignment horizontal="center" wrapText="1"/>
      <protection hidden="1"/>
    </xf>
    <xf numFmtId="0" fontId="24" fillId="30" borderId="36" xfId="0" applyFont="1" applyFill="1" applyBorder="1" applyAlignment="1" applyProtection="1">
      <alignment horizontal="center" vertical="center" wrapText="1"/>
      <protection locked="0"/>
    </xf>
    <xf numFmtId="0" fontId="57" fillId="30" borderId="0" xfId="0" applyFont="1" applyFill="1" applyBorder="1" applyAlignment="1" applyProtection="1">
      <alignment horizontal="center" vertical="center"/>
      <protection locked="0"/>
    </xf>
    <xf numFmtId="0" fontId="57" fillId="30" borderId="37" xfId="0" applyFont="1" applyFill="1" applyBorder="1" applyAlignment="1" applyProtection="1">
      <alignment horizontal="center" vertical="center"/>
      <protection locked="0"/>
    </xf>
    <xf numFmtId="0" fontId="60" fillId="30" borderId="36" xfId="0" applyFont="1" applyFill="1" applyBorder="1" applyAlignment="1" applyProtection="1">
      <alignment horizontal="center" vertical="center"/>
      <protection hidden="1"/>
    </xf>
    <xf numFmtId="0" fontId="60" fillId="30" borderId="0" xfId="0" applyFont="1" applyFill="1" applyBorder="1" applyAlignment="1" applyProtection="1">
      <alignment horizontal="center" vertical="center"/>
      <protection hidden="1"/>
    </xf>
    <xf numFmtId="0" fontId="60" fillId="30" borderId="37" xfId="0" applyFont="1" applyFill="1" applyBorder="1" applyAlignment="1" applyProtection="1">
      <alignment horizontal="center" vertical="center"/>
      <protection hidden="1"/>
    </xf>
    <xf numFmtId="0" fontId="55" fillId="30" borderId="36" xfId="0" applyFont="1" applyFill="1" applyBorder="1" applyAlignment="1" applyProtection="1">
      <alignment horizontal="center" vertical="center" wrapText="1"/>
      <protection hidden="1"/>
    </xf>
    <xf numFmtId="0" fontId="55" fillId="30" borderId="0" xfId="0" applyFont="1" applyFill="1" applyBorder="1" applyAlignment="1" applyProtection="1">
      <alignment horizontal="center" vertical="center"/>
      <protection hidden="1"/>
    </xf>
    <xf numFmtId="0" fontId="55" fillId="30" borderId="37" xfId="0" applyFont="1" applyFill="1" applyBorder="1" applyAlignment="1" applyProtection="1">
      <alignment horizontal="center" vertical="center"/>
      <protection hidden="1"/>
    </xf>
    <xf numFmtId="0" fontId="55" fillId="30" borderId="36" xfId="0" applyFont="1" applyFill="1" applyBorder="1" applyAlignment="1" applyProtection="1">
      <alignment horizontal="center" vertical="center"/>
      <protection hidden="1"/>
    </xf>
    <xf numFmtId="0" fontId="61" fillId="31" borderId="48" xfId="0" applyFont="1" applyFill="1" applyBorder="1" applyAlignment="1" applyProtection="1">
      <alignment horizontal="left" vertical="center" wrapText="1"/>
      <protection locked="0"/>
    </xf>
    <xf numFmtId="0" fontId="61" fillId="31" borderId="49" xfId="0" applyFont="1" applyFill="1" applyBorder="1" applyAlignment="1" applyProtection="1">
      <alignment horizontal="left" vertical="center" wrapText="1"/>
      <protection locked="0"/>
    </xf>
    <xf numFmtId="0" fontId="32" fillId="27" borderId="0" xfId="0" applyFont="1" applyFill="1" applyBorder="1" applyAlignment="1">
      <alignment horizontal="left" vertical="center"/>
    </xf>
    <xf numFmtId="0" fontId="46" fillId="27" borderId="0" xfId="0" applyFont="1" applyFill="1" applyAlignment="1">
      <alignment horizontal="center" vertical="center" wrapText="1"/>
    </xf>
    <xf numFmtId="0" fontId="46" fillId="27" borderId="0" xfId="0" applyFont="1" applyFill="1" applyAlignment="1">
      <alignment horizontal="center" vertical="center"/>
    </xf>
    <xf numFmtId="0" fontId="47" fillId="24" borderId="0" xfId="0" applyFont="1" applyFill="1" applyAlignment="1">
      <alignment horizontal="center" vertical="center" wrapText="1"/>
    </xf>
    <xf numFmtId="172" fontId="62" fillId="27" borderId="0" xfId="0" applyNumberFormat="1" applyFont="1" applyFill="1" applyAlignment="1">
      <alignment horizontal="center" vertical="center" wrapText="1"/>
    </xf>
    <xf numFmtId="175" fontId="51" fillId="27" borderId="30" xfId="0" applyNumberFormat="1" applyFont="1" applyFill="1" applyBorder="1" applyAlignment="1">
      <alignment horizontal="left" vertical="center"/>
    </xf>
    <xf numFmtId="0" fontId="32" fillId="27" borderId="0" xfId="0" applyFont="1" applyFill="1" applyBorder="1" applyAlignment="1" applyProtection="1">
      <alignment horizontal="left" vertical="center"/>
      <protection hidden="1"/>
    </xf>
    <xf numFmtId="0" fontId="37" fillId="27" borderId="0" xfId="0" applyFont="1" applyFill="1" applyAlignment="1" applyProtection="1">
      <alignment horizontal="center" vertical="center" wrapText="1"/>
      <protection hidden="1"/>
    </xf>
    <xf numFmtId="0" fontId="47" fillId="24" borderId="0" xfId="0" applyNumberFormat="1" applyFont="1" applyFill="1" applyAlignment="1" applyProtection="1">
      <alignment horizontal="center" vertical="center" wrapText="1"/>
      <protection hidden="1"/>
    </xf>
    <xf numFmtId="0" fontId="62" fillId="27" borderId="0" xfId="0" applyNumberFormat="1" applyFont="1" applyFill="1" applyAlignment="1" applyProtection="1">
      <alignment horizontal="center" vertical="center" wrapText="1"/>
      <protection hidden="1"/>
    </xf>
    <xf numFmtId="175" fontId="51" fillId="27" borderId="30" xfId="0" applyNumberFormat="1" applyFont="1" applyFill="1" applyBorder="1" applyAlignment="1" applyProtection="1">
      <alignment horizontal="center" vertical="center"/>
      <protection hidden="1"/>
    </xf>
    <xf numFmtId="175" fontId="51" fillId="27" borderId="30" xfId="0" applyNumberFormat="1" applyFont="1" applyFill="1" applyBorder="1" applyAlignment="1">
      <alignment horizontal="center" vertical="center"/>
    </xf>
    <xf numFmtId="173" fontId="63" fillId="27" borderId="0" xfId="0" applyNumberFormat="1" applyFont="1" applyFill="1" applyAlignment="1">
      <alignment horizontal="center" vertical="center" wrapText="1"/>
    </xf>
    <xf numFmtId="173" fontId="51" fillId="27" borderId="30" xfId="0" applyNumberFormat="1" applyFont="1" applyFill="1" applyBorder="1" applyAlignment="1">
      <alignment horizontal="left" vertical="center"/>
    </xf>
    <xf numFmtId="0" fontId="46" fillId="27" borderId="0" xfId="0" applyFont="1" applyFill="1" applyAlignment="1" applyProtection="1">
      <alignment horizontal="center" vertical="center" wrapText="1"/>
      <protection hidden="1"/>
    </xf>
    <xf numFmtId="0" fontId="47" fillId="24" borderId="0" xfId="0" applyFont="1" applyFill="1" applyAlignment="1" applyProtection="1">
      <alignment horizontal="center" vertical="center" wrapText="1"/>
      <protection hidden="1"/>
    </xf>
    <xf numFmtId="173" fontId="63" fillId="27" borderId="0" xfId="0" applyNumberFormat="1" applyFont="1" applyFill="1" applyAlignment="1" applyProtection="1">
      <alignment horizontal="center" vertical="center" wrapText="1"/>
      <protection hidden="1"/>
    </xf>
    <xf numFmtId="0" fontId="50" fillId="0" borderId="14" xfId="0" applyFont="1" applyFill="1" applyBorder="1" applyAlignment="1">
      <alignment horizontal="left"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27">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ill>
        <patternFill>
          <bgColor rgb="FFFFC7CE"/>
        </patternFill>
      </fill>
    </dxf>
    <dxf>
      <font>
        <color theme="0"/>
      </font>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26</xdr:row>
      <xdr:rowOff>85725</xdr:rowOff>
    </xdr:from>
    <xdr:to>
      <xdr:col>0</xdr:col>
      <xdr:colOff>1019175</xdr:colOff>
      <xdr:row>28</xdr:row>
      <xdr:rowOff>133350</xdr:rowOff>
    </xdr:to>
    <xdr:grpSp>
      <xdr:nvGrpSpPr>
        <xdr:cNvPr id="1" name="5 Grup"/>
        <xdr:cNvGrpSpPr>
          <a:grpSpLocks/>
        </xdr:cNvGrpSpPr>
      </xdr:nvGrpSpPr>
      <xdr:grpSpPr>
        <a:xfrm>
          <a:off x="228600" y="8248650"/>
          <a:ext cx="790575" cy="695325"/>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266700</xdr:colOff>
      <xdr:row>3</xdr:row>
      <xdr:rowOff>180975</xdr:rowOff>
    </xdr:from>
    <xdr:to>
      <xdr:col>1</xdr:col>
      <xdr:colOff>1895475</xdr:colOff>
      <xdr:row>7</xdr:row>
      <xdr:rowOff>95250</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581275" y="1343025"/>
          <a:ext cx="1619250" cy="1171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47625</xdr:rowOff>
    </xdr:from>
    <xdr:to>
      <xdr:col>2</xdr:col>
      <xdr:colOff>295275</xdr:colOff>
      <xdr:row>2</xdr:row>
      <xdr:rowOff>180975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85725" y="47625"/>
          <a:ext cx="101917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2</xdr:col>
      <xdr:colOff>257175</xdr:colOff>
      <xdr:row>2</xdr:row>
      <xdr:rowOff>180975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57150" y="57150"/>
          <a:ext cx="1009650"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38100</xdr:rowOff>
    </xdr:from>
    <xdr:to>
      <xdr:col>1</xdr:col>
      <xdr:colOff>600075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76200" y="38100"/>
          <a:ext cx="1028700"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76200</xdr:rowOff>
    </xdr:from>
    <xdr:to>
      <xdr:col>1</xdr:col>
      <xdr:colOff>552450</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7625" y="76200"/>
          <a:ext cx="10191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4"/>
  <sheetViews>
    <sheetView view="pageBreakPreview" zoomScale="110" zoomScaleSheetLayoutView="110" zoomScalePageLayoutView="0" workbookViewId="0" topLeftCell="A1">
      <selection activeCell="A1" sqref="A1:C1"/>
    </sheetView>
  </sheetViews>
  <sheetFormatPr defaultColWidth="9.00390625" defaultRowHeight="12.75"/>
  <cols>
    <col min="1" max="2" width="30.375" style="102" customWidth="1"/>
    <col min="3" max="3" width="30.875" style="102" customWidth="1"/>
    <col min="4" max="12" width="6.75390625" style="102" customWidth="1"/>
    <col min="13" max="16384" width="9.125" style="102" customWidth="1"/>
  </cols>
  <sheetData>
    <row r="1" spans="1:3" ht="24" customHeight="1">
      <c r="A1" s="138"/>
      <c r="B1" s="139"/>
      <c r="C1" s="140"/>
    </row>
    <row r="2" spans="1:5" ht="42.75" customHeight="1">
      <c r="A2" s="141" t="s">
        <v>30</v>
      </c>
      <c r="B2" s="142"/>
      <c r="C2" s="143"/>
      <c r="D2" s="103"/>
      <c r="E2" s="103"/>
    </row>
    <row r="3" spans="1:5" ht="24.75" customHeight="1">
      <c r="A3" s="144"/>
      <c r="B3" s="145"/>
      <c r="C3" s="146"/>
      <c r="D3" s="104"/>
      <c r="E3" s="104"/>
    </row>
    <row r="4" spans="1:3" s="108" customFormat="1" ht="24.75" customHeight="1">
      <c r="A4" s="105"/>
      <c r="B4" s="106"/>
      <c r="C4" s="107"/>
    </row>
    <row r="5" spans="1:3" s="108" customFormat="1" ht="24.75" customHeight="1">
      <c r="A5" s="105"/>
      <c r="B5" s="106"/>
      <c r="C5" s="107"/>
    </row>
    <row r="6" spans="1:3" s="108" customFormat="1" ht="24.75" customHeight="1">
      <c r="A6" s="105"/>
      <c r="B6" s="106"/>
      <c r="C6" s="107"/>
    </row>
    <row r="7" spans="1:3" s="108" customFormat="1" ht="24.75" customHeight="1">
      <c r="A7" s="105"/>
      <c r="B7" s="106"/>
      <c r="C7" s="107"/>
    </row>
    <row r="8" spans="1:3" s="108" customFormat="1" ht="24.75" customHeight="1">
      <c r="A8" s="105"/>
      <c r="B8" s="106"/>
      <c r="C8" s="107"/>
    </row>
    <row r="9" spans="1:3" ht="22.5">
      <c r="A9" s="105"/>
      <c r="B9" s="106"/>
      <c r="C9" s="107"/>
    </row>
    <row r="10" spans="1:3" ht="22.5">
      <c r="A10" s="105"/>
      <c r="B10" s="106"/>
      <c r="C10" s="107"/>
    </row>
    <row r="11" spans="1:3" ht="22.5">
      <c r="A11" s="105"/>
      <c r="B11" s="106"/>
      <c r="C11" s="107"/>
    </row>
    <row r="12" spans="1:3" ht="22.5">
      <c r="A12" s="105"/>
      <c r="B12" s="106"/>
      <c r="C12" s="107"/>
    </row>
    <row r="13" spans="1:3" ht="22.5">
      <c r="A13" s="105"/>
      <c r="B13" s="106"/>
      <c r="C13" s="107"/>
    </row>
    <row r="14" spans="1:3" ht="22.5">
      <c r="A14" s="105"/>
      <c r="B14" s="106"/>
      <c r="C14" s="107"/>
    </row>
    <row r="15" spans="1:3" ht="22.5">
      <c r="A15" s="105"/>
      <c r="B15" s="106"/>
      <c r="C15" s="107"/>
    </row>
    <row r="16" spans="1:3" ht="22.5">
      <c r="A16" s="105"/>
      <c r="B16" s="106"/>
      <c r="C16" s="107"/>
    </row>
    <row r="17" spans="1:3" ht="22.5">
      <c r="A17" s="105"/>
      <c r="B17" s="106"/>
      <c r="C17" s="107"/>
    </row>
    <row r="18" spans="1:3" ht="22.5">
      <c r="A18" s="105"/>
      <c r="B18" s="106"/>
      <c r="C18" s="107"/>
    </row>
    <row r="19" spans="1:3" ht="18" customHeight="1">
      <c r="A19" s="147" t="str">
        <f>B26</f>
        <v>Genç ve Büyük Kulüpler Türkiye Kros Şampiyonası 1. Kademe</v>
      </c>
      <c r="B19" s="148"/>
      <c r="C19" s="149"/>
    </row>
    <row r="20" spans="1:3" ht="42" customHeight="1">
      <c r="A20" s="150"/>
      <c r="B20" s="148"/>
      <c r="C20" s="149"/>
    </row>
    <row r="21" spans="1:3" ht="27">
      <c r="A21" s="109"/>
      <c r="B21" s="110" t="str">
        <f>B29</f>
        <v>Konya</v>
      </c>
      <c r="C21" s="111"/>
    </row>
    <row r="22" spans="1:3" ht="22.5">
      <c r="A22" s="105"/>
      <c r="B22" s="112"/>
      <c r="C22" s="107"/>
    </row>
    <row r="23" spans="1:3" ht="22.5">
      <c r="A23" s="105"/>
      <c r="B23" s="112"/>
      <c r="C23" s="107"/>
    </row>
    <row r="24" spans="1:3" ht="22.5">
      <c r="A24" s="105"/>
      <c r="B24" s="112"/>
      <c r="C24" s="107"/>
    </row>
    <row r="25" spans="1:3" ht="22.5">
      <c r="A25" s="113"/>
      <c r="B25" s="114"/>
      <c r="C25" s="115"/>
    </row>
    <row r="26" spans="1:3" ht="25.5" customHeight="1">
      <c r="A26" s="116" t="s">
        <v>10</v>
      </c>
      <c r="B26" s="151" t="s">
        <v>31</v>
      </c>
      <c r="C26" s="152"/>
    </row>
    <row r="27" spans="1:3" ht="25.5" customHeight="1">
      <c r="A27" s="116" t="s">
        <v>11</v>
      </c>
      <c r="B27" s="134" t="s">
        <v>32</v>
      </c>
      <c r="C27" s="135"/>
    </row>
    <row r="28" spans="1:3" ht="25.5" customHeight="1">
      <c r="A28" s="117" t="s">
        <v>12</v>
      </c>
      <c r="B28" s="134" t="s">
        <v>33</v>
      </c>
      <c r="C28" s="135"/>
    </row>
    <row r="29" spans="1:3" ht="25.5" customHeight="1">
      <c r="A29" s="116" t="s">
        <v>13</v>
      </c>
      <c r="B29" s="134" t="s">
        <v>29</v>
      </c>
      <c r="C29" s="135"/>
    </row>
    <row r="30" spans="1:3" ht="25.5" customHeight="1">
      <c r="A30" s="118" t="s">
        <v>14</v>
      </c>
      <c r="B30" s="136">
        <v>41651.458333333336</v>
      </c>
      <c r="C30" s="137"/>
    </row>
    <row r="31" spans="1:3" ht="18">
      <c r="A31" s="119"/>
      <c r="B31" s="120"/>
      <c r="C31" s="121"/>
    </row>
    <row r="32" spans="1:3" ht="18">
      <c r="A32" s="119"/>
      <c r="B32" s="120"/>
      <c r="C32" s="121"/>
    </row>
    <row r="33" spans="1:3" ht="18">
      <c r="A33" s="119"/>
      <c r="B33" s="120"/>
      <c r="C33" s="121"/>
    </row>
    <row r="34" spans="1:3" ht="18.75" thickBot="1">
      <c r="A34" s="122"/>
      <c r="B34" s="123"/>
      <c r="C34" s="124"/>
    </row>
  </sheetData>
  <sheetProtection/>
  <mergeCells count="9">
    <mergeCell ref="B27:C27"/>
    <mergeCell ref="B28:C28"/>
    <mergeCell ref="B29:C29"/>
    <mergeCell ref="B30:C30"/>
    <mergeCell ref="A1:C1"/>
    <mergeCell ref="A2:C2"/>
    <mergeCell ref="A3:C3"/>
    <mergeCell ref="A19:C20"/>
    <mergeCell ref="B26:C26"/>
  </mergeCells>
  <printOptions horizontalCentered="1" verticalCentered="1"/>
  <pageMargins left="0.53" right="0.2362204724409449" top="0.4724409448818898" bottom="0.2755905511811024" header="0.31496062992125984" footer="0.15748031496062992"/>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L79"/>
  <sheetViews>
    <sheetView tabSelected="1" view="pageBreakPreview" zoomScaleSheetLayoutView="100" zoomScalePageLayoutView="0" workbookViewId="0" topLeftCell="A1">
      <selection activeCell="I7" sqref="I7"/>
    </sheetView>
  </sheetViews>
  <sheetFormatPr defaultColWidth="9.00390625" defaultRowHeight="12.75"/>
  <cols>
    <col min="1" max="1" width="4.25390625" style="28" bestFit="1" customWidth="1"/>
    <col min="2" max="2" width="6.375" style="28" bestFit="1" customWidth="1"/>
    <col min="3" max="3" width="30.75390625" style="29" customWidth="1"/>
    <col min="4" max="4" width="35.75390625" style="29" customWidth="1"/>
    <col min="5" max="5" width="6.75390625" style="28" customWidth="1"/>
    <col min="6" max="6" width="12.75390625" style="30" customWidth="1"/>
    <col min="7" max="7" width="17.125" style="14" customWidth="1"/>
    <col min="8" max="16384" width="9.125" style="14" customWidth="1"/>
  </cols>
  <sheetData>
    <row r="1" spans="1:6" ht="31.5" customHeight="1">
      <c r="A1" s="154" t="str">
        <f>KAPAK!A2</f>
        <v>Türkiye Atletizm Federasyonu
Konya Atletizm İl Temsilciliği</v>
      </c>
      <c r="B1" s="155"/>
      <c r="C1" s="155"/>
      <c r="D1" s="155"/>
      <c r="E1" s="155"/>
      <c r="F1" s="155"/>
    </row>
    <row r="2" spans="1:6" ht="15.75">
      <c r="A2" s="156" t="str">
        <f>KAPAK!B26</f>
        <v>Genç ve Büyük Kulüpler Türkiye Kros Şampiyonası 1. Kademe</v>
      </c>
      <c r="B2" s="156"/>
      <c r="C2" s="156"/>
      <c r="D2" s="156"/>
      <c r="E2" s="156"/>
      <c r="F2" s="156"/>
    </row>
    <row r="3" spans="1:6" ht="15.75">
      <c r="A3" s="157" t="str">
        <f>KAPAK!B29</f>
        <v>Konya</v>
      </c>
      <c r="B3" s="157"/>
      <c r="C3" s="157"/>
      <c r="D3" s="157"/>
      <c r="E3" s="157"/>
      <c r="F3" s="157"/>
    </row>
    <row r="4" spans="1:6" ht="12.75">
      <c r="A4" s="153" t="str">
        <f>KAPAK!B28</f>
        <v>Büyük Kadınlar</v>
      </c>
      <c r="B4" s="153"/>
      <c r="C4" s="153"/>
      <c r="D4" s="15" t="str">
        <f>KAPAK!B27</f>
        <v>6000 Metre</v>
      </c>
      <c r="E4" s="158">
        <f>KAPAK!B30</f>
        <v>41651.458333333336</v>
      </c>
      <c r="F4" s="158"/>
    </row>
    <row r="5" spans="1:12" s="16" customFormat="1" ht="31.5" customHeight="1" thickBot="1">
      <c r="A5" s="90" t="s">
        <v>0</v>
      </c>
      <c r="B5" s="90" t="s">
        <v>1</v>
      </c>
      <c r="C5" s="91" t="s">
        <v>3</v>
      </c>
      <c r="D5" s="90" t="s">
        <v>27</v>
      </c>
      <c r="E5" s="90" t="s">
        <v>8</v>
      </c>
      <c r="F5" s="92" t="s">
        <v>2</v>
      </c>
      <c r="H5" s="17"/>
      <c r="I5" s="17"/>
      <c r="J5" s="17"/>
      <c r="K5" s="17"/>
      <c r="L5" s="17"/>
    </row>
    <row r="6" spans="1:6" ht="18" customHeight="1">
      <c r="A6" s="18">
        <v>1</v>
      </c>
      <c r="B6" s="19">
        <v>26</v>
      </c>
      <c r="C6" s="20" t="s">
        <v>39</v>
      </c>
      <c r="D6" s="170" t="s">
        <v>118</v>
      </c>
      <c r="E6" s="27" t="s">
        <v>34</v>
      </c>
      <c r="F6" s="21">
        <v>34639</v>
      </c>
    </row>
    <row r="7" spans="1:6" ht="18" customHeight="1">
      <c r="A7" s="22">
        <v>2</v>
      </c>
      <c r="B7" s="23">
        <v>27</v>
      </c>
      <c r="C7" s="24" t="s">
        <v>40</v>
      </c>
      <c r="D7" s="170" t="s">
        <v>118</v>
      </c>
      <c r="E7" s="25" t="s">
        <v>34</v>
      </c>
      <c r="F7" s="26">
        <v>34568</v>
      </c>
    </row>
    <row r="8" spans="1:6" ht="18" customHeight="1">
      <c r="A8" s="22">
        <v>3</v>
      </c>
      <c r="B8" s="23">
        <v>28</v>
      </c>
      <c r="C8" s="24" t="s">
        <v>41</v>
      </c>
      <c r="D8" s="170" t="s">
        <v>118</v>
      </c>
      <c r="E8" s="25" t="s">
        <v>34</v>
      </c>
      <c r="F8" s="26">
        <v>30989</v>
      </c>
    </row>
    <row r="9" spans="1:6" ht="18" customHeight="1">
      <c r="A9" s="22">
        <v>4</v>
      </c>
      <c r="B9" s="23">
        <v>29</v>
      </c>
      <c r="C9" s="24" t="s">
        <v>42</v>
      </c>
      <c r="D9" s="170" t="s">
        <v>118</v>
      </c>
      <c r="E9" s="25" t="s">
        <v>34</v>
      </c>
      <c r="F9" s="26">
        <v>33817</v>
      </c>
    </row>
    <row r="10" spans="1:6" ht="18" customHeight="1">
      <c r="A10" s="22">
        <v>5</v>
      </c>
      <c r="B10" s="23">
        <v>30</v>
      </c>
      <c r="C10" s="24" t="s">
        <v>43</v>
      </c>
      <c r="D10" s="170" t="s">
        <v>118</v>
      </c>
      <c r="E10" s="25" t="s">
        <v>34</v>
      </c>
      <c r="F10" s="26">
        <v>31780</v>
      </c>
    </row>
    <row r="11" spans="1:6" ht="18" customHeight="1" thickBot="1">
      <c r="A11" s="22">
        <v>6</v>
      </c>
      <c r="B11" s="125">
        <v>31</v>
      </c>
      <c r="C11" s="126" t="s">
        <v>44</v>
      </c>
      <c r="D11" s="170" t="s">
        <v>118</v>
      </c>
      <c r="E11" s="127" t="s">
        <v>34</v>
      </c>
      <c r="F11" s="128">
        <v>34062</v>
      </c>
    </row>
    <row r="12" spans="1:6" ht="18" customHeight="1">
      <c r="A12" s="22">
        <v>7</v>
      </c>
      <c r="B12" s="19">
        <v>14</v>
      </c>
      <c r="C12" s="20" t="s">
        <v>45</v>
      </c>
      <c r="D12" s="20" t="s">
        <v>46</v>
      </c>
      <c r="E12" s="27" t="s">
        <v>34</v>
      </c>
      <c r="F12" s="21">
        <v>35171</v>
      </c>
    </row>
    <row r="13" spans="1:6" ht="18" customHeight="1">
      <c r="A13" s="22">
        <v>8</v>
      </c>
      <c r="B13" s="23">
        <v>15</v>
      </c>
      <c r="C13" s="24" t="s">
        <v>47</v>
      </c>
      <c r="D13" s="24" t="s">
        <v>46</v>
      </c>
      <c r="E13" s="25" t="s">
        <v>34</v>
      </c>
      <c r="F13" s="26">
        <v>35318</v>
      </c>
    </row>
    <row r="14" spans="1:6" ht="18" customHeight="1">
      <c r="A14" s="22">
        <v>9</v>
      </c>
      <c r="B14" s="23">
        <v>16</v>
      </c>
      <c r="C14" s="24" t="s">
        <v>48</v>
      </c>
      <c r="D14" s="24" t="s">
        <v>46</v>
      </c>
      <c r="E14" s="25" t="s">
        <v>34</v>
      </c>
      <c r="F14" s="26">
        <v>35208</v>
      </c>
    </row>
    <row r="15" spans="1:6" ht="18" customHeight="1">
      <c r="A15" s="22">
        <v>10</v>
      </c>
      <c r="B15" s="23">
        <v>17</v>
      </c>
      <c r="C15" s="24" t="s">
        <v>49</v>
      </c>
      <c r="D15" s="24" t="s">
        <v>46</v>
      </c>
      <c r="E15" s="25" t="s">
        <v>34</v>
      </c>
      <c r="F15" s="26">
        <v>35436</v>
      </c>
    </row>
    <row r="16" spans="1:6" ht="18" customHeight="1">
      <c r="A16" s="22">
        <v>11</v>
      </c>
      <c r="B16" s="23">
        <v>18</v>
      </c>
      <c r="C16" s="24" t="s">
        <v>50</v>
      </c>
      <c r="D16" s="24" t="s">
        <v>46</v>
      </c>
      <c r="E16" s="25" t="s">
        <v>34</v>
      </c>
      <c r="F16" s="26">
        <v>35376</v>
      </c>
    </row>
    <row r="17" spans="1:6" ht="18" customHeight="1" thickBot="1">
      <c r="A17" s="22">
        <v>12</v>
      </c>
      <c r="B17" s="125">
        <v>19</v>
      </c>
      <c r="C17" s="126" t="s">
        <v>51</v>
      </c>
      <c r="D17" s="126" t="s">
        <v>46</v>
      </c>
      <c r="E17" s="127" t="s">
        <v>34</v>
      </c>
      <c r="F17" s="128">
        <v>36083</v>
      </c>
    </row>
    <row r="18" spans="1:6" ht="18" customHeight="1">
      <c r="A18" s="22">
        <v>13</v>
      </c>
      <c r="B18" s="19">
        <v>82</v>
      </c>
      <c r="C18" s="20" t="s">
        <v>52</v>
      </c>
      <c r="D18" s="20" t="s">
        <v>53</v>
      </c>
      <c r="E18" s="27" t="s">
        <v>34</v>
      </c>
      <c r="F18" s="21">
        <v>35065</v>
      </c>
    </row>
    <row r="19" spans="1:6" ht="18" customHeight="1">
      <c r="A19" s="22">
        <v>14</v>
      </c>
      <c r="B19" s="23">
        <v>83</v>
      </c>
      <c r="C19" s="24" t="s">
        <v>54</v>
      </c>
      <c r="D19" s="24" t="s">
        <v>53</v>
      </c>
      <c r="E19" s="25" t="s">
        <v>34</v>
      </c>
      <c r="F19" s="26">
        <v>34335</v>
      </c>
    </row>
    <row r="20" spans="1:6" ht="18" customHeight="1">
      <c r="A20" s="22">
        <v>15</v>
      </c>
      <c r="B20" s="23">
        <v>84</v>
      </c>
      <c r="C20" s="24" t="s">
        <v>55</v>
      </c>
      <c r="D20" s="24" t="s">
        <v>53</v>
      </c>
      <c r="E20" s="25" t="s">
        <v>34</v>
      </c>
      <c r="F20" s="26">
        <v>32143</v>
      </c>
    </row>
    <row r="21" spans="1:6" ht="18" customHeight="1">
      <c r="A21" s="22">
        <v>16</v>
      </c>
      <c r="B21" s="23">
        <v>85</v>
      </c>
      <c r="C21" s="24" t="s">
        <v>56</v>
      </c>
      <c r="D21" s="24" t="s">
        <v>53</v>
      </c>
      <c r="E21" s="25" t="s">
        <v>34</v>
      </c>
      <c r="F21" s="26">
        <v>35065</v>
      </c>
    </row>
    <row r="22" spans="1:6" ht="18" customHeight="1">
      <c r="A22" s="22">
        <v>17</v>
      </c>
      <c r="B22" s="23">
        <v>86</v>
      </c>
      <c r="C22" s="24" t="s">
        <v>35</v>
      </c>
      <c r="D22" s="24" t="s">
        <v>53</v>
      </c>
      <c r="E22" s="25" t="s">
        <v>34</v>
      </c>
      <c r="F22" s="26" t="s">
        <v>35</v>
      </c>
    </row>
    <row r="23" spans="1:6" ht="18" customHeight="1" thickBot="1">
      <c r="A23" s="22">
        <v>18</v>
      </c>
      <c r="B23" s="125">
        <v>87</v>
      </c>
      <c r="C23" s="126" t="s">
        <v>35</v>
      </c>
      <c r="D23" s="126" t="s">
        <v>53</v>
      </c>
      <c r="E23" s="127" t="s">
        <v>34</v>
      </c>
      <c r="F23" s="128" t="s">
        <v>35</v>
      </c>
    </row>
    <row r="24" spans="1:6" ht="18" customHeight="1">
      <c r="A24" s="22">
        <v>19</v>
      </c>
      <c r="B24" s="19">
        <v>128</v>
      </c>
      <c r="C24" s="20" t="s">
        <v>57</v>
      </c>
      <c r="D24" s="20" t="s">
        <v>58</v>
      </c>
      <c r="E24" s="27" t="s">
        <v>34</v>
      </c>
      <c r="F24" s="21">
        <v>34335</v>
      </c>
    </row>
    <row r="25" spans="1:6" ht="18" customHeight="1">
      <c r="A25" s="22">
        <v>20</v>
      </c>
      <c r="B25" s="23">
        <v>129</v>
      </c>
      <c r="C25" s="24" t="s">
        <v>59</v>
      </c>
      <c r="D25" s="20" t="s">
        <v>58</v>
      </c>
      <c r="E25" s="25" t="s">
        <v>34</v>
      </c>
      <c r="F25" s="26">
        <v>32874</v>
      </c>
    </row>
    <row r="26" spans="1:6" ht="18" customHeight="1">
      <c r="A26" s="22">
        <v>21</v>
      </c>
      <c r="B26" s="23">
        <v>130</v>
      </c>
      <c r="C26" s="24" t="s">
        <v>60</v>
      </c>
      <c r="D26" s="20" t="s">
        <v>58</v>
      </c>
      <c r="E26" s="25" t="s">
        <v>34</v>
      </c>
      <c r="F26" s="26">
        <v>33970</v>
      </c>
    </row>
    <row r="27" spans="1:6" ht="18" customHeight="1">
      <c r="A27" s="22">
        <v>22</v>
      </c>
      <c r="B27" s="23">
        <v>131</v>
      </c>
      <c r="C27" s="24" t="s">
        <v>61</v>
      </c>
      <c r="D27" s="20" t="s">
        <v>58</v>
      </c>
      <c r="E27" s="25" t="s">
        <v>34</v>
      </c>
      <c r="F27" s="26">
        <v>33970</v>
      </c>
    </row>
    <row r="28" spans="1:6" ht="18" customHeight="1">
      <c r="A28" s="22">
        <v>23</v>
      </c>
      <c r="B28" s="23">
        <v>132</v>
      </c>
      <c r="C28" s="24" t="s">
        <v>62</v>
      </c>
      <c r="D28" s="20" t="s">
        <v>58</v>
      </c>
      <c r="E28" s="25" t="s">
        <v>34</v>
      </c>
      <c r="F28" s="26">
        <v>32690</v>
      </c>
    </row>
    <row r="29" spans="1:6" ht="18" customHeight="1" thickBot="1">
      <c r="A29" s="22">
        <v>24</v>
      </c>
      <c r="B29" s="125">
        <v>133</v>
      </c>
      <c r="C29" s="126" t="s">
        <v>35</v>
      </c>
      <c r="D29" s="129" t="s">
        <v>58</v>
      </c>
      <c r="E29" s="127" t="s">
        <v>34</v>
      </c>
      <c r="F29" s="128" t="s">
        <v>35</v>
      </c>
    </row>
    <row r="30" spans="1:6" ht="18" customHeight="1">
      <c r="A30" s="22">
        <v>25</v>
      </c>
      <c r="B30" s="19">
        <v>57</v>
      </c>
      <c r="C30" s="20" t="s">
        <v>63</v>
      </c>
      <c r="D30" s="20" t="s">
        <v>64</v>
      </c>
      <c r="E30" s="27" t="s">
        <v>34</v>
      </c>
      <c r="F30" s="21">
        <v>33970</v>
      </c>
    </row>
    <row r="31" spans="1:6" ht="18" customHeight="1">
      <c r="A31" s="22">
        <v>26</v>
      </c>
      <c r="B31" s="23">
        <v>58</v>
      </c>
      <c r="C31" s="24" t="s">
        <v>65</v>
      </c>
      <c r="D31" s="24" t="s">
        <v>64</v>
      </c>
      <c r="E31" s="25" t="s">
        <v>34</v>
      </c>
      <c r="F31" s="26">
        <v>35431</v>
      </c>
    </row>
    <row r="32" spans="1:6" ht="18" customHeight="1">
      <c r="A32" s="22">
        <v>27</v>
      </c>
      <c r="B32" s="23">
        <v>59</v>
      </c>
      <c r="C32" s="24" t="s">
        <v>66</v>
      </c>
      <c r="D32" s="24" t="s">
        <v>64</v>
      </c>
      <c r="E32" s="25" t="s">
        <v>34</v>
      </c>
      <c r="F32" s="26">
        <v>32448</v>
      </c>
    </row>
    <row r="33" spans="1:6" ht="18" customHeight="1">
      <c r="A33" s="22">
        <v>28</v>
      </c>
      <c r="B33" s="23">
        <v>60</v>
      </c>
      <c r="C33" s="24" t="s">
        <v>67</v>
      </c>
      <c r="D33" s="24" t="s">
        <v>64</v>
      </c>
      <c r="E33" s="25" t="s">
        <v>34</v>
      </c>
      <c r="F33" s="26">
        <v>35226</v>
      </c>
    </row>
    <row r="34" spans="1:6" ht="18" customHeight="1">
      <c r="A34" s="22">
        <v>29</v>
      </c>
      <c r="B34" s="23">
        <v>61</v>
      </c>
      <c r="C34" s="24" t="s">
        <v>35</v>
      </c>
      <c r="D34" s="24" t="s">
        <v>64</v>
      </c>
      <c r="E34" s="25" t="s">
        <v>34</v>
      </c>
      <c r="F34" s="26" t="s">
        <v>35</v>
      </c>
    </row>
    <row r="35" spans="1:6" ht="18" customHeight="1" thickBot="1">
      <c r="A35" s="22">
        <v>30</v>
      </c>
      <c r="B35" s="125">
        <v>62</v>
      </c>
      <c r="C35" s="126" t="s">
        <v>35</v>
      </c>
      <c r="D35" s="126" t="s">
        <v>64</v>
      </c>
      <c r="E35" s="127" t="s">
        <v>34</v>
      </c>
      <c r="F35" s="128" t="s">
        <v>35</v>
      </c>
    </row>
    <row r="36" spans="1:6" ht="18" customHeight="1">
      <c r="A36" s="22">
        <v>31</v>
      </c>
      <c r="B36" s="19">
        <v>64</v>
      </c>
      <c r="C36" s="20" t="s">
        <v>68</v>
      </c>
      <c r="D36" s="20" t="s">
        <v>69</v>
      </c>
      <c r="E36" s="27" t="s">
        <v>34</v>
      </c>
      <c r="F36" s="21">
        <v>34034</v>
      </c>
    </row>
    <row r="37" spans="1:6" ht="18" customHeight="1">
      <c r="A37" s="22">
        <v>32</v>
      </c>
      <c r="B37" s="23">
        <v>65</v>
      </c>
      <c r="C37" s="24" t="s">
        <v>70</v>
      </c>
      <c r="D37" s="24" t="s">
        <v>69</v>
      </c>
      <c r="E37" s="25" t="s">
        <v>34</v>
      </c>
      <c r="F37" s="26">
        <v>35065</v>
      </c>
    </row>
    <row r="38" spans="1:6" ht="18" customHeight="1">
      <c r="A38" s="22">
        <v>33</v>
      </c>
      <c r="B38" s="23">
        <v>66</v>
      </c>
      <c r="C38" s="24" t="s">
        <v>71</v>
      </c>
      <c r="D38" s="24" t="s">
        <v>69</v>
      </c>
      <c r="E38" s="25" t="s">
        <v>34</v>
      </c>
      <c r="F38" s="26">
        <v>35538</v>
      </c>
    </row>
    <row r="39" spans="1:6" ht="18" customHeight="1">
      <c r="A39" s="22">
        <v>34</v>
      </c>
      <c r="B39" s="23">
        <v>67</v>
      </c>
      <c r="C39" s="24" t="s">
        <v>72</v>
      </c>
      <c r="D39" s="24" t="s">
        <v>69</v>
      </c>
      <c r="E39" s="25" t="s">
        <v>34</v>
      </c>
      <c r="F39" s="26">
        <v>34071</v>
      </c>
    </row>
    <row r="40" spans="1:6" ht="18" customHeight="1">
      <c r="A40" s="22">
        <v>35</v>
      </c>
      <c r="B40" s="23">
        <v>68</v>
      </c>
      <c r="C40" s="24" t="s">
        <v>73</v>
      </c>
      <c r="D40" s="24" t="s">
        <v>69</v>
      </c>
      <c r="E40" s="25" t="s">
        <v>34</v>
      </c>
      <c r="F40" s="26">
        <v>35224</v>
      </c>
    </row>
    <row r="41" spans="1:6" ht="18" customHeight="1" thickBot="1">
      <c r="A41" s="22">
        <v>36</v>
      </c>
      <c r="B41" s="125">
        <v>69</v>
      </c>
      <c r="C41" s="126" t="s">
        <v>74</v>
      </c>
      <c r="D41" s="126" t="s">
        <v>69</v>
      </c>
      <c r="E41" s="127" t="s">
        <v>34</v>
      </c>
      <c r="F41" s="128">
        <v>34170</v>
      </c>
    </row>
    <row r="42" spans="1:6" ht="18" customHeight="1">
      <c r="A42" s="22">
        <v>37</v>
      </c>
      <c r="B42" s="19">
        <v>7</v>
      </c>
      <c r="C42" s="20" t="s">
        <v>75</v>
      </c>
      <c r="D42" s="20" t="s">
        <v>36</v>
      </c>
      <c r="E42" s="19" t="s">
        <v>34</v>
      </c>
      <c r="F42" s="21">
        <v>26034</v>
      </c>
    </row>
    <row r="43" spans="1:6" ht="18" customHeight="1">
      <c r="A43" s="22">
        <v>38</v>
      </c>
      <c r="B43" s="23">
        <v>8</v>
      </c>
      <c r="C43" s="24" t="s">
        <v>76</v>
      </c>
      <c r="D43" s="24" t="s">
        <v>36</v>
      </c>
      <c r="E43" s="25" t="s">
        <v>34</v>
      </c>
      <c r="F43" s="26">
        <v>32029</v>
      </c>
    </row>
    <row r="44" spans="1:6" ht="18" customHeight="1">
      <c r="A44" s="22">
        <v>39</v>
      </c>
      <c r="B44" s="23">
        <v>9</v>
      </c>
      <c r="C44" s="24" t="s">
        <v>77</v>
      </c>
      <c r="D44" s="24" t="s">
        <v>36</v>
      </c>
      <c r="E44" s="25" t="s">
        <v>34</v>
      </c>
      <c r="F44" s="26">
        <v>34029</v>
      </c>
    </row>
    <row r="45" spans="1:6" ht="18" customHeight="1">
      <c r="A45" s="22">
        <v>40</v>
      </c>
      <c r="B45" s="23">
        <v>10</v>
      </c>
      <c r="C45" s="24" t="s">
        <v>78</v>
      </c>
      <c r="D45" s="24" t="s">
        <v>36</v>
      </c>
      <c r="E45" s="25" t="s">
        <v>34</v>
      </c>
      <c r="F45" s="26">
        <v>34043</v>
      </c>
    </row>
    <row r="46" spans="1:6" ht="18" customHeight="1">
      <c r="A46" s="22">
        <v>41</v>
      </c>
      <c r="B46" s="23">
        <v>11</v>
      </c>
      <c r="C46" s="24" t="s">
        <v>79</v>
      </c>
      <c r="D46" s="24" t="s">
        <v>36</v>
      </c>
      <c r="E46" s="25" t="s">
        <v>34</v>
      </c>
      <c r="F46" s="26">
        <v>34403</v>
      </c>
    </row>
    <row r="47" spans="1:6" ht="18" customHeight="1" thickBot="1">
      <c r="A47" s="22">
        <v>42</v>
      </c>
      <c r="B47" s="125">
        <v>12</v>
      </c>
      <c r="C47" s="126" t="s">
        <v>80</v>
      </c>
      <c r="D47" s="126" t="s">
        <v>36</v>
      </c>
      <c r="E47" s="127" t="s">
        <v>34</v>
      </c>
      <c r="F47" s="128">
        <v>34825</v>
      </c>
    </row>
    <row r="48" spans="1:6" ht="18" customHeight="1">
      <c r="A48" s="22">
        <v>43</v>
      </c>
      <c r="B48" s="19">
        <v>101</v>
      </c>
      <c r="C48" s="20" t="s">
        <v>81</v>
      </c>
      <c r="D48" s="20" t="s">
        <v>37</v>
      </c>
      <c r="E48" s="27" t="s">
        <v>34</v>
      </c>
      <c r="F48" s="21">
        <v>32983</v>
      </c>
    </row>
    <row r="49" spans="1:6" ht="18" customHeight="1">
      <c r="A49" s="22">
        <v>44</v>
      </c>
      <c r="B49" s="23">
        <v>102</v>
      </c>
      <c r="C49" s="24" t="s">
        <v>82</v>
      </c>
      <c r="D49" s="20" t="s">
        <v>37</v>
      </c>
      <c r="E49" s="25" t="s">
        <v>34</v>
      </c>
      <c r="F49" s="26">
        <v>33496</v>
      </c>
    </row>
    <row r="50" spans="1:6" ht="18" customHeight="1">
      <c r="A50" s="22">
        <v>45</v>
      </c>
      <c r="B50" s="23">
        <v>103</v>
      </c>
      <c r="C50" s="24" t="s">
        <v>83</v>
      </c>
      <c r="D50" s="20" t="s">
        <v>37</v>
      </c>
      <c r="E50" s="25" t="s">
        <v>34</v>
      </c>
      <c r="F50" s="26">
        <v>33604</v>
      </c>
    </row>
    <row r="51" spans="1:6" ht="18" customHeight="1">
      <c r="A51" s="22">
        <v>46</v>
      </c>
      <c r="B51" s="23">
        <v>104</v>
      </c>
      <c r="C51" s="24" t="s">
        <v>84</v>
      </c>
      <c r="D51" s="20" t="s">
        <v>37</v>
      </c>
      <c r="E51" s="25" t="s">
        <v>34</v>
      </c>
      <c r="F51" s="26">
        <v>34499</v>
      </c>
    </row>
    <row r="52" spans="1:6" ht="18" customHeight="1">
      <c r="A52" s="22">
        <v>47</v>
      </c>
      <c r="B52" s="23">
        <v>105</v>
      </c>
      <c r="C52" s="24" t="s">
        <v>85</v>
      </c>
      <c r="D52" s="20" t="s">
        <v>37</v>
      </c>
      <c r="E52" s="25" t="s">
        <v>34</v>
      </c>
      <c r="F52" s="26">
        <v>27274</v>
      </c>
    </row>
    <row r="53" spans="1:6" ht="18" customHeight="1" thickBot="1">
      <c r="A53" s="22">
        <v>48</v>
      </c>
      <c r="B53" s="125">
        <v>106</v>
      </c>
      <c r="C53" s="126" t="s">
        <v>86</v>
      </c>
      <c r="D53" s="129" t="s">
        <v>37</v>
      </c>
      <c r="E53" s="127" t="s">
        <v>34</v>
      </c>
      <c r="F53" s="128">
        <v>32649</v>
      </c>
    </row>
    <row r="54" spans="1:6" ht="18" customHeight="1">
      <c r="A54" s="22">
        <v>49</v>
      </c>
      <c r="B54" s="19">
        <v>70</v>
      </c>
      <c r="C54" s="20" t="s">
        <v>87</v>
      </c>
      <c r="D54" s="20" t="s">
        <v>88</v>
      </c>
      <c r="E54" s="27" t="s">
        <v>34</v>
      </c>
      <c r="F54" s="21">
        <v>31569</v>
      </c>
    </row>
    <row r="55" spans="1:6" ht="18" customHeight="1">
      <c r="A55" s="22">
        <v>50</v>
      </c>
      <c r="B55" s="23">
        <v>71</v>
      </c>
      <c r="C55" s="24" t="s">
        <v>89</v>
      </c>
      <c r="D55" s="24" t="s">
        <v>88</v>
      </c>
      <c r="E55" s="25" t="s">
        <v>34</v>
      </c>
      <c r="F55" s="26">
        <v>32719</v>
      </c>
    </row>
    <row r="56" spans="1:6" ht="18" customHeight="1">
      <c r="A56" s="22">
        <v>51</v>
      </c>
      <c r="B56" s="23">
        <v>72</v>
      </c>
      <c r="C56" s="24" t="s">
        <v>90</v>
      </c>
      <c r="D56" s="24" t="s">
        <v>88</v>
      </c>
      <c r="E56" s="25" t="s">
        <v>34</v>
      </c>
      <c r="F56" s="26">
        <v>35339</v>
      </c>
    </row>
    <row r="57" spans="1:6" ht="18" customHeight="1">
      <c r="A57" s="22">
        <v>52</v>
      </c>
      <c r="B57" s="23">
        <v>73</v>
      </c>
      <c r="C57" s="24" t="s">
        <v>91</v>
      </c>
      <c r="D57" s="24" t="s">
        <v>88</v>
      </c>
      <c r="E57" s="25" t="s">
        <v>34</v>
      </c>
      <c r="F57" s="26">
        <v>35683</v>
      </c>
    </row>
    <row r="58" spans="1:6" ht="18" customHeight="1">
      <c r="A58" s="22">
        <v>53</v>
      </c>
      <c r="B58" s="23">
        <v>74</v>
      </c>
      <c r="C58" s="24" t="s">
        <v>92</v>
      </c>
      <c r="D58" s="24" t="s">
        <v>88</v>
      </c>
      <c r="E58" s="25" t="s">
        <v>34</v>
      </c>
      <c r="F58" s="26">
        <v>35565</v>
      </c>
    </row>
    <row r="59" spans="1:6" ht="18" customHeight="1" thickBot="1">
      <c r="A59" s="22">
        <v>54</v>
      </c>
      <c r="B59" s="125">
        <v>75</v>
      </c>
      <c r="C59" s="126" t="s">
        <v>35</v>
      </c>
      <c r="D59" s="126" t="s">
        <v>88</v>
      </c>
      <c r="E59" s="127" t="s">
        <v>34</v>
      </c>
      <c r="F59" s="128" t="s">
        <v>35</v>
      </c>
    </row>
    <row r="60" spans="1:6" ht="18" customHeight="1">
      <c r="A60" s="22">
        <v>55</v>
      </c>
      <c r="B60" s="19">
        <v>51</v>
      </c>
      <c r="C60" s="20" t="s">
        <v>93</v>
      </c>
      <c r="D60" s="20" t="s">
        <v>94</v>
      </c>
      <c r="E60" s="27" t="s">
        <v>34</v>
      </c>
      <c r="F60" s="21">
        <v>34375</v>
      </c>
    </row>
    <row r="61" spans="1:6" ht="18" customHeight="1">
      <c r="A61" s="22">
        <v>56</v>
      </c>
      <c r="B61" s="23">
        <v>52</v>
      </c>
      <c r="C61" s="24" t="s">
        <v>95</v>
      </c>
      <c r="D61" s="24" t="s">
        <v>94</v>
      </c>
      <c r="E61" s="25" t="s">
        <v>34</v>
      </c>
      <c r="F61" s="26">
        <v>34288</v>
      </c>
    </row>
    <row r="62" spans="1:6" ht="18" customHeight="1">
      <c r="A62" s="22">
        <v>57</v>
      </c>
      <c r="B62" s="23">
        <v>53</v>
      </c>
      <c r="C62" s="24" t="s">
        <v>96</v>
      </c>
      <c r="D62" s="24" t="s">
        <v>94</v>
      </c>
      <c r="E62" s="25" t="s">
        <v>34</v>
      </c>
      <c r="F62" s="26">
        <v>33361</v>
      </c>
    </row>
    <row r="63" spans="1:6" ht="18" customHeight="1">
      <c r="A63" s="22">
        <v>58</v>
      </c>
      <c r="B63" s="23">
        <v>54</v>
      </c>
      <c r="C63" s="24" t="s">
        <v>97</v>
      </c>
      <c r="D63" s="24" t="s">
        <v>94</v>
      </c>
      <c r="E63" s="25" t="s">
        <v>34</v>
      </c>
      <c r="F63" s="26">
        <v>35962</v>
      </c>
    </row>
    <row r="64" spans="1:6" ht="18" customHeight="1">
      <c r="A64" s="22">
        <v>59</v>
      </c>
      <c r="B64" s="23">
        <v>55</v>
      </c>
      <c r="C64" s="24" t="s">
        <v>98</v>
      </c>
      <c r="D64" s="24" t="s">
        <v>94</v>
      </c>
      <c r="E64" s="25" t="s">
        <v>34</v>
      </c>
      <c r="F64" s="26">
        <v>34320</v>
      </c>
    </row>
    <row r="65" spans="1:6" ht="18" customHeight="1" thickBot="1">
      <c r="A65" s="22">
        <v>60</v>
      </c>
      <c r="B65" s="125">
        <v>56</v>
      </c>
      <c r="C65" s="126" t="s">
        <v>35</v>
      </c>
      <c r="D65" s="126" t="s">
        <v>94</v>
      </c>
      <c r="E65" s="127" t="s">
        <v>34</v>
      </c>
      <c r="F65" s="128" t="s">
        <v>35</v>
      </c>
    </row>
    <row r="66" spans="1:6" ht="18" customHeight="1">
      <c r="A66" s="22">
        <v>61</v>
      </c>
      <c r="B66" s="19">
        <v>140</v>
      </c>
      <c r="C66" s="20" t="s">
        <v>99</v>
      </c>
      <c r="D66" s="20" t="s">
        <v>100</v>
      </c>
      <c r="E66" s="27" t="s">
        <v>34</v>
      </c>
      <c r="F66" s="21">
        <v>34170</v>
      </c>
    </row>
    <row r="67" spans="1:6" ht="18" customHeight="1">
      <c r="A67" s="22">
        <v>62</v>
      </c>
      <c r="B67" s="23">
        <v>141</v>
      </c>
      <c r="C67" s="24" t="s">
        <v>101</v>
      </c>
      <c r="D67" s="20" t="s">
        <v>100</v>
      </c>
      <c r="E67" s="25" t="s">
        <v>34</v>
      </c>
      <c r="F67" s="26">
        <v>32874</v>
      </c>
    </row>
    <row r="68" spans="1:6" ht="18" customHeight="1">
      <c r="A68" s="22">
        <v>63</v>
      </c>
      <c r="B68" s="23">
        <v>142</v>
      </c>
      <c r="C68" s="24" t="s">
        <v>102</v>
      </c>
      <c r="D68" s="20" t="s">
        <v>100</v>
      </c>
      <c r="E68" s="25" t="s">
        <v>34</v>
      </c>
      <c r="F68" s="26">
        <v>32209</v>
      </c>
    </row>
    <row r="69" spans="1:6" ht="18" customHeight="1">
      <c r="A69" s="22">
        <v>64</v>
      </c>
      <c r="B69" s="23">
        <v>143</v>
      </c>
      <c r="C69" s="24" t="s">
        <v>103</v>
      </c>
      <c r="D69" s="20" t="s">
        <v>100</v>
      </c>
      <c r="E69" s="25" t="s">
        <v>34</v>
      </c>
      <c r="F69" s="26">
        <v>32426</v>
      </c>
    </row>
    <row r="70" spans="1:6" ht="18" customHeight="1">
      <c r="A70" s="22">
        <v>65</v>
      </c>
      <c r="B70" s="23">
        <v>144</v>
      </c>
      <c r="C70" s="24" t="s">
        <v>104</v>
      </c>
      <c r="D70" s="20" t="s">
        <v>100</v>
      </c>
      <c r="E70" s="25" t="s">
        <v>34</v>
      </c>
      <c r="F70" s="26">
        <v>33970</v>
      </c>
    </row>
    <row r="71" spans="1:6" ht="18" customHeight="1" thickBot="1">
      <c r="A71" s="22">
        <v>66</v>
      </c>
      <c r="B71" s="125">
        <v>145</v>
      </c>
      <c r="C71" s="126" t="s">
        <v>35</v>
      </c>
      <c r="D71" s="129" t="s">
        <v>100</v>
      </c>
      <c r="E71" s="127" t="s">
        <v>34</v>
      </c>
      <c r="F71" s="128" t="s">
        <v>35</v>
      </c>
    </row>
    <row r="72" spans="1:6" ht="18" customHeight="1">
      <c r="A72" s="22">
        <v>67</v>
      </c>
      <c r="B72" s="19">
        <v>134</v>
      </c>
      <c r="C72" s="20" t="s">
        <v>105</v>
      </c>
      <c r="D72" s="20" t="s">
        <v>106</v>
      </c>
      <c r="E72" s="27" t="s">
        <v>34</v>
      </c>
      <c r="F72" s="21">
        <v>34394</v>
      </c>
    </row>
    <row r="73" spans="1:6" ht="18" customHeight="1">
      <c r="A73" s="22">
        <v>68</v>
      </c>
      <c r="B73" s="23">
        <v>135</v>
      </c>
      <c r="C73" s="24" t="s">
        <v>107</v>
      </c>
      <c r="D73" s="20" t="s">
        <v>106</v>
      </c>
      <c r="E73" s="25" t="s">
        <v>34</v>
      </c>
      <c r="F73" s="26">
        <v>36104</v>
      </c>
    </row>
    <row r="74" spans="1:6" ht="18" customHeight="1">
      <c r="A74" s="22">
        <v>69</v>
      </c>
      <c r="B74" s="23">
        <v>136</v>
      </c>
      <c r="C74" s="24" t="s">
        <v>108</v>
      </c>
      <c r="D74" s="20" t="s">
        <v>106</v>
      </c>
      <c r="E74" s="25" t="s">
        <v>34</v>
      </c>
      <c r="F74" s="26">
        <v>33665</v>
      </c>
    </row>
    <row r="75" spans="1:6" ht="18" customHeight="1">
      <c r="A75" s="22">
        <v>70</v>
      </c>
      <c r="B75" s="23">
        <v>137</v>
      </c>
      <c r="C75" s="24" t="s">
        <v>109</v>
      </c>
      <c r="D75" s="20" t="s">
        <v>106</v>
      </c>
      <c r="E75" s="25" t="s">
        <v>34</v>
      </c>
      <c r="F75" s="26">
        <v>34338</v>
      </c>
    </row>
    <row r="76" spans="1:6" ht="18" customHeight="1">
      <c r="A76" s="22">
        <v>71</v>
      </c>
      <c r="B76" s="23">
        <v>138</v>
      </c>
      <c r="C76" s="24" t="s">
        <v>110</v>
      </c>
      <c r="D76" s="20" t="s">
        <v>106</v>
      </c>
      <c r="E76" s="25" t="s">
        <v>34</v>
      </c>
      <c r="F76" s="26">
        <v>34856</v>
      </c>
    </row>
    <row r="77" spans="1:6" ht="18" customHeight="1" thickBot="1">
      <c r="A77" s="22">
        <v>72</v>
      </c>
      <c r="B77" s="130">
        <v>139</v>
      </c>
      <c r="C77" s="126" t="s">
        <v>111</v>
      </c>
      <c r="D77" s="126" t="s">
        <v>106</v>
      </c>
      <c r="E77" s="127" t="s">
        <v>34</v>
      </c>
      <c r="F77" s="128">
        <v>34486</v>
      </c>
    </row>
    <row r="78" spans="1:6" ht="18" customHeight="1">
      <c r="A78" s="22">
        <v>73</v>
      </c>
      <c r="B78" s="19">
        <v>63</v>
      </c>
      <c r="C78" s="20" t="s">
        <v>112</v>
      </c>
      <c r="D78" s="20" t="s">
        <v>113</v>
      </c>
      <c r="E78" s="27" t="s">
        <v>38</v>
      </c>
      <c r="F78" s="21">
        <v>34548</v>
      </c>
    </row>
    <row r="79" spans="1:6" ht="18" customHeight="1">
      <c r="A79" s="22">
        <v>74</v>
      </c>
      <c r="B79" s="23">
        <v>121</v>
      </c>
      <c r="C79" s="24" t="s">
        <v>114</v>
      </c>
      <c r="D79" s="20" t="s">
        <v>115</v>
      </c>
      <c r="E79" s="25" t="s">
        <v>38</v>
      </c>
      <c r="F79" s="26">
        <v>29947</v>
      </c>
    </row>
  </sheetData>
  <sheetProtection/>
  <mergeCells count="5">
    <mergeCell ref="A4:C4"/>
    <mergeCell ref="A1:F1"/>
    <mergeCell ref="A2:F2"/>
    <mergeCell ref="A3:F3"/>
    <mergeCell ref="E4:F4"/>
  </mergeCells>
  <conditionalFormatting sqref="B6:B75">
    <cfRule type="duplicateValues" priority="13" dxfId="25" stopIfTrue="1">
      <formula>AND(COUNTIF($B$6:$B$75,B6)&gt;1,NOT(ISBLANK(B6)))</formula>
    </cfRule>
  </conditionalFormatting>
  <conditionalFormatting sqref="B6:C75">
    <cfRule type="duplicateValues" priority="12" dxfId="25" stopIfTrue="1">
      <formula>AND(COUNTIF($B$6:$C$75,B6)&gt;1,NOT(ISBLANK(B6)))</formula>
    </cfRule>
  </conditionalFormatting>
  <conditionalFormatting sqref="B66:B71">
    <cfRule type="duplicateValues" priority="11" dxfId="25" stopIfTrue="1">
      <formula>AND(COUNTIF($B$66:$B$71,B66)&gt;1,NOT(ISBLANK(B66)))</formula>
    </cfRule>
  </conditionalFormatting>
  <conditionalFormatting sqref="B72:B77">
    <cfRule type="duplicateValues" priority="10" dxfId="25" stopIfTrue="1">
      <formula>AND(COUNTIF($B$72:$B$77,B72)&gt;1,NOT(ISBLANK(B72)))</formula>
    </cfRule>
  </conditionalFormatting>
  <conditionalFormatting sqref="B72:C77">
    <cfRule type="duplicateValues" priority="9" dxfId="25" stopIfTrue="1">
      <formula>AND(COUNTIF($B$72:$C$77,B72)&gt;1,NOT(ISBLANK(B72)))</formula>
    </cfRule>
  </conditionalFormatting>
  <conditionalFormatting sqref="B6:B65 B78:B79">
    <cfRule type="duplicateValues" priority="8" dxfId="25" stopIfTrue="1">
      <formula>AND(COUNTIF($B$6:$B$65,B6)+COUNTIF($B$78:$B$79,B6)&gt;1,NOT(ISBLANK(B6)))</formula>
    </cfRule>
  </conditionalFormatting>
  <conditionalFormatting sqref="B6:C71 B78:C79">
    <cfRule type="duplicateValues" priority="7" dxfId="25" stopIfTrue="1">
      <formula>AND(COUNTIF($B$6:$C$71,B6)+COUNTIF($B$78:$C$79,B6)&gt;1,NOT(ISBLANK(B6)))</formula>
    </cfRule>
  </conditionalFormatting>
  <conditionalFormatting sqref="B78:B79">
    <cfRule type="duplicateValues" priority="6" dxfId="25" stopIfTrue="1">
      <formula>AND(COUNTIF($B$78:$B$79,B78)&gt;1,NOT(ISBLANK(B78)))</formula>
    </cfRule>
  </conditionalFormatting>
  <conditionalFormatting sqref="B78:C79">
    <cfRule type="duplicateValues" priority="5" dxfId="25" stopIfTrue="1">
      <formula>AND(COUNTIF($B$78:$C$79,B78)&gt;1,NOT(ISBLANK(B78)))</formula>
    </cfRule>
  </conditionalFormatting>
  <conditionalFormatting sqref="B78:B79">
    <cfRule type="duplicateValues" priority="4" dxfId="25" stopIfTrue="1">
      <formula>AND(COUNTIF($B$78:$B$79,B78)&gt;1,NOT(ISBLANK(B78)))</formula>
    </cfRule>
  </conditionalFormatting>
  <conditionalFormatting sqref="B78:C79">
    <cfRule type="duplicateValues" priority="3" dxfId="25" stopIfTrue="1">
      <formula>AND(COUNTIF($B$78:$C$79,B78)&gt;1,NOT(ISBLANK(B78)))</formula>
    </cfRule>
  </conditionalFormatting>
  <conditionalFormatting sqref="B76:B77">
    <cfRule type="duplicateValues" priority="2" dxfId="25" stopIfTrue="1">
      <formula>AND(COUNTIF($B$76:$B$77,B76)&gt;1,NOT(ISBLANK(B76)))</formula>
    </cfRule>
  </conditionalFormatting>
  <conditionalFormatting sqref="B76:C77">
    <cfRule type="duplicateValues" priority="1" dxfId="25" stopIfTrue="1">
      <formula>AND(COUNTIF($B$76:$C$77,B76)&gt;1,NOT(ISBLANK(B76)))</formula>
    </cfRule>
  </conditionalFormatting>
  <printOptions horizontalCentered="1"/>
  <pageMargins left="0.5118110236220472" right="0.11811023622047245" top="0.6692913385826772" bottom="0.5118110236220472" header="0.3937007874015748" footer="0.2755905511811024"/>
  <pageSetup horizontalDpi="300" verticalDpi="300" orientation="portrait" paperSize="9" scale="97" r:id="rId2"/>
  <headerFooter alignWithMargins="0">
    <oddFooter>&amp;C&amp;P</oddFooter>
  </headerFooter>
  <rowBreaks count="1" manualBreakCount="1">
    <brk id="41"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71"/>
  <sheetViews>
    <sheetView view="pageBreakPreview" zoomScaleSheetLayoutView="100" zoomScalePageLayoutView="0" workbookViewId="0" topLeftCell="A8">
      <selection activeCell="J14" sqref="J14"/>
    </sheetView>
  </sheetViews>
  <sheetFormatPr defaultColWidth="9.00390625" defaultRowHeight="12.75"/>
  <cols>
    <col min="1" max="1" width="4.25390625" style="46" bestFit="1" customWidth="1"/>
    <col min="2" max="2" width="6.375" style="46" bestFit="1" customWidth="1"/>
    <col min="3" max="3" width="24.375" style="101" customWidth="1"/>
    <col min="4" max="4" width="30.00390625" style="101" customWidth="1"/>
    <col min="5" max="5" width="6.625" style="93" customWidth="1"/>
    <col min="6" max="6" width="10.125" style="46" bestFit="1" customWidth="1"/>
    <col min="7" max="7" width="9.375" style="46" customWidth="1"/>
    <col min="8" max="8" width="7.375" style="93" customWidth="1"/>
    <col min="9" max="16384" width="9.125" style="93" customWidth="1"/>
  </cols>
  <sheetData>
    <row r="1" spans="1:10" ht="32.25" customHeight="1">
      <c r="A1" s="160" t="str">
        <f>KAPAK!A2</f>
        <v>Türkiye Atletizm Federasyonu
Konya Atletizm İl Temsilciliği</v>
      </c>
      <c r="B1" s="160"/>
      <c r="C1" s="160"/>
      <c r="D1" s="160"/>
      <c r="E1" s="160"/>
      <c r="F1" s="160"/>
      <c r="G1" s="160"/>
      <c r="H1" s="160"/>
      <c r="J1" s="46"/>
    </row>
    <row r="2" spans="1:8" ht="15.75">
      <c r="A2" s="161" t="str">
        <f>KAPAK!B26</f>
        <v>Genç ve Büyük Kulüpler Türkiye Kros Şampiyonası 1. Kademe</v>
      </c>
      <c r="B2" s="161"/>
      <c r="C2" s="161"/>
      <c r="D2" s="161"/>
      <c r="E2" s="161"/>
      <c r="F2" s="161"/>
      <c r="G2" s="161"/>
      <c r="H2" s="161"/>
    </row>
    <row r="3" spans="1:9" ht="15.75">
      <c r="A3" s="162" t="str">
        <f>KAPAK!B29</f>
        <v>Konya</v>
      </c>
      <c r="B3" s="162"/>
      <c r="C3" s="162"/>
      <c r="D3" s="162"/>
      <c r="E3" s="162"/>
      <c r="F3" s="162"/>
      <c r="G3" s="162"/>
      <c r="H3" s="162"/>
      <c r="I3" s="94"/>
    </row>
    <row r="4" spans="1:8" ht="12.75">
      <c r="A4" s="159" t="str">
        <f>KAPAK!B28</f>
        <v>Büyük Kadınlar</v>
      </c>
      <c r="B4" s="159"/>
      <c r="C4" s="159"/>
      <c r="D4" s="95" t="str">
        <f>KAPAK!B27</f>
        <v>6000 Metre</v>
      </c>
      <c r="E4" s="77"/>
      <c r="F4" s="163">
        <f>KAPAK!B30</f>
        <v>41651.458333333336</v>
      </c>
      <c r="G4" s="163"/>
      <c r="H4" s="163"/>
    </row>
    <row r="5" spans="1:16" s="99" customFormat="1" ht="33.75" customHeight="1">
      <c r="A5" s="96" t="s">
        <v>0</v>
      </c>
      <c r="B5" s="97" t="s">
        <v>1</v>
      </c>
      <c r="C5" s="97" t="s">
        <v>3</v>
      </c>
      <c r="D5" s="97" t="s">
        <v>27</v>
      </c>
      <c r="E5" s="97" t="s">
        <v>8</v>
      </c>
      <c r="F5" s="98" t="s">
        <v>2</v>
      </c>
      <c r="G5" s="97" t="s">
        <v>4</v>
      </c>
      <c r="H5" s="97" t="s">
        <v>15</v>
      </c>
      <c r="L5" s="100"/>
      <c r="M5" s="100"/>
      <c r="N5" s="100"/>
      <c r="O5" s="100"/>
      <c r="P5" s="100"/>
    </row>
    <row r="6" spans="1:10" ht="18" customHeight="1">
      <c r="A6" s="8">
        <f>IF(B6&lt;&gt;"",1,"")</f>
        <v>1</v>
      </c>
      <c r="B6" s="9">
        <v>103</v>
      </c>
      <c r="C6" s="10" t="str">
        <f>IF(ISERROR(VLOOKUP(B6,'START LİSTE'!$B$6:$F$874,2,0)),"",VLOOKUP(B6,'START LİSTE'!$B$6:$F$874,2,0))</f>
        <v>ESMA AYDEMİR</v>
      </c>
      <c r="D6" s="10" t="str">
        <f>IF(ISERROR(VLOOKUP(B6,'START LİSTE'!$B$6:$F$874,3,0)),"",VLOOKUP(B6,'START LİSTE'!$B$6:$F$874,3,0))</f>
        <v>İSTANBUL-ÜSKÜDAR BELEDİYESPOR</v>
      </c>
      <c r="E6" s="11" t="str">
        <f>IF(ISERROR(VLOOKUP(B6,'START LİSTE'!$B$6:$F$874,4,0)),"",VLOOKUP(B6,'START LİSTE'!$B$6:$F$874,4,0))</f>
        <v>T</v>
      </c>
      <c r="F6" s="12">
        <f>IF(ISERROR(VLOOKUP($B6,'START LİSTE'!$B$6:$F$874,5,0)),"",VLOOKUP($B6,'START LİSTE'!$B$6:$F$874,5,0))</f>
        <v>33604</v>
      </c>
      <c r="G6" s="133">
        <v>2116</v>
      </c>
      <c r="H6" s="131">
        <f>IF(OR(G6="DQ",G6="DNF",G6="DNS"),"-",IF(B6&lt;&gt;"",IF(E6="F",0,1),""))</f>
        <v>1</v>
      </c>
      <c r="J6" s="46"/>
    </row>
    <row r="7" spans="1:10" ht="18" customHeight="1">
      <c r="A7" s="8">
        <f>IF(B7&lt;&gt;"",A6+1,"")</f>
        <v>2</v>
      </c>
      <c r="B7" s="9">
        <v>102</v>
      </c>
      <c r="C7" s="10" t="str">
        <f>IF(ISERROR(VLOOKUP(B7,'START LİSTE'!$B$6:$F$874,2,0)),"",VLOOKUP(B7,'START LİSTE'!$B$6:$F$874,2,0))</f>
        <v>BURCU BÜYÜKBEZGİN</v>
      </c>
      <c r="D7" s="10" t="str">
        <f>IF(ISERROR(VLOOKUP(B7,'START LİSTE'!$B$6:$F$874,3,0)),"",VLOOKUP(B7,'START LİSTE'!$B$6:$F$874,3,0))</f>
        <v>İSTANBUL-ÜSKÜDAR BELEDİYESPOR</v>
      </c>
      <c r="E7" s="11" t="str">
        <f>IF(ISERROR(VLOOKUP(B7,'START LİSTE'!$B$6:$F$874,4,0)),"",VLOOKUP(B7,'START LİSTE'!$B$6:$F$874,4,0))</f>
        <v>T</v>
      </c>
      <c r="F7" s="12">
        <f>IF(ISERROR(VLOOKUP($B7,'START LİSTE'!$B$6:$F$874,5,0)),"",VLOOKUP($B7,'START LİSTE'!$B$6:$F$874,5,0))</f>
        <v>33496</v>
      </c>
      <c r="G7" s="133">
        <v>2118</v>
      </c>
      <c r="H7" s="13">
        <f>IF(OR(G7="DQ",G7="DNF",G7="DNS"),"-",IF(B7&lt;&gt;"",IF(E7="F",H6,H6+1),""))</f>
        <v>2</v>
      </c>
      <c r="J7" s="46"/>
    </row>
    <row r="8" spans="1:10" ht="18" customHeight="1">
      <c r="A8" s="8">
        <f aca="true" t="shared" si="0" ref="A8:A63">IF(B8&lt;&gt;"",A7+1,"")</f>
        <v>3</v>
      </c>
      <c r="B8" s="9">
        <v>101</v>
      </c>
      <c r="C8" s="10" t="str">
        <f>IF(ISERROR(VLOOKUP(B8,'START LİSTE'!$B$6:$F$874,2,0)),"",VLOOKUP(B8,'START LİSTE'!$B$6:$F$874,2,0))</f>
        <v>ÖZLEM KAYA </v>
      </c>
      <c r="D8" s="10" t="str">
        <f>IF(ISERROR(VLOOKUP(B8,'START LİSTE'!$B$6:$F$874,3,0)),"",VLOOKUP(B8,'START LİSTE'!$B$6:$F$874,3,0))</f>
        <v>İSTANBUL-ÜSKÜDAR BELEDİYESPOR</v>
      </c>
      <c r="E8" s="11" t="str">
        <f>IF(ISERROR(VLOOKUP(B8,'START LİSTE'!$B$6:$F$874,4,0)),"",VLOOKUP(B8,'START LİSTE'!$B$6:$F$874,4,0))</f>
        <v>T</v>
      </c>
      <c r="F8" s="12">
        <f>IF(ISERROR(VLOOKUP($B8,'START LİSTE'!$B$6:$F$874,5,0)),"",VLOOKUP($B8,'START LİSTE'!$B$6:$F$874,5,0))</f>
        <v>32983</v>
      </c>
      <c r="G8" s="133">
        <v>2122</v>
      </c>
      <c r="H8" s="13">
        <f aca="true" t="shared" si="1" ref="H8:H70">IF(OR(G8="DQ",G8="DNF",G8="DNS"),"-",IF(B8&lt;&gt;"",IF(E8="F",H7,H7+1),""))</f>
        <v>3</v>
      </c>
      <c r="J8" s="46"/>
    </row>
    <row r="9" spans="1:8" ht="18" customHeight="1">
      <c r="A9" s="8">
        <f t="shared" si="0"/>
        <v>4</v>
      </c>
      <c r="B9" s="9">
        <v>31</v>
      </c>
      <c r="C9" s="10" t="str">
        <f>IF(ISERROR(VLOOKUP(B9,'START LİSTE'!$B$6:$F$874,2,0)),"",VLOOKUP(B9,'START LİSTE'!$B$6:$F$874,2,0))</f>
        <v>SEVİLAY EYTEMİŞ</v>
      </c>
      <c r="D9" s="10" t="str">
        <f>IF(ISERROR(VLOOKUP(B9,'START LİSTE'!$B$6:$F$874,3,0)),"",VLOOKUP(B9,'START LİSTE'!$B$6:$F$874,3,0))</f>
        <v>BURSA BÜYÜKŞEHİR BELEDİYE SPOR KULÜBÜ</v>
      </c>
      <c r="E9" s="11" t="str">
        <f>IF(ISERROR(VLOOKUP(B9,'START LİSTE'!$B$6:$F$874,4,0)),"",VLOOKUP(B9,'START LİSTE'!$B$6:$F$874,4,0))</f>
        <v>T</v>
      </c>
      <c r="F9" s="12">
        <f>IF(ISERROR(VLOOKUP($B9,'START LİSTE'!$B$6:$F$874,5,0)),"",VLOOKUP($B9,'START LİSTE'!$B$6:$F$874,5,0))</f>
        <v>34062</v>
      </c>
      <c r="G9" s="133">
        <v>2134</v>
      </c>
      <c r="H9" s="13">
        <f t="shared" si="1"/>
        <v>4</v>
      </c>
    </row>
    <row r="10" spans="1:8" ht="18" customHeight="1">
      <c r="A10" s="8">
        <f t="shared" si="0"/>
        <v>5</v>
      </c>
      <c r="B10" s="9">
        <v>30</v>
      </c>
      <c r="C10" s="10" t="str">
        <f>IF(ISERROR(VLOOKUP(B10,'START LİSTE'!$B$6:$F$874,2,0)),"",VLOOKUP(B10,'START LİSTE'!$B$6:$F$874,2,0))</f>
        <v>NİLAY ESEN</v>
      </c>
      <c r="D10" s="10" t="str">
        <f>IF(ISERROR(VLOOKUP(B10,'START LİSTE'!$B$6:$F$874,3,0)),"",VLOOKUP(B10,'START LİSTE'!$B$6:$F$874,3,0))</f>
        <v>BURSA BÜYÜKŞEHİR BELEDİYE SPOR KULÜBÜ</v>
      </c>
      <c r="E10" s="11" t="str">
        <f>IF(ISERROR(VLOOKUP(B10,'START LİSTE'!$B$6:$F$874,4,0)),"",VLOOKUP(B10,'START LİSTE'!$B$6:$F$874,4,0))</f>
        <v>T</v>
      </c>
      <c r="F10" s="12">
        <f>IF(ISERROR(VLOOKUP($B10,'START LİSTE'!$B$6:$F$874,5,0)),"",VLOOKUP($B10,'START LİSTE'!$B$6:$F$874,5,0))</f>
        <v>31780</v>
      </c>
      <c r="G10" s="133">
        <v>2212</v>
      </c>
      <c r="H10" s="13">
        <f t="shared" si="1"/>
        <v>5</v>
      </c>
    </row>
    <row r="11" spans="1:8" ht="18" customHeight="1">
      <c r="A11" s="8">
        <f t="shared" si="0"/>
        <v>6</v>
      </c>
      <c r="B11" s="9">
        <v>104</v>
      </c>
      <c r="C11" s="10" t="str">
        <f>IF(ISERROR(VLOOKUP(B11,'START LİSTE'!$B$6:$F$874,2,0)),"",VLOOKUP(B11,'START LİSTE'!$B$6:$F$874,2,0))</f>
        <v>TUĞBA GÜVENÇ</v>
      </c>
      <c r="D11" s="10" t="str">
        <f>IF(ISERROR(VLOOKUP(B11,'START LİSTE'!$B$6:$F$874,3,0)),"",VLOOKUP(B11,'START LİSTE'!$B$6:$F$874,3,0))</f>
        <v>İSTANBUL-ÜSKÜDAR BELEDİYESPOR</v>
      </c>
      <c r="E11" s="11" t="str">
        <f>IF(ISERROR(VLOOKUP(B11,'START LİSTE'!$B$6:$F$874,4,0)),"",VLOOKUP(B11,'START LİSTE'!$B$6:$F$874,4,0))</f>
        <v>T</v>
      </c>
      <c r="F11" s="12">
        <f>IF(ISERROR(VLOOKUP($B11,'START LİSTE'!$B$6:$F$874,5,0)),"",VLOOKUP($B11,'START LİSTE'!$B$6:$F$874,5,0))</f>
        <v>34499</v>
      </c>
      <c r="G11" s="133">
        <v>2216</v>
      </c>
      <c r="H11" s="13">
        <f t="shared" si="1"/>
        <v>6</v>
      </c>
    </row>
    <row r="12" spans="1:8" ht="18" customHeight="1">
      <c r="A12" s="8">
        <f t="shared" si="0"/>
        <v>7</v>
      </c>
      <c r="B12" s="9">
        <v>7</v>
      </c>
      <c r="C12" s="10" t="str">
        <f>IF(ISERROR(VLOOKUP(B12,'START LİSTE'!$B$6:$F$874,2,0)),"",VLOOKUP(B12,'START LİSTE'!$B$6:$F$874,2,0))</f>
        <v>LÜTFİYE  KAYA</v>
      </c>
      <c r="D12" s="10" t="str">
        <f>IF(ISERROR(VLOOKUP(B12,'START LİSTE'!$B$6:$F$874,3,0)),"",VLOOKUP(B12,'START LİSTE'!$B$6:$F$874,3,0))</f>
        <v>İSTANBUL-BEŞİKTAŞ J.K</v>
      </c>
      <c r="E12" s="11" t="str">
        <f>IF(ISERROR(VLOOKUP(B12,'START LİSTE'!$B$6:$F$874,4,0)),"",VLOOKUP(B12,'START LİSTE'!$B$6:$F$874,4,0))</f>
        <v>T</v>
      </c>
      <c r="F12" s="12">
        <f>IF(ISERROR(VLOOKUP($B12,'START LİSTE'!$B$6:$F$874,5,0)),"",VLOOKUP($B12,'START LİSTE'!$B$6:$F$874,5,0))</f>
        <v>26034</v>
      </c>
      <c r="G12" s="133">
        <v>2220</v>
      </c>
      <c r="H12" s="13">
        <f t="shared" si="1"/>
        <v>7</v>
      </c>
    </row>
    <row r="13" spans="1:8" ht="18" customHeight="1">
      <c r="A13" s="8">
        <f t="shared" si="0"/>
        <v>8</v>
      </c>
      <c r="B13" s="9">
        <v>140</v>
      </c>
      <c r="C13" s="10" t="str">
        <f>IF(ISERROR(VLOOKUP(B13,'START LİSTE'!$B$6:$F$874,2,0)),"",VLOOKUP(B13,'START LİSTE'!$B$6:$F$874,2,0))</f>
        <v>SABAHAT AKPINAR</v>
      </c>
      <c r="D13" s="10" t="str">
        <f>IF(ISERROR(VLOOKUP(B13,'START LİSTE'!$B$6:$F$874,3,0)),"",VLOOKUP(B13,'START LİSTE'!$B$6:$F$874,3,0))</f>
        <v>MERSİN-MESKİSPOR</v>
      </c>
      <c r="E13" s="11" t="str">
        <f>IF(ISERROR(VLOOKUP(B13,'START LİSTE'!$B$6:$F$874,4,0)),"",VLOOKUP(B13,'START LİSTE'!$B$6:$F$874,4,0))</f>
        <v>T</v>
      </c>
      <c r="F13" s="12">
        <f>IF(ISERROR(VLOOKUP($B13,'START LİSTE'!$B$6:$F$874,5,0)),"",VLOOKUP($B13,'START LİSTE'!$B$6:$F$874,5,0))</f>
        <v>34170</v>
      </c>
      <c r="G13" s="133">
        <v>2227</v>
      </c>
      <c r="H13" s="13">
        <f t="shared" si="1"/>
        <v>8</v>
      </c>
    </row>
    <row r="14" spans="1:8" ht="18" customHeight="1">
      <c r="A14" s="8">
        <f t="shared" si="0"/>
        <v>9</v>
      </c>
      <c r="B14" s="9">
        <v>71</v>
      </c>
      <c r="C14" s="10" t="str">
        <f>IF(ISERROR(VLOOKUP(B14,'START LİSTE'!$B$6:$F$874,2,0)),"",VLOOKUP(B14,'START LİSTE'!$B$6:$F$874,2,0))</f>
        <v>ZUHAL KAYA</v>
      </c>
      <c r="D14" s="10" t="str">
        <f>IF(ISERROR(VLOOKUP(B14,'START LİSTE'!$B$6:$F$874,3,0)),"",VLOOKUP(B14,'START LİSTE'!$B$6:$F$874,3,0))</f>
        <v>KIRIKKALE-GSİM</v>
      </c>
      <c r="E14" s="11" t="str">
        <f>IF(ISERROR(VLOOKUP(B14,'START LİSTE'!$B$6:$F$874,4,0)),"",VLOOKUP(B14,'START LİSTE'!$B$6:$F$874,4,0))</f>
        <v>T</v>
      </c>
      <c r="F14" s="12">
        <f>IF(ISERROR(VLOOKUP($B14,'START LİSTE'!$B$6:$F$874,5,0)),"",VLOOKUP($B14,'START LİSTE'!$B$6:$F$874,5,0))</f>
        <v>32719</v>
      </c>
      <c r="G14" s="133">
        <v>2231</v>
      </c>
      <c r="H14" s="13">
        <f t="shared" si="1"/>
        <v>9</v>
      </c>
    </row>
    <row r="15" spans="1:8" ht="18" customHeight="1">
      <c r="A15" s="8">
        <f t="shared" si="0"/>
        <v>10</v>
      </c>
      <c r="B15" s="9">
        <v>8</v>
      </c>
      <c r="C15" s="10" t="str">
        <f>IF(ISERROR(VLOOKUP(B15,'START LİSTE'!$B$6:$F$874,2,0)),"",VLOOKUP(B15,'START LİSTE'!$B$6:$F$874,2,0))</f>
        <v>ŞEYMA  YILDIZ</v>
      </c>
      <c r="D15" s="10" t="str">
        <f>IF(ISERROR(VLOOKUP(B15,'START LİSTE'!$B$6:$F$874,3,0)),"",VLOOKUP(B15,'START LİSTE'!$B$6:$F$874,3,0))</f>
        <v>İSTANBUL-BEŞİKTAŞ J.K</v>
      </c>
      <c r="E15" s="11" t="str">
        <f>IF(ISERROR(VLOOKUP(B15,'START LİSTE'!$B$6:$F$874,4,0)),"",VLOOKUP(B15,'START LİSTE'!$B$6:$F$874,4,0))</f>
        <v>T</v>
      </c>
      <c r="F15" s="12">
        <f>IF(ISERROR(VLOOKUP($B15,'START LİSTE'!$B$6:$F$874,5,0)),"",VLOOKUP($B15,'START LİSTE'!$B$6:$F$874,5,0))</f>
        <v>32029</v>
      </c>
      <c r="G15" s="133">
        <v>2233</v>
      </c>
      <c r="H15" s="13">
        <f t="shared" si="1"/>
        <v>10</v>
      </c>
    </row>
    <row r="16" spans="1:8" ht="18" customHeight="1">
      <c r="A16" s="8">
        <f t="shared" si="0"/>
        <v>11</v>
      </c>
      <c r="B16" s="9">
        <v>28</v>
      </c>
      <c r="C16" s="10" t="str">
        <f>IF(ISERROR(VLOOKUP(B16,'START LİSTE'!$B$6:$F$874,2,0)),"",VLOOKUP(B16,'START LİSTE'!$B$6:$F$874,2,0))</f>
        <v>FATMA HACIKÖYLÜ</v>
      </c>
      <c r="D16" s="10" t="str">
        <f>IF(ISERROR(VLOOKUP(B16,'START LİSTE'!$B$6:$F$874,3,0)),"",VLOOKUP(B16,'START LİSTE'!$B$6:$F$874,3,0))</f>
        <v>BURSA BÜYÜKŞEHİR BELEDİYE SPOR KULÜBÜ</v>
      </c>
      <c r="E16" s="11" t="str">
        <f>IF(ISERROR(VLOOKUP(B16,'START LİSTE'!$B$6:$F$874,4,0)),"",VLOOKUP(B16,'START LİSTE'!$B$6:$F$874,4,0))</f>
        <v>T</v>
      </c>
      <c r="F16" s="12">
        <f>IF(ISERROR(VLOOKUP($B16,'START LİSTE'!$B$6:$F$874,5,0)),"",VLOOKUP($B16,'START LİSTE'!$B$6:$F$874,5,0))</f>
        <v>30989</v>
      </c>
      <c r="G16" s="133">
        <v>2239</v>
      </c>
      <c r="H16" s="13">
        <f t="shared" si="1"/>
        <v>11</v>
      </c>
    </row>
    <row r="17" spans="1:8" ht="18" customHeight="1">
      <c r="A17" s="8">
        <f t="shared" si="0"/>
        <v>12</v>
      </c>
      <c r="B17" s="9">
        <v>53</v>
      </c>
      <c r="C17" s="10" t="str">
        <f>IF(ISERROR(VLOOKUP(B17,'START LİSTE'!$B$6:$F$874,2,0)),"",VLOOKUP(B17,'START LİSTE'!$B$6:$F$874,2,0))</f>
        <v>FATMA ÇABUK</v>
      </c>
      <c r="D17" s="10" t="str">
        <f>IF(ISERROR(VLOOKUP(B17,'START LİSTE'!$B$6:$F$874,3,0)),"",VLOOKUP(B17,'START LİSTE'!$B$6:$F$874,3,0))</f>
        <v>MARDİN-ATLETİZM SPOR KULÜBÜ</v>
      </c>
      <c r="E17" s="11" t="str">
        <f>IF(ISERROR(VLOOKUP(B17,'START LİSTE'!$B$6:$F$874,4,0)),"",VLOOKUP(B17,'START LİSTE'!$B$6:$F$874,4,0))</f>
        <v>T</v>
      </c>
      <c r="F17" s="12">
        <f>IF(ISERROR(VLOOKUP($B17,'START LİSTE'!$B$6:$F$874,5,0)),"",VLOOKUP($B17,'START LİSTE'!$B$6:$F$874,5,0))</f>
        <v>33361</v>
      </c>
      <c r="G17" s="133">
        <v>2257</v>
      </c>
      <c r="H17" s="13">
        <f t="shared" si="1"/>
        <v>12</v>
      </c>
    </row>
    <row r="18" spans="1:8" ht="18" customHeight="1">
      <c r="A18" s="8">
        <f t="shared" si="0"/>
        <v>13</v>
      </c>
      <c r="B18" s="9">
        <v>132</v>
      </c>
      <c r="C18" s="10" t="str">
        <f>IF(ISERROR(VLOOKUP(B18,'START LİSTE'!$B$6:$F$874,2,0)),"",VLOOKUP(B18,'START LİSTE'!$B$6:$F$874,2,0))</f>
        <v>DUYGU TURGUT </v>
      </c>
      <c r="D18" s="10" t="str">
        <f>IF(ISERROR(VLOOKUP(B18,'START LİSTE'!$B$6:$F$874,3,0)),"",VLOOKUP(B18,'START LİSTE'!$B$6:$F$874,3,0))</f>
        <v>ESKİŞEHİR-ANADOLU ÜNİVERSİTESİ</v>
      </c>
      <c r="E18" s="11" t="str">
        <f>IF(ISERROR(VLOOKUP(B18,'START LİSTE'!$B$6:$F$874,4,0)),"",VLOOKUP(B18,'START LİSTE'!$B$6:$F$874,4,0))</f>
        <v>T</v>
      </c>
      <c r="F18" s="12">
        <f>IF(ISERROR(VLOOKUP($B18,'START LİSTE'!$B$6:$F$874,5,0)),"",VLOOKUP($B18,'START LİSTE'!$B$6:$F$874,5,0))</f>
        <v>32690</v>
      </c>
      <c r="G18" s="133">
        <v>2310</v>
      </c>
      <c r="H18" s="13">
        <f t="shared" si="1"/>
        <v>13</v>
      </c>
    </row>
    <row r="19" spans="1:8" ht="18" customHeight="1">
      <c r="A19" s="8">
        <f t="shared" si="0"/>
        <v>14</v>
      </c>
      <c r="B19" s="9">
        <v>26</v>
      </c>
      <c r="C19" s="10" t="str">
        <f>IF(ISERROR(VLOOKUP(B19,'START LİSTE'!$B$6:$F$874,2,0)),"",VLOOKUP(B19,'START LİSTE'!$B$6:$F$874,2,0))</f>
        <v>ŞAHSENE SARI</v>
      </c>
      <c r="D19" s="10" t="str">
        <f>IF(ISERROR(VLOOKUP(B19,'START LİSTE'!$B$6:$F$874,3,0)),"",VLOOKUP(B19,'START LİSTE'!$B$6:$F$874,3,0))</f>
        <v>BURSA BÜYÜKŞEHİR BELEDİYE SPOR KULÜBÜ</v>
      </c>
      <c r="E19" s="11" t="str">
        <f>IF(ISERROR(VLOOKUP(B19,'START LİSTE'!$B$6:$F$874,4,0)),"",VLOOKUP(B19,'START LİSTE'!$B$6:$F$874,4,0))</f>
        <v>T</v>
      </c>
      <c r="F19" s="12">
        <f>IF(ISERROR(VLOOKUP($B19,'START LİSTE'!$B$6:$F$874,5,0)),"",VLOOKUP($B19,'START LİSTE'!$B$6:$F$874,5,0))</f>
        <v>34639</v>
      </c>
      <c r="G19" s="133">
        <v>2320</v>
      </c>
      <c r="H19" s="13">
        <f t="shared" si="1"/>
        <v>14</v>
      </c>
    </row>
    <row r="20" spans="1:8" ht="18" customHeight="1">
      <c r="A20" s="8">
        <f t="shared" si="0"/>
        <v>15</v>
      </c>
      <c r="B20" s="9">
        <v>64</v>
      </c>
      <c r="C20" s="10" t="str">
        <f>IF(ISERROR(VLOOKUP(B20,'START LİSTE'!$B$6:$F$874,2,0)),"",VLOOKUP(B20,'START LİSTE'!$B$6:$F$874,2,0))</f>
        <v>FUNDA ERDOĞAN</v>
      </c>
      <c r="D20" s="10" t="str">
        <f>IF(ISERROR(VLOOKUP(B20,'START LİSTE'!$B$6:$F$874,3,0)),"",VLOOKUP(B20,'START LİSTE'!$B$6:$F$874,3,0))</f>
        <v>ISPARTA-BÖLGESPOR</v>
      </c>
      <c r="E20" s="11" t="str">
        <f>IF(ISERROR(VLOOKUP(B20,'START LİSTE'!$B$6:$F$874,4,0)),"",VLOOKUP(B20,'START LİSTE'!$B$6:$F$874,4,0))</f>
        <v>T</v>
      </c>
      <c r="F20" s="12">
        <f>IF(ISERROR(VLOOKUP($B20,'START LİSTE'!$B$6:$F$874,5,0)),"",VLOOKUP($B20,'START LİSTE'!$B$6:$F$874,5,0))</f>
        <v>34034</v>
      </c>
      <c r="G20" s="133">
        <v>2325</v>
      </c>
      <c r="H20" s="13">
        <f t="shared" si="1"/>
        <v>15</v>
      </c>
    </row>
    <row r="21" spans="1:8" ht="18" customHeight="1">
      <c r="A21" s="8">
        <f t="shared" si="0"/>
        <v>16</v>
      </c>
      <c r="B21" s="9">
        <v>142</v>
      </c>
      <c r="C21" s="10" t="str">
        <f>IF(ISERROR(VLOOKUP(B21,'START LİSTE'!$B$6:$F$874,2,0)),"",VLOOKUP(B21,'START LİSTE'!$B$6:$F$874,2,0))</f>
        <v>HÜLYA BAŞTUĞ</v>
      </c>
      <c r="D21" s="10" t="str">
        <f>IF(ISERROR(VLOOKUP(B21,'START LİSTE'!$B$6:$F$874,3,0)),"",VLOOKUP(B21,'START LİSTE'!$B$6:$F$874,3,0))</f>
        <v>MERSİN-MESKİSPOR</v>
      </c>
      <c r="E21" s="11" t="str">
        <f>IF(ISERROR(VLOOKUP(B21,'START LİSTE'!$B$6:$F$874,4,0)),"",VLOOKUP(B21,'START LİSTE'!$B$6:$F$874,4,0))</f>
        <v>T</v>
      </c>
      <c r="F21" s="12">
        <f>IF(ISERROR(VLOOKUP($B21,'START LİSTE'!$B$6:$F$874,5,0)),"",VLOOKUP($B21,'START LİSTE'!$B$6:$F$874,5,0))</f>
        <v>32209</v>
      </c>
      <c r="G21" s="133">
        <v>2337</v>
      </c>
      <c r="H21" s="13">
        <f t="shared" si="1"/>
        <v>16</v>
      </c>
    </row>
    <row r="22" spans="1:8" ht="18" customHeight="1">
      <c r="A22" s="8">
        <f t="shared" si="0"/>
        <v>17</v>
      </c>
      <c r="B22" s="9">
        <v>130</v>
      </c>
      <c r="C22" s="10" t="str">
        <f>IF(ISERROR(VLOOKUP(B22,'START LİSTE'!$B$6:$F$874,2,0)),"",VLOOKUP(B22,'START LİSTE'!$B$6:$F$874,2,0))</f>
        <v>YAĞMUR TARHAN</v>
      </c>
      <c r="D22" s="10" t="str">
        <f>IF(ISERROR(VLOOKUP(B22,'START LİSTE'!$B$6:$F$874,3,0)),"",VLOOKUP(B22,'START LİSTE'!$B$6:$F$874,3,0))</f>
        <v>ESKİŞEHİR-ANADOLU ÜNİVERSİTESİ</v>
      </c>
      <c r="E22" s="11" t="str">
        <f>IF(ISERROR(VLOOKUP(B22,'START LİSTE'!$B$6:$F$874,4,0)),"",VLOOKUP(B22,'START LİSTE'!$B$6:$F$874,4,0))</f>
        <v>T</v>
      </c>
      <c r="F22" s="12">
        <f>IF(ISERROR(VLOOKUP($B22,'START LİSTE'!$B$6:$F$874,5,0)),"",VLOOKUP($B22,'START LİSTE'!$B$6:$F$874,5,0))</f>
        <v>33970</v>
      </c>
      <c r="G22" s="133">
        <v>2338</v>
      </c>
      <c r="H22" s="13">
        <f t="shared" si="1"/>
        <v>17</v>
      </c>
    </row>
    <row r="23" spans="1:8" ht="18" customHeight="1">
      <c r="A23" s="8">
        <f t="shared" si="0"/>
        <v>18</v>
      </c>
      <c r="B23" s="9">
        <v>129</v>
      </c>
      <c r="C23" s="10" t="str">
        <f>IF(ISERROR(VLOOKUP(B23,'START LİSTE'!$B$6:$F$874,2,0)),"",VLOOKUP(B23,'START LİSTE'!$B$6:$F$874,2,0))</f>
        <v>DEMET DİNÇ</v>
      </c>
      <c r="D23" s="10" t="str">
        <f>IF(ISERROR(VLOOKUP(B23,'START LİSTE'!$B$6:$F$874,3,0)),"",VLOOKUP(B23,'START LİSTE'!$B$6:$F$874,3,0))</f>
        <v>ESKİŞEHİR-ANADOLU ÜNİVERSİTESİ</v>
      </c>
      <c r="E23" s="11" t="str">
        <f>IF(ISERROR(VLOOKUP(B23,'START LİSTE'!$B$6:$F$874,4,0)),"",VLOOKUP(B23,'START LİSTE'!$B$6:$F$874,4,0))</f>
        <v>T</v>
      </c>
      <c r="F23" s="12">
        <f>IF(ISERROR(VLOOKUP($B23,'START LİSTE'!$B$6:$F$874,5,0)),"",VLOOKUP($B23,'START LİSTE'!$B$6:$F$874,5,0))</f>
        <v>32874</v>
      </c>
      <c r="G23" s="133">
        <v>2340</v>
      </c>
      <c r="H23" s="13">
        <f t="shared" si="1"/>
        <v>18</v>
      </c>
    </row>
    <row r="24" spans="1:8" ht="18" customHeight="1">
      <c r="A24" s="8">
        <f t="shared" si="0"/>
        <v>19</v>
      </c>
      <c r="B24" s="9">
        <v>143</v>
      </c>
      <c r="C24" s="10" t="str">
        <f>IF(ISERROR(VLOOKUP(B24,'START LİSTE'!$B$6:$F$874,2,0)),"",VLOOKUP(B24,'START LİSTE'!$B$6:$F$874,2,0))</f>
        <v>SÜHEYLA ADIYAMAN</v>
      </c>
      <c r="D24" s="10" t="str">
        <f>IF(ISERROR(VLOOKUP(B24,'START LİSTE'!$B$6:$F$874,3,0)),"",VLOOKUP(B24,'START LİSTE'!$B$6:$F$874,3,0))</f>
        <v>MERSİN-MESKİSPOR</v>
      </c>
      <c r="E24" s="11" t="str">
        <f>IF(ISERROR(VLOOKUP(B24,'START LİSTE'!$B$6:$F$874,4,0)),"",VLOOKUP(B24,'START LİSTE'!$B$6:$F$874,4,0))</f>
        <v>T</v>
      </c>
      <c r="F24" s="12">
        <f>IF(ISERROR(VLOOKUP($B24,'START LİSTE'!$B$6:$F$874,5,0)),"",VLOOKUP($B24,'START LİSTE'!$B$6:$F$874,5,0))</f>
        <v>32426</v>
      </c>
      <c r="G24" s="133">
        <v>2352</v>
      </c>
      <c r="H24" s="13">
        <f t="shared" si="1"/>
        <v>19</v>
      </c>
    </row>
    <row r="25" spans="1:8" ht="18" customHeight="1">
      <c r="A25" s="8">
        <f t="shared" si="0"/>
        <v>20</v>
      </c>
      <c r="B25" s="9">
        <v>141</v>
      </c>
      <c r="C25" s="10" t="str">
        <f>IF(ISERROR(VLOOKUP(B25,'START LİSTE'!$B$6:$F$874,2,0)),"",VLOOKUP(B25,'START LİSTE'!$B$6:$F$874,2,0))</f>
        <v>ELİF TOZLU</v>
      </c>
      <c r="D25" s="10" t="str">
        <f>IF(ISERROR(VLOOKUP(B25,'START LİSTE'!$B$6:$F$874,3,0)),"",VLOOKUP(B25,'START LİSTE'!$B$6:$F$874,3,0))</f>
        <v>MERSİN-MESKİSPOR</v>
      </c>
      <c r="E25" s="11" t="str">
        <f>IF(ISERROR(VLOOKUP(B25,'START LİSTE'!$B$6:$F$874,4,0)),"",VLOOKUP(B25,'START LİSTE'!$B$6:$F$874,4,0))</f>
        <v>T</v>
      </c>
      <c r="F25" s="12">
        <f>IF(ISERROR(VLOOKUP($B25,'START LİSTE'!$B$6:$F$874,5,0)),"",VLOOKUP($B25,'START LİSTE'!$B$6:$F$874,5,0))</f>
        <v>32874</v>
      </c>
      <c r="G25" s="133">
        <v>2356</v>
      </c>
      <c r="H25" s="13">
        <f t="shared" si="1"/>
        <v>20</v>
      </c>
    </row>
    <row r="26" spans="1:8" ht="18" customHeight="1">
      <c r="A26" s="8">
        <f t="shared" si="0"/>
        <v>21</v>
      </c>
      <c r="B26" s="9">
        <v>144</v>
      </c>
      <c r="C26" s="10" t="str">
        <f>IF(ISERROR(VLOOKUP(B26,'START LİSTE'!$B$6:$F$874,2,0)),"",VLOOKUP(B26,'START LİSTE'!$B$6:$F$874,2,0))</f>
        <v>ESİN BAHAR DÖLEK</v>
      </c>
      <c r="D26" s="10" t="str">
        <f>IF(ISERROR(VLOOKUP(B26,'START LİSTE'!$B$6:$F$874,3,0)),"",VLOOKUP(B26,'START LİSTE'!$B$6:$F$874,3,0))</f>
        <v>MERSİN-MESKİSPOR</v>
      </c>
      <c r="E26" s="11" t="str">
        <f>IF(ISERROR(VLOOKUP(B26,'START LİSTE'!$B$6:$F$874,4,0)),"",VLOOKUP(B26,'START LİSTE'!$B$6:$F$874,4,0))</f>
        <v>T</v>
      </c>
      <c r="F26" s="12">
        <f>IF(ISERROR(VLOOKUP($B26,'START LİSTE'!$B$6:$F$874,5,0)),"",VLOOKUP($B26,'START LİSTE'!$B$6:$F$874,5,0))</f>
        <v>33970</v>
      </c>
      <c r="G26" s="133">
        <v>2357</v>
      </c>
      <c r="H26" s="13">
        <f t="shared" si="1"/>
        <v>21</v>
      </c>
    </row>
    <row r="27" spans="1:8" ht="18" customHeight="1">
      <c r="A27" s="8">
        <f t="shared" si="0"/>
        <v>22</v>
      </c>
      <c r="B27" s="9">
        <v>66</v>
      </c>
      <c r="C27" s="10" t="str">
        <f>IF(ISERROR(VLOOKUP(B27,'START LİSTE'!$B$6:$F$874,2,0)),"",VLOOKUP(B27,'START LİSTE'!$B$6:$F$874,2,0))</f>
        <v>FATMA NUR ULUDAĞ</v>
      </c>
      <c r="D27" s="10" t="str">
        <f>IF(ISERROR(VLOOKUP(B27,'START LİSTE'!$B$6:$F$874,3,0)),"",VLOOKUP(B27,'START LİSTE'!$B$6:$F$874,3,0))</f>
        <v>ISPARTA-BÖLGESPOR</v>
      </c>
      <c r="E27" s="11" t="str">
        <f>IF(ISERROR(VLOOKUP(B27,'START LİSTE'!$B$6:$F$874,4,0)),"",VLOOKUP(B27,'START LİSTE'!$B$6:$F$874,4,0))</f>
        <v>T</v>
      </c>
      <c r="F27" s="12">
        <f>IF(ISERROR(VLOOKUP($B27,'START LİSTE'!$B$6:$F$874,5,0)),"",VLOOKUP($B27,'START LİSTE'!$B$6:$F$874,5,0))</f>
        <v>35538</v>
      </c>
      <c r="G27" s="133">
        <v>2400</v>
      </c>
      <c r="H27" s="13">
        <f t="shared" si="1"/>
        <v>22</v>
      </c>
    </row>
    <row r="28" spans="1:8" ht="18" customHeight="1">
      <c r="A28" s="8">
        <f t="shared" si="0"/>
        <v>23</v>
      </c>
      <c r="B28" s="9">
        <v>14</v>
      </c>
      <c r="C28" s="10" t="str">
        <f>IF(ISERROR(VLOOKUP(B28,'START LİSTE'!$B$6:$F$874,2,0)),"",VLOOKUP(B28,'START LİSTE'!$B$6:$F$874,2,0))</f>
        <v>ARZU İPER</v>
      </c>
      <c r="D28" s="10" t="str">
        <f>IF(ISERROR(VLOOKUP(B28,'START LİSTE'!$B$6:$F$874,3,0)),"",VLOOKUP(B28,'START LİSTE'!$B$6:$F$874,3,0))</f>
        <v>BURSA-OSMANGAZİ BLD.S.K</v>
      </c>
      <c r="E28" s="11" t="str">
        <f>IF(ISERROR(VLOOKUP(B28,'START LİSTE'!$B$6:$F$874,4,0)),"",VLOOKUP(B28,'START LİSTE'!$B$6:$F$874,4,0))</f>
        <v>T</v>
      </c>
      <c r="F28" s="12">
        <f>IF(ISERROR(VLOOKUP($B28,'START LİSTE'!$B$6:$F$874,5,0)),"",VLOOKUP($B28,'START LİSTE'!$B$6:$F$874,5,0))</f>
        <v>35171</v>
      </c>
      <c r="G28" s="133">
        <v>2422</v>
      </c>
      <c r="H28" s="13">
        <f t="shared" si="1"/>
        <v>23</v>
      </c>
    </row>
    <row r="29" spans="1:8" ht="18" customHeight="1">
      <c r="A29" s="8">
        <f t="shared" si="0"/>
        <v>24</v>
      </c>
      <c r="B29" s="9">
        <v>52</v>
      </c>
      <c r="C29" s="10" t="str">
        <f>IF(ISERROR(VLOOKUP(B29,'START LİSTE'!$B$6:$F$874,2,0)),"",VLOOKUP(B29,'START LİSTE'!$B$6:$F$874,2,0))</f>
        <v>ZEKİYE ÇELİK</v>
      </c>
      <c r="D29" s="10" t="str">
        <f>IF(ISERROR(VLOOKUP(B29,'START LİSTE'!$B$6:$F$874,3,0)),"",VLOOKUP(B29,'START LİSTE'!$B$6:$F$874,3,0))</f>
        <v>MARDİN-ATLETİZM SPOR KULÜBÜ</v>
      </c>
      <c r="E29" s="11" t="str">
        <f>IF(ISERROR(VLOOKUP(B29,'START LİSTE'!$B$6:$F$874,4,0)),"",VLOOKUP(B29,'START LİSTE'!$B$6:$F$874,4,0))</f>
        <v>T</v>
      </c>
      <c r="F29" s="12">
        <f>IF(ISERROR(VLOOKUP($B29,'START LİSTE'!$B$6:$F$874,5,0)),"",VLOOKUP($B29,'START LİSTE'!$B$6:$F$874,5,0))</f>
        <v>34288</v>
      </c>
      <c r="G29" s="133">
        <v>2423</v>
      </c>
      <c r="H29" s="13">
        <f t="shared" si="1"/>
        <v>24</v>
      </c>
    </row>
    <row r="30" spans="1:8" ht="18" customHeight="1">
      <c r="A30" s="8">
        <f t="shared" si="0"/>
        <v>25</v>
      </c>
      <c r="B30" s="9">
        <v>9</v>
      </c>
      <c r="C30" s="10" t="str">
        <f>IF(ISERROR(VLOOKUP(B30,'START LİSTE'!$B$6:$F$874,2,0)),"",VLOOKUP(B30,'START LİSTE'!$B$6:$F$874,2,0))</f>
        <v>ÇİĞDEM  GEZİCİ</v>
      </c>
      <c r="D30" s="10" t="str">
        <f>IF(ISERROR(VLOOKUP(B30,'START LİSTE'!$B$6:$F$874,3,0)),"",VLOOKUP(B30,'START LİSTE'!$B$6:$F$874,3,0))</f>
        <v>İSTANBUL-BEŞİKTAŞ J.K</v>
      </c>
      <c r="E30" s="11" t="str">
        <f>IF(ISERROR(VLOOKUP(B30,'START LİSTE'!$B$6:$F$874,4,0)),"",VLOOKUP(B30,'START LİSTE'!$B$6:$F$874,4,0))</f>
        <v>T</v>
      </c>
      <c r="F30" s="12">
        <f>IF(ISERROR(VLOOKUP($B30,'START LİSTE'!$B$6:$F$874,5,0)),"",VLOOKUP($B30,'START LİSTE'!$B$6:$F$874,5,0))</f>
        <v>34029</v>
      </c>
      <c r="G30" s="133">
        <v>2430</v>
      </c>
      <c r="H30" s="13">
        <f t="shared" si="1"/>
        <v>25</v>
      </c>
    </row>
    <row r="31" spans="1:8" ht="18" customHeight="1">
      <c r="A31" s="8">
        <f t="shared" si="0"/>
        <v>26</v>
      </c>
      <c r="B31" s="9">
        <v>82</v>
      </c>
      <c r="C31" s="10" t="str">
        <f>IF(ISERROR(VLOOKUP(B31,'START LİSTE'!$B$6:$F$874,2,0)),"",VLOOKUP(B31,'START LİSTE'!$B$6:$F$874,2,0))</f>
        <v>GÜLİSTAN BEKMEZ</v>
      </c>
      <c r="D31" s="10" t="str">
        <f>IF(ISERROR(VLOOKUP(B31,'START LİSTE'!$B$6:$F$874,3,0)),"",VLOOKUP(B31,'START LİSTE'!$B$6:$F$874,3,0))</f>
        <v>DİYARBAKIR-GENÇLİK SPOR KULÜBÜ</v>
      </c>
      <c r="E31" s="11" t="str">
        <f>IF(ISERROR(VLOOKUP(B31,'START LİSTE'!$B$6:$F$874,4,0)),"",VLOOKUP(B31,'START LİSTE'!$B$6:$F$874,4,0))</f>
        <v>T</v>
      </c>
      <c r="F31" s="12">
        <f>IF(ISERROR(VLOOKUP($B31,'START LİSTE'!$B$6:$F$874,5,0)),"",VLOOKUP($B31,'START LİSTE'!$B$6:$F$874,5,0))</f>
        <v>35065</v>
      </c>
      <c r="G31" s="133">
        <v>2432</v>
      </c>
      <c r="H31" s="13">
        <f t="shared" si="1"/>
        <v>26</v>
      </c>
    </row>
    <row r="32" spans="1:8" ht="18" customHeight="1">
      <c r="A32" s="8">
        <f t="shared" si="0"/>
        <v>27</v>
      </c>
      <c r="B32" s="9">
        <v>131</v>
      </c>
      <c r="C32" s="10" t="str">
        <f>IF(ISERROR(VLOOKUP(B32,'START LİSTE'!$B$6:$F$874,2,0)),"",VLOOKUP(B32,'START LİSTE'!$B$6:$F$874,2,0))</f>
        <v>ESRA OTLU</v>
      </c>
      <c r="D32" s="10" t="str">
        <f>IF(ISERROR(VLOOKUP(B32,'START LİSTE'!$B$6:$F$874,3,0)),"",VLOOKUP(B32,'START LİSTE'!$B$6:$F$874,3,0))</f>
        <v>ESKİŞEHİR-ANADOLU ÜNİVERSİTESİ</v>
      </c>
      <c r="E32" s="11" t="str">
        <f>IF(ISERROR(VLOOKUP(B32,'START LİSTE'!$B$6:$F$874,4,0)),"",VLOOKUP(B32,'START LİSTE'!$B$6:$F$874,4,0))</f>
        <v>T</v>
      </c>
      <c r="F32" s="12">
        <f>IF(ISERROR(VLOOKUP($B32,'START LİSTE'!$B$6:$F$874,5,0)),"",VLOOKUP($B32,'START LİSTE'!$B$6:$F$874,5,0))</f>
        <v>33970</v>
      </c>
      <c r="G32" s="133">
        <v>2436</v>
      </c>
      <c r="H32" s="13">
        <f t="shared" si="1"/>
        <v>27</v>
      </c>
    </row>
    <row r="33" spans="1:8" ht="18" customHeight="1">
      <c r="A33" s="8">
        <f t="shared" si="0"/>
        <v>28</v>
      </c>
      <c r="B33" s="9">
        <v>27</v>
      </c>
      <c r="C33" s="10" t="str">
        <f>IF(ISERROR(VLOOKUP(B33,'START LİSTE'!$B$6:$F$874,2,0)),"",VLOOKUP(B33,'START LİSTE'!$B$6:$F$874,2,0))</f>
        <v>BETÜL ARSLAN</v>
      </c>
      <c r="D33" s="10" t="str">
        <f>IF(ISERROR(VLOOKUP(B33,'START LİSTE'!$B$6:$F$874,3,0)),"",VLOOKUP(B33,'START LİSTE'!$B$6:$F$874,3,0))</f>
        <v>BURSA BÜYÜKŞEHİR BELEDİYE SPOR KULÜBÜ</v>
      </c>
      <c r="E33" s="11" t="str">
        <f>IF(ISERROR(VLOOKUP(B33,'START LİSTE'!$B$6:$F$874,4,0)),"",VLOOKUP(B33,'START LİSTE'!$B$6:$F$874,4,0))</f>
        <v>T</v>
      </c>
      <c r="F33" s="12">
        <f>IF(ISERROR(VLOOKUP($B33,'START LİSTE'!$B$6:$F$874,5,0)),"",VLOOKUP($B33,'START LİSTE'!$B$6:$F$874,5,0))</f>
        <v>34568</v>
      </c>
      <c r="G33" s="133">
        <v>2441</v>
      </c>
      <c r="H33" s="13">
        <f t="shared" si="1"/>
        <v>28</v>
      </c>
    </row>
    <row r="34" spans="1:8" ht="18" customHeight="1">
      <c r="A34" s="8">
        <f t="shared" si="0"/>
        <v>29</v>
      </c>
      <c r="B34" s="9">
        <v>11</v>
      </c>
      <c r="C34" s="10" t="str">
        <f>IF(ISERROR(VLOOKUP(B34,'START LİSTE'!$B$6:$F$874,2,0)),"",VLOOKUP(B34,'START LİSTE'!$B$6:$F$874,2,0))</f>
        <v>ÇEŞMİNAZ YILMAZ</v>
      </c>
      <c r="D34" s="10" t="str">
        <f>IF(ISERROR(VLOOKUP(B34,'START LİSTE'!$B$6:$F$874,3,0)),"",VLOOKUP(B34,'START LİSTE'!$B$6:$F$874,3,0))</f>
        <v>İSTANBUL-BEŞİKTAŞ J.K</v>
      </c>
      <c r="E34" s="11" t="str">
        <f>IF(ISERROR(VLOOKUP(B34,'START LİSTE'!$B$6:$F$874,4,0)),"",VLOOKUP(B34,'START LİSTE'!$B$6:$F$874,4,0))</f>
        <v>T</v>
      </c>
      <c r="F34" s="12">
        <f>IF(ISERROR(VLOOKUP($B34,'START LİSTE'!$B$6:$F$874,5,0)),"",VLOOKUP($B34,'START LİSTE'!$B$6:$F$874,5,0))</f>
        <v>34403</v>
      </c>
      <c r="G34" s="133">
        <v>2500</v>
      </c>
      <c r="H34" s="13">
        <f t="shared" si="1"/>
        <v>29</v>
      </c>
    </row>
    <row r="35" spans="1:8" ht="18" customHeight="1">
      <c r="A35" s="8">
        <f t="shared" si="0"/>
        <v>30</v>
      </c>
      <c r="B35" s="9">
        <v>18</v>
      </c>
      <c r="C35" s="10" t="str">
        <f>IF(ISERROR(VLOOKUP(B35,'START LİSTE'!$B$6:$F$874,2,0)),"",VLOOKUP(B35,'START LİSTE'!$B$6:$F$874,2,0))</f>
        <v>SERAY ŞENTÜRK</v>
      </c>
      <c r="D35" s="10" t="str">
        <f>IF(ISERROR(VLOOKUP(B35,'START LİSTE'!$B$6:$F$874,3,0)),"",VLOOKUP(B35,'START LİSTE'!$B$6:$F$874,3,0))</f>
        <v>BURSA-OSMANGAZİ BLD.S.K</v>
      </c>
      <c r="E35" s="11" t="str">
        <f>IF(ISERROR(VLOOKUP(B35,'START LİSTE'!$B$6:$F$874,4,0)),"",VLOOKUP(B35,'START LİSTE'!$B$6:$F$874,4,0))</f>
        <v>T</v>
      </c>
      <c r="F35" s="12">
        <f>IF(ISERROR(VLOOKUP($B35,'START LİSTE'!$B$6:$F$874,5,0)),"",VLOOKUP($B35,'START LİSTE'!$B$6:$F$874,5,0))</f>
        <v>35376</v>
      </c>
      <c r="G35" s="133">
        <v>2513</v>
      </c>
      <c r="H35" s="13">
        <f t="shared" si="1"/>
        <v>30</v>
      </c>
    </row>
    <row r="36" spans="1:8" ht="18" customHeight="1">
      <c r="A36" s="8">
        <f t="shared" si="0"/>
        <v>31</v>
      </c>
      <c r="B36" s="9">
        <v>29</v>
      </c>
      <c r="C36" s="10" t="str">
        <f>IF(ISERROR(VLOOKUP(B36,'START LİSTE'!$B$6:$F$874,2,0)),"",VLOOKUP(B36,'START LİSTE'!$B$6:$F$874,2,0))</f>
        <v>YASEMİN CAN</v>
      </c>
      <c r="D36" s="10" t="str">
        <f>IF(ISERROR(VLOOKUP(B36,'START LİSTE'!$B$6:$F$874,3,0)),"",VLOOKUP(B36,'START LİSTE'!$B$6:$F$874,3,0))</f>
        <v>BURSA BÜYÜKŞEHİR BELEDİYE SPOR KULÜBÜ</v>
      </c>
      <c r="E36" s="11" t="str">
        <f>IF(ISERROR(VLOOKUP(B36,'START LİSTE'!$B$6:$F$874,4,0)),"",VLOOKUP(B36,'START LİSTE'!$B$6:$F$874,4,0))</f>
        <v>T</v>
      </c>
      <c r="F36" s="12">
        <f>IF(ISERROR(VLOOKUP($B36,'START LİSTE'!$B$6:$F$874,5,0)),"",VLOOKUP($B36,'START LİSTE'!$B$6:$F$874,5,0))</f>
        <v>33817</v>
      </c>
      <c r="G36" s="133">
        <v>2519</v>
      </c>
      <c r="H36" s="13">
        <f t="shared" si="1"/>
        <v>31</v>
      </c>
    </row>
    <row r="37" spans="1:8" ht="18" customHeight="1">
      <c r="A37" s="8">
        <f t="shared" si="0"/>
        <v>32</v>
      </c>
      <c r="B37" s="9">
        <v>72</v>
      </c>
      <c r="C37" s="10" t="str">
        <f>IF(ISERROR(VLOOKUP(B37,'START LİSTE'!$B$6:$F$874,2,0)),"",VLOOKUP(B37,'START LİSTE'!$B$6:$F$874,2,0))</f>
        <v>SÜMEYYE TEKPINAR</v>
      </c>
      <c r="D37" s="10" t="str">
        <f>IF(ISERROR(VLOOKUP(B37,'START LİSTE'!$B$6:$F$874,3,0)),"",VLOOKUP(B37,'START LİSTE'!$B$6:$F$874,3,0))</f>
        <v>KIRIKKALE-GSİM</v>
      </c>
      <c r="E37" s="11" t="str">
        <f>IF(ISERROR(VLOOKUP(B37,'START LİSTE'!$B$6:$F$874,4,0)),"",VLOOKUP(B37,'START LİSTE'!$B$6:$F$874,4,0))</f>
        <v>T</v>
      </c>
      <c r="F37" s="12">
        <f>IF(ISERROR(VLOOKUP($B37,'START LİSTE'!$B$6:$F$874,5,0)),"",VLOOKUP($B37,'START LİSTE'!$B$6:$F$874,5,0))</f>
        <v>35339</v>
      </c>
      <c r="G37" s="133">
        <v>2534</v>
      </c>
      <c r="H37" s="13">
        <f t="shared" si="1"/>
        <v>32</v>
      </c>
    </row>
    <row r="38" spans="1:8" ht="18" customHeight="1">
      <c r="A38" s="8">
        <f t="shared" si="0"/>
        <v>33</v>
      </c>
      <c r="B38" s="9">
        <v>73</v>
      </c>
      <c r="C38" s="10" t="str">
        <f>IF(ISERROR(VLOOKUP(B38,'START LİSTE'!$B$6:$F$874,2,0)),"",VLOOKUP(B38,'START LİSTE'!$B$6:$F$874,2,0))</f>
        <v>GÜLNUR ÇAĞLAR</v>
      </c>
      <c r="D38" s="10" t="str">
        <f>IF(ISERROR(VLOOKUP(B38,'START LİSTE'!$B$6:$F$874,3,0)),"",VLOOKUP(B38,'START LİSTE'!$B$6:$F$874,3,0))</f>
        <v>KIRIKKALE-GSİM</v>
      </c>
      <c r="E38" s="11" t="str">
        <f>IF(ISERROR(VLOOKUP(B38,'START LİSTE'!$B$6:$F$874,4,0)),"",VLOOKUP(B38,'START LİSTE'!$B$6:$F$874,4,0))</f>
        <v>T</v>
      </c>
      <c r="F38" s="12">
        <f>IF(ISERROR(VLOOKUP($B38,'START LİSTE'!$B$6:$F$874,5,0)),"",VLOOKUP($B38,'START LİSTE'!$B$6:$F$874,5,0))</f>
        <v>35683</v>
      </c>
      <c r="G38" s="133">
        <v>2536</v>
      </c>
      <c r="H38" s="13">
        <f t="shared" si="1"/>
        <v>33</v>
      </c>
    </row>
    <row r="39" spans="1:8" ht="18" customHeight="1">
      <c r="A39" s="8">
        <f t="shared" si="0"/>
        <v>34</v>
      </c>
      <c r="B39" s="9">
        <v>51</v>
      </c>
      <c r="C39" s="10" t="str">
        <f>IF(ISERROR(VLOOKUP(B39,'START LİSTE'!$B$6:$F$874,2,0)),"",VLOOKUP(B39,'START LİSTE'!$B$6:$F$874,2,0))</f>
        <v>DERYA KAYA</v>
      </c>
      <c r="D39" s="10" t="str">
        <f>IF(ISERROR(VLOOKUP(B39,'START LİSTE'!$B$6:$F$874,3,0)),"",VLOOKUP(B39,'START LİSTE'!$B$6:$F$874,3,0))</f>
        <v>MARDİN-ATLETİZM SPOR KULÜBÜ</v>
      </c>
      <c r="E39" s="11" t="str">
        <f>IF(ISERROR(VLOOKUP(B39,'START LİSTE'!$B$6:$F$874,4,0)),"",VLOOKUP(B39,'START LİSTE'!$B$6:$F$874,4,0))</f>
        <v>T</v>
      </c>
      <c r="F39" s="12">
        <f>IF(ISERROR(VLOOKUP($B39,'START LİSTE'!$B$6:$F$874,5,0)),"",VLOOKUP($B39,'START LİSTE'!$B$6:$F$874,5,0))</f>
        <v>34375</v>
      </c>
      <c r="G39" s="133">
        <v>2550</v>
      </c>
      <c r="H39" s="13">
        <f t="shared" si="1"/>
        <v>34</v>
      </c>
    </row>
    <row r="40" spans="1:8" ht="18" customHeight="1">
      <c r="A40" s="8">
        <f t="shared" si="0"/>
        <v>35</v>
      </c>
      <c r="B40" s="9">
        <v>15</v>
      </c>
      <c r="C40" s="10" t="str">
        <f>IF(ISERROR(VLOOKUP(B40,'START LİSTE'!$B$6:$F$874,2,0)),"",VLOOKUP(B40,'START LİSTE'!$B$6:$F$874,2,0))</f>
        <v>CANAN KILIÇ</v>
      </c>
      <c r="D40" s="10" t="str">
        <f>IF(ISERROR(VLOOKUP(B40,'START LİSTE'!$B$6:$F$874,3,0)),"",VLOOKUP(B40,'START LİSTE'!$B$6:$F$874,3,0))</f>
        <v>BURSA-OSMANGAZİ BLD.S.K</v>
      </c>
      <c r="E40" s="11" t="str">
        <f>IF(ISERROR(VLOOKUP(B40,'START LİSTE'!$B$6:$F$874,4,0)),"",VLOOKUP(B40,'START LİSTE'!$B$6:$F$874,4,0))</f>
        <v>T</v>
      </c>
      <c r="F40" s="12">
        <f>IF(ISERROR(VLOOKUP($B40,'START LİSTE'!$B$6:$F$874,5,0)),"",VLOOKUP($B40,'START LİSTE'!$B$6:$F$874,5,0))</f>
        <v>35318</v>
      </c>
      <c r="G40" s="133">
        <v>2553</v>
      </c>
      <c r="H40" s="13">
        <f t="shared" si="1"/>
        <v>35</v>
      </c>
    </row>
    <row r="41" spans="1:8" ht="18" customHeight="1">
      <c r="A41" s="8">
        <f t="shared" si="0"/>
        <v>36</v>
      </c>
      <c r="B41" s="9">
        <v>12</v>
      </c>
      <c r="C41" s="10" t="str">
        <f>IF(ISERROR(VLOOKUP(B41,'START LİSTE'!$B$6:$F$874,2,0)),"",VLOOKUP(B41,'START LİSTE'!$B$6:$F$874,2,0))</f>
        <v>CEREN  NAZ</v>
      </c>
      <c r="D41" s="10" t="str">
        <f>IF(ISERROR(VLOOKUP(B41,'START LİSTE'!$B$6:$F$874,3,0)),"",VLOOKUP(B41,'START LİSTE'!$B$6:$F$874,3,0))</f>
        <v>İSTANBUL-BEŞİKTAŞ J.K</v>
      </c>
      <c r="E41" s="11" t="str">
        <f>IF(ISERROR(VLOOKUP(B41,'START LİSTE'!$B$6:$F$874,4,0)),"",VLOOKUP(B41,'START LİSTE'!$B$6:$F$874,4,0))</f>
        <v>T</v>
      </c>
      <c r="F41" s="12">
        <f>IF(ISERROR(VLOOKUP($B41,'START LİSTE'!$B$6:$F$874,5,0)),"",VLOOKUP($B41,'START LİSTE'!$B$6:$F$874,5,0))</f>
        <v>34825</v>
      </c>
      <c r="G41" s="133">
        <v>2602</v>
      </c>
      <c r="H41" s="13">
        <f t="shared" si="1"/>
        <v>36</v>
      </c>
    </row>
    <row r="42" spans="1:8" ht="18" customHeight="1">
      <c r="A42" s="8">
        <f t="shared" si="0"/>
        <v>37</v>
      </c>
      <c r="B42" s="9">
        <v>134</v>
      </c>
      <c r="C42" s="10" t="str">
        <f>IF(ISERROR(VLOOKUP(B42,'START LİSTE'!$B$6:$F$874,2,0)),"",VLOOKUP(B42,'START LİSTE'!$B$6:$F$874,2,0))</f>
        <v>GÜLFİDAN TİMURTAŞ</v>
      </c>
      <c r="D42" s="10" t="str">
        <f>IF(ISERROR(VLOOKUP(B42,'START LİSTE'!$B$6:$F$874,3,0)),"",VLOOKUP(B42,'START LİSTE'!$B$6:$F$874,3,0))</f>
        <v>SİİRT-GENÇLİK SPOR KULÜBÜ</v>
      </c>
      <c r="E42" s="11" t="str">
        <f>IF(ISERROR(VLOOKUP(B42,'START LİSTE'!$B$6:$F$874,4,0)),"",VLOOKUP(B42,'START LİSTE'!$B$6:$F$874,4,0))</f>
        <v>T</v>
      </c>
      <c r="F42" s="12">
        <f>IF(ISERROR(VLOOKUP($B42,'START LİSTE'!$B$6:$F$874,5,0)),"",VLOOKUP($B42,'START LİSTE'!$B$6:$F$874,5,0))</f>
        <v>34394</v>
      </c>
      <c r="G42" s="133">
        <v>2612</v>
      </c>
      <c r="H42" s="13">
        <f t="shared" si="1"/>
        <v>37</v>
      </c>
    </row>
    <row r="43" spans="1:8" ht="18" customHeight="1">
      <c r="A43" s="8">
        <f t="shared" si="0"/>
        <v>38</v>
      </c>
      <c r="B43" s="9">
        <v>17</v>
      </c>
      <c r="C43" s="10" t="str">
        <f>IF(ISERROR(VLOOKUP(B43,'START LİSTE'!$B$6:$F$874,2,0)),"",VLOOKUP(B43,'START LİSTE'!$B$6:$F$874,2,0))</f>
        <v>ESRA ÖZGÜL</v>
      </c>
      <c r="D43" s="10" t="str">
        <f>IF(ISERROR(VLOOKUP(B43,'START LİSTE'!$B$6:$F$874,3,0)),"",VLOOKUP(B43,'START LİSTE'!$B$6:$F$874,3,0))</f>
        <v>BURSA-OSMANGAZİ BLD.S.K</v>
      </c>
      <c r="E43" s="11" t="str">
        <f>IF(ISERROR(VLOOKUP(B43,'START LİSTE'!$B$6:$F$874,4,0)),"",VLOOKUP(B43,'START LİSTE'!$B$6:$F$874,4,0))</f>
        <v>T</v>
      </c>
      <c r="F43" s="12">
        <f>IF(ISERROR(VLOOKUP($B43,'START LİSTE'!$B$6:$F$874,5,0)),"",VLOOKUP($B43,'START LİSTE'!$B$6:$F$874,5,0))</f>
        <v>35436</v>
      </c>
      <c r="G43" s="133">
        <v>2619</v>
      </c>
      <c r="H43" s="13">
        <f t="shared" si="1"/>
        <v>38</v>
      </c>
    </row>
    <row r="44" spans="1:8" ht="18" customHeight="1">
      <c r="A44" s="8">
        <f t="shared" si="0"/>
        <v>39</v>
      </c>
      <c r="B44" s="9">
        <v>70</v>
      </c>
      <c r="C44" s="10" t="str">
        <f>IF(ISERROR(VLOOKUP(B44,'START LİSTE'!$B$6:$F$874,2,0)),"",VLOOKUP(B44,'START LİSTE'!$B$6:$F$874,2,0))</f>
        <v>HANIM DERELİ</v>
      </c>
      <c r="D44" s="10" t="str">
        <f>IF(ISERROR(VLOOKUP(B44,'START LİSTE'!$B$6:$F$874,3,0)),"",VLOOKUP(B44,'START LİSTE'!$B$6:$F$874,3,0))</f>
        <v>KIRIKKALE-GSİM</v>
      </c>
      <c r="E44" s="11" t="str">
        <f>IF(ISERROR(VLOOKUP(B44,'START LİSTE'!$B$6:$F$874,4,0)),"",VLOOKUP(B44,'START LİSTE'!$B$6:$F$874,4,0))</f>
        <v>T</v>
      </c>
      <c r="F44" s="12">
        <f>IF(ISERROR(VLOOKUP($B44,'START LİSTE'!$B$6:$F$874,5,0)),"",VLOOKUP($B44,'START LİSTE'!$B$6:$F$874,5,0))</f>
        <v>31569</v>
      </c>
      <c r="G44" s="133">
        <v>2634</v>
      </c>
      <c r="H44" s="13">
        <f t="shared" si="1"/>
        <v>39</v>
      </c>
    </row>
    <row r="45" spans="1:8" ht="18" customHeight="1">
      <c r="A45" s="8">
        <f t="shared" si="0"/>
        <v>40</v>
      </c>
      <c r="B45" s="9">
        <v>54</v>
      </c>
      <c r="C45" s="10" t="str">
        <f>IF(ISERROR(VLOOKUP(B45,'START LİSTE'!$B$6:$F$874,2,0)),"",VLOOKUP(B45,'START LİSTE'!$B$6:$F$874,2,0))</f>
        <v>DERYA ERKAN</v>
      </c>
      <c r="D45" s="10" t="str">
        <f>IF(ISERROR(VLOOKUP(B45,'START LİSTE'!$B$6:$F$874,3,0)),"",VLOOKUP(B45,'START LİSTE'!$B$6:$F$874,3,0))</f>
        <v>MARDİN-ATLETİZM SPOR KULÜBÜ</v>
      </c>
      <c r="E45" s="11" t="str">
        <f>IF(ISERROR(VLOOKUP(B45,'START LİSTE'!$B$6:$F$874,4,0)),"",VLOOKUP(B45,'START LİSTE'!$B$6:$F$874,4,0))</f>
        <v>T</v>
      </c>
      <c r="F45" s="12">
        <f>IF(ISERROR(VLOOKUP($B45,'START LİSTE'!$B$6:$F$874,5,0)),"",VLOOKUP($B45,'START LİSTE'!$B$6:$F$874,5,0))</f>
        <v>35962</v>
      </c>
      <c r="G45" s="133">
        <v>2646</v>
      </c>
      <c r="H45" s="13">
        <f t="shared" si="1"/>
        <v>40</v>
      </c>
    </row>
    <row r="46" spans="1:8" ht="18" customHeight="1">
      <c r="A46" s="8">
        <f t="shared" si="0"/>
        <v>41</v>
      </c>
      <c r="B46" s="9">
        <v>19</v>
      </c>
      <c r="C46" s="10" t="str">
        <f>IF(ISERROR(VLOOKUP(B46,'START LİSTE'!$B$6:$F$874,2,0)),"",VLOOKUP(B46,'START LİSTE'!$B$6:$F$874,2,0))</f>
        <v>TUĞBA YENİ</v>
      </c>
      <c r="D46" s="10" t="str">
        <f>IF(ISERROR(VLOOKUP(B46,'START LİSTE'!$B$6:$F$874,3,0)),"",VLOOKUP(B46,'START LİSTE'!$B$6:$F$874,3,0))</f>
        <v>BURSA-OSMANGAZİ BLD.S.K</v>
      </c>
      <c r="E46" s="11" t="str">
        <f>IF(ISERROR(VLOOKUP(B46,'START LİSTE'!$B$6:$F$874,4,0)),"",VLOOKUP(B46,'START LİSTE'!$B$6:$F$874,4,0))</f>
        <v>T</v>
      </c>
      <c r="F46" s="12">
        <f>IF(ISERROR(VLOOKUP($B46,'START LİSTE'!$B$6:$F$874,5,0)),"",VLOOKUP($B46,'START LİSTE'!$B$6:$F$874,5,0))</f>
        <v>36083</v>
      </c>
      <c r="G46" s="133">
        <v>2709</v>
      </c>
      <c r="H46" s="13">
        <f t="shared" si="1"/>
        <v>41</v>
      </c>
    </row>
    <row r="47" spans="1:8" ht="18" customHeight="1">
      <c r="A47" s="8">
        <f t="shared" si="0"/>
        <v>42</v>
      </c>
      <c r="B47" s="9">
        <v>55</v>
      </c>
      <c r="C47" s="10" t="str">
        <f>IF(ISERROR(VLOOKUP(B47,'START LİSTE'!$B$6:$F$874,2,0)),"",VLOOKUP(B47,'START LİSTE'!$B$6:$F$874,2,0))</f>
        <v>KÜBRA KAYMAZ</v>
      </c>
      <c r="D47" s="10" t="str">
        <f>IF(ISERROR(VLOOKUP(B47,'START LİSTE'!$B$6:$F$874,3,0)),"",VLOOKUP(B47,'START LİSTE'!$B$6:$F$874,3,0))</f>
        <v>MARDİN-ATLETİZM SPOR KULÜBÜ</v>
      </c>
      <c r="E47" s="11" t="str">
        <f>IF(ISERROR(VLOOKUP(B47,'START LİSTE'!$B$6:$F$874,4,0)),"",VLOOKUP(B47,'START LİSTE'!$B$6:$F$874,4,0))</f>
        <v>T</v>
      </c>
      <c r="F47" s="12">
        <f>IF(ISERROR(VLOOKUP($B47,'START LİSTE'!$B$6:$F$874,5,0)),"",VLOOKUP($B47,'START LİSTE'!$B$6:$F$874,5,0))</f>
        <v>34320</v>
      </c>
      <c r="G47" s="133">
        <v>2721</v>
      </c>
      <c r="H47" s="13">
        <f t="shared" si="1"/>
        <v>42</v>
      </c>
    </row>
    <row r="48" spans="1:8" ht="18" customHeight="1">
      <c r="A48" s="8">
        <f t="shared" si="0"/>
        <v>43</v>
      </c>
      <c r="B48" s="9">
        <v>136</v>
      </c>
      <c r="C48" s="10" t="str">
        <f>IF(ISERROR(VLOOKUP(B48,'START LİSTE'!$B$6:$F$874,2,0)),"",VLOOKUP(B48,'START LİSTE'!$B$6:$F$874,2,0))</f>
        <v>DİLEK BAL</v>
      </c>
      <c r="D48" s="10" t="str">
        <f>IF(ISERROR(VLOOKUP(B48,'START LİSTE'!$B$6:$F$874,3,0)),"",VLOOKUP(B48,'START LİSTE'!$B$6:$F$874,3,0))</f>
        <v>SİİRT-GENÇLİK SPOR KULÜBÜ</v>
      </c>
      <c r="E48" s="11" t="str">
        <f>IF(ISERROR(VLOOKUP(B48,'START LİSTE'!$B$6:$F$874,4,0)),"",VLOOKUP(B48,'START LİSTE'!$B$6:$F$874,4,0))</f>
        <v>T</v>
      </c>
      <c r="F48" s="12">
        <f>IF(ISERROR(VLOOKUP($B48,'START LİSTE'!$B$6:$F$874,5,0)),"",VLOOKUP($B48,'START LİSTE'!$B$6:$F$874,5,0))</f>
        <v>33665</v>
      </c>
      <c r="G48" s="133">
        <v>2727</v>
      </c>
      <c r="H48" s="13">
        <f t="shared" si="1"/>
        <v>43</v>
      </c>
    </row>
    <row r="49" spans="1:8" ht="18" customHeight="1">
      <c r="A49" s="8">
        <f t="shared" si="0"/>
        <v>44</v>
      </c>
      <c r="B49" s="9">
        <v>68</v>
      </c>
      <c r="C49" s="10" t="str">
        <f>IF(ISERROR(VLOOKUP(B49,'START LİSTE'!$B$6:$F$874,2,0)),"",VLOOKUP(B49,'START LİSTE'!$B$6:$F$874,2,0))</f>
        <v>RAHİME KOÇER</v>
      </c>
      <c r="D49" s="10" t="str">
        <f>IF(ISERROR(VLOOKUP(B49,'START LİSTE'!$B$6:$F$874,3,0)),"",VLOOKUP(B49,'START LİSTE'!$B$6:$F$874,3,0))</f>
        <v>ISPARTA-BÖLGESPOR</v>
      </c>
      <c r="E49" s="11" t="str">
        <f>IF(ISERROR(VLOOKUP(B49,'START LİSTE'!$B$6:$F$874,4,0)),"",VLOOKUP(B49,'START LİSTE'!$B$6:$F$874,4,0))</f>
        <v>T</v>
      </c>
      <c r="F49" s="12">
        <f>IF(ISERROR(VLOOKUP($B49,'START LİSTE'!$B$6:$F$874,5,0)),"",VLOOKUP($B49,'START LİSTE'!$B$6:$F$874,5,0))</f>
        <v>35224</v>
      </c>
      <c r="G49" s="133">
        <v>2731</v>
      </c>
      <c r="H49" s="13">
        <f t="shared" si="1"/>
        <v>44</v>
      </c>
    </row>
    <row r="50" spans="1:8" ht="18" customHeight="1">
      <c r="A50" s="8">
        <f t="shared" si="0"/>
        <v>45</v>
      </c>
      <c r="B50" s="9">
        <v>16</v>
      </c>
      <c r="C50" s="10" t="str">
        <f>IF(ISERROR(VLOOKUP(B50,'START LİSTE'!$B$6:$F$874,2,0)),"",VLOOKUP(B50,'START LİSTE'!$B$6:$F$874,2,0))</f>
        <v>TUĞÇE AYAZ</v>
      </c>
      <c r="D50" s="10" t="str">
        <f>IF(ISERROR(VLOOKUP(B50,'START LİSTE'!$B$6:$F$874,3,0)),"",VLOOKUP(B50,'START LİSTE'!$B$6:$F$874,3,0))</f>
        <v>BURSA-OSMANGAZİ BLD.S.K</v>
      </c>
      <c r="E50" s="11" t="str">
        <f>IF(ISERROR(VLOOKUP(B50,'START LİSTE'!$B$6:$F$874,4,0)),"",VLOOKUP(B50,'START LİSTE'!$B$6:$F$874,4,0))</f>
        <v>T</v>
      </c>
      <c r="F50" s="12">
        <f>IF(ISERROR(VLOOKUP($B50,'START LİSTE'!$B$6:$F$874,5,0)),"",VLOOKUP($B50,'START LİSTE'!$B$6:$F$874,5,0))</f>
        <v>35208</v>
      </c>
      <c r="G50" s="133">
        <v>2758</v>
      </c>
      <c r="H50" s="13">
        <f t="shared" si="1"/>
        <v>45</v>
      </c>
    </row>
    <row r="51" spans="1:8" ht="18" customHeight="1">
      <c r="A51" s="8">
        <f t="shared" si="0"/>
        <v>46</v>
      </c>
      <c r="B51" s="9">
        <v>135</v>
      </c>
      <c r="C51" s="10" t="str">
        <f>IF(ISERROR(VLOOKUP(B51,'START LİSTE'!$B$6:$F$874,2,0)),"",VLOOKUP(B51,'START LİSTE'!$B$6:$F$874,2,0))</f>
        <v>ŞİRİN TİMURTAŞ</v>
      </c>
      <c r="D51" s="10" t="str">
        <f>IF(ISERROR(VLOOKUP(B51,'START LİSTE'!$B$6:$F$874,3,0)),"",VLOOKUP(B51,'START LİSTE'!$B$6:$F$874,3,0))</f>
        <v>SİİRT-GENÇLİK SPOR KULÜBÜ</v>
      </c>
      <c r="E51" s="11" t="str">
        <f>IF(ISERROR(VLOOKUP(B51,'START LİSTE'!$B$6:$F$874,4,0)),"",VLOOKUP(B51,'START LİSTE'!$B$6:$F$874,4,0))</f>
        <v>T</v>
      </c>
      <c r="F51" s="12">
        <f>IF(ISERROR(VLOOKUP($B51,'START LİSTE'!$B$6:$F$874,5,0)),"",VLOOKUP($B51,'START LİSTE'!$B$6:$F$874,5,0))</f>
        <v>36104</v>
      </c>
      <c r="G51" s="133">
        <v>2804</v>
      </c>
      <c r="H51" s="13">
        <f t="shared" si="1"/>
        <v>46</v>
      </c>
    </row>
    <row r="52" spans="1:8" ht="18" customHeight="1">
      <c r="A52" s="8">
        <f t="shared" si="0"/>
        <v>47</v>
      </c>
      <c r="B52" s="9">
        <v>59</v>
      </c>
      <c r="C52" s="10" t="str">
        <f>IF(ISERROR(VLOOKUP(B52,'START LİSTE'!$B$6:$F$874,2,0)),"",VLOOKUP(B52,'START LİSTE'!$B$6:$F$874,2,0))</f>
        <v>BEYHAN DÖNMEZ</v>
      </c>
      <c r="D52" s="10" t="str">
        <f>IF(ISERROR(VLOOKUP(B52,'START LİSTE'!$B$6:$F$874,3,0)),"",VLOOKUP(B52,'START LİSTE'!$B$6:$F$874,3,0))</f>
        <v>ESKİŞEHİR-B.Ş.G.S.K.</v>
      </c>
      <c r="E52" s="11" t="str">
        <f>IF(ISERROR(VLOOKUP(B52,'START LİSTE'!$B$6:$F$874,4,0)),"",VLOOKUP(B52,'START LİSTE'!$B$6:$F$874,4,0))</f>
        <v>T</v>
      </c>
      <c r="F52" s="12">
        <f>IF(ISERROR(VLOOKUP($B52,'START LİSTE'!$B$6:$F$874,5,0)),"",VLOOKUP($B52,'START LİSTE'!$B$6:$F$874,5,0))</f>
        <v>32448</v>
      </c>
      <c r="G52" s="133">
        <v>2822</v>
      </c>
      <c r="H52" s="13">
        <f t="shared" si="1"/>
        <v>47</v>
      </c>
    </row>
    <row r="53" spans="1:8" ht="18" customHeight="1">
      <c r="A53" s="8">
        <f t="shared" si="0"/>
        <v>48</v>
      </c>
      <c r="B53" s="9">
        <v>58</v>
      </c>
      <c r="C53" s="10" t="str">
        <f>IF(ISERROR(VLOOKUP(B53,'START LİSTE'!$B$6:$F$874,2,0)),"",VLOOKUP(B53,'START LİSTE'!$B$6:$F$874,2,0))</f>
        <v>ZEHRA KUŞTEKİN</v>
      </c>
      <c r="D53" s="10" t="str">
        <f>IF(ISERROR(VLOOKUP(B53,'START LİSTE'!$B$6:$F$874,3,0)),"",VLOOKUP(B53,'START LİSTE'!$B$6:$F$874,3,0))</f>
        <v>ESKİŞEHİR-B.Ş.G.S.K.</v>
      </c>
      <c r="E53" s="11" t="str">
        <f>IF(ISERROR(VLOOKUP(B53,'START LİSTE'!$B$6:$F$874,4,0)),"",VLOOKUP(B53,'START LİSTE'!$B$6:$F$874,4,0))</f>
        <v>T</v>
      </c>
      <c r="F53" s="12">
        <f>IF(ISERROR(VLOOKUP($B53,'START LİSTE'!$B$6:$F$874,5,0)),"",VLOOKUP($B53,'START LİSTE'!$B$6:$F$874,5,0))</f>
        <v>35431</v>
      </c>
      <c r="G53" s="133">
        <v>2831</v>
      </c>
      <c r="H53" s="13">
        <f t="shared" si="1"/>
        <v>48</v>
      </c>
    </row>
    <row r="54" spans="1:8" ht="18" customHeight="1">
      <c r="A54" s="8">
        <f t="shared" si="0"/>
        <v>49</v>
      </c>
      <c r="B54" s="9">
        <v>74</v>
      </c>
      <c r="C54" s="10" t="str">
        <f>IF(ISERROR(VLOOKUP(B54,'START LİSTE'!$B$6:$F$874,2,0)),"",VLOOKUP(B54,'START LİSTE'!$B$6:$F$874,2,0))</f>
        <v>GÜLTEN KARALÖK</v>
      </c>
      <c r="D54" s="10" t="str">
        <f>IF(ISERROR(VLOOKUP(B54,'START LİSTE'!$B$6:$F$874,3,0)),"",VLOOKUP(B54,'START LİSTE'!$B$6:$F$874,3,0))</f>
        <v>KIRIKKALE-GSİM</v>
      </c>
      <c r="E54" s="11" t="str">
        <f>IF(ISERROR(VLOOKUP(B54,'START LİSTE'!$B$6:$F$874,4,0)),"",VLOOKUP(B54,'START LİSTE'!$B$6:$F$874,4,0))</f>
        <v>T</v>
      </c>
      <c r="F54" s="12">
        <f>IF(ISERROR(VLOOKUP($B54,'START LİSTE'!$B$6:$F$874,5,0)),"",VLOOKUP($B54,'START LİSTE'!$B$6:$F$874,5,0))</f>
        <v>35565</v>
      </c>
      <c r="G54" s="133">
        <v>2834</v>
      </c>
      <c r="H54" s="13">
        <f t="shared" si="1"/>
        <v>49</v>
      </c>
    </row>
    <row r="55" spans="1:8" ht="18" customHeight="1">
      <c r="A55" s="8">
        <f t="shared" si="0"/>
        <v>50</v>
      </c>
      <c r="B55" s="9">
        <v>67</v>
      </c>
      <c r="C55" s="10" t="str">
        <f>IF(ISERROR(VLOOKUP(B55,'START LİSTE'!$B$6:$F$874,2,0)),"",VLOOKUP(B55,'START LİSTE'!$B$6:$F$874,2,0))</f>
        <v>HÜLYA MUMCU</v>
      </c>
      <c r="D55" s="10" t="str">
        <f>IF(ISERROR(VLOOKUP(B55,'START LİSTE'!$B$6:$F$874,3,0)),"",VLOOKUP(B55,'START LİSTE'!$B$6:$F$874,3,0))</f>
        <v>ISPARTA-BÖLGESPOR</v>
      </c>
      <c r="E55" s="11" t="str">
        <f>IF(ISERROR(VLOOKUP(B55,'START LİSTE'!$B$6:$F$874,4,0)),"",VLOOKUP(B55,'START LİSTE'!$B$6:$F$874,4,0))</f>
        <v>T</v>
      </c>
      <c r="F55" s="12">
        <f>IF(ISERROR(VLOOKUP($B55,'START LİSTE'!$B$6:$F$874,5,0)),"",VLOOKUP($B55,'START LİSTE'!$B$6:$F$874,5,0))</f>
        <v>34071</v>
      </c>
      <c r="G55" s="133">
        <v>2838</v>
      </c>
      <c r="H55" s="13">
        <f t="shared" si="1"/>
        <v>50</v>
      </c>
    </row>
    <row r="56" spans="1:8" ht="18" customHeight="1">
      <c r="A56" s="8">
        <f t="shared" si="0"/>
        <v>51</v>
      </c>
      <c r="B56" s="9">
        <v>63</v>
      </c>
      <c r="C56" s="10" t="str">
        <f>IF(ISERROR(VLOOKUP(B56,'START LİSTE'!$B$6:$F$874,2,0)),"",VLOOKUP(B56,'START LİSTE'!$B$6:$F$874,2,0))</f>
        <v>KÜBRA TÜRE</v>
      </c>
      <c r="D56" s="10" t="str">
        <f>IF(ISERROR(VLOOKUP(B56,'START LİSTE'!$B$6:$F$874,3,0)),"",VLOOKUP(B56,'START LİSTE'!$B$6:$F$874,3,0))</f>
        <v>FERDİ-ISPARTA</v>
      </c>
      <c r="E56" s="11" t="str">
        <f>IF(ISERROR(VLOOKUP(B56,'START LİSTE'!$B$6:$F$874,4,0)),"",VLOOKUP(B56,'START LİSTE'!$B$6:$F$874,4,0))</f>
        <v>F</v>
      </c>
      <c r="F56" s="12">
        <f>IF(ISERROR(VLOOKUP($B56,'START LİSTE'!$B$6:$F$874,5,0)),"",VLOOKUP($B56,'START LİSTE'!$B$6:$F$874,5,0))</f>
        <v>34548</v>
      </c>
      <c r="G56" s="133">
        <v>2859</v>
      </c>
      <c r="H56" s="13">
        <f t="shared" si="1"/>
        <v>50</v>
      </c>
    </row>
    <row r="57" spans="1:8" ht="18" customHeight="1">
      <c r="A57" s="8">
        <f t="shared" si="0"/>
        <v>52</v>
      </c>
      <c r="B57" s="9">
        <v>69</v>
      </c>
      <c r="C57" s="10" t="str">
        <f>IF(ISERROR(VLOOKUP(B57,'START LİSTE'!$B$6:$F$874,2,0)),"",VLOOKUP(B57,'START LİSTE'!$B$6:$F$874,2,0))</f>
        <v>MERVE SÜME</v>
      </c>
      <c r="D57" s="10" t="str">
        <f>IF(ISERROR(VLOOKUP(B57,'START LİSTE'!$B$6:$F$874,3,0)),"",VLOOKUP(B57,'START LİSTE'!$B$6:$F$874,3,0))</f>
        <v>ISPARTA-BÖLGESPOR</v>
      </c>
      <c r="E57" s="11" t="str">
        <f>IF(ISERROR(VLOOKUP(B57,'START LİSTE'!$B$6:$F$874,4,0)),"",VLOOKUP(B57,'START LİSTE'!$B$6:$F$874,4,0))</f>
        <v>T</v>
      </c>
      <c r="F57" s="12">
        <f>IF(ISERROR(VLOOKUP($B57,'START LİSTE'!$B$6:$F$874,5,0)),"",VLOOKUP($B57,'START LİSTE'!$B$6:$F$874,5,0))</f>
        <v>34170</v>
      </c>
      <c r="G57" s="133">
        <v>3010</v>
      </c>
      <c r="H57" s="13">
        <f t="shared" si="1"/>
        <v>51</v>
      </c>
    </row>
    <row r="58" spans="1:8" ht="18" customHeight="1">
      <c r="A58" s="8">
        <f t="shared" si="0"/>
        <v>53</v>
      </c>
      <c r="B58" s="9">
        <v>57</v>
      </c>
      <c r="C58" s="10" t="str">
        <f>IF(ISERROR(VLOOKUP(B58,'START LİSTE'!$B$6:$F$874,2,0)),"",VLOOKUP(B58,'START LİSTE'!$B$6:$F$874,2,0))</f>
        <v>GÜL GEMİCİ</v>
      </c>
      <c r="D58" s="10" t="str">
        <f>IF(ISERROR(VLOOKUP(B58,'START LİSTE'!$B$6:$F$874,3,0)),"",VLOOKUP(B58,'START LİSTE'!$B$6:$F$874,3,0))</f>
        <v>ESKİŞEHİR-B.Ş.G.S.K.</v>
      </c>
      <c r="E58" s="11" t="str">
        <f>IF(ISERROR(VLOOKUP(B58,'START LİSTE'!$B$6:$F$874,4,0)),"",VLOOKUP(B58,'START LİSTE'!$B$6:$F$874,4,0))</f>
        <v>T</v>
      </c>
      <c r="F58" s="12">
        <f>IF(ISERROR(VLOOKUP($B58,'START LİSTE'!$B$6:$F$874,5,0)),"",VLOOKUP($B58,'START LİSTE'!$B$6:$F$874,5,0))</f>
        <v>33970</v>
      </c>
      <c r="G58" s="133">
        <v>3100</v>
      </c>
      <c r="H58" s="13">
        <f t="shared" si="1"/>
        <v>52</v>
      </c>
    </row>
    <row r="59" spans="1:8" ht="18" customHeight="1">
      <c r="A59" s="8">
        <f t="shared" si="0"/>
        <v>54</v>
      </c>
      <c r="B59" s="9">
        <v>83</v>
      </c>
      <c r="C59" s="10" t="str">
        <f>IF(ISERROR(VLOOKUP(B59,'START LİSTE'!$B$6:$F$874,2,0)),"",VLOOKUP(B59,'START LİSTE'!$B$6:$F$874,2,0))</f>
        <v>DERYA ONAT</v>
      </c>
      <c r="D59" s="10" t="str">
        <f>IF(ISERROR(VLOOKUP(B59,'START LİSTE'!$B$6:$F$874,3,0)),"",VLOOKUP(B59,'START LİSTE'!$B$6:$F$874,3,0))</f>
        <v>DİYARBAKIR-GENÇLİK SPOR KULÜBÜ</v>
      </c>
      <c r="E59" s="11" t="str">
        <f>IF(ISERROR(VLOOKUP(B59,'START LİSTE'!$B$6:$F$874,4,0)),"",VLOOKUP(B59,'START LİSTE'!$B$6:$F$874,4,0))</f>
        <v>T</v>
      </c>
      <c r="F59" s="12">
        <f>IF(ISERROR(VLOOKUP($B59,'START LİSTE'!$B$6:$F$874,5,0)),"",VLOOKUP($B59,'START LİSTE'!$B$6:$F$874,5,0))</f>
        <v>34335</v>
      </c>
      <c r="G59" s="133">
        <v>3140</v>
      </c>
      <c r="H59" s="13">
        <f t="shared" si="1"/>
        <v>53</v>
      </c>
    </row>
    <row r="60" spans="1:8" ht="18" customHeight="1">
      <c r="A60" s="8">
        <f t="shared" si="0"/>
        <v>55</v>
      </c>
      <c r="B60" s="9">
        <v>128</v>
      </c>
      <c r="C60" s="10" t="str">
        <f>IF(ISERROR(VLOOKUP(B60,'START LİSTE'!$B$6:$F$874,2,0)),"",VLOOKUP(B60,'START LİSTE'!$B$6:$F$874,2,0))</f>
        <v>ESRA EMRE</v>
      </c>
      <c r="D60" s="10" t="str">
        <f>IF(ISERROR(VLOOKUP(B60,'START LİSTE'!$B$6:$F$874,3,0)),"",VLOOKUP(B60,'START LİSTE'!$B$6:$F$874,3,0))</f>
        <v>ESKİŞEHİR-ANADOLU ÜNİVERSİTESİ</v>
      </c>
      <c r="E60" s="11" t="str">
        <f>IF(ISERROR(VLOOKUP(B60,'START LİSTE'!$B$6:$F$874,4,0)),"",VLOOKUP(B60,'START LİSTE'!$B$6:$F$874,4,0))</f>
        <v>T</v>
      </c>
      <c r="F60" s="12">
        <f>IF(ISERROR(VLOOKUP($B60,'START LİSTE'!$B$6:$F$874,5,0)),"",VLOOKUP($B60,'START LİSTE'!$B$6:$F$874,5,0))</f>
        <v>34335</v>
      </c>
      <c r="G60" s="133">
        <v>3150</v>
      </c>
      <c r="H60" s="13">
        <f t="shared" si="1"/>
        <v>54</v>
      </c>
    </row>
    <row r="61" spans="1:8" ht="18" customHeight="1">
      <c r="A61" s="8">
        <f t="shared" si="0"/>
        <v>56</v>
      </c>
      <c r="B61" s="9">
        <v>138</v>
      </c>
      <c r="C61" s="10" t="str">
        <f>IF(ISERROR(VLOOKUP(B61,'START LİSTE'!$B$6:$F$874,2,0)),"",VLOOKUP(B61,'START LİSTE'!$B$6:$F$874,2,0))</f>
        <v>DİLEK ELÇİÇEK</v>
      </c>
      <c r="D61" s="10" t="str">
        <f>IF(ISERROR(VLOOKUP(B61,'START LİSTE'!$B$6:$F$874,3,0)),"",VLOOKUP(B61,'START LİSTE'!$B$6:$F$874,3,0))</f>
        <v>SİİRT-GENÇLİK SPOR KULÜBÜ</v>
      </c>
      <c r="E61" s="11" t="str">
        <f>IF(ISERROR(VLOOKUP(B61,'START LİSTE'!$B$6:$F$874,4,0)),"",VLOOKUP(B61,'START LİSTE'!$B$6:$F$874,4,0))</f>
        <v>T</v>
      </c>
      <c r="F61" s="12">
        <f>IF(ISERROR(VLOOKUP($B61,'START LİSTE'!$B$6:$F$874,5,0)),"",VLOOKUP($B61,'START LİSTE'!$B$6:$F$874,5,0))</f>
        <v>34856</v>
      </c>
      <c r="G61" s="133">
        <v>3300</v>
      </c>
      <c r="H61" s="13">
        <f t="shared" si="1"/>
        <v>55</v>
      </c>
    </row>
    <row r="62" spans="1:8" ht="18" customHeight="1">
      <c r="A62" s="8">
        <f t="shared" si="0"/>
        <v>57</v>
      </c>
      <c r="B62" s="9">
        <v>85</v>
      </c>
      <c r="C62" s="10" t="str">
        <f>IF(ISERROR(VLOOKUP(B62,'START LİSTE'!$B$6:$F$874,2,0)),"",VLOOKUP(B62,'START LİSTE'!$B$6:$F$874,2,0))</f>
        <v>FATOŞ SÖKMEN</v>
      </c>
      <c r="D62" s="10" t="str">
        <f>IF(ISERROR(VLOOKUP(B62,'START LİSTE'!$B$6:$F$874,3,0)),"",VLOOKUP(B62,'START LİSTE'!$B$6:$F$874,3,0))</f>
        <v>DİYARBAKIR-GENÇLİK SPOR KULÜBÜ</v>
      </c>
      <c r="E62" s="11" t="str">
        <f>IF(ISERROR(VLOOKUP(B62,'START LİSTE'!$B$6:$F$874,4,0)),"",VLOOKUP(B62,'START LİSTE'!$B$6:$F$874,4,0))</f>
        <v>T</v>
      </c>
      <c r="F62" s="12">
        <f>IF(ISERROR(VLOOKUP($B62,'START LİSTE'!$B$6:$F$874,5,0)),"",VLOOKUP($B62,'START LİSTE'!$B$6:$F$874,5,0))</f>
        <v>35065</v>
      </c>
      <c r="G62" s="133">
        <v>3310</v>
      </c>
      <c r="H62" s="13">
        <f t="shared" si="1"/>
        <v>56</v>
      </c>
    </row>
    <row r="63" spans="1:8" ht="18" customHeight="1">
      <c r="A63" s="8">
        <f t="shared" si="0"/>
        <v>58</v>
      </c>
      <c r="B63" s="9">
        <v>139</v>
      </c>
      <c r="C63" s="10" t="str">
        <f>IF(ISERROR(VLOOKUP(B63,'START LİSTE'!$B$6:$F$874,2,0)),"",VLOOKUP(B63,'START LİSTE'!$B$6:$F$874,2,0))</f>
        <v>EVİN KİÇKİ</v>
      </c>
      <c r="D63" s="10" t="str">
        <f>IF(ISERROR(VLOOKUP(B63,'START LİSTE'!$B$6:$F$874,3,0)),"",VLOOKUP(B63,'START LİSTE'!$B$6:$F$874,3,0))</f>
        <v>SİİRT-GENÇLİK SPOR KULÜBÜ</v>
      </c>
      <c r="E63" s="11" t="str">
        <f>IF(ISERROR(VLOOKUP(B63,'START LİSTE'!$B$6:$F$874,4,0)),"",VLOOKUP(B63,'START LİSTE'!$B$6:$F$874,4,0))</f>
        <v>T</v>
      </c>
      <c r="F63" s="12">
        <f>IF(ISERROR(VLOOKUP($B63,'START LİSTE'!$B$6:$F$874,5,0)),"",VLOOKUP($B63,'START LİSTE'!$B$6:$F$874,5,0))</f>
        <v>34486</v>
      </c>
      <c r="G63" s="133" t="s">
        <v>35</v>
      </c>
      <c r="H63" s="13">
        <f t="shared" si="1"/>
        <v>57</v>
      </c>
    </row>
    <row r="64" spans="1:8" ht="18" customHeight="1">
      <c r="A64" s="8" t="s">
        <v>35</v>
      </c>
      <c r="B64" s="9">
        <v>65</v>
      </c>
      <c r="C64" s="10" t="str">
        <f>IF(ISERROR(VLOOKUP(B64,'START LİSTE'!$B$6:$F$874,2,0)),"",VLOOKUP(B64,'START LİSTE'!$B$6:$F$874,2,0))</f>
        <v>GAMZE KARAASLAN</v>
      </c>
      <c r="D64" s="10" t="str">
        <f>IF(ISERROR(VLOOKUP(B64,'START LİSTE'!$B$6:$F$874,3,0)),"",VLOOKUP(B64,'START LİSTE'!$B$6:$F$874,3,0))</f>
        <v>ISPARTA-BÖLGESPOR</v>
      </c>
      <c r="E64" s="11" t="str">
        <f>IF(ISERROR(VLOOKUP(B64,'START LİSTE'!$B$6:$F$874,4,0)),"",VLOOKUP(B64,'START LİSTE'!$B$6:$F$874,4,0))</f>
        <v>T</v>
      </c>
      <c r="F64" s="12">
        <f>IF(ISERROR(VLOOKUP($B64,'START LİSTE'!$B$6:$F$874,5,0)),"",VLOOKUP($B64,'START LİSTE'!$B$6:$F$874,5,0))</f>
        <v>35065</v>
      </c>
      <c r="G64" s="133" t="s">
        <v>116</v>
      </c>
      <c r="H64" s="13" t="str">
        <f t="shared" si="1"/>
        <v>-</v>
      </c>
    </row>
    <row r="65" spans="1:8" ht="18" customHeight="1">
      <c r="A65" s="8" t="s">
        <v>35</v>
      </c>
      <c r="B65" s="9">
        <v>60</v>
      </c>
      <c r="C65" s="10" t="str">
        <f>IF(ISERROR(VLOOKUP(B65,'START LİSTE'!$B$6:$F$874,2,0)),"",VLOOKUP(B65,'START LİSTE'!$B$6:$F$874,2,0))</f>
        <v>EMİNE BAŞTUĞ</v>
      </c>
      <c r="D65" s="10" t="str">
        <f>IF(ISERROR(VLOOKUP(B65,'START LİSTE'!$B$6:$F$874,3,0)),"",VLOOKUP(B65,'START LİSTE'!$B$6:$F$874,3,0))</f>
        <v>ESKİŞEHİR-B.Ş.G.S.K.</v>
      </c>
      <c r="E65" s="11" t="str">
        <f>IF(ISERROR(VLOOKUP(B65,'START LİSTE'!$B$6:$F$874,4,0)),"",VLOOKUP(B65,'START LİSTE'!$B$6:$F$874,4,0))</f>
        <v>T</v>
      </c>
      <c r="F65" s="12">
        <f>IF(ISERROR(VLOOKUP($B65,'START LİSTE'!$B$6:$F$874,5,0)),"",VLOOKUP($B65,'START LİSTE'!$B$6:$F$874,5,0))</f>
        <v>35226</v>
      </c>
      <c r="G65" s="133" t="s">
        <v>116</v>
      </c>
      <c r="H65" s="13" t="str">
        <f t="shared" si="1"/>
        <v>-</v>
      </c>
    </row>
    <row r="66" spans="1:8" ht="18" customHeight="1">
      <c r="A66" s="8" t="s">
        <v>35</v>
      </c>
      <c r="B66" s="9">
        <v>84</v>
      </c>
      <c r="C66" s="10" t="str">
        <f>IF(ISERROR(VLOOKUP(B66,'START LİSTE'!$B$6:$F$874,2,0)),"",VLOOKUP(B66,'START LİSTE'!$B$6:$F$874,2,0))</f>
        <v>AZİZE ÖZBEY</v>
      </c>
      <c r="D66" s="10" t="str">
        <f>IF(ISERROR(VLOOKUP(B66,'START LİSTE'!$B$6:$F$874,3,0)),"",VLOOKUP(B66,'START LİSTE'!$B$6:$F$874,3,0))</f>
        <v>DİYARBAKIR-GENÇLİK SPOR KULÜBÜ</v>
      </c>
      <c r="E66" s="11" t="str">
        <f>IF(ISERROR(VLOOKUP(B66,'START LİSTE'!$B$6:$F$874,4,0)),"",VLOOKUP(B66,'START LİSTE'!$B$6:$F$874,4,0))</f>
        <v>T</v>
      </c>
      <c r="F66" s="12">
        <f>IF(ISERROR(VLOOKUP($B66,'START LİSTE'!$B$6:$F$874,5,0)),"",VLOOKUP($B66,'START LİSTE'!$B$6:$F$874,5,0))</f>
        <v>32143</v>
      </c>
      <c r="G66" s="133" t="s">
        <v>116</v>
      </c>
      <c r="H66" s="13" t="str">
        <f t="shared" si="1"/>
        <v>-</v>
      </c>
    </row>
    <row r="67" spans="1:8" ht="18" customHeight="1">
      <c r="A67" s="8" t="s">
        <v>35</v>
      </c>
      <c r="B67" s="9">
        <v>10</v>
      </c>
      <c r="C67" s="10" t="str">
        <f>IF(ISERROR(VLOOKUP(B67,'START LİSTE'!$B$6:$F$874,2,0)),"",VLOOKUP(B67,'START LİSTE'!$B$6:$F$874,2,0))</f>
        <v>SUNA  KILIÇ</v>
      </c>
      <c r="D67" s="10" t="str">
        <f>IF(ISERROR(VLOOKUP(B67,'START LİSTE'!$B$6:$F$874,3,0)),"",VLOOKUP(B67,'START LİSTE'!$B$6:$F$874,3,0))</f>
        <v>İSTANBUL-BEŞİKTAŞ J.K</v>
      </c>
      <c r="E67" s="11" t="str">
        <f>IF(ISERROR(VLOOKUP(B67,'START LİSTE'!$B$6:$F$874,4,0)),"",VLOOKUP(B67,'START LİSTE'!$B$6:$F$874,4,0))</f>
        <v>T</v>
      </c>
      <c r="F67" s="12">
        <f>IF(ISERROR(VLOOKUP($B67,'START LİSTE'!$B$6:$F$874,5,0)),"",VLOOKUP($B67,'START LİSTE'!$B$6:$F$874,5,0))</f>
        <v>34043</v>
      </c>
      <c r="G67" s="133" t="s">
        <v>117</v>
      </c>
      <c r="H67" s="13" t="str">
        <f t="shared" si="1"/>
        <v>-</v>
      </c>
    </row>
    <row r="68" spans="1:8" ht="18" customHeight="1">
      <c r="A68" s="8" t="s">
        <v>35</v>
      </c>
      <c r="B68" s="9">
        <v>105</v>
      </c>
      <c r="C68" s="10" t="str">
        <f>IF(ISERROR(VLOOKUP(B68,'START LİSTE'!$B$6:$F$874,2,0)),"",VLOOKUP(B68,'START LİSTE'!$B$6:$F$874,2,0))</f>
        <v>BAHAR DOĞAN</v>
      </c>
      <c r="D68" s="10" t="str">
        <f>IF(ISERROR(VLOOKUP(B68,'START LİSTE'!$B$6:$F$874,3,0)),"",VLOOKUP(B68,'START LİSTE'!$B$6:$F$874,3,0))</f>
        <v>İSTANBUL-ÜSKÜDAR BELEDİYESPOR</v>
      </c>
      <c r="E68" s="11" t="str">
        <f>IF(ISERROR(VLOOKUP(B68,'START LİSTE'!$B$6:$F$874,4,0)),"",VLOOKUP(B68,'START LİSTE'!$B$6:$F$874,4,0))</f>
        <v>T</v>
      </c>
      <c r="F68" s="12">
        <f>IF(ISERROR(VLOOKUP($B68,'START LİSTE'!$B$6:$F$874,5,0)),"",VLOOKUP($B68,'START LİSTE'!$B$6:$F$874,5,0))</f>
        <v>27274</v>
      </c>
      <c r="G68" s="133" t="s">
        <v>117</v>
      </c>
      <c r="H68" s="13" t="str">
        <f t="shared" si="1"/>
        <v>-</v>
      </c>
    </row>
    <row r="69" spans="1:8" ht="18" customHeight="1">
      <c r="A69" s="8" t="s">
        <v>35</v>
      </c>
      <c r="B69" s="9">
        <v>106</v>
      </c>
      <c r="C69" s="10" t="str">
        <f>IF(ISERROR(VLOOKUP(B69,'START LİSTE'!$B$6:$F$874,2,0)),"",VLOOKUP(B69,'START LİSTE'!$B$6:$F$874,2,0))</f>
        <v>GÜLCAN MINGIR</v>
      </c>
      <c r="D69" s="10" t="str">
        <f>IF(ISERROR(VLOOKUP(B69,'START LİSTE'!$B$6:$F$874,3,0)),"",VLOOKUP(B69,'START LİSTE'!$B$6:$F$874,3,0))</f>
        <v>İSTANBUL-ÜSKÜDAR BELEDİYESPOR</v>
      </c>
      <c r="E69" s="11" t="str">
        <f>IF(ISERROR(VLOOKUP(B69,'START LİSTE'!$B$6:$F$874,4,0)),"",VLOOKUP(B69,'START LİSTE'!$B$6:$F$874,4,0))</f>
        <v>T</v>
      </c>
      <c r="F69" s="12">
        <f>IF(ISERROR(VLOOKUP($B69,'START LİSTE'!$B$6:$F$874,5,0)),"",VLOOKUP($B69,'START LİSTE'!$B$6:$F$874,5,0))</f>
        <v>32649</v>
      </c>
      <c r="G69" s="133" t="s">
        <v>117</v>
      </c>
      <c r="H69" s="13" t="str">
        <f t="shared" si="1"/>
        <v>-</v>
      </c>
    </row>
    <row r="70" spans="1:8" ht="18" customHeight="1">
      <c r="A70" s="8" t="s">
        <v>35</v>
      </c>
      <c r="B70" s="9">
        <v>137</v>
      </c>
      <c r="C70" s="10" t="str">
        <f>IF(ISERROR(VLOOKUP(B70,'START LİSTE'!$B$6:$F$874,2,0)),"",VLOOKUP(B70,'START LİSTE'!$B$6:$F$874,2,0))</f>
        <v>FATMA POLAT</v>
      </c>
      <c r="D70" s="10" t="str">
        <f>IF(ISERROR(VLOOKUP(B70,'START LİSTE'!$B$6:$F$874,3,0)),"",VLOOKUP(B70,'START LİSTE'!$B$6:$F$874,3,0))</f>
        <v>SİİRT-GENÇLİK SPOR KULÜBÜ</v>
      </c>
      <c r="E70" s="11" t="str">
        <f>IF(ISERROR(VLOOKUP(B70,'START LİSTE'!$B$6:$F$874,4,0)),"",VLOOKUP(B70,'START LİSTE'!$B$6:$F$874,4,0))</f>
        <v>T</v>
      </c>
      <c r="F70" s="12">
        <f>IF(ISERROR(VLOOKUP($B70,'START LİSTE'!$B$6:$F$874,5,0)),"",VLOOKUP($B70,'START LİSTE'!$B$6:$F$874,5,0))</f>
        <v>34338</v>
      </c>
      <c r="G70" s="133" t="s">
        <v>117</v>
      </c>
      <c r="H70" s="13" t="str">
        <f t="shared" si="1"/>
        <v>-</v>
      </c>
    </row>
    <row r="71" spans="1:8" ht="18" customHeight="1">
      <c r="A71" s="8" t="s">
        <v>35</v>
      </c>
      <c r="B71" s="9">
        <v>121</v>
      </c>
      <c r="C71" s="10" t="str">
        <f>IF(ISERROR(VLOOKUP(B71,'START LİSTE'!$B$6:$F$874,2,0)),"",VLOOKUP(B71,'START LİSTE'!$B$6:$F$874,2,0))</f>
        <v>ZEYNEP İNKAYA</v>
      </c>
      <c r="D71" s="10" t="str">
        <f>IF(ISERROR(VLOOKUP(B71,'START LİSTE'!$B$6:$F$874,3,0)),"",VLOOKUP(B71,'START LİSTE'!$B$6:$F$874,3,0))</f>
        <v>FERDİ-İSTANBUL</v>
      </c>
      <c r="E71" s="11" t="str">
        <f>IF(ISERROR(VLOOKUP(B71,'START LİSTE'!$B$6:$F$874,4,0)),"",VLOOKUP(B71,'START LİSTE'!$B$6:$F$874,4,0))</f>
        <v>F</v>
      </c>
      <c r="F71" s="12">
        <f>IF(ISERROR(VLOOKUP($B71,'START LİSTE'!$B$6:$F$874,5,0)),"",VLOOKUP($B71,'START LİSTE'!$B$6:$F$874,5,0))</f>
        <v>29947</v>
      </c>
      <c r="G71" s="133" t="s">
        <v>117</v>
      </c>
      <c r="H71" s="132" t="str">
        <f>IF(OR(G71="DQ",G71="DNF",G71="DNS"),"-",IF(B71&lt;&gt;"",IF(E71="F",#REF!,#REF!+1),""))</f>
        <v>-</v>
      </c>
    </row>
  </sheetData>
  <sheetProtection password="EF9D" sheet="1"/>
  <mergeCells count="5">
    <mergeCell ref="A4:C4"/>
    <mergeCell ref="A1:H1"/>
    <mergeCell ref="A2:H2"/>
    <mergeCell ref="A3:H3"/>
    <mergeCell ref="F4:H4"/>
  </mergeCells>
  <conditionalFormatting sqref="H6:H71">
    <cfRule type="containsText" priority="2" dxfId="25" operator="containsText" stopIfTrue="1" text="$E$7=&quot;&quot;F&quot;&quot;">
      <formula>NOT(ISERROR(SEARCH("$E$7=""F""",H6)))</formula>
    </cfRule>
    <cfRule type="containsText" priority="4" dxfId="25" operator="containsText" stopIfTrue="1" text="F=E7">
      <formula>NOT(ISERROR(SEARCH("F=E7",H6)))</formula>
    </cfRule>
  </conditionalFormatting>
  <conditionalFormatting sqref="B6:B71">
    <cfRule type="duplicateValues" priority="21" dxfId="25" stopIfTrue="1">
      <formula>AND(COUNTIF($B$6:$B$71,B6)&gt;1,NOT(ISBLANK(B6)))</formula>
    </cfRule>
  </conditionalFormatting>
  <printOptions horizontalCentered="1"/>
  <pageMargins left="0.55" right="0.2362204724409449" top="0.6299212598425197" bottom="0.4330708661417323" header="0.3937007874015748" footer="0.2362204724409449"/>
  <pageSetup horizontalDpi="300" verticalDpi="300" orientation="portrait" paperSize="9" scale="89" r:id="rId2"/>
  <headerFooter alignWithMargins="0">
    <oddFooter>&amp;C&amp;P</oddFooter>
  </headerFooter>
  <rowBreaks count="1" manualBreakCount="1">
    <brk id="45"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AZ365"/>
  <sheetViews>
    <sheetView view="pageBreakPreview" zoomScale="98" zoomScaleSheetLayoutView="98" zoomScalePageLayoutView="0" workbookViewId="0" topLeftCell="A1">
      <selection activeCell="L10" sqref="L10"/>
    </sheetView>
  </sheetViews>
  <sheetFormatPr defaultColWidth="9.00390625" defaultRowHeight="12.75"/>
  <cols>
    <col min="1" max="1" width="6.625" style="69" customWidth="1"/>
    <col min="2" max="2" width="30.25390625" style="65" customWidth="1"/>
    <col min="3" max="3" width="6.75390625" style="65" customWidth="1"/>
    <col min="4" max="4" width="26.25390625" style="65" customWidth="1"/>
    <col min="5" max="5" width="6.625" style="65" bestFit="1" customWidth="1"/>
    <col min="6" max="6" width="7.75390625" style="65" customWidth="1"/>
    <col min="7" max="7" width="10.25390625" style="65" hidden="1" customWidth="1"/>
    <col min="8" max="8" width="7.75390625" style="65" customWidth="1"/>
    <col min="9" max="9" width="11.625" style="65" hidden="1" customWidth="1"/>
    <col min="10" max="10" width="7.375" style="69" customWidth="1"/>
    <col min="11" max="11" width="8.875" style="65" customWidth="1"/>
    <col min="12" max="51" width="9.125" style="65" customWidth="1"/>
    <col min="52" max="52" width="12.875" style="70" hidden="1" customWidth="1"/>
    <col min="53" max="16384" width="9.125" style="65" customWidth="1"/>
  </cols>
  <sheetData>
    <row r="1" spans="1:52" s="7" customFormat="1" ht="30" customHeight="1">
      <c r="A1" s="154" t="str">
        <f>KAPAK!A2</f>
        <v>Türkiye Atletizm Federasyonu
Konya Atletizm İl Temsilciliği</v>
      </c>
      <c r="B1" s="154"/>
      <c r="C1" s="154"/>
      <c r="D1" s="154"/>
      <c r="E1" s="154"/>
      <c r="F1" s="154"/>
      <c r="G1" s="154"/>
      <c r="H1" s="154"/>
      <c r="I1" s="154"/>
      <c r="J1" s="154"/>
      <c r="AZ1" s="31"/>
    </row>
    <row r="2" spans="1:52" s="7" customFormat="1" ht="15.75">
      <c r="A2" s="156" t="str">
        <f>KAPAK!B26</f>
        <v>Genç ve Büyük Kulüpler Türkiye Kros Şampiyonası 1. Kademe</v>
      </c>
      <c r="B2" s="156"/>
      <c r="C2" s="156"/>
      <c r="D2" s="156"/>
      <c r="E2" s="156"/>
      <c r="F2" s="156"/>
      <c r="G2" s="156"/>
      <c r="H2" s="156"/>
      <c r="I2" s="156"/>
      <c r="J2" s="156"/>
      <c r="AZ2" s="31"/>
    </row>
    <row r="3" spans="1:52" s="7" customFormat="1" ht="14.25">
      <c r="A3" s="165" t="str">
        <f>KAPAK!B29</f>
        <v>Konya</v>
      </c>
      <c r="B3" s="165"/>
      <c r="C3" s="165"/>
      <c r="D3" s="165"/>
      <c r="E3" s="165"/>
      <c r="F3" s="165"/>
      <c r="G3" s="165"/>
      <c r="H3" s="165"/>
      <c r="I3" s="165"/>
      <c r="J3" s="165"/>
      <c r="AZ3" s="31"/>
    </row>
    <row r="4" spans="1:52" s="7" customFormat="1" ht="18" customHeight="1">
      <c r="A4" s="75" t="str">
        <f>KAPAK!B28</f>
        <v>Büyük Kadınlar</v>
      </c>
      <c r="B4" s="75"/>
      <c r="C4" s="166" t="str">
        <f>KAPAK!B27</f>
        <v>6000 Metre</v>
      </c>
      <c r="D4" s="166"/>
      <c r="E4" s="71"/>
      <c r="F4" s="164">
        <f>KAPAK!B30</f>
        <v>41651.458333333336</v>
      </c>
      <c r="G4" s="164"/>
      <c r="H4" s="164"/>
      <c r="I4" s="164"/>
      <c r="J4" s="164"/>
      <c r="AZ4" s="31"/>
    </row>
    <row r="5" spans="1:52" s="34" customFormat="1" ht="30" customHeight="1">
      <c r="A5" s="72" t="s">
        <v>5</v>
      </c>
      <c r="B5" s="32" t="s">
        <v>27</v>
      </c>
      <c r="C5" s="89" t="s">
        <v>1</v>
      </c>
      <c r="D5" s="32" t="s">
        <v>3</v>
      </c>
      <c r="E5" s="32" t="s">
        <v>8</v>
      </c>
      <c r="F5" s="32" t="s">
        <v>7</v>
      </c>
      <c r="G5" s="32" t="s">
        <v>9</v>
      </c>
      <c r="H5" s="32" t="s">
        <v>15</v>
      </c>
      <c r="I5" s="33" t="s">
        <v>20</v>
      </c>
      <c r="J5" s="32" t="s">
        <v>6</v>
      </c>
      <c r="K5" s="35"/>
      <c r="L5" s="35"/>
      <c r="M5" s="35"/>
      <c r="AZ5" s="36"/>
    </row>
    <row r="6" spans="1:52" s="46" customFormat="1" ht="15" customHeight="1">
      <c r="A6" s="37"/>
      <c r="B6" s="39"/>
      <c r="C6" s="40">
        <v>26</v>
      </c>
      <c r="D6" s="41" t="str">
        <f>IF(ISERROR(VLOOKUP($C6,'START LİSTE'!$B$6:$G$646,2,0)),"",VLOOKUP($C6,'START LİSTE'!$B$6:$G$646,2,0))</f>
        <v>ŞAHSENE SARI</v>
      </c>
      <c r="E6" s="42" t="str">
        <f>IF(ISERROR(VLOOKUP($C6,'START LİSTE'!$B$6:$G$646,4,0)),"",VLOOKUP($C6,'START LİSTE'!$B$6:$G$646,4,0))</f>
        <v>T</v>
      </c>
      <c r="F6" s="43">
        <f>IF(ISERROR(VLOOKUP($C6,'FERDİ SONUÇ'!$B$6:$H$640,6,0)),"",VLOOKUP($C6,'FERDİ SONUÇ'!$B$6:$H$640,6,0))</f>
        <v>2320</v>
      </c>
      <c r="G6" s="44">
        <f>IF(OR(E6="",F6="DQ",F6="DNF",F6="DNS",F6=""),"-",VLOOKUP(C6,'FERDİ SONUÇ'!$B$6:$H$640,7,0))</f>
        <v>14</v>
      </c>
      <c r="H6" s="44">
        <f>IF(OR(E6="",E6="F",F6="DQ",F6="DNF",F6="DNS",F6=""),"-",VLOOKUP(C6,'FERDİ SONUÇ'!$B$6:$H$640,7,0))</f>
        <v>14</v>
      </c>
      <c r="I6" s="45">
        <f>IF(ISERROR(SMALL(H6:H11,1)),"-",SMALL(H6:H11,1))</f>
        <v>4</v>
      </c>
      <c r="J6" s="38"/>
      <c r="AZ6" s="47">
        <v>1000</v>
      </c>
    </row>
    <row r="7" spans="1:52" s="46" customFormat="1" ht="15" customHeight="1">
      <c r="A7" s="48"/>
      <c r="B7" s="50"/>
      <c r="C7" s="51">
        <v>27</v>
      </c>
      <c r="D7" s="52" t="str">
        <f>IF(ISERROR(VLOOKUP($C7,'START LİSTE'!$B$6:$G$646,2,0)),"",VLOOKUP($C7,'START LİSTE'!$B$6:$G$646,2,0))</f>
        <v>BETÜL ARSLAN</v>
      </c>
      <c r="E7" s="53" t="str">
        <f>IF(ISERROR(VLOOKUP($C7,'START LİSTE'!$B$6:$G$646,4,0)),"",VLOOKUP($C7,'START LİSTE'!$B$6:$G$646,4,0))</f>
        <v>T</v>
      </c>
      <c r="F7" s="54">
        <f>IF(ISERROR(VLOOKUP($C7,'FERDİ SONUÇ'!$B$6:$H$640,6,0)),"",VLOOKUP($C7,'FERDİ SONUÇ'!$B$6:$H$640,6,0))</f>
        <v>2441</v>
      </c>
      <c r="G7" s="55">
        <f>IF(OR(E7="",F7="DQ",F7="DNF",F7="DNS",F7=""),"-",VLOOKUP(C7,'FERDİ SONUÇ'!$B$6:$H$640,7,0))</f>
        <v>28</v>
      </c>
      <c r="H7" s="55">
        <f>IF(OR(E7="",E7="F",F7="DQ",F7="DNF",F7="DNS",F7=""),"-",VLOOKUP(C7,'FERDİ SONUÇ'!$B$6:$H$640,7,0))</f>
        <v>28</v>
      </c>
      <c r="I7" s="56">
        <f>IF(ISERROR(SMALL(H6:H11,2)),"-",SMALL(H6:H11,2))</f>
        <v>5</v>
      </c>
      <c r="J7" s="49"/>
      <c r="AZ7" s="47">
        <v>1001</v>
      </c>
    </row>
    <row r="8" spans="1:52" s="46" customFormat="1" ht="15" customHeight="1">
      <c r="A8" s="74">
        <f>IF(AND(B8&lt;&gt;"",J8&lt;&gt;"DQ"),COUNT(J$6:J$365)-(RANK(J8,J$6:J$365)+COUNTIF(J$6:J8,J8))+2,IF(C6&lt;&gt;"",AZ8,""))</f>
        <v>2</v>
      </c>
      <c r="B8" s="50" t="str">
        <f>IF(ISERROR(VLOOKUP(C6,'START LİSTE'!$B$6:$G$646,3,0)),"",VLOOKUP(C6,'START LİSTE'!$B$6:$G$646,3,0))</f>
        <v>BURSA BÜYÜKŞEHİR BELEDİYE SPOR KULÜBÜ</v>
      </c>
      <c r="C8" s="51">
        <v>28</v>
      </c>
      <c r="D8" s="52" t="str">
        <f>IF(ISERROR(VLOOKUP($C8,'START LİSTE'!$B$6:$G$646,2,0)),"",VLOOKUP($C8,'START LİSTE'!$B$6:$G$646,2,0))</f>
        <v>FATMA HACIKÖYLÜ</v>
      </c>
      <c r="E8" s="53" t="str">
        <f>IF(ISERROR(VLOOKUP($C8,'START LİSTE'!$B$6:$G$646,4,0)),"",VLOOKUP($C8,'START LİSTE'!$B$6:$G$646,4,0))</f>
        <v>T</v>
      </c>
      <c r="F8" s="54">
        <f>IF(ISERROR(VLOOKUP($C8,'FERDİ SONUÇ'!$B$6:$H$640,6,0)),"",VLOOKUP($C8,'FERDİ SONUÇ'!$B$6:$H$640,6,0))</f>
        <v>2239</v>
      </c>
      <c r="G8" s="55">
        <f>IF(OR(E8="",F8="DQ",F8="DNF",F8="DNS",F8=""),"-",VLOOKUP(C8,'FERDİ SONUÇ'!$B$6:$H$640,7,0))</f>
        <v>11</v>
      </c>
      <c r="H8" s="55">
        <f>IF(OR(E8="",E8="F",F8="DQ",F8="DNF",F8="DNS",F8=""),"-",VLOOKUP(C8,'FERDİ SONUÇ'!$B$6:$H$640,7,0))</f>
        <v>11</v>
      </c>
      <c r="I8" s="56">
        <f>IF(ISERROR(SMALL(H6:H11,3)),"-",SMALL(H6:H11,3))</f>
        <v>11</v>
      </c>
      <c r="J8" s="73">
        <f>IF(C6="","",IF(OR(I6="-",I7="-",I8="-",I9="-"),"DQ",SUM(I6,I7,I8,I9)))</f>
        <v>34</v>
      </c>
      <c r="AZ8" s="47">
        <v>1002</v>
      </c>
    </row>
    <row r="9" spans="1:52" s="46" customFormat="1" ht="15" customHeight="1">
      <c r="A9" s="48"/>
      <c r="B9" s="50"/>
      <c r="C9" s="51">
        <v>29</v>
      </c>
      <c r="D9" s="52" t="str">
        <f>IF(ISERROR(VLOOKUP($C9,'START LİSTE'!$B$6:$G$646,2,0)),"",VLOOKUP($C9,'START LİSTE'!$B$6:$G$646,2,0))</f>
        <v>YASEMİN CAN</v>
      </c>
      <c r="E9" s="53" t="str">
        <f>IF(ISERROR(VLOOKUP($C9,'START LİSTE'!$B$6:$G$646,4,0)),"",VLOOKUP($C9,'START LİSTE'!$B$6:$G$646,4,0))</f>
        <v>T</v>
      </c>
      <c r="F9" s="54">
        <f>IF(ISERROR(VLOOKUP($C9,'FERDİ SONUÇ'!$B$6:$H$640,6,0)),"",VLOOKUP($C9,'FERDİ SONUÇ'!$B$6:$H$640,6,0))</f>
        <v>2519</v>
      </c>
      <c r="G9" s="55">
        <f>IF(OR(E9="",F9="DQ",F9="DNF",F9="DNS",F9=""),"-",VLOOKUP(C9,'FERDİ SONUÇ'!$B$6:$H$640,7,0))</f>
        <v>31</v>
      </c>
      <c r="H9" s="55">
        <f>IF(OR(E9="",E9="F",F9="DQ",F9="DNF",F9="DNS",F9=""),"-",VLOOKUP(C9,'FERDİ SONUÇ'!$B$6:$H$640,7,0))</f>
        <v>31</v>
      </c>
      <c r="I9" s="56">
        <f>IF(ISERROR(SMALL(H6:H11,4)),"-",SMALL(H6:H11,4))</f>
        <v>14</v>
      </c>
      <c r="J9" s="49"/>
      <c r="AZ9" s="47">
        <v>1003</v>
      </c>
    </row>
    <row r="10" spans="1:52" s="46" customFormat="1" ht="15" customHeight="1">
      <c r="A10" s="48"/>
      <c r="B10" s="50"/>
      <c r="C10" s="51">
        <v>30</v>
      </c>
      <c r="D10" s="52" t="str">
        <f>IF(ISERROR(VLOOKUP($C10,'START LİSTE'!$B$6:$G$646,2,0)),"",VLOOKUP($C10,'START LİSTE'!$B$6:$G$646,2,0))</f>
        <v>NİLAY ESEN</v>
      </c>
      <c r="E10" s="53" t="str">
        <f>IF(ISERROR(VLOOKUP($C10,'START LİSTE'!$B$6:$G$646,4,0)),"",VLOOKUP($C10,'START LİSTE'!$B$6:$G$646,4,0))</f>
        <v>T</v>
      </c>
      <c r="F10" s="54">
        <f>IF(ISERROR(VLOOKUP($C10,'FERDİ SONUÇ'!$B$6:$H$640,6,0)),"",VLOOKUP($C10,'FERDİ SONUÇ'!$B$6:$H$640,6,0))</f>
        <v>2212</v>
      </c>
      <c r="G10" s="55">
        <f>IF(OR(E10="",F10="DQ",F10="DNF",F10="DNS",F10=""),"-",VLOOKUP(C10,'FERDİ SONUÇ'!$B$6:$H$640,7,0))</f>
        <v>5</v>
      </c>
      <c r="H10" s="55">
        <f>IF(OR(E10="",E10="F",F10="DQ",F10="DNF",F10="DNS",F10=""),"-",VLOOKUP(C10,'FERDİ SONUÇ'!$B$6:$H$640,7,0))</f>
        <v>5</v>
      </c>
      <c r="I10" s="56">
        <f>IF(ISERROR(SMALL(H6:H11,5)),"-",SMALL(H6:H11,5))</f>
        <v>28</v>
      </c>
      <c r="J10" s="49"/>
      <c r="AZ10" s="47">
        <v>1004</v>
      </c>
    </row>
    <row r="11" spans="1:52" s="46" customFormat="1" ht="15" customHeight="1">
      <c r="A11" s="57"/>
      <c r="B11" s="59"/>
      <c r="C11" s="88">
        <v>31</v>
      </c>
      <c r="D11" s="60" t="str">
        <f>IF(ISERROR(VLOOKUP($C11,'START LİSTE'!$B$6:$G$646,2,0)),"",VLOOKUP($C11,'START LİSTE'!$B$6:$G$646,2,0))</f>
        <v>SEVİLAY EYTEMİŞ</v>
      </c>
      <c r="E11" s="61" t="str">
        <f>IF(ISERROR(VLOOKUP($C11,'START LİSTE'!$B$6:$G$646,4,0)),"",VLOOKUP($C11,'START LİSTE'!$B$6:$G$646,4,0))</f>
        <v>T</v>
      </c>
      <c r="F11" s="62">
        <f>IF(ISERROR(VLOOKUP($C11,'FERDİ SONUÇ'!$B$6:$H$640,6,0)),"",VLOOKUP($C11,'FERDİ SONUÇ'!$B$6:$H$640,6,0))</f>
        <v>2134</v>
      </c>
      <c r="G11" s="63">
        <f>IF(OR(E11="",F11="DQ",F11="DNF",F11="DNS",F11=""),"-",VLOOKUP(C11,'FERDİ SONUÇ'!$B$6:$H$640,7,0))</f>
        <v>4</v>
      </c>
      <c r="H11" s="63">
        <f>IF(OR(E11="",E11="F",F11="DQ",F11="DNF",F11="DNS",F11=""),"-",VLOOKUP(C11,'FERDİ SONUÇ'!$B$6:$H$640,7,0))</f>
        <v>4</v>
      </c>
      <c r="I11" s="64">
        <f>IF(ISERROR(SMALL(H6:H11,6)),"-",SMALL(H6:H11,6))</f>
        <v>31</v>
      </c>
      <c r="J11" s="58"/>
      <c r="AZ11" s="47">
        <v>1005</v>
      </c>
    </row>
    <row r="12" spans="1:52" ht="15" customHeight="1">
      <c r="A12" s="37"/>
      <c r="B12" s="39"/>
      <c r="C12" s="87">
        <v>14</v>
      </c>
      <c r="D12" s="41" t="str">
        <f>IF(ISERROR(VLOOKUP($C12,'START LİSTE'!$B$6:$G$646,2,0)),"",VLOOKUP($C12,'START LİSTE'!$B$6:$G$646,2,0))</f>
        <v>ARZU İPER</v>
      </c>
      <c r="E12" s="42" t="str">
        <f>IF(ISERROR(VLOOKUP($C12,'START LİSTE'!$B$6:$G$646,4,0)),"",VLOOKUP($C12,'START LİSTE'!$B$6:$G$646,4,0))</f>
        <v>T</v>
      </c>
      <c r="F12" s="43">
        <f>IF(ISERROR(VLOOKUP($C12,'FERDİ SONUÇ'!$B$6:$H$640,6,0)),"",VLOOKUP($C12,'FERDİ SONUÇ'!$B$6:$H$640,6,0))</f>
        <v>2422</v>
      </c>
      <c r="G12" s="44">
        <f>IF(OR(E12="",F12="DQ",F12="DNF",F12="DNS",F12=""),"-",VLOOKUP(C12,'FERDİ SONUÇ'!$B$6:$H$640,7,0))</f>
        <v>23</v>
      </c>
      <c r="H12" s="44">
        <f>IF(OR(E12="",E12="F",F12="DQ",F12="DNF",F12="DNS",F12=""),"-",VLOOKUP(C12,'FERDİ SONUÇ'!$B$6:$H$640,7,0))</f>
        <v>23</v>
      </c>
      <c r="I12" s="45">
        <f>IF(ISERROR(SMALL(H12:H17,1)),"-",SMALL(H12:H17,1))</f>
        <v>23</v>
      </c>
      <c r="J12" s="38"/>
      <c r="AZ12" s="47">
        <v>1006</v>
      </c>
    </row>
    <row r="13" spans="1:52" ht="15" customHeight="1">
      <c r="A13" s="48"/>
      <c r="B13" s="50"/>
      <c r="C13" s="51">
        <v>15</v>
      </c>
      <c r="D13" s="52" t="str">
        <f>IF(ISERROR(VLOOKUP($C13,'START LİSTE'!$B$6:$G$646,2,0)),"",VLOOKUP($C13,'START LİSTE'!$B$6:$G$646,2,0))</f>
        <v>CANAN KILIÇ</v>
      </c>
      <c r="E13" s="53" t="str">
        <f>IF(ISERROR(VLOOKUP($C13,'START LİSTE'!$B$6:$G$646,4,0)),"",VLOOKUP($C13,'START LİSTE'!$B$6:$G$646,4,0))</f>
        <v>T</v>
      </c>
      <c r="F13" s="54">
        <f>IF(ISERROR(VLOOKUP($C13,'FERDİ SONUÇ'!$B$6:$H$640,6,0)),"",VLOOKUP($C13,'FERDİ SONUÇ'!$B$6:$H$640,6,0))</f>
        <v>2553</v>
      </c>
      <c r="G13" s="55">
        <f>IF(OR(E13="",F13="DQ",F13="DNF",F13="DNS",F13=""),"-",VLOOKUP(C13,'FERDİ SONUÇ'!$B$6:$H$640,7,0))</f>
        <v>35</v>
      </c>
      <c r="H13" s="55">
        <f>IF(OR(E13="",E13="F",F13="DQ",F13="DNF",F13="DNS",F13=""),"-",VLOOKUP(C13,'FERDİ SONUÇ'!$B$6:$H$640,7,0))</f>
        <v>35</v>
      </c>
      <c r="I13" s="56">
        <f>IF(ISERROR(SMALL(H12:H17,2)),"-",SMALL(H12:H17,2))</f>
        <v>30</v>
      </c>
      <c r="J13" s="49"/>
      <c r="AZ13" s="47">
        <v>1007</v>
      </c>
    </row>
    <row r="14" spans="1:52" ht="15" customHeight="1">
      <c r="A14" s="74">
        <f>IF(AND(B14&lt;&gt;"",J14&lt;&gt;"DQ"),COUNT(J$6:J$365)-(RANK(J14,J$6:J$365)+COUNTIF(J$6:J14,J14))+2,IF(C12&lt;&gt;"",AZ14,""))</f>
        <v>8</v>
      </c>
      <c r="B14" s="50" t="str">
        <f>IF(ISERROR(VLOOKUP(C12,'START LİSTE'!$B$6:$G$646,3,0)),"",VLOOKUP(C12,'START LİSTE'!$B$6:$G$646,3,0))</f>
        <v>BURSA-OSMANGAZİ BLD.S.K</v>
      </c>
      <c r="C14" s="51">
        <v>16</v>
      </c>
      <c r="D14" s="52" t="str">
        <f>IF(ISERROR(VLOOKUP($C14,'START LİSTE'!$B$6:$G$646,2,0)),"",VLOOKUP($C14,'START LİSTE'!$B$6:$G$646,2,0))</f>
        <v>TUĞÇE AYAZ</v>
      </c>
      <c r="E14" s="53" t="str">
        <f>IF(ISERROR(VLOOKUP($C14,'START LİSTE'!$B$6:$G$646,4,0)),"",VLOOKUP($C14,'START LİSTE'!$B$6:$G$646,4,0))</f>
        <v>T</v>
      </c>
      <c r="F14" s="54">
        <f>IF(ISERROR(VLOOKUP($C14,'FERDİ SONUÇ'!$B$6:$H$640,6,0)),"",VLOOKUP($C14,'FERDİ SONUÇ'!$B$6:$H$640,6,0))</f>
        <v>2758</v>
      </c>
      <c r="G14" s="55">
        <f>IF(OR(E14="",F14="DQ",F14="DNF",F14="DNS",F14=""),"-",VLOOKUP(C14,'FERDİ SONUÇ'!$B$6:$H$640,7,0))</f>
        <v>45</v>
      </c>
      <c r="H14" s="55">
        <f>IF(OR(E14="",E14="F",F14="DQ",F14="DNF",F14="DNS",F14=""),"-",VLOOKUP(C14,'FERDİ SONUÇ'!$B$6:$H$640,7,0))</f>
        <v>45</v>
      </c>
      <c r="I14" s="56">
        <f>IF(ISERROR(SMALL(H12:H17,3)),"-",SMALL(H12:H17,3))</f>
        <v>35</v>
      </c>
      <c r="J14" s="73">
        <f>IF(C12="","",IF(OR(I12="-",I13="-",I14="-",I15="-"),"DQ",SUM(I12,I13,I14,I15)))</f>
        <v>126</v>
      </c>
      <c r="AZ14" s="47">
        <v>1008</v>
      </c>
    </row>
    <row r="15" spans="1:52" ht="15" customHeight="1">
      <c r="A15" s="48"/>
      <c r="B15" s="50"/>
      <c r="C15" s="51">
        <v>17</v>
      </c>
      <c r="D15" s="52" t="str">
        <f>IF(ISERROR(VLOOKUP($C15,'START LİSTE'!$B$6:$G$646,2,0)),"",VLOOKUP($C15,'START LİSTE'!$B$6:$G$646,2,0))</f>
        <v>ESRA ÖZGÜL</v>
      </c>
      <c r="E15" s="53" t="str">
        <f>IF(ISERROR(VLOOKUP($C15,'START LİSTE'!$B$6:$G$646,4,0)),"",VLOOKUP($C15,'START LİSTE'!$B$6:$G$646,4,0))</f>
        <v>T</v>
      </c>
      <c r="F15" s="54">
        <f>IF(ISERROR(VLOOKUP($C15,'FERDİ SONUÇ'!$B$6:$H$640,6,0)),"",VLOOKUP($C15,'FERDİ SONUÇ'!$B$6:$H$640,6,0))</f>
        <v>2619</v>
      </c>
      <c r="G15" s="55">
        <f>IF(OR(E15="",F15="DQ",F15="DNF",F15="DNS",F15=""),"-",VLOOKUP(C15,'FERDİ SONUÇ'!$B$6:$H$640,7,0))</f>
        <v>38</v>
      </c>
      <c r="H15" s="55">
        <f>IF(OR(E15="",E15="F",F15="DQ",F15="DNF",F15="DNS",F15=""),"-",VLOOKUP(C15,'FERDİ SONUÇ'!$B$6:$H$640,7,0))</f>
        <v>38</v>
      </c>
      <c r="I15" s="56">
        <f>IF(ISERROR(SMALL(H12:H17,4)),"-",SMALL(H12:H17,4))</f>
        <v>38</v>
      </c>
      <c r="J15" s="49"/>
      <c r="AZ15" s="47">
        <v>1009</v>
      </c>
    </row>
    <row r="16" spans="1:52" ht="15" customHeight="1">
      <c r="A16" s="48"/>
      <c r="B16" s="50"/>
      <c r="C16" s="51">
        <v>18</v>
      </c>
      <c r="D16" s="52" t="str">
        <f>IF(ISERROR(VLOOKUP($C16,'START LİSTE'!$B$6:$G$646,2,0)),"",VLOOKUP($C16,'START LİSTE'!$B$6:$G$646,2,0))</f>
        <v>SERAY ŞENTÜRK</v>
      </c>
      <c r="E16" s="53" t="str">
        <f>IF(ISERROR(VLOOKUP($C16,'START LİSTE'!$B$6:$G$646,4,0)),"",VLOOKUP($C16,'START LİSTE'!$B$6:$G$646,4,0))</f>
        <v>T</v>
      </c>
      <c r="F16" s="54">
        <f>IF(ISERROR(VLOOKUP($C16,'FERDİ SONUÇ'!$B$6:$H$640,6,0)),"",VLOOKUP($C16,'FERDİ SONUÇ'!$B$6:$H$640,6,0))</f>
        <v>2513</v>
      </c>
      <c r="G16" s="55">
        <f>IF(OR(E16="",F16="DQ",F16="DNF",F16="DNS",F16=""),"-",VLOOKUP(C16,'FERDİ SONUÇ'!$B$6:$H$640,7,0))</f>
        <v>30</v>
      </c>
      <c r="H16" s="55">
        <f>IF(OR(E16="",E16="F",F16="DQ",F16="DNF",F16="DNS",F16=""),"-",VLOOKUP(C16,'FERDİ SONUÇ'!$B$6:$H$640,7,0))</f>
        <v>30</v>
      </c>
      <c r="I16" s="56">
        <f>IF(ISERROR(SMALL(H12:H17,5)),"-",SMALL(H12:H17,5))</f>
        <v>41</v>
      </c>
      <c r="J16" s="49"/>
      <c r="AZ16" s="47">
        <v>1010</v>
      </c>
    </row>
    <row r="17" spans="1:52" ht="15" customHeight="1">
      <c r="A17" s="57"/>
      <c r="B17" s="59"/>
      <c r="C17" s="88">
        <v>19</v>
      </c>
      <c r="D17" s="60" t="str">
        <f>IF(ISERROR(VLOOKUP($C17,'START LİSTE'!$B$6:$G$646,2,0)),"",VLOOKUP($C17,'START LİSTE'!$B$6:$G$646,2,0))</f>
        <v>TUĞBA YENİ</v>
      </c>
      <c r="E17" s="61" t="str">
        <f>IF(ISERROR(VLOOKUP($C17,'START LİSTE'!$B$6:$G$646,4,0)),"",VLOOKUP($C17,'START LİSTE'!$B$6:$G$646,4,0))</f>
        <v>T</v>
      </c>
      <c r="F17" s="62">
        <f>IF(ISERROR(VLOOKUP($C17,'FERDİ SONUÇ'!$B$6:$H$640,6,0)),"",VLOOKUP($C17,'FERDİ SONUÇ'!$B$6:$H$640,6,0))</f>
        <v>2709</v>
      </c>
      <c r="G17" s="63">
        <f>IF(OR(E17="",F17="DQ",F17="DNF",F17="DNS",F17=""),"-",VLOOKUP(C17,'FERDİ SONUÇ'!$B$6:$H$640,7,0))</f>
        <v>41</v>
      </c>
      <c r="H17" s="63">
        <f>IF(OR(E17="",E17="F",F17="DQ",F17="DNF",F17="DNS",F17=""),"-",VLOOKUP(C17,'FERDİ SONUÇ'!$B$6:$H$640,7,0))</f>
        <v>41</v>
      </c>
      <c r="I17" s="64">
        <f>IF(ISERROR(SMALL(H12:H17,6)),"-",SMALL(H12:H17,6))</f>
        <v>45</v>
      </c>
      <c r="J17" s="58"/>
      <c r="AZ17" s="47">
        <v>1011</v>
      </c>
    </row>
    <row r="18" spans="1:52" ht="15" customHeight="1">
      <c r="A18" s="37"/>
      <c r="B18" s="39"/>
      <c r="C18" s="87">
        <v>82</v>
      </c>
      <c r="D18" s="41" t="str">
        <f>IF(ISERROR(VLOOKUP($C18,'START LİSTE'!$B$6:$G$646,2,0)),"",VLOOKUP($C18,'START LİSTE'!$B$6:$G$646,2,0))</f>
        <v>GÜLİSTAN BEKMEZ</v>
      </c>
      <c r="E18" s="42" t="str">
        <f>IF(ISERROR(VLOOKUP($C18,'START LİSTE'!$B$6:$G$646,4,0)),"",VLOOKUP($C18,'START LİSTE'!$B$6:$G$646,4,0))</f>
        <v>T</v>
      </c>
      <c r="F18" s="43">
        <f>IF(ISERROR(VLOOKUP($C18,'FERDİ SONUÇ'!$B$6:$H$640,6,0)),"",VLOOKUP($C18,'FERDİ SONUÇ'!$B$6:$H$640,6,0))</f>
        <v>2432</v>
      </c>
      <c r="G18" s="44">
        <f>IF(OR(E18="",F18="DQ",F18="DNF",F18="DNS",F18=""),"-",VLOOKUP(C18,'FERDİ SONUÇ'!$B$6:$H$640,7,0))</f>
        <v>26</v>
      </c>
      <c r="H18" s="44">
        <f>IF(OR(E18="",E18="F",F18="DQ",F18="DNF",F18="DNS",F18=""),"-",VLOOKUP(C18,'FERDİ SONUÇ'!$B$6:$H$640,7,0))</f>
        <v>26</v>
      </c>
      <c r="I18" s="45">
        <f>IF(ISERROR(SMALL(H18:H23,1)),"-",SMALL(H18:H23,1))</f>
        <v>26</v>
      </c>
      <c r="J18" s="38"/>
      <c r="AZ18" s="47">
        <v>1012</v>
      </c>
    </row>
    <row r="19" spans="1:52" ht="15" customHeight="1">
      <c r="A19" s="48"/>
      <c r="B19" s="50"/>
      <c r="C19" s="51">
        <v>83</v>
      </c>
      <c r="D19" s="52" t="str">
        <f>IF(ISERROR(VLOOKUP($C19,'START LİSTE'!$B$6:$G$646,2,0)),"",VLOOKUP($C19,'START LİSTE'!$B$6:$G$646,2,0))</f>
        <v>DERYA ONAT</v>
      </c>
      <c r="E19" s="53" t="str">
        <f>IF(ISERROR(VLOOKUP($C19,'START LİSTE'!$B$6:$G$646,4,0)),"",VLOOKUP($C19,'START LİSTE'!$B$6:$G$646,4,0))</f>
        <v>T</v>
      </c>
      <c r="F19" s="54">
        <f>IF(ISERROR(VLOOKUP($C19,'FERDİ SONUÇ'!$B$6:$H$640,6,0)),"",VLOOKUP($C19,'FERDİ SONUÇ'!$B$6:$H$640,6,0))</f>
        <v>3140</v>
      </c>
      <c r="G19" s="55">
        <f>IF(OR(E19="",F19="DQ",F19="DNF",F19="DNS",F19=""),"-",VLOOKUP(C19,'FERDİ SONUÇ'!$B$6:$H$640,7,0))</f>
        <v>53</v>
      </c>
      <c r="H19" s="55">
        <f>IF(OR(E19="",E19="F",F19="DQ",F19="DNF",F19="DNS",F19=""),"-",VLOOKUP(C19,'FERDİ SONUÇ'!$B$6:$H$640,7,0))</f>
        <v>53</v>
      </c>
      <c r="I19" s="56">
        <f>IF(ISERROR(SMALL(H18:H23,2)),"-",SMALL(H18:H23,2))</f>
        <v>53</v>
      </c>
      <c r="J19" s="49"/>
      <c r="AZ19" s="47">
        <v>1013</v>
      </c>
    </row>
    <row r="20" spans="1:52" ht="15" customHeight="1">
      <c r="A20" s="74">
        <f>IF(AND(B20&lt;&gt;"",J20&lt;&gt;"DQ"),COUNT(J$6:J$365)-(RANK(J20,J$6:J$365)+COUNTIF(J$6:J20,J20))+2,IF(C18&lt;&gt;"",AZ20,""))</f>
        <v>1014</v>
      </c>
      <c r="B20" s="50" t="str">
        <f>IF(ISERROR(VLOOKUP(C18,'START LİSTE'!$B$6:$G$646,3,0)),"",VLOOKUP(C18,'START LİSTE'!$B$6:$G$646,3,0))</f>
        <v>DİYARBAKIR-GENÇLİK SPOR KULÜBÜ</v>
      </c>
      <c r="C20" s="51">
        <v>84</v>
      </c>
      <c r="D20" s="52" t="str">
        <f>IF(ISERROR(VLOOKUP($C20,'START LİSTE'!$B$6:$G$646,2,0)),"",VLOOKUP($C20,'START LİSTE'!$B$6:$G$646,2,0))</f>
        <v>AZİZE ÖZBEY</v>
      </c>
      <c r="E20" s="53" t="str">
        <f>IF(ISERROR(VLOOKUP($C20,'START LİSTE'!$B$6:$G$646,4,0)),"",VLOOKUP($C20,'START LİSTE'!$B$6:$G$646,4,0))</f>
        <v>T</v>
      </c>
      <c r="F20" s="54" t="str">
        <f>IF(ISERROR(VLOOKUP($C20,'FERDİ SONUÇ'!$B$6:$H$640,6,0)),"",VLOOKUP($C20,'FERDİ SONUÇ'!$B$6:$H$640,6,0))</f>
        <v>DNF</v>
      </c>
      <c r="G20" s="55" t="str">
        <f>IF(OR(E20="",F20="DQ",F20="DNF",F20="DNS",F20=""),"-",VLOOKUP(C20,'FERDİ SONUÇ'!$B$6:$H$640,7,0))</f>
        <v>-</v>
      </c>
      <c r="H20" s="55" t="str">
        <f>IF(OR(E20="",E20="F",F20="DQ",F20="DNF",F20="DNS",F20=""),"-",VLOOKUP(C20,'FERDİ SONUÇ'!$B$6:$H$640,7,0))</f>
        <v>-</v>
      </c>
      <c r="I20" s="56">
        <f>IF(ISERROR(SMALL(H18:H23,3)),"-",SMALL(H18:H23,3))</f>
        <v>56</v>
      </c>
      <c r="J20" s="73" t="str">
        <f>IF(C18="","",IF(OR(I18="-",I19="-",I20="-",I21="-"),"DQ",SUM(I18,I19,I20,I21)))</f>
        <v>DQ</v>
      </c>
      <c r="AZ20" s="47">
        <v>1014</v>
      </c>
    </row>
    <row r="21" spans="1:52" ht="15" customHeight="1">
      <c r="A21" s="48"/>
      <c r="B21" s="50"/>
      <c r="C21" s="51">
        <v>85</v>
      </c>
      <c r="D21" s="52" t="str">
        <f>IF(ISERROR(VLOOKUP($C21,'START LİSTE'!$B$6:$G$646,2,0)),"",VLOOKUP($C21,'START LİSTE'!$B$6:$G$646,2,0))</f>
        <v>FATOŞ SÖKMEN</v>
      </c>
      <c r="E21" s="53" t="str">
        <f>IF(ISERROR(VLOOKUP($C21,'START LİSTE'!$B$6:$G$646,4,0)),"",VLOOKUP($C21,'START LİSTE'!$B$6:$G$646,4,0))</f>
        <v>T</v>
      </c>
      <c r="F21" s="54">
        <f>IF(ISERROR(VLOOKUP($C21,'FERDİ SONUÇ'!$B$6:$H$640,6,0)),"",VLOOKUP($C21,'FERDİ SONUÇ'!$B$6:$H$640,6,0))</f>
        <v>3310</v>
      </c>
      <c r="G21" s="55">
        <f>IF(OR(E21="",F21="DQ",F21="DNF",F21="DNS",F21=""),"-",VLOOKUP(C21,'FERDİ SONUÇ'!$B$6:$H$640,7,0))</f>
        <v>56</v>
      </c>
      <c r="H21" s="55">
        <f>IF(OR(E21="",E21="F",F21="DQ",F21="DNF",F21="DNS",F21=""),"-",VLOOKUP(C21,'FERDİ SONUÇ'!$B$6:$H$640,7,0))</f>
        <v>56</v>
      </c>
      <c r="I21" s="56" t="str">
        <f>IF(ISERROR(SMALL(H18:H23,4)),"-",SMALL(H18:H23,4))</f>
        <v>-</v>
      </c>
      <c r="J21" s="49"/>
      <c r="AZ21" s="47">
        <v>1015</v>
      </c>
    </row>
    <row r="22" spans="1:52" ht="15" customHeight="1">
      <c r="A22" s="48"/>
      <c r="B22" s="50"/>
      <c r="C22" s="51">
        <v>86</v>
      </c>
      <c r="D22" s="52" t="str">
        <f>IF(ISERROR(VLOOKUP($C22,'START LİSTE'!$B$6:$G$646,2,0)),"",VLOOKUP($C22,'START LİSTE'!$B$6:$G$646,2,0))</f>
        <v>-</v>
      </c>
      <c r="E22" s="53" t="str">
        <f>IF(ISERROR(VLOOKUP($C22,'START LİSTE'!$B$6:$G$646,4,0)),"",VLOOKUP($C22,'START LİSTE'!$B$6:$G$646,4,0))</f>
        <v>T</v>
      </c>
      <c r="F22" s="54">
        <f>IF(ISERROR(VLOOKUP($C22,'FERDİ SONUÇ'!$B$6:$H$640,6,0)),"",VLOOKUP($C22,'FERDİ SONUÇ'!$B$6:$H$640,6,0))</f>
      </c>
      <c r="G22" s="55" t="str">
        <f>IF(OR(E22="",F22="DQ",F22="DNF",F22="DNS",F22=""),"-",VLOOKUP(C22,'FERDİ SONUÇ'!$B$6:$H$640,7,0))</f>
        <v>-</v>
      </c>
      <c r="H22" s="55" t="str">
        <f>IF(OR(E22="",E22="F",F22="DQ",F22="DNF",F22="DNS",F22=""),"-",VLOOKUP(C22,'FERDİ SONUÇ'!$B$6:$H$640,7,0))</f>
        <v>-</v>
      </c>
      <c r="I22" s="56" t="str">
        <f>IF(ISERROR(SMALL(H18:H23,5)),"-",SMALL(H18:H23,5))</f>
        <v>-</v>
      </c>
      <c r="J22" s="49"/>
      <c r="AZ22" s="47">
        <v>1016</v>
      </c>
    </row>
    <row r="23" spans="1:52" ht="15" customHeight="1">
      <c r="A23" s="57"/>
      <c r="B23" s="59"/>
      <c r="C23" s="88">
        <v>87</v>
      </c>
      <c r="D23" s="60" t="str">
        <f>IF(ISERROR(VLOOKUP($C23,'START LİSTE'!$B$6:$G$646,2,0)),"",VLOOKUP($C23,'START LİSTE'!$B$6:$G$646,2,0))</f>
        <v>-</v>
      </c>
      <c r="E23" s="61" t="str">
        <f>IF(ISERROR(VLOOKUP($C23,'START LİSTE'!$B$6:$G$646,4,0)),"",VLOOKUP($C23,'START LİSTE'!$B$6:$G$646,4,0))</f>
        <v>T</v>
      </c>
      <c r="F23" s="62">
        <f>IF(ISERROR(VLOOKUP($C23,'FERDİ SONUÇ'!$B$6:$H$640,6,0)),"",VLOOKUP($C23,'FERDİ SONUÇ'!$B$6:$H$640,6,0))</f>
      </c>
      <c r="G23" s="63" t="str">
        <f>IF(OR(E23="",F23="DQ",F23="DNF",F23="DNS",F23=""),"-",VLOOKUP(C23,'FERDİ SONUÇ'!$B$6:$H$640,7,0))</f>
        <v>-</v>
      </c>
      <c r="H23" s="63" t="str">
        <f>IF(OR(E23="",E23="F",F23="DQ",F23="DNF",F23="DNS",F23=""),"-",VLOOKUP(C23,'FERDİ SONUÇ'!$B$6:$H$640,7,0))</f>
        <v>-</v>
      </c>
      <c r="I23" s="64" t="str">
        <f>IF(ISERROR(SMALL(H18:H23,6)),"-",SMALL(H18:H23,6))</f>
        <v>-</v>
      </c>
      <c r="J23" s="58"/>
      <c r="AZ23" s="47">
        <v>1017</v>
      </c>
    </row>
    <row r="24" spans="1:52" ht="15" customHeight="1">
      <c r="A24" s="37"/>
      <c r="B24" s="39"/>
      <c r="C24" s="87">
        <v>128</v>
      </c>
      <c r="D24" s="41" t="str">
        <f>IF(ISERROR(VLOOKUP($C24,'START LİSTE'!$B$6:$G$646,2,0)),"",VLOOKUP($C24,'START LİSTE'!$B$6:$G$646,2,0))</f>
        <v>ESRA EMRE</v>
      </c>
      <c r="E24" s="42" t="str">
        <f>IF(ISERROR(VLOOKUP($C24,'START LİSTE'!$B$6:$G$646,4,0)),"",VLOOKUP($C24,'START LİSTE'!$B$6:$G$646,4,0))</f>
        <v>T</v>
      </c>
      <c r="F24" s="43">
        <f>IF(ISERROR(VLOOKUP($C24,'FERDİ SONUÇ'!$B$6:$H$640,6,0)),"",VLOOKUP($C24,'FERDİ SONUÇ'!$B$6:$H$640,6,0))</f>
        <v>3150</v>
      </c>
      <c r="G24" s="42">
        <f>IF(OR(E24="",F24="DQ",F24="DNF",F24="DNS",F24=""),"-",VLOOKUP(C24,'FERDİ SONUÇ'!$B$6:$H$640,7,0))</f>
        <v>54</v>
      </c>
      <c r="H24" s="42">
        <f>IF(OR(E24="",E24="F",F24="DQ",F24="DNF",F24="DNS",F24=""),"-",VLOOKUP(C24,'FERDİ SONUÇ'!$B$6:$H$640,7,0))</f>
        <v>54</v>
      </c>
      <c r="I24" s="45">
        <f>IF(ISERROR(SMALL(H24:H29,1)),"-",SMALL(H24:H29,1))</f>
        <v>13</v>
      </c>
      <c r="J24" s="38"/>
      <c r="AZ24" s="47">
        <v>1018</v>
      </c>
    </row>
    <row r="25" spans="1:52" ht="15" customHeight="1">
      <c r="A25" s="48"/>
      <c r="B25" s="50"/>
      <c r="C25" s="51">
        <v>129</v>
      </c>
      <c r="D25" s="52" t="str">
        <f>IF(ISERROR(VLOOKUP($C25,'START LİSTE'!$B$6:$G$646,2,0)),"",VLOOKUP($C25,'START LİSTE'!$B$6:$G$646,2,0))</f>
        <v>DEMET DİNÇ</v>
      </c>
      <c r="E25" s="53" t="str">
        <f>IF(ISERROR(VLOOKUP($C25,'START LİSTE'!$B$6:$G$646,4,0)),"",VLOOKUP($C25,'START LİSTE'!$B$6:$G$646,4,0))</f>
        <v>T</v>
      </c>
      <c r="F25" s="54">
        <f>IF(ISERROR(VLOOKUP($C25,'FERDİ SONUÇ'!$B$6:$H$640,6,0)),"",VLOOKUP($C25,'FERDİ SONUÇ'!$B$6:$H$640,6,0))</f>
        <v>2340</v>
      </c>
      <c r="G25" s="53">
        <f>IF(OR(E25="",F25="DQ",F25="DNF",F25="DNS",F25=""),"-",VLOOKUP(C25,'FERDİ SONUÇ'!$B$6:$H$640,7,0))</f>
        <v>18</v>
      </c>
      <c r="H25" s="53">
        <f>IF(OR(E25="",E25="F",F25="DQ",F25="DNF",F25="DNS",F25=""),"-",VLOOKUP(C25,'FERDİ SONUÇ'!$B$6:$H$640,7,0))</f>
        <v>18</v>
      </c>
      <c r="I25" s="56">
        <f>IF(ISERROR(SMALL(H24:H29,2)),"-",SMALL(H24:H29,2))</f>
        <v>17</v>
      </c>
      <c r="J25" s="49"/>
      <c r="AZ25" s="47">
        <v>1019</v>
      </c>
    </row>
    <row r="26" spans="1:52" ht="15" customHeight="1">
      <c r="A26" s="74">
        <f>IF(AND(B26&lt;&gt;"",J26&lt;&gt;"DQ"),COUNT(J$6:J$365)-(RANK(J26,J$6:J$365)+COUNTIF(J$6:J26,J26))+2,IF(C24&lt;&gt;"",AZ26,""))</f>
        <v>5</v>
      </c>
      <c r="B26" s="50" t="str">
        <f>IF(ISERROR(VLOOKUP(C24,'START LİSTE'!$B$6:$G$646,3,0)),"",VLOOKUP(C24,'START LİSTE'!$B$6:$G$646,3,0))</f>
        <v>ESKİŞEHİR-ANADOLU ÜNİVERSİTESİ</v>
      </c>
      <c r="C26" s="51">
        <v>130</v>
      </c>
      <c r="D26" s="52" t="str">
        <f>IF(ISERROR(VLOOKUP($C26,'START LİSTE'!$B$6:$G$646,2,0)),"",VLOOKUP($C26,'START LİSTE'!$B$6:$G$646,2,0))</f>
        <v>YAĞMUR TARHAN</v>
      </c>
      <c r="E26" s="53" t="str">
        <f>IF(ISERROR(VLOOKUP($C26,'START LİSTE'!$B$6:$G$646,4,0)),"",VLOOKUP($C26,'START LİSTE'!$B$6:$G$646,4,0))</f>
        <v>T</v>
      </c>
      <c r="F26" s="54">
        <f>IF(ISERROR(VLOOKUP($C26,'FERDİ SONUÇ'!$B$6:$H$640,6,0)),"",VLOOKUP($C26,'FERDİ SONUÇ'!$B$6:$H$640,6,0))</f>
        <v>2338</v>
      </c>
      <c r="G26" s="53">
        <f>IF(OR(E26="",F26="DQ",F26="DNF",F26="DNS",F26=""),"-",VLOOKUP(C26,'FERDİ SONUÇ'!$B$6:$H$640,7,0))</f>
        <v>17</v>
      </c>
      <c r="H26" s="53">
        <f>IF(OR(E26="",E26="F",F26="DQ",F26="DNF",F26="DNS",F26=""),"-",VLOOKUP(C26,'FERDİ SONUÇ'!$B$6:$H$640,7,0))</f>
        <v>17</v>
      </c>
      <c r="I26" s="56">
        <f>IF(ISERROR(SMALL(H24:H29,3)),"-",SMALL(H24:H29,3))</f>
        <v>18</v>
      </c>
      <c r="J26" s="73">
        <f>IF(C24="","",IF(OR(I24="-",I25="-",I26="-",I27="-"),"DQ",SUM(I24,I25,I26,I27)))</f>
        <v>75</v>
      </c>
      <c r="AZ26" s="47">
        <v>1020</v>
      </c>
    </row>
    <row r="27" spans="1:52" ht="15" customHeight="1">
      <c r="A27" s="48"/>
      <c r="B27" s="50"/>
      <c r="C27" s="51">
        <v>131</v>
      </c>
      <c r="D27" s="52" t="str">
        <f>IF(ISERROR(VLOOKUP($C27,'START LİSTE'!$B$6:$G$646,2,0)),"",VLOOKUP($C27,'START LİSTE'!$B$6:$G$646,2,0))</f>
        <v>ESRA OTLU</v>
      </c>
      <c r="E27" s="53" t="str">
        <f>IF(ISERROR(VLOOKUP($C27,'START LİSTE'!$B$6:$G$646,4,0)),"",VLOOKUP($C27,'START LİSTE'!$B$6:$G$646,4,0))</f>
        <v>T</v>
      </c>
      <c r="F27" s="54">
        <f>IF(ISERROR(VLOOKUP($C27,'FERDİ SONUÇ'!$B$6:$H$640,6,0)),"",VLOOKUP($C27,'FERDİ SONUÇ'!$B$6:$H$640,6,0))</f>
        <v>2436</v>
      </c>
      <c r="G27" s="53">
        <f>IF(OR(E27="",F27="DQ",F27="DNF",F27="DNS",F27=""),"-",VLOOKUP(C27,'FERDİ SONUÇ'!$B$6:$H$640,7,0))</f>
        <v>27</v>
      </c>
      <c r="H27" s="53">
        <f>IF(OR(E27="",E27="F",F27="DQ",F27="DNF",F27="DNS",F27=""),"-",VLOOKUP(C27,'FERDİ SONUÇ'!$B$6:$H$640,7,0))</f>
        <v>27</v>
      </c>
      <c r="I27" s="56">
        <f>IF(ISERROR(SMALL(H24:H29,4)),"-",SMALL(H24:H29,4))</f>
        <v>27</v>
      </c>
      <c r="J27" s="49"/>
      <c r="AZ27" s="47">
        <v>1021</v>
      </c>
    </row>
    <row r="28" spans="1:52" ht="15" customHeight="1">
      <c r="A28" s="48"/>
      <c r="B28" s="50"/>
      <c r="C28" s="51">
        <v>132</v>
      </c>
      <c r="D28" s="52" t="str">
        <f>IF(ISERROR(VLOOKUP($C28,'START LİSTE'!$B$6:$G$646,2,0)),"",VLOOKUP($C28,'START LİSTE'!$B$6:$G$646,2,0))</f>
        <v>DUYGU TURGUT </v>
      </c>
      <c r="E28" s="53" t="str">
        <f>IF(ISERROR(VLOOKUP($C28,'START LİSTE'!$B$6:$G$646,4,0)),"",VLOOKUP($C28,'START LİSTE'!$B$6:$G$646,4,0))</f>
        <v>T</v>
      </c>
      <c r="F28" s="54">
        <f>IF(ISERROR(VLOOKUP($C28,'FERDİ SONUÇ'!$B$6:$H$640,6,0)),"",VLOOKUP($C28,'FERDİ SONUÇ'!$B$6:$H$640,6,0))</f>
        <v>2310</v>
      </c>
      <c r="G28" s="53">
        <f>IF(OR(E28="",F28="DQ",F28="DNF",F28="DNS",F28=""),"-",VLOOKUP(C28,'FERDİ SONUÇ'!$B$6:$H$640,7,0))</f>
        <v>13</v>
      </c>
      <c r="H28" s="53">
        <f>IF(OR(E28="",E28="F",F28="DQ",F28="DNF",F28="DNS",F28=""),"-",VLOOKUP(C28,'FERDİ SONUÇ'!$B$6:$H$640,7,0))</f>
        <v>13</v>
      </c>
      <c r="I28" s="56">
        <f>IF(ISERROR(SMALL(H24:H29,5)),"-",SMALL(H24:H29,5))</f>
        <v>54</v>
      </c>
      <c r="J28" s="49"/>
      <c r="AZ28" s="47">
        <v>1022</v>
      </c>
    </row>
    <row r="29" spans="1:52" ht="15" customHeight="1">
      <c r="A29" s="57"/>
      <c r="B29" s="59"/>
      <c r="C29" s="88">
        <v>133</v>
      </c>
      <c r="D29" s="60" t="str">
        <f>IF(ISERROR(VLOOKUP($C29,'START LİSTE'!$B$6:$G$646,2,0)),"",VLOOKUP($C29,'START LİSTE'!$B$6:$G$646,2,0))</f>
        <v>-</v>
      </c>
      <c r="E29" s="61" t="str">
        <f>IF(ISERROR(VLOOKUP($C29,'START LİSTE'!$B$6:$G$646,4,0)),"",VLOOKUP($C29,'START LİSTE'!$B$6:$G$646,4,0))</f>
        <v>T</v>
      </c>
      <c r="F29" s="62">
        <f>IF(ISERROR(VLOOKUP($C29,'FERDİ SONUÇ'!$B$6:$H$640,6,0)),"",VLOOKUP($C29,'FERDİ SONUÇ'!$B$6:$H$640,6,0))</f>
      </c>
      <c r="G29" s="61" t="str">
        <f>IF(OR(E29="",F29="DQ",F29="DNF",F29="DNS",F29=""),"-",VLOOKUP(C29,'FERDİ SONUÇ'!$B$6:$H$640,7,0))</f>
        <v>-</v>
      </c>
      <c r="H29" s="61" t="str">
        <f>IF(OR(E29="",E29="F",F29="DQ",F29="DNF",F29="DNS",F29=""),"-",VLOOKUP(C29,'FERDİ SONUÇ'!$B$6:$H$640,7,0))</f>
        <v>-</v>
      </c>
      <c r="I29" s="64" t="str">
        <f>IF(ISERROR(SMALL(H24:H29,6)),"-",SMALL(H24:H29,6))</f>
        <v>-</v>
      </c>
      <c r="J29" s="58"/>
      <c r="AZ29" s="47">
        <v>1023</v>
      </c>
    </row>
    <row r="30" spans="1:52" ht="15" customHeight="1">
      <c r="A30" s="37"/>
      <c r="B30" s="39"/>
      <c r="C30" s="87">
        <v>57</v>
      </c>
      <c r="D30" s="41" t="str">
        <f>IF(ISERROR(VLOOKUP($C30,'START LİSTE'!$B$6:$G$646,2,0)),"",VLOOKUP($C30,'START LİSTE'!$B$6:$G$646,2,0))</f>
        <v>GÜL GEMİCİ</v>
      </c>
      <c r="E30" s="42" t="str">
        <f>IF(ISERROR(VLOOKUP($C30,'START LİSTE'!$B$6:$G$646,4,0)),"",VLOOKUP($C30,'START LİSTE'!$B$6:$G$646,4,0))</f>
        <v>T</v>
      </c>
      <c r="F30" s="43">
        <f>IF(ISERROR(VLOOKUP($C30,'FERDİ SONUÇ'!$B$6:$H$640,6,0)),"",VLOOKUP($C30,'FERDİ SONUÇ'!$B$6:$H$640,6,0))</f>
        <v>3100</v>
      </c>
      <c r="G30" s="42">
        <f>IF(OR(E30="",F30="DQ",F30="DNF",F30="DNS",F30=""),"-",VLOOKUP(C30,'FERDİ SONUÇ'!$B$6:$H$640,7,0))</f>
        <v>52</v>
      </c>
      <c r="H30" s="42">
        <f>IF(OR(E30="",E30="F",F30="DQ",F30="DNF",F30="DNS",F30=""),"-",VLOOKUP(C30,'FERDİ SONUÇ'!$B$6:$H$640,7,0))</f>
        <v>52</v>
      </c>
      <c r="I30" s="45">
        <f>IF(ISERROR(SMALL(H30:H35,1)),"-",SMALL(H30:H35,1))</f>
        <v>47</v>
      </c>
      <c r="J30" s="38"/>
      <c r="AZ30" s="47">
        <v>1024</v>
      </c>
    </row>
    <row r="31" spans="1:52" ht="15" customHeight="1">
      <c r="A31" s="48"/>
      <c r="B31" s="50"/>
      <c r="C31" s="51">
        <v>58</v>
      </c>
      <c r="D31" s="52" t="str">
        <f>IF(ISERROR(VLOOKUP($C31,'START LİSTE'!$B$6:$G$646,2,0)),"",VLOOKUP($C31,'START LİSTE'!$B$6:$G$646,2,0))</f>
        <v>ZEHRA KUŞTEKİN</v>
      </c>
      <c r="E31" s="53" t="str">
        <f>IF(ISERROR(VLOOKUP($C31,'START LİSTE'!$B$6:$G$646,4,0)),"",VLOOKUP($C31,'START LİSTE'!$B$6:$G$646,4,0))</f>
        <v>T</v>
      </c>
      <c r="F31" s="54">
        <f>IF(ISERROR(VLOOKUP($C31,'FERDİ SONUÇ'!$B$6:$H$640,6,0)),"",VLOOKUP($C31,'FERDİ SONUÇ'!$B$6:$H$640,6,0))</f>
        <v>2831</v>
      </c>
      <c r="G31" s="53">
        <f>IF(OR(E31="",F31="DQ",F31="DNF",F31="DNS",F31=""),"-",VLOOKUP(C31,'FERDİ SONUÇ'!$B$6:$H$640,7,0))</f>
        <v>48</v>
      </c>
      <c r="H31" s="53">
        <f>IF(OR(E31="",E31="F",F31="DQ",F31="DNF",F31="DNS",F31=""),"-",VLOOKUP(C31,'FERDİ SONUÇ'!$B$6:$H$640,7,0))</f>
        <v>48</v>
      </c>
      <c r="I31" s="56">
        <f>IF(ISERROR(SMALL(H30:H35,2)),"-",SMALL(H30:H35,2))</f>
        <v>48</v>
      </c>
      <c r="J31" s="49"/>
      <c r="AZ31" s="47">
        <v>1025</v>
      </c>
    </row>
    <row r="32" spans="1:52" ht="15" customHeight="1">
      <c r="A32" s="74">
        <f>IF(AND(B32&lt;&gt;"",J32&lt;&gt;"DQ"),COUNT(J$6:J$365)-(RANK(J32,J$6:J$365)+COUNTIF(J$6:J32,J32))+2,IF(C30&lt;&gt;"",AZ32,""))</f>
        <v>1026</v>
      </c>
      <c r="B32" s="50" t="str">
        <f>IF(ISERROR(VLOOKUP(C30,'START LİSTE'!$B$6:$G$646,3,0)),"",VLOOKUP(C30,'START LİSTE'!$B$6:$G$646,3,0))</f>
        <v>ESKİŞEHİR-B.Ş.G.S.K.</v>
      </c>
      <c r="C32" s="51">
        <v>59</v>
      </c>
      <c r="D32" s="52" t="str">
        <f>IF(ISERROR(VLOOKUP($C32,'START LİSTE'!$B$6:$G$646,2,0)),"",VLOOKUP($C32,'START LİSTE'!$B$6:$G$646,2,0))</f>
        <v>BEYHAN DÖNMEZ</v>
      </c>
      <c r="E32" s="53" t="str">
        <f>IF(ISERROR(VLOOKUP($C32,'START LİSTE'!$B$6:$G$646,4,0)),"",VLOOKUP($C32,'START LİSTE'!$B$6:$G$646,4,0))</f>
        <v>T</v>
      </c>
      <c r="F32" s="54">
        <f>IF(ISERROR(VLOOKUP($C32,'FERDİ SONUÇ'!$B$6:$H$640,6,0)),"",VLOOKUP($C32,'FERDİ SONUÇ'!$B$6:$H$640,6,0))</f>
        <v>2822</v>
      </c>
      <c r="G32" s="53">
        <f>IF(OR(E32="",F32="DQ",F32="DNF",F32="DNS",F32=""),"-",VLOOKUP(C32,'FERDİ SONUÇ'!$B$6:$H$640,7,0))</f>
        <v>47</v>
      </c>
      <c r="H32" s="53">
        <f>IF(OR(E32="",E32="F",F32="DQ",F32="DNF",F32="DNS",F32=""),"-",VLOOKUP(C32,'FERDİ SONUÇ'!$B$6:$H$640,7,0))</f>
        <v>47</v>
      </c>
      <c r="I32" s="56">
        <f>IF(ISERROR(SMALL(H30:H35,3)),"-",SMALL(H30:H35,3))</f>
        <v>52</v>
      </c>
      <c r="J32" s="73" t="str">
        <f>IF(C30="","",IF(OR(I30="-",I31="-",I32="-",I33="-"),"DQ",SUM(I30,I31,I32,I33)))</f>
        <v>DQ</v>
      </c>
      <c r="AZ32" s="47">
        <v>1026</v>
      </c>
    </row>
    <row r="33" spans="1:52" ht="15" customHeight="1">
      <c r="A33" s="48"/>
      <c r="B33" s="50"/>
      <c r="C33" s="51">
        <v>60</v>
      </c>
      <c r="D33" s="52" t="str">
        <f>IF(ISERROR(VLOOKUP($C33,'START LİSTE'!$B$6:$G$646,2,0)),"",VLOOKUP($C33,'START LİSTE'!$B$6:$G$646,2,0))</f>
        <v>EMİNE BAŞTUĞ</v>
      </c>
      <c r="E33" s="53" t="str">
        <f>IF(ISERROR(VLOOKUP($C33,'START LİSTE'!$B$6:$G$646,4,0)),"",VLOOKUP($C33,'START LİSTE'!$B$6:$G$646,4,0))</f>
        <v>T</v>
      </c>
      <c r="F33" s="54" t="str">
        <f>IF(ISERROR(VLOOKUP($C33,'FERDİ SONUÇ'!$B$6:$H$640,6,0)),"",VLOOKUP($C33,'FERDİ SONUÇ'!$B$6:$H$640,6,0))</f>
        <v>DNF</v>
      </c>
      <c r="G33" s="53" t="str">
        <f>IF(OR(E33="",F33="DQ",F33="DNF",F33="DNS",F33=""),"-",VLOOKUP(C33,'FERDİ SONUÇ'!$B$6:$H$640,7,0))</f>
        <v>-</v>
      </c>
      <c r="H33" s="53" t="str">
        <f>IF(OR(E33="",E33="F",F33="DQ",F33="DNF",F33="DNS",F33=""),"-",VLOOKUP(C33,'FERDİ SONUÇ'!$B$6:$H$640,7,0))</f>
        <v>-</v>
      </c>
      <c r="I33" s="56" t="str">
        <f>IF(ISERROR(SMALL(H30:H35,4)),"-",SMALL(H30:H35,4))</f>
        <v>-</v>
      </c>
      <c r="J33" s="49"/>
      <c r="AZ33" s="47">
        <v>1027</v>
      </c>
    </row>
    <row r="34" spans="1:52" ht="15" customHeight="1">
      <c r="A34" s="48"/>
      <c r="B34" s="50"/>
      <c r="C34" s="51">
        <v>61</v>
      </c>
      <c r="D34" s="52" t="str">
        <f>IF(ISERROR(VLOOKUP($C34,'START LİSTE'!$B$6:$G$646,2,0)),"",VLOOKUP($C34,'START LİSTE'!$B$6:$G$646,2,0))</f>
        <v>-</v>
      </c>
      <c r="E34" s="53" t="str">
        <f>IF(ISERROR(VLOOKUP($C34,'START LİSTE'!$B$6:$G$646,4,0)),"",VLOOKUP($C34,'START LİSTE'!$B$6:$G$646,4,0))</f>
        <v>T</v>
      </c>
      <c r="F34" s="54">
        <f>IF(ISERROR(VLOOKUP($C34,'FERDİ SONUÇ'!$B$6:$H$640,6,0)),"",VLOOKUP($C34,'FERDİ SONUÇ'!$B$6:$H$640,6,0))</f>
      </c>
      <c r="G34" s="53" t="str">
        <f>IF(OR(E34="",F34="DQ",F34="DNF",F34="DNS",F34=""),"-",VLOOKUP(C34,'FERDİ SONUÇ'!$B$6:$H$640,7,0))</f>
        <v>-</v>
      </c>
      <c r="H34" s="53" t="str">
        <f>IF(OR(E34="",E34="F",F34="DQ",F34="DNF",F34="DNS",F34=""),"-",VLOOKUP(C34,'FERDİ SONUÇ'!$B$6:$H$640,7,0))</f>
        <v>-</v>
      </c>
      <c r="I34" s="56" t="str">
        <f>IF(ISERROR(SMALL(H30:H35,5)),"-",SMALL(H30:H35,5))</f>
        <v>-</v>
      </c>
      <c r="J34" s="49"/>
      <c r="AZ34" s="47">
        <v>1028</v>
      </c>
    </row>
    <row r="35" spans="1:52" ht="15" customHeight="1">
      <c r="A35" s="57"/>
      <c r="B35" s="59"/>
      <c r="C35" s="88">
        <v>62</v>
      </c>
      <c r="D35" s="60" t="str">
        <f>IF(ISERROR(VLOOKUP($C35,'START LİSTE'!$B$6:$G$646,2,0)),"",VLOOKUP($C35,'START LİSTE'!$B$6:$G$646,2,0))</f>
        <v>-</v>
      </c>
      <c r="E35" s="61" t="str">
        <f>IF(ISERROR(VLOOKUP($C35,'START LİSTE'!$B$6:$G$646,4,0)),"",VLOOKUP($C35,'START LİSTE'!$B$6:$G$646,4,0))</f>
        <v>T</v>
      </c>
      <c r="F35" s="62">
        <f>IF(ISERROR(VLOOKUP($C35,'FERDİ SONUÇ'!$B$6:$H$640,6,0)),"",VLOOKUP($C35,'FERDİ SONUÇ'!$B$6:$H$640,6,0))</f>
      </c>
      <c r="G35" s="61" t="str">
        <f>IF(OR(E35="",F35="DQ",F35="DNF",F35="DNS",F35=""),"-",VLOOKUP(C35,'FERDİ SONUÇ'!$B$6:$H$640,7,0))</f>
        <v>-</v>
      </c>
      <c r="H35" s="61" t="str">
        <f>IF(OR(E35="",E35="F",F35="DQ",F35="DNF",F35="DNS",F35=""),"-",VLOOKUP(C35,'FERDİ SONUÇ'!$B$6:$H$640,7,0))</f>
        <v>-</v>
      </c>
      <c r="I35" s="64" t="str">
        <f>IF(ISERROR(SMALL(H30:H35,6)),"-",SMALL(H30:H35,6))</f>
        <v>-</v>
      </c>
      <c r="J35" s="58"/>
      <c r="AZ35" s="47">
        <v>1029</v>
      </c>
    </row>
    <row r="36" spans="1:52" ht="15" customHeight="1">
      <c r="A36" s="37"/>
      <c r="B36" s="39"/>
      <c r="C36" s="87">
        <v>64</v>
      </c>
      <c r="D36" s="41" t="str">
        <f>IF(ISERROR(VLOOKUP($C36,'START LİSTE'!$B$6:$G$646,2,0)),"",VLOOKUP($C36,'START LİSTE'!$B$6:$G$646,2,0))</f>
        <v>FUNDA ERDOĞAN</v>
      </c>
      <c r="E36" s="42" t="str">
        <f>IF(ISERROR(VLOOKUP($C36,'START LİSTE'!$B$6:$G$646,4,0)),"",VLOOKUP($C36,'START LİSTE'!$B$6:$G$646,4,0))</f>
        <v>T</v>
      </c>
      <c r="F36" s="43">
        <f>IF(ISERROR(VLOOKUP($C36,'FERDİ SONUÇ'!$B$6:$H$640,6,0)),"",VLOOKUP($C36,'FERDİ SONUÇ'!$B$6:$H$640,6,0))</f>
        <v>2325</v>
      </c>
      <c r="G36" s="42">
        <f>IF(OR(E36="",F36="DQ",F36="DNF",F36="DNS",F36=""),"-",VLOOKUP(C36,'FERDİ SONUÇ'!$B$6:$H$640,7,0))</f>
        <v>15</v>
      </c>
      <c r="H36" s="42">
        <f>IF(OR(E36="",E36="F",F36="DQ",F36="DNF",F36="DNS",F36=""),"-",VLOOKUP(C36,'FERDİ SONUÇ'!$B$6:$H$640,7,0))</f>
        <v>15</v>
      </c>
      <c r="I36" s="45">
        <f>IF(ISERROR(SMALL(H36:H41,1)),"-",SMALL(H36:H41,1))</f>
        <v>15</v>
      </c>
      <c r="J36" s="38"/>
      <c r="AZ36" s="47">
        <v>1030</v>
      </c>
    </row>
    <row r="37" spans="1:52" ht="15" customHeight="1">
      <c r="A37" s="48"/>
      <c r="B37" s="50"/>
      <c r="C37" s="51">
        <v>65</v>
      </c>
      <c r="D37" s="52" t="str">
        <f>IF(ISERROR(VLOOKUP($C37,'START LİSTE'!$B$6:$G$646,2,0)),"",VLOOKUP($C37,'START LİSTE'!$B$6:$G$646,2,0))</f>
        <v>GAMZE KARAASLAN</v>
      </c>
      <c r="E37" s="53" t="str">
        <f>IF(ISERROR(VLOOKUP($C37,'START LİSTE'!$B$6:$G$646,4,0)),"",VLOOKUP($C37,'START LİSTE'!$B$6:$G$646,4,0))</f>
        <v>T</v>
      </c>
      <c r="F37" s="54" t="str">
        <f>IF(ISERROR(VLOOKUP($C37,'FERDİ SONUÇ'!$B$6:$H$640,6,0)),"",VLOOKUP($C37,'FERDİ SONUÇ'!$B$6:$H$640,6,0))</f>
        <v>DNF</v>
      </c>
      <c r="G37" s="53" t="str">
        <f>IF(OR(E37="",F37="DQ",F37="DNF",F37="DNS",F37=""),"-",VLOOKUP(C37,'FERDİ SONUÇ'!$B$6:$H$640,7,0))</f>
        <v>-</v>
      </c>
      <c r="H37" s="53" t="str">
        <f>IF(OR(E37="",E37="F",F37="DQ",F37="DNF",F37="DNS",F37=""),"-",VLOOKUP(C37,'FERDİ SONUÇ'!$B$6:$H$640,7,0))</f>
        <v>-</v>
      </c>
      <c r="I37" s="56">
        <f>IF(ISERROR(SMALL(H36:H41,2)),"-",SMALL(H36:H41,2))</f>
        <v>22</v>
      </c>
      <c r="J37" s="49"/>
      <c r="AZ37" s="47">
        <v>1031</v>
      </c>
    </row>
    <row r="38" spans="1:52" ht="15" customHeight="1">
      <c r="A38" s="74">
        <f>IF(AND(B38&lt;&gt;"",J38&lt;&gt;"DQ"),COUNT(J$6:J$365)-(RANK(J38,J$6:J$365)+COUNTIF(J$6:J38,J38))+2,IF(C36&lt;&gt;"",AZ38,""))</f>
        <v>9</v>
      </c>
      <c r="B38" s="50" t="str">
        <f>IF(ISERROR(VLOOKUP(C36,'START LİSTE'!$B$6:$G$646,3,0)),"",VLOOKUP(C36,'START LİSTE'!$B$6:$G$646,3,0))</f>
        <v>ISPARTA-BÖLGESPOR</v>
      </c>
      <c r="C38" s="51">
        <v>66</v>
      </c>
      <c r="D38" s="52" t="str">
        <f>IF(ISERROR(VLOOKUP($C38,'START LİSTE'!$B$6:$G$646,2,0)),"",VLOOKUP($C38,'START LİSTE'!$B$6:$G$646,2,0))</f>
        <v>FATMA NUR ULUDAĞ</v>
      </c>
      <c r="E38" s="53" t="str">
        <f>IF(ISERROR(VLOOKUP($C38,'START LİSTE'!$B$6:$G$646,4,0)),"",VLOOKUP($C38,'START LİSTE'!$B$6:$G$646,4,0))</f>
        <v>T</v>
      </c>
      <c r="F38" s="54">
        <f>IF(ISERROR(VLOOKUP($C38,'FERDİ SONUÇ'!$B$6:$H$640,6,0)),"",VLOOKUP($C38,'FERDİ SONUÇ'!$B$6:$H$640,6,0))</f>
        <v>2400</v>
      </c>
      <c r="G38" s="53">
        <f>IF(OR(E38="",F38="DQ",F38="DNF",F38="DNS",F38=""),"-",VLOOKUP(C38,'FERDİ SONUÇ'!$B$6:$H$640,7,0))</f>
        <v>22</v>
      </c>
      <c r="H38" s="53">
        <f>IF(OR(E38="",E38="F",F38="DQ",F38="DNF",F38="DNS",F38=""),"-",VLOOKUP(C38,'FERDİ SONUÇ'!$B$6:$H$640,7,0))</f>
        <v>22</v>
      </c>
      <c r="I38" s="56">
        <f>IF(ISERROR(SMALL(H36:H41,3)),"-",SMALL(H36:H41,3))</f>
        <v>44</v>
      </c>
      <c r="J38" s="73">
        <f>IF(C36="","",IF(OR(I36="-",I37="-",I38="-",I39="-"),"DQ",SUM(I36,I37,I38,I39)))</f>
        <v>131</v>
      </c>
      <c r="AZ38" s="47">
        <v>1032</v>
      </c>
    </row>
    <row r="39" spans="1:52" ht="15" customHeight="1">
      <c r="A39" s="48"/>
      <c r="B39" s="50"/>
      <c r="C39" s="51">
        <v>67</v>
      </c>
      <c r="D39" s="52" t="str">
        <f>IF(ISERROR(VLOOKUP($C39,'START LİSTE'!$B$6:$G$646,2,0)),"",VLOOKUP($C39,'START LİSTE'!$B$6:$G$646,2,0))</f>
        <v>HÜLYA MUMCU</v>
      </c>
      <c r="E39" s="53" t="str">
        <f>IF(ISERROR(VLOOKUP($C39,'START LİSTE'!$B$6:$G$646,4,0)),"",VLOOKUP($C39,'START LİSTE'!$B$6:$G$646,4,0))</f>
        <v>T</v>
      </c>
      <c r="F39" s="54">
        <f>IF(ISERROR(VLOOKUP($C39,'FERDİ SONUÇ'!$B$6:$H$640,6,0)),"",VLOOKUP($C39,'FERDİ SONUÇ'!$B$6:$H$640,6,0))</f>
        <v>2838</v>
      </c>
      <c r="G39" s="53">
        <f>IF(OR(E39="",F39="DQ",F39="DNF",F39="DNS",F39=""),"-",VLOOKUP(C39,'FERDİ SONUÇ'!$B$6:$H$640,7,0))</f>
        <v>50</v>
      </c>
      <c r="H39" s="53">
        <f>IF(OR(E39="",E39="F",F39="DQ",F39="DNF",F39="DNS",F39=""),"-",VLOOKUP(C39,'FERDİ SONUÇ'!$B$6:$H$640,7,0))</f>
        <v>50</v>
      </c>
      <c r="I39" s="56">
        <f>IF(ISERROR(SMALL(H36:H41,4)),"-",SMALL(H36:H41,4))</f>
        <v>50</v>
      </c>
      <c r="J39" s="49"/>
      <c r="AZ39" s="47">
        <v>1033</v>
      </c>
    </row>
    <row r="40" spans="1:52" ht="15" customHeight="1">
      <c r="A40" s="48"/>
      <c r="B40" s="50"/>
      <c r="C40" s="51">
        <v>68</v>
      </c>
      <c r="D40" s="52" t="str">
        <f>IF(ISERROR(VLOOKUP($C40,'START LİSTE'!$B$6:$G$646,2,0)),"",VLOOKUP($C40,'START LİSTE'!$B$6:$G$646,2,0))</f>
        <v>RAHİME KOÇER</v>
      </c>
      <c r="E40" s="53" t="str">
        <f>IF(ISERROR(VLOOKUP($C40,'START LİSTE'!$B$6:$G$646,4,0)),"",VLOOKUP($C40,'START LİSTE'!$B$6:$G$646,4,0))</f>
        <v>T</v>
      </c>
      <c r="F40" s="54">
        <f>IF(ISERROR(VLOOKUP($C40,'FERDİ SONUÇ'!$B$6:$H$640,6,0)),"",VLOOKUP($C40,'FERDİ SONUÇ'!$B$6:$H$640,6,0))</f>
        <v>2731</v>
      </c>
      <c r="G40" s="53">
        <f>IF(OR(E40="",F40="DQ",F40="DNF",F40="DNS",F40=""),"-",VLOOKUP(C40,'FERDİ SONUÇ'!$B$6:$H$640,7,0))</f>
        <v>44</v>
      </c>
      <c r="H40" s="53">
        <f>IF(OR(E40="",E40="F",F40="DQ",F40="DNF",F40="DNS",F40=""),"-",VLOOKUP(C40,'FERDİ SONUÇ'!$B$6:$H$640,7,0))</f>
        <v>44</v>
      </c>
      <c r="I40" s="56">
        <f>IF(ISERROR(SMALL(H36:H41,5)),"-",SMALL(H36:H41,5))</f>
        <v>51</v>
      </c>
      <c r="J40" s="49"/>
      <c r="AZ40" s="47">
        <v>1034</v>
      </c>
    </row>
    <row r="41" spans="1:52" ht="15" customHeight="1">
      <c r="A41" s="57"/>
      <c r="B41" s="59"/>
      <c r="C41" s="88">
        <v>69</v>
      </c>
      <c r="D41" s="60" t="str">
        <f>IF(ISERROR(VLOOKUP($C41,'START LİSTE'!$B$6:$G$646,2,0)),"",VLOOKUP($C41,'START LİSTE'!$B$6:$G$646,2,0))</f>
        <v>MERVE SÜME</v>
      </c>
      <c r="E41" s="61" t="str">
        <f>IF(ISERROR(VLOOKUP($C41,'START LİSTE'!$B$6:$G$646,4,0)),"",VLOOKUP($C41,'START LİSTE'!$B$6:$G$646,4,0))</f>
        <v>T</v>
      </c>
      <c r="F41" s="62">
        <f>IF(ISERROR(VLOOKUP($C41,'FERDİ SONUÇ'!$B$6:$H$640,6,0)),"",VLOOKUP($C41,'FERDİ SONUÇ'!$B$6:$H$640,6,0))</f>
        <v>3010</v>
      </c>
      <c r="G41" s="61">
        <f>IF(OR(E41="",F41="DQ",F41="DNF",F41="DNS",F41=""),"-",VLOOKUP(C41,'FERDİ SONUÇ'!$B$6:$H$640,7,0))</f>
        <v>51</v>
      </c>
      <c r="H41" s="61">
        <f>IF(OR(E41="",E41="F",F41="DQ",F41="DNF",F41="DNS",F41=""),"-",VLOOKUP(C41,'FERDİ SONUÇ'!$B$6:$H$640,7,0))</f>
        <v>51</v>
      </c>
      <c r="I41" s="64" t="str">
        <f>IF(ISERROR(SMALL(H36:H41,6)),"-",SMALL(H36:H41,6))</f>
        <v>-</v>
      </c>
      <c r="J41" s="58"/>
      <c r="AZ41" s="47">
        <v>1035</v>
      </c>
    </row>
    <row r="42" spans="1:52" ht="15" customHeight="1">
      <c r="A42" s="37"/>
      <c r="B42" s="39"/>
      <c r="C42" s="87">
        <v>7</v>
      </c>
      <c r="D42" s="41" t="str">
        <f>IF(ISERROR(VLOOKUP($C42,'START LİSTE'!$B$6:$G$646,2,0)),"",VLOOKUP($C42,'START LİSTE'!$B$6:$G$646,2,0))</f>
        <v>LÜTFİYE  KAYA</v>
      </c>
      <c r="E42" s="42" t="str">
        <f>IF(ISERROR(VLOOKUP($C42,'START LİSTE'!$B$6:$G$646,4,0)),"",VLOOKUP($C42,'START LİSTE'!$B$6:$G$646,4,0))</f>
        <v>T</v>
      </c>
      <c r="F42" s="43">
        <f>IF(ISERROR(VLOOKUP($C42,'FERDİ SONUÇ'!$B$6:$H$640,6,0)),"",VLOOKUP($C42,'FERDİ SONUÇ'!$B$6:$H$640,6,0))</f>
        <v>2220</v>
      </c>
      <c r="G42" s="42">
        <f>IF(OR(E42="",F42="DQ",F42="DNF",F42="DNS",F42=""),"-",VLOOKUP(C42,'FERDİ SONUÇ'!$B$6:$H$640,7,0))</f>
        <v>7</v>
      </c>
      <c r="H42" s="42">
        <f>IF(OR(E42="",E42="F",F42="DQ",F42="DNF",F42="DNS",F42=""),"-",VLOOKUP(C42,'FERDİ SONUÇ'!$B$6:$H$640,7,0))</f>
        <v>7</v>
      </c>
      <c r="I42" s="45">
        <f>IF(ISERROR(SMALL(H42:H47,1)),"-",SMALL(H42:H47,1))</f>
        <v>7</v>
      </c>
      <c r="J42" s="38"/>
      <c r="AZ42" s="47">
        <v>1036</v>
      </c>
    </row>
    <row r="43" spans="1:52" ht="15" customHeight="1">
      <c r="A43" s="48"/>
      <c r="B43" s="50"/>
      <c r="C43" s="51">
        <v>8</v>
      </c>
      <c r="D43" s="52" t="str">
        <f>IF(ISERROR(VLOOKUP($C43,'START LİSTE'!$B$6:$G$646,2,0)),"",VLOOKUP($C43,'START LİSTE'!$B$6:$G$646,2,0))</f>
        <v>ŞEYMA  YILDIZ</v>
      </c>
      <c r="E43" s="53" t="str">
        <f>IF(ISERROR(VLOOKUP($C43,'START LİSTE'!$B$6:$G$646,4,0)),"",VLOOKUP($C43,'START LİSTE'!$B$6:$G$646,4,0))</f>
        <v>T</v>
      </c>
      <c r="F43" s="54">
        <f>IF(ISERROR(VLOOKUP($C43,'FERDİ SONUÇ'!$B$6:$H$640,6,0)),"",VLOOKUP($C43,'FERDİ SONUÇ'!$B$6:$H$640,6,0))</f>
        <v>2233</v>
      </c>
      <c r="G43" s="53">
        <f>IF(OR(E43="",F43="DQ",F43="DNF",F43="DNS",F43=""),"-",VLOOKUP(C43,'FERDİ SONUÇ'!$B$6:$H$640,7,0))</f>
        <v>10</v>
      </c>
      <c r="H43" s="53">
        <f>IF(OR(E43="",E43="F",F43="DQ",F43="DNF",F43="DNS",F43=""),"-",VLOOKUP(C43,'FERDİ SONUÇ'!$B$6:$H$640,7,0))</f>
        <v>10</v>
      </c>
      <c r="I43" s="56">
        <f>IF(ISERROR(SMALL(H42:H47,2)),"-",SMALL(H42:H47,2))</f>
        <v>10</v>
      </c>
      <c r="J43" s="49"/>
      <c r="AZ43" s="47">
        <v>1037</v>
      </c>
    </row>
    <row r="44" spans="1:52" ht="15" customHeight="1">
      <c r="A44" s="74">
        <f>IF(AND(B44&lt;&gt;"",J44&lt;&gt;"DQ"),COUNT(J$6:J$365)-(RANK(J44,J$6:J$365)+COUNTIF(J$6:J44,J44))+2,IF(C42&lt;&gt;"",AZ44,""))</f>
        <v>4</v>
      </c>
      <c r="B44" s="50" t="str">
        <f>IF(ISERROR(VLOOKUP(C42,'START LİSTE'!$B$6:$G$646,3,0)),"",VLOOKUP(C42,'START LİSTE'!$B$6:$G$646,3,0))</f>
        <v>İSTANBUL-BEŞİKTAŞ J.K</v>
      </c>
      <c r="C44" s="51">
        <v>9</v>
      </c>
      <c r="D44" s="52" t="str">
        <f>IF(ISERROR(VLOOKUP($C44,'START LİSTE'!$B$6:$G$646,2,0)),"",VLOOKUP($C44,'START LİSTE'!$B$6:$G$646,2,0))</f>
        <v>ÇİĞDEM  GEZİCİ</v>
      </c>
      <c r="E44" s="53" t="str">
        <f>IF(ISERROR(VLOOKUP($C44,'START LİSTE'!$B$6:$G$646,4,0)),"",VLOOKUP($C44,'START LİSTE'!$B$6:$G$646,4,0))</f>
        <v>T</v>
      </c>
      <c r="F44" s="54">
        <f>IF(ISERROR(VLOOKUP($C44,'FERDİ SONUÇ'!$B$6:$H$640,6,0)),"",VLOOKUP($C44,'FERDİ SONUÇ'!$B$6:$H$640,6,0))</f>
        <v>2430</v>
      </c>
      <c r="G44" s="53">
        <f>IF(OR(E44="",F44="DQ",F44="DNF",F44="DNS",F44=""),"-",VLOOKUP(C44,'FERDİ SONUÇ'!$B$6:$H$640,7,0))</f>
        <v>25</v>
      </c>
      <c r="H44" s="53">
        <f>IF(OR(E44="",E44="F",F44="DQ",F44="DNF",F44="DNS",F44=""),"-",VLOOKUP(C44,'FERDİ SONUÇ'!$B$6:$H$640,7,0))</f>
        <v>25</v>
      </c>
      <c r="I44" s="56">
        <f>IF(ISERROR(SMALL(H42:H47,3)),"-",SMALL(H42:H47,3))</f>
        <v>25</v>
      </c>
      <c r="J44" s="73">
        <f>IF(C42="","",IF(OR(I42="-",I43="-",I44="-",I45="-"),"DQ",SUM(I42,I43,I44,I45)))</f>
        <v>71</v>
      </c>
      <c r="AZ44" s="47">
        <v>1038</v>
      </c>
    </row>
    <row r="45" spans="1:52" ht="15" customHeight="1">
      <c r="A45" s="48"/>
      <c r="B45" s="50"/>
      <c r="C45" s="51">
        <v>10</v>
      </c>
      <c r="D45" s="52" t="str">
        <f>IF(ISERROR(VLOOKUP($C45,'START LİSTE'!$B$6:$G$646,2,0)),"",VLOOKUP($C45,'START LİSTE'!$B$6:$G$646,2,0))</f>
        <v>SUNA  KILIÇ</v>
      </c>
      <c r="E45" s="53" t="str">
        <f>IF(ISERROR(VLOOKUP($C45,'START LİSTE'!$B$6:$G$646,4,0)),"",VLOOKUP($C45,'START LİSTE'!$B$6:$G$646,4,0))</f>
        <v>T</v>
      </c>
      <c r="F45" s="54" t="str">
        <f>IF(ISERROR(VLOOKUP($C45,'FERDİ SONUÇ'!$B$6:$H$640,6,0)),"",VLOOKUP($C45,'FERDİ SONUÇ'!$B$6:$H$640,6,0))</f>
        <v>DNS</v>
      </c>
      <c r="G45" s="53" t="str">
        <f>IF(OR(E45="",F45="DQ",F45="DNF",F45="DNS",F45=""),"-",VLOOKUP(C45,'FERDİ SONUÇ'!$B$6:$H$640,7,0))</f>
        <v>-</v>
      </c>
      <c r="H45" s="53" t="str">
        <f>IF(OR(E45="",E45="F",F45="DQ",F45="DNF",F45="DNS",F45=""),"-",VLOOKUP(C45,'FERDİ SONUÇ'!$B$6:$H$640,7,0))</f>
        <v>-</v>
      </c>
      <c r="I45" s="56">
        <f>IF(ISERROR(SMALL(H42:H47,4)),"-",SMALL(H42:H47,4))</f>
        <v>29</v>
      </c>
      <c r="J45" s="49"/>
      <c r="AZ45" s="47">
        <v>1039</v>
      </c>
    </row>
    <row r="46" spans="1:52" ht="15" customHeight="1">
      <c r="A46" s="48"/>
      <c r="B46" s="50"/>
      <c r="C46" s="51">
        <v>11</v>
      </c>
      <c r="D46" s="52" t="str">
        <f>IF(ISERROR(VLOOKUP($C46,'START LİSTE'!$B$6:$G$646,2,0)),"",VLOOKUP($C46,'START LİSTE'!$B$6:$G$646,2,0))</f>
        <v>ÇEŞMİNAZ YILMAZ</v>
      </c>
      <c r="E46" s="53" t="str">
        <f>IF(ISERROR(VLOOKUP($C46,'START LİSTE'!$B$6:$G$646,4,0)),"",VLOOKUP($C46,'START LİSTE'!$B$6:$G$646,4,0))</f>
        <v>T</v>
      </c>
      <c r="F46" s="54">
        <f>IF(ISERROR(VLOOKUP($C46,'FERDİ SONUÇ'!$B$6:$H$640,6,0)),"",VLOOKUP($C46,'FERDİ SONUÇ'!$B$6:$H$640,6,0))</f>
        <v>2500</v>
      </c>
      <c r="G46" s="53">
        <f>IF(OR(E46="",F46="DQ",F46="DNF",F46="DNS",F46=""),"-",VLOOKUP(C46,'FERDİ SONUÇ'!$B$6:$H$640,7,0))</f>
        <v>29</v>
      </c>
      <c r="H46" s="53">
        <f>IF(OR(E46="",E46="F",F46="DQ",F46="DNF",F46="DNS",F46=""),"-",VLOOKUP(C46,'FERDİ SONUÇ'!$B$6:$H$640,7,0))</f>
        <v>29</v>
      </c>
      <c r="I46" s="56">
        <f>IF(ISERROR(SMALL(H42:H47,5)),"-",SMALL(H42:H47,5))</f>
        <v>36</v>
      </c>
      <c r="J46" s="49"/>
      <c r="AZ46" s="47">
        <v>1040</v>
      </c>
    </row>
    <row r="47" spans="1:52" ht="15" customHeight="1">
      <c r="A47" s="57"/>
      <c r="B47" s="59"/>
      <c r="C47" s="88">
        <v>12</v>
      </c>
      <c r="D47" s="60" t="str">
        <f>IF(ISERROR(VLOOKUP($C47,'START LİSTE'!$B$6:$G$646,2,0)),"",VLOOKUP($C47,'START LİSTE'!$B$6:$G$646,2,0))</f>
        <v>CEREN  NAZ</v>
      </c>
      <c r="E47" s="61" t="str">
        <f>IF(ISERROR(VLOOKUP($C47,'START LİSTE'!$B$6:$G$646,4,0)),"",VLOOKUP($C47,'START LİSTE'!$B$6:$G$646,4,0))</f>
        <v>T</v>
      </c>
      <c r="F47" s="62">
        <f>IF(ISERROR(VLOOKUP($C47,'FERDİ SONUÇ'!$B$6:$H$640,6,0)),"",VLOOKUP($C47,'FERDİ SONUÇ'!$B$6:$H$640,6,0))</f>
        <v>2602</v>
      </c>
      <c r="G47" s="61">
        <f>IF(OR(E47="",F47="DQ",F47="DNF",F47="DNS",F47=""),"-",VLOOKUP(C47,'FERDİ SONUÇ'!$B$6:$H$640,7,0))</f>
        <v>36</v>
      </c>
      <c r="H47" s="61">
        <f>IF(OR(E47="",E47="F",F47="DQ",F47="DNF",F47="DNS",F47=""),"-",VLOOKUP(C47,'FERDİ SONUÇ'!$B$6:$H$640,7,0))</f>
        <v>36</v>
      </c>
      <c r="I47" s="64" t="str">
        <f>IF(ISERROR(SMALL(H42:H47,6)),"-",SMALL(H42:H47,6))</f>
        <v>-</v>
      </c>
      <c r="J47" s="58"/>
      <c r="AZ47" s="47">
        <v>1041</v>
      </c>
    </row>
    <row r="48" spans="1:52" ht="15" customHeight="1">
      <c r="A48" s="37"/>
      <c r="B48" s="39"/>
      <c r="C48" s="87">
        <v>101</v>
      </c>
      <c r="D48" s="41" t="str">
        <f>IF(ISERROR(VLOOKUP($C48,'START LİSTE'!$B$6:$G$646,2,0)),"",VLOOKUP($C48,'START LİSTE'!$B$6:$G$646,2,0))</f>
        <v>ÖZLEM KAYA </v>
      </c>
      <c r="E48" s="42" t="str">
        <f>IF(ISERROR(VLOOKUP($C48,'START LİSTE'!$B$6:$G$646,4,0)),"",VLOOKUP($C48,'START LİSTE'!$B$6:$G$646,4,0))</f>
        <v>T</v>
      </c>
      <c r="F48" s="43">
        <f>IF(ISERROR(VLOOKUP($C48,'FERDİ SONUÇ'!$B$6:$H$640,6,0)),"",VLOOKUP($C48,'FERDİ SONUÇ'!$B$6:$H$640,6,0))</f>
        <v>2122</v>
      </c>
      <c r="G48" s="42">
        <f>IF(OR(E48="",F48="DQ",F48="DNF",F48="DNS",F48=""),"-",VLOOKUP(C48,'FERDİ SONUÇ'!$B$6:$H$640,7,0))</f>
        <v>3</v>
      </c>
      <c r="H48" s="42">
        <f>IF(OR(E48="",E48="F",F48="DQ",F48="DNF",F48="DNS",F48=""),"-",VLOOKUP(C48,'FERDİ SONUÇ'!$B$6:$H$640,7,0))</f>
        <v>3</v>
      </c>
      <c r="I48" s="45">
        <f>IF(ISERROR(SMALL(H48:H53,1)),"-",SMALL(H48:H53,1))</f>
        <v>1</v>
      </c>
      <c r="J48" s="38"/>
      <c r="AZ48" s="47">
        <v>1042</v>
      </c>
    </row>
    <row r="49" spans="1:52" ht="15" customHeight="1">
      <c r="A49" s="48"/>
      <c r="B49" s="50"/>
      <c r="C49" s="51">
        <v>102</v>
      </c>
      <c r="D49" s="52" t="str">
        <f>IF(ISERROR(VLOOKUP($C49,'START LİSTE'!$B$6:$G$646,2,0)),"",VLOOKUP($C49,'START LİSTE'!$B$6:$G$646,2,0))</f>
        <v>BURCU BÜYÜKBEZGİN</v>
      </c>
      <c r="E49" s="53" t="str">
        <f>IF(ISERROR(VLOOKUP($C49,'START LİSTE'!$B$6:$G$646,4,0)),"",VLOOKUP($C49,'START LİSTE'!$B$6:$G$646,4,0))</f>
        <v>T</v>
      </c>
      <c r="F49" s="54">
        <f>IF(ISERROR(VLOOKUP($C49,'FERDİ SONUÇ'!$B$6:$H$640,6,0)),"",VLOOKUP($C49,'FERDİ SONUÇ'!$B$6:$H$640,6,0))</f>
        <v>2118</v>
      </c>
      <c r="G49" s="53">
        <f>IF(OR(E49="",F49="DQ",F49="DNF",F49="DNS",F49=""),"-",VLOOKUP(C49,'FERDİ SONUÇ'!$B$6:$H$640,7,0))</f>
        <v>2</v>
      </c>
      <c r="H49" s="53">
        <f>IF(OR(E49="",E49="F",F49="DQ",F49="DNF",F49="DNS",F49=""),"-",VLOOKUP(C49,'FERDİ SONUÇ'!$B$6:$H$640,7,0))</f>
        <v>2</v>
      </c>
      <c r="I49" s="56">
        <f>IF(ISERROR(SMALL(H48:H53,2)),"-",SMALL(H48:H53,2))</f>
        <v>2</v>
      </c>
      <c r="J49" s="49"/>
      <c r="AZ49" s="47">
        <v>1043</v>
      </c>
    </row>
    <row r="50" spans="1:52" ht="15" customHeight="1">
      <c r="A50" s="74">
        <f>IF(AND(B50&lt;&gt;"",J50&lt;&gt;"DQ"),COUNT(J$6:J$365)-(RANK(J50,J$6:J$365)+COUNTIF(J$6:J50,J50))+2,IF(C48&lt;&gt;"",AZ50,""))</f>
        <v>1</v>
      </c>
      <c r="B50" s="50" t="str">
        <f>IF(ISERROR(VLOOKUP(C48,'START LİSTE'!$B$6:$G$646,3,0)),"",VLOOKUP(C48,'START LİSTE'!$B$6:$G$646,3,0))</f>
        <v>İSTANBUL-ÜSKÜDAR BELEDİYESPOR</v>
      </c>
      <c r="C50" s="51">
        <v>103</v>
      </c>
      <c r="D50" s="52" t="str">
        <f>IF(ISERROR(VLOOKUP($C50,'START LİSTE'!$B$6:$G$646,2,0)),"",VLOOKUP($C50,'START LİSTE'!$B$6:$G$646,2,0))</f>
        <v>ESMA AYDEMİR</v>
      </c>
      <c r="E50" s="53" t="str">
        <f>IF(ISERROR(VLOOKUP($C50,'START LİSTE'!$B$6:$G$646,4,0)),"",VLOOKUP($C50,'START LİSTE'!$B$6:$G$646,4,0))</f>
        <v>T</v>
      </c>
      <c r="F50" s="54">
        <f>IF(ISERROR(VLOOKUP($C50,'FERDİ SONUÇ'!$B$6:$H$640,6,0)),"",VLOOKUP($C50,'FERDİ SONUÇ'!$B$6:$H$640,6,0))</f>
        <v>2116</v>
      </c>
      <c r="G50" s="53">
        <f>IF(OR(E50="",F50="DQ",F50="DNF",F50="DNS",F50=""),"-",VLOOKUP(C50,'FERDİ SONUÇ'!$B$6:$H$640,7,0))</f>
        <v>1</v>
      </c>
      <c r="H50" s="53">
        <f>IF(OR(E50="",E50="F",F50="DQ",F50="DNF",F50="DNS",F50=""),"-",VLOOKUP(C50,'FERDİ SONUÇ'!$B$6:$H$640,7,0))</f>
        <v>1</v>
      </c>
      <c r="I50" s="56">
        <f>IF(ISERROR(SMALL(H48:H53,3)),"-",SMALL(H48:H53,3))</f>
        <v>3</v>
      </c>
      <c r="J50" s="73">
        <f>IF(C48="","",IF(OR(I48="-",I49="-",I50="-",I51="-"),"DQ",SUM(I48,I49,I50,I51)))</f>
        <v>12</v>
      </c>
      <c r="AZ50" s="47">
        <v>1044</v>
      </c>
    </row>
    <row r="51" spans="1:52" ht="15" customHeight="1">
      <c r="A51" s="48"/>
      <c r="B51" s="50"/>
      <c r="C51" s="51">
        <v>104</v>
      </c>
      <c r="D51" s="52" t="str">
        <f>IF(ISERROR(VLOOKUP($C51,'START LİSTE'!$B$6:$G$646,2,0)),"",VLOOKUP($C51,'START LİSTE'!$B$6:$G$646,2,0))</f>
        <v>TUĞBA GÜVENÇ</v>
      </c>
      <c r="E51" s="53" t="str">
        <f>IF(ISERROR(VLOOKUP($C51,'START LİSTE'!$B$6:$G$646,4,0)),"",VLOOKUP($C51,'START LİSTE'!$B$6:$G$646,4,0))</f>
        <v>T</v>
      </c>
      <c r="F51" s="54">
        <f>IF(ISERROR(VLOOKUP($C51,'FERDİ SONUÇ'!$B$6:$H$640,6,0)),"",VLOOKUP($C51,'FERDİ SONUÇ'!$B$6:$H$640,6,0))</f>
        <v>2216</v>
      </c>
      <c r="G51" s="53">
        <f>IF(OR(E51="",F51="DQ",F51="DNF",F51="DNS",F51=""),"-",VLOOKUP(C51,'FERDİ SONUÇ'!$B$6:$H$640,7,0))</f>
        <v>6</v>
      </c>
      <c r="H51" s="53">
        <f>IF(OR(E51="",E51="F",F51="DQ",F51="DNF",F51="DNS",F51=""),"-",VLOOKUP(C51,'FERDİ SONUÇ'!$B$6:$H$640,7,0))</f>
        <v>6</v>
      </c>
      <c r="I51" s="56">
        <f>IF(ISERROR(SMALL(H48:H53,4)),"-",SMALL(H48:H53,4))</f>
        <v>6</v>
      </c>
      <c r="J51" s="49"/>
      <c r="AZ51" s="47">
        <v>1045</v>
      </c>
    </row>
    <row r="52" spans="1:52" ht="15" customHeight="1">
      <c r="A52" s="48"/>
      <c r="B52" s="50"/>
      <c r="C52" s="51">
        <v>105</v>
      </c>
      <c r="D52" s="52" t="str">
        <f>IF(ISERROR(VLOOKUP($C52,'START LİSTE'!$B$6:$G$646,2,0)),"",VLOOKUP($C52,'START LİSTE'!$B$6:$G$646,2,0))</f>
        <v>BAHAR DOĞAN</v>
      </c>
      <c r="E52" s="53" t="str">
        <f>IF(ISERROR(VLOOKUP($C52,'START LİSTE'!$B$6:$G$646,4,0)),"",VLOOKUP($C52,'START LİSTE'!$B$6:$G$646,4,0))</f>
        <v>T</v>
      </c>
      <c r="F52" s="54" t="str">
        <f>IF(ISERROR(VLOOKUP($C52,'FERDİ SONUÇ'!$B$6:$H$640,6,0)),"",VLOOKUP($C52,'FERDİ SONUÇ'!$B$6:$H$640,6,0))</f>
        <v>DNS</v>
      </c>
      <c r="G52" s="53" t="str">
        <f>IF(OR(E52="",F52="DQ",F52="DNF",F52="DNS",F52=""),"-",VLOOKUP(C52,'FERDİ SONUÇ'!$B$6:$H$640,7,0))</f>
        <v>-</v>
      </c>
      <c r="H52" s="53" t="str">
        <f>IF(OR(E52="",E52="F",F52="DQ",F52="DNF",F52="DNS",F52=""),"-",VLOOKUP(C52,'FERDİ SONUÇ'!$B$6:$H$640,7,0))</f>
        <v>-</v>
      </c>
      <c r="I52" s="56" t="str">
        <f>IF(ISERROR(SMALL(H48:H53,5)),"-",SMALL(H48:H53,5))</f>
        <v>-</v>
      </c>
      <c r="J52" s="49"/>
      <c r="AZ52" s="47">
        <v>1046</v>
      </c>
    </row>
    <row r="53" spans="1:52" ht="15" customHeight="1">
      <c r="A53" s="57"/>
      <c r="B53" s="59"/>
      <c r="C53" s="88">
        <v>106</v>
      </c>
      <c r="D53" s="60" t="str">
        <f>IF(ISERROR(VLOOKUP($C53,'START LİSTE'!$B$6:$G$646,2,0)),"",VLOOKUP($C53,'START LİSTE'!$B$6:$G$646,2,0))</f>
        <v>GÜLCAN MINGIR</v>
      </c>
      <c r="E53" s="61" t="str">
        <f>IF(ISERROR(VLOOKUP($C53,'START LİSTE'!$B$6:$G$646,4,0)),"",VLOOKUP($C53,'START LİSTE'!$B$6:$G$646,4,0))</f>
        <v>T</v>
      </c>
      <c r="F53" s="62" t="str">
        <f>IF(ISERROR(VLOOKUP($C53,'FERDİ SONUÇ'!$B$6:$H$640,6,0)),"",VLOOKUP($C53,'FERDİ SONUÇ'!$B$6:$H$640,6,0))</f>
        <v>DNS</v>
      </c>
      <c r="G53" s="61" t="str">
        <f>IF(OR(E53="",F53="DQ",F53="DNF",F53="DNS",F53=""),"-",VLOOKUP(C53,'FERDİ SONUÇ'!$B$6:$H$640,7,0))</f>
        <v>-</v>
      </c>
      <c r="H53" s="61" t="str">
        <f>IF(OR(E53="",E53="F",F53="DQ",F53="DNF",F53="DNS",F53=""),"-",VLOOKUP(C53,'FERDİ SONUÇ'!$B$6:$H$640,7,0))</f>
        <v>-</v>
      </c>
      <c r="I53" s="64" t="str">
        <f>IF(ISERROR(SMALL(H48:H53,6)),"-",SMALL(H48:H53,6))</f>
        <v>-</v>
      </c>
      <c r="J53" s="58"/>
      <c r="AZ53" s="47">
        <v>1047</v>
      </c>
    </row>
    <row r="54" spans="1:52" ht="15" customHeight="1">
      <c r="A54" s="37"/>
      <c r="B54" s="39"/>
      <c r="C54" s="87">
        <v>70</v>
      </c>
      <c r="D54" s="41" t="str">
        <f>IF(ISERROR(VLOOKUP($C54,'START LİSTE'!$B$6:$G$646,2,0)),"",VLOOKUP($C54,'START LİSTE'!$B$6:$G$646,2,0))</f>
        <v>HANIM DERELİ</v>
      </c>
      <c r="E54" s="42" t="str">
        <f>IF(ISERROR(VLOOKUP($C54,'START LİSTE'!$B$6:$G$646,4,0)),"",VLOOKUP($C54,'START LİSTE'!$B$6:$G$646,4,0))</f>
        <v>T</v>
      </c>
      <c r="F54" s="43">
        <f>IF(ISERROR(VLOOKUP($C54,'FERDİ SONUÇ'!$B$6:$H$640,6,0)),"",VLOOKUP($C54,'FERDİ SONUÇ'!$B$6:$H$640,6,0))</f>
        <v>2634</v>
      </c>
      <c r="G54" s="42">
        <f>IF(OR(E54="",F54="DQ",F54="DNF",F54="DNS",F54=""),"-",VLOOKUP(C54,'FERDİ SONUÇ'!$B$6:$H$640,7,0))</f>
        <v>39</v>
      </c>
      <c r="H54" s="42">
        <f>IF(OR(E54="",E54="F",F54="DQ",F54="DNF",F54="DNS",F54=""),"-",VLOOKUP(C54,'FERDİ SONUÇ'!$B$6:$H$640,7,0))</f>
        <v>39</v>
      </c>
      <c r="I54" s="45">
        <f>IF(ISERROR(SMALL(H54:H59,1)),"-",SMALL(H54:H59,1))</f>
        <v>9</v>
      </c>
      <c r="J54" s="38"/>
      <c r="AZ54" s="47">
        <v>1048</v>
      </c>
    </row>
    <row r="55" spans="1:52" ht="15" customHeight="1">
      <c r="A55" s="48"/>
      <c r="B55" s="50"/>
      <c r="C55" s="51">
        <v>71</v>
      </c>
      <c r="D55" s="52" t="str">
        <f>IF(ISERROR(VLOOKUP($C55,'START LİSTE'!$B$6:$G$646,2,0)),"",VLOOKUP($C55,'START LİSTE'!$B$6:$G$646,2,0))</f>
        <v>ZUHAL KAYA</v>
      </c>
      <c r="E55" s="53" t="str">
        <f>IF(ISERROR(VLOOKUP($C55,'START LİSTE'!$B$6:$G$646,4,0)),"",VLOOKUP($C55,'START LİSTE'!$B$6:$G$646,4,0))</f>
        <v>T</v>
      </c>
      <c r="F55" s="54">
        <f>IF(ISERROR(VLOOKUP($C55,'FERDİ SONUÇ'!$B$6:$H$640,6,0)),"",VLOOKUP($C55,'FERDİ SONUÇ'!$B$6:$H$640,6,0))</f>
        <v>2231</v>
      </c>
      <c r="G55" s="53">
        <f>IF(OR(E55="",F55="DQ",F55="DNF",F55="DNS",F55=""),"-",VLOOKUP(C55,'FERDİ SONUÇ'!$B$6:$H$640,7,0))</f>
        <v>9</v>
      </c>
      <c r="H55" s="53">
        <f>IF(OR(E55="",E55="F",F55="DQ",F55="DNF",F55="DNS",F55=""),"-",VLOOKUP(C55,'FERDİ SONUÇ'!$B$6:$H$640,7,0))</f>
        <v>9</v>
      </c>
      <c r="I55" s="56">
        <f>IF(ISERROR(SMALL(H54:H59,2)),"-",SMALL(H54:H59,2))</f>
        <v>32</v>
      </c>
      <c r="J55" s="49"/>
      <c r="AZ55" s="47">
        <v>1049</v>
      </c>
    </row>
    <row r="56" spans="1:52" ht="15" customHeight="1">
      <c r="A56" s="74">
        <f>IF(AND(B56&lt;&gt;"",J56&lt;&gt;"DQ"),COUNT(J$6:J$365)-(RANK(J56,J$6:J$365)+COUNTIF(J$6:J56,J56))+2,IF(C54&lt;&gt;"",AZ56,""))</f>
        <v>7</v>
      </c>
      <c r="B56" s="50" t="str">
        <f>IF(ISERROR(VLOOKUP(C54,'START LİSTE'!$B$6:$G$646,3,0)),"",VLOOKUP(C54,'START LİSTE'!$B$6:$G$646,3,0))</f>
        <v>KIRIKKALE-GSİM</v>
      </c>
      <c r="C56" s="51">
        <v>72</v>
      </c>
      <c r="D56" s="52" t="str">
        <f>IF(ISERROR(VLOOKUP($C56,'START LİSTE'!$B$6:$G$646,2,0)),"",VLOOKUP($C56,'START LİSTE'!$B$6:$G$646,2,0))</f>
        <v>SÜMEYYE TEKPINAR</v>
      </c>
      <c r="E56" s="53" t="str">
        <f>IF(ISERROR(VLOOKUP($C56,'START LİSTE'!$B$6:$G$646,4,0)),"",VLOOKUP($C56,'START LİSTE'!$B$6:$G$646,4,0))</f>
        <v>T</v>
      </c>
      <c r="F56" s="54">
        <f>IF(ISERROR(VLOOKUP($C56,'FERDİ SONUÇ'!$B$6:$H$640,6,0)),"",VLOOKUP($C56,'FERDİ SONUÇ'!$B$6:$H$640,6,0))</f>
        <v>2534</v>
      </c>
      <c r="G56" s="53">
        <f>IF(OR(E56="",F56="DQ",F56="DNF",F56="DNS",F56=""),"-",VLOOKUP(C56,'FERDİ SONUÇ'!$B$6:$H$640,7,0))</f>
        <v>32</v>
      </c>
      <c r="H56" s="53">
        <f>IF(OR(E56="",E56="F",F56="DQ",F56="DNF",F56="DNS",F56=""),"-",VLOOKUP(C56,'FERDİ SONUÇ'!$B$6:$H$640,7,0))</f>
        <v>32</v>
      </c>
      <c r="I56" s="56">
        <f>IF(ISERROR(SMALL(H54:H59,3)),"-",SMALL(H54:H59,3))</f>
        <v>33</v>
      </c>
      <c r="J56" s="73">
        <f>IF(C54="","",IF(OR(I54="-",I55="-",I56="-",I57="-"),"DQ",SUM(I54,I55,I56,I57)))</f>
        <v>113</v>
      </c>
      <c r="AZ56" s="47">
        <v>1050</v>
      </c>
    </row>
    <row r="57" spans="1:52" ht="15" customHeight="1">
      <c r="A57" s="48"/>
      <c r="B57" s="50"/>
      <c r="C57" s="51">
        <v>73</v>
      </c>
      <c r="D57" s="52" t="str">
        <f>IF(ISERROR(VLOOKUP($C57,'START LİSTE'!$B$6:$G$646,2,0)),"",VLOOKUP($C57,'START LİSTE'!$B$6:$G$646,2,0))</f>
        <v>GÜLNUR ÇAĞLAR</v>
      </c>
      <c r="E57" s="53" t="str">
        <f>IF(ISERROR(VLOOKUP($C57,'START LİSTE'!$B$6:$G$646,4,0)),"",VLOOKUP($C57,'START LİSTE'!$B$6:$G$646,4,0))</f>
        <v>T</v>
      </c>
      <c r="F57" s="54">
        <f>IF(ISERROR(VLOOKUP($C57,'FERDİ SONUÇ'!$B$6:$H$640,6,0)),"",VLOOKUP($C57,'FERDİ SONUÇ'!$B$6:$H$640,6,0))</f>
        <v>2536</v>
      </c>
      <c r="G57" s="53">
        <f>IF(OR(E57="",F57="DQ",F57="DNF",F57="DNS",F57=""),"-",VLOOKUP(C57,'FERDİ SONUÇ'!$B$6:$H$640,7,0))</f>
        <v>33</v>
      </c>
      <c r="H57" s="53">
        <f>IF(OR(E57="",E57="F",F57="DQ",F57="DNF",F57="DNS",F57=""),"-",VLOOKUP(C57,'FERDİ SONUÇ'!$B$6:$H$640,7,0))</f>
        <v>33</v>
      </c>
      <c r="I57" s="56">
        <f>IF(ISERROR(SMALL(H54:H59,4)),"-",SMALL(H54:H59,4))</f>
        <v>39</v>
      </c>
      <c r="J57" s="49"/>
      <c r="AZ57" s="47">
        <v>1051</v>
      </c>
    </row>
    <row r="58" spans="1:52" ht="15" customHeight="1">
      <c r="A58" s="48"/>
      <c r="B58" s="50"/>
      <c r="C58" s="51">
        <v>74</v>
      </c>
      <c r="D58" s="52" t="str">
        <f>IF(ISERROR(VLOOKUP($C58,'START LİSTE'!$B$6:$G$646,2,0)),"",VLOOKUP($C58,'START LİSTE'!$B$6:$G$646,2,0))</f>
        <v>GÜLTEN KARALÖK</v>
      </c>
      <c r="E58" s="53" t="str">
        <f>IF(ISERROR(VLOOKUP($C58,'START LİSTE'!$B$6:$G$646,4,0)),"",VLOOKUP($C58,'START LİSTE'!$B$6:$G$646,4,0))</f>
        <v>T</v>
      </c>
      <c r="F58" s="54">
        <f>IF(ISERROR(VLOOKUP($C58,'FERDİ SONUÇ'!$B$6:$H$640,6,0)),"",VLOOKUP($C58,'FERDİ SONUÇ'!$B$6:$H$640,6,0))</f>
        <v>2834</v>
      </c>
      <c r="G58" s="53">
        <f>IF(OR(E58="",F58="DQ",F58="DNF",F58="DNS",F58=""),"-",VLOOKUP(C58,'FERDİ SONUÇ'!$B$6:$H$640,7,0))</f>
        <v>49</v>
      </c>
      <c r="H58" s="53">
        <f>IF(OR(E58="",E58="F",F58="DQ",F58="DNF",F58="DNS",F58=""),"-",VLOOKUP(C58,'FERDİ SONUÇ'!$B$6:$H$640,7,0))</f>
        <v>49</v>
      </c>
      <c r="I58" s="56">
        <f>IF(ISERROR(SMALL(H54:H59,5)),"-",SMALL(H54:H59,5))</f>
        <v>49</v>
      </c>
      <c r="J58" s="49"/>
      <c r="AZ58" s="47">
        <v>1052</v>
      </c>
    </row>
    <row r="59" spans="1:52" ht="15" customHeight="1">
      <c r="A59" s="57"/>
      <c r="B59" s="59"/>
      <c r="C59" s="88">
        <v>75</v>
      </c>
      <c r="D59" s="60" t="str">
        <f>IF(ISERROR(VLOOKUP($C59,'START LİSTE'!$B$6:$G$646,2,0)),"",VLOOKUP($C59,'START LİSTE'!$B$6:$G$646,2,0))</f>
        <v>-</v>
      </c>
      <c r="E59" s="61" t="str">
        <f>IF(ISERROR(VLOOKUP($C59,'START LİSTE'!$B$6:$G$646,4,0)),"",VLOOKUP($C59,'START LİSTE'!$B$6:$G$646,4,0))</f>
        <v>T</v>
      </c>
      <c r="F59" s="62">
        <f>IF(ISERROR(VLOOKUP($C59,'FERDİ SONUÇ'!$B$6:$H$640,6,0)),"",VLOOKUP($C59,'FERDİ SONUÇ'!$B$6:$H$640,6,0))</f>
      </c>
      <c r="G59" s="61" t="str">
        <f>IF(OR(E59="",F59="DQ",F59="DNF",F59="DNS",F59=""),"-",VLOOKUP(C59,'FERDİ SONUÇ'!$B$6:$H$640,7,0))</f>
        <v>-</v>
      </c>
      <c r="H59" s="61" t="str">
        <f>IF(OR(E59="",E59="F",F59="DQ",F59="DNF",F59="DNS",F59=""),"-",VLOOKUP(C59,'FERDİ SONUÇ'!$B$6:$H$640,7,0))</f>
        <v>-</v>
      </c>
      <c r="I59" s="64" t="str">
        <f>IF(ISERROR(SMALL(H54:H59,6)),"-",SMALL(H54:H59,6))</f>
        <v>-</v>
      </c>
      <c r="J59" s="58"/>
      <c r="AZ59" s="47">
        <v>1053</v>
      </c>
    </row>
    <row r="60" spans="1:52" ht="15" customHeight="1">
      <c r="A60" s="37"/>
      <c r="B60" s="39"/>
      <c r="C60" s="87">
        <v>51</v>
      </c>
      <c r="D60" s="41" t="str">
        <f>IF(ISERROR(VLOOKUP($C60,'START LİSTE'!$B$6:$G$646,2,0)),"",VLOOKUP($C60,'START LİSTE'!$B$6:$G$646,2,0))</f>
        <v>DERYA KAYA</v>
      </c>
      <c r="E60" s="42" t="str">
        <f>IF(ISERROR(VLOOKUP($C60,'START LİSTE'!$B$6:$G$646,4,0)),"",VLOOKUP($C60,'START LİSTE'!$B$6:$G$646,4,0))</f>
        <v>T</v>
      </c>
      <c r="F60" s="43">
        <f>IF(ISERROR(VLOOKUP($C60,'FERDİ SONUÇ'!$B$6:$H$640,6,0)),"",VLOOKUP($C60,'FERDİ SONUÇ'!$B$6:$H$640,6,0))</f>
        <v>2550</v>
      </c>
      <c r="G60" s="42">
        <f>IF(OR(E60="",F60="DQ",F60="DNF",F60="DNS",F60=""),"-",VLOOKUP(C60,'FERDİ SONUÇ'!$B$6:$H$640,7,0))</f>
        <v>34</v>
      </c>
      <c r="H60" s="42">
        <f>IF(OR(E60="",E60="F",F60="DQ",F60="DNF",F60="DNS",F60=""),"-",VLOOKUP(C60,'FERDİ SONUÇ'!$B$6:$H$640,7,0))</f>
        <v>34</v>
      </c>
      <c r="I60" s="45">
        <f>IF(ISERROR(SMALL(H60:H65,1)),"-",SMALL(H60:H65,1))</f>
        <v>12</v>
      </c>
      <c r="J60" s="38"/>
      <c r="AZ60" s="47">
        <v>1054</v>
      </c>
    </row>
    <row r="61" spans="1:52" ht="15" customHeight="1">
      <c r="A61" s="48"/>
      <c r="B61" s="50"/>
      <c r="C61" s="51">
        <v>52</v>
      </c>
      <c r="D61" s="52" t="str">
        <f>IF(ISERROR(VLOOKUP($C61,'START LİSTE'!$B$6:$G$646,2,0)),"",VLOOKUP($C61,'START LİSTE'!$B$6:$G$646,2,0))</f>
        <v>ZEKİYE ÇELİK</v>
      </c>
      <c r="E61" s="53" t="str">
        <f>IF(ISERROR(VLOOKUP($C61,'START LİSTE'!$B$6:$G$646,4,0)),"",VLOOKUP($C61,'START LİSTE'!$B$6:$G$646,4,0))</f>
        <v>T</v>
      </c>
      <c r="F61" s="54">
        <f>IF(ISERROR(VLOOKUP($C61,'FERDİ SONUÇ'!$B$6:$H$640,6,0)),"",VLOOKUP($C61,'FERDİ SONUÇ'!$B$6:$H$640,6,0))</f>
        <v>2423</v>
      </c>
      <c r="G61" s="53">
        <f>IF(OR(E61="",F61="DQ",F61="DNF",F61="DNS",F61=""),"-",VLOOKUP(C61,'FERDİ SONUÇ'!$B$6:$H$640,7,0))</f>
        <v>24</v>
      </c>
      <c r="H61" s="53">
        <f>IF(OR(E61="",E61="F",F61="DQ",F61="DNF",F61="DNS",F61=""),"-",VLOOKUP(C61,'FERDİ SONUÇ'!$B$6:$H$640,7,0))</f>
        <v>24</v>
      </c>
      <c r="I61" s="56">
        <f>IF(ISERROR(SMALL(H60:H65,2)),"-",SMALL(H60:H65,2))</f>
        <v>24</v>
      </c>
      <c r="J61" s="49"/>
      <c r="AZ61" s="47">
        <v>1055</v>
      </c>
    </row>
    <row r="62" spans="1:52" ht="15" customHeight="1">
      <c r="A62" s="74">
        <f>IF(AND(B62&lt;&gt;"",J62&lt;&gt;"DQ"),COUNT(J$6:J$365)-(RANK(J62,J$6:J$365)+COUNTIF(J$6:J62,J62))+2,IF(C60&lt;&gt;"",AZ62,""))</f>
        <v>6</v>
      </c>
      <c r="B62" s="50" t="str">
        <f>IF(ISERROR(VLOOKUP(C60,'START LİSTE'!$B$6:$G$646,3,0)),"",VLOOKUP(C60,'START LİSTE'!$B$6:$G$646,3,0))</f>
        <v>MARDİN-ATLETİZM SPOR KULÜBÜ</v>
      </c>
      <c r="C62" s="51">
        <v>53</v>
      </c>
      <c r="D62" s="52" t="str">
        <f>IF(ISERROR(VLOOKUP($C62,'START LİSTE'!$B$6:$G$646,2,0)),"",VLOOKUP($C62,'START LİSTE'!$B$6:$G$646,2,0))</f>
        <v>FATMA ÇABUK</v>
      </c>
      <c r="E62" s="53" t="str">
        <f>IF(ISERROR(VLOOKUP($C62,'START LİSTE'!$B$6:$G$646,4,0)),"",VLOOKUP($C62,'START LİSTE'!$B$6:$G$646,4,0))</f>
        <v>T</v>
      </c>
      <c r="F62" s="54">
        <f>IF(ISERROR(VLOOKUP($C62,'FERDİ SONUÇ'!$B$6:$H$640,6,0)),"",VLOOKUP($C62,'FERDİ SONUÇ'!$B$6:$H$640,6,0))</f>
        <v>2257</v>
      </c>
      <c r="G62" s="53">
        <f>IF(OR(E62="",F62="DQ",F62="DNF",F62="DNS",F62=""),"-",VLOOKUP(C62,'FERDİ SONUÇ'!$B$6:$H$640,7,0))</f>
        <v>12</v>
      </c>
      <c r="H62" s="53">
        <f>IF(OR(E62="",E62="F",F62="DQ",F62="DNF",F62="DNS",F62=""),"-",VLOOKUP(C62,'FERDİ SONUÇ'!$B$6:$H$640,7,0))</f>
        <v>12</v>
      </c>
      <c r="I62" s="56">
        <f>IF(ISERROR(SMALL(H60:H65,3)),"-",SMALL(H60:H65,3))</f>
        <v>34</v>
      </c>
      <c r="J62" s="73">
        <f>IF(C60="","",IF(OR(I60="-",I61="-",I62="-",I63="-"),"DQ",SUM(I60,I61,I62,I63)))</f>
        <v>110</v>
      </c>
      <c r="AZ62" s="47">
        <v>1056</v>
      </c>
    </row>
    <row r="63" spans="1:52" ht="15" customHeight="1">
      <c r="A63" s="48"/>
      <c r="B63" s="50"/>
      <c r="C63" s="51">
        <v>54</v>
      </c>
      <c r="D63" s="52" t="str">
        <f>IF(ISERROR(VLOOKUP($C63,'START LİSTE'!$B$6:$G$646,2,0)),"",VLOOKUP($C63,'START LİSTE'!$B$6:$G$646,2,0))</f>
        <v>DERYA ERKAN</v>
      </c>
      <c r="E63" s="53" t="str">
        <f>IF(ISERROR(VLOOKUP($C63,'START LİSTE'!$B$6:$G$646,4,0)),"",VLOOKUP($C63,'START LİSTE'!$B$6:$G$646,4,0))</f>
        <v>T</v>
      </c>
      <c r="F63" s="54">
        <f>IF(ISERROR(VLOOKUP($C63,'FERDİ SONUÇ'!$B$6:$H$640,6,0)),"",VLOOKUP($C63,'FERDİ SONUÇ'!$B$6:$H$640,6,0))</f>
        <v>2646</v>
      </c>
      <c r="G63" s="53">
        <f>IF(OR(E63="",F63="DQ",F63="DNF",F63="DNS",F63=""),"-",VLOOKUP(C63,'FERDİ SONUÇ'!$B$6:$H$640,7,0))</f>
        <v>40</v>
      </c>
      <c r="H63" s="53">
        <f>IF(OR(E63="",E63="F",F63="DQ",F63="DNF",F63="DNS",F63=""),"-",VLOOKUP(C63,'FERDİ SONUÇ'!$B$6:$H$640,7,0))</f>
        <v>40</v>
      </c>
      <c r="I63" s="56">
        <f>IF(ISERROR(SMALL(H60:H65,4)),"-",SMALL(H60:H65,4))</f>
        <v>40</v>
      </c>
      <c r="J63" s="49"/>
      <c r="AZ63" s="47">
        <v>1057</v>
      </c>
    </row>
    <row r="64" spans="1:52" ht="15" customHeight="1">
      <c r="A64" s="48"/>
      <c r="B64" s="50"/>
      <c r="C64" s="51">
        <v>55</v>
      </c>
      <c r="D64" s="52" t="str">
        <f>IF(ISERROR(VLOOKUP($C64,'START LİSTE'!$B$6:$G$646,2,0)),"",VLOOKUP($C64,'START LİSTE'!$B$6:$G$646,2,0))</f>
        <v>KÜBRA KAYMAZ</v>
      </c>
      <c r="E64" s="53" t="str">
        <f>IF(ISERROR(VLOOKUP($C64,'START LİSTE'!$B$6:$G$646,4,0)),"",VLOOKUP($C64,'START LİSTE'!$B$6:$G$646,4,0))</f>
        <v>T</v>
      </c>
      <c r="F64" s="54">
        <f>IF(ISERROR(VLOOKUP($C64,'FERDİ SONUÇ'!$B$6:$H$640,6,0)),"",VLOOKUP($C64,'FERDİ SONUÇ'!$B$6:$H$640,6,0))</f>
        <v>2721</v>
      </c>
      <c r="G64" s="53">
        <f>IF(OR(E64="",F64="DQ",F64="DNF",F64="DNS",F64=""),"-",VLOOKUP(C64,'FERDİ SONUÇ'!$B$6:$H$640,7,0))</f>
        <v>42</v>
      </c>
      <c r="H64" s="53">
        <f>IF(OR(E64="",E64="F",F64="DQ",F64="DNF",F64="DNS",F64=""),"-",VLOOKUP(C64,'FERDİ SONUÇ'!$B$6:$H$640,7,0))</f>
        <v>42</v>
      </c>
      <c r="I64" s="56">
        <f>IF(ISERROR(SMALL(H60:H65,5)),"-",SMALL(H60:H65,5))</f>
        <v>42</v>
      </c>
      <c r="J64" s="49"/>
      <c r="AZ64" s="47">
        <v>1058</v>
      </c>
    </row>
    <row r="65" spans="1:52" ht="15" customHeight="1">
      <c r="A65" s="57"/>
      <c r="B65" s="59"/>
      <c r="C65" s="88">
        <v>56</v>
      </c>
      <c r="D65" s="60" t="str">
        <f>IF(ISERROR(VLOOKUP($C65,'START LİSTE'!$B$6:$G$646,2,0)),"",VLOOKUP($C65,'START LİSTE'!$B$6:$G$646,2,0))</f>
        <v>-</v>
      </c>
      <c r="E65" s="61" t="str">
        <f>IF(ISERROR(VLOOKUP($C65,'START LİSTE'!$B$6:$G$646,4,0)),"",VLOOKUP($C65,'START LİSTE'!$B$6:$G$646,4,0))</f>
        <v>T</v>
      </c>
      <c r="F65" s="62">
        <f>IF(ISERROR(VLOOKUP($C65,'FERDİ SONUÇ'!$B$6:$H$640,6,0)),"",VLOOKUP($C65,'FERDİ SONUÇ'!$B$6:$H$640,6,0))</f>
      </c>
      <c r="G65" s="61" t="str">
        <f>IF(OR(E65="",F65="DQ",F65="DNF",F65="DNS",F65=""),"-",VLOOKUP(C65,'FERDİ SONUÇ'!$B$6:$H$640,7,0))</f>
        <v>-</v>
      </c>
      <c r="H65" s="61" t="str">
        <f>IF(OR(E65="",E65="F",F65="DQ",F65="DNF",F65="DNS",F65=""),"-",VLOOKUP(C65,'FERDİ SONUÇ'!$B$6:$H$640,7,0))</f>
        <v>-</v>
      </c>
      <c r="I65" s="64" t="str">
        <f>IF(ISERROR(SMALL(H60:H65,6)),"-",SMALL(H60:H65,6))</f>
        <v>-</v>
      </c>
      <c r="J65" s="58"/>
      <c r="AZ65" s="47">
        <v>1059</v>
      </c>
    </row>
    <row r="66" spans="1:52" ht="15" customHeight="1">
      <c r="A66" s="37"/>
      <c r="B66" s="39"/>
      <c r="C66" s="87">
        <v>140</v>
      </c>
      <c r="D66" s="41" t="str">
        <f>IF(ISERROR(VLOOKUP($C66,'START LİSTE'!$B$6:$G$646,2,0)),"",VLOOKUP($C66,'START LİSTE'!$B$6:$G$646,2,0))</f>
        <v>SABAHAT AKPINAR</v>
      </c>
      <c r="E66" s="42" t="str">
        <f>IF(ISERROR(VLOOKUP($C66,'START LİSTE'!$B$6:$G$646,4,0)),"",VLOOKUP($C66,'START LİSTE'!$B$6:$G$646,4,0))</f>
        <v>T</v>
      </c>
      <c r="F66" s="43">
        <f>IF(ISERROR(VLOOKUP($C66,'FERDİ SONUÇ'!$B$6:$H$640,6,0)),"",VLOOKUP($C66,'FERDİ SONUÇ'!$B$6:$H$640,6,0))</f>
        <v>2227</v>
      </c>
      <c r="G66" s="42">
        <f>IF(OR(E66="",F66="DQ",F66="DNF",F66="DNS",F66=""),"-",VLOOKUP(C66,'FERDİ SONUÇ'!$B$6:$H$640,7,0))</f>
        <v>8</v>
      </c>
      <c r="H66" s="42">
        <f>IF(OR(E66="",E66="F",F66="DQ",F66="DNF",F66="DNS",F66=""),"-",VLOOKUP(C66,'FERDİ SONUÇ'!$B$6:$H$640,7,0))</f>
        <v>8</v>
      </c>
      <c r="I66" s="45">
        <f>IF(ISERROR(SMALL(H66:H71,1)),"-",SMALL(H66:H71,1))</f>
        <v>8</v>
      </c>
      <c r="J66" s="38"/>
      <c r="AZ66" s="47">
        <v>1060</v>
      </c>
    </row>
    <row r="67" spans="1:52" ht="15" customHeight="1">
      <c r="A67" s="48"/>
      <c r="B67" s="50"/>
      <c r="C67" s="51">
        <v>141</v>
      </c>
      <c r="D67" s="52" t="str">
        <f>IF(ISERROR(VLOOKUP($C67,'START LİSTE'!$B$6:$G$646,2,0)),"",VLOOKUP($C67,'START LİSTE'!$B$6:$G$646,2,0))</f>
        <v>ELİF TOZLU</v>
      </c>
      <c r="E67" s="53" t="str">
        <f>IF(ISERROR(VLOOKUP($C67,'START LİSTE'!$B$6:$G$646,4,0)),"",VLOOKUP($C67,'START LİSTE'!$B$6:$G$646,4,0))</f>
        <v>T</v>
      </c>
      <c r="F67" s="54">
        <f>IF(ISERROR(VLOOKUP($C67,'FERDİ SONUÇ'!$B$6:$H$640,6,0)),"",VLOOKUP($C67,'FERDİ SONUÇ'!$B$6:$H$640,6,0))</f>
        <v>2356</v>
      </c>
      <c r="G67" s="53">
        <f>IF(OR(E67="",F67="DQ",F67="DNF",F67="DNS",F67=""),"-",VLOOKUP(C67,'FERDİ SONUÇ'!$B$6:$H$640,7,0))</f>
        <v>20</v>
      </c>
      <c r="H67" s="53">
        <f>IF(OR(E67="",E67="F",F67="DQ",F67="DNF",F67="DNS",F67=""),"-",VLOOKUP(C67,'FERDİ SONUÇ'!$B$6:$H$640,7,0))</f>
        <v>20</v>
      </c>
      <c r="I67" s="56">
        <f>IF(ISERROR(SMALL(H66:H71,2)),"-",SMALL(H66:H71,2))</f>
        <v>16</v>
      </c>
      <c r="J67" s="49"/>
      <c r="AZ67" s="47">
        <v>1061</v>
      </c>
    </row>
    <row r="68" spans="1:52" ht="15" customHeight="1">
      <c r="A68" s="74">
        <f>IF(AND(B68&lt;&gt;"",J68&lt;&gt;"DQ"),COUNT(J$6:J$365)-(RANK(J68,J$6:J$365)+COUNTIF(J$6:J68,J68))+2,IF(C66&lt;&gt;"",AZ68,""))</f>
        <v>3</v>
      </c>
      <c r="B68" s="50" t="str">
        <f>IF(ISERROR(VLOOKUP(C66,'START LİSTE'!$B$6:$G$646,3,0)),"",VLOOKUP(C66,'START LİSTE'!$B$6:$G$646,3,0))</f>
        <v>MERSİN-MESKİSPOR</v>
      </c>
      <c r="C68" s="51">
        <v>142</v>
      </c>
      <c r="D68" s="52" t="str">
        <f>IF(ISERROR(VLOOKUP($C68,'START LİSTE'!$B$6:$G$646,2,0)),"",VLOOKUP($C68,'START LİSTE'!$B$6:$G$646,2,0))</f>
        <v>HÜLYA BAŞTUĞ</v>
      </c>
      <c r="E68" s="53" t="str">
        <f>IF(ISERROR(VLOOKUP($C68,'START LİSTE'!$B$6:$G$646,4,0)),"",VLOOKUP($C68,'START LİSTE'!$B$6:$G$646,4,0))</f>
        <v>T</v>
      </c>
      <c r="F68" s="54">
        <f>IF(ISERROR(VLOOKUP($C68,'FERDİ SONUÇ'!$B$6:$H$640,6,0)),"",VLOOKUP($C68,'FERDİ SONUÇ'!$B$6:$H$640,6,0))</f>
        <v>2337</v>
      </c>
      <c r="G68" s="53">
        <f>IF(OR(E68="",F68="DQ",F68="DNF",F68="DNS",F68=""),"-",VLOOKUP(C68,'FERDİ SONUÇ'!$B$6:$H$640,7,0))</f>
        <v>16</v>
      </c>
      <c r="H68" s="53">
        <f>IF(OR(E68="",E68="F",F68="DQ",F68="DNF",F68="DNS",F68=""),"-",VLOOKUP(C68,'FERDİ SONUÇ'!$B$6:$H$640,7,0))</f>
        <v>16</v>
      </c>
      <c r="I68" s="56">
        <f>IF(ISERROR(SMALL(H66:H71,3)),"-",SMALL(H66:H71,3))</f>
        <v>19</v>
      </c>
      <c r="J68" s="73">
        <f>IF(C66="","",IF(OR(I66="-",I67="-",I68="-",I69="-"),"DQ",SUM(I66,I67,I68,I69)))</f>
        <v>63</v>
      </c>
      <c r="AZ68" s="47">
        <v>1062</v>
      </c>
    </row>
    <row r="69" spans="1:52" ht="15" customHeight="1">
      <c r="A69" s="48"/>
      <c r="B69" s="50"/>
      <c r="C69" s="51">
        <v>143</v>
      </c>
      <c r="D69" s="52" t="str">
        <f>IF(ISERROR(VLOOKUP($C69,'START LİSTE'!$B$6:$G$646,2,0)),"",VLOOKUP($C69,'START LİSTE'!$B$6:$G$646,2,0))</f>
        <v>SÜHEYLA ADIYAMAN</v>
      </c>
      <c r="E69" s="53" t="str">
        <f>IF(ISERROR(VLOOKUP($C69,'START LİSTE'!$B$6:$G$646,4,0)),"",VLOOKUP($C69,'START LİSTE'!$B$6:$G$646,4,0))</f>
        <v>T</v>
      </c>
      <c r="F69" s="54">
        <f>IF(ISERROR(VLOOKUP($C69,'FERDİ SONUÇ'!$B$6:$H$640,6,0)),"",VLOOKUP($C69,'FERDİ SONUÇ'!$B$6:$H$640,6,0))</f>
        <v>2352</v>
      </c>
      <c r="G69" s="53">
        <f>IF(OR(E69="",F69="DQ",F69="DNF",F69="DNS",F69=""),"-",VLOOKUP(C69,'FERDİ SONUÇ'!$B$6:$H$640,7,0))</f>
        <v>19</v>
      </c>
      <c r="H69" s="53">
        <f>IF(OR(E69="",E69="F",F69="DQ",F69="DNF",F69="DNS",F69=""),"-",VLOOKUP(C69,'FERDİ SONUÇ'!$B$6:$H$640,7,0))</f>
        <v>19</v>
      </c>
      <c r="I69" s="56">
        <f>IF(ISERROR(SMALL(H66:H71,4)),"-",SMALL(H66:H71,4))</f>
        <v>20</v>
      </c>
      <c r="J69" s="49"/>
      <c r="AZ69" s="47">
        <v>1063</v>
      </c>
    </row>
    <row r="70" spans="1:52" ht="15" customHeight="1">
      <c r="A70" s="48"/>
      <c r="B70" s="50"/>
      <c r="C70" s="51">
        <v>144</v>
      </c>
      <c r="D70" s="52" t="str">
        <f>IF(ISERROR(VLOOKUP($C70,'START LİSTE'!$B$6:$G$646,2,0)),"",VLOOKUP($C70,'START LİSTE'!$B$6:$G$646,2,0))</f>
        <v>ESİN BAHAR DÖLEK</v>
      </c>
      <c r="E70" s="53" t="str">
        <f>IF(ISERROR(VLOOKUP($C70,'START LİSTE'!$B$6:$G$646,4,0)),"",VLOOKUP($C70,'START LİSTE'!$B$6:$G$646,4,0))</f>
        <v>T</v>
      </c>
      <c r="F70" s="54">
        <f>IF(ISERROR(VLOOKUP($C70,'FERDİ SONUÇ'!$B$6:$H$640,6,0)),"",VLOOKUP($C70,'FERDİ SONUÇ'!$B$6:$H$640,6,0))</f>
        <v>2357</v>
      </c>
      <c r="G70" s="53">
        <f>IF(OR(E70="",F70="DQ",F70="DNF",F70="DNS",F70=""),"-",VLOOKUP(C70,'FERDİ SONUÇ'!$B$6:$H$640,7,0))</f>
        <v>21</v>
      </c>
      <c r="H70" s="53">
        <f>IF(OR(E70="",E70="F",F70="DQ",F70="DNF",F70="DNS",F70=""),"-",VLOOKUP(C70,'FERDİ SONUÇ'!$B$6:$H$640,7,0))</f>
        <v>21</v>
      </c>
      <c r="I70" s="56">
        <f>IF(ISERROR(SMALL(H66:H71,5)),"-",SMALL(H66:H71,5))</f>
        <v>21</v>
      </c>
      <c r="J70" s="49"/>
      <c r="AZ70" s="47">
        <v>1064</v>
      </c>
    </row>
    <row r="71" spans="1:52" ht="15" customHeight="1">
      <c r="A71" s="57"/>
      <c r="B71" s="59"/>
      <c r="C71" s="88">
        <v>145</v>
      </c>
      <c r="D71" s="60" t="str">
        <f>IF(ISERROR(VLOOKUP($C71,'START LİSTE'!$B$6:$G$646,2,0)),"",VLOOKUP($C71,'START LİSTE'!$B$6:$G$646,2,0))</f>
        <v>-</v>
      </c>
      <c r="E71" s="61" t="str">
        <f>IF(ISERROR(VLOOKUP($C71,'START LİSTE'!$B$6:$G$646,4,0)),"",VLOOKUP($C71,'START LİSTE'!$B$6:$G$646,4,0))</f>
        <v>T</v>
      </c>
      <c r="F71" s="62">
        <f>IF(ISERROR(VLOOKUP($C71,'FERDİ SONUÇ'!$B$6:$H$640,6,0)),"",VLOOKUP($C71,'FERDİ SONUÇ'!$B$6:$H$640,6,0))</f>
      </c>
      <c r="G71" s="61" t="str">
        <f>IF(OR(E71="",F71="DQ",F71="DNF",F71="DNS",F71=""),"-",VLOOKUP(C71,'FERDİ SONUÇ'!$B$6:$H$640,7,0))</f>
        <v>-</v>
      </c>
      <c r="H71" s="61" t="str">
        <f>IF(OR(E71="",E71="F",F71="DQ",F71="DNF",F71="DNS",F71=""),"-",VLOOKUP(C71,'FERDİ SONUÇ'!$B$6:$H$640,7,0))</f>
        <v>-</v>
      </c>
      <c r="I71" s="64" t="str">
        <f>IF(ISERROR(SMALL(H66:H71,6)),"-",SMALL(H66:H71,6))</f>
        <v>-</v>
      </c>
      <c r="J71" s="58"/>
      <c r="AZ71" s="47">
        <v>1065</v>
      </c>
    </row>
    <row r="72" spans="1:52" ht="15" customHeight="1">
      <c r="A72" s="37"/>
      <c r="B72" s="39"/>
      <c r="C72" s="87">
        <v>134</v>
      </c>
      <c r="D72" s="41" t="str">
        <f>IF(ISERROR(VLOOKUP($C72,'START LİSTE'!$B$6:$G$646,2,0)),"",VLOOKUP($C72,'START LİSTE'!$B$6:$G$646,2,0))</f>
        <v>GÜLFİDAN TİMURTAŞ</v>
      </c>
      <c r="E72" s="42" t="str">
        <f>IF(ISERROR(VLOOKUP($C72,'START LİSTE'!$B$6:$G$646,4,0)),"",VLOOKUP($C72,'START LİSTE'!$B$6:$G$646,4,0))</f>
        <v>T</v>
      </c>
      <c r="F72" s="43">
        <f>IF(ISERROR(VLOOKUP($C72,'FERDİ SONUÇ'!$B$6:$H$640,6,0)),"",VLOOKUP($C72,'FERDİ SONUÇ'!$B$6:$H$640,6,0))</f>
        <v>2612</v>
      </c>
      <c r="G72" s="42">
        <f>IF(OR(E72="",F72="DQ",F72="DNF",F72="DNS",F72=""),"-",VLOOKUP(C72,'FERDİ SONUÇ'!$B$6:$H$640,7,0))</f>
        <v>37</v>
      </c>
      <c r="H72" s="42">
        <f>IF(OR(E72="",E72="F",F72="DQ",F72="DNF",F72="DNS",F72=""),"-",VLOOKUP(C72,'FERDİ SONUÇ'!$B$6:$H$640,7,0))</f>
        <v>37</v>
      </c>
      <c r="I72" s="45">
        <f>IF(ISERROR(SMALL(H72:H77,1)),"-",SMALL(H72:H77,1))</f>
        <v>37</v>
      </c>
      <c r="J72" s="38"/>
      <c r="AZ72" s="47">
        <v>1066</v>
      </c>
    </row>
    <row r="73" spans="1:52" ht="15" customHeight="1">
      <c r="A73" s="48"/>
      <c r="B73" s="50"/>
      <c r="C73" s="51">
        <v>135</v>
      </c>
      <c r="D73" s="52" t="str">
        <f>IF(ISERROR(VLOOKUP($C73,'START LİSTE'!$B$6:$G$646,2,0)),"",VLOOKUP($C73,'START LİSTE'!$B$6:$G$646,2,0))</f>
        <v>ŞİRİN TİMURTAŞ</v>
      </c>
      <c r="E73" s="53" t="str">
        <f>IF(ISERROR(VLOOKUP($C73,'START LİSTE'!$B$6:$G$646,4,0)),"",VLOOKUP($C73,'START LİSTE'!$B$6:$G$646,4,0))</f>
        <v>T</v>
      </c>
      <c r="F73" s="54">
        <f>IF(ISERROR(VLOOKUP($C73,'FERDİ SONUÇ'!$B$6:$H$640,6,0)),"",VLOOKUP($C73,'FERDİ SONUÇ'!$B$6:$H$640,6,0))</f>
        <v>2804</v>
      </c>
      <c r="G73" s="53">
        <f>IF(OR(E73="",F73="DQ",F73="DNF",F73="DNS",F73=""),"-",VLOOKUP(C73,'FERDİ SONUÇ'!$B$6:$H$640,7,0))</f>
        <v>46</v>
      </c>
      <c r="H73" s="53">
        <f>IF(OR(E73="",E73="F",F73="DQ",F73="DNF",F73="DNS",F73=""),"-",VLOOKUP(C73,'FERDİ SONUÇ'!$B$6:$H$640,7,0))</f>
        <v>46</v>
      </c>
      <c r="I73" s="56">
        <f>IF(ISERROR(SMALL(H72:H77,2)),"-",SMALL(H72:H77,2))</f>
        <v>43</v>
      </c>
      <c r="J73" s="49"/>
      <c r="AZ73" s="47">
        <v>1067</v>
      </c>
    </row>
    <row r="74" spans="1:52" ht="15" customHeight="1">
      <c r="A74" s="74">
        <f>IF(AND(B74&lt;&gt;"",J74&lt;&gt;"DQ"),COUNT(J$6:J$365)-(RANK(J74,J$6:J$365)+COUNTIF(J$6:J74,J74))+2,IF(C72&lt;&gt;"",AZ74,""))</f>
        <v>10</v>
      </c>
      <c r="B74" s="50" t="str">
        <f>IF(ISERROR(VLOOKUP(C72,'START LİSTE'!$B$6:$G$646,3,0)),"",VLOOKUP(C72,'START LİSTE'!$B$6:$G$646,3,0))</f>
        <v>SİİRT-GENÇLİK SPOR KULÜBÜ</v>
      </c>
      <c r="C74" s="51">
        <v>136</v>
      </c>
      <c r="D74" s="52" t="str">
        <f>IF(ISERROR(VLOOKUP($C74,'START LİSTE'!$B$6:$G$646,2,0)),"",VLOOKUP($C74,'START LİSTE'!$B$6:$G$646,2,0))</f>
        <v>DİLEK BAL</v>
      </c>
      <c r="E74" s="53" t="str">
        <f>IF(ISERROR(VLOOKUP($C74,'START LİSTE'!$B$6:$G$646,4,0)),"",VLOOKUP($C74,'START LİSTE'!$B$6:$G$646,4,0))</f>
        <v>T</v>
      </c>
      <c r="F74" s="54">
        <f>IF(ISERROR(VLOOKUP($C74,'FERDİ SONUÇ'!$B$6:$H$640,6,0)),"",VLOOKUP($C74,'FERDİ SONUÇ'!$B$6:$H$640,6,0))</f>
        <v>2727</v>
      </c>
      <c r="G74" s="53">
        <f>IF(OR(E74="",F74="DQ",F74="DNF",F74="DNS",F74=""),"-",VLOOKUP(C74,'FERDİ SONUÇ'!$B$6:$H$640,7,0))</f>
        <v>43</v>
      </c>
      <c r="H74" s="53">
        <f>IF(OR(E74="",E74="F",F74="DQ",F74="DNF",F74="DNS",F74=""),"-",VLOOKUP(C74,'FERDİ SONUÇ'!$B$6:$H$640,7,0))</f>
        <v>43</v>
      </c>
      <c r="I74" s="56">
        <f>IF(ISERROR(SMALL(H72:H77,3)),"-",SMALL(H72:H77,3))</f>
        <v>46</v>
      </c>
      <c r="J74" s="73">
        <f>IF(C72="","",IF(OR(I72="-",I73="-",I74="-",I75="-"),"DQ",SUM(I72,I73,I74,I75)))</f>
        <v>181</v>
      </c>
      <c r="AZ74" s="47">
        <v>1068</v>
      </c>
    </row>
    <row r="75" spans="1:52" ht="15" customHeight="1">
      <c r="A75" s="48"/>
      <c r="B75" s="50"/>
      <c r="C75" s="51">
        <v>137</v>
      </c>
      <c r="D75" s="52" t="str">
        <f>IF(ISERROR(VLOOKUP($C75,'START LİSTE'!$B$6:$G$646,2,0)),"",VLOOKUP($C75,'START LİSTE'!$B$6:$G$646,2,0))</f>
        <v>FATMA POLAT</v>
      </c>
      <c r="E75" s="53" t="str">
        <f>IF(ISERROR(VLOOKUP($C75,'START LİSTE'!$B$6:$G$646,4,0)),"",VLOOKUP($C75,'START LİSTE'!$B$6:$G$646,4,0))</f>
        <v>T</v>
      </c>
      <c r="F75" s="54" t="str">
        <f>IF(ISERROR(VLOOKUP($C75,'FERDİ SONUÇ'!$B$6:$H$640,6,0)),"",VLOOKUP($C75,'FERDİ SONUÇ'!$B$6:$H$640,6,0))</f>
        <v>DNS</v>
      </c>
      <c r="G75" s="53" t="str">
        <f>IF(OR(E75="",F75="DQ",F75="DNF",F75="DNS",F75=""),"-",VLOOKUP(C75,'FERDİ SONUÇ'!$B$6:$H$640,7,0))</f>
        <v>-</v>
      </c>
      <c r="H75" s="53" t="str">
        <f>IF(OR(E75="",E75="F",F75="DQ",F75="DNF",F75="DNS",F75=""),"-",VLOOKUP(C75,'FERDİ SONUÇ'!$B$6:$H$640,7,0))</f>
        <v>-</v>
      </c>
      <c r="I75" s="56">
        <f>IF(ISERROR(SMALL(H72:H77,4)),"-",SMALL(H72:H77,4))</f>
        <v>55</v>
      </c>
      <c r="J75" s="49"/>
      <c r="AZ75" s="47">
        <v>1069</v>
      </c>
    </row>
    <row r="76" spans="1:52" ht="15" customHeight="1">
      <c r="A76" s="48"/>
      <c r="B76" s="50"/>
      <c r="C76" s="51">
        <v>138</v>
      </c>
      <c r="D76" s="52" t="str">
        <f>IF(ISERROR(VLOOKUP($C76,'START LİSTE'!$B$6:$G$646,2,0)),"",VLOOKUP($C76,'START LİSTE'!$B$6:$G$646,2,0))</f>
        <v>DİLEK ELÇİÇEK</v>
      </c>
      <c r="E76" s="53" t="str">
        <f>IF(ISERROR(VLOOKUP($C76,'START LİSTE'!$B$6:$G$646,4,0)),"",VLOOKUP($C76,'START LİSTE'!$B$6:$G$646,4,0))</f>
        <v>T</v>
      </c>
      <c r="F76" s="54">
        <f>IF(ISERROR(VLOOKUP($C76,'FERDİ SONUÇ'!$B$6:$H$640,6,0)),"",VLOOKUP($C76,'FERDİ SONUÇ'!$B$6:$H$640,6,0))</f>
        <v>3300</v>
      </c>
      <c r="G76" s="53">
        <f>IF(OR(E76="",F76="DQ",F76="DNF",F76="DNS",F76=""),"-",VLOOKUP(C76,'FERDİ SONUÇ'!$B$6:$H$640,7,0))</f>
        <v>55</v>
      </c>
      <c r="H76" s="53">
        <f>IF(OR(E76="",E76="F",F76="DQ",F76="DNF",F76="DNS",F76=""),"-",VLOOKUP(C76,'FERDİ SONUÇ'!$B$6:$H$640,7,0))</f>
        <v>55</v>
      </c>
      <c r="I76" s="56">
        <f>IF(ISERROR(SMALL(H72:H77,5)),"-",SMALL(H72:H77,5))</f>
        <v>57</v>
      </c>
      <c r="J76" s="49"/>
      <c r="AZ76" s="47">
        <v>1070</v>
      </c>
    </row>
    <row r="77" spans="1:52" ht="15" customHeight="1">
      <c r="A77" s="57"/>
      <c r="B77" s="59"/>
      <c r="C77" s="88">
        <v>139</v>
      </c>
      <c r="D77" s="60" t="str">
        <f>IF(ISERROR(VLOOKUP($C77,'START LİSTE'!$B$6:$G$646,2,0)),"",VLOOKUP($C77,'START LİSTE'!$B$6:$G$646,2,0))</f>
        <v>EVİN KİÇKİ</v>
      </c>
      <c r="E77" s="61" t="str">
        <f>IF(ISERROR(VLOOKUP($C77,'START LİSTE'!$B$6:$G$646,4,0)),"",VLOOKUP($C77,'START LİSTE'!$B$6:$G$646,4,0))</f>
        <v>T</v>
      </c>
      <c r="F77" s="62" t="str">
        <f>IF(ISERROR(VLOOKUP($C77,'FERDİ SONUÇ'!$B$6:$H$640,6,0)),"",VLOOKUP($C77,'FERDİ SONUÇ'!$B$6:$H$640,6,0))</f>
        <v>-</v>
      </c>
      <c r="G77" s="61">
        <f>IF(OR(E77="",F77="DQ",F77="DNF",F77="DNS",F77=""),"-",VLOOKUP(C77,'FERDİ SONUÇ'!$B$6:$H$640,7,0))</f>
        <v>57</v>
      </c>
      <c r="H77" s="61">
        <f>IF(OR(E77="",E77="F",F77="DQ",F77="DNF",F77="DNS",F77=""),"-",VLOOKUP(C77,'FERDİ SONUÇ'!$B$6:$H$640,7,0))</f>
        <v>57</v>
      </c>
      <c r="I77" s="64" t="str">
        <f>IF(ISERROR(SMALL(H72:H77,6)),"-",SMALL(H72:H77,6))</f>
        <v>-</v>
      </c>
      <c r="J77" s="58"/>
      <c r="AZ77" s="47">
        <v>1071</v>
      </c>
    </row>
    <row r="78" spans="1:52" ht="15" customHeight="1">
      <c r="A78" s="37"/>
      <c r="B78" s="39"/>
      <c r="C78" s="87"/>
      <c r="D78" s="41">
        <f>IF(ISERROR(VLOOKUP($C78,'START LİSTE'!$B$6:$G$646,2,0)),"",VLOOKUP($C78,'START LİSTE'!$B$6:$G$646,2,0))</f>
      </c>
      <c r="E78" s="42">
        <f>IF(ISERROR(VLOOKUP($C78,'START LİSTE'!$B$6:$G$646,4,0)),"",VLOOKUP($C78,'START LİSTE'!$B$6:$G$646,4,0))</f>
      </c>
      <c r="F78" s="43">
        <f>IF(ISERROR(VLOOKUP($C78,'FERDİ SONUÇ'!$B$6:$H$640,6,0)),"",VLOOKUP($C78,'FERDİ SONUÇ'!$B$6:$H$640,6,0))</f>
      </c>
      <c r="G78" s="42" t="str">
        <f>IF(OR(E78="",F78="DQ",F78="DNF",F78="DNS",F78=""),"-",VLOOKUP(C78,'FERDİ SONUÇ'!$B$6:$H$640,7,0))</f>
        <v>-</v>
      </c>
      <c r="H78" s="42" t="str">
        <f>IF(OR(E78="",E78="F",F78="DQ",F78="DNF",F78="DNS",F78=""),"-",VLOOKUP(C78,'FERDİ SONUÇ'!$B$6:$H$640,7,0))</f>
        <v>-</v>
      </c>
      <c r="I78" s="45" t="str">
        <f>IF(ISERROR(SMALL(H78:H83,1)),"-",SMALL(H78:H83,1))</f>
        <v>-</v>
      </c>
      <c r="J78" s="38"/>
      <c r="AZ78" s="47">
        <v>1072</v>
      </c>
    </row>
    <row r="79" spans="1:52" ht="15" customHeight="1">
      <c r="A79" s="48"/>
      <c r="B79" s="50"/>
      <c r="C79" s="51"/>
      <c r="D79" s="52">
        <f>IF(ISERROR(VLOOKUP($C79,'START LİSTE'!$B$6:$G$646,2,0)),"",VLOOKUP($C79,'START LİSTE'!$B$6:$G$646,2,0))</f>
      </c>
      <c r="E79" s="53">
        <f>IF(ISERROR(VLOOKUP($C79,'START LİSTE'!$B$6:$G$646,4,0)),"",VLOOKUP($C79,'START LİSTE'!$B$6:$G$646,4,0))</f>
      </c>
      <c r="F79" s="54">
        <f>IF(ISERROR(VLOOKUP($C79,'FERDİ SONUÇ'!$B$6:$H$640,6,0)),"",VLOOKUP($C79,'FERDİ SONUÇ'!$B$6:$H$640,6,0))</f>
      </c>
      <c r="G79" s="53" t="str">
        <f>IF(OR(E79="",F79="DQ",F79="DNF",F79="DNS",F79=""),"-",VLOOKUP(C79,'FERDİ SONUÇ'!$B$6:$H$640,7,0))</f>
        <v>-</v>
      </c>
      <c r="H79" s="53" t="str">
        <f>IF(OR(E79="",E79="F",F79="DQ",F79="DNF",F79="DNS",F79=""),"-",VLOOKUP(C79,'FERDİ SONUÇ'!$B$6:$H$640,7,0))</f>
        <v>-</v>
      </c>
      <c r="I79" s="56" t="str">
        <f>IF(ISERROR(SMALL(H78:H83,2)),"-",SMALL(H78:H83,2))</f>
        <v>-</v>
      </c>
      <c r="J79" s="49"/>
      <c r="AZ79" s="47">
        <v>1073</v>
      </c>
    </row>
    <row r="80" spans="1:52" ht="15" customHeight="1">
      <c r="A80" s="74">
        <f>IF(AND(B80&lt;&gt;"",J80&lt;&gt;"DQ"),COUNT(J$6:J$365)-(RANK(J80,J$6:J$365)+COUNTIF(J$6:J80,J80))+2,IF(C78&lt;&gt;"",AZ80,""))</f>
      </c>
      <c r="B80" s="50">
        <f>IF(ISERROR(VLOOKUP(C78,'START LİSTE'!$B$6:$G$646,3,0)),"",VLOOKUP(C78,'START LİSTE'!$B$6:$G$646,3,0))</f>
      </c>
      <c r="C80" s="51"/>
      <c r="D80" s="52">
        <f>IF(ISERROR(VLOOKUP($C80,'START LİSTE'!$B$6:$G$646,2,0)),"",VLOOKUP($C80,'START LİSTE'!$B$6:$G$646,2,0))</f>
      </c>
      <c r="E80" s="53">
        <f>IF(ISERROR(VLOOKUP($C80,'START LİSTE'!$B$6:$G$646,4,0)),"",VLOOKUP($C80,'START LİSTE'!$B$6:$G$646,4,0))</f>
      </c>
      <c r="F80" s="54">
        <f>IF(ISERROR(VLOOKUP($C80,'FERDİ SONUÇ'!$B$6:$H$640,6,0)),"",VLOOKUP($C80,'FERDİ SONUÇ'!$B$6:$H$640,6,0))</f>
      </c>
      <c r="G80" s="53" t="str">
        <f>IF(OR(E80="",F80="DQ",F80="DNF",F80="DNS",F80=""),"-",VLOOKUP(C80,'FERDİ SONUÇ'!$B$6:$H$640,7,0))</f>
        <v>-</v>
      </c>
      <c r="H80" s="53" t="str">
        <f>IF(OR(E80="",E80="F",F80="DQ",F80="DNF",F80="DNS",F80=""),"-",VLOOKUP(C80,'FERDİ SONUÇ'!$B$6:$H$640,7,0))</f>
        <v>-</v>
      </c>
      <c r="I80" s="56" t="str">
        <f>IF(ISERROR(SMALL(H78:H83,3)),"-",SMALL(H78:H83,3))</f>
        <v>-</v>
      </c>
      <c r="J80" s="73">
        <f>IF(C78="","",IF(OR(I78="-",I79="-",I80="-",I81="-"),"DQ",SUM(I78,I79,I80,I81)))</f>
      </c>
      <c r="AZ80" s="47">
        <v>1074</v>
      </c>
    </row>
    <row r="81" spans="1:52" ht="15" customHeight="1">
      <c r="A81" s="48"/>
      <c r="B81" s="50"/>
      <c r="C81" s="51"/>
      <c r="D81" s="52">
        <f>IF(ISERROR(VLOOKUP($C81,'START LİSTE'!$B$6:$G$646,2,0)),"",VLOOKUP($C81,'START LİSTE'!$B$6:$G$646,2,0))</f>
      </c>
      <c r="E81" s="53">
        <f>IF(ISERROR(VLOOKUP($C81,'START LİSTE'!$B$6:$G$646,4,0)),"",VLOOKUP($C81,'START LİSTE'!$B$6:$G$646,4,0))</f>
      </c>
      <c r="F81" s="54">
        <f>IF(ISERROR(VLOOKUP($C81,'FERDİ SONUÇ'!$B$6:$H$640,6,0)),"",VLOOKUP($C81,'FERDİ SONUÇ'!$B$6:$H$640,6,0))</f>
      </c>
      <c r="G81" s="53" t="str">
        <f>IF(OR(E81="",F81="DQ",F81="DNF",F81="DNS",F81=""),"-",VLOOKUP(C81,'FERDİ SONUÇ'!$B$6:$H$640,7,0))</f>
        <v>-</v>
      </c>
      <c r="H81" s="53" t="str">
        <f>IF(OR(E81="",E81="F",F81="DQ",F81="DNF",F81="DNS",F81=""),"-",VLOOKUP(C81,'FERDİ SONUÇ'!$B$6:$H$640,7,0))</f>
        <v>-</v>
      </c>
      <c r="I81" s="56" t="str">
        <f>IF(ISERROR(SMALL(H78:H83,4)),"-",SMALL(H78:H83,4))</f>
        <v>-</v>
      </c>
      <c r="J81" s="49"/>
      <c r="AZ81" s="47">
        <v>1075</v>
      </c>
    </row>
    <row r="82" spans="1:52" ht="15" customHeight="1">
      <c r="A82" s="48"/>
      <c r="B82" s="50"/>
      <c r="C82" s="51"/>
      <c r="D82" s="52">
        <f>IF(ISERROR(VLOOKUP($C82,'START LİSTE'!$B$6:$G$646,2,0)),"",VLOOKUP($C82,'START LİSTE'!$B$6:$G$646,2,0))</f>
      </c>
      <c r="E82" s="53">
        <f>IF(ISERROR(VLOOKUP($C82,'START LİSTE'!$B$6:$G$646,4,0)),"",VLOOKUP($C82,'START LİSTE'!$B$6:$G$646,4,0))</f>
      </c>
      <c r="F82" s="54">
        <f>IF(ISERROR(VLOOKUP($C82,'FERDİ SONUÇ'!$B$6:$H$640,6,0)),"",VLOOKUP($C82,'FERDİ SONUÇ'!$B$6:$H$640,6,0))</f>
      </c>
      <c r="G82" s="53" t="str">
        <f>IF(OR(E82="",F82="DQ",F82="DNF",F82="DNS",F82=""),"-",VLOOKUP(C82,'FERDİ SONUÇ'!$B$6:$H$640,7,0))</f>
        <v>-</v>
      </c>
      <c r="H82" s="53" t="str">
        <f>IF(OR(E82="",E82="F",F82="DQ",F82="DNF",F82="DNS",F82=""),"-",VLOOKUP(C82,'FERDİ SONUÇ'!$B$6:$H$640,7,0))</f>
        <v>-</v>
      </c>
      <c r="I82" s="56" t="str">
        <f>IF(ISERROR(SMALL(H78:H83,5)),"-",SMALL(H78:H83,5))</f>
        <v>-</v>
      </c>
      <c r="J82" s="49"/>
      <c r="AZ82" s="47">
        <v>1076</v>
      </c>
    </row>
    <row r="83" spans="1:52" ht="15" customHeight="1">
      <c r="A83" s="57"/>
      <c r="B83" s="59"/>
      <c r="C83" s="88"/>
      <c r="D83" s="60">
        <f>IF(ISERROR(VLOOKUP($C83,'START LİSTE'!$B$6:$G$646,2,0)),"",VLOOKUP($C83,'START LİSTE'!$B$6:$G$646,2,0))</f>
      </c>
      <c r="E83" s="61">
        <f>IF(ISERROR(VLOOKUP($C83,'START LİSTE'!$B$6:$G$646,4,0)),"",VLOOKUP($C83,'START LİSTE'!$B$6:$G$646,4,0))</f>
      </c>
      <c r="F83" s="62">
        <f>IF(ISERROR(VLOOKUP($C83,'FERDİ SONUÇ'!$B$6:$H$640,6,0)),"",VLOOKUP($C83,'FERDİ SONUÇ'!$B$6:$H$640,6,0))</f>
      </c>
      <c r="G83" s="61" t="str">
        <f>IF(OR(E83="",F83="DQ",F83="DNF",F83="DNS",F83=""),"-",VLOOKUP(C83,'FERDİ SONUÇ'!$B$6:$H$640,7,0))</f>
        <v>-</v>
      </c>
      <c r="H83" s="61" t="str">
        <f>IF(OR(E83="",E83="F",F83="DQ",F83="DNF",F83="DNS",F83=""),"-",VLOOKUP(C83,'FERDİ SONUÇ'!$B$6:$H$640,7,0))</f>
        <v>-</v>
      </c>
      <c r="I83" s="64" t="str">
        <f>IF(ISERROR(SMALL(H78:H83,6)),"-",SMALL(H78:H83,6))</f>
        <v>-</v>
      </c>
      <c r="J83" s="58"/>
      <c r="AZ83" s="47">
        <v>1077</v>
      </c>
    </row>
    <row r="84" spans="1:52" ht="15" customHeight="1">
      <c r="A84" s="37"/>
      <c r="B84" s="39"/>
      <c r="C84" s="87"/>
      <c r="D84" s="41">
        <f>IF(ISERROR(VLOOKUP($C84,'START LİSTE'!$B$6:$G$646,2,0)),"",VLOOKUP($C84,'START LİSTE'!$B$6:$G$646,2,0))</f>
      </c>
      <c r="E84" s="42">
        <f>IF(ISERROR(VLOOKUP($C84,'START LİSTE'!$B$6:$G$646,4,0)),"",VLOOKUP($C84,'START LİSTE'!$B$6:$G$646,4,0))</f>
      </c>
      <c r="F84" s="43">
        <f>IF(ISERROR(VLOOKUP($C84,'FERDİ SONUÇ'!$B$6:$H$640,6,0)),"",VLOOKUP($C84,'FERDİ SONUÇ'!$B$6:$H$640,6,0))</f>
      </c>
      <c r="G84" s="42" t="str">
        <f>IF(OR(E84="",F84="DQ",F84="DNF",F84="DNS",F84=""),"-",VLOOKUP(C84,'FERDİ SONUÇ'!$B$6:$H$640,7,0))</f>
        <v>-</v>
      </c>
      <c r="H84" s="42" t="str">
        <f>IF(OR(E84="",E84="F",F84="DQ",F84="DNF",F84="DNS",F84=""),"-",VLOOKUP(C84,'FERDİ SONUÇ'!$B$6:$H$640,7,0))</f>
        <v>-</v>
      </c>
      <c r="I84" s="45" t="str">
        <f>IF(ISERROR(SMALL(H84:H89,1)),"-",SMALL(H84:H89,1))</f>
        <v>-</v>
      </c>
      <c r="J84" s="38"/>
      <c r="AZ84" s="47">
        <v>1078</v>
      </c>
    </row>
    <row r="85" spans="1:52" ht="15" customHeight="1">
      <c r="A85" s="48"/>
      <c r="B85" s="50"/>
      <c r="C85" s="51"/>
      <c r="D85" s="52">
        <f>IF(ISERROR(VLOOKUP($C85,'START LİSTE'!$B$6:$G$646,2,0)),"",VLOOKUP($C85,'START LİSTE'!$B$6:$G$646,2,0))</f>
      </c>
      <c r="E85" s="53">
        <f>IF(ISERROR(VLOOKUP($C85,'START LİSTE'!$B$6:$G$646,4,0)),"",VLOOKUP($C85,'START LİSTE'!$B$6:$G$646,4,0))</f>
      </c>
      <c r="F85" s="54">
        <f>IF(ISERROR(VLOOKUP($C85,'FERDİ SONUÇ'!$B$6:$H$640,6,0)),"",VLOOKUP($C85,'FERDİ SONUÇ'!$B$6:$H$640,6,0))</f>
      </c>
      <c r="G85" s="53" t="str">
        <f>IF(OR(E85="",F85="DQ",F85="DNF",F85="DNS",F85=""),"-",VLOOKUP(C85,'FERDİ SONUÇ'!$B$6:$H$640,7,0))</f>
        <v>-</v>
      </c>
      <c r="H85" s="53" t="str">
        <f>IF(OR(E85="",E85="F",F85="DQ",F85="DNF",F85="DNS",F85=""),"-",VLOOKUP(C85,'FERDİ SONUÇ'!$B$6:$H$640,7,0))</f>
        <v>-</v>
      </c>
      <c r="I85" s="56" t="str">
        <f>IF(ISERROR(SMALL(H84:H89,2)),"-",SMALL(H84:H89,2))</f>
        <v>-</v>
      </c>
      <c r="J85" s="49"/>
      <c r="AZ85" s="47">
        <v>1079</v>
      </c>
    </row>
    <row r="86" spans="1:52" ht="15" customHeight="1">
      <c r="A86" s="74">
        <f>IF(AND(B86&lt;&gt;"",J86&lt;&gt;"DQ"),COUNT(J$6:J$365)-(RANK(J86,J$6:J$365)+COUNTIF(J$6:J86,J86))+2,IF(C84&lt;&gt;"",AZ86,""))</f>
      </c>
      <c r="B86" s="50">
        <f>IF(ISERROR(VLOOKUP(C84,'START LİSTE'!$B$6:$G$646,3,0)),"",VLOOKUP(C84,'START LİSTE'!$B$6:$G$646,3,0))</f>
      </c>
      <c r="C86" s="51"/>
      <c r="D86" s="52">
        <f>IF(ISERROR(VLOOKUP($C86,'START LİSTE'!$B$6:$G$646,2,0)),"",VLOOKUP($C86,'START LİSTE'!$B$6:$G$646,2,0))</f>
      </c>
      <c r="E86" s="53">
        <f>IF(ISERROR(VLOOKUP($C86,'START LİSTE'!$B$6:$G$646,4,0)),"",VLOOKUP($C86,'START LİSTE'!$B$6:$G$646,4,0))</f>
      </c>
      <c r="F86" s="54">
        <f>IF(ISERROR(VLOOKUP($C86,'FERDİ SONUÇ'!$B$6:$H$640,6,0)),"",VLOOKUP($C86,'FERDİ SONUÇ'!$B$6:$H$640,6,0))</f>
      </c>
      <c r="G86" s="53" t="str">
        <f>IF(OR(E86="",F86="DQ",F86="DNF",F86="DNS",F86=""),"-",VLOOKUP(C86,'FERDİ SONUÇ'!$B$6:$H$640,7,0))</f>
        <v>-</v>
      </c>
      <c r="H86" s="53" t="str">
        <f>IF(OR(E86="",E86="F",F86="DQ",F86="DNF",F86="DNS",F86=""),"-",VLOOKUP(C86,'FERDİ SONUÇ'!$B$6:$H$640,7,0))</f>
        <v>-</v>
      </c>
      <c r="I86" s="56" t="str">
        <f>IF(ISERROR(SMALL(H84:H89,3)),"-",SMALL(H84:H89,3))</f>
        <v>-</v>
      </c>
      <c r="J86" s="73">
        <f>IF(C84="","",IF(OR(I84="-",I85="-",I86="-",I87="-"),"DQ",SUM(I84,I85,I86,I87)))</f>
      </c>
      <c r="AZ86" s="47">
        <v>1080</v>
      </c>
    </row>
    <row r="87" spans="1:52" ht="15" customHeight="1">
      <c r="A87" s="48"/>
      <c r="B87" s="50"/>
      <c r="C87" s="51"/>
      <c r="D87" s="52">
        <f>IF(ISERROR(VLOOKUP($C87,'START LİSTE'!$B$6:$G$646,2,0)),"",VLOOKUP($C87,'START LİSTE'!$B$6:$G$646,2,0))</f>
      </c>
      <c r="E87" s="53">
        <f>IF(ISERROR(VLOOKUP($C87,'START LİSTE'!$B$6:$G$646,4,0)),"",VLOOKUP($C87,'START LİSTE'!$B$6:$G$646,4,0))</f>
      </c>
      <c r="F87" s="54">
        <f>IF(ISERROR(VLOOKUP($C87,'FERDİ SONUÇ'!$B$6:$H$640,6,0)),"",VLOOKUP($C87,'FERDİ SONUÇ'!$B$6:$H$640,6,0))</f>
      </c>
      <c r="G87" s="53" t="str">
        <f>IF(OR(E87="",F87="DQ",F87="DNF",F87="DNS",F87=""),"-",VLOOKUP(C87,'FERDİ SONUÇ'!$B$6:$H$640,7,0))</f>
        <v>-</v>
      </c>
      <c r="H87" s="53" t="str">
        <f>IF(OR(E87="",E87="F",F87="DQ",F87="DNF",F87="DNS",F87=""),"-",VLOOKUP(C87,'FERDİ SONUÇ'!$B$6:$H$640,7,0))</f>
        <v>-</v>
      </c>
      <c r="I87" s="56" t="str">
        <f>IF(ISERROR(SMALL(H84:H89,4)),"-",SMALL(H84:H89,4))</f>
        <v>-</v>
      </c>
      <c r="J87" s="49"/>
      <c r="AZ87" s="47">
        <v>1081</v>
      </c>
    </row>
    <row r="88" spans="1:52" ht="15" customHeight="1">
      <c r="A88" s="48"/>
      <c r="B88" s="50"/>
      <c r="C88" s="51"/>
      <c r="D88" s="52">
        <f>IF(ISERROR(VLOOKUP($C88,'START LİSTE'!$B$6:$G$646,2,0)),"",VLOOKUP($C88,'START LİSTE'!$B$6:$G$646,2,0))</f>
      </c>
      <c r="E88" s="53">
        <f>IF(ISERROR(VLOOKUP($C88,'START LİSTE'!$B$6:$G$646,4,0)),"",VLOOKUP($C88,'START LİSTE'!$B$6:$G$646,4,0))</f>
      </c>
      <c r="F88" s="54">
        <f>IF(ISERROR(VLOOKUP($C88,'FERDİ SONUÇ'!$B$6:$H$640,6,0)),"",VLOOKUP($C88,'FERDİ SONUÇ'!$B$6:$H$640,6,0))</f>
      </c>
      <c r="G88" s="53" t="str">
        <f>IF(OR(E88="",F88="DQ",F88="DNF",F88="DNS",F88=""),"-",VLOOKUP(C88,'FERDİ SONUÇ'!$B$6:$H$640,7,0))</f>
        <v>-</v>
      </c>
      <c r="H88" s="53" t="str">
        <f>IF(OR(E88="",E88="F",F88="DQ",F88="DNF",F88="DNS",F88=""),"-",VLOOKUP(C88,'FERDİ SONUÇ'!$B$6:$H$640,7,0))</f>
        <v>-</v>
      </c>
      <c r="I88" s="56" t="str">
        <f>IF(ISERROR(SMALL(H84:H89,5)),"-",SMALL(H84:H89,5))</f>
        <v>-</v>
      </c>
      <c r="J88" s="49"/>
      <c r="AZ88" s="47">
        <v>1082</v>
      </c>
    </row>
    <row r="89" spans="1:52" ht="15" customHeight="1">
      <c r="A89" s="57"/>
      <c r="B89" s="59"/>
      <c r="C89" s="88"/>
      <c r="D89" s="60">
        <f>IF(ISERROR(VLOOKUP($C89,'START LİSTE'!$B$6:$G$646,2,0)),"",VLOOKUP($C89,'START LİSTE'!$B$6:$G$646,2,0))</f>
      </c>
      <c r="E89" s="61">
        <f>IF(ISERROR(VLOOKUP($C89,'START LİSTE'!$B$6:$G$646,4,0)),"",VLOOKUP($C89,'START LİSTE'!$B$6:$G$646,4,0))</f>
      </c>
      <c r="F89" s="62">
        <f>IF(ISERROR(VLOOKUP($C89,'FERDİ SONUÇ'!$B$6:$H$640,6,0)),"",VLOOKUP($C89,'FERDİ SONUÇ'!$B$6:$H$640,6,0))</f>
      </c>
      <c r="G89" s="61" t="str">
        <f>IF(OR(E89="",F89="DQ",F89="DNF",F89="DNS",F89=""),"-",VLOOKUP(C89,'FERDİ SONUÇ'!$B$6:$H$640,7,0))</f>
        <v>-</v>
      </c>
      <c r="H89" s="61" t="str">
        <f>IF(OR(E89="",E89="F",F89="DQ",F89="DNF",F89="DNS",F89=""),"-",VLOOKUP(C89,'FERDİ SONUÇ'!$B$6:$H$640,7,0))</f>
        <v>-</v>
      </c>
      <c r="I89" s="64" t="str">
        <f>IF(ISERROR(SMALL(H84:H89,6)),"-",SMALL(H84:H89,6))</f>
        <v>-</v>
      </c>
      <c r="J89" s="58"/>
      <c r="AZ89" s="47">
        <v>1083</v>
      </c>
    </row>
    <row r="90" spans="1:52" ht="15" customHeight="1">
      <c r="A90" s="37"/>
      <c r="B90" s="39"/>
      <c r="C90" s="87"/>
      <c r="D90" s="41">
        <f>IF(ISERROR(VLOOKUP($C90,'START LİSTE'!$B$6:$G$646,2,0)),"",VLOOKUP($C90,'START LİSTE'!$B$6:$G$646,2,0))</f>
      </c>
      <c r="E90" s="42">
        <f>IF(ISERROR(VLOOKUP($C90,'START LİSTE'!$B$6:$G$646,4,0)),"",VLOOKUP($C90,'START LİSTE'!$B$6:$G$646,4,0))</f>
      </c>
      <c r="F90" s="43">
        <f>IF(ISERROR(VLOOKUP($C90,'FERDİ SONUÇ'!$B$6:$H$640,6,0)),"",VLOOKUP($C90,'FERDİ SONUÇ'!$B$6:$H$640,6,0))</f>
      </c>
      <c r="G90" s="42" t="str">
        <f>IF(OR(E90="",F90="DQ",F90="DNF",F90="DNS",F90=""),"-",VLOOKUP(C90,'FERDİ SONUÇ'!$B$6:$H$640,7,0))</f>
        <v>-</v>
      </c>
      <c r="H90" s="42" t="str">
        <f>IF(OR(E90="",E90="F",F90="DQ",F90="DNF",F90="DNS",F90=""),"-",VLOOKUP(C90,'FERDİ SONUÇ'!$B$6:$H$640,7,0))</f>
        <v>-</v>
      </c>
      <c r="I90" s="45" t="str">
        <f>IF(ISERROR(SMALL(H90:H95,1)),"-",SMALL(H90:H95,1))</f>
        <v>-</v>
      </c>
      <c r="J90" s="38"/>
      <c r="AZ90" s="47">
        <v>1084</v>
      </c>
    </row>
    <row r="91" spans="1:52" ht="15" customHeight="1">
      <c r="A91" s="48"/>
      <c r="B91" s="50"/>
      <c r="C91" s="51"/>
      <c r="D91" s="52">
        <f>IF(ISERROR(VLOOKUP($C91,'START LİSTE'!$B$6:$G$646,2,0)),"",VLOOKUP($C91,'START LİSTE'!$B$6:$G$646,2,0))</f>
      </c>
      <c r="E91" s="53">
        <f>IF(ISERROR(VLOOKUP($C91,'START LİSTE'!$B$6:$G$646,4,0)),"",VLOOKUP($C91,'START LİSTE'!$B$6:$G$646,4,0))</f>
      </c>
      <c r="F91" s="54">
        <f>IF(ISERROR(VLOOKUP($C91,'FERDİ SONUÇ'!$B$6:$H$640,6,0)),"",VLOOKUP($C91,'FERDİ SONUÇ'!$B$6:$H$640,6,0))</f>
      </c>
      <c r="G91" s="53" t="str">
        <f>IF(OR(E91="",F91="DQ",F91="DNF",F91="DNS",F91=""),"-",VLOOKUP(C91,'FERDİ SONUÇ'!$B$6:$H$640,7,0))</f>
        <v>-</v>
      </c>
      <c r="H91" s="53" t="str">
        <f>IF(OR(E91="",E91="F",F91="DQ",F91="DNF",F91="DNS",F91=""),"-",VLOOKUP(C91,'FERDİ SONUÇ'!$B$6:$H$640,7,0))</f>
        <v>-</v>
      </c>
      <c r="I91" s="56" t="str">
        <f>IF(ISERROR(SMALL(H90:H95,2)),"-",SMALL(H90:H95,2))</f>
        <v>-</v>
      </c>
      <c r="J91" s="49"/>
      <c r="AZ91" s="47">
        <v>1085</v>
      </c>
    </row>
    <row r="92" spans="1:52" ht="15" customHeight="1">
      <c r="A92" s="74">
        <f>IF(AND(B92&lt;&gt;"",J92&lt;&gt;"DQ"),COUNT(J$6:J$365)-(RANK(J92,J$6:J$365)+COUNTIF(J$6:J92,J92))+2,IF(C90&lt;&gt;"",AZ92,""))</f>
      </c>
      <c r="B92" s="50">
        <f>IF(ISERROR(VLOOKUP(C90,'START LİSTE'!$B$6:$G$646,3,0)),"",VLOOKUP(C90,'START LİSTE'!$B$6:$G$646,3,0))</f>
      </c>
      <c r="C92" s="51"/>
      <c r="D92" s="52">
        <f>IF(ISERROR(VLOOKUP($C92,'START LİSTE'!$B$6:$G$646,2,0)),"",VLOOKUP($C92,'START LİSTE'!$B$6:$G$646,2,0))</f>
      </c>
      <c r="E92" s="53">
        <f>IF(ISERROR(VLOOKUP($C92,'START LİSTE'!$B$6:$G$646,4,0)),"",VLOOKUP($C92,'START LİSTE'!$B$6:$G$646,4,0))</f>
      </c>
      <c r="F92" s="54">
        <f>IF(ISERROR(VLOOKUP($C92,'FERDİ SONUÇ'!$B$6:$H$640,6,0)),"",VLOOKUP($C92,'FERDİ SONUÇ'!$B$6:$H$640,6,0))</f>
      </c>
      <c r="G92" s="53" t="str">
        <f>IF(OR(E92="",F92="DQ",F92="DNF",F92="DNS",F92=""),"-",VLOOKUP(C92,'FERDİ SONUÇ'!$B$6:$H$640,7,0))</f>
        <v>-</v>
      </c>
      <c r="H92" s="53" t="str">
        <f>IF(OR(E92="",E92="F",F92="DQ",F92="DNF",F92="DNS",F92=""),"-",VLOOKUP(C92,'FERDİ SONUÇ'!$B$6:$H$640,7,0))</f>
        <v>-</v>
      </c>
      <c r="I92" s="56" t="str">
        <f>IF(ISERROR(SMALL(H90:H95,3)),"-",SMALL(H90:H95,3))</f>
        <v>-</v>
      </c>
      <c r="J92" s="73">
        <f>IF(C90="","",IF(OR(I90="-",I91="-",I92="-",I93="-"),"DQ",SUM(I90,I91,I92,I93)))</f>
      </c>
      <c r="AZ92" s="47">
        <v>1086</v>
      </c>
    </row>
    <row r="93" spans="1:52" ht="15" customHeight="1">
      <c r="A93" s="48"/>
      <c r="B93" s="50"/>
      <c r="C93" s="51"/>
      <c r="D93" s="52">
        <f>IF(ISERROR(VLOOKUP($C93,'START LİSTE'!$B$6:$G$646,2,0)),"",VLOOKUP($C93,'START LİSTE'!$B$6:$G$646,2,0))</f>
      </c>
      <c r="E93" s="53">
        <f>IF(ISERROR(VLOOKUP($C93,'START LİSTE'!$B$6:$G$646,4,0)),"",VLOOKUP($C93,'START LİSTE'!$B$6:$G$646,4,0))</f>
      </c>
      <c r="F93" s="54">
        <f>IF(ISERROR(VLOOKUP($C93,'FERDİ SONUÇ'!$B$6:$H$640,6,0)),"",VLOOKUP($C93,'FERDİ SONUÇ'!$B$6:$H$640,6,0))</f>
      </c>
      <c r="G93" s="53" t="str">
        <f>IF(OR(E93="",F93="DQ",F93="DNF",F93="DNS",F93=""),"-",VLOOKUP(C93,'FERDİ SONUÇ'!$B$6:$H$640,7,0))</f>
        <v>-</v>
      </c>
      <c r="H93" s="53" t="str">
        <f>IF(OR(E93="",E93="F",F93="DQ",F93="DNF",F93="DNS",F93=""),"-",VLOOKUP(C93,'FERDİ SONUÇ'!$B$6:$H$640,7,0))</f>
        <v>-</v>
      </c>
      <c r="I93" s="56" t="str">
        <f>IF(ISERROR(SMALL(H90:H95,4)),"-",SMALL(H90:H95,4))</f>
        <v>-</v>
      </c>
      <c r="J93" s="49"/>
      <c r="AZ93" s="47">
        <v>1087</v>
      </c>
    </row>
    <row r="94" spans="1:52" ht="15" customHeight="1">
      <c r="A94" s="48"/>
      <c r="B94" s="50"/>
      <c r="C94" s="51"/>
      <c r="D94" s="52">
        <f>IF(ISERROR(VLOOKUP($C94,'START LİSTE'!$B$6:$G$646,2,0)),"",VLOOKUP($C94,'START LİSTE'!$B$6:$G$646,2,0))</f>
      </c>
      <c r="E94" s="53">
        <f>IF(ISERROR(VLOOKUP($C94,'START LİSTE'!$B$6:$G$646,4,0)),"",VLOOKUP($C94,'START LİSTE'!$B$6:$G$646,4,0))</f>
      </c>
      <c r="F94" s="54">
        <f>IF(ISERROR(VLOOKUP($C94,'FERDİ SONUÇ'!$B$6:$H$640,6,0)),"",VLOOKUP($C94,'FERDİ SONUÇ'!$B$6:$H$640,6,0))</f>
      </c>
      <c r="G94" s="53" t="str">
        <f>IF(OR(E94="",F94="DQ",F94="DNF",F94="DNS",F94=""),"-",VLOOKUP(C94,'FERDİ SONUÇ'!$B$6:$H$640,7,0))</f>
        <v>-</v>
      </c>
      <c r="H94" s="53" t="str">
        <f>IF(OR(E94="",E94="F",F94="DQ",F94="DNF",F94="DNS",F94=""),"-",VLOOKUP(C94,'FERDİ SONUÇ'!$B$6:$H$640,7,0))</f>
        <v>-</v>
      </c>
      <c r="I94" s="56" t="str">
        <f>IF(ISERROR(SMALL(H90:H95,5)),"-",SMALL(H90:H95,5))</f>
        <v>-</v>
      </c>
      <c r="J94" s="49"/>
      <c r="AZ94" s="47">
        <v>1088</v>
      </c>
    </row>
    <row r="95" spans="1:52" ht="15" customHeight="1">
      <c r="A95" s="57"/>
      <c r="B95" s="59"/>
      <c r="C95" s="88"/>
      <c r="D95" s="60">
        <f>IF(ISERROR(VLOOKUP($C95,'START LİSTE'!$B$6:$G$646,2,0)),"",VLOOKUP($C95,'START LİSTE'!$B$6:$G$646,2,0))</f>
      </c>
      <c r="E95" s="61">
        <f>IF(ISERROR(VLOOKUP($C95,'START LİSTE'!$B$6:$G$646,4,0)),"",VLOOKUP($C95,'START LİSTE'!$B$6:$G$646,4,0))</f>
      </c>
      <c r="F95" s="62">
        <f>IF(ISERROR(VLOOKUP($C95,'FERDİ SONUÇ'!$B$6:$H$640,6,0)),"",VLOOKUP($C95,'FERDİ SONUÇ'!$B$6:$H$640,6,0))</f>
      </c>
      <c r="G95" s="61" t="str">
        <f>IF(OR(E95="",F95="DQ",F95="DNF",F95="DNS",F95=""),"-",VLOOKUP(C95,'FERDİ SONUÇ'!$B$6:$H$640,7,0))</f>
        <v>-</v>
      </c>
      <c r="H95" s="61" t="str">
        <f>IF(OR(E95="",E95="F",F95="DQ",F95="DNF",F95="DNS",F95=""),"-",VLOOKUP(C95,'FERDİ SONUÇ'!$B$6:$H$640,7,0))</f>
        <v>-</v>
      </c>
      <c r="I95" s="64" t="str">
        <f>IF(ISERROR(SMALL(H90:H95,6)),"-",SMALL(H90:H95,6))</f>
        <v>-</v>
      </c>
      <c r="J95" s="58"/>
      <c r="AZ95" s="47">
        <v>1089</v>
      </c>
    </row>
    <row r="96" spans="1:52" ht="15" customHeight="1">
      <c r="A96" s="37"/>
      <c r="B96" s="39"/>
      <c r="C96" s="87"/>
      <c r="D96" s="41">
        <f>IF(ISERROR(VLOOKUP($C96,'START LİSTE'!$B$6:$G$646,2,0)),"",VLOOKUP($C96,'START LİSTE'!$B$6:$G$646,2,0))</f>
      </c>
      <c r="E96" s="42">
        <f>IF(ISERROR(VLOOKUP($C96,'START LİSTE'!$B$6:$G$646,4,0)),"",VLOOKUP($C96,'START LİSTE'!$B$6:$G$646,4,0))</f>
      </c>
      <c r="F96" s="43">
        <f>IF(ISERROR(VLOOKUP($C96,'FERDİ SONUÇ'!$B$6:$H$640,6,0)),"",VLOOKUP($C96,'FERDİ SONUÇ'!$B$6:$H$640,6,0))</f>
      </c>
      <c r="G96" s="42" t="str">
        <f>IF(OR(E96="",F96="DQ",F96="DNF",F96="DNS",F96=""),"-",VLOOKUP(C96,'FERDİ SONUÇ'!$B$6:$H$640,7,0))</f>
        <v>-</v>
      </c>
      <c r="H96" s="42" t="str">
        <f>IF(OR(E96="",E96="F",F96="DQ",F96="DNF",F96="DNS",F96=""),"-",VLOOKUP(C96,'FERDİ SONUÇ'!$B$6:$H$640,7,0))</f>
        <v>-</v>
      </c>
      <c r="I96" s="45" t="str">
        <f>IF(ISERROR(SMALL(H96:H101,1)),"-",SMALL(H96:H101,1))</f>
        <v>-</v>
      </c>
      <c r="J96" s="38"/>
      <c r="AZ96" s="47">
        <v>1090</v>
      </c>
    </row>
    <row r="97" spans="1:52" ht="15" customHeight="1">
      <c r="A97" s="48"/>
      <c r="B97" s="50"/>
      <c r="C97" s="51"/>
      <c r="D97" s="52">
        <f>IF(ISERROR(VLOOKUP($C97,'START LİSTE'!$B$6:$G$646,2,0)),"",VLOOKUP($C97,'START LİSTE'!$B$6:$G$646,2,0))</f>
      </c>
      <c r="E97" s="53">
        <f>IF(ISERROR(VLOOKUP($C97,'START LİSTE'!$B$6:$G$646,4,0)),"",VLOOKUP($C97,'START LİSTE'!$B$6:$G$646,4,0))</f>
      </c>
      <c r="F97" s="54">
        <f>IF(ISERROR(VLOOKUP($C97,'FERDİ SONUÇ'!$B$6:$H$640,6,0)),"",VLOOKUP($C97,'FERDİ SONUÇ'!$B$6:$H$640,6,0))</f>
      </c>
      <c r="G97" s="53" t="str">
        <f>IF(OR(E97="",F97="DQ",F97="DNF",F97="DNS",F97=""),"-",VLOOKUP(C97,'FERDİ SONUÇ'!$B$6:$H$640,7,0))</f>
        <v>-</v>
      </c>
      <c r="H97" s="53" t="str">
        <f>IF(OR(E97="",E97="F",F97="DQ",F97="DNF",F97="DNS",F97=""),"-",VLOOKUP(C97,'FERDİ SONUÇ'!$B$6:$H$640,7,0))</f>
        <v>-</v>
      </c>
      <c r="I97" s="56" t="str">
        <f>IF(ISERROR(SMALL(H96:H101,2)),"-",SMALL(H96:H101,2))</f>
        <v>-</v>
      </c>
      <c r="J97" s="49"/>
      <c r="AZ97" s="47">
        <v>1091</v>
      </c>
    </row>
    <row r="98" spans="1:52" ht="15" customHeight="1">
      <c r="A98" s="74">
        <f>IF(AND(B98&lt;&gt;"",J98&lt;&gt;"DQ"),COUNT(J$6:J$365)-(RANK(J98,J$6:J$365)+COUNTIF(J$6:J98,J98))+2,IF(C96&lt;&gt;"",AZ98,""))</f>
      </c>
      <c r="B98" s="50">
        <f>IF(ISERROR(VLOOKUP(C96,'START LİSTE'!$B$6:$G$646,3,0)),"",VLOOKUP(C96,'START LİSTE'!$B$6:$G$646,3,0))</f>
      </c>
      <c r="C98" s="51"/>
      <c r="D98" s="52">
        <f>IF(ISERROR(VLOOKUP($C98,'START LİSTE'!$B$6:$G$646,2,0)),"",VLOOKUP($C98,'START LİSTE'!$B$6:$G$646,2,0))</f>
      </c>
      <c r="E98" s="53">
        <f>IF(ISERROR(VLOOKUP($C98,'START LİSTE'!$B$6:$G$646,4,0)),"",VLOOKUP($C98,'START LİSTE'!$B$6:$G$646,4,0))</f>
      </c>
      <c r="F98" s="54">
        <f>IF(ISERROR(VLOOKUP($C98,'FERDİ SONUÇ'!$B$6:$H$640,6,0)),"",VLOOKUP($C98,'FERDİ SONUÇ'!$B$6:$H$640,6,0))</f>
      </c>
      <c r="G98" s="53" t="str">
        <f>IF(OR(E98="",F98="DQ",F98="DNF",F98="DNS",F98=""),"-",VLOOKUP(C98,'FERDİ SONUÇ'!$B$6:$H$640,7,0))</f>
        <v>-</v>
      </c>
      <c r="H98" s="53" t="str">
        <f>IF(OR(E98="",E98="F",F98="DQ",F98="DNF",F98="DNS",F98=""),"-",VLOOKUP(C98,'FERDİ SONUÇ'!$B$6:$H$640,7,0))</f>
        <v>-</v>
      </c>
      <c r="I98" s="56" t="str">
        <f>IF(ISERROR(SMALL(H96:H101,3)),"-",SMALL(H96:H101,3))</f>
        <v>-</v>
      </c>
      <c r="J98" s="73">
        <f>IF(C96="","",IF(OR(I96="-",I97="-",I98="-",I99="-"),"DQ",SUM(I96,I97,I98,I99)))</f>
      </c>
      <c r="AZ98" s="47">
        <v>1092</v>
      </c>
    </row>
    <row r="99" spans="1:52" ht="15" customHeight="1">
      <c r="A99" s="48"/>
      <c r="B99" s="50"/>
      <c r="C99" s="51"/>
      <c r="D99" s="52">
        <f>IF(ISERROR(VLOOKUP($C99,'START LİSTE'!$B$6:$G$646,2,0)),"",VLOOKUP($C99,'START LİSTE'!$B$6:$G$646,2,0))</f>
      </c>
      <c r="E99" s="53">
        <f>IF(ISERROR(VLOOKUP($C99,'START LİSTE'!$B$6:$G$646,4,0)),"",VLOOKUP($C99,'START LİSTE'!$B$6:$G$646,4,0))</f>
      </c>
      <c r="F99" s="54">
        <f>IF(ISERROR(VLOOKUP($C99,'FERDİ SONUÇ'!$B$6:$H$640,6,0)),"",VLOOKUP($C99,'FERDİ SONUÇ'!$B$6:$H$640,6,0))</f>
      </c>
      <c r="G99" s="53" t="str">
        <f>IF(OR(E99="",F99="DQ",F99="DNF",F99="DNS",F99=""),"-",VLOOKUP(C99,'FERDİ SONUÇ'!$B$6:$H$640,7,0))</f>
        <v>-</v>
      </c>
      <c r="H99" s="53" t="str">
        <f>IF(OR(E99="",E99="F",F99="DQ",F99="DNF",F99="DNS",F99=""),"-",VLOOKUP(C99,'FERDİ SONUÇ'!$B$6:$H$640,7,0))</f>
        <v>-</v>
      </c>
      <c r="I99" s="56" t="str">
        <f>IF(ISERROR(SMALL(H96:H101,4)),"-",SMALL(H96:H101,4))</f>
        <v>-</v>
      </c>
      <c r="J99" s="49"/>
      <c r="AZ99" s="47">
        <v>1093</v>
      </c>
    </row>
    <row r="100" spans="1:52" ht="15" customHeight="1">
      <c r="A100" s="48"/>
      <c r="B100" s="50"/>
      <c r="C100" s="51"/>
      <c r="D100" s="52">
        <f>IF(ISERROR(VLOOKUP($C100,'START LİSTE'!$B$6:$G$646,2,0)),"",VLOOKUP($C100,'START LİSTE'!$B$6:$G$646,2,0))</f>
      </c>
      <c r="E100" s="53">
        <f>IF(ISERROR(VLOOKUP($C100,'START LİSTE'!$B$6:$G$646,4,0)),"",VLOOKUP($C100,'START LİSTE'!$B$6:$G$646,4,0))</f>
      </c>
      <c r="F100" s="54">
        <f>IF(ISERROR(VLOOKUP($C100,'FERDİ SONUÇ'!$B$6:$H$640,6,0)),"",VLOOKUP($C100,'FERDİ SONUÇ'!$B$6:$H$640,6,0))</f>
      </c>
      <c r="G100" s="53" t="str">
        <f>IF(OR(E100="",F100="DQ",F100="DNF",F100="DNS",F100=""),"-",VLOOKUP(C100,'FERDİ SONUÇ'!$B$6:$H$640,7,0))</f>
        <v>-</v>
      </c>
      <c r="H100" s="53" t="str">
        <f>IF(OR(E100="",E100="F",F100="DQ",F100="DNF",F100="DNS",F100=""),"-",VLOOKUP(C100,'FERDİ SONUÇ'!$B$6:$H$640,7,0))</f>
        <v>-</v>
      </c>
      <c r="I100" s="56" t="str">
        <f>IF(ISERROR(SMALL(H96:H101,5)),"-",SMALL(H96:H101,5))</f>
        <v>-</v>
      </c>
      <c r="J100" s="49"/>
      <c r="AZ100" s="47">
        <v>1094</v>
      </c>
    </row>
    <row r="101" spans="1:52" ht="15" customHeight="1">
      <c r="A101" s="57"/>
      <c r="B101" s="59"/>
      <c r="C101" s="88"/>
      <c r="D101" s="60">
        <f>IF(ISERROR(VLOOKUP($C101,'START LİSTE'!$B$6:$G$646,2,0)),"",VLOOKUP($C101,'START LİSTE'!$B$6:$G$646,2,0))</f>
      </c>
      <c r="E101" s="61">
        <f>IF(ISERROR(VLOOKUP($C101,'START LİSTE'!$B$6:$G$646,4,0)),"",VLOOKUP($C101,'START LİSTE'!$B$6:$G$646,4,0))</f>
      </c>
      <c r="F101" s="62">
        <f>IF(ISERROR(VLOOKUP($C101,'FERDİ SONUÇ'!$B$6:$H$640,6,0)),"",VLOOKUP($C101,'FERDİ SONUÇ'!$B$6:$H$640,6,0))</f>
      </c>
      <c r="G101" s="61" t="str">
        <f>IF(OR(E101="",F101="DQ",F101="DNF",F101="DNS",F101=""),"-",VLOOKUP(C101,'FERDİ SONUÇ'!$B$6:$H$640,7,0))</f>
        <v>-</v>
      </c>
      <c r="H101" s="61" t="str">
        <f>IF(OR(E101="",E101="F",F101="DQ",F101="DNF",F101="DNS",F101=""),"-",VLOOKUP(C101,'FERDİ SONUÇ'!$B$6:$H$640,7,0))</f>
        <v>-</v>
      </c>
      <c r="I101" s="64" t="str">
        <f>IF(ISERROR(SMALL(H96:H101,6)),"-",SMALL(H96:H101,6))</f>
        <v>-</v>
      </c>
      <c r="J101" s="58"/>
      <c r="AZ101" s="47">
        <v>1095</v>
      </c>
    </row>
    <row r="102" spans="1:52" ht="15" customHeight="1">
      <c r="A102" s="37"/>
      <c r="B102" s="39"/>
      <c r="C102" s="87"/>
      <c r="D102" s="41">
        <f>IF(ISERROR(VLOOKUP($C102,'START LİSTE'!$B$6:$G$646,2,0)),"",VLOOKUP($C102,'START LİSTE'!$B$6:$G$646,2,0))</f>
      </c>
      <c r="E102" s="42">
        <f>IF(ISERROR(VLOOKUP($C102,'START LİSTE'!$B$6:$G$646,4,0)),"",VLOOKUP($C102,'START LİSTE'!$B$6:$G$646,4,0))</f>
      </c>
      <c r="F102" s="43">
        <f>IF(ISERROR(VLOOKUP($C102,'FERDİ SONUÇ'!$B$6:$H$640,6,0)),"",VLOOKUP($C102,'FERDİ SONUÇ'!$B$6:$H$640,6,0))</f>
      </c>
      <c r="G102" s="42" t="str">
        <f>IF(OR(E102="",F102="DQ",F102="DNF",F102="DNS",F102=""),"-",VLOOKUP(C102,'FERDİ SONUÇ'!$B$6:$H$640,7,0))</f>
        <v>-</v>
      </c>
      <c r="H102" s="42" t="str">
        <f>IF(OR(E102="",E102="F",F102="DQ",F102="DNF",F102="DNS",F102=""),"-",VLOOKUP(C102,'FERDİ SONUÇ'!$B$6:$H$640,7,0))</f>
        <v>-</v>
      </c>
      <c r="I102" s="45" t="str">
        <f>IF(ISERROR(SMALL(H102:H107,1)),"-",SMALL(H102:H107,1))</f>
        <v>-</v>
      </c>
      <c r="J102" s="38"/>
      <c r="AZ102" s="47">
        <v>1096</v>
      </c>
    </row>
    <row r="103" spans="1:52" ht="15" customHeight="1">
      <c r="A103" s="48"/>
      <c r="B103" s="50"/>
      <c r="C103" s="51"/>
      <c r="D103" s="52">
        <f>IF(ISERROR(VLOOKUP($C103,'START LİSTE'!$B$6:$G$646,2,0)),"",VLOOKUP($C103,'START LİSTE'!$B$6:$G$646,2,0))</f>
      </c>
      <c r="E103" s="53">
        <f>IF(ISERROR(VLOOKUP($C103,'START LİSTE'!$B$6:$G$646,4,0)),"",VLOOKUP($C103,'START LİSTE'!$B$6:$G$646,4,0))</f>
      </c>
      <c r="F103" s="54">
        <f>IF(ISERROR(VLOOKUP($C103,'FERDİ SONUÇ'!$B$6:$H$640,6,0)),"",VLOOKUP($C103,'FERDİ SONUÇ'!$B$6:$H$640,6,0))</f>
      </c>
      <c r="G103" s="53" t="str">
        <f>IF(OR(E103="",F103="DQ",F103="DNF",F103="DNS",F103=""),"-",VLOOKUP(C103,'FERDİ SONUÇ'!$B$6:$H$640,7,0))</f>
        <v>-</v>
      </c>
      <c r="H103" s="53" t="str">
        <f>IF(OR(E103="",E103="F",F103="DQ",F103="DNF",F103="DNS",F103=""),"-",VLOOKUP(C103,'FERDİ SONUÇ'!$B$6:$H$640,7,0))</f>
        <v>-</v>
      </c>
      <c r="I103" s="56" t="str">
        <f>IF(ISERROR(SMALL(H102:H107,2)),"-",SMALL(H102:H107,2))</f>
        <v>-</v>
      </c>
      <c r="J103" s="49"/>
      <c r="AZ103" s="47">
        <v>1097</v>
      </c>
    </row>
    <row r="104" spans="1:52" ht="15" customHeight="1">
      <c r="A104" s="74">
        <f>IF(AND(B104&lt;&gt;"",J104&lt;&gt;"DQ"),COUNT(J$6:J$365)-(RANK(J104,J$6:J$365)+COUNTIF(J$6:J104,J104))+2,IF(C102&lt;&gt;"",AZ104,""))</f>
      </c>
      <c r="B104" s="50">
        <f>IF(ISERROR(VLOOKUP(C102,'START LİSTE'!$B$6:$G$646,3,0)),"",VLOOKUP(C102,'START LİSTE'!$B$6:$G$646,3,0))</f>
      </c>
      <c r="C104" s="51"/>
      <c r="D104" s="52">
        <f>IF(ISERROR(VLOOKUP($C104,'START LİSTE'!$B$6:$G$646,2,0)),"",VLOOKUP($C104,'START LİSTE'!$B$6:$G$646,2,0))</f>
      </c>
      <c r="E104" s="53">
        <f>IF(ISERROR(VLOOKUP($C104,'START LİSTE'!$B$6:$G$646,4,0)),"",VLOOKUP($C104,'START LİSTE'!$B$6:$G$646,4,0))</f>
      </c>
      <c r="F104" s="54">
        <f>IF(ISERROR(VLOOKUP($C104,'FERDİ SONUÇ'!$B$6:$H$640,6,0)),"",VLOOKUP($C104,'FERDİ SONUÇ'!$B$6:$H$640,6,0))</f>
      </c>
      <c r="G104" s="53" t="str">
        <f>IF(OR(E104="",F104="DQ",F104="DNF",F104="DNS",F104=""),"-",VLOOKUP(C104,'FERDİ SONUÇ'!$B$6:$H$640,7,0))</f>
        <v>-</v>
      </c>
      <c r="H104" s="53" t="str">
        <f>IF(OR(E104="",E104="F",F104="DQ",F104="DNF",F104="DNS",F104=""),"-",VLOOKUP(C104,'FERDİ SONUÇ'!$B$6:$H$640,7,0))</f>
        <v>-</v>
      </c>
      <c r="I104" s="56" t="str">
        <f>IF(ISERROR(SMALL(H102:H107,3)),"-",SMALL(H102:H107,3))</f>
        <v>-</v>
      </c>
      <c r="J104" s="73">
        <f>IF(C102="","",IF(OR(I102="-",I103="-",I104="-",I105="-"),"DQ",SUM(I102,I103,I104,I105)))</f>
      </c>
      <c r="AZ104" s="47">
        <v>1098</v>
      </c>
    </row>
    <row r="105" spans="1:52" ht="15" customHeight="1">
      <c r="A105" s="48"/>
      <c r="B105" s="50"/>
      <c r="C105" s="51"/>
      <c r="D105" s="52">
        <f>IF(ISERROR(VLOOKUP($C105,'START LİSTE'!$B$6:$G$646,2,0)),"",VLOOKUP($C105,'START LİSTE'!$B$6:$G$646,2,0))</f>
      </c>
      <c r="E105" s="53">
        <f>IF(ISERROR(VLOOKUP($C105,'START LİSTE'!$B$6:$G$646,4,0)),"",VLOOKUP($C105,'START LİSTE'!$B$6:$G$646,4,0))</f>
      </c>
      <c r="F105" s="54">
        <f>IF(ISERROR(VLOOKUP($C105,'FERDİ SONUÇ'!$B$6:$H$640,6,0)),"",VLOOKUP($C105,'FERDİ SONUÇ'!$B$6:$H$640,6,0))</f>
      </c>
      <c r="G105" s="53" t="str">
        <f>IF(OR(E105="",F105="DQ",F105="DNF",F105="DNS",F105=""),"-",VLOOKUP(C105,'FERDİ SONUÇ'!$B$6:$H$640,7,0))</f>
        <v>-</v>
      </c>
      <c r="H105" s="53" t="str">
        <f>IF(OR(E105="",E105="F",F105="DQ",F105="DNF",F105="DNS",F105=""),"-",VLOOKUP(C105,'FERDİ SONUÇ'!$B$6:$H$640,7,0))</f>
        <v>-</v>
      </c>
      <c r="I105" s="56" t="str">
        <f>IF(ISERROR(SMALL(H102:H107,4)),"-",SMALL(H102:H107,4))</f>
        <v>-</v>
      </c>
      <c r="J105" s="49"/>
      <c r="AZ105" s="47">
        <v>1099</v>
      </c>
    </row>
    <row r="106" spans="1:52" ht="15" customHeight="1">
      <c r="A106" s="48"/>
      <c r="B106" s="50"/>
      <c r="C106" s="51"/>
      <c r="D106" s="52">
        <f>IF(ISERROR(VLOOKUP($C106,'START LİSTE'!$B$6:$G$646,2,0)),"",VLOOKUP($C106,'START LİSTE'!$B$6:$G$646,2,0))</f>
      </c>
      <c r="E106" s="53">
        <f>IF(ISERROR(VLOOKUP($C106,'START LİSTE'!$B$6:$G$646,4,0)),"",VLOOKUP($C106,'START LİSTE'!$B$6:$G$646,4,0))</f>
      </c>
      <c r="F106" s="54">
        <f>IF(ISERROR(VLOOKUP($C106,'FERDİ SONUÇ'!$B$6:$H$640,6,0)),"",VLOOKUP($C106,'FERDİ SONUÇ'!$B$6:$H$640,6,0))</f>
      </c>
      <c r="G106" s="53" t="str">
        <f>IF(OR(E106="",F106="DQ",F106="DNF",F106="DNS",F106=""),"-",VLOOKUP(C106,'FERDİ SONUÇ'!$B$6:$H$640,7,0))</f>
        <v>-</v>
      </c>
      <c r="H106" s="53" t="str">
        <f>IF(OR(E106="",E106="F",F106="DQ",F106="DNF",F106="DNS",F106=""),"-",VLOOKUP(C106,'FERDİ SONUÇ'!$B$6:$H$640,7,0))</f>
        <v>-</v>
      </c>
      <c r="I106" s="56" t="str">
        <f>IF(ISERROR(SMALL(H102:H107,5)),"-",SMALL(H102:H107,5))</f>
        <v>-</v>
      </c>
      <c r="J106" s="49"/>
      <c r="AZ106" s="47">
        <v>1100</v>
      </c>
    </row>
    <row r="107" spans="1:52" ht="15" customHeight="1">
      <c r="A107" s="57"/>
      <c r="B107" s="59"/>
      <c r="C107" s="88"/>
      <c r="D107" s="60">
        <f>IF(ISERROR(VLOOKUP($C107,'START LİSTE'!$B$6:$G$646,2,0)),"",VLOOKUP($C107,'START LİSTE'!$B$6:$G$646,2,0))</f>
      </c>
      <c r="E107" s="61">
        <f>IF(ISERROR(VLOOKUP($C107,'START LİSTE'!$B$6:$G$646,4,0)),"",VLOOKUP($C107,'START LİSTE'!$B$6:$G$646,4,0))</f>
      </c>
      <c r="F107" s="62">
        <f>IF(ISERROR(VLOOKUP($C107,'FERDİ SONUÇ'!$B$6:$H$640,6,0)),"",VLOOKUP($C107,'FERDİ SONUÇ'!$B$6:$H$640,6,0))</f>
      </c>
      <c r="G107" s="61" t="str">
        <f>IF(OR(E107="",F107="DQ",F107="DNF",F107="DNS",F107=""),"-",VLOOKUP(C107,'FERDİ SONUÇ'!$B$6:$H$640,7,0))</f>
        <v>-</v>
      </c>
      <c r="H107" s="61" t="str">
        <f>IF(OR(E107="",E107="F",F107="DQ",F107="DNF",F107="DNS",F107=""),"-",VLOOKUP(C107,'FERDİ SONUÇ'!$B$6:$H$640,7,0))</f>
        <v>-</v>
      </c>
      <c r="I107" s="64" t="str">
        <f>IF(ISERROR(SMALL(H102:H107,6)),"-",SMALL(H102:H107,6))</f>
        <v>-</v>
      </c>
      <c r="J107" s="58"/>
      <c r="AZ107" s="47">
        <v>1101</v>
      </c>
    </row>
    <row r="108" spans="1:52" ht="15" customHeight="1">
      <c r="A108" s="37"/>
      <c r="B108" s="39"/>
      <c r="C108" s="87"/>
      <c r="D108" s="41">
        <f>IF(ISERROR(VLOOKUP($C108,'START LİSTE'!$B$6:$G$646,2,0)),"",VLOOKUP($C108,'START LİSTE'!$B$6:$G$646,2,0))</f>
      </c>
      <c r="E108" s="42">
        <f>IF(ISERROR(VLOOKUP($C108,'START LİSTE'!$B$6:$G$646,4,0)),"",VLOOKUP($C108,'START LİSTE'!$B$6:$G$646,4,0))</f>
      </c>
      <c r="F108" s="43">
        <f>IF(ISERROR(VLOOKUP($C108,'FERDİ SONUÇ'!$B$6:$H$640,6,0)),"",VLOOKUP($C108,'FERDİ SONUÇ'!$B$6:$H$640,6,0))</f>
      </c>
      <c r="G108" s="42" t="str">
        <f>IF(OR(E108="",F108="DQ",F108="DNF",F108="DNS",F108=""),"-",VLOOKUP(C108,'FERDİ SONUÇ'!$B$6:$H$640,7,0))</f>
        <v>-</v>
      </c>
      <c r="H108" s="42" t="str">
        <f>IF(OR(E108="",E108="F",F108="DQ",F108="DNF",F108="DNS",F108=""),"-",VLOOKUP(C108,'FERDİ SONUÇ'!$B$6:$H$640,7,0))</f>
        <v>-</v>
      </c>
      <c r="I108" s="45" t="str">
        <f>IF(ISERROR(SMALL(H108:H113,1)),"-",SMALL(H108:H113,1))</f>
        <v>-</v>
      </c>
      <c r="J108" s="38"/>
      <c r="AZ108" s="47">
        <v>1102</v>
      </c>
    </row>
    <row r="109" spans="1:52" ht="15" customHeight="1">
      <c r="A109" s="48"/>
      <c r="B109" s="50"/>
      <c r="C109" s="51"/>
      <c r="D109" s="52">
        <f>IF(ISERROR(VLOOKUP($C109,'START LİSTE'!$B$6:$G$646,2,0)),"",VLOOKUP($C109,'START LİSTE'!$B$6:$G$646,2,0))</f>
      </c>
      <c r="E109" s="53">
        <f>IF(ISERROR(VLOOKUP($C109,'START LİSTE'!$B$6:$G$646,4,0)),"",VLOOKUP($C109,'START LİSTE'!$B$6:$G$646,4,0))</f>
      </c>
      <c r="F109" s="54">
        <f>IF(ISERROR(VLOOKUP($C109,'FERDİ SONUÇ'!$B$6:$H$640,6,0)),"",VLOOKUP($C109,'FERDİ SONUÇ'!$B$6:$H$640,6,0))</f>
      </c>
      <c r="G109" s="53" t="str">
        <f>IF(OR(E109="",F109="DQ",F109="DNF",F109="DNS",F109=""),"-",VLOOKUP(C109,'FERDİ SONUÇ'!$B$6:$H$640,7,0))</f>
        <v>-</v>
      </c>
      <c r="H109" s="53" t="str">
        <f>IF(OR(E109="",E109="F",F109="DQ",F109="DNF",F109="DNS",F109=""),"-",VLOOKUP(C109,'FERDİ SONUÇ'!$B$6:$H$640,7,0))</f>
        <v>-</v>
      </c>
      <c r="I109" s="56" t="str">
        <f>IF(ISERROR(SMALL(H108:H113,2)),"-",SMALL(H108:H113,2))</f>
        <v>-</v>
      </c>
      <c r="J109" s="49"/>
      <c r="AZ109" s="47">
        <v>1103</v>
      </c>
    </row>
    <row r="110" spans="1:52" ht="15" customHeight="1">
      <c r="A110" s="74">
        <f>IF(AND(B110&lt;&gt;"",J110&lt;&gt;"DQ"),COUNT(J$6:J$365)-(RANK(J110,J$6:J$365)+COUNTIF(J$6:J110,J110))+2,IF(C108&lt;&gt;"",AZ110,""))</f>
      </c>
      <c r="B110" s="50">
        <f>IF(ISERROR(VLOOKUP(C108,'START LİSTE'!$B$6:$G$646,3,0)),"",VLOOKUP(C108,'START LİSTE'!$B$6:$G$646,3,0))</f>
      </c>
      <c r="C110" s="51"/>
      <c r="D110" s="52">
        <f>IF(ISERROR(VLOOKUP($C110,'START LİSTE'!$B$6:$G$646,2,0)),"",VLOOKUP($C110,'START LİSTE'!$B$6:$G$646,2,0))</f>
      </c>
      <c r="E110" s="53">
        <f>IF(ISERROR(VLOOKUP($C110,'START LİSTE'!$B$6:$G$646,4,0)),"",VLOOKUP($C110,'START LİSTE'!$B$6:$G$646,4,0))</f>
      </c>
      <c r="F110" s="54">
        <f>IF(ISERROR(VLOOKUP($C110,'FERDİ SONUÇ'!$B$6:$H$640,6,0)),"",VLOOKUP($C110,'FERDİ SONUÇ'!$B$6:$H$640,6,0))</f>
      </c>
      <c r="G110" s="53" t="str">
        <f>IF(OR(E110="",F110="DQ",F110="DNF",F110="DNS",F110=""),"-",VLOOKUP(C110,'FERDİ SONUÇ'!$B$6:$H$640,7,0))</f>
        <v>-</v>
      </c>
      <c r="H110" s="53" t="str">
        <f>IF(OR(E110="",E110="F",F110="DQ",F110="DNF",F110="DNS",F110=""),"-",VLOOKUP(C110,'FERDİ SONUÇ'!$B$6:$H$640,7,0))</f>
        <v>-</v>
      </c>
      <c r="I110" s="56" t="str">
        <f>IF(ISERROR(SMALL(H108:H113,3)),"-",SMALL(H108:H113,3))</f>
        <v>-</v>
      </c>
      <c r="J110" s="73">
        <f>IF(C108="","",IF(OR(I108="-",I109="-",I110="-",I111="-"),"DQ",SUM(I108,I109,I110,I111)))</f>
      </c>
      <c r="AZ110" s="47">
        <v>1104</v>
      </c>
    </row>
    <row r="111" spans="1:52" ht="15" customHeight="1">
      <c r="A111" s="48"/>
      <c r="B111" s="50"/>
      <c r="C111" s="51"/>
      <c r="D111" s="52">
        <f>IF(ISERROR(VLOOKUP($C111,'START LİSTE'!$B$6:$G$646,2,0)),"",VLOOKUP($C111,'START LİSTE'!$B$6:$G$646,2,0))</f>
      </c>
      <c r="E111" s="53">
        <f>IF(ISERROR(VLOOKUP($C111,'START LİSTE'!$B$6:$G$646,4,0)),"",VLOOKUP($C111,'START LİSTE'!$B$6:$G$646,4,0))</f>
      </c>
      <c r="F111" s="54">
        <f>IF(ISERROR(VLOOKUP($C111,'FERDİ SONUÇ'!$B$6:$H$640,6,0)),"",VLOOKUP($C111,'FERDİ SONUÇ'!$B$6:$H$640,6,0))</f>
      </c>
      <c r="G111" s="53" t="str">
        <f>IF(OR(E111="",F111="DQ",F111="DNF",F111="DNS",F111=""),"-",VLOOKUP(C111,'FERDİ SONUÇ'!$B$6:$H$640,7,0))</f>
        <v>-</v>
      </c>
      <c r="H111" s="53" t="str">
        <f>IF(OR(E111="",E111="F",F111="DQ",F111="DNF",F111="DNS",F111=""),"-",VLOOKUP(C111,'FERDİ SONUÇ'!$B$6:$H$640,7,0))</f>
        <v>-</v>
      </c>
      <c r="I111" s="56" t="str">
        <f>IF(ISERROR(SMALL(H108:H113,4)),"-",SMALL(H108:H113,4))</f>
        <v>-</v>
      </c>
      <c r="J111" s="49"/>
      <c r="AZ111" s="47">
        <v>1105</v>
      </c>
    </row>
    <row r="112" spans="1:52" ht="15" customHeight="1">
      <c r="A112" s="48"/>
      <c r="B112" s="50"/>
      <c r="C112" s="51"/>
      <c r="D112" s="52">
        <f>IF(ISERROR(VLOOKUP($C112,'START LİSTE'!$B$6:$G$646,2,0)),"",VLOOKUP($C112,'START LİSTE'!$B$6:$G$646,2,0))</f>
      </c>
      <c r="E112" s="53">
        <f>IF(ISERROR(VLOOKUP($C112,'START LİSTE'!$B$6:$G$646,4,0)),"",VLOOKUP($C112,'START LİSTE'!$B$6:$G$646,4,0))</f>
      </c>
      <c r="F112" s="54">
        <f>IF(ISERROR(VLOOKUP($C112,'FERDİ SONUÇ'!$B$6:$H$640,6,0)),"",VLOOKUP($C112,'FERDİ SONUÇ'!$B$6:$H$640,6,0))</f>
      </c>
      <c r="G112" s="53" t="str">
        <f>IF(OR(E112="",F112="DQ",F112="DNF",F112="DNS",F112=""),"-",VLOOKUP(C112,'FERDİ SONUÇ'!$B$6:$H$640,7,0))</f>
        <v>-</v>
      </c>
      <c r="H112" s="53" t="str">
        <f>IF(OR(E112="",E112="F",F112="DQ",F112="DNF",F112="DNS",F112=""),"-",VLOOKUP(C112,'FERDİ SONUÇ'!$B$6:$H$640,7,0))</f>
        <v>-</v>
      </c>
      <c r="I112" s="56" t="str">
        <f>IF(ISERROR(SMALL(H108:H113,5)),"-",SMALL(H108:H113,5))</f>
        <v>-</v>
      </c>
      <c r="J112" s="49"/>
      <c r="AZ112" s="47">
        <v>1106</v>
      </c>
    </row>
    <row r="113" spans="1:52" ht="15" customHeight="1">
      <c r="A113" s="57"/>
      <c r="B113" s="59"/>
      <c r="C113" s="88"/>
      <c r="D113" s="60">
        <f>IF(ISERROR(VLOOKUP($C113,'START LİSTE'!$B$6:$G$646,2,0)),"",VLOOKUP($C113,'START LİSTE'!$B$6:$G$646,2,0))</f>
      </c>
      <c r="E113" s="61">
        <f>IF(ISERROR(VLOOKUP($C113,'START LİSTE'!$B$6:$G$646,4,0)),"",VLOOKUP($C113,'START LİSTE'!$B$6:$G$646,4,0))</f>
      </c>
      <c r="F113" s="62">
        <f>IF(ISERROR(VLOOKUP($C113,'FERDİ SONUÇ'!$B$6:$H$640,6,0)),"",VLOOKUP($C113,'FERDİ SONUÇ'!$B$6:$H$640,6,0))</f>
      </c>
      <c r="G113" s="61" t="str">
        <f>IF(OR(E113="",F113="DQ",F113="DNF",F113="DNS",F113=""),"-",VLOOKUP(C113,'FERDİ SONUÇ'!$B$6:$H$640,7,0))</f>
        <v>-</v>
      </c>
      <c r="H113" s="61" t="str">
        <f>IF(OR(E113="",E113="F",F113="DQ",F113="DNF",F113="DNS",F113=""),"-",VLOOKUP(C113,'FERDİ SONUÇ'!$B$6:$H$640,7,0))</f>
        <v>-</v>
      </c>
      <c r="I113" s="64" t="str">
        <f>IF(ISERROR(SMALL(H108:H113,6)),"-",SMALL(H108:H113,6))</f>
        <v>-</v>
      </c>
      <c r="J113" s="58"/>
      <c r="AZ113" s="47">
        <v>1107</v>
      </c>
    </row>
    <row r="114" spans="1:52" ht="15" customHeight="1">
      <c r="A114" s="37"/>
      <c r="B114" s="39"/>
      <c r="C114" s="87"/>
      <c r="D114" s="41">
        <f>IF(ISERROR(VLOOKUP($C114,'START LİSTE'!$B$6:$G$646,2,0)),"",VLOOKUP($C114,'START LİSTE'!$B$6:$G$646,2,0))</f>
      </c>
      <c r="E114" s="42">
        <f>IF(ISERROR(VLOOKUP($C114,'START LİSTE'!$B$6:$G$646,4,0)),"",VLOOKUP($C114,'START LİSTE'!$B$6:$G$646,4,0))</f>
      </c>
      <c r="F114" s="43">
        <f>IF(ISERROR(VLOOKUP($C114,'FERDİ SONUÇ'!$B$6:$H$640,6,0)),"",VLOOKUP($C114,'FERDİ SONUÇ'!$B$6:$H$640,6,0))</f>
      </c>
      <c r="G114" s="42" t="str">
        <f>IF(OR(E114="",F114="DQ",F114="DNF",F114="DNS",F114=""),"-",VLOOKUP(C114,'FERDİ SONUÇ'!$B$6:$H$640,7,0))</f>
        <v>-</v>
      </c>
      <c r="H114" s="42" t="str">
        <f>IF(OR(E114="",E114="F",F114="DQ",F114="DNF",F114="DNS",F114=""),"-",VLOOKUP(C114,'FERDİ SONUÇ'!$B$6:$H$640,7,0))</f>
        <v>-</v>
      </c>
      <c r="I114" s="45" t="str">
        <f>IF(ISERROR(SMALL(H114:H119,1)),"-",SMALL(H114:H119,1))</f>
        <v>-</v>
      </c>
      <c r="J114" s="38"/>
      <c r="AZ114" s="47">
        <v>1108</v>
      </c>
    </row>
    <row r="115" spans="1:52" ht="15" customHeight="1">
      <c r="A115" s="48"/>
      <c r="B115" s="50"/>
      <c r="C115" s="51"/>
      <c r="D115" s="52">
        <f>IF(ISERROR(VLOOKUP($C115,'START LİSTE'!$B$6:$G$646,2,0)),"",VLOOKUP($C115,'START LİSTE'!$B$6:$G$646,2,0))</f>
      </c>
      <c r="E115" s="53">
        <f>IF(ISERROR(VLOOKUP($C115,'START LİSTE'!$B$6:$G$646,4,0)),"",VLOOKUP($C115,'START LİSTE'!$B$6:$G$646,4,0))</f>
      </c>
      <c r="F115" s="54">
        <f>IF(ISERROR(VLOOKUP($C115,'FERDİ SONUÇ'!$B$6:$H$640,6,0)),"",VLOOKUP($C115,'FERDİ SONUÇ'!$B$6:$H$640,6,0))</f>
      </c>
      <c r="G115" s="53" t="str">
        <f>IF(OR(E115="",F115="DQ",F115="DNF",F115="DNS",F115=""),"-",VLOOKUP(C115,'FERDİ SONUÇ'!$B$6:$H$640,7,0))</f>
        <v>-</v>
      </c>
      <c r="H115" s="53" t="str">
        <f>IF(OR(E115="",E115="F",F115="DQ",F115="DNF",F115="DNS",F115=""),"-",VLOOKUP(C115,'FERDİ SONUÇ'!$B$6:$H$640,7,0))</f>
        <v>-</v>
      </c>
      <c r="I115" s="56" t="str">
        <f>IF(ISERROR(SMALL(H114:H119,2)),"-",SMALL(H114:H119,2))</f>
        <v>-</v>
      </c>
      <c r="J115" s="49"/>
      <c r="AZ115" s="47">
        <v>1109</v>
      </c>
    </row>
    <row r="116" spans="1:52" ht="15" customHeight="1">
      <c r="A116" s="74">
        <f>IF(AND(B116&lt;&gt;"",J116&lt;&gt;"DQ"),COUNT(J$6:J$365)-(RANK(J116,J$6:J$365)+COUNTIF(J$6:J116,J116))+2,IF(C114&lt;&gt;"",AZ116,""))</f>
      </c>
      <c r="B116" s="50">
        <f>IF(ISERROR(VLOOKUP(C114,'START LİSTE'!$B$6:$G$646,3,0)),"",VLOOKUP(C114,'START LİSTE'!$B$6:$G$646,3,0))</f>
      </c>
      <c r="C116" s="51"/>
      <c r="D116" s="52">
        <f>IF(ISERROR(VLOOKUP($C116,'START LİSTE'!$B$6:$G$646,2,0)),"",VLOOKUP($C116,'START LİSTE'!$B$6:$G$646,2,0))</f>
      </c>
      <c r="E116" s="53">
        <f>IF(ISERROR(VLOOKUP($C116,'START LİSTE'!$B$6:$G$646,4,0)),"",VLOOKUP($C116,'START LİSTE'!$B$6:$G$646,4,0))</f>
      </c>
      <c r="F116" s="54">
        <f>IF(ISERROR(VLOOKUP($C116,'FERDİ SONUÇ'!$B$6:$H$640,6,0)),"",VLOOKUP($C116,'FERDİ SONUÇ'!$B$6:$H$640,6,0))</f>
      </c>
      <c r="G116" s="53" t="str">
        <f>IF(OR(E116="",F116="DQ",F116="DNF",F116="DNS",F116=""),"-",VLOOKUP(C116,'FERDİ SONUÇ'!$B$6:$H$640,7,0))</f>
        <v>-</v>
      </c>
      <c r="H116" s="53" t="str">
        <f>IF(OR(E116="",E116="F",F116="DQ",F116="DNF",F116="DNS",F116=""),"-",VLOOKUP(C116,'FERDİ SONUÇ'!$B$6:$H$640,7,0))</f>
        <v>-</v>
      </c>
      <c r="I116" s="56" t="str">
        <f>IF(ISERROR(SMALL(H114:H119,3)),"-",SMALL(H114:H119,3))</f>
        <v>-</v>
      </c>
      <c r="J116" s="73">
        <f>IF(C114="","",IF(OR(I114="-",I115="-",I116="-",I117="-"),"DQ",SUM(I114,I115,I116,I117)))</f>
      </c>
      <c r="AZ116" s="47">
        <v>1110</v>
      </c>
    </row>
    <row r="117" spans="1:52" ht="15" customHeight="1">
      <c r="A117" s="48"/>
      <c r="B117" s="50"/>
      <c r="C117" s="51"/>
      <c r="D117" s="52">
        <f>IF(ISERROR(VLOOKUP($C117,'START LİSTE'!$B$6:$G$646,2,0)),"",VLOOKUP($C117,'START LİSTE'!$B$6:$G$646,2,0))</f>
      </c>
      <c r="E117" s="53">
        <f>IF(ISERROR(VLOOKUP($C117,'START LİSTE'!$B$6:$G$646,4,0)),"",VLOOKUP($C117,'START LİSTE'!$B$6:$G$646,4,0))</f>
      </c>
      <c r="F117" s="54">
        <f>IF(ISERROR(VLOOKUP($C117,'FERDİ SONUÇ'!$B$6:$H$640,6,0)),"",VLOOKUP($C117,'FERDİ SONUÇ'!$B$6:$H$640,6,0))</f>
      </c>
      <c r="G117" s="53" t="str">
        <f>IF(OR(E117="",F117="DQ",F117="DNF",F117="DNS",F117=""),"-",VLOOKUP(C117,'FERDİ SONUÇ'!$B$6:$H$640,7,0))</f>
        <v>-</v>
      </c>
      <c r="H117" s="53" t="str">
        <f>IF(OR(E117="",E117="F",F117="DQ",F117="DNF",F117="DNS",F117=""),"-",VLOOKUP(C117,'FERDİ SONUÇ'!$B$6:$H$640,7,0))</f>
        <v>-</v>
      </c>
      <c r="I117" s="56" t="str">
        <f>IF(ISERROR(SMALL(H114:H119,4)),"-",SMALL(H114:H119,4))</f>
        <v>-</v>
      </c>
      <c r="J117" s="49"/>
      <c r="AZ117" s="47">
        <v>1111</v>
      </c>
    </row>
    <row r="118" spans="1:52" ht="15" customHeight="1">
      <c r="A118" s="48"/>
      <c r="B118" s="50"/>
      <c r="C118" s="51"/>
      <c r="D118" s="52">
        <f>IF(ISERROR(VLOOKUP($C118,'START LİSTE'!$B$6:$G$646,2,0)),"",VLOOKUP($C118,'START LİSTE'!$B$6:$G$646,2,0))</f>
      </c>
      <c r="E118" s="53">
        <f>IF(ISERROR(VLOOKUP($C118,'START LİSTE'!$B$6:$G$646,4,0)),"",VLOOKUP($C118,'START LİSTE'!$B$6:$G$646,4,0))</f>
      </c>
      <c r="F118" s="54">
        <f>IF(ISERROR(VLOOKUP($C118,'FERDİ SONUÇ'!$B$6:$H$640,6,0)),"",VLOOKUP($C118,'FERDİ SONUÇ'!$B$6:$H$640,6,0))</f>
      </c>
      <c r="G118" s="53" t="str">
        <f>IF(OR(E118="",F118="DQ",F118="DNF",F118="DNS",F118=""),"-",VLOOKUP(C118,'FERDİ SONUÇ'!$B$6:$H$640,7,0))</f>
        <v>-</v>
      </c>
      <c r="H118" s="53" t="str">
        <f>IF(OR(E118="",E118="F",F118="DQ",F118="DNF",F118="DNS",F118=""),"-",VLOOKUP(C118,'FERDİ SONUÇ'!$B$6:$H$640,7,0))</f>
        <v>-</v>
      </c>
      <c r="I118" s="56" t="str">
        <f>IF(ISERROR(SMALL(H114:H119,5)),"-",SMALL(H114:H119,5))</f>
        <v>-</v>
      </c>
      <c r="J118" s="49"/>
      <c r="AZ118" s="47">
        <v>1112</v>
      </c>
    </row>
    <row r="119" spans="1:52" ht="15" customHeight="1">
      <c r="A119" s="57"/>
      <c r="B119" s="59"/>
      <c r="C119" s="88"/>
      <c r="D119" s="60">
        <f>IF(ISERROR(VLOOKUP($C119,'START LİSTE'!$B$6:$G$646,2,0)),"",VLOOKUP($C119,'START LİSTE'!$B$6:$G$646,2,0))</f>
      </c>
      <c r="E119" s="61">
        <f>IF(ISERROR(VLOOKUP($C119,'START LİSTE'!$B$6:$G$646,4,0)),"",VLOOKUP($C119,'START LİSTE'!$B$6:$G$646,4,0))</f>
      </c>
      <c r="F119" s="62">
        <f>IF(ISERROR(VLOOKUP($C119,'FERDİ SONUÇ'!$B$6:$H$640,6,0)),"",VLOOKUP($C119,'FERDİ SONUÇ'!$B$6:$H$640,6,0))</f>
      </c>
      <c r="G119" s="61" t="str">
        <f>IF(OR(E119="",F119="DQ",F119="DNF",F119="DNS",F119=""),"-",VLOOKUP(C119,'FERDİ SONUÇ'!$B$6:$H$640,7,0))</f>
        <v>-</v>
      </c>
      <c r="H119" s="61" t="str">
        <f>IF(OR(E119="",E119="F",F119="DQ",F119="DNF",F119="DNS",F119=""),"-",VLOOKUP(C119,'FERDİ SONUÇ'!$B$6:$H$640,7,0))</f>
        <v>-</v>
      </c>
      <c r="I119" s="64" t="str">
        <f>IF(ISERROR(SMALL(H114:H119,6)),"-",SMALL(H114:H119,6))</f>
        <v>-</v>
      </c>
      <c r="J119" s="58"/>
      <c r="AZ119" s="47">
        <v>1113</v>
      </c>
    </row>
    <row r="120" spans="1:52" ht="15" customHeight="1">
      <c r="A120" s="37"/>
      <c r="B120" s="39"/>
      <c r="C120" s="87"/>
      <c r="D120" s="41">
        <f>IF(ISERROR(VLOOKUP($C120,'START LİSTE'!$B$6:$G$646,2,0)),"",VLOOKUP($C120,'START LİSTE'!$B$6:$G$646,2,0))</f>
      </c>
      <c r="E120" s="42">
        <f>IF(ISERROR(VLOOKUP($C120,'START LİSTE'!$B$6:$G$646,4,0)),"",VLOOKUP($C120,'START LİSTE'!$B$6:$G$646,4,0))</f>
      </c>
      <c r="F120" s="43">
        <f>IF(ISERROR(VLOOKUP($C120,'FERDİ SONUÇ'!$B$6:$H$640,6,0)),"",VLOOKUP($C120,'FERDİ SONUÇ'!$B$6:$H$640,6,0))</f>
      </c>
      <c r="G120" s="42" t="str">
        <f>IF(OR(E120="",F120="DQ",F120="DNF",F120="DNS",F120=""),"-",VLOOKUP(C120,'FERDİ SONUÇ'!$B$6:$H$640,7,0))</f>
        <v>-</v>
      </c>
      <c r="H120" s="42" t="str">
        <f>IF(OR(E120="",E120="F",F120="DQ",F120="DNF",F120="DNS",F120=""),"-",VLOOKUP(C120,'FERDİ SONUÇ'!$B$6:$H$640,7,0))</f>
        <v>-</v>
      </c>
      <c r="I120" s="45" t="str">
        <f>IF(ISERROR(SMALL(H120:H125,1)),"-",SMALL(H120:H125,1))</f>
        <v>-</v>
      </c>
      <c r="J120" s="38"/>
      <c r="AZ120" s="47">
        <v>1114</v>
      </c>
    </row>
    <row r="121" spans="1:52" ht="15" customHeight="1">
      <c r="A121" s="48"/>
      <c r="B121" s="50"/>
      <c r="C121" s="51"/>
      <c r="D121" s="52">
        <f>IF(ISERROR(VLOOKUP($C121,'START LİSTE'!$B$6:$G$646,2,0)),"",VLOOKUP($C121,'START LİSTE'!$B$6:$G$646,2,0))</f>
      </c>
      <c r="E121" s="53">
        <f>IF(ISERROR(VLOOKUP($C121,'START LİSTE'!$B$6:$G$646,4,0)),"",VLOOKUP($C121,'START LİSTE'!$B$6:$G$646,4,0))</f>
      </c>
      <c r="F121" s="54">
        <f>IF(ISERROR(VLOOKUP($C121,'FERDİ SONUÇ'!$B$6:$H$640,6,0)),"",VLOOKUP($C121,'FERDİ SONUÇ'!$B$6:$H$640,6,0))</f>
      </c>
      <c r="G121" s="53" t="str">
        <f>IF(OR(E121="",F121="DQ",F121="DNF",F121="DNS",F121=""),"-",VLOOKUP(C121,'FERDİ SONUÇ'!$B$6:$H$640,7,0))</f>
        <v>-</v>
      </c>
      <c r="H121" s="53" t="str">
        <f>IF(OR(E121="",E121="F",F121="DQ",F121="DNF",F121="DNS",F121=""),"-",VLOOKUP(C121,'FERDİ SONUÇ'!$B$6:$H$640,7,0))</f>
        <v>-</v>
      </c>
      <c r="I121" s="56" t="str">
        <f>IF(ISERROR(SMALL(H120:H125,2)),"-",SMALL(H120:H125,2))</f>
        <v>-</v>
      </c>
      <c r="J121" s="49"/>
      <c r="AZ121" s="47">
        <v>1115</v>
      </c>
    </row>
    <row r="122" spans="1:52" ht="15" customHeight="1">
      <c r="A122" s="74">
        <f>IF(AND(B122&lt;&gt;"",J122&lt;&gt;"DQ"),COUNT(J$6:J$365)-(RANK(J122,J$6:J$365)+COUNTIF(J$6:J122,J122))+2,IF(C120&lt;&gt;"",AZ122,""))</f>
      </c>
      <c r="B122" s="50">
        <f>IF(ISERROR(VLOOKUP(C120,'START LİSTE'!$B$6:$G$646,3,0)),"",VLOOKUP(C120,'START LİSTE'!$B$6:$G$646,3,0))</f>
      </c>
      <c r="C122" s="51"/>
      <c r="D122" s="52">
        <f>IF(ISERROR(VLOOKUP($C122,'START LİSTE'!$B$6:$G$646,2,0)),"",VLOOKUP($C122,'START LİSTE'!$B$6:$G$646,2,0))</f>
      </c>
      <c r="E122" s="53">
        <f>IF(ISERROR(VLOOKUP($C122,'START LİSTE'!$B$6:$G$646,4,0)),"",VLOOKUP($C122,'START LİSTE'!$B$6:$G$646,4,0))</f>
      </c>
      <c r="F122" s="54">
        <f>IF(ISERROR(VLOOKUP($C122,'FERDİ SONUÇ'!$B$6:$H$640,6,0)),"",VLOOKUP($C122,'FERDİ SONUÇ'!$B$6:$H$640,6,0))</f>
      </c>
      <c r="G122" s="53" t="str">
        <f>IF(OR(E122="",F122="DQ",F122="DNF",F122="DNS",F122=""),"-",VLOOKUP(C122,'FERDİ SONUÇ'!$B$6:$H$640,7,0))</f>
        <v>-</v>
      </c>
      <c r="H122" s="53" t="str">
        <f>IF(OR(E122="",E122="F",F122="DQ",F122="DNF",F122="DNS",F122=""),"-",VLOOKUP(C122,'FERDİ SONUÇ'!$B$6:$H$640,7,0))</f>
        <v>-</v>
      </c>
      <c r="I122" s="56" t="str">
        <f>IF(ISERROR(SMALL(H120:H125,3)),"-",SMALL(H120:H125,3))</f>
        <v>-</v>
      </c>
      <c r="J122" s="73">
        <f>IF(C120="","",IF(OR(I120="-",I121="-",I122="-",I123="-"),"DQ",SUM(I120,I121,I122,I123)))</f>
      </c>
      <c r="AZ122" s="47">
        <v>1116</v>
      </c>
    </row>
    <row r="123" spans="1:52" ht="15" customHeight="1">
      <c r="A123" s="48"/>
      <c r="B123" s="50"/>
      <c r="C123" s="51"/>
      <c r="D123" s="52">
        <f>IF(ISERROR(VLOOKUP($C123,'START LİSTE'!$B$6:$G$646,2,0)),"",VLOOKUP($C123,'START LİSTE'!$B$6:$G$646,2,0))</f>
      </c>
      <c r="E123" s="53">
        <f>IF(ISERROR(VLOOKUP($C123,'START LİSTE'!$B$6:$G$646,4,0)),"",VLOOKUP($C123,'START LİSTE'!$B$6:$G$646,4,0))</f>
      </c>
      <c r="F123" s="54">
        <f>IF(ISERROR(VLOOKUP($C123,'FERDİ SONUÇ'!$B$6:$H$640,6,0)),"",VLOOKUP($C123,'FERDİ SONUÇ'!$B$6:$H$640,6,0))</f>
      </c>
      <c r="G123" s="53" t="str">
        <f>IF(OR(E123="",F123="DQ",F123="DNF",F123="DNS",F123=""),"-",VLOOKUP(C123,'FERDİ SONUÇ'!$B$6:$H$640,7,0))</f>
        <v>-</v>
      </c>
      <c r="H123" s="53" t="str">
        <f>IF(OR(E123="",E123="F",F123="DQ",F123="DNF",F123="DNS",F123=""),"-",VLOOKUP(C123,'FERDİ SONUÇ'!$B$6:$H$640,7,0))</f>
        <v>-</v>
      </c>
      <c r="I123" s="56" t="str">
        <f>IF(ISERROR(SMALL(H120:H125,4)),"-",SMALL(H120:H125,4))</f>
        <v>-</v>
      </c>
      <c r="J123" s="49"/>
      <c r="AZ123" s="47">
        <v>1117</v>
      </c>
    </row>
    <row r="124" spans="1:52" ht="15" customHeight="1">
      <c r="A124" s="48"/>
      <c r="B124" s="50"/>
      <c r="C124" s="51"/>
      <c r="D124" s="52">
        <f>IF(ISERROR(VLOOKUP($C124,'START LİSTE'!$B$6:$G$646,2,0)),"",VLOOKUP($C124,'START LİSTE'!$B$6:$G$646,2,0))</f>
      </c>
      <c r="E124" s="53">
        <f>IF(ISERROR(VLOOKUP($C124,'START LİSTE'!$B$6:$G$646,4,0)),"",VLOOKUP($C124,'START LİSTE'!$B$6:$G$646,4,0))</f>
      </c>
      <c r="F124" s="54">
        <f>IF(ISERROR(VLOOKUP($C124,'FERDİ SONUÇ'!$B$6:$H$640,6,0)),"",VLOOKUP($C124,'FERDİ SONUÇ'!$B$6:$H$640,6,0))</f>
      </c>
      <c r="G124" s="53" t="str">
        <f>IF(OR(E124="",F124="DQ",F124="DNF",F124="DNS",F124=""),"-",VLOOKUP(C124,'FERDİ SONUÇ'!$B$6:$H$640,7,0))</f>
        <v>-</v>
      </c>
      <c r="H124" s="53" t="str">
        <f>IF(OR(E124="",E124="F",F124="DQ",F124="DNF",F124="DNS",F124=""),"-",VLOOKUP(C124,'FERDİ SONUÇ'!$B$6:$H$640,7,0))</f>
        <v>-</v>
      </c>
      <c r="I124" s="56" t="str">
        <f>IF(ISERROR(SMALL(H120:H125,5)),"-",SMALL(H120:H125,5))</f>
        <v>-</v>
      </c>
      <c r="J124" s="49"/>
      <c r="AZ124" s="47">
        <v>1118</v>
      </c>
    </row>
    <row r="125" spans="1:52" ht="15" customHeight="1">
      <c r="A125" s="57"/>
      <c r="B125" s="59"/>
      <c r="C125" s="88"/>
      <c r="D125" s="60">
        <f>IF(ISERROR(VLOOKUP($C125,'START LİSTE'!$B$6:$G$646,2,0)),"",VLOOKUP($C125,'START LİSTE'!$B$6:$G$646,2,0))</f>
      </c>
      <c r="E125" s="61">
        <f>IF(ISERROR(VLOOKUP($C125,'START LİSTE'!$B$6:$G$646,4,0)),"",VLOOKUP($C125,'START LİSTE'!$B$6:$G$646,4,0))</f>
      </c>
      <c r="F125" s="62">
        <f>IF(ISERROR(VLOOKUP($C125,'FERDİ SONUÇ'!$B$6:$H$640,6,0)),"",VLOOKUP($C125,'FERDİ SONUÇ'!$B$6:$H$640,6,0))</f>
      </c>
      <c r="G125" s="61" t="str">
        <f>IF(OR(E125="",F125="DQ",F125="DNF",F125="DNS",F125=""),"-",VLOOKUP(C125,'FERDİ SONUÇ'!$B$6:$H$640,7,0))</f>
        <v>-</v>
      </c>
      <c r="H125" s="61" t="str">
        <f>IF(OR(E125="",E125="F",F125="DQ",F125="DNF",F125="DNS",F125=""),"-",VLOOKUP(C125,'FERDİ SONUÇ'!$B$6:$H$640,7,0))</f>
        <v>-</v>
      </c>
      <c r="I125" s="64" t="str">
        <f>IF(ISERROR(SMALL(H120:H125,6)),"-",SMALL(H120:H125,6))</f>
        <v>-</v>
      </c>
      <c r="J125" s="58"/>
      <c r="AZ125" s="47">
        <v>1119</v>
      </c>
    </row>
    <row r="126" spans="1:52" ht="15" customHeight="1">
      <c r="A126" s="37"/>
      <c r="B126" s="39"/>
      <c r="C126" s="87"/>
      <c r="D126" s="41">
        <f>IF(ISERROR(VLOOKUP($C126,'START LİSTE'!$B$6:$G$646,2,0)),"",VLOOKUP($C126,'START LİSTE'!$B$6:$G$646,2,0))</f>
      </c>
      <c r="E126" s="42">
        <f>IF(ISERROR(VLOOKUP($C126,'START LİSTE'!$B$6:$G$646,4,0)),"",VLOOKUP($C126,'START LİSTE'!$B$6:$G$646,4,0))</f>
      </c>
      <c r="F126" s="43">
        <f>IF(ISERROR(VLOOKUP($C126,'FERDİ SONUÇ'!$B$6:$H$640,6,0)),"",VLOOKUP($C126,'FERDİ SONUÇ'!$B$6:$H$640,6,0))</f>
      </c>
      <c r="G126" s="42" t="str">
        <f>IF(OR(E126="",F126="DQ",F126="DNF",F126="DNS",F126=""),"-",VLOOKUP(C126,'FERDİ SONUÇ'!$B$6:$H$640,7,0))</f>
        <v>-</v>
      </c>
      <c r="H126" s="42" t="str">
        <f>IF(OR(E126="",E126="F",F126="DQ",F126="DNF",F126="DNS",F126=""),"-",VLOOKUP(C126,'FERDİ SONUÇ'!$B$6:$H$640,7,0))</f>
        <v>-</v>
      </c>
      <c r="I126" s="45" t="str">
        <f>IF(ISERROR(SMALL(H126:H131,1)),"-",SMALL(H126:H131,1))</f>
        <v>-</v>
      </c>
      <c r="J126" s="38"/>
      <c r="AZ126" s="47">
        <v>1120</v>
      </c>
    </row>
    <row r="127" spans="1:52" ht="15" customHeight="1">
      <c r="A127" s="48"/>
      <c r="B127" s="50"/>
      <c r="C127" s="51"/>
      <c r="D127" s="52">
        <f>IF(ISERROR(VLOOKUP($C127,'START LİSTE'!$B$6:$G$646,2,0)),"",VLOOKUP($C127,'START LİSTE'!$B$6:$G$646,2,0))</f>
      </c>
      <c r="E127" s="53">
        <f>IF(ISERROR(VLOOKUP($C127,'START LİSTE'!$B$6:$G$646,4,0)),"",VLOOKUP($C127,'START LİSTE'!$B$6:$G$646,4,0))</f>
      </c>
      <c r="F127" s="54">
        <f>IF(ISERROR(VLOOKUP($C127,'FERDİ SONUÇ'!$B$6:$H$640,6,0)),"",VLOOKUP($C127,'FERDİ SONUÇ'!$B$6:$H$640,6,0))</f>
      </c>
      <c r="G127" s="53" t="str">
        <f>IF(OR(E127="",F127="DQ",F127="DNF",F127="DNS",F127=""),"-",VLOOKUP(C127,'FERDİ SONUÇ'!$B$6:$H$640,7,0))</f>
        <v>-</v>
      </c>
      <c r="H127" s="53" t="str">
        <f>IF(OR(E127="",E127="F",F127="DQ",F127="DNF",F127="DNS",F127=""),"-",VLOOKUP(C127,'FERDİ SONUÇ'!$B$6:$H$640,7,0))</f>
        <v>-</v>
      </c>
      <c r="I127" s="56" t="str">
        <f>IF(ISERROR(SMALL(H126:H131,2)),"-",SMALL(H126:H131,2))</f>
        <v>-</v>
      </c>
      <c r="J127" s="49"/>
      <c r="AZ127" s="47">
        <v>1121</v>
      </c>
    </row>
    <row r="128" spans="1:52" ht="15" customHeight="1">
      <c r="A128" s="74">
        <f>IF(AND(B128&lt;&gt;"",J128&lt;&gt;"DQ"),COUNT(J$6:J$365)-(RANK(J128,J$6:J$365)+COUNTIF(J$6:J128,J128))+2,IF(C126&lt;&gt;"",AZ128,""))</f>
      </c>
      <c r="B128" s="50">
        <f>IF(ISERROR(VLOOKUP(C126,'START LİSTE'!$B$6:$G$646,3,0)),"",VLOOKUP(C126,'START LİSTE'!$B$6:$G$646,3,0))</f>
      </c>
      <c r="C128" s="51"/>
      <c r="D128" s="52">
        <f>IF(ISERROR(VLOOKUP($C128,'START LİSTE'!$B$6:$G$646,2,0)),"",VLOOKUP($C128,'START LİSTE'!$B$6:$G$646,2,0))</f>
      </c>
      <c r="E128" s="53">
        <f>IF(ISERROR(VLOOKUP($C128,'START LİSTE'!$B$6:$G$646,4,0)),"",VLOOKUP($C128,'START LİSTE'!$B$6:$G$646,4,0))</f>
      </c>
      <c r="F128" s="54">
        <f>IF(ISERROR(VLOOKUP($C128,'FERDİ SONUÇ'!$B$6:$H$640,6,0)),"",VLOOKUP($C128,'FERDİ SONUÇ'!$B$6:$H$640,6,0))</f>
      </c>
      <c r="G128" s="53" t="str">
        <f>IF(OR(E128="",F128="DQ",F128="DNF",F128="DNS",F128=""),"-",VLOOKUP(C128,'FERDİ SONUÇ'!$B$6:$H$640,7,0))</f>
        <v>-</v>
      </c>
      <c r="H128" s="53" t="str">
        <f>IF(OR(E128="",E128="F",F128="DQ",F128="DNF",F128="DNS",F128=""),"-",VLOOKUP(C128,'FERDİ SONUÇ'!$B$6:$H$640,7,0))</f>
        <v>-</v>
      </c>
      <c r="I128" s="56" t="str">
        <f>IF(ISERROR(SMALL(H126:H131,3)),"-",SMALL(H126:H131,3))</f>
        <v>-</v>
      </c>
      <c r="J128" s="73">
        <f>IF(C126="","",IF(OR(I126="-",I127="-",I128="-",I129="-"),"DQ",SUM(I126,I127,I128,I129)))</f>
      </c>
      <c r="AZ128" s="47">
        <v>1122</v>
      </c>
    </row>
    <row r="129" spans="1:52" ht="15" customHeight="1">
      <c r="A129" s="48"/>
      <c r="B129" s="50"/>
      <c r="C129" s="51"/>
      <c r="D129" s="52">
        <f>IF(ISERROR(VLOOKUP($C129,'START LİSTE'!$B$6:$G$646,2,0)),"",VLOOKUP($C129,'START LİSTE'!$B$6:$G$646,2,0))</f>
      </c>
      <c r="E129" s="53">
        <f>IF(ISERROR(VLOOKUP($C129,'START LİSTE'!$B$6:$G$646,4,0)),"",VLOOKUP($C129,'START LİSTE'!$B$6:$G$646,4,0))</f>
      </c>
      <c r="F129" s="54">
        <f>IF(ISERROR(VLOOKUP($C129,'FERDİ SONUÇ'!$B$6:$H$640,6,0)),"",VLOOKUP($C129,'FERDİ SONUÇ'!$B$6:$H$640,6,0))</f>
      </c>
      <c r="G129" s="53" t="str">
        <f>IF(OR(E129="",F129="DQ",F129="DNF",F129="DNS",F129=""),"-",VLOOKUP(C129,'FERDİ SONUÇ'!$B$6:$H$640,7,0))</f>
        <v>-</v>
      </c>
      <c r="H129" s="53" t="str">
        <f>IF(OR(E129="",E129="F",F129="DQ",F129="DNF",F129="DNS",F129=""),"-",VLOOKUP(C129,'FERDİ SONUÇ'!$B$6:$H$640,7,0))</f>
        <v>-</v>
      </c>
      <c r="I129" s="56" t="str">
        <f>IF(ISERROR(SMALL(H126:H131,4)),"-",SMALL(H126:H131,4))</f>
        <v>-</v>
      </c>
      <c r="J129" s="49"/>
      <c r="AZ129" s="47">
        <v>1123</v>
      </c>
    </row>
    <row r="130" spans="1:52" ht="15" customHeight="1">
      <c r="A130" s="48"/>
      <c r="B130" s="50"/>
      <c r="C130" s="51"/>
      <c r="D130" s="52">
        <f>IF(ISERROR(VLOOKUP($C130,'START LİSTE'!$B$6:$G$646,2,0)),"",VLOOKUP($C130,'START LİSTE'!$B$6:$G$646,2,0))</f>
      </c>
      <c r="E130" s="53">
        <f>IF(ISERROR(VLOOKUP($C130,'START LİSTE'!$B$6:$G$646,4,0)),"",VLOOKUP($C130,'START LİSTE'!$B$6:$G$646,4,0))</f>
      </c>
      <c r="F130" s="54">
        <f>IF(ISERROR(VLOOKUP($C130,'FERDİ SONUÇ'!$B$6:$H$640,6,0)),"",VLOOKUP($C130,'FERDİ SONUÇ'!$B$6:$H$640,6,0))</f>
      </c>
      <c r="G130" s="53" t="str">
        <f>IF(OR(E130="",F130="DQ",F130="DNF",F130="DNS",F130=""),"-",VLOOKUP(C130,'FERDİ SONUÇ'!$B$6:$H$640,7,0))</f>
        <v>-</v>
      </c>
      <c r="H130" s="53" t="str">
        <f>IF(OR(E130="",E130="F",F130="DQ",F130="DNF",F130="DNS",F130=""),"-",VLOOKUP(C130,'FERDİ SONUÇ'!$B$6:$H$640,7,0))</f>
        <v>-</v>
      </c>
      <c r="I130" s="56" t="str">
        <f>IF(ISERROR(SMALL(H126:H131,5)),"-",SMALL(H126:H131,5))</f>
        <v>-</v>
      </c>
      <c r="J130" s="49"/>
      <c r="AZ130" s="47">
        <v>1124</v>
      </c>
    </row>
    <row r="131" spans="1:52" ht="15" customHeight="1">
      <c r="A131" s="57"/>
      <c r="B131" s="59"/>
      <c r="C131" s="88"/>
      <c r="D131" s="60">
        <f>IF(ISERROR(VLOOKUP($C131,'START LİSTE'!$B$6:$G$646,2,0)),"",VLOOKUP($C131,'START LİSTE'!$B$6:$G$646,2,0))</f>
      </c>
      <c r="E131" s="61">
        <f>IF(ISERROR(VLOOKUP($C131,'START LİSTE'!$B$6:$G$646,4,0)),"",VLOOKUP($C131,'START LİSTE'!$B$6:$G$646,4,0))</f>
      </c>
      <c r="F131" s="62">
        <f>IF(ISERROR(VLOOKUP($C131,'FERDİ SONUÇ'!$B$6:$H$640,6,0)),"",VLOOKUP($C131,'FERDİ SONUÇ'!$B$6:$H$640,6,0))</f>
      </c>
      <c r="G131" s="61" t="str">
        <f>IF(OR(E131="",F131="DQ",F131="DNF",F131="DNS",F131=""),"-",VLOOKUP(C131,'FERDİ SONUÇ'!$B$6:$H$640,7,0))</f>
        <v>-</v>
      </c>
      <c r="H131" s="61" t="str">
        <f>IF(OR(E131="",E131="F",F131="DQ",F131="DNF",F131="DNS",F131=""),"-",VLOOKUP(C131,'FERDİ SONUÇ'!$B$6:$H$640,7,0))</f>
        <v>-</v>
      </c>
      <c r="I131" s="64" t="str">
        <f>IF(ISERROR(SMALL(H126:H131,6)),"-",SMALL(H126:H131,6))</f>
        <v>-</v>
      </c>
      <c r="J131" s="58"/>
      <c r="AZ131" s="47">
        <v>1125</v>
      </c>
    </row>
    <row r="132" spans="1:52" ht="15" customHeight="1">
      <c r="A132" s="37"/>
      <c r="B132" s="39"/>
      <c r="C132" s="87"/>
      <c r="D132" s="41">
        <f>IF(ISERROR(VLOOKUP($C132,'START LİSTE'!$B$6:$G$646,2,0)),"",VLOOKUP($C132,'START LİSTE'!$B$6:$G$646,2,0))</f>
      </c>
      <c r="E132" s="42">
        <f>IF(ISERROR(VLOOKUP($C132,'START LİSTE'!$B$6:$G$646,4,0)),"",VLOOKUP($C132,'START LİSTE'!$B$6:$G$646,4,0))</f>
      </c>
      <c r="F132" s="43">
        <f>IF(ISERROR(VLOOKUP($C132,'FERDİ SONUÇ'!$B$6:$H$640,6,0)),"",VLOOKUP($C132,'FERDİ SONUÇ'!$B$6:$H$640,6,0))</f>
      </c>
      <c r="G132" s="42" t="str">
        <f>IF(OR(E132="",F132="DQ",F132="DNF",F132="DNS",F132=""),"-",VLOOKUP(C132,'FERDİ SONUÇ'!$B$6:$H$640,7,0))</f>
        <v>-</v>
      </c>
      <c r="H132" s="42" t="str">
        <f>IF(OR(E132="",E132="F",F132="DQ",F132="DNF",F132="DNS",F132=""),"-",VLOOKUP(C132,'FERDİ SONUÇ'!$B$6:$H$640,7,0))</f>
        <v>-</v>
      </c>
      <c r="I132" s="45" t="str">
        <f>IF(ISERROR(SMALL(H132:H137,1)),"-",SMALL(H132:H137,1))</f>
        <v>-</v>
      </c>
      <c r="J132" s="38"/>
      <c r="AZ132" s="47">
        <v>1126</v>
      </c>
    </row>
    <row r="133" spans="1:52" ht="15" customHeight="1">
      <c r="A133" s="48"/>
      <c r="B133" s="50"/>
      <c r="C133" s="51"/>
      <c r="D133" s="52">
        <f>IF(ISERROR(VLOOKUP($C133,'START LİSTE'!$B$6:$G$646,2,0)),"",VLOOKUP($C133,'START LİSTE'!$B$6:$G$646,2,0))</f>
      </c>
      <c r="E133" s="53">
        <f>IF(ISERROR(VLOOKUP($C133,'START LİSTE'!$B$6:$G$646,4,0)),"",VLOOKUP($C133,'START LİSTE'!$B$6:$G$646,4,0))</f>
      </c>
      <c r="F133" s="54">
        <f>IF(ISERROR(VLOOKUP($C133,'FERDİ SONUÇ'!$B$6:$H$640,6,0)),"",VLOOKUP($C133,'FERDİ SONUÇ'!$B$6:$H$640,6,0))</f>
      </c>
      <c r="G133" s="53" t="str">
        <f>IF(OR(E133="",F133="DQ",F133="DNF",F133="DNS",F133=""),"-",VLOOKUP(C133,'FERDİ SONUÇ'!$B$6:$H$640,7,0))</f>
        <v>-</v>
      </c>
      <c r="H133" s="53" t="str">
        <f>IF(OR(E133="",E133="F",F133="DQ",F133="DNF",F133="DNS",F133=""),"-",VLOOKUP(C133,'FERDİ SONUÇ'!$B$6:$H$640,7,0))</f>
        <v>-</v>
      </c>
      <c r="I133" s="56" t="str">
        <f>IF(ISERROR(SMALL(H132:H137,2)),"-",SMALL(H132:H137,2))</f>
        <v>-</v>
      </c>
      <c r="J133" s="49"/>
      <c r="AZ133" s="47">
        <v>1127</v>
      </c>
    </row>
    <row r="134" spans="1:52" ht="15" customHeight="1">
      <c r="A134" s="74">
        <f>IF(AND(B134&lt;&gt;"",J134&lt;&gt;"DQ"),COUNT(J$6:J$365)-(RANK(J134,J$6:J$365)+COUNTIF(J$6:J134,J134))+2,IF(C132&lt;&gt;"",AZ134,""))</f>
      </c>
      <c r="B134" s="50">
        <f>IF(ISERROR(VLOOKUP(C132,'START LİSTE'!$B$6:$G$646,3,0)),"",VLOOKUP(C132,'START LİSTE'!$B$6:$G$646,3,0))</f>
      </c>
      <c r="C134" s="51"/>
      <c r="D134" s="52">
        <f>IF(ISERROR(VLOOKUP($C134,'START LİSTE'!$B$6:$G$646,2,0)),"",VLOOKUP($C134,'START LİSTE'!$B$6:$G$646,2,0))</f>
      </c>
      <c r="E134" s="53">
        <f>IF(ISERROR(VLOOKUP($C134,'START LİSTE'!$B$6:$G$646,4,0)),"",VLOOKUP($C134,'START LİSTE'!$B$6:$G$646,4,0))</f>
      </c>
      <c r="F134" s="54">
        <f>IF(ISERROR(VLOOKUP($C134,'FERDİ SONUÇ'!$B$6:$H$640,6,0)),"",VLOOKUP($C134,'FERDİ SONUÇ'!$B$6:$H$640,6,0))</f>
      </c>
      <c r="G134" s="53" t="str">
        <f>IF(OR(E134="",F134="DQ",F134="DNF",F134="DNS",F134=""),"-",VLOOKUP(C134,'FERDİ SONUÇ'!$B$6:$H$640,7,0))</f>
        <v>-</v>
      </c>
      <c r="H134" s="53" t="str">
        <f>IF(OR(E134="",E134="F",F134="DQ",F134="DNF",F134="DNS",F134=""),"-",VLOOKUP(C134,'FERDİ SONUÇ'!$B$6:$H$640,7,0))</f>
        <v>-</v>
      </c>
      <c r="I134" s="56" t="str">
        <f>IF(ISERROR(SMALL(H132:H137,3)),"-",SMALL(H132:H137,3))</f>
        <v>-</v>
      </c>
      <c r="J134" s="73">
        <f>IF(C132="","",IF(OR(I132="-",I133="-",I134="-",I135="-"),"DQ",SUM(I132,I133,I134,I135)))</f>
      </c>
      <c r="AZ134" s="47">
        <v>1128</v>
      </c>
    </row>
    <row r="135" spans="1:52" ht="15" customHeight="1">
      <c r="A135" s="48"/>
      <c r="B135" s="50"/>
      <c r="C135" s="51"/>
      <c r="D135" s="52">
        <f>IF(ISERROR(VLOOKUP($C135,'START LİSTE'!$B$6:$G$646,2,0)),"",VLOOKUP($C135,'START LİSTE'!$B$6:$G$646,2,0))</f>
      </c>
      <c r="E135" s="53">
        <f>IF(ISERROR(VLOOKUP($C135,'START LİSTE'!$B$6:$G$646,4,0)),"",VLOOKUP($C135,'START LİSTE'!$B$6:$G$646,4,0))</f>
      </c>
      <c r="F135" s="54">
        <f>IF(ISERROR(VLOOKUP($C135,'FERDİ SONUÇ'!$B$6:$H$640,6,0)),"",VLOOKUP($C135,'FERDİ SONUÇ'!$B$6:$H$640,6,0))</f>
      </c>
      <c r="G135" s="53" t="str">
        <f>IF(OR(E135="",F135="DQ",F135="DNF",F135="DNS",F135=""),"-",VLOOKUP(C135,'FERDİ SONUÇ'!$B$6:$H$640,7,0))</f>
        <v>-</v>
      </c>
      <c r="H135" s="53" t="str">
        <f>IF(OR(E135="",E135="F",F135="DQ",F135="DNF",F135="DNS",F135=""),"-",VLOOKUP(C135,'FERDİ SONUÇ'!$B$6:$H$640,7,0))</f>
        <v>-</v>
      </c>
      <c r="I135" s="56" t="str">
        <f>IF(ISERROR(SMALL(H132:H137,4)),"-",SMALL(H132:H137,4))</f>
        <v>-</v>
      </c>
      <c r="J135" s="49"/>
      <c r="AZ135" s="47">
        <v>1129</v>
      </c>
    </row>
    <row r="136" spans="1:52" ht="15" customHeight="1">
      <c r="A136" s="48"/>
      <c r="B136" s="50"/>
      <c r="C136" s="51"/>
      <c r="D136" s="52">
        <f>IF(ISERROR(VLOOKUP($C136,'START LİSTE'!$B$6:$G$646,2,0)),"",VLOOKUP($C136,'START LİSTE'!$B$6:$G$646,2,0))</f>
      </c>
      <c r="E136" s="53">
        <f>IF(ISERROR(VLOOKUP($C136,'START LİSTE'!$B$6:$G$646,4,0)),"",VLOOKUP($C136,'START LİSTE'!$B$6:$G$646,4,0))</f>
      </c>
      <c r="F136" s="54">
        <f>IF(ISERROR(VLOOKUP($C136,'FERDİ SONUÇ'!$B$6:$H$640,6,0)),"",VLOOKUP($C136,'FERDİ SONUÇ'!$B$6:$H$640,6,0))</f>
      </c>
      <c r="G136" s="53" t="str">
        <f>IF(OR(E136="",F136="DQ",F136="DNF",F136="DNS",F136=""),"-",VLOOKUP(C136,'FERDİ SONUÇ'!$B$6:$H$640,7,0))</f>
        <v>-</v>
      </c>
      <c r="H136" s="53" t="str">
        <f>IF(OR(E136="",E136="F",F136="DQ",F136="DNF",F136="DNS",F136=""),"-",VLOOKUP(C136,'FERDİ SONUÇ'!$B$6:$H$640,7,0))</f>
        <v>-</v>
      </c>
      <c r="I136" s="56" t="str">
        <f>IF(ISERROR(SMALL(H132:H137,5)),"-",SMALL(H132:H137,5))</f>
        <v>-</v>
      </c>
      <c r="J136" s="49"/>
      <c r="AZ136" s="47">
        <v>1130</v>
      </c>
    </row>
    <row r="137" spans="1:52" ht="15" customHeight="1">
      <c r="A137" s="57"/>
      <c r="B137" s="59"/>
      <c r="C137" s="88"/>
      <c r="D137" s="60">
        <f>IF(ISERROR(VLOOKUP($C137,'START LİSTE'!$B$6:$G$646,2,0)),"",VLOOKUP($C137,'START LİSTE'!$B$6:$G$646,2,0))</f>
      </c>
      <c r="E137" s="61">
        <f>IF(ISERROR(VLOOKUP($C137,'START LİSTE'!$B$6:$G$646,4,0)),"",VLOOKUP($C137,'START LİSTE'!$B$6:$G$646,4,0))</f>
      </c>
      <c r="F137" s="62">
        <f>IF(ISERROR(VLOOKUP($C137,'FERDİ SONUÇ'!$B$6:$H$640,6,0)),"",VLOOKUP($C137,'FERDİ SONUÇ'!$B$6:$H$640,6,0))</f>
      </c>
      <c r="G137" s="61" t="str">
        <f>IF(OR(E137="",F137="DQ",F137="DNF",F137="DNS",F137=""),"-",VLOOKUP(C137,'FERDİ SONUÇ'!$B$6:$H$640,7,0))</f>
        <v>-</v>
      </c>
      <c r="H137" s="61" t="str">
        <f>IF(OR(E137="",E137="F",F137="DQ",F137="DNF",F137="DNS",F137=""),"-",VLOOKUP(C137,'FERDİ SONUÇ'!$B$6:$H$640,7,0))</f>
        <v>-</v>
      </c>
      <c r="I137" s="64" t="str">
        <f>IF(ISERROR(SMALL(H132:H137,6)),"-",SMALL(H132:H137,6))</f>
        <v>-</v>
      </c>
      <c r="J137" s="58"/>
      <c r="AZ137" s="47">
        <v>1131</v>
      </c>
    </row>
    <row r="138" spans="1:52" ht="15" customHeight="1">
      <c r="A138" s="37"/>
      <c r="B138" s="39"/>
      <c r="C138" s="87"/>
      <c r="D138" s="41">
        <f>IF(ISERROR(VLOOKUP($C138,'START LİSTE'!$B$6:$G$646,2,0)),"",VLOOKUP($C138,'START LİSTE'!$B$6:$G$646,2,0))</f>
      </c>
      <c r="E138" s="42">
        <f>IF(ISERROR(VLOOKUP($C138,'START LİSTE'!$B$6:$G$646,4,0)),"",VLOOKUP($C138,'START LİSTE'!$B$6:$G$646,4,0))</f>
      </c>
      <c r="F138" s="43">
        <f>IF(ISERROR(VLOOKUP($C138,'FERDİ SONUÇ'!$B$6:$H$640,6,0)),"",VLOOKUP($C138,'FERDİ SONUÇ'!$B$6:$H$640,6,0))</f>
      </c>
      <c r="G138" s="42" t="str">
        <f>IF(OR(E138="",F138="DQ",F138="DNF",F138="DNS",F138=""),"-",VLOOKUP(C138,'FERDİ SONUÇ'!$B$6:$H$640,7,0))</f>
        <v>-</v>
      </c>
      <c r="H138" s="42" t="str">
        <f>IF(OR(E138="",E138="F",F138="DQ",F138="DNF",F138="DNS",F138=""),"-",VLOOKUP(C138,'FERDİ SONUÇ'!$B$6:$H$640,7,0))</f>
        <v>-</v>
      </c>
      <c r="I138" s="45" t="str">
        <f>IF(ISERROR(SMALL(H138:H143,1)),"-",SMALL(H138:H143,1))</f>
        <v>-</v>
      </c>
      <c r="J138" s="38"/>
      <c r="AZ138" s="47">
        <v>1132</v>
      </c>
    </row>
    <row r="139" spans="1:52" ht="15" customHeight="1">
      <c r="A139" s="48"/>
      <c r="B139" s="50"/>
      <c r="C139" s="51"/>
      <c r="D139" s="52">
        <f>IF(ISERROR(VLOOKUP($C139,'START LİSTE'!$B$6:$G$646,2,0)),"",VLOOKUP($C139,'START LİSTE'!$B$6:$G$646,2,0))</f>
      </c>
      <c r="E139" s="53">
        <f>IF(ISERROR(VLOOKUP($C139,'START LİSTE'!$B$6:$G$646,4,0)),"",VLOOKUP($C139,'START LİSTE'!$B$6:$G$646,4,0))</f>
      </c>
      <c r="F139" s="54">
        <f>IF(ISERROR(VLOOKUP($C139,'FERDİ SONUÇ'!$B$6:$H$640,6,0)),"",VLOOKUP($C139,'FERDİ SONUÇ'!$B$6:$H$640,6,0))</f>
      </c>
      <c r="G139" s="53" t="str">
        <f>IF(OR(E139="",F139="DQ",F139="DNF",F139="DNS",F139=""),"-",VLOOKUP(C139,'FERDİ SONUÇ'!$B$6:$H$640,7,0))</f>
        <v>-</v>
      </c>
      <c r="H139" s="53" t="str">
        <f>IF(OR(E139="",E139="F",F139="DQ",F139="DNF",F139="DNS",F139=""),"-",VLOOKUP(C139,'FERDİ SONUÇ'!$B$6:$H$640,7,0))</f>
        <v>-</v>
      </c>
      <c r="I139" s="56" t="str">
        <f>IF(ISERROR(SMALL(H138:H143,2)),"-",SMALL(H138:H143,2))</f>
        <v>-</v>
      </c>
      <c r="J139" s="49"/>
      <c r="AZ139" s="47">
        <v>1133</v>
      </c>
    </row>
    <row r="140" spans="1:52" ht="15" customHeight="1">
      <c r="A140" s="74">
        <f>IF(AND(B140&lt;&gt;"",J140&lt;&gt;"DQ"),COUNT(J$6:J$365)-(RANK(J140,J$6:J$365)+COUNTIF(J$6:J140,J140))+2,IF(C138&lt;&gt;"",AZ140,""))</f>
      </c>
      <c r="B140" s="50">
        <f>IF(ISERROR(VLOOKUP(C138,'START LİSTE'!$B$6:$G$646,3,0)),"",VLOOKUP(C138,'START LİSTE'!$B$6:$G$646,3,0))</f>
      </c>
      <c r="C140" s="51"/>
      <c r="D140" s="52">
        <f>IF(ISERROR(VLOOKUP($C140,'START LİSTE'!$B$6:$G$646,2,0)),"",VLOOKUP($C140,'START LİSTE'!$B$6:$G$646,2,0))</f>
      </c>
      <c r="E140" s="53">
        <f>IF(ISERROR(VLOOKUP($C140,'START LİSTE'!$B$6:$G$646,4,0)),"",VLOOKUP($C140,'START LİSTE'!$B$6:$G$646,4,0))</f>
      </c>
      <c r="F140" s="54">
        <f>IF(ISERROR(VLOOKUP($C140,'FERDİ SONUÇ'!$B$6:$H$640,6,0)),"",VLOOKUP($C140,'FERDİ SONUÇ'!$B$6:$H$640,6,0))</f>
      </c>
      <c r="G140" s="53" t="str">
        <f>IF(OR(E140="",F140="DQ",F140="DNF",F140="DNS",F140=""),"-",VLOOKUP(C140,'FERDİ SONUÇ'!$B$6:$H$640,7,0))</f>
        <v>-</v>
      </c>
      <c r="H140" s="53" t="str">
        <f>IF(OR(E140="",E140="F",F140="DQ",F140="DNF",F140="DNS",F140=""),"-",VLOOKUP(C140,'FERDİ SONUÇ'!$B$6:$H$640,7,0))</f>
        <v>-</v>
      </c>
      <c r="I140" s="56" t="str">
        <f>IF(ISERROR(SMALL(H138:H143,3)),"-",SMALL(H138:H143,3))</f>
        <v>-</v>
      </c>
      <c r="J140" s="73">
        <f>IF(C138="","",IF(OR(I138="-",I139="-",I140="-",I141="-"),"DQ",SUM(I138,I139,I140,I141)))</f>
      </c>
      <c r="AZ140" s="47">
        <v>1134</v>
      </c>
    </row>
    <row r="141" spans="1:52" ht="15" customHeight="1">
      <c r="A141" s="48"/>
      <c r="B141" s="50"/>
      <c r="C141" s="51"/>
      <c r="D141" s="52">
        <f>IF(ISERROR(VLOOKUP($C141,'START LİSTE'!$B$6:$G$646,2,0)),"",VLOOKUP($C141,'START LİSTE'!$B$6:$G$646,2,0))</f>
      </c>
      <c r="E141" s="53">
        <f>IF(ISERROR(VLOOKUP($C141,'START LİSTE'!$B$6:$G$646,4,0)),"",VLOOKUP($C141,'START LİSTE'!$B$6:$G$646,4,0))</f>
      </c>
      <c r="F141" s="54">
        <f>IF(ISERROR(VLOOKUP($C141,'FERDİ SONUÇ'!$B$6:$H$640,6,0)),"",VLOOKUP($C141,'FERDİ SONUÇ'!$B$6:$H$640,6,0))</f>
      </c>
      <c r="G141" s="53" t="str">
        <f>IF(OR(E141="",F141="DQ",F141="DNF",F141="DNS",F141=""),"-",VLOOKUP(C141,'FERDİ SONUÇ'!$B$6:$H$640,7,0))</f>
        <v>-</v>
      </c>
      <c r="H141" s="53" t="str">
        <f>IF(OR(E141="",E141="F",F141="DQ",F141="DNF",F141="DNS",F141=""),"-",VLOOKUP(C141,'FERDİ SONUÇ'!$B$6:$H$640,7,0))</f>
        <v>-</v>
      </c>
      <c r="I141" s="56" t="str">
        <f>IF(ISERROR(SMALL(H138:H143,4)),"-",SMALL(H138:H143,4))</f>
        <v>-</v>
      </c>
      <c r="J141" s="49"/>
      <c r="AZ141" s="47">
        <v>1135</v>
      </c>
    </row>
    <row r="142" spans="1:52" ht="15" customHeight="1">
      <c r="A142" s="48"/>
      <c r="B142" s="50"/>
      <c r="C142" s="51"/>
      <c r="D142" s="52">
        <f>IF(ISERROR(VLOOKUP($C142,'START LİSTE'!$B$6:$G$646,2,0)),"",VLOOKUP($C142,'START LİSTE'!$B$6:$G$646,2,0))</f>
      </c>
      <c r="E142" s="53">
        <f>IF(ISERROR(VLOOKUP($C142,'START LİSTE'!$B$6:$G$646,4,0)),"",VLOOKUP($C142,'START LİSTE'!$B$6:$G$646,4,0))</f>
      </c>
      <c r="F142" s="54">
        <f>IF(ISERROR(VLOOKUP($C142,'FERDİ SONUÇ'!$B$6:$H$640,6,0)),"",VLOOKUP($C142,'FERDİ SONUÇ'!$B$6:$H$640,6,0))</f>
      </c>
      <c r="G142" s="53" t="str">
        <f>IF(OR(E142="",F142="DQ",F142="DNF",F142="DNS",F142=""),"-",VLOOKUP(C142,'FERDİ SONUÇ'!$B$6:$H$640,7,0))</f>
        <v>-</v>
      </c>
      <c r="H142" s="53" t="str">
        <f>IF(OR(E142="",E142="F",F142="DQ",F142="DNF",F142="DNS",F142=""),"-",VLOOKUP(C142,'FERDİ SONUÇ'!$B$6:$H$640,7,0))</f>
        <v>-</v>
      </c>
      <c r="I142" s="56" t="str">
        <f>IF(ISERROR(SMALL(H138:H143,5)),"-",SMALL(H138:H143,5))</f>
        <v>-</v>
      </c>
      <c r="J142" s="49"/>
      <c r="AZ142" s="47">
        <v>1136</v>
      </c>
    </row>
    <row r="143" spans="1:52" ht="15" customHeight="1">
      <c r="A143" s="57"/>
      <c r="B143" s="59"/>
      <c r="C143" s="88"/>
      <c r="D143" s="60">
        <f>IF(ISERROR(VLOOKUP($C143,'START LİSTE'!$B$6:$G$646,2,0)),"",VLOOKUP($C143,'START LİSTE'!$B$6:$G$646,2,0))</f>
      </c>
      <c r="E143" s="61">
        <f>IF(ISERROR(VLOOKUP($C143,'START LİSTE'!$B$6:$G$646,4,0)),"",VLOOKUP($C143,'START LİSTE'!$B$6:$G$646,4,0))</f>
      </c>
      <c r="F143" s="62">
        <f>IF(ISERROR(VLOOKUP($C143,'FERDİ SONUÇ'!$B$6:$H$640,6,0)),"",VLOOKUP($C143,'FERDİ SONUÇ'!$B$6:$H$640,6,0))</f>
      </c>
      <c r="G143" s="61" t="str">
        <f>IF(OR(E143="",F143="DQ",F143="DNF",F143="DNS",F143=""),"-",VLOOKUP(C143,'FERDİ SONUÇ'!$B$6:$H$640,7,0))</f>
        <v>-</v>
      </c>
      <c r="H143" s="61" t="str">
        <f>IF(OR(E143="",E143="F",F143="DQ",F143="DNF",F143="DNS",F143=""),"-",VLOOKUP(C143,'FERDİ SONUÇ'!$B$6:$H$640,7,0))</f>
        <v>-</v>
      </c>
      <c r="I143" s="64" t="str">
        <f>IF(ISERROR(SMALL(H138:H143,6)),"-",SMALL(H138:H143,6))</f>
        <v>-</v>
      </c>
      <c r="J143" s="58"/>
      <c r="AZ143" s="47">
        <v>1137</v>
      </c>
    </row>
    <row r="144" spans="1:52" ht="15" customHeight="1">
      <c r="A144" s="37"/>
      <c r="B144" s="39"/>
      <c r="C144" s="87"/>
      <c r="D144" s="41">
        <f>IF(ISERROR(VLOOKUP($C144,'START LİSTE'!$B$6:$G$646,2,0)),"",VLOOKUP($C144,'START LİSTE'!$B$6:$G$646,2,0))</f>
      </c>
      <c r="E144" s="42">
        <f>IF(ISERROR(VLOOKUP($C144,'START LİSTE'!$B$6:$G$646,4,0)),"",VLOOKUP($C144,'START LİSTE'!$B$6:$G$646,4,0))</f>
      </c>
      <c r="F144" s="43">
        <f>IF(ISERROR(VLOOKUP($C144,'FERDİ SONUÇ'!$B$6:$H$640,6,0)),"",VLOOKUP($C144,'FERDİ SONUÇ'!$B$6:$H$640,6,0))</f>
      </c>
      <c r="G144" s="42" t="str">
        <f>IF(OR(E144="",F144="DQ",F144="DNF",F144="DNS",F144=""),"-",VLOOKUP(C144,'FERDİ SONUÇ'!$B$6:$H$640,7,0))</f>
        <v>-</v>
      </c>
      <c r="H144" s="42" t="str">
        <f>IF(OR(E144="",E144="F",F144="DQ",F144="DNF",F144="DNS",F144=""),"-",VLOOKUP(C144,'FERDİ SONUÇ'!$B$6:$H$640,7,0))</f>
        <v>-</v>
      </c>
      <c r="I144" s="45" t="str">
        <f>IF(ISERROR(SMALL(H144:H149,1)),"-",SMALL(H144:H149,1))</f>
        <v>-</v>
      </c>
      <c r="J144" s="38"/>
      <c r="AZ144" s="47">
        <v>1138</v>
      </c>
    </row>
    <row r="145" spans="1:52" ht="15" customHeight="1">
      <c r="A145" s="48"/>
      <c r="B145" s="50"/>
      <c r="C145" s="51"/>
      <c r="D145" s="52">
        <f>IF(ISERROR(VLOOKUP($C145,'START LİSTE'!$B$6:$G$646,2,0)),"",VLOOKUP($C145,'START LİSTE'!$B$6:$G$646,2,0))</f>
      </c>
      <c r="E145" s="53">
        <f>IF(ISERROR(VLOOKUP($C145,'START LİSTE'!$B$6:$G$646,4,0)),"",VLOOKUP($C145,'START LİSTE'!$B$6:$G$646,4,0))</f>
      </c>
      <c r="F145" s="54">
        <f>IF(ISERROR(VLOOKUP($C145,'FERDİ SONUÇ'!$B$6:$H$640,6,0)),"",VLOOKUP($C145,'FERDİ SONUÇ'!$B$6:$H$640,6,0))</f>
      </c>
      <c r="G145" s="53" t="str">
        <f>IF(OR(E145="",F145="DQ",F145="DNF",F145="DNS",F145=""),"-",VLOOKUP(C145,'FERDİ SONUÇ'!$B$6:$H$640,7,0))</f>
        <v>-</v>
      </c>
      <c r="H145" s="53" t="str">
        <f>IF(OR(E145="",E145="F",F145="DQ",F145="DNF",F145="DNS",F145=""),"-",VLOOKUP(C145,'FERDİ SONUÇ'!$B$6:$H$640,7,0))</f>
        <v>-</v>
      </c>
      <c r="I145" s="56" t="str">
        <f>IF(ISERROR(SMALL(H144:H149,2)),"-",SMALL(H144:H149,2))</f>
        <v>-</v>
      </c>
      <c r="J145" s="49"/>
      <c r="AZ145" s="47">
        <v>1139</v>
      </c>
    </row>
    <row r="146" spans="1:52" ht="15" customHeight="1">
      <c r="A146" s="74">
        <f>IF(AND(B146&lt;&gt;"",J146&lt;&gt;"DQ"),COUNT(J$6:J$365)-(RANK(J146,J$6:J$365)+COUNTIF(J$6:J146,J146))+2,IF(C144&lt;&gt;"",AZ146,""))</f>
      </c>
      <c r="B146" s="50">
        <f>IF(ISERROR(VLOOKUP(C144,'START LİSTE'!$B$6:$G$646,3,0)),"",VLOOKUP(C144,'START LİSTE'!$B$6:$G$646,3,0))</f>
      </c>
      <c r="C146" s="51"/>
      <c r="D146" s="52">
        <f>IF(ISERROR(VLOOKUP($C146,'START LİSTE'!$B$6:$G$646,2,0)),"",VLOOKUP($C146,'START LİSTE'!$B$6:$G$646,2,0))</f>
      </c>
      <c r="E146" s="53">
        <f>IF(ISERROR(VLOOKUP($C146,'START LİSTE'!$B$6:$G$646,4,0)),"",VLOOKUP($C146,'START LİSTE'!$B$6:$G$646,4,0))</f>
      </c>
      <c r="F146" s="54">
        <f>IF(ISERROR(VLOOKUP($C146,'FERDİ SONUÇ'!$B$6:$H$640,6,0)),"",VLOOKUP($C146,'FERDİ SONUÇ'!$B$6:$H$640,6,0))</f>
      </c>
      <c r="G146" s="53" t="str">
        <f>IF(OR(E146="",F146="DQ",F146="DNF",F146="DNS",F146=""),"-",VLOOKUP(C146,'FERDİ SONUÇ'!$B$6:$H$640,7,0))</f>
        <v>-</v>
      </c>
      <c r="H146" s="53" t="str">
        <f>IF(OR(E146="",E146="F",F146="DQ",F146="DNF",F146="DNS",F146=""),"-",VLOOKUP(C146,'FERDİ SONUÇ'!$B$6:$H$640,7,0))</f>
        <v>-</v>
      </c>
      <c r="I146" s="56" t="str">
        <f>IF(ISERROR(SMALL(H144:H149,3)),"-",SMALL(H144:H149,3))</f>
        <v>-</v>
      </c>
      <c r="J146" s="73">
        <f>IF(C144="","",IF(OR(I144="-",I145="-",I146="-",I147="-"),"DQ",SUM(I144,I145,I146,I147)))</f>
      </c>
      <c r="AZ146" s="47">
        <v>1140</v>
      </c>
    </row>
    <row r="147" spans="1:52" ht="15" customHeight="1">
      <c r="A147" s="48"/>
      <c r="B147" s="50"/>
      <c r="C147" s="51"/>
      <c r="D147" s="52">
        <f>IF(ISERROR(VLOOKUP($C147,'START LİSTE'!$B$6:$G$646,2,0)),"",VLOOKUP($C147,'START LİSTE'!$B$6:$G$646,2,0))</f>
      </c>
      <c r="E147" s="53">
        <f>IF(ISERROR(VLOOKUP($C147,'START LİSTE'!$B$6:$G$646,4,0)),"",VLOOKUP($C147,'START LİSTE'!$B$6:$G$646,4,0))</f>
      </c>
      <c r="F147" s="54">
        <f>IF(ISERROR(VLOOKUP($C147,'FERDİ SONUÇ'!$B$6:$H$640,6,0)),"",VLOOKUP($C147,'FERDİ SONUÇ'!$B$6:$H$640,6,0))</f>
      </c>
      <c r="G147" s="53" t="str">
        <f>IF(OR(E147="",F147="DQ",F147="DNF",F147="DNS",F147=""),"-",VLOOKUP(C147,'FERDİ SONUÇ'!$B$6:$H$640,7,0))</f>
        <v>-</v>
      </c>
      <c r="H147" s="53" t="str">
        <f>IF(OR(E147="",E147="F",F147="DQ",F147="DNF",F147="DNS",F147=""),"-",VLOOKUP(C147,'FERDİ SONUÇ'!$B$6:$H$640,7,0))</f>
        <v>-</v>
      </c>
      <c r="I147" s="56" t="str">
        <f>IF(ISERROR(SMALL(H144:H149,4)),"-",SMALL(H144:H149,4))</f>
        <v>-</v>
      </c>
      <c r="J147" s="49"/>
      <c r="AZ147" s="47">
        <v>1141</v>
      </c>
    </row>
    <row r="148" spans="1:52" ht="15" customHeight="1">
      <c r="A148" s="48"/>
      <c r="B148" s="50"/>
      <c r="C148" s="51"/>
      <c r="D148" s="52">
        <f>IF(ISERROR(VLOOKUP($C148,'START LİSTE'!$B$6:$G$646,2,0)),"",VLOOKUP($C148,'START LİSTE'!$B$6:$G$646,2,0))</f>
      </c>
      <c r="E148" s="53">
        <f>IF(ISERROR(VLOOKUP($C148,'START LİSTE'!$B$6:$G$646,4,0)),"",VLOOKUP($C148,'START LİSTE'!$B$6:$G$646,4,0))</f>
      </c>
      <c r="F148" s="54">
        <f>IF(ISERROR(VLOOKUP($C148,'FERDİ SONUÇ'!$B$6:$H$640,6,0)),"",VLOOKUP($C148,'FERDİ SONUÇ'!$B$6:$H$640,6,0))</f>
      </c>
      <c r="G148" s="53" t="str">
        <f>IF(OR(E148="",F148="DQ",F148="DNF",F148="DNS",F148=""),"-",VLOOKUP(C148,'FERDİ SONUÇ'!$B$6:$H$640,7,0))</f>
        <v>-</v>
      </c>
      <c r="H148" s="53" t="str">
        <f>IF(OR(E148="",E148="F",F148="DQ",F148="DNF",F148="DNS",F148=""),"-",VLOOKUP(C148,'FERDİ SONUÇ'!$B$6:$H$640,7,0))</f>
        <v>-</v>
      </c>
      <c r="I148" s="56" t="str">
        <f>IF(ISERROR(SMALL(H144:H149,5)),"-",SMALL(H144:H149,5))</f>
        <v>-</v>
      </c>
      <c r="J148" s="49"/>
      <c r="AZ148" s="47">
        <v>1142</v>
      </c>
    </row>
    <row r="149" spans="1:52" ht="15" customHeight="1">
      <c r="A149" s="57"/>
      <c r="B149" s="59"/>
      <c r="C149" s="88"/>
      <c r="D149" s="60">
        <f>IF(ISERROR(VLOOKUP($C149,'START LİSTE'!$B$6:$G$646,2,0)),"",VLOOKUP($C149,'START LİSTE'!$B$6:$G$646,2,0))</f>
      </c>
      <c r="E149" s="61">
        <f>IF(ISERROR(VLOOKUP($C149,'START LİSTE'!$B$6:$G$646,4,0)),"",VLOOKUP($C149,'START LİSTE'!$B$6:$G$646,4,0))</f>
      </c>
      <c r="F149" s="62">
        <f>IF(ISERROR(VLOOKUP($C149,'FERDİ SONUÇ'!$B$6:$H$640,6,0)),"",VLOOKUP($C149,'FERDİ SONUÇ'!$B$6:$H$640,6,0))</f>
      </c>
      <c r="G149" s="61" t="str">
        <f>IF(OR(E149="",F149="DQ",F149="DNF",F149="DNS",F149=""),"-",VLOOKUP(C149,'FERDİ SONUÇ'!$B$6:$H$640,7,0))</f>
        <v>-</v>
      </c>
      <c r="H149" s="61" t="str">
        <f>IF(OR(E149="",E149="F",F149="DQ",F149="DNF",F149="DNS",F149=""),"-",VLOOKUP(C149,'FERDİ SONUÇ'!$B$6:$H$640,7,0))</f>
        <v>-</v>
      </c>
      <c r="I149" s="64" t="str">
        <f>IF(ISERROR(SMALL(H144:H149,6)),"-",SMALL(H144:H149,6))</f>
        <v>-</v>
      </c>
      <c r="J149" s="58"/>
      <c r="AZ149" s="47">
        <v>1143</v>
      </c>
    </row>
    <row r="150" spans="1:52" ht="15" customHeight="1">
      <c r="A150" s="37"/>
      <c r="B150" s="39"/>
      <c r="C150" s="87"/>
      <c r="D150" s="41">
        <f>IF(ISERROR(VLOOKUP($C150,'START LİSTE'!$B$6:$G$646,2,0)),"",VLOOKUP($C150,'START LİSTE'!$B$6:$G$646,2,0))</f>
      </c>
      <c r="E150" s="42">
        <f>IF(ISERROR(VLOOKUP($C150,'START LİSTE'!$B$6:$G$646,4,0)),"",VLOOKUP($C150,'START LİSTE'!$B$6:$G$646,4,0))</f>
      </c>
      <c r="F150" s="43">
        <f>IF(ISERROR(VLOOKUP($C150,'FERDİ SONUÇ'!$B$6:$H$640,6,0)),"",VLOOKUP($C150,'FERDİ SONUÇ'!$B$6:$H$640,6,0))</f>
      </c>
      <c r="G150" s="42" t="str">
        <f>IF(OR(E150="",F150="DQ",F150="DNF",F150="DNS",F150=""),"-",VLOOKUP(C150,'FERDİ SONUÇ'!$B$6:$H$640,7,0))</f>
        <v>-</v>
      </c>
      <c r="H150" s="42" t="str">
        <f>IF(OR(E150="",E150="F",F150="DQ",F150="DNF",F150="DNS",F150=""),"-",VLOOKUP(C150,'FERDİ SONUÇ'!$B$6:$H$640,7,0))</f>
        <v>-</v>
      </c>
      <c r="I150" s="45" t="str">
        <f>IF(ISERROR(SMALL(H150:H155,1)),"-",SMALL(H150:H155,1))</f>
        <v>-</v>
      </c>
      <c r="J150" s="38"/>
      <c r="AZ150" s="47">
        <v>1144</v>
      </c>
    </row>
    <row r="151" spans="1:52" ht="15" customHeight="1">
      <c r="A151" s="48"/>
      <c r="B151" s="50"/>
      <c r="C151" s="51"/>
      <c r="D151" s="52">
        <f>IF(ISERROR(VLOOKUP($C151,'START LİSTE'!$B$6:$G$646,2,0)),"",VLOOKUP($C151,'START LİSTE'!$B$6:$G$646,2,0))</f>
      </c>
      <c r="E151" s="53">
        <f>IF(ISERROR(VLOOKUP($C151,'START LİSTE'!$B$6:$G$646,4,0)),"",VLOOKUP($C151,'START LİSTE'!$B$6:$G$646,4,0))</f>
      </c>
      <c r="F151" s="54">
        <f>IF(ISERROR(VLOOKUP($C151,'FERDİ SONUÇ'!$B$6:$H$640,6,0)),"",VLOOKUP($C151,'FERDİ SONUÇ'!$B$6:$H$640,6,0))</f>
      </c>
      <c r="G151" s="53" t="str">
        <f>IF(OR(E151="",F151="DQ",F151="DNF",F151="DNS",F151=""),"-",VLOOKUP(C151,'FERDİ SONUÇ'!$B$6:$H$640,7,0))</f>
        <v>-</v>
      </c>
      <c r="H151" s="53" t="str">
        <f>IF(OR(E151="",E151="F",F151="DQ",F151="DNF",F151="DNS",F151=""),"-",VLOOKUP(C151,'FERDİ SONUÇ'!$B$6:$H$640,7,0))</f>
        <v>-</v>
      </c>
      <c r="I151" s="56" t="str">
        <f>IF(ISERROR(SMALL(H150:H155,2)),"-",SMALL(H150:H155,2))</f>
        <v>-</v>
      </c>
      <c r="J151" s="49"/>
      <c r="AZ151" s="47">
        <v>1145</v>
      </c>
    </row>
    <row r="152" spans="1:52" ht="15" customHeight="1">
      <c r="A152" s="74">
        <f>IF(AND(B152&lt;&gt;"",J152&lt;&gt;"DQ"),COUNT(J$6:J$365)-(RANK(J152,J$6:J$365)+COUNTIF(J$6:J152,J152))+2,IF(C150&lt;&gt;"",AZ152,""))</f>
      </c>
      <c r="B152" s="50">
        <f>IF(ISERROR(VLOOKUP(C150,'START LİSTE'!$B$6:$G$646,3,0)),"",VLOOKUP(C150,'START LİSTE'!$B$6:$G$646,3,0))</f>
      </c>
      <c r="C152" s="51"/>
      <c r="D152" s="52">
        <f>IF(ISERROR(VLOOKUP($C152,'START LİSTE'!$B$6:$G$646,2,0)),"",VLOOKUP($C152,'START LİSTE'!$B$6:$G$646,2,0))</f>
      </c>
      <c r="E152" s="53">
        <f>IF(ISERROR(VLOOKUP($C152,'START LİSTE'!$B$6:$G$646,4,0)),"",VLOOKUP($C152,'START LİSTE'!$B$6:$G$646,4,0))</f>
      </c>
      <c r="F152" s="54">
        <f>IF(ISERROR(VLOOKUP($C152,'FERDİ SONUÇ'!$B$6:$H$640,6,0)),"",VLOOKUP($C152,'FERDİ SONUÇ'!$B$6:$H$640,6,0))</f>
      </c>
      <c r="G152" s="53" t="str">
        <f>IF(OR(E152="",F152="DQ",F152="DNF",F152="DNS",F152=""),"-",VLOOKUP(C152,'FERDİ SONUÇ'!$B$6:$H$640,7,0))</f>
        <v>-</v>
      </c>
      <c r="H152" s="53" t="str">
        <f>IF(OR(E152="",E152="F",F152="DQ",F152="DNF",F152="DNS",F152=""),"-",VLOOKUP(C152,'FERDİ SONUÇ'!$B$6:$H$640,7,0))</f>
        <v>-</v>
      </c>
      <c r="I152" s="56" t="str">
        <f>IF(ISERROR(SMALL(H150:H155,3)),"-",SMALL(H150:H155,3))</f>
        <v>-</v>
      </c>
      <c r="J152" s="73">
        <f>IF(C150="","",IF(OR(I150="-",I151="-",I152="-",I153="-"),"DQ",SUM(I150,I151,I152,I153)))</f>
      </c>
      <c r="AZ152" s="47">
        <v>1146</v>
      </c>
    </row>
    <row r="153" spans="1:52" ht="15" customHeight="1">
      <c r="A153" s="48"/>
      <c r="B153" s="50"/>
      <c r="C153" s="51"/>
      <c r="D153" s="52">
        <f>IF(ISERROR(VLOOKUP($C153,'START LİSTE'!$B$6:$G$646,2,0)),"",VLOOKUP($C153,'START LİSTE'!$B$6:$G$646,2,0))</f>
      </c>
      <c r="E153" s="53">
        <f>IF(ISERROR(VLOOKUP($C153,'START LİSTE'!$B$6:$G$646,4,0)),"",VLOOKUP($C153,'START LİSTE'!$B$6:$G$646,4,0))</f>
      </c>
      <c r="F153" s="54">
        <f>IF(ISERROR(VLOOKUP($C153,'FERDİ SONUÇ'!$B$6:$H$640,6,0)),"",VLOOKUP($C153,'FERDİ SONUÇ'!$B$6:$H$640,6,0))</f>
      </c>
      <c r="G153" s="53" t="str">
        <f>IF(OR(E153="",F153="DQ",F153="DNF",F153="DNS",F153=""),"-",VLOOKUP(C153,'FERDİ SONUÇ'!$B$6:$H$640,7,0))</f>
        <v>-</v>
      </c>
      <c r="H153" s="53" t="str">
        <f>IF(OR(E153="",E153="F",F153="DQ",F153="DNF",F153="DNS",F153=""),"-",VLOOKUP(C153,'FERDİ SONUÇ'!$B$6:$H$640,7,0))</f>
        <v>-</v>
      </c>
      <c r="I153" s="56" t="str">
        <f>IF(ISERROR(SMALL(H150:H155,4)),"-",SMALL(H150:H155,4))</f>
        <v>-</v>
      </c>
      <c r="J153" s="49"/>
      <c r="AZ153" s="47">
        <v>1147</v>
      </c>
    </row>
    <row r="154" spans="1:52" ht="15" customHeight="1">
      <c r="A154" s="48"/>
      <c r="B154" s="50"/>
      <c r="C154" s="51"/>
      <c r="D154" s="52">
        <f>IF(ISERROR(VLOOKUP($C154,'START LİSTE'!$B$6:$G$646,2,0)),"",VLOOKUP($C154,'START LİSTE'!$B$6:$G$646,2,0))</f>
      </c>
      <c r="E154" s="53">
        <f>IF(ISERROR(VLOOKUP($C154,'START LİSTE'!$B$6:$G$646,4,0)),"",VLOOKUP($C154,'START LİSTE'!$B$6:$G$646,4,0))</f>
      </c>
      <c r="F154" s="54">
        <f>IF(ISERROR(VLOOKUP($C154,'FERDİ SONUÇ'!$B$6:$H$640,6,0)),"",VLOOKUP($C154,'FERDİ SONUÇ'!$B$6:$H$640,6,0))</f>
      </c>
      <c r="G154" s="53" t="str">
        <f>IF(OR(E154="",F154="DQ",F154="DNF",F154="DNS",F154=""),"-",VLOOKUP(C154,'FERDİ SONUÇ'!$B$6:$H$640,7,0))</f>
        <v>-</v>
      </c>
      <c r="H154" s="53" t="str">
        <f>IF(OR(E154="",E154="F",F154="DQ",F154="DNF",F154="DNS",F154=""),"-",VLOOKUP(C154,'FERDİ SONUÇ'!$B$6:$H$640,7,0))</f>
        <v>-</v>
      </c>
      <c r="I154" s="56" t="str">
        <f>IF(ISERROR(SMALL(H150:H155,5)),"-",SMALL(H150:H155,5))</f>
        <v>-</v>
      </c>
      <c r="J154" s="49"/>
      <c r="AZ154" s="47">
        <v>1148</v>
      </c>
    </row>
    <row r="155" spans="1:52" ht="15" customHeight="1">
      <c r="A155" s="57"/>
      <c r="B155" s="59"/>
      <c r="C155" s="88"/>
      <c r="D155" s="60">
        <f>IF(ISERROR(VLOOKUP($C155,'START LİSTE'!$B$6:$G$646,2,0)),"",VLOOKUP($C155,'START LİSTE'!$B$6:$G$646,2,0))</f>
      </c>
      <c r="E155" s="61">
        <f>IF(ISERROR(VLOOKUP($C155,'START LİSTE'!$B$6:$G$646,4,0)),"",VLOOKUP($C155,'START LİSTE'!$B$6:$G$646,4,0))</f>
      </c>
      <c r="F155" s="62">
        <f>IF(ISERROR(VLOOKUP($C155,'FERDİ SONUÇ'!$B$6:$H$640,6,0)),"",VLOOKUP($C155,'FERDİ SONUÇ'!$B$6:$H$640,6,0))</f>
      </c>
      <c r="G155" s="61" t="str">
        <f>IF(OR(E155="",F155="DQ",F155="DNF",F155="DNS",F155=""),"-",VLOOKUP(C155,'FERDİ SONUÇ'!$B$6:$H$640,7,0))</f>
        <v>-</v>
      </c>
      <c r="H155" s="61" t="str">
        <f>IF(OR(E155="",E155="F",F155="DQ",F155="DNF",F155="DNS",F155=""),"-",VLOOKUP(C155,'FERDİ SONUÇ'!$B$6:$H$640,7,0))</f>
        <v>-</v>
      </c>
      <c r="I155" s="64" t="str">
        <f>IF(ISERROR(SMALL(H150:H155,6)),"-",SMALL(H150:H155,6))</f>
        <v>-</v>
      </c>
      <c r="J155" s="58"/>
      <c r="AZ155" s="47">
        <v>1149</v>
      </c>
    </row>
    <row r="156" spans="1:52" ht="15" customHeight="1">
      <c r="A156" s="37"/>
      <c r="B156" s="39"/>
      <c r="C156" s="87"/>
      <c r="D156" s="41">
        <f>IF(ISERROR(VLOOKUP($C156,'START LİSTE'!$B$6:$G$646,2,0)),"",VLOOKUP($C156,'START LİSTE'!$B$6:$G$646,2,0))</f>
      </c>
      <c r="E156" s="42">
        <f>IF(ISERROR(VLOOKUP($C156,'START LİSTE'!$B$6:$G$646,4,0)),"",VLOOKUP($C156,'START LİSTE'!$B$6:$G$646,4,0))</f>
      </c>
      <c r="F156" s="43">
        <f>IF(ISERROR(VLOOKUP($C156,'FERDİ SONUÇ'!$B$6:$H$640,6,0)),"",VLOOKUP($C156,'FERDİ SONUÇ'!$B$6:$H$640,6,0))</f>
      </c>
      <c r="G156" s="42" t="str">
        <f>IF(OR(E156="",F156="DQ",F156="DNF",F156="DNS",F156=""),"-",VLOOKUP(C156,'FERDİ SONUÇ'!$B$6:$H$640,7,0))</f>
        <v>-</v>
      </c>
      <c r="H156" s="42" t="str">
        <f>IF(OR(E156="",E156="F",F156="DQ",F156="DNF",F156="DNS",F156=""),"-",VLOOKUP(C156,'FERDİ SONUÇ'!$B$6:$H$640,7,0))</f>
        <v>-</v>
      </c>
      <c r="I156" s="45" t="str">
        <f>IF(ISERROR(SMALL(H156:H161,1)),"-",SMALL(H156:H161,1))</f>
        <v>-</v>
      </c>
      <c r="J156" s="38"/>
      <c r="AZ156" s="47">
        <v>1150</v>
      </c>
    </row>
    <row r="157" spans="1:52" ht="15" customHeight="1">
      <c r="A157" s="48"/>
      <c r="B157" s="50"/>
      <c r="C157" s="51"/>
      <c r="D157" s="52">
        <f>IF(ISERROR(VLOOKUP($C157,'START LİSTE'!$B$6:$G$646,2,0)),"",VLOOKUP($C157,'START LİSTE'!$B$6:$G$646,2,0))</f>
      </c>
      <c r="E157" s="53">
        <f>IF(ISERROR(VLOOKUP($C157,'START LİSTE'!$B$6:$G$646,4,0)),"",VLOOKUP($C157,'START LİSTE'!$B$6:$G$646,4,0))</f>
      </c>
      <c r="F157" s="54">
        <f>IF(ISERROR(VLOOKUP($C157,'FERDİ SONUÇ'!$B$6:$H$640,6,0)),"",VLOOKUP($C157,'FERDİ SONUÇ'!$B$6:$H$640,6,0))</f>
      </c>
      <c r="G157" s="53" t="str">
        <f>IF(OR(E157="",F157="DQ",F157="DNF",F157="DNS",F157=""),"-",VLOOKUP(C157,'FERDİ SONUÇ'!$B$6:$H$640,7,0))</f>
        <v>-</v>
      </c>
      <c r="H157" s="53" t="str">
        <f>IF(OR(E157="",E157="F",F157="DQ",F157="DNF",F157="DNS",F157=""),"-",VLOOKUP(C157,'FERDİ SONUÇ'!$B$6:$H$640,7,0))</f>
        <v>-</v>
      </c>
      <c r="I157" s="56" t="str">
        <f>IF(ISERROR(SMALL(H156:H161,2)),"-",SMALL(H156:H161,2))</f>
        <v>-</v>
      </c>
      <c r="J157" s="49"/>
      <c r="AZ157" s="47">
        <v>1151</v>
      </c>
    </row>
    <row r="158" spans="1:52" ht="15" customHeight="1">
      <c r="A158" s="74">
        <f>IF(AND(B158&lt;&gt;"",J158&lt;&gt;"DQ"),COUNT(J$6:J$365)-(RANK(J158,J$6:J$365)+COUNTIF(J$6:J158,J158))+2,IF(C156&lt;&gt;"",AZ158,""))</f>
      </c>
      <c r="B158" s="50">
        <f>IF(ISERROR(VLOOKUP(C156,'START LİSTE'!$B$6:$G$646,3,0)),"",VLOOKUP(C156,'START LİSTE'!$B$6:$G$646,3,0))</f>
      </c>
      <c r="C158" s="51"/>
      <c r="D158" s="52">
        <f>IF(ISERROR(VLOOKUP($C158,'START LİSTE'!$B$6:$G$646,2,0)),"",VLOOKUP($C158,'START LİSTE'!$B$6:$G$646,2,0))</f>
      </c>
      <c r="E158" s="53">
        <f>IF(ISERROR(VLOOKUP($C158,'START LİSTE'!$B$6:$G$646,4,0)),"",VLOOKUP($C158,'START LİSTE'!$B$6:$G$646,4,0))</f>
      </c>
      <c r="F158" s="54">
        <f>IF(ISERROR(VLOOKUP($C158,'FERDİ SONUÇ'!$B$6:$H$640,6,0)),"",VLOOKUP($C158,'FERDİ SONUÇ'!$B$6:$H$640,6,0))</f>
      </c>
      <c r="G158" s="53" t="str">
        <f>IF(OR(E158="",F158="DQ",F158="DNF",F158="DNS",F158=""),"-",VLOOKUP(C158,'FERDİ SONUÇ'!$B$6:$H$640,7,0))</f>
        <v>-</v>
      </c>
      <c r="H158" s="53" t="str">
        <f>IF(OR(E158="",E158="F",F158="DQ",F158="DNF",F158="DNS",F158=""),"-",VLOOKUP(C158,'FERDİ SONUÇ'!$B$6:$H$640,7,0))</f>
        <v>-</v>
      </c>
      <c r="I158" s="56" t="str">
        <f>IF(ISERROR(SMALL(H156:H161,3)),"-",SMALL(H156:H161,3))</f>
        <v>-</v>
      </c>
      <c r="J158" s="73">
        <f>IF(C156="","",IF(OR(I156="-",I157="-",I158="-",I159="-"),"DQ",SUM(I156,I157,I158,I159)))</f>
      </c>
      <c r="AZ158" s="47">
        <v>1152</v>
      </c>
    </row>
    <row r="159" spans="1:52" ht="15" customHeight="1">
      <c r="A159" s="48"/>
      <c r="B159" s="50"/>
      <c r="C159" s="51"/>
      <c r="D159" s="52">
        <f>IF(ISERROR(VLOOKUP($C159,'START LİSTE'!$B$6:$G$646,2,0)),"",VLOOKUP($C159,'START LİSTE'!$B$6:$G$646,2,0))</f>
      </c>
      <c r="E159" s="53">
        <f>IF(ISERROR(VLOOKUP($C159,'START LİSTE'!$B$6:$G$646,4,0)),"",VLOOKUP($C159,'START LİSTE'!$B$6:$G$646,4,0))</f>
      </c>
      <c r="F159" s="54">
        <f>IF(ISERROR(VLOOKUP($C159,'FERDİ SONUÇ'!$B$6:$H$640,6,0)),"",VLOOKUP($C159,'FERDİ SONUÇ'!$B$6:$H$640,6,0))</f>
      </c>
      <c r="G159" s="53" t="str">
        <f>IF(OR(E159="",F159="DQ",F159="DNF",F159="DNS",F159=""),"-",VLOOKUP(C159,'FERDİ SONUÇ'!$B$6:$H$640,7,0))</f>
        <v>-</v>
      </c>
      <c r="H159" s="53" t="str">
        <f>IF(OR(E159="",E159="F",F159="DQ",F159="DNF",F159="DNS",F159=""),"-",VLOOKUP(C159,'FERDİ SONUÇ'!$B$6:$H$640,7,0))</f>
        <v>-</v>
      </c>
      <c r="I159" s="56" t="str">
        <f>IF(ISERROR(SMALL(H156:H161,4)),"-",SMALL(H156:H161,4))</f>
        <v>-</v>
      </c>
      <c r="J159" s="49"/>
      <c r="AZ159" s="47">
        <v>1153</v>
      </c>
    </row>
    <row r="160" spans="1:52" ht="15" customHeight="1">
      <c r="A160" s="48"/>
      <c r="B160" s="50"/>
      <c r="C160" s="51"/>
      <c r="D160" s="52">
        <f>IF(ISERROR(VLOOKUP($C160,'START LİSTE'!$B$6:$G$646,2,0)),"",VLOOKUP($C160,'START LİSTE'!$B$6:$G$646,2,0))</f>
      </c>
      <c r="E160" s="53">
        <f>IF(ISERROR(VLOOKUP($C160,'START LİSTE'!$B$6:$G$646,4,0)),"",VLOOKUP($C160,'START LİSTE'!$B$6:$G$646,4,0))</f>
      </c>
      <c r="F160" s="54">
        <f>IF(ISERROR(VLOOKUP($C160,'FERDİ SONUÇ'!$B$6:$H$640,6,0)),"",VLOOKUP($C160,'FERDİ SONUÇ'!$B$6:$H$640,6,0))</f>
      </c>
      <c r="G160" s="53" t="str">
        <f>IF(OR(E160="",F160="DQ",F160="DNF",F160="DNS",F160=""),"-",VLOOKUP(C160,'FERDİ SONUÇ'!$B$6:$H$640,7,0))</f>
        <v>-</v>
      </c>
      <c r="H160" s="53" t="str">
        <f>IF(OR(E160="",E160="F",F160="DQ",F160="DNF",F160="DNS",F160=""),"-",VLOOKUP(C160,'FERDİ SONUÇ'!$B$6:$H$640,7,0))</f>
        <v>-</v>
      </c>
      <c r="I160" s="56" t="str">
        <f>IF(ISERROR(SMALL(H156:H161,5)),"-",SMALL(H156:H161,5))</f>
        <v>-</v>
      </c>
      <c r="J160" s="49"/>
      <c r="AZ160" s="47">
        <v>1154</v>
      </c>
    </row>
    <row r="161" spans="1:52" ht="15" customHeight="1">
      <c r="A161" s="57"/>
      <c r="B161" s="50"/>
      <c r="C161" s="88"/>
      <c r="D161" s="66">
        <f>IF(ISERROR(VLOOKUP($C161,'START LİSTE'!$B$6:$G$646,2,0)),"",VLOOKUP($C161,'START LİSTE'!$B$6:$G$646,2,0))</f>
      </c>
      <c r="E161" s="67">
        <f>IF(ISERROR(VLOOKUP($C161,'START LİSTE'!$B$6:$G$646,4,0)),"",VLOOKUP($C161,'START LİSTE'!$B$6:$G$646,4,0))</f>
      </c>
      <c r="F161" s="68">
        <f>IF(ISERROR(VLOOKUP($C161,'FERDİ SONUÇ'!$B$6:$H$640,6,0)),"",VLOOKUP($C161,'FERDİ SONUÇ'!$B$6:$H$640,6,0))</f>
      </c>
      <c r="G161" s="67" t="str">
        <f>IF(OR(E161="",F161="DQ",F161="DNF",F161="DNS",F161=""),"-",VLOOKUP(C161,'FERDİ SONUÇ'!$B$6:$H$640,7,0))</f>
        <v>-</v>
      </c>
      <c r="H161" s="67" t="str">
        <f>IF(OR(E161="",E161="F",F161="DQ",F161="DNF",F161="DNS",F161=""),"-",VLOOKUP(C161,'FERDİ SONUÇ'!$B$6:$H$640,7,0))</f>
        <v>-</v>
      </c>
      <c r="I161" s="64" t="str">
        <f>IF(ISERROR(SMALL(H156:H161,6)),"-",SMALL(H156:H161,6))</f>
        <v>-</v>
      </c>
      <c r="J161" s="58"/>
      <c r="AZ161" s="47">
        <v>1155</v>
      </c>
    </row>
    <row r="162" spans="1:52" ht="15" customHeight="1">
      <c r="A162" s="37"/>
      <c r="B162" s="39"/>
      <c r="C162" s="87"/>
      <c r="D162" s="41">
        <f>IF(ISERROR(VLOOKUP($C162,'START LİSTE'!$B$6:$G$646,2,0)),"",VLOOKUP($C162,'START LİSTE'!$B$6:$G$646,2,0))</f>
      </c>
      <c r="E162" s="42">
        <f>IF(ISERROR(VLOOKUP($C162,'START LİSTE'!$B$6:$G$646,4,0)),"",VLOOKUP($C162,'START LİSTE'!$B$6:$G$646,4,0))</f>
      </c>
      <c r="F162" s="43">
        <f>IF(ISERROR(VLOOKUP($C162,'FERDİ SONUÇ'!$B$6:$H$640,6,0)),"",VLOOKUP($C162,'FERDİ SONUÇ'!$B$6:$H$640,6,0))</f>
      </c>
      <c r="G162" s="42" t="str">
        <f>IF(OR(E162="",F162="DQ",F162="DNF",F162="DNS",F162=""),"-",VLOOKUP(C162,'FERDİ SONUÇ'!$B$6:$H$640,7,0))</f>
        <v>-</v>
      </c>
      <c r="H162" s="42" t="str">
        <f>IF(OR(E162="",E162="F",F162="DQ",F162="DNF",F162="DNS",F162=""),"-",VLOOKUP(C162,'FERDİ SONUÇ'!$B$6:$H$640,7,0))</f>
        <v>-</v>
      </c>
      <c r="I162" s="45" t="str">
        <f>IF(ISERROR(SMALL(H162:H167,1)),"-",SMALL(H162:H167,1))</f>
        <v>-</v>
      </c>
      <c r="J162" s="38"/>
      <c r="AZ162" s="47">
        <v>1156</v>
      </c>
    </row>
    <row r="163" spans="1:52" ht="15" customHeight="1">
      <c r="A163" s="48"/>
      <c r="B163" s="50"/>
      <c r="C163" s="51"/>
      <c r="D163" s="52">
        <f>IF(ISERROR(VLOOKUP($C163,'START LİSTE'!$B$6:$G$646,2,0)),"",VLOOKUP($C163,'START LİSTE'!$B$6:$G$646,2,0))</f>
      </c>
      <c r="E163" s="53">
        <f>IF(ISERROR(VLOOKUP($C163,'START LİSTE'!$B$6:$G$646,4,0)),"",VLOOKUP($C163,'START LİSTE'!$B$6:$G$646,4,0))</f>
      </c>
      <c r="F163" s="54">
        <f>IF(ISERROR(VLOOKUP($C163,'FERDİ SONUÇ'!$B$6:$H$640,6,0)),"",VLOOKUP($C163,'FERDİ SONUÇ'!$B$6:$H$640,6,0))</f>
      </c>
      <c r="G163" s="53" t="str">
        <f>IF(OR(E163="",F163="DQ",F163="DNF",F163="DNS",F163=""),"-",VLOOKUP(C163,'FERDİ SONUÇ'!$B$6:$H$640,7,0))</f>
        <v>-</v>
      </c>
      <c r="H163" s="53" t="str">
        <f>IF(OR(E163="",E163="F",F163="DQ",F163="DNF",F163="DNS",F163=""),"-",VLOOKUP(C163,'FERDİ SONUÇ'!$B$6:$H$640,7,0))</f>
        <v>-</v>
      </c>
      <c r="I163" s="56" t="str">
        <f>IF(ISERROR(SMALL(H162:H167,2)),"-",SMALL(H162:H167,2))</f>
        <v>-</v>
      </c>
      <c r="J163" s="49"/>
      <c r="AZ163" s="47">
        <v>1157</v>
      </c>
    </row>
    <row r="164" spans="1:52" ht="15" customHeight="1">
      <c r="A164" s="74">
        <f>IF(AND(B164&lt;&gt;"",J164&lt;&gt;"DQ"),COUNT(J$6:J$365)-(RANK(J164,J$6:J$365)+COUNTIF(J$6:J164,J164))+2,IF(C162&lt;&gt;"",AZ164,""))</f>
      </c>
      <c r="B164" s="50">
        <f>IF(ISERROR(VLOOKUP(C162,'START LİSTE'!$B$6:$G$646,3,0)),"",VLOOKUP(C162,'START LİSTE'!$B$6:$G$646,3,0))</f>
      </c>
      <c r="C164" s="51"/>
      <c r="D164" s="52">
        <f>IF(ISERROR(VLOOKUP($C164,'START LİSTE'!$B$6:$G$646,2,0)),"",VLOOKUP($C164,'START LİSTE'!$B$6:$G$646,2,0))</f>
      </c>
      <c r="E164" s="53">
        <f>IF(ISERROR(VLOOKUP($C164,'START LİSTE'!$B$6:$G$646,4,0)),"",VLOOKUP($C164,'START LİSTE'!$B$6:$G$646,4,0))</f>
      </c>
      <c r="F164" s="54">
        <f>IF(ISERROR(VLOOKUP($C164,'FERDİ SONUÇ'!$B$6:$H$640,6,0)),"",VLOOKUP($C164,'FERDİ SONUÇ'!$B$6:$H$640,6,0))</f>
      </c>
      <c r="G164" s="53" t="str">
        <f>IF(OR(E164="",F164="DQ",F164="DNF",F164="DNS",F164=""),"-",VLOOKUP(C164,'FERDİ SONUÇ'!$B$6:$H$640,7,0))</f>
        <v>-</v>
      </c>
      <c r="H164" s="53" t="str">
        <f>IF(OR(E164="",E164="F",F164="DQ",F164="DNF",F164="DNS",F164=""),"-",VLOOKUP(C164,'FERDİ SONUÇ'!$B$6:$H$640,7,0))</f>
        <v>-</v>
      </c>
      <c r="I164" s="56" t="str">
        <f>IF(ISERROR(SMALL(H162:H167,3)),"-",SMALL(H162:H167,3))</f>
        <v>-</v>
      </c>
      <c r="J164" s="73">
        <f>IF(C162="","",IF(OR(I162="-",I163="-",I164="-",I165="-"),"DQ",SUM(I162,I163,I164,I165)))</f>
      </c>
      <c r="AZ164" s="47">
        <v>1158</v>
      </c>
    </row>
    <row r="165" spans="1:52" ht="15" customHeight="1">
      <c r="A165" s="48"/>
      <c r="B165" s="50"/>
      <c r="C165" s="51"/>
      <c r="D165" s="52">
        <f>IF(ISERROR(VLOOKUP($C165,'START LİSTE'!$B$6:$G$646,2,0)),"",VLOOKUP($C165,'START LİSTE'!$B$6:$G$646,2,0))</f>
      </c>
      <c r="E165" s="53">
        <f>IF(ISERROR(VLOOKUP($C165,'START LİSTE'!$B$6:$G$646,4,0)),"",VLOOKUP($C165,'START LİSTE'!$B$6:$G$646,4,0))</f>
      </c>
      <c r="F165" s="54">
        <f>IF(ISERROR(VLOOKUP($C165,'FERDİ SONUÇ'!$B$6:$H$640,6,0)),"",VLOOKUP($C165,'FERDİ SONUÇ'!$B$6:$H$640,6,0))</f>
      </c>
      <c r="G165" s="53" t="str">
        <f>IF(OR(E165="",F165="DQ",F165="DNF",F165="DNS",F165=""),"-",VLOOKUP(C165,'FERDİ SONUÇ'!$B$6:$H$640,7,0))</f>
        <v>-</v>
      </c>
      <c r="H165" s="53" t="str">
        <f>IF(OR(E165="",E165="F",F165="DQ",F165="DNF",F165="DNS",F165=""),"-",VLOOKUP(C165,'FERDİ SONUÇ'!$B$6:$H$640,7,0))</f>
        <v>-</v>
      </c>
      <c r="I165" s="56" t="str">
        <f>IF(ISERROR(SMALL(H162:H167,4)),"-",SMALL(H162:H167,4))</f>
        <v>-</v>
      </c>
      <c r="J165" s="49"/>
      <c r="AZ165" s="47">
        <v>1159</v>
      </c>
    </row>
    <row r="166" spans="1:52" ht="15" customHeight="1">
      <c r="A166" s="48"/>
      <c r="B166" s="50"/>
      <c r="C166" s="51"/>
      <c r="D166" s="52">
        <f>IF(ISERROR(VLOOKUP($C166,'START LİSTE'!$B$6:$G$646,2,0)),"",VLOOKUP($C166,'START LİSTE'!$B$6:$G$646,2,0))</f>
      </c>
      <c r="E166" s="53">
        <f>IF(ISERROR(VLOOKUP($C166,'START LİSTE'!$B$6:$G$646,4,0)),"",VLOOKUP($C166,'START LİSTE'!$B$6:$G$646,4,0))</f>
      </c>
      <c r="F166" s="54">
        <f>IF(ISERROR(VLOOKUP($C166,'FERDİ SONUÇ'!$B$6:$H$640,6,0)),"",VLOOKUP($C166,'FERDİ SONUÇ'!$B$6:$H$640,6,0))</f>
      </c>
      <c r="G166" s="53" t="str">
        <f>IF(OR(E166="",F166="DQ",F166="DNF",F166="DNS",F166=""),"-",VLOOKUP(C166,'FERDİ SONUÇ'!$B$6:$H$640,7,0))</f>
        <v>-</v>
      </c>
      <c r="H166" s="53" t="str">
        <f>IF(OR(E166="",E166="F",F166="DQ",F166="DNF",F166="DNS",F166=""),"-",VLOOKUP(C166,'FERDİ SONUÇ'!$B$6:$H$640,7,0))</f>
        <v>-</v>
      </c>
      <c r="I166" s="56" t="str">
        <f>IF(ISERROR(SMALL(H162:H167,5)),"-",SMALL(H162:H167,5))</f>
        <v>-</v>
      </c>
      <c r="J166" s="49"/>
      <c r="AZ166" s="47">
        <v>1160</v>
      </c>
    </row>
    <row r="167" spans="1:52" ht="15" customHeight="1">
      <c r="A167" s="57"/>
      <c r="B167" s="59"/>
      <c r="C167" s="88"/>
      <c r="D167" s="60">
        <f>IF(ISERROR(VLOOKUP($C167,'START LİSTE'!$B$6:$G$646,2,0)),"",VLOOKUP($C167,'START LİSTE'!$B$6:$G$646,2,0))</f>
      </c>
      <c r="E167" s="61">
        <f>IF(ISERROR(VLOOKUP($C167,'START LİSTE'!$B$6:$G$646,4,0)),"",VLOOKUP($C167,'START LİSTE'!$B$6:$G$646,4,0))</f>
      </c>
      <c r="F167" s="62">
        <f>IF(ISERROR(VLOOKUP($C167,'FERDİ SONUÇ'!$B$6:$H$640,6,0)),"",VLOOKUP($C167,'FERDİ SONUÇ'!$B$6:$H$640,6,0))</f>
      </c>
      <c r="G167" s="61" t="str">
        <f>IF(OR(E167="",F167="DQ",F167="DNF",F167="DNS",F167=""),"-",VLOOKUP(C167,'FERDİ SONUÇ'!$B$6:$H$640,7,0))</f>
        <v>-</v>
      </c>
      <c r="H167" s="61" t="str">
        <f>IF(OR(E167="",E167="F",F167="DQ",F167="DNF",F167="DNS",F167=""),"-",VLOOKUP(C167,'FERDİ SONUÇ'!$B$6:$H$640,7,0))</f>
        <v>-</v>
      </c>
      <c r="I167" s="64" t="str">
        <f>IF(ISERROR(SMALL(H162:H167,6)),"-",SMALL(H162:H167,6))</f>
        <v>-</v>
      </c>
      <c r="J167" s="58"/>
      <c r="AZ167" s="47">
        <v>1161</v>
      </c>
    </row>
    <row r="168" spans="1:52" ht="15" customHeight="1">
      <c r="A168" s="37"/>
      <c r="B168" s="39"/>
      <c r="C168" s="87"/>
      <c r="D168" s="41">
        <f>IF(ISERROR(VLOOKUP($C168,'START LİSTE'!$B$6:$G$646,2,0)),"",VLOOKUP($C168,'START LİSTE'!$B$6:$G$646,2,0))</f>
      </c>
      <c r="E168" s="42">
        <f>IF(ISERROR(VLOOKUP($C168,'START LİSTE'!$B$6:$G$646,4,0)),"",VLOOKUP($C168,'START LİSTE'!$B$6:$G$646,4,0))</f>
      </c>
      <c r="F168" s="43">
        <f>IF(ISERROR(VLOOKUP($C168,'FERDİ SONUÇ'!$B$6:$H$640,6,0)),"",VLOOKUP($C168,'FERDİ SONUÇ'!$B$6:$H$640,6,0))</f>
      </c>
      <c r="G168" s="42" t="str">
        <f>IF(OR(E168="",F168="DQ",F168="DNF",F168="DNS",F168=""),"-",VLOOKUP(C168,'FERDİ SONUÇ'!$B$6:$H$640,7,0))</f>
        <v>-</v>
      </c>
      <c r="H168" s="42" t="str">
        <f>IF(OR(E168="",E168="F",F168="DQ",F168="DNF",F168="DNS",F168=""),"-",VLOOKUP(C168,'FERDİ SONUÇ'!$B$6:$H$640,7,0))</f>
        <v>-</v>
      </c>
      <c r="I168" s="45" t="str">
        <f>IF(ISERROR(SMALL(H168:H173,1)),"-",SMALL(H168:H173,1))</f>
        <v>-</v>
      </c>
      <c r="J168" s="38"/>
      <c r="AZ168" s="47">
        <v>1162</v>
      </c>
    </row>
    <row r="169" spans="1:52" ht="15" customHeight="1">
      <c r="A169" s="48"/>
      <c r="B169" s="50"/>
      <c r="C169" s="51"/>
      <c r="D169" s="52">
        <f>IF(ISERROR(VLOOKUP($C169,'START LİSTE'!$B$6:$G$646,2,0)),"",VLOOKUP($C169,'START LİSTE'!$B$6:$G$646,2,0))</f>
      </c>
      <c r="E169" s="53">
        <f>IF(ISERROR(VLOOKUP($C169,'START LİSTE'!$B$6:$G$646,4,0)),"",VLOOKUP($C169,'START LİSTE'!$B$6:$G$646,4,0))</f>
      </c>
      <c r="F169" s="54">
        <f>IF(ISERROR(VLOOKUP($C169,'FERDİ SONUÇ'!$B$6:$H$640,6,0)),"",VLOOKUP($C169,'FERDİ SONUÇ'!$B$6:$H$640,6,0))</f>
      </c>
      <c r="G169" s="53" t="str">
        <f>IF(OR(E169="",F169="DQ",F169="DNF",F169="DNS",F169=""),"-",VLOOKUP(C169,'FERDİ SONUÇ'!$B$6:$H$640,7,0))</f>
        <v>-</v>
      </c>
      <c r="H169" s="53" t="str">
        <f>IF(OR(E169="",E169="F",F169="DQ",F169="DNF",F169="DNS",F169=""),"-",VLOOKUP(C169,'FERDİ SONUÇ'!$B$6:$H$640,7,0))</f>
        <v>-</v>
      </c>
      <c r="I169" s="56" t="str">
        <f>IF(ISERROR(SMALL(H168:H173,2)),"-",SMALL(H168:H173,2))</f>
        <v>-</v>
      </c>
      <c r="J169" s="49"/>
      <c r="AZ169" s="47">
        <v>1163</v>
      </c>
    </row>
    <row r="170" spans="1:52" ht="15" customHeight="1">
      <c r="A170" s="74">
        <f>IF(AND(B170&lt;&gt;"",J170&lt;&gt;"DQ"),COUNT(J$6:J$365)-(RANK(J170,J$6:J$365)+COUNTIF(J$6:J170,J170))+2,IF(C168&lt;&gt;"",AZ170,""))</f>
      </c>
      <c r="B170" s="50">
        <f>IF(ISERROR(VLOOKUP(C168,'START LİSTE'!$B$6:$G$646,3,0)),"",VLOOKUP(C168,'START LİSTE'!$B$6:$G$646,3,0))</f>
      </c>
      <c r="C170" s="51"/>
      <c r="D170" s="52">
        <f>IF(ISERROR(VLOOKUP($C170,'START LİSTE'!$B$6:$G$646,2,0)),"",VLOOKUP($C170,'START LİSTE'!$B$6:$G$646,2,0))</f>
      </c>
      <c r="E170" s="53">
        <f>IF(ISERROR(VLOOKUP($C170,'START LİSTE'!$B$6:$G$646,4,0)),"",VLOOKUP($C170,'START LİSTE'!$B$6:$G$646,4,0))</f>
      </c>
      <c r="F170" s="54">
        <f>IF(ISERROR(VLOOKUP($C170,'FERDİ SONUÇ'!$B$6:$H$640,6,0)),"",VLOOKUP($C170,'FERDİ SONUÇ'!$B$6:$H$640,6,0))</f>
      </c>
      <c r="G170" s="53" t="str">
        <f>IF(OR(E170="",F170="DQ",F170="DNF",F170="DNS",F170=""),"-",VLOOKUP(C170,'FERDİ SONUÇ'!$B$6:$H$640,7,0))</f>
        <v>-</v>
      </c>
      <c r="H170" s="53" t="str">
        <f>IF(OR(E170="",E170="F",F170="DQ",F170="DNF",F170="DNS",F170=""),"-",VLOOKUP(C170,'FERDİ SONUÇ'!$B$6:$H$640,7,0))</f>
        <v>-</v>
      </c>
      <c r="I170" s="56" t="str">
        <f>IF(ISERROR(SMALL(H168:H173,3)),"-",SMALL(H168:H173,3))</f>
        <v>-</v>
      </c>
      <c r="J170" s="73">
        <f>IF(C168="","",IF(OR(I168="-",I169="-",I170="-",I171="-"),"DQ",SUM(I168,I169,I170,I171)))</f>
      </c>
      <c r="AZ170" s="47">
        <v>1164</v>
      </c>
    </row>
    <row r="171" spans="1:52" ht="15" customHeight="1">
      <c r="A171" s="48"/>
      <c r="B171" s="50"/>
      <c r="C171" s="51"/>
      <c r="D171" s="52">
        <f>IF(ISERROR(VLOOKUP($C171,'START LİSTE'!$B$6:$G$646,2,0)),"",VLOOKUP($C171,'START LİSTE'!$B$6:$G$646,2,0))</f>
      </c>
      <c r="E171" s="53">
        <f>IF(ISERROR(VLOOKUP($C171,'START LİSTE'!$B$6:$G$646,4,0)),"",VLOOKUP($C171,'START LİSTE'!$B$6:$G$646,4,0))</f>
      </c>
      <c r="F171" s="54">
        <f>IF(ISERROR(VLOOKUP($C171,'FERDİ SONUÇ'!$B$6:$H$640,6,0)),"",VLOOKUP($C171,'FERDİ SONUÇ'!$B$6:$H$640,6,0))</f>
      </c>
      <c r="G171" s="53" t="str">
        <f>IF(OR(E171="",F171="DQ",F171="DNF",F171="DNS",F171=""),"-",VLOOKUP(C171,'FERDİ SONUÇ'!$B$6:$H$640,7,0))</f>
        <v>-</v>
      </c>
      <c r="H171" s="53" t="str">
        <f>IF(OR(E171="",E171="F",F171="DQ",F171="DNF",F171="DNS",F171=""),"-",VLOOKUP(C171,'FERDİ SONUÇ'!$B$6:$H$640,7,0))</f>
        <v>-</v>
      </c>
      <c r="I171" s="56" t="str">
        <f>IF(ISERROR(SMALL(H168:H173,4)),"-",SMALL(H168:H173,4))</f>
        <v>-</v>
      </c>
      <c r="J171" s="49"/>
      <c r="AZ171" s="47">
        <v>1165</v>
      </c>
    </row>
    <row r="172" spans="1:52" ht="15" customHeight="1">
      <c r="A172" s="48"/>
      <c r="B172" s="50"/>
      <c r="C172" s="51"/>
      <c r="D172" s="52">
        <f>IF(ISERROR(VLOOKUP($C172,'START LİSTE'!$B$6:$G$646,2,0)),"",VLOOKUP($C172,'START LİSTE'!$B$6:$G$646,2,0))</f>
      </c>
      <c r="E172" s="53">
        <f>IF(ISERROR(VLOOKUP($C172,'START LİSTE'!$B$6:$G$646,4,0)),"",VLOOKUP($C172,'START LİSTE'!$B$6:$G$646,4,0))</f>
      </c>
      <c r="F172" s="54">
        <f>IF(ISERROR(VLOOKUP($C172,'FERDİ SONUÇ'!$B$6:$H$640,6,0)),"",VLOOKUP($C172,'FERDİ SONUÇ'!$B$6:$H$640,6,0))</f>
      </c>
      <c r="G172" s="53" t="str">
        <f>IF(OR(E172="",F172="DQ",F172="DNF",F172="DNS",F172=""),"-",VLOOKUP(C172,'FERDİ SONUÇ'!$B$6:$H$640,7,0))</f>
        <v>-</v>
      </c>
      <c r="H172" s="53" t="str">
        <f>IF(OR(E172="",E172="F",F172="DQ",F172="DNF",F172="DNS",F172=""),"-",VLOOKUP(C172,'FERDİ SONUÇ'!$B$6:$H$640,7,0))</f>
        <v>-</v>
      </c>
      <c r="I172" s="56" t="str">
        <f>IF(ISERROR(SMALL(H168:H173,5)),"-",SMALL(H168:H173,5))</f>
        <v>-</v>
      </c>
      <c r="J172" s="49"/>
      <c r="AZ172" s="47">
        <v>1166</v>
      </c>
    </row>
    <row r="173" spans="1:52" ht="15" customHeight="1">
      <c r="A173" s="57"/>
      <c r="B173" s="59"/>
      <c r="C173" s="88"/>
      <c r="D173" s="60">
        <f>IF(ISERROR(VLOOKUP($C173,'START LİSTE'!$B$6:$G$646,2,0)),"",VLOOKUP($C173,'START LİSTE'!$B$6:$G$646,2,0))</f>
      </c>
      <c r="E173" s="61">
        <f>IF(ISERROR(VLOOKUP($C173,'START LİSTE'!$B$6:$G$646,4,0)),"",VLOOKUP($C173,'START LİSTE'!$B$6:$G$646,4,0))</f>
      </c>
      <c r="F173" s="62">
        <f>IF(ISERROR(VLOOKUP($C173,'FERDİ SONUÇ'!$B$6:$H$640,6,0)),"",VLOOKUP($C173,'FERDİ SONUÇ'!$B$6:$H$640,6,0))</f>
      </c>
      <c r="G173" s="61" t="str">
        <f>IF(OR(E173="",F173="DQ",F173="DNF",F173="DNS",F173=""),"-",VLOOKUP(C173,'FERDİ SONUÇ'!$B$6:$H$640,7,0))</f>
        <v>-</v>
      </c>
      <c r="H173" s="61" t="str">
        <f>IF(OR(E173="",E173="F",F173="DQ",F173="DNF",F173="DNS",F173=""),"-",VLOOKUP(C173,'FERDİ SONUÇ'!$B$6:$H$640,7,0))</f>
        <v>-</v>
      </c>
      <c r="I173" s="64" t="str">
        <f>IF(ISERROR(SMALL(H168:H173,6)),"-",SMALL(H168:H173,6))</f>
        <v>-</v>
      </c>
      <c r="J173" s="58"/>
      <c r="AZ173" s="47">
        <v>1167</v>
      </c>
    </row>
    <row r="174" spans="1:52" ht="15" customHeight="1">
      <c r="A174" s="37"/>
      <c r="B174" s="39"/>
      <c r="C174" s="87"/>
      <c r="D174" s="41">
        <f>IF(ISERROR(VLOOKUP($C174,'START LİSTE'!$B$6:$G$646,2,0)),"",VLOOKUP($C174,'START LİSTE'!$B$6:$G$646,2,0))</f>
      </c>
      <c r="E174" s="42">
        <f>IF(ISERROR(VLOOKUP($C174,'START LİSTE'!$B$6:$G$646,4,0)),"",VLOOKUP($C174,'START LİSTE'!$B$6:$G$646,4,0))</f>
      </c>
      <c r="F174" s="43">
        <f>IF(ISERROR(VLOOKUP($C174,'FERDİ SONUÇ'!$B$6:$H$640,6,0)),"",VLOOKUP($C174,'FERDİ SONUÇ'!$B$6:$H$640,6,0))</f>
      </c>
      <c r="G174" s="42" t="str">
        <f>IF(OR(E174="",F174="DQ",F174="DNF",F174="DNS",F174=""),"-",VLOOKUP(C174,'FERDİ SONUÇ'!$B$6:$H$640,7,0))</f>
        <v>-</v>
      </c>
      <c r="H174" s="42" t="str">
        <f>IF(OR(E174="",E174="F",F174="DQ",F174="DNF",F174="DNS",F174=""),"-",VLOOKUP(C174,'FERDİ SONUÇ'!$B$6:$H$640,7,0))</f>
        <v>-</v>
      </c>
      <c r="I174" s="45" t="str">
        <f>IF(ISERROR(SMALL(H174:H179,1)),"-",SMALL(H174:H179,1))</f>
        <v>-</v>
      </c>
      <c r="J174" s="38"/>
      <c r="AZ174" s="47">
        <v>1168</v>
      </c>
    </row>
    <row r="175" spans="1:52" ht="15" customHeight="1">
      <c r="A175" s="48"/>
      <c r="B175" s="50"/>
      <c r="C175" s="51"/>
      <c r="D175" s="52">
        <f>IF(ISERROR(VLOOKUP($C175,'START LİSTE'!$B$6:$G$646,2,0)),"",VLOOKUP($C175,'START LİSTE'!$B$6:$G$646,2,0))</f>
      </c>
      <c r="E175" s="53">
        <f>IF(ISERROR(VLOOKUP($C175,'START LİSTE'!$B$6:$G$646,4,0)),"",VLOOKUP($C175,'START LİSTE'!$B$6:$G$646,4,0))</f>
      </c>
      <c r="F175" s="54">
        <f>IF(ISERROR(VLOOKUP($C175,'FERDİ SONUÇ'!$B$6:$H$640,6,0)),"",VLOOKUP($C175,'FERDİ SONUÇ'!$B$6:$H$640,6,0))</f>
      </c>
      <c r="G175" s="53" t="str">
        <f>IF(OR(E175="",F175="DQ",F175="DNF",F175="DNS",F175=""),"-",VLOOKUP(C175,'FERDİ SONUÇ'!$B$6:$H$640,7,0))</f>
        <v>-</v>
      </c>
      <c r="H175" s="53" t="str">
        <f>IF(OR(E175="",E175="F",F175="DQ",F175="DNF",F175="DNS",F175=""),"-",VLOOKUP(C175,'FERDİ SONUÇ'!$B$6:$H$640,7,0))</f>
        <v>-</v>
      </c>
      <c r="I175" s="56" t="str">
        <f>IF(ISERROR(SMALL(H174:H179,2)),"-",SMALL(H174:H179,2))</f>
        <v>-</v>
      </c>
      <c r="J175" s="49"/>
      <c r="AZ175" s="47">
        <v>1169</v>
      </c>
    </row>
    <row r="176" spans="1:52" ht="15" customHeight="1">
      <c r="A176" s="74">
        <f>IF(AND(B176&lt;&gt;"",J176&lt;&gt;"DQ"),COUNT(J$6:J$365)-(RANK(J176,J$6:J$365)+COUNTIF(J$6:J176,J176))+2,IF(C174&lt;&gt;"",AZ176,""))</f>
      </c>
      <c r="B176" s="50">
        <f>IF(ISERROR(VLOOKUP(C174,'START LİSTE'!$B$6:$G$646,3,0)),"",VLOOKUP(C174,'START LİSTE'!$B$6:$G$646,3,0))</f>
      </c>
      <c r="C176" s="51"/>
      <c r="D176" s="52">
        <f>IF(ISERROR(VLOOKUP($C176,'START LİSTE'!$B$6:$G$646,2,0)),"",VLOOKUP($C176,'START LİSTE'!$B$6:$G$646,2,0))</f>
      </c>
      <c r="E176" s="53">
        <f>IF(ISERROR(VLOOKUP($C176,'START LİSTE'!$B$6:$G$646,4,0)),"",VLOOKUP($C176,'START LİSTE'!$B$6:$G$646,4,0))</f>
      </c>
      <c r="F176" s="54">
        <f>IF(ISERROR(VLOOKUP($C176,'FERDİ SONUÇ'!$B$6:$H$640,6,0)),"",VLOOKUP($C176,'FERDİ SONUÇ'!$B$6:$H$640,6,0))</f>
      </c>
      <c r="G176" s="53" t="str">
        <f>IF(OR(E176="",F176="DQ",F176="DNF",F176="DNS",F176=""),"-",VLOOKUP(C176,'FERDİ SONUÇ'!$B$6:$H$640,7,0))</f>
        <v>-</v>
      </c>
      <c r="H176" s="53" t="str">
        <f>IF(OR(E176="",E176="F",F176="DQ",F176="DNF",F176="DNS",F176=""),"-",VLOOKUP(C176,'FERDİ SONUÇ'!$B$6:$H$640,7,0))</f>
        <v>-</v>
      </c>
      <c r="I176" s="56" t="str">
        <f>IF(ISERROR(SMALL(H174:H179,3)),"-",SMALL(H174:H179,3))</f>
        <v>-</v>
      </c>
      <c r="J176" s="73">
        <f>IF(C174="","",IF(OR(I174="-",I175="-",I176="-",I177="-"),"DQ",SUM(I174,I175,I176,I177)))</f>
      </c>
      <c r="AZ176" s="47">
        <v>1170</v>
      </c>
    </row>
    <row r="177" spans="1:52" ht="15" customHeight="1">
      <c r="A177" s="48"/>
      <c r="B177" s="50"/>
      <c r="C177" s="51"/>
      <c r="D177" s="52">
        <f>IF(ISERROR(VLOOKUP($C177,'START LİSTE'!$B$6:$G$646,2,0)),"",VLOOKUP($C177,'START LİSTE'!$B$6:$G$646,2,0))</f>
      </c>
      <c r="E177" s="53">
        <f>IF(ISERROR(VLOOKUP($C177,'START LİSTE'!$B$6:$G$646,4,0)),"",VLOOKUP($C177,'START LİSTE'!$B$6:$G$646,4,0))</f>
      </c>
      <c r="F177" s="54">
        <f>IF(ISERROR(VLOOKUP($C177,'FERDİ SONUÇ'!$B$6:$H$640,6,0)),"",VLOOKUP($C177,'FERDİ SONUÇ'!$B$6:$H$640,6,0))</f>
      </c>
      <c r="G177" s="53" t="str">
        <f>IF(OR(E177="",F177="DQ",F177="DNF",F177="DNS",F177=""),"-",VLOOKUP(C177,'FERDİ SONUÇ'!$B$6:$H$640,7,0))</f>
        <v>-</v>
      </c>
      <c r="H177" s="53" t="str">
        <f>IF(OR(E177="",E177="F",F177="DQ",F177="DNF",F177="DNS",F177=""),"-",VLOOKUP(C177,'FERDİ SONUÇ'!$B$6:$H$640,7,0))</f>
        <v>-</v>
      </c>
      <c r="I177" s="56" t="str">
        <f>IF(ISERROR(SMALL(H174:H179,4)),"-",SMALL(H174:H179,4))</f>
        <v>-</v>
      </c>
      <c r="J177" s="49"/>
      <c r="AZ177" s="47">
        <v>1171</v>
      </c>
    </row>
    <row r="178" spans="1:52" ht="15" customHeight="1">
      <c r="A178" s="48"/>
      <c r="B178" s="50"/>
      <c r="C178" s="51"/>
      <c r="D178" s="52">
        <f>IF(ISERROR(VLOOKUP($C178,'START LİSTE'!$B$6:$G$646,2,0)),"",VLOOKUP($C178,'START LİSTE'!$B$6:$G$646,2,0))</f>
      </c>
      <c r="E178" s="53">
        <f>IF(ISERROR(VLOOKUP($C178,'START LİSTE'!$B$6:$G$646,4,0)),"",VLOOKUP($C178,'START LİSTE'!$B$6:$G$646,4,0))</f>
      </c>
      <c r="F178" s="54">
        <f>IF(ISERROR(VLOOKUP($C178,'FERDİ SONUÇ'!$B$6:$H$640,6,0)),"",VLOOKUP($C178,'FERDİ SONUÇ'!$B$6:$H$640,6,0))</f>
      </c>
      <c r="G178" s="53" t="str">
        <f>IF(OR(E178="",F178="DQ",F178="DNF",F178="DNS",F178=""),"-",VLOOKUP(C178,'FERDİ SONUÇ'!$B$6:$H$640,7,0))</f>
        <v>-</v>
      </c>
      <c r="H178" s="53" t="str">
        <f>IF(OR(E178="",E178="F",F178="DQ",F178="DNF",F178="DNS",F178=""),"-",VLOOKUP(C178,'FERDİ SONUÇ'!$B$6:$H$640,7,0))</f>
        <v>-</v>
      </c>
      <c r="I178" s="56" t="str">
        <f>IF(ISERROR(SMALL(H174:H179,5)),"-",SMALL(H174:H179,5))</f>
        <v>-</v>
      </c>
      <c r="J178" s="49"/>
      <c r="AZ178" s="47">
        <v>1172</v>
      </c>
    </row>
    <row r="179" spans="1:52" ht="15" customHeight="1">
      <c r="A179" s="57"/>
      <c r="B179" s="59"/>
      <c r="C179" s="88"/>
      <c r="D179" s="60">
        <f>IF(ISERROR(VLOOKUP($C179,'START LİSTE'!$B$6:$G$646,2,0)),"",VLOOKUP($C179,'START LİSTE'!$B$6:$G$646,2,0))</f>
      </c>
      <c r="E179" s="61">
        <f>IF(ISERROR(VLOOKUP($C179,'START LİSTE'!$B$6:$G$646,4,0)),"",VLOOKUP($C179,'START LİSTE'!$B$6:$G$646,4,0))</f>
      </c>
      <c r="F179" s="62">
        <f>IF(ISERROR(VLOOKUP($C179,'FERDİ SONUÇ'!$B$6:$H$640,6,0)),"",VLOOKUP($C179,'FERDİ SONUÇ'!$B$6:$H$640,6,0))</f>
      </c>
      <c r="G179" s="61" t="str">
        <f>IF(OR(E179="",F179="DQ",F179="DNF",F179="DNS",F179=""),"-",VLOOKUP(C179,'FERDİ SONUÇ'!$B$6:$H$640,7,0))</f>
        <v>-</v>
      </c>
      <c r="H179" s="61" t="str">
        <f>IF(OR(E179="",E179="F",F179="DQ",F179="DNF",F179="DNS",F179=""),"-",VLOOKUP(C179,'FERDİ SONUÇ'!$B$6:$H$640,7,0))</f>
        <v>-</v>
      </c>
      <c r="I179" s="64" t="str">
        <f>IF(ISERROR(SMALL(H174:H179,6)),"-",SMALL(H174:H179,6))</f>
        <v>-</v>
      </c>
      <c r="J179" s="58"/>
      <c r="AZ179" s="47">
        <v>1173</v>
      </c>
    </row>
    <row r="180" spans="1:52" ht="15" customHeight="1">
      <c r="A180" s="37"/>
      <c r="B180" s="39"/>
      <c r="C180" s="87"/>
      <c r="D180" s="41">
        <f>IF(ISERROR(VLOOKUP($C180,'START LİSTE'!$B$6:$G$646,2,0)),"",VLOOKUP($C180,'START LİSTE'!$B$6:$G$646,2,0))</f>
      </c>
      <c r="E180" s="42">
        <f>IF(ISERROR(VLOOKUP($C180,'START LİSTE'!$B$6:$G$646,4,0)),"",VLOOKUP($C180,'START LİSTE'!$B$6:$G$646,4,0))</f>
      </c>
      <c r="F180" s="43">
        <f>IF(ISERROR(VLOOKUP($C180,'FERDİ SONUÇ'!$B$6:$H$640,6,0)),"",VLOOKUP($C180,'FERDİ SONUÇ'!$B$6:$H$640,6,0))</f>
      </c>
      <c r="G180" s="42" t="str">
        <f>IF(OR(E180="",F180="DQ",F180="DNF",F180="DNS",F180=""),"-",VLOOKUP(C180,'FERDİ SONUÇ'!$B$6:$H$640,7,0))</f>
        <v>-</v>
      </c>
      <c r="H180" s="42" t="str">
        <f>IF(OR(E180="",E180="F",F180="DQ",F180="DNF",F180="DNS",F180=""),"-",VLOOKUP(C180,'FERDİ SONUÇ'!$B$6:$H$640,7,0))</f>
        <v>-</v>
      </c>
      <c r="I180" s="45" t="str">
        <f>IF(ISERROR(SMALL(H180:H185,1)),"-",SMALL(H180:H185,1))</f>
        <v>-</v>
      </c>
      <c r="J180" s="38"/>
      <c r="AZ180" s="47">
        <v>1174</v>
      </c>
    </row>
    <row r="181" spans="1:52" ht="15" customHeight="1">
      <c r="A181" s="48"/>
      <c r="B181" s="50"/>
      <c r="C181" s="51"/>
      <c r="D181" s="52">
        <f>IF(ISERROR(VLOOKUP($C181,'START LİSTE'!$B$6:$G$646,2,0)),"",VLOOKUP($C181,'START LİSTE'!$B$6:$G$646,2,0))</f>
      </c>
      <c r="E181" s="53">
        <f>IF(ISERROR(VLOOKUP($C181,'START LİSTE'!$B$6:$G$646,4,0)),"",VLOOKUP($C181,'START LİSTE'!$B$6:$G$646,4,0))</f>
      </c>
      <c r="F181" s="54">
        <f>IF(ISERROR(VLOOKUP($C181,'FERDİ SONUÇ'!$B$6:$H$640,6,0)),"",VLOOKUP($C181,'FERDİ SONUÇ'!$B$6:$H$640,6,0))</f>
      </c>
      <c r="G181" s="53" t="str">
        <f>IF(OR(E181="",F181="DQ",F181="DNF",F181="DNS",F181=""),"-",VLOOKUP(C181,'FERDİ SONUÇ'!$B$6:$H$640,7,0))</f>
        <v>-</v>
      </c>
      <c r="H181" s="53" t="str">
        <f>IF(OR(E181="",E181="F",F181="DQ",F181="DNF",F181="DNS",F181=""),"-",VLOOKUP(C181,'FERDİ SONUÇ'!$B$6:$H$640,7,0))</f>
        <v>-</v>
      </c>
      <c r="I181" s="56" t="str">
        <f>IF(ISERROR(SMALL(H180:H185,2)),"-",SMALL(H180:H185,2))</f>
        <v>-</v>
      </c>
      <c r="J181" s="49"/>
      <c r="AZ181" s="47">
        <v>1175</v>
      </c>
    </row>
    <row r="182" spans="1:52" ht="15" customHeight="1">
      <c r="A182" s="74">
        <f>IF(AND(B182&lt;&gt;"",J182&lt;&gt;"DQ"),COUNT(J$6:J$365)-(RANK(J182,J$6:J$365)+COUNTIF(J$6:J182,J182))+2,IF(C180&lt;&gt;"",AZ182,""))</f>
      </c>
      <c r="B182" s="50">
        <f>IF(ISERROR(VLOOKUP(C180,'START LİSTE'!$B$6:$G$646,3,0)),"",VLOOKUP(C180,'START LİSTE'!$B$6:$G$646,3,0))</f>
      </c>
      <c r="C182" s="51"/>
      <c r="D182" s="52">
        <f>IF(ISERROR(VLOOKUP($C182,'START LİSTE'!$B$6:$G$646,2,0)),"",VLOOKUP($C182,'START LİSTE'!$B$6:$G$646,2,0))</f>
      </c>
      <c r="E182" s="53">
        <f>IF(ISERROR(VLOOKUP($C182,'START LİSTE'!$B$6:$G$646,4,0)),"",VLOOKUP($C182,'START LİSTE'!$B$6:$G$646,4,0))</f>
      </c>
      <c r="F182" s="54">
        <f>IF(ISERROR(VLOOKUP($C182,'FERDİ SONUÇ'!$B$6:$H$640,6,0)),"",VLOOKUP($C182,'FERDİ SONUÇ'!$B$6:$H$640,6,0))</f>
      </c>
      <c r="G182" s="53" t="str">
        <f>IF(OR(E182="",F182="DQ",F182="DNF",F182="DNS",F182=""),"-",VLOOKUP(C182,'FERDİ SONUÇ'!$B$6:$H$640,7,0))</f>
        <v>-</v>
      </c>
      <c r="H182" s="53" t="str">
        <f>IF(OR(E182="",E182="F",F182="DQ",F182="DNF",F182="DNS",F182=""),"-",VLOOKUP(C182,'FERDİ SONUÇ'!$B$6:$H$640,7,0))</f>
        <v>-</v>
      </c>
      <c r="I182" s="56" t="str">
        <f>IF(ISERROR(SMALL(H180:H185,3)),"-",SMALL(H180:H185,3))</f>
        <v>-</v>
      </c>
      <c r="J182" s="73">
        <f>IF(C180="","",IF(OR(I180="-",I181="-",I182="-",I183="-"),"DQ",SUM(I180,I181,I182,I183)))</f>
      </c>
      <c r="AZ182" s="47">
        <v>1176</v>
      </c>
    </row>
    <row r="183" spans="1:52" ht="15" customHeight="1">
      <c r="A183" s="48"/>
      <c r="B183" s="50"/>
      <c r="C183" s="51"/>
      <c r="D183" s="52">
        <f>IF(ISERROR(VLOOKUP($C183,'START LİSTE'!$B$6:$G$646,2,0)),"",VLOOKUP($C183,'START LİSTE'!$B$6:$G$646,2,0))</f>
      </c>
      <c r="E183" s="53">
        <f>IF(ISERROR(VLOOKUP($C183,'START LİSTE'!$B$6:$G$646,4,0)),"",VLOOKUP($C183,'START LİSTE'!$B$6:$G$646,4,0))</f>
      </c>
      <c r="F183" s="54">
        <f>IF(ISERROR(VLOOKUP($C183,'FERDİ SONUÇ'!$B$6:$H$640,6,0)),"",VLOOKUP($C183,'FERDİ SONUÇ'!$B$6:$H$640,6,0))</f>
      </c>
      <c r="G183" s="53" t="str">
        <f>IF(OR(E183="",F183="DQ",F183="DNF",F183="DNS",F183=""),"-",VLOOKUP(C183,'FERDİ SONUÇ'!$B$6:$H$640,7,0))</f>
        <v>-</v>
      </c>
      <c r="H183" s="53" t="str">
        <f>IF(OR(E183="",E183="F",F183="DQ",F183="DNF",F183="DNS",F183=""),"-",VLOOKUP(C183,'FERDİ SONUÇ'!$B$6:$H$640,7,0))</f>
        <v>-</v>
      </c>
      <c r="I183" s="56" t="str">
        <f>IF(ISERROR(SMALL(H180:H185,4)),"-",SMALL(H180:H185,4))</f>
        <v>-</v>
      </c>
      <c r="J183" s="49"/>
      <c r="AZ183" s="47">
        <v>1177</v>
      </c>
    </row>
    <row r="184" spans="1:52" ht="15" customHeight="1">
      <c r="A184" s="48"/>
      <c r="B184" s="50"/>
      <c r="C184" s="51"/>
      <c r="D184" s="52">
        <f>IF(ISERROR(VLOOKUP($C184,'START LİSTE'!$B$6:$G$646,2,0)),"",VLOOKUP($C184,'START LİSTE'!$B$6:$G$646,2,0))</f>
      </c>
      <c r="E184" s="53">
        <f>IF(ISERROR(VLOOKUP($C184,'START LİSTE'!$B$6:$G$646,4,0)),"",VLOOKUP($C184,'START LİSTE'!$B$6:$G$646,4,0))</f>
      </c>
      <c r="F184" s="54">
        <f>IF(ISERROR(VLOOKUP($C184,'FERDİ SONUÇ'!$B$6:$H$640,6,0)),"",VLOOKUP($C184,'FERDİ SONUÇ'!$B$6:$H$640,6,0))</f>
      </c>
      <c r="G184" s="53" t="str">
        <f>IF(OR(E184="",F184="DQ",F184="DNF",F184="DNS",F184=""),"-",VLOOKUP(C184,'FERDİ SONUÇ'!$B$6:$H$640,7,0))</f>
        <v>-</v>
      </c>
      <c r="H184" s="53" t="str">
        <f>IF(OR(E184="",E184="F",F184="DQ",F184="DNF",F184="DNS",F184=""),"-",VLOOKUP(C184,'FERDİ SONUÇ'!$B$6:$H$640,7,0))</f>
        <v>-</v>
      </c>
      <c r="I184" s="56" t="str">
        <f>IF(ISERROR(SMALL(H180:H185,5)),"-",SMALL(H180:H185,5))</f>
        <v>-</v>
      </c>
      <c r="J184" s="49"/>
      <c r="AZ184" s="47">
        <v>1178</v>
      </c>
    </row>
    <row r="185" spans="1:52" ht="15" customHeight="1">
      <c r="A185" s="57"/>
      <c r="B185" s="59"/>
      <c r="C185" s="88"/>
      <c r="D185" s="60">
        <f>IF(ISERROR(VLOOKUP($C185,'START LİSTE'!$B$6:$G$646,2,0)),"",VLOOKUP($C185,'START LİSTE'!$B$6:$G$646,2,0))</f>
      </c>
      <c r="E185" s="61">
        <f>IF(ISERROR(VLOOKUP($C185,'START LİSTE'!$B$6:$G$646,4,0)),"",VLOOKUP($C185,'START LİSTE'!$B$6:$G$646,4,0))</f>
      </c>
      <c r="F185" s="62">
        <f>IF(ISERROR(VLOOKUP($C185,'FERDİ SONUÇ'!$B$6:$H$640,6,0)),"",VLOOKUP($C185,'FERDİ SONUÇ'!$B$6:$H$640,6,0))</f>
      </c>
      <c r="G185" s="61" t="str">
        <f>IF(OR(E185="",F185="DQ",F185="DNF",F185="DNS",F185=""),"-",VLOOKUP(C185,'FERDİ SONUÇ'!$B$6:$H$640,7,0))</f>
        <v>-</v>
      </c>
      <c r="H185" s="61" t="str">
        <f>IF(OR(E185="",E185="F",F185="DQ",F185="DNF",F185="DNS",F185=""),"-",VLOOKUP(C185,'FERDİ SONUÇ'!$B$6:$H$640,7,0))</f>
        <v>-</v>
      </c>
      <c r="I185" s="64" t="str">
        <f>IF(ISERROR(SMALL(H180:H185,6)),"-",SMALL(H180:H185,6))</f>
        <v>-</v>
      </c>
      <c r="J185" s="58"/>
      <c r="AZ185" s="47">
        <v>1179</v>
      </c>
    </row>
    <row r="186" spans="1:52" s="46" customFormat="1" ht="15" customHeight="1">
      <c r="A186" s="37"/>
      <c r="B186" s="39"/>
      <c r="C186" s="40"/>
      <c r="D186" s="41">
        <f>IF(ISERROR(VLOOKUP($C186,'START LİSTE'!$B$6:$G$646,2,0)),"",VLOOKUP($C186,'START LİSTE'!$B$6:$G$646,2,0))</f>
      </c>
      <c r="E186" s="42">
        <f>IF(ISERROR(VLOOKUP($C186,'START LİSTE'!$B$6:$G$646,4,0)),"",VLOOKUP($C186,'START LİSTE'!$B$6:$G$646,4,0))</f>
      </c>
      <c r="F186" s="43">
        <f>IF(ISERROR(VLOOKUP($C186,'FERDİ SONUÇ'!$B$6:$H$640,6,0)),"",VLOOKUP($C186,'FERDİ SONUÇ'!$B$6:$H$640,6,0))</f>
      </c>
      <c r="G186" s="44" t="str">
        <f>IF(OR(E186="",F186="DQ",F186="DNF",F186="DNS",F186=""),"-",VLOOKUP(C186,'FERDİ SONUÇ'!$B$6:$H$640,7,0))</f>
        <v>-</v>
      </c>
      <c r="H186" s="44" t="str">
        <f>IF(OR(E186="",E186="F",F186="DQ",F186="DNF",F186="DNS",F186=""),"-",VLOOKUP(C186,'FERDİ SONUÇ'!$B$6:$H$640,7,0))</f>
        <v>-</v>
      </c>
      <c r="I186" s="45" t="str">
        <f>IF(ISERROR(SMALL(H186:H191,1)),"-",SMALL(H186:H191,1))</f>
        <v>-</v>
      </c>
      <c r="J186" s="38"/>
      <c r="AZ186" s="47">
        <v>1180</v>
      </c>
    </row>
    <row r="187" spans="1:52" s="46" customFormat="1" ht="15" customHeight="1">
      <c r="A187" s="48"/>
      <c r="B187" s="50"/>
      <c r="C187" s="51"/>
      <c r="D187" s="52">
        <f>IF(ISERROR(VLOOKUP($C187,'START LİSTE'!$B$6:$G$646,2,0)),"",VLOOKUP($C187,'START LİSTE'!$B$6:$G$646,2,0))</f>
      </c>
      <c r="E187" s="53">
        <f>IF(ISERROR(VLOOKUP($C187,'START LİSTE'!$B$6:$G$646,4,0)),"",VLOOKUP($C187,'START LİSTE'!$B$6:$G$646,4,0))</f>
      </c>
      <c r="F187" s="54">
        <f>IF(ISERROR(VLOOKUP($C187,'FERDİ SONUÇ'!$B$6:$H$640,6,0)),"",VLOOKUP($C187,'FERDİ SONUÇ'!$B$6:$H$640,6,0))</f>
      </c>
      <c r="G187" s="55" t="str">
        <f>IF(OR(E187="",F187="DQ",F187="DNF",F187="DNS",F187=""),"-",VLOOKUP(C187,'FERDİ SONUÇ'!$B$6:$H$640,7,0))</f>
        <v>-</v>
      </c>
      <c r="H187" s="55" t="str">
        <f>IF(OR(E187="",E187="F",F187="DQ",F187="DNF",F187="DNS",F187=""),"-",VLOOKUP(C187,'FERDİ SONUÇ'!$B$6:$H$640,7,0))</f>
        <v>-</v>
      </c>
      <c r="I187" s="56" t="str">
        <f>IF(ISERROR(SMALL(H186:H191,2)),"-",SMALL(H186:H191,2))</f>
        <v>-</v>
      </c>
      <c r="J187" s="49"/>
      <c r="AZ187" s="47">
        <v>1181</v>
      </c>
    </row>
    <row r="188" spans="1:52" s="46" customFormat="1" ht="15" customHeight="1">
      <c r="A188" s="74">
        <f>IF(AND(B188&lt;&gt;"",J188&lt;&gt;"DQ"),COUNT(J$6:J$365)-(RANK(J188,J$6:J$365)+COUNTIF(J$6:J188,J188))+2,IF(C186&lt;&gt;"",AZ188,""))</f>
      </c>
      <c r="B188" s="50">
        <f>IF(ISERROR(VLOOKUP(C186,'START LİSTE'!$B$6:$G$646,3,0)),"",VLOOKUP(C186,'START LİSTE'!$B$6:$G$646,3,0))</f>
      </c>
      <c r="C188" s="51"/>
      <c r="D188" s="52">
        <f>IF(ISERROR(VLOOKUP($C188,'START LİSTE'!$B$6:$G$646,2,0)),"",VLOOKUP($C188,'START LİSTE'!$B$6:$G$646,2,0))</f>
      </c>
      <c r="E188" s="53">
        <f>IF(ISERROR(VLOOKUP($C188,'START LİSTE'!$B$6:$G$646,4,0)),"",VLOOKUP($C188,'START LİSTE'!$B$6:$G$646,4,0))</f>
      </c>
      <c r="F188" s="54">
        <f>IF(ISERROR(VLOOKUP($C188,'FERDİ SONUÇ'!$B$6:$H$640,6,0)),"",VLOOKUP($C188,'FERDİ SONUÇ'!$B$6:$H$640,6,0))</f>
      </c>
      <c r="G188" s="55" t="str">
        <f>IF(OR(E188="",F188="DQ",F188="DNF",F188="DNS",F188=""),"-",VLOOKUP(C188,'FERDİ SONUÇ'!$B$6:$H$640,7,0))</f>
        <v>-</v>
      </c>
      <c r="H188" s="55" t="str">
        <f>IF(OR(E188="",E188="F",F188="DQ",F188="DNF",F188="DNS",F188=""),"-",VLOOKUP(C188,'FERDİ SONUÇ'!$B$6:$H$640,7,0))</f>
        <v>-</v>
      </c>
      <c r="I188" s="56" t="str">
        <f>IF(ISERROR(SMALL(H186:H191,3)),"-",SMALL(H186:H191,3))</f>
        <v>-</v>
      </c>
      <c r="J188" s="73">
        <f>IF(C186="","",IF(OR(I186="-",I187="-",I188="-",I189="-"),"DQ",SUM(I186,I187,I188,I189)))</f>
      </c>
      <c r="AZ188" s="47">
        <v>1182</v>
      </c>
    </row>
    <row r="189" spans="1:52" s="46" customFormat="1" ht="15" customHeight="1">
      <c r="A189" s="48"/>
      <c r="B189" s="50"/>
      <c r="C189" s="51"/>
      <c r="D189" s="52">
        <f>IF(ISERROR(VLOOKUP($C189,'START LİSTE'!$B$6:$G$646,2,0)),"",VLOOKUP($C189,'START LİSTE'!$B$6:$G$646,2,0))</f>
      </c>
      <c r="E189" s="53">
        <f>IF(ISERROR(VLOOKUP($C189,'START LİSTE'!$B$6:$G$646,4,0)),"",VLOOKUP($C189,'START LİSTE'!$B$6:$G$646,4,0))</f>
      </c>
      <c r="F189" s="54">
        <f>IF(ISERROR(VLOOKUP($C189,'FERDİ SONUÇ'!$B$6:$H$640,6,0)),"",VLOOKUP($C189,'FERDİ SONUÇ'!$B$6:$H$640,6,0))</f>
      </c>
      <c r="G189" s="55" t="str">
        <f>IF(OR(E189="",F189="DQ",F189="DNF",F189="DNS",F189=""),"-",VLOOKUP(C189,'FERDİ SONUÇ'!$B$6:$H$640,7,0))</f>
        <v>-</v>
      </c>
      <c r="H189" s="55" t="str">
        <f>IF(OR(E189="",E189="F",F189="DQ",F189="DNF",F189="DNS",F189=""),"-",VLOOKUP(C189,'FERDİ SONUÇ'!$B$6:$H$640,7,0))</f>
        <v>-</v>
      </c>
      <c r="I189" s="56" t="str">
        <f>IF(ISERROR(SMALL(H186:H191,4)),"-",SMALL(H186:H191,4))</f>
        <v>-</v>
      </c>
      <c r="J189" s="49"/>
      <c r="AZ189" s="47">
        <v>1183</v>
      </c>
    </row>
    <row r="190" spans="1:52" s="46" customFormat="1" ht="15" customHeight="1">
      <c r="A190" s="48"/>
      <c r="B190" s="50"/>
      <c r="C190" s="51"/>
      <c r="D190" s="52">
        <f>IF(ISERROR(VLOOKUP($C190,'START LİSTE'!$B$6:$G$646,2,0)),"",VLOOKUP($C190,'START LİSTE'!$B$6:$G$646,2,0))</f>
      </c>
      <c r="E190" s="53">
        <f>IF(ISERROR(VLOOKUP($C190,'START LİSTE'!$B$6:$G$646,4,0)),"",VLOOKUP($C190,'START LİSTE'!$B$6:$G$646,4,0))</f>
      </c>
      <c r="F190" s="54">
        <f>IF(ISERROR(VLOOKUP($C190,'FERDİ SONUÇ'!$B$6:$H$640,6,0)),"",VLOOKUP($C190,'FERDİ SONUÇ'!$B$6:$H$640,6,0))</f>
      </c>
      <c r="G190" s="55" t="str">
        <f>IF(OR(E190="",F190="DQ",F190="DNF",F190="DNS",F190=""),"-",VLOOKUP(C190,'FERDİ SONUÇ'!$B$6:$H$640,7,0))</f>
        <v>-</v>
      </c>
      <c r="H190" s="55" t="str">
        <f>IF(OR(E190="",E190="F",F190="DQ",F190="DNF",F190="DNS",F190=""),"-",VLOOKUP(C190,'FERDİ SONUÇ'!$B$6:$H$640,7,0))</f>
        <v>-</v>
      </c>
      <c r="I190" s="56" t="str">
        <f>IF(ISERROR(SMALL(H186:H191,5)),"-",SMALL(H186:H191,5))</f>
        <v>-</v>
      </c>
      <c r="J190" s="49"/>
      <c r="AZ190" s="47">
        <v>1184</v>
      </c>
    </row>
    <row r="191" spans="1:52" s="46" customFormat="1" ht="15" customHeight="1">
      <c r="A191" s="57"/>
      <c r="B191" s="59"/>
      <c r="C191" s="88"/>
      <c r="D191" s="60">
        <f>IF(ISERROR(VLOOKUP($C191,'START LİSTE'!$B$6:$G$646,2,0)),"",VLOOKUP($C191,'START LİSTE'!$B$6:$G$646,2,0))</f>
      </c>
      <c r="E191" s="61">
        <f>IF(ISERROR(VLOOKUP($C191,'START LİSTE'!$B$6:$G$646,4,0)),"",VLOOKUP($C191,'START LİSTE'!$B$6:$G$646,4,0))</f>
      </c>
      <c r="F191" s="62">
        <f>IF(ISERROR(VLOOKUP($C191,'FERDİ SONUÇ'!$B$6:$H$640,6,0)),"",VLOOKUP($C191,'FERDİ SONUÇ'!$B$6:$H$640,6,0))</f>
      </c>
      <c r="G191" s="63" t="str">
        <f>IF(OR(E191="",F191="DQ",F191="DNF",F191="DNS",F191=""),"-",VLOOKUP(C191,'FERDİ SONUÇ'!$B$6:$H$640,7,0))</f>
        <v>-</v>
      </c>
      <c r="H191" s="63" t="str">
        <f>IF(OR(E191="",E191="F",F191="DQ",F191="DNF",F191="DNS",F191=""),"-",VLOOKUP(C191,'FERDİ SONUÇ'!$B$6:$H$640,7,0))</f>
        <v>-</v>
      </c>
      <c r="I191" s="64" t="str">
        <f>IF(ISERROR(SMALL(H186:H191,6)),"-",SMALL(H186:H191,6))</f>
        <v>-</v>
      </c>
      <c r="J191" s="58"/>
      <c r="AZ191" s="47">
        <v>1185</v>
      </c>
    </row>
    <row r="192" spans="1:52" ht="15" customHeight="1">
      <c r="A192" s="37"/>
      <c r="B192" s="39"/>
      <c r="C192" s="87"/>
      <c r="D192" s="41">
        <f>IF(ISERROR(VLOOKUP($C192,'START LİSTE'!$B$6:$G$646,2,0)),"",VLOOKUP($C192,'START LİSTE'!$B$6:$G$646,2,0))</f>
      </c>
      <c r="E192" s="42">
        <f>IF(ISERROR(VLOOKUP($C192,'START LİSTE'!$B$6:$G$646,4,0)),"",VLOOKUP($C192,'START LİSTE'!$B$6:$G$646,4,0))</f>
      </c>
      <c r="F192" s="43">
        <f>IF(ISERROR(VLOOKUP($C192,'FERDİ SONUÇ'!$B$6:$H$640,6,0)),"",VLOOKUP($C192,'FERDİ SONUÇ'!$B$6:$H$640,6,0))</f>
      </c>
      <c r="G192" s="44" t="str">
        <f>IF(OR(E192="",F192="DQ",F192="DNF",F192="DNS",F192=""),"-",VLOOKUP(C192,'FERDİ SONUÇ'!$B$6:$H$640,7,0))</f>
        <v>-</v>
      </c>
      <c r="H192" s="44" t="str">
        <f>IF(OR(E192="",E192="F",F192="DQ",F192="DNF",F192="DNS",F192=""),"-",VLOOKUP(C192,'FERDİ SONUÇ'!$B$6:$H$640,7,0))</f>
        <v>-</v>
      </c>
      <c r="I192" s="45" t="str">
        <f>IF(ISERROR(SMALL(H192:H197,1)),"-",SMALL(H192:H197,1))</f>
        <v>-</v>
      </c>
      <c r="J192" s="38"/>
      <c r="AZ192" s="47">
        <v>1186</v>
      </c>
    </row>
    <row r="193" spans="1:52" ht="15" customHeight="1">
      <c r="A193" s="48"/>
      <c r="B193" s="50"/>
      <c r="C193" s="51"/>
      <c r="D193" s="52">
        <f>IF(ISERROR(VLOOKUP($C193,'START LİSTE'!$B$6:$G$646,2,0)),"",VLOOKUP($C193,'START LİSTE'!$B$6:$G$646,2,0))</f>
      </c>
      <c r="E193" s="53">
        <f>IF(ISERROR(VLOOKUP($C193,'START LİSTE'!$B$6:$G$646,4,0)),"",VLOOKUP($C193,'START LİSTE'!$B$6:$G$646,4,0))</f>
      </c>
      <c r="F193" s="54">
        <f>IF(ISERROR(VLOOKUP($C193,'FERDİ SONUÇ'!$B$6:$H$640,6,0)),"",VLOOKUP($C193,'FERDİ SONUÇ'!$B$6:$H$640,6,0))</f>
      </c>
      <c r="G193" s="55" t="str">
        <f>IF(OR(E193="",F193="DQ",F193="DNF",F193="DNS",F193=""),"-",VLOOKUP(C193,'FERDİ SONUÇ'!$B$6:$H$640,7,0))</f>
        <v>-</v>
      </c>
      <c r="H193" s="55" t="str">
        <f>IF(OR(E193="",E193="F",F193="DQ",F193="DNF",F193="DNS",F193=""),"-",VLOOKUP(C193,'FERDİ SONUÇ'!$B$6:$H$640,7,0))</f>
        <v>-</v>
      </c>
      <c r="I193" s="56" t="str">
        <f>IF(ISERROR(SMALL(H192:H197,2)),"-",SMALL(H192:H197,2))</f>
        <v>-</v>
      </c>
      <c r="J193" s="49"/>
      <c r="AZ193" s="47">
        <v>1187</v>
      </c>
    </row>
    <row r="194" spans="1:52" ht="15" customHeight="1">
      <c r="A194" s="74">
        <f>IF(AND(B194&lt;&gt;"",J194&lt;&gt;"DQ"),COUNT(J$6:J$365)-(RANK(J194,J$6:J$365)+COUNTIF(J$6:J194,J194))+2,IF(C192&lt;&gt;"",AZ194,""))</f>
      </c>
      <c r="B194" s="50">
        <f>IF(ISERROR(VLOOKUP(C192,'START LİSTE'!$B$6:$G$646,3,0)),"",VLOOKUP(C192,'START LİSTE'!$B$6:$G$646,3,0))</f>
      </c>
      <c r="C194" s="51"/>
      <c r="D194" s="52">
        <f>IF(ISERROR(VLOOKUP($C194,'START LİSTE'!$B$6:$G$646,2,0)),"",VLOOKUP($C194,'START LİSTE'!$B$6:$G$646,2,0))</f>
      </c>
      <c r="E194" s="53">
        <f>IF(ISERROR(VLOOKUP($C194,'START LİSTE'!$B$6:$G$646,4,0)),"",VLOOKUP($C194,'START LİSTE'!$B$6:$G$646,4,0))</f>
      </c>
      <c r="F194" s="54">
        <f>IF(ISERROR(VLOOKUP($C194,'FERDİ SONUÇ'!$B$6:$H$640,6,0)),"",VLOOKUP($C194,'FERDİ SONUÇ'!$B$6:$H$640,6,0))</f>
      </c>
      <c r="G194" s="55" t="str">
        <f>IF(OR(E194="",F194="DQ",F194="DNF",F194="DNS",F194=""),"-",VLOOKUP(C194,'FERDİ SONUÇ'!$B$6:$H$640,7,0))</f>
        <v>-</v>
      </c>
      <c r="H194" s="55" t="str">
        <f>IF(OR(E194="",E194="F",F194="DQ",F194="DNF",F194="DNS",F194=""),"-",VLOOKUP(C194,'FERDİ SONUÇ'!$B$6:$H$640,7,0))</f>
        <v>-</v>
      </c>
      <c r="I194" s="56" t="str">
        <f>IF(ISERROR(SMALL(H192:H197,3)),"-",SMALL(H192:H197,3))</f>
        <v>-</v>
      </c>
      <c r="J194" s="73">
        <f>IF(C192="","",IF(OR(I192="-",I193="-",I194="-",I195="-"),"DQ",SUM(I192,I193,I194,I195)))</f>
      </c>
      <c r="AZ194" s="47">
        <v>1188</v>
      </c>
    </row>
    <row r="195" spans="1:52" ht="15" customHeight="1">
      <c r="A195" s="48"/>
      <c r="B195" s="50"/>
      <c r="C195" s="51"/>
      <c r="D195" s="52">
        <f>IF(ISERROR(VLOOKUP($C195,'START LİSTE'!$B$6:$G$646,2,0)),"",VLOOKUP($C195,'START LİSTE'!$B$6:$G$646,2,0))</f>
      </c>
      <c r="E195" s="53">
        <f>IF(ISERROR(VLOOKUP($C195,'START LİSTE'!$B$6:$G$646,4,0)),"",VLOOKUP($C195,'START LİSTE'!$B$6:$G$646,4,0))</f>
      </c>
      <c r="F195" s="54">
        <f>IF(ISERROR(VLOOKUP($C195,'FERDİ SONUÇ'!$B$6:$H$640,6,0)),"",VLOOKUP($C195,'FERDİ SONUÇ'!$B$6:$H$640,6,0))</f>
      </c>
      <c r="G195" s="55" t="str">
        <f>IF(OR(E195="",F195="DQ",F195="DNF",F195="DNS",F195=""),"-",VLOOKUP(C195,'FERDİ SONUÇ'!$B$6:$H$640,7,0))</f>
        <v>-</v>
      </c>
      <c r="H195" s="55" t="str">
        <f>IF(OR(E195="",E195="F",F195="DQ",F195="DNF",F195="DNS",F195=""),"-",VLOOKUP(C195,'FERDİ SONUÇ'!$B$6:$H$640,7,0))</f>
        <v>-</v>
      </c>
      <c r="I195" s="56" t="str">
        <f>IF(ISERROR(SMALL(H192:H197,4)),"-",SMALL(H192:H197,4))</f>
        <v>-</v>
      </c>
      <c r="J195" s="49"/>
      <c r="AZ195" s="47">
        <v>1189</v>
      </c>
    </row>
    <row r="196" spans="1:52" ht="15" customHeight="1">
      <c r="A196" s="48"/>
      <c r="B196" s="50"/>
      <c r="C196" s="51"/>
      <c r="D196" s="52">
        <f>IF(ISERROR(VLOOKUP($C196,'START LİSTE'!$B$6:$G$646,2,0)),"",VLOOKUP($C196,'START LİSTE'!$B$6:$G$646,2,0))</f>
      </c>
      <c r="E196" s="53">
        <f>IF(ISERROR(VLOOKUP($C196,'START LİSTE'!$B$6:$G$646,4,0)),"",VLOOKUP($C196,'START LİSTE'!$B$6:$G$646,4,0))</f>
      </c>
      <c r="F196" s="54">
        <f>IF(ISERROR(VLOOKUP($C196,'FERDİ SONUÇ'!$B$6:$H$640,6,0)),"",VLOOKUP($C196,'FERDİ SONUÇ'!$B$6:$H$640,6,0))</f>
      </c>
      <c r="G196" s="55" t="str">
        <f>IF(OR(E196="",F196="DQ",F196="DNF",F196="DNS",F196=""),"-",VLOOKUP(C196,'FERDİ SONUÇ'!$B$6:$H$640,7,0))</f>
        <v>-</v>
      </c>
      <c r="H196" s="55" t="str">
        <f>IF(OR(E196="",E196="F",F196="DQ",F196="DNF",F196="DNS",F196=""),"-",VLOOKUP(C196,'FERDİ SONUÇ'!$B$6:$H$640,7,0))</f>
        <v>-</v>
      </c>
      <c r="I196" s="56" t="str">
        <f>IF(ISERROR(SMALL(H192:H197,5)),"-",SMALL(H192:H197,5))</f>
        <v>-</v>
      </c>
      <c r="J196" s="49"/>
      <c r="AZ196" s="47">
        <v>1190</v>
      </c>
    </row>
    <row r="197" spans="1:52" ht="15" customHeight="1">
      <c r="A197" s="57"/>
      <c r="B197" s="59"/>
      <c r="C197" s="88"/>
      <c r="D197" s="60">
        <f>IF(ISERROR(VLOOKUP($C197,'START LİSTE'!$B$6:$G$646,2,0)),"",VLOOKUP($C197,'START LİSTE'!$B$6:$G$646,2,0))</f>
      </c>
      <c r="E197" s="61">
        <f>IF(ISERROR(VLOOKUP($C197,'START LİSTE'!$B$6:$G$646,4,0)),"",VLOOKUP($C197,'START LİSTE'!$B$6:$G$646,4,0))</f>
      </c>
      <c r="F197" s="62">
        <f>IF(ISERROR(VLOOKUP($C197,'FERDİ SONUÇ'!$B$6:$H$640,6,0)),"",VLOOKUP($C197,'FERDİ SONUÇ'!$B$6:$H$640,6,0))</f>
      </c>
      <c r="G197" s="63" t="str">
        <f>IF(OR(E197="",F197="DQ",F197="DNF",F197="DNS",F197=""),"-",VLOOKUP(C197,'FERDİ SONUÇ'!$B$6:$H$640,7,0))</f>
        <v>-</v>
      </c>
      <c r="H197" s="63" t="str">
        <f>IF(OR(E197="",E197="F",F197="DQ",F197="DNF",F197="DNS",F197=""),"-",VLOOKUP(C197,'FERDİ SONUÇ'!$B$6:$H$640,7,0))</f>
        <v>-</v>
      </c>
      <c r="I197" s="64" t="str">
        <f>IF(ISERROR(SMALL(H192:H197,6)),"-",SMALL(H192:H197,6))</f>
        <v>-</v>
      </c>
      <c r="J197" s="58"/>
      <c r="AZ197" s="47">
        <v>1191</v>
      </c>
    </row>
    <row r="198" spans="1:52" ht="15" customHeight="1">
      <c r="A198" s="37"/>
      <c r="B198" s="39"/>
      <c r="C198" s="87"/>
      <c r="D198" s="41">
        <f>IF(ISERROR(VLOOKUP($C198,'START LİSTE'!$B$6:$G$646,2,0)),"",VLOOKUP($C198,'START LİSTE'!$B$6:$G$646,2,0))</f>
      </c>
      <c r="E198" s="42">
        <f>IF(ISERROR(VLOOKUP($C198,'START LİSTE'!$B$6:$G$646,4,0)),"",VLOOKUP($C198,'START LİSTE'!$B$6:$G$646,4,0))</f>
      </c>
      <c r="F198" s="43">
        <f>IF(ISERROR(VLOOKUP($C198,'FERDİ SONUÇ'!$B$6:$H$640,6,0)),"",VLOOKUP($C198,'FERDİ SONUÇ'!$B$6:$H$640,6,0))</f>
      </c>
      <c r="G198" s="44" t="str">
        <f>IF(OR(E198="",F198="DQ",F198="DNF",F198="DNS",F198=""),"-",VLOOKUP(C198,'FERDİ SONUÇ'!$B$6:$H$640,7,0))</f>
        <v>-</v>
      </c>
      <c r="H198" s="44" t="str">
        <f>IF(OR(E198="",E198="F",F198="DQ",F198="DNF",F198="DNS",F198=""),"-",VLOOKUP(C198,'FERDİ SONUÇ'!$B$6:$H$640,7,0))</f>
        <v>-</v>
      </c>
      <c r="I198" s="45" t="str">
        <f>IF(ISERROR(SMALL(H198:H203,1)),"-",SMALL(H198:H203,1))</f>
        <v>-</v>
      </c>
      <c r="J198" s="38"/>
      <c r="AZ198" s="47">
        <v>1192</v>
      </c>
    </row>
    <row r="199" spans="1:52" ht="15" customHeight="1">
      <c r="A199" s="48"/>
      <c r="B199" s="50"/>
      <c r="C199" s="51"/>
      <c r="D199" s="52">
        <f>IF(ISERROR(VLOOKUP($C199,'START LİSTE'!$B$6:$G$646,2,0)),"",VLOOKUP($C199,'START LİSTE'!$B$6:$G$646,2,0))</f>
      </c>
      <c r="E199" s="53">
        <f>IF(ISERROR(VLOOKUP($C199,'START LİSTE'!$B$6:$G$646,4,0)),"",VLOOKUP($C199,'START LİSTE'!$B$6:$G$646,4,0))</f>
      </c>
      <c r="F199" s="54">
        <f>IF(ISERROR(VLOOKUP($C199,'FERDİ SONUÇ'!$B$6:$H$640,6,0)),"",VLOOKUP($C199,'FERDİ SONUÇ'!$B$6:$H$640,6,0))</f>
      </c>
      <c r="G199" s="55" t="str">
        <f>IF(OR(E199="",F199="DQ",F199="DNF",F199="DNS",F199=""),"-",VLOOKUP(C199,'FERDİ SONUÇ'!$B$6:$H$640,7,0))</f>
        <v>-</v>
      </c>
      <c r="H199" s="55" t="str">
        <f>IF(OR(E199="",E199="F",F199="DQ",F199="DNF",F199="DNS",F199=""),"-",VLOOKUP(C199,'FERDİ SONUÇ'!$B$6:$H$640,7,0))</f>
        <v>-</v>
      </c>
      <c r="I199" s="56" t="str">
        <f>IF(ISERROR(SMALL(H198:H203,2)),"-",SMALL(H198:H203,2))</f>
        <v>-</v>
      </c>
      <c r="J199" s="49"/>
      <c r="AZ199" s="47">
        <v>1193</v>
      </c>
    </row>
    <row r="200" spans="1:52" ht="15" customHeight="1">
      <c r="A200" s="74">
        <f>IF(AND(B200&lt;&gt;"",J200&lt;&gt;"DQ"),COUNT(J$6:J$365)-(RANK(J200,J$6:J$365)+COUNTIF(J$6:J200,J200))+2,IF(C198&lt;&gt;"",AZ200,""))</f>
      </c>
      <c r="B200" s="50">
        <f>IF(ISERROR(VLOOKUP(C198,'START LİSTE'!$B$6:$G$646,3,0)),"",VLOOKUP(C198,'START LİSTE'!$B$6:$G$646,3,0))</f>
      </c>
      <c r="C200" s="51"/>
      <c r="D200" s="52">
        <f>IF(ISERROR(VLOOKUP($C200,'START LİSTE'!$B$6:$G$646,2,0)),"",VLOOKUP($C200,'START LİSTE'!$B$6:$G$646,2,0))</f>
      </c>
      <c r="E200" s="53">
        <f>IF(ISERROR(VLOOKUP($C200,'START LİSTE'!$B$6:$G$646,4,0)),"",VLOOKUP($C200,'START LİSTE'!$B$6:$G$646,4,0))</f>
      </c>
      <c r="F200" s="54">
        <f>IF(ISERROR(VLOOKUP($C200,'FERDİ SONUÇ'!$B$6:$H$640,6,0)),"",VLOOKUP($C200,'FERDİ SONUÇ'!$B$6:$H$640,6,0))</f>
      </c>
      <c r="G200" s="55" t="str">
        <f>IF(OR(E200="",F200="DQ",F200="DNF",F200="DNS",F200=""),"-",VLOOKUP(C200,'FERDİ SONUÇ'!$B$6:$H$640,7,0))</f>
        <v>-</v>
      </c>
      <c r="H200" s="55" t="str">
        <f>IF(OR(E200="",E200="F",F200="DQ",F200="DNF",F200="DNS",F200=""),"-",VLOOKUP(C200,'FERDİ SONUÇ'!$B$6:$H$640,7,0))</f>
        <v>-</v>
      </c>
      <c r="I200" s="56" t="str">
        <f>IF(ISERROR(SMALL(H198:H203,3)),"-",SMALL(H198:H203,3))</f>
        <v>-</v>
      </c>
      <c r="J200" s="73">
        <f>IF(C198="","",IF(OR(I198="-",I199="-",I200="-",I201="-"),"DQ",SUM(I198,I199,I200,I201)))</f>
      </c>
      <c r="AZ200" s="47">
        <v>1194</v>
      </c>
    </row>
    <row r="201" spans="1:52" ht="15" customHeight="1">
      <c r="A201" s="48"/>
      <c r="B201" s="50"/>
      <c r="C201" s="51"/>
      <c r="D201" s="52">
        <f>IF(ISERROR(VLOOKUP($C201,'START LİSTE'!$B$6:$G$646,2,0)),"",VLOOKUP($C201,'START LİSTE'!$B$6:$G$646,2,0))</f>
      </c>
      <c r="E201" s="53">
        <f>IF(ISERROR(VLOOKUP($C201,'START LİSTE'!$B$6:$G$646,4,0)),"",VLOOKUP($C201,'START LİSTE'!$B$6:$G$646,4,0))</f>
      </c>
      <c r="F201" s="54">
        <f>IF(ISERROR(VLOOKUP($C201,'FERDİ SONUÇ'!$B$6:$H$640,6,0)),"",VLOOKUP($C201,'FERDİ SONUÇ'!$B$6:$H$640,6,0))</f>
      </c>
      <c r="G201" s="55" t="str">
        <f>IF(OR(E201="",F201="DQ",F201="DNF",F201="DNS",F201=""),"-",VLOOKUP(C201,'FERDİ SONUÇ'!$B$6:$H$640,7,0))</f>
        <v>-</v>
      </c>
      <c r="H201" s="55" t="str">
        <f>IF(OR(E201="",E201="F",F201="DQ",F201="DNF",F201="DNS",F201=""),"-",VLOOKUP(C201,'FERDİ SONUÇ'!$B$6:$H$640,7,0))</f>
        <v>-</v>
      </c>
      <c r="I201" s="56" t="str">
        <f>IF(ISERROR(SMALL(H198:H203,4)),"-",SMALL(H198:H203,4))</f>
        <v>-</v>
      </c>
      <c r="J201" s="49"/>
      <c r="AZ201" s="47">
        <v>1195</v>
      </c>
    </row>
    <row r="202" spans="1:52" ht="15" customHeight="1">
      <c r="A202" s="48"/>
      <c r="B202" s="50"/>
      <c r="C202" s="51"/>
      <c r="D202" s="52">
        <f>IF(ISERROR(VLOOKUP($C202,'START LİSTE'!$B$6:$G$646,2,0)),"",VLOOKUP($C202,'START LİSTE'!$B$6:$G$646,2,0))</f>
      </c>
      <c r="E202" s="53">
        <f>IF(ISERROR(VLOOKUP($C202,'START LİSTE'!$B$6:$G$646,4,0)),"",VLOOKUP($C202,'START LİSTE'!$B$6:$G$646,4,0))</f>
      </c>
      <c r="F202" s="54">
        <f>IF(ISERROR(VLOOKUP($C202,'FERDİ SONUÇ'!$B$6:$H$640,6,0)),"",VLOOKUP($C202,'FERDİ SONUÇ'!$B$6:$H$640,6,0))</f>
      </c>
      <c r="G202" s="55" t="str">
        <f>IF(OR(E202="",F202="DQ",F202="DNF",F202="DNS",F202=""),"-",VLOOKUP(C202,'FERDİ SONUÇ'!$B$6:$H$640,7,0))</f>
        <v>-</v>
      </c>
      <c r="H202" s="55" t="str">
        <f>IF(OR(E202="",E202="F",F202="DQ",F202="DNF",F202="DNS",F202=""),"-",VLOOKUP(C202,'FERDİ SONUÇ'!$B$6:$H$640,7,0))</f>
        <v>-</v>
      </c>
      <c r="I202" s="56" t="str">
        <f>IF(ISERROR(SMALL(H198:H203,5)),"-",SMALL(H198:H203,5))</f>
        <v>-</v>
      </c>
      <c r="J202" s="49"/>
      <c r="AZ202" s="47">
        <v>1196</v>
      </c>
    </row>
    <row r="203" spans="1:52" ht="15" customHeight="1">
      <c r="A203" s="57"/>
      <c r="B203" s="59"/>
      <c r="C203" s="88"/>
      <c r="D203" s="60">
        <f>IF(ISERROR(VLOOKUP($C203,'START LİSTE'!$B$6:$G$646,2,0)),"",VLOOKUP($C203,'START LİSTE'!$B$6:$G$646,2,0))</f>
      </c>
      <c r="E203" s="61">
        <f>IF(ISERROR(VLOOKUP($C203,'START LİSTE'!$B$6:$G$646,4,0)),"",VLOOKUP($C203,'START LİSTE'!$B$6:$G$646,4,0))</f>
      </c>
      <c r="F203" s="62">
        <f>IF(ISERROR(VLOOKUP($C203,'FERDİ SONUÇ'!$B$6:$H$640,6,0)),"",VLOOKUP($C203,'FERDİ SONUÇ'!$B$6:$H$640,6,0))</f>
      </c>
      <c r="G203" s="63" t="str">
        <f>IF(OR(E203="",F203="DQ",F203="DNF",F203="DNS",F203=""),"-",VLOOKUP(C203,'FERDİ SONUÇ'!$B$6:$H$640,7,0))</f>
        <v>-</v>
      </c>
      <c r="H203" s="63" t="str">
        <f>IF(OR(E203="",E203="F",F203="DQ",F203="DNF",F203="DNS",F203=""),"-",VLOOKUP(C203,'FERDİ SONUÇ'!$B$6:$H$640,7,0))</f>
        <v>-</v>
      </c>
      <c r="I203" s="64" t="str">
        <f>IF(ISERROR(SMALL(H198:H203,6)),"-",SMALL(H198:H203,6))</f>
        <v>-</v>
      </c>
      <c r="J203" s="58"/>
      <c r="AZ203" s="47">
        <v>1197</v>
      </c>
    </row>
    <row r="204" spans="1:52" ht="15" customHeight="1">
      <c r="A204" s="37"/>
      <c r="B204" s="39"/>
      <c r="C204" s="87"/>
      <c r="D204" s="41">
        <f>IF(ISERROR(VLOOKUP($C204,'START LİSTE'!$B$6:$G$646,2,0)),"",VLOOKUP($C204,'START LİSTE'!$B$6:$G$646,2,0))</f>
      </c>
      <c r="E204" s="42">
        <f>IF(ISERROR(VLOOKUP($C204,'START LİSTE'!$B$6:$G$646,4,0)),"",VLOOKUP($C204,'START LİSTE'!$B$6:$G$646,4,0))</f>
      </c>
      <c r="F204" s="43">
        <f>IF(ISERROR(VLOOKUP($C204,'FERDİ SONUÇ'!$B$6:$H$640,6,0)),"",VLOOKUP($C204,'FERDİ SONUÇ'!$B$6:$H$640,6,0))</f>
      </c>
      <c r="G204" s="42" t="str">
        <f>IF(OR(E204="",F204="DQ",F204="DNF",F204="DNS",F204=""),"-",VLOOKUP(C204,'FERDİ SONUÇ'!$B$6:$H$640,7,0))</f>
        <v>-</v>
      </c>
      <c r="H204" s="42" t="str">
        <f>IF(OR(E204="",E204="F",F204="DQ",F204="DNF",F204="DNS",F204=""),"-",VLOOKUP(C204,'FERDİ SONUÇ'!$B$6:$H$640,7,0))</f>
        <v>-</v>
      </c>
      <c r="I204" s="45" t="str">
        <f>IF(ISERROR(SMALL(H204:H209,1)),"-",SMALL(H204:H209,1))</f>
        <v>-</v>
      </c>
      <c r="J204" s="38"/>
      <c r="AZ204" s="47">
        <v>1198</v>
      </c>
    </row>
    <row r="205" spans="1:52" ht="15" customHeight="1">
      <c r="A205" s="48"/>
      <c r="B205" s="50"/>
      <c r="C205" s="51"/>
      <c r="D205" s="52">
        <f>IF(ISERROR(VLOOKUP($C205,'START LİSTE'!$B$6:$G$646,2,0)),"",VLOOKUP($C205,'START LİSTE'!$B$6:$G$646,2,0))</f>
      </c>
      <c r="E205" s="53">
        <f>IF(ISERROR(VLOOKUP($C205,'START LİSTE'!$B$6:$G$646,4,0)),"",VLOOKUP($C205,'START LİSTE'!$B$6:$G$646,4,0))</f>
      </c>
      <c r="F205" s="54">
        <f>IF(ISERROR(VLOOKUP($C205,'FERDİ SONUÇ'!$B$6:$H$640,6,0)),"",VLOOKUP($C205,'FERDİ SONUÇ'!$B$6:$H$640,6,0))</f>
      </c>
      <c r="G205" s="53" t="str">
        <f>IF(OR(E205="",F205="DQ",F205="DNF",F205="DNS",F205=""),"-",VLOOKUP(C205,'FERDİ SONUÇ'!$B$6:$H$640,7,0))</f>
        <v>-</v>
      </c>
      <c r="H205" s="53" t="str">
        <f>IF(OR(E205="",E205="F",F205="DQ",F205="DNF",F205="DNS",F205=""),"-",VLOOKUP(C205,'FERDİ SONUÇ'!$B$6:$H$640,7,0))</f>
        <v>-</v>
      </c>
      <c r="I205" s="56" t="str">
        <f>IF(ISERROR(SMALL(H204:H209,2)),"-",SMALL(H204:H209,2))</f>
        <v>-</v>
      </c>
      <c r="J205" s="49"/>
      <c r="AZ205" s="47">
        <v>1199</v>
      </c>
    </row>
    <row r="206" spans="1:52" ht="15" customHeight="1">
      <c r="A206" s="74">
        <f>IF(AND(B206&lt;&gt;"",J206&lt;&gt;"DQ"),COUNT(J$6:J$365)-(RANK(J206,J$6:J$365)+COUNTIF(J$6:J206,J206))+2,IF(C204&lt;&gt;"",AZ206,""))</f>
      </c>
      <c r="B206" s="50">
        <f>IF(ISERROR(VLOOKUP(C204,'START LİSTE'!$B$6:$G$646,3,0)),"",VLOOKUP(C204,'START LİSTE'!$B$6:$G$646,3,0))</f>
      </c>
      <c r="C206" s="51"/>
      <c r="D206" s="52">
        <f>IF(ISERROR(VLOOKUP($C206,'START LİSTE'!$B$6:$G$646,2,0)),"",VLOOKUP($C206,'START LİSTE'!$B$6:$G$646,2,0))</f>
      </c>
      <c r="E206" s="53">
        <f>IF(ISERROR(VLOOKUP($C206,'START LİSTE'!$B$6:$G$646,4,0)),"",VLOOKUP($C206,'START LİSTE'!$B$6:$G$646,4,0))</f>
      </c>
      <c r="F206" s="54">
        <f>IF(ISERROR(VLOOKUP($C206,'FERDİ SONUÇ'!$B$6:$H$640,6,0)),"",VLOOKUP($C206,'FERDİ SONUÇ'!$B$6:$H$640,6,0))</f>
      </c>
      <c r="G206" s="53" t="str">
        <f>IF(OR(E206="",F206="DQ",F206="DNF",F206="DNS",F206=""),"-",VLOOKUP(C206,'FERDİ SONUÇ'!$B$6:$H$640,7,0))</f>
        <v>-</v>
      </c>
      <c r="H206" s="53" t="str">
        <f>IF(OR(E206="",E206="F",F206="DQ",F206="DNF",F206="DNS",F206=""),"-",VLOOKUP(C206,'FERDİ SONUÇ'!$B$6:$H$640,7,0))</f>
        <v>-</v>
      </c>
      <c r="I206" s="56" t="str">
        <f>IF(ISERROR(SMALL(H204:H209,3)),"-",SMALL(H204:H209,3))</f>
        <v>-</v>
      </c>
      <c r="J206" s="73">
        <f>IF(C204="","",IF(OR(I204="-",I205="-",I206="-",I207="-"),"DQ",SUM(I204,I205,I206,I207)))</f>
      </c>
      <c r="AZ206" s="47">
        <v>1200</v>
      </c>
    </row>
    <row r="207" spans="1:52" ht="15" customHeight="1">
      <c r="A207" s="48"/>
      <c r="B207" s="50"/>
      <c r="C207" s="51"/>
      <c r="D207" s="52">
        <f>IF(ISERROR(VLOOKUP($C207,'START LİSTE'!$B$6:$G$646,2,0)),"",VLOOKUP($C207,'START LİSTE'!$B$6:$G$646,2,0))</f>
      </c>
      <c r="E207" s="53">
        <f>IF(ISERROR(VLOOKUP($C207,'START LİSTE'!$B$6:$G$646,4,0)),"",VLOOKUP($C207,'START LİSTE'!$B$6:$G$646,4,0))</f>
      </c>
      <c r="F207" s="54">
        <f>IF(ISERROR(VLOOKUP($C207,'FERDİ SONUÇ'!$B$6:$H$640,6,0)),"",VLOOKUP($C207,'FERDİ SONUÇ'!$B$6:$H$640,6,0))</f>
      </c>
      <c r="G207" s="53" t="str">
        <f>IF(OR(E207="",F207="DQ",F207="DNF",F207="DNS",F207=""),"-",VLOOKUP(C207,'FERDİ SONUÇ'!$B$6:$H$640,7,0))</f>
        <v>-</v>
      </c>
      <c r="H207" s="53" t="str">
        <f>IF(OR(E207="",E207="F",F207="DQ",F207="DNF",F207="DNS",F207=""),"-",VLOOKUP(C207,'FERDİ SONUÇ'!$B$6:$H$640,7,0))</f>
        <v>-</v>
      </c>
      <c r="I207" s="56" t="str">
        <f>IF(ISERROR(SMALL(H204:H209,4)),"-",SMALL(H204:H209,4))</f>
        <v>-</v>
      </c>
      <c r="J207" s="49"/>
      <c r="AZ207" s="47">
        <v>1201</v>
      </c>
    </row>
    <row r="208" spans="1:52" ht="15" customHeight="1">
      <c r="A208" s="48"/>
      <c r="B208" s="50"/>
      <c r="C208" s="51"/>
      <c r="D208" s="52">
        <f>IF(ISERROR(VLOOKUP($C208,'START LİSTE'!$B$6:$G$646,2,0)),"",VLOOKUP($C208,'START LİSTE'!$B$6:$G$646,2,0))</f>
      </c>
      <c r="E208" s="53">
        <f>IF(ISERROR(VLOOKUP($C208,'START LİSTE'!$B$6:$G$646,4,0)),"",VLOOKUP($C208,'START LİSTE'!$B$6:$G$646,4,0))</f>
      </c>
      <c r="F208" s="54">
        <f>IF(ISERROR(VLOOKUP($C208,'FERDİ SONUÇ'!$B$6:$H$640,6,0)),"",VLOOKUP($C208,'FERDİ SONUÇ'!$B$6:$H$640,6,0))</f>
      </c>
      <c r="G208" s="53" t="str">
        <f>IF(OR(E208="",F208="DQ",F208="DNF",F208="DNS",F208=""),"-",VLOOKUP(C208,'FERDİ SONUÇ'!$B$6:$H$640,7,0))</f>
        <v>-</v>
      </c>
      <c r="H208" s="53" t="str">
        <f>IF(OR(E208="",E208="F",F208="DQ",F208="DNF",F208="DNS",F208=""),"-",VLOOKUP(C208,'FERDİ SONUÇ'!$B$6:$H$640,7,0))</f>
        <v>-</v>
      </c>
      <c r="I208" s="56" t="str">
        <f>IF(ISERROR(SMALL(H204:H209,5)),"-",SMALL(H204:H209,5))</f>
        <v>-</v>
      </c>
      <c r="J208" s="49"/>
      <c r="AZ208" s="47">
        <v>1202</v>
      </c>
    </row>
    <row r="209" spans="1:52" ht="15" customHeight="1">
      <c r="A209" s="57"/>
      <c r="B209" s="59"/>
      <c r="C209" s="88"/>
      <c r="D209" s="60">
        <f>IF(ISERROR(VLOOKUP($C209,'START LİSTE'!$B$6:$G$646,2,0)),"",VLOOKUP($C209,'START LİSTE'!$B$6:$G$646,2,0))</f>
      </c>
      <c r="E209" s="61">
        <f>IF(ISERROR(VLOOKUP($C209,'START LİSTE'!$B$6:$G$646,4,0)),"",VLOOKUP($C209,'START LİSTE'!$B$6:$G$646,4,0))</f>
      </c>
      <c r="F209" s="62">
        <f>IF(ISERROR(VLOOKUP($C209,'FERDİ SONUÇ'!$B$6:$H$640,6,0)),"",VLOOKUP($C209,'FERDİ SONUÇ'!$B$6:$H$640,6,0))</f>
      </c>
      <c r="G209" s="61" t="str">
        <f>IF(OR(E209="",F209="DQ",F209="DNF",F209="DNS",F209=""),"-",VLOOKUP(C209,'FERDİ SONUÇ'!$B$6:$H$640,7,0))</f>
        <v>-</v>
      </c>
      <c r="H209" s="61" t="str">
        <f>IF(OR(E209="",E209="F",F209="DQ",F209="DNF",F209="DNS",F209=""),"-",VLOOKUP(C209,'FERDİ SONUÇ'!$B$6:$H$640,7,0))</f>
        <v>-</v>
      </c>
      <c r="I209" s="64" t="str">
        <f>IF(ISERROR(SMALL(H204:H209,6)),"-",SMALL(H204:H209,6))</f>
        <v>-</v>
      </c>
      <c r="J209" s="58"/>
      <c r="AZ209" s="47">
        <v>1203</v>
      </c>
    </row>
    <row r="210" spans="1:52" ht="15" customHeight="1">
      <c r="A210" s="37"/>
      <c r="B210" s="39"/>
      <c r="C210" s="87"/>
      <c r="D210" s="41">
        <f>IF(ISERROR(VLOOKUP($C210,'START LİSTE'!$B$6:$G$646,2,0)),"",VLOOKUP($C210,'START LİSTE'!$B$6:$G$646,2,0))</f>
      </c>
      <c r="E210" s="42">
        <f>IF(ISERROR(VLOOKUP($C210,'START LİSTE'!$B$6:$G$646,4,0)),"",VLOOKUP($C210,'START LİSTE'!$B$6:$G$646,4,0))</f>
      </c>
      <c r="F210" s="43">
        <f>IF(ISERROR(VLOOKUP($C210,'FERDİ SONUÇ'!$B$6:$H$640,6,0)),"",VLOOKUP($C210,'FERDİ SONUÇ'!$B$6:$H$640,6,0))</f>
      </c>
      <c r="G210" s="42" t="str">
        <f>IF(OR(E210="",F210="DQ",F210="DNF",F210="DNS",F210=""),"-",VLOOKUP(C210,'FERDİ SONUÇ'!$B$6:$H$640,7,0))</f>
        <v>-</v>
      </c>
      <c r="H210" s="42" t="str">
        <f>IF(OR(E210="",E210="F",F210="DQ",F210="DNF",F210="DNS",F210=""),"-",VLOOKUP(C210,'FERDİ SONUÇ'!$B$6:$H$640,7,0))</f>
        <v>-</v>
      </c>
      <c r="I210" s="45" t="str">
        <f>IF(ISERROR(SMALL(H210:H215,1)),"-",SMALL(H210:H215,1))</f>
        <v>-</v>
      </c>
      <c r="J210" s="38"/>
      <c r="AZ210" s="47">
        <v>1204</v>
      </c>
    </row>
    <row r="211" spans="1:52" ht="15" customHeight="1">
      <c r="A211" s="48"/>
      <c r="B211" s="50"/>
      <c r="C211" s="51"/>
      <c r="D211" s="52">
        <f>IF(ISERROR(VLOOKUP($C211,'START LİSTE'!$B$6:$G$646,2,0)),"",VLOOKUP($C211,'START LİSTE'!$B$6:$G$646,2,0))</f>
      </c>
      <c r="E211" s="53">
        <f>IF(ISERROR(VLOOKUP($C211,'START LİSTE'!$B$6:$G$646,4,0)),"",VLOOKUP($C211,'START LİSTE'!$B$6:$G$646,4,0))</f>
      </c>
      <c r="F211" s="54">
        <f>IF(ISERROR(VLOOKUP($C211,'FERDİ SONUÇ'!$B$6:$H$640,6,0)),"",VLOOKUP($C211,'FERDİ SONUÇ'!$B$6:$H$640,6,0))</f>
      </c>
      <c r="G211" s="53" t="str">
        <f>IF(OR(E211="",F211="DQ",F211="DNF",F211="DNS",F211=""),"-",VLOOKUP(C211,'FERDİ SONUÇ'!$B$6:$H$640,7,0))</f>
        <v>-</v>
      </c>
      <c r="H211" s="53" t="str">
        <f>IF(OR(E211="",E211="F",F211="DQ",F211="DNF",F211="DNS",F211=""),"-",VLOOKUP(C211,'FERDİ SONUÇ'!$B$6:$H$640,7,0))</f>
        <v>-</v>
      </c>
      <c r="I211" s="56" t="str">
        <f>IF(ISERROR(SMALL(H210:H215,2)),"-",SMALL(H210:H215,2))</f>
        <v>-</v>
      </c>
      <c r="J211" s="49"/>
      <c r="AZ211" s="47">
        <v>1205</v>
      </c>
    </row>
    <row r="212" spans="1:52" ht="15" customHeight="1">
      <c r="A212" s="74">
        <f>IF(AND(B212&lt;&gt;"",J212&lt;&gt;"DQ"),COUNT(J$6:J$365)-(RANK(J212,J$6:J$365)+COUNTIF(J$6:J212,J212))+2,IF(C210&lt;&gt;"",AZ212,""))</f>
      </c>
      <c r="B212" s="50">
        <f>IF(ISERROR(VLOOKUP(C210,'START LİSTE'!$B$6:$G$646,3,0)),"",VLOOKUP(C210,'START LİSTE'!$B$6:$G$646,3,0))</f>
      </c>
      <c r="C212" s="51"/>
      <c r="D212" s="52">
        <f>IF(ISERROR(VLOOKUP($C212,'START LİSTE'!$B$6:$G$646,2,0)),"",VLOOKUP($C212,'START LİSTE'!$B$6:$G$646,2,0))</f>
      </c>
      <c r="E212" s="53">
        <f>IF(ISERROR(VLOOKUP($C212,'START LİSTE'!$B$6:$G$646,4,0)),"",VLOOKUP($C212,'START LİSTE'!$B$6:$G$646,4,0))</f>
      </c>
      <c r="F212" s="54">
        <f>IF(ISERROR(VLOOKUP($C212,'FERDİ SONUÇ'!$B$6:$H$640,6,0)),"",VLOOKUP($C212,'FERDİ SONUÇ'!$B$6:$H$640,6,0))</f>
      </c>
      <c r="G212" s="53" t="str">
        <f>IF(OR(E212="",F212="DQ",F212="DNF",F212="DNS",F212=""),"-",VLOOKUP(C212,'FERDİ SONUÇ'!$B$6:$H$640,7,0))</f>
        <v>-</v>
      </c>
      <c r="H212" s="53" t="str">
        <f>IF(OR(E212="",E212="F",F212="DQ",F212="DNF",F212="DNS",F212=""),"-",VLOOKUP(C212,'FERDİ SONUÇ'!$B$6:$H$640,7,0))</f>
        <v>-</v>
      </c>
      <c r="I212" s="56" t="str">
        <f>IF(ISERROR(SMALL(H210:H215,3)),"-",SMALL(H210:H215,3))</f>
        <v>-</v>
      </c>
      <c r="J212" s="73">
        <f>IF(C210="","",IF(OR(I210="-",I211="-",I212="-",I213="-"),"DQ",SUM(I210,I211,I212,I213)))</f>
      </c>
      <c r="AZ212" s="47">
        <v>1206</v>
      </c>
    </row>
    <row r="213" spans="1:52" ht="15" customHeight="1">
      <c r="A213" s="48"/>
      <c r="B213" s="50"/>
      <c r="C213" s="51"/>
      <c r="D213" s="52">
        <f>IF(ISERROR(VLOOKUP($C213,'START LİSTE'!$B$6:$G$646,2,0)),"",VLOOKUP($C213,'START LİSTE'!$B$6:$G$646,2,0))</f>
      </c>
      <c r="E213" s="53">
        <f>IF(ISERROR(VLOOKUP($C213,'START LİSTE'!$B$6:$G$646,4,0)),"",VLOOKUP($C213,'START LİSTE'!$B$6:$G$646,4,0))</f>
      </c>
      <c r="F213" s="54">
        <f>IF(ISERROR(VLOOKUP($C213,'FERDİ SONUÇ'!$B$6:$H$640,6,0)),"",VLOOKUP($C213,'FERDİ SONUÇ'!$B$6:$H$640,6,0))</f>
      </c>
      <c r="G213" s="53" t="str">
        <f>IF(OR(E213="",F213="DQ",F213="DNF",F213="DNS",F213=""),"-",VLOOKUP(C213,'FERDİ SONUÇ'!$B$6:$H$640,7,0))</f>
        <v>-</v>
      </c>
      <c r="H213" s="53" t="str">
        <f>IF(OR(E213="",E213="F",F213="DQ",F213="DNF",F213="DNS",F213=""),"-",VLOOKUP(C213,'FERDİ SONUÇ'!$B$6:$H$640,7,0))</f>
        <v>-</v>
      </c>
      <c r="I213" s="56" t="str">
        <f>IF(ISERROR(SMALL(H210:H215,4)),"-",SMALL(H210:H215,4))</f>
        <v>-</v>
      </c>
      <c r="J213" s="49"/>
      <c r="AZ213" s="47">
        <v>1207</v>
      </c>
    </row>
    <row r="214" spans="1:52" ht="15" customHeight="1">
      <c r="A214" s="48"/>
      <c r="B214" s="50"/>
      <c r="C214" s="51"/>
      <c r="D214" s="52">
        <f>IF(ISERROR(VLOOKUP($C214,'START LİSTE'!$B$6:$G$646,2,0)),"",VLOOKUP($C214,'START LİSTE'!$B$6:$G$646,2,0))</f>
      </c>
      <c r="E214" s="53">
        <f>IF(ISERROR(VLOOKUP($C214,'START LİSTE'!$B$6:$G$646,4,0)),"",VLOOKUP($C214,'START LİSTE'!$B$6:$G$646,4,0))</f>
      </c>
      <c r="F214" s="54">
        <f>IF(ISERROR(VLOOKUP($C214,'FERDİ SONUÇ'!$B$6:$H$640,6,0)),"",VLOOKUP($C214,'FERDİ SONUÇ'!$B$6:$H$640,6,0))</f>
      </c>
      <c r="G214" s="53" t="str">
        <f>IF(OR(E214="",F214="DQ",F214="DNF",F214="DNS",F214=""),"-",VLOOKUP(C214,'FERDİ SONUÇ'!$B$6:$H$640,7,0))</f>
        <v>-</v>
      </c>
      <c r="H214" s="53" t="str">
        <f>IF(OR(E214="",E214="F",F214="DQ",F214="DNF",F214="DNS",F214=""),"-",VLOOKUP(C214,'FERDİ SONUÇ'!$B$6:$H$640,7,0))</f>
        <v>-</v>
      </c>
      <c r="I214" s="56" t="str">
        <f>IF(ISERROR(SMALL(H210:H215,5)),"-",SMALL(H210:H215,5))</f>
        <v>-</v>
      </c>
      <c r="J214" s="49"/>
      <c r="AZ214" s="47">
        <v>1208</v>
      </c>
    </row>
    <row r="215" spans="1:52" ht="15" customHeight="1">
      <c r="A215" s="57"/>
      <c r="B215" s="59"/>
      <c r="C215" s="88"/>
      <c r="D215" s="60">
        <f>IF(ISERROR(VLOOKUP($C215,'START LİSTE'!$B$6:$G$646,2,0)),"",VLOOKUP($C215,'START LİSTE'!$B$6:$G$646,2,0))</f>
      </c>
      <c r="E215" s="61">
        <f>IF(ISERROR(VLOOKUP($C215,'START LİSTE'!$B$6:$G$646,4,0)),"",VLOOKUP($C215,'START LİSTE'!$B$6:$G$646,4,0))</f>
      </c>
      <c r="F215" s="62">
        <f>IF(ISERROR(VLOOKUP($C215,'FERDİ SONUÇ'!$B$6:$H$640,6,0)),"",VLOOKUP($C215,'FERDİ SONUÇ'!$B$6:$H$640,6,0))</f>
      </c>
      <c r="G215" s="61" t="str">
        <f>IF(OR(E215="",F215="DQ",F215="DNF",F215="DNS",F215=""),"-",VLOOKUP(C215,'FERDİ SONUÇ'!$B$6:$H$640,7,0))</f>
        <v>-</v>
      </c>
      <c r="H215" s="61" t="str">
        <f>IF(OR(E215="",E215="F",F215="DQ",F215="DNF",F215="DNS",F215=""),"-",VLOOKUP(C215,'FERDİ SONUÇ'!$B$6:$H$640,7,0))</f>
        <v>-</v>
      </c>
      <c r="I215" s="64" t="str">
        <f>IF(ISERROR(SMALL(H210:H215,6)),"-",SMALL(H210:H215,6))</f>
        <v>-</v>
      </c>
      <c r="J215" s="58"/>
      <c r="AZ215" s="47">
        <v>1209</v>
      </c>
    </row>
    <row r="216" spans="1:52" ht="15" customHeight="1">
      <c r="A216" s="37"/>
      <c r="B216" s="39"/>
      <c r="C216" s="87"/>
      <c r="D216" s="41">
        <f>IF(ISERROR(VLOOKUP($C216,'START LİSTE'!$B$6:$G$646,2,0)),"",VLOOKUP($C216,'START LİSTE'!$B$6:$G$646,2,0))</f>
      </c>
      <c r="E216" s="42">
        <f>IF(ISERROR(VLOOKUP($C216,'START LİSTE'!$B$6:$G$646,4,0)),"",VLOOKUP($C216,'START LİSTE'!$B$6:$G$646,4,0))</f>
      </c>
      <c r="F216" s="43">
        <f>IF(ISERROR(VLOOKUP($C216,'FERDİ SONUÇ'!$B$6:$H$640,6,0)),"",VLOOKUP($C216,'FERDİ SONUÇ'!$B$6:$H$640,6,0))</f>
      </c>
      <c r="G216" s="42" t="str">
        <f>IF(OR(E216="",F216="DQ",F216="DNF",F216="DNS",F216=""),"-",VLOOKUP(C216,'FERDİ SONUÇ'!$B$6:$H$640,7,0))</f>
        <v>-</v>
      </c>
      <c r="H216" s="42" t="str">
        <f>IF(OR(E216="",E216="F",F216="DQ",F216="DNF",F216="DNS",F216=""),"-",VLOOKUP(C216,'FERDİ SONUÇ'!$B$6:$H$640,7,0))</f>
        <v>-</v>
      </c>
      <c r="I216" s="45" t="str">
        <f>IF(ISERROR(SMALL(H216:H221,1)),"-",SMALL(H216:H221,1))</f>
        <v>-</v>
      </c>
      <c r="J216" s="38"/>
      <c r="AZ216" s="47">
        <v>1210</v>
      </c>
    </row>
    <row r="217" spans="1:52" ht="15" customHeight="1">
      <c r="A217" s="48"/>
      <c r="B217" s="50"/>
      <c r="C217" s="51"/>
      <c r="D217" s="52">
        <f>IF(ISERROR(VLOOKUP($C217,'START LİSTE'!$B$6:$G$646,2,0)),"",VLOOKUP($C217,'START LİSTE'!$B$6:$G$646,2,0))</f>
      </c>
      <c r="E217" s="53">
        <f>IF(ISERROR(VLOOKUP($C217,'START LİSTE'!$B$6:$G$646,4,0)),"",VLOOKUP($C217,'START LİSTE'!$B$6:$G$646,4,0))</f>
      </c>
      <c r="F217" s="54">
        <f>IF(ISERROR(VLOOKUP($C217,'FERDİ SONUÇ'!$B$6:$H$640,6,0)),"",VLOOKUP($C217,'FERDİ SONUÇ'!$B$6:$H$640,6,0))</f>
      </c>
      <c r="G217" s="53" t="str">
        <f>IF(OR(E217="",F217="DQ",F217="DNF",F217="DNS",F217=""),"-",VLOOKUP(C217,'FERDİ SONUÇ'!$B$6:$H$640,7,0))</f>
        <v>-</v>
      </c>
      <c r="H217" s="53" t="str">
        <f>IF(OR(E217="",E217="F",F217="DQ",F217="DNF",F217="DNS",F217=""),"-",VLOOKUP(C217,'FERDİ SONUÇ'!$B$6:$H$640,7,0))</f>
        <v>-</v>
      </c>
      <c r="I217" s="56" t="str">
        <f>IF(ISERROR(SMALL(H216:H221,2)),"-",SMALL(H216:H221,2))</f>
        <v>-</v>
      </c>
      <c r="J217" s="49"/>
      <c r="AZ217" s="47">
        <v>1211</v>
      </c>
    </row>
    <row r="218" spans="1:52" ht="15" customHeight="1">
      <c r="A218" s="74">
        <f>IF(AND(B218&lt;&gt;"",J218&lt;&gt;"DQ"),COUNT(J$6:J$365)-(RANK(J218,J$6:J$365)+COUNTIF(J$6:J218,J218))+2,IF(C216&lt;&gt;"",AZ218,""))</f>
      </c>
      <c r="B218" s="50">
        <f>IF(ISERROR(VLOOKUP(C216,'START LİSTE'!$B$6:$G$646,3,0)),"",VLOOKUP(C216,'START LİSTE'!$B$6:$G$646,3,0))</f>
      </c>
      <c r="C218" s="51"/>
      <c r="D218" s="52">
        <f>IF(ISERROR(VLOOKUP($C218,'START LİSTE'!$B$6:$G$646,2,0)),"",VLOOKUP($C218,'START LİSTE'!$B$6:$G$646,2,0))</f>
      </c>
      <c r="E218" s="53">
        <f>IF(ISERROR(VLOOKUP($C218,'START LİSTE'!$B$6:$G$646,4,0)),"",VLOOKUP($C218,'START LİSTE'!$B$6:$G$646,4,0))</f>
      </c>
      <c r="F218" s="54">
        <f>IF(ISERROR(VLOOKUP($C218,'FERDİ SONUÇ'!$B$6:$H$640,6,0)),"",VLOOKUP($C218,'FERDİ SONUÇ'!$B$6:$H$640,6,0))</f>
      </c>
      <c r="G218" s="53" t="str">
        <f>IF(OR(E218="",F218="DQ",F218="DNF",F218="DNS",F218=""),"-",VLOOKUP(C218,'FERDİ SONUÇ'!$B$6:$H$640,7,0))</f>
        <v>-</v>
      </c>
      <c r="H218" s="53" t="str">
        <f>IF(OR(E218="",E218="F",F218="DQ",F218="DNF",F218="DNS",F218=""),"-",VLOOKUP(C218,'FERDİ SONUÇ'!$B$6:$H$640,7,0))</f>
        <v>-</v>
      </c>
      <c r="I218" s="56" t="str">
        <f>IF(ISERROR(SMALL(H216:H221,3)),"-",SMALL(H216:H221,3))</f>
        <v>-</v>
      </c>
      <c r="J218" s="73">
        <f>IF(C216="","",IF(OR(I216="-",I217="-",I218="-",I219="-"),"DQ",SUM(I216,I217,I218,I219)))</f>
      </c>
      <c r="AZ218" s="47">
        <v>1212</v>
      </c>
    </row>
    <row r="219" spans="1:52" ht="15" customHeight="1">
      <c r="A219" s="48"/>
      <c r="B219" s="50"/>
      <c r="C219" s="51"/>
      <c r="D219" s="52">
        <f>IF(ISERROR(VLOOKUP($C219,'START LİSTE'!$B$6:$G$646,2,0)),"",VLOOKUP($C219,'START LİSTE'!$B$6:$G$646,2,0))</f>
      </c>
      <c r="E219" s="53">
        <f>IF(ISERROR(VLOOKUP($C219,'START LİSTE'!$B$6:$G$646,4,0)),"",VLOOKUP($C219,'START LİSTE'!$B$6:$G$646,4,0))</f>
      </c>
      <c r="F219" s="54">
        <f>IF(ISERROR(VLOOKUP($C219,'FERDİ SONUÇ'!$B$6:$H$640,6,0)),"",VLOOKUP($C219,'FERDİ SONUÇ'!$B$6:$H$640,6,0))</f>
      </c>
      <c r="G219" s="53" t="str">
        <f>IF(OR(E219="",F219="DQ",F219="DNF",F219="DNS",F219=""),"-",VLOOKUP(C219,'FERDİ SONUÇ'!$B$6:$H$640,7,0))</f>
        <v>-</v>
      </c>
      <c r="H219" s="53" t="str">
        <f>IF(OR(E219="",E219="F",F219="DQ",F219="DNF",F219="DNS",F219=""),"-",VLOOKUP(C219,'FERDİ SONUÇ'!$B$6:$H$640,7,0))</f>
        <v>-</v>
      </c>
      <c r="I219" s="56" t="str">
        <f>IF(ISERROR(SMALL(H216:H221,4)),"-",SMALL(H216:H221,4))</f>
        <v>-</v>
      </c>
      <c r="J219" s="49"/>
      <c r="AZ219" s="47">
        <v>1213</v>
      </c>
    </row>
    <row r="220" spans="1:52" ht="15" customHeight="1">
      <c r="A220" s="48"/>
      <c r="B220" s="50"/>
      <c r="C220" s="51"/>
      <c r="D220" s="52">
        <f>IF(ISERROR(VLOOKUP($C220,'START LİSTE'!$B$6:$G$646,2,0)),"",VLOOKUP($C220,'START LİSTE'!$B$6:$G$646,2,0))</f>
      </c>
      <c r="E220" s="53">
        <f>IF(ISERROR(VLOOKUP($C220,'START LİSTE'!$B$6:$G$646,4,0)),"",VLOOKUP($C220,'START LİSTE'!$B$6:$G$646,4,0))</f>
      </c>
      <c r="F220" s="54">
        <f>IF(ISERROR(VLOOKUP($C220,'FERDİ SONUÇ'!$B$6:$H$640,6,0)),"",VLOOKUP($C220,'FERDİ SONUÇ'!$B$6:$H$640,6,0))</f>
      </c>
      <c r="G220" s="53" t="str">
        <f>IF(OR(E220="",F220="DQ",F220="DNF",F220="DNS",F220=""),"-",VLOOKUP(C220,'FERDİ SONUÇ'!$B$6:$H$640,7,0))</f>
        <v>-</v>
      </c>
      <c r="H220" s="53" t="str">
        <f>IF(OR(E220="",E220="F",F220="DQ",F220="DNF",F220="DNS",F220=""),"-",VLOOKUP(C220,'FERDİ SONUÇ'!$B$6:$H$640,7,0))</f>
        <v>-</v>
      </c>
      <c r="I220" s="56" t="str">
        <f>IF(ISERROR(SMALL(H216:H221,5)),"-",SMALL(H216:H221,5))</f>
        <v>-</v>
      </c>
      <c r="J220" s="49"/>
      <c r="AZ220" s="47">
        <v>1214</v>
      </c>
    </row>
    <row r="221" spans="1:52" ht="15" customHeight="1">
      <c r="A221" s="57"/>
      <c r="B221" s="59"/>
      <c r="C221" s="88"/>
      <c r="D221" s="60">
        <f>IF(ISERROR(VLOOKUP($C221,'START LİSTE'!$B$6:$G$646,2,0)),"",VLOOKUP($C221,'START LİSTE'!$B$6:$G$646,2,0))</f>
      </c>
      <c r="E221" s="61">
        <f>IF(ISERROR(VLOOKUP($C221,'START LİSTE'!$B$6:$G$646,4,0)),"",VLOOKUP($C221,'START LİSTE'!$B$6:$G$646,4,0))</f>
      </c>
      <c r="F221" s="62">
        <f>IF(ISERROR(VLOOKUP($C221,'FERDİ SONUÇ'!$B$6:$H$640,6,0)),"",VLOOKUP($C221,'FERDİ SONUÇ'!$B$6:$H$640,6,0))</f>
      </c>
      <c r="G221" s="61" t="str">
        <f>IF(OR(E221="",F221="DQ",F221="DNF",F221="DNS",F221=""),"-",VLOOKUP(C221,'FERDİ SONUÇ'!$B$6:$H$640,7,0))</f>
        <v>-</v>
      </c>
      <c r="H221" s="61" t="str">
        <f>IF(OR(E221="",E221="F",F221="DQ",F221="DNF",F221="DNS",F221=""),"-",VLOOKUP(C221,'FERDİ SONUÇ'!$B$6:$H$640,7,0))</f>
        <v>-</v>
      </c>
      <c r="I221" s="64" t="str">
        <f>IF(ISERROR(SMALL(H216:H221,6)),"-",SMALL(H216:H221,6))</f>
        <v>-</v>
      </c>
      <c r="J221" s="58"/>
      <c r="AZ221" s="47">
        <v>1215</v>
      </c>
    </row>
    <row r="222" spans="1:52" ht="15" customHeight="1">
      <c r="A222" s="37"/>
      <c r="B222" s="39"/>
      <c r="C222" s="87"/>
      <c r="D222" s="41">
        <f>IF(ISERROR(VLOOKUP($C222,'START LİSTE'!$B$6:$G$646,2,0)),"",VLOOKUP($C222,'START LİSTE'!$B$6:$G$646,2,0))</f>
      </c>
      <c r="E222" s="42">
        <f>IF(ISERROR(VLOOKUP($C222,'START LİSTE'!$B$6:$G$646,4,0)),"",VLOOKUP($C222,'START LİSTE'!$B$6:$G$646,4,0))</f>
      </c>
      <c r="F222" s="43">
        <f>IF(ISERROR(VLOOKUP($C222,'FERDİ SONUÇ'!$B$6:$H$640,6,0)),"",VLOOKUP($C222,'FERDİ SONUÇ'!$B$6:$H$640,6,0))</f>
      </c>
      <c r="G222" s="42" t="str">
        <f>IF(OR(E222="",F222="DQ",F222="DNF",F222="DNS",F222=""),"-",VLOOKUP(C222,'FERDİ SONUÇ'!$B$6:$H$640,7,0))</f>
        <v>-</v>
      </c>
      <c r="H222" s="42" t="str">
        <f>IF(OR(E222="",E222="F",F222="DQ",F222="DNF",F222="DNS",F222=""),"-",VLOOKUP(C222,'FERDİ SONUÇ'!$B$6:$H$640,7,0))</f>
        <v>-</v>
      </c>
      <c r="I222" s="45" t="str">
        <f>IF(ISERROR(SMALL(H222:H227,1)),"-",SMALL(H222:H227,1))</f>
        <v>-</v>
      </c>
      <c r="J222" s="38"/>
      <c r="AZ222" s="47">
        <v>1216</v>
      </c>
    </row>
    <row r="223" spans="1:52" ht="15" customHeight="1">
      <c r="A223" s="48"/>
      <c r="B223" s="50"/>
      <c r="C223" s="51"/>
      <c r="D223" s="52">
        <f>IF(ISERROR(VLOOKUP($C223,'START LİSTE'!$B$6:$G$646,2,0)),"",VLOOKUP($C223,'START LİSTE'!$B$6:$G$646,2,0))</f>
      </c>
      <c r="E223" s="53">
        <f>IF(ISERROR(VLOOKUP($C223,'START LİSTE'!$B$6:$G$646,4,0)),"",VLOOKUP($C223,'START LİSTE'!$B$6:$G$646,4,0))</f>
      </c>
      <c r="F223" s="54">
        <f>IF(ISERROR(VLOOKUP($C223,'FERDİ SONUÇ'!$B$6:$H$640,6,0)),"",VLOOKUP($C223,'FERDİ SONUÇ'!$B$6:$H$640,6,0))</f>
      </c>
      <c r="G223" s="53" t="str">
        <f>IF(OR(E223="",F223="DQ",F223="DNF",F223="DNS",F223=""),"-",VLOOKUP(C223,'FERDİ SONUÇ'!$B$6:$H$640,7,0))</f>
        <v>-</v>
      </c>
      <c r="H223" s="53" t="str">
        <f>IF(OR(E223="",E223="F",F223="DQ",F223="DNF",F223="DNS",F223=""),"-",VLOOKUP(C223,'FERDİ SONUÇ'!$B$6:$H$640,7,0))</f>
        <v>-</v>
      </c>
      <c r="I223" s="56" t="str">
        <f>IF(ISERROR(SMALL(H222:H227,2)),"-",SMALL(H222:H227,2))</f>
        <v>-</v>
      </c>
      <c r="J223" s="49"/>
      <c r="AZ223" s="47">
        <v>1217</v>
      </c>
    </row>
    <row r="224" spans="1:52" ht="15" customHeight="1">
      <c r="A224" s="74">
        <f>IF(AND(B224&lt;&gt;"",J224&lt;&gt;"DQ"),COUNT(J$6:J$365)-(RANK(J224,J$6:J$365)+COUNTIF(J$6:J224,J224))+2,IF(C222&lt;&gt;"",AZ224,""))</f>
      </c>
      <c r="B224" s="50">
        <f>IF(ISERROR(VLOOKUP(C222,'START LİSTE'!$B$6:$G$646,3,0)),"",VLOOKUP(C222,'START LİSTE'!$B$6:$G$646,3,0))</f>
      </c>
      <c r="C224" s="51"/>
      <c r="D224" s="52">
        <f>IF(ISERROR(VLOOKUP($C224,'START LİSTE'!$B$6:$G$646,2,0)),"",VLOOKUP($C224,'START LİSTE'!$B$6:$G$646,2,0))</f>
      </c>
      <c r="E224" s="53">
        <f>IF(ISERROR(VLOOKUP($C224,'START LİSTE'!$B$6:$G$646,4,0)),"",VLOOKUP($C224,'START LİSTE'!$B$6:$G$646,4,0))</f>
      </c>
      <c r="F224" s="54">
        <f>IF(ISERROR(VLOOKUP($C224,'FERDİ SONUÇ'!$B$6:$H$640,6,0)),"",VLOOKUP($C224,'FERDİ SONUÇ'!$B$6:$H$640,6,0))</f>
      </c>
      <c r="G224" s="53" t="str">
        <f>IF(OR(E224="",F224="DQ",F224="DNF",F224="DNS",F224=""),"-",VLOOKUP(C224,'FERDİ SONUÇ'!$B$6:$H$640,7,0))</f>
        <v>-</v>
      </c>
      <c r="H224" s="53" t="str">
        <f>IF(OR(E224="",E224="F",F224="DQ",F224="DNF",F224="DNS",F224=""),"-",VLOOKUP(C224,'FERDİ SONUÇ'!$B$6:$H$640,7,0))</f>
        <v>-</v>
      </c>
      <c r="I224" s="56" t="str">
        <f>IF(ISERROR(SMALL(H222:H227,3)),"-",SMALL(H222:H227,3))</f>
        <v>-</v>
      </c>
      <c r="J224" s="73">
        <f>IF(C222="","",IF(OR(I222="-",I223="-",I224="-",I225="-"),"DQ",SUM(I222,I223,I224,I225)))</f>
      </c>
      <c r="AZ224" s="47">
        <v>1218</v>
      </c>
    </row>
    <row r="225" spans="1:52" ht="15" customHeight="1">
      <c r="A225" s="48"/>
      <c r="B225" s="50"/>
      <c r="C225" s="51"/>
      <c r="D225" s="52">
        <f>IF(ISERROR(VLOOKUP($C225,'START LİSTE'!$B$6:$G$646,2,0)),"",VLOOKUP($C225,'START LİSTE'!$B$6:$G$646,2,0))</f>
      </c>
      <c r="E225" s="53">
        <f>IF(ISERROR(VLOOKUP($C225,'START LİSTE'!$B$6:$G$646,4,0)),"",VLOOKUP($C225,'START LİSTE'!$B$6:$G$646,4,0))</f>
      </c>
      <c r="F225" s="54">
        <f>IF(ISERROR(VLOOKUP($C225,'FERDİ SONUÇ'!$B$6:$H$640,6,0)),"",VLOOKUP($C225,'FERDİ SONUÇ'!$B$6:$H$640,6,0))</f>
      </c>
      <c r="G225" s="53" t="str">
        <f>IF(OR(E225="",F225="DQ",F225="DNF",F225="DNS",F225=""),"-",VLOOKUP(C225,'FERDİ SONUÇ'!$B$6:$H$640,7,0))</f>
        <v>-</v>
      </c>
      <c r="H225" s="53" t="str">
        <f>IF(OR(E225="",E225="F",F225="DQ",F225="DNF",F225="DNS",F225=""),"-",VLOOKUP(C225,'FERDİ SONUÇ'!$B$6:$H$640,7,0))</f>
        <v>-</v>
      </c>
      <c r="I225" s="56" t="str">
        <f>IF(ISERROR(SMALL(H222:H227,4)),"-",SMALL(H222:H227,4))</f>
        <v>-</v>
      </c>
      <c r="J225" s="49"/>
      <c r="AZ225" s="47">
        <v>1219</v>
      </c>
    </row>
    <row r="226" spans="1:52" ht="15" customHeight="1">
      <c r="A226" s="48"/>
      <c r="B226" s="50"/>
      <c r="C226" s="51"/>
      <c r="D226" s="52">
        <f>IF(ISERROR(VLOOKUP($C226,'START LİSTE'!$B$6:$G$646,2,0)),"",VLOOKUP($C226,'START LİSTE'!$B$6:$G$646,2,0))</f>
      </c>
      <c r="E226" s="53">
        <f>IF(ISERROR(VLOOKUP($C226,'START LİSTE'!$B$6:$G$646,4,0)),"",VLOOKUP($C226,'START LİSTE'!$B$6:$G$646,4,0))</f>
      </c>
      <c r="F226" s="54">
        <f>IF(ISERROR(VLOOKUP($C226,'FERDİ SONUÇ'!$B$6:$H$640,6,0)),"",VLOOKUP($C226,'FERDİ SONUÇ'!$B$6:$H$640,6,0))</f>
      </c>
      <c r="G226" s="53" t="str">
        <f>IF(OR(E226="",F226="DQ",F226="DNF",F226="DNS",F226=""),"-",VLOOKUP(C226,'FERDİ SONUÇ'!$B$6:$H$640,7,0))</f>
        <v>-</v>
      </c>
      <c r="H226" s="53" t="str">
        <f>IF(OR(E226="",E226="F",F226="DQ",F226="DNF",F226="DNS",F226=""),"-",VLOOKUP(C226,'FERDİ SONUÇ'!$B$6:$H$640,7,0))</f>
        <v>-</v>
      </c>
      <c r="I226" s="56" t="str">
        <f>IF(ISERROR(SMALL(H222:H227,5)),"-",SMALL(H222:H227,5))</f>
        <v>-</v>
      </c>
      <c r="J226" s="49"/>
      <c r="AZ226" s="47">
        <v>1220</v>
      </c>
    </row>
    <row r="227" spans="1:52" ht="15" customHeight="1">
      <c r="A227" s="57"/>
      <c r="B227" s="59"/>
      <c r="C227" s="88"/>
      <c r="D227" s="60">
        <f>IF(ISERROR(VLOOKUP($C227,'START LİSTE'!$B$6:$G$646,2,0)),"",VLOOKUP($C227,'START LİSTE'!$B$6:$G$646,2,0))</f>
      </c>
      <c r="E227" s="61">
        <f>IF(ISERROR(VLOOKUP($C227,'START LİSTE'!$B$6:$G$646,4,0)),"",VLOOKUP($C227,'START LİSTE'!$B$6:$G$646,4,0))</f>
      </c>
      <c r="F227" s="62">
        <f>IF(ISERROR(VLOOKUP($C227,'FERDİ SONUÇ'!$B$6:$H$640,6,0)),"",VLOOKUP($C227,'FERDİ SONUÇ'!$B$6:$H$640,6,0))</f>
      </c>
      <c r="G227" s="61" t="str">
        <f>IF(OR(E227="",F227="DQ",F227="DNF",F227="DNS",F227=""),"-",VLOOKUP(C227,'FERDİ SONUÇ'!$B$6:$H$640,7,0))</f>
        <v>-</v>
      </c>
      <c r="H227" s="61" t="str">
        <f>IF(OR(E227="",E227="F",F227="DQ",F227="DNF",F227="DNS",F227=""),"-",VLOOKUP(C227,'FERDİ SONUÇ'!$B$6:$H$640,7,0))</f>
        <v>-</v>
      </c>
      <c r="I227" s="64" t="str">
        <f>IF(ISERROR(SMALL(H222:H227,6)),"-",SMALL(H222:H227,6))</f>
        <v>-</v>
      </c>
      <c r="J227" s="58"/>
      <c r="AZ227" s="47">
        <v>1221</v>
      </c>
    </row>
    <row r="228" spans="1:52" ht="15" customHeight="1">
      <c r="A228" s="37"/>
      <c r="B228" s="39"/>
      <c r="C228" s="87"/>
      <c r="D228" s="41">
        <f>IF(ISERROR(VLOOKUP($C228,'START LİSTE'!$B$6:$G$646,2,0)),"",VLOOKUP($C228,'START LİSTE'!$B$6:$G$646,2,0))</f>
      </c>
      <c r="E228" s="42">
        <f>IF(ISERROR(VLOOKUP($C228,'START LİSTE'!$B$6:$G$646,4,0)),"",VLOOKUP($C228,'START LİSTE'!$B$6:$G$646,4,0))</f>
      </c>
      <c r="F228" s="43">
        <f>IF(ISERROR(VLOOKUP($C228,'FERDİ SONUÇ'!$B$6:$H$640,6,0)),"",VLOOKUP($C228,'FERDİ SONUÇ'!$B$6:$H$640,6,0))</f>
      </c>
      <c r="G228" s="42" t="str">
        <f>IF(OR(E228="",F228="DQ",F228="DNF",F228="DNS",F228=""),"-",VLOOKUP(C228,'FERDİ SONUÇ'!$B$6:$H$640,7,0))</f>
        <v>-</v>
      </c>
      <c r="H228" s="42" t="str">
        <f>IF(OR(E228="",E228="F",F228="DQ",F228="DNF",F228="DNS",F228=""),"-",VLOOKUP(C228,'FERDİ SONUÇ'!$B$6:$H$640,7,0))</f>
        <v>-</v>
      </c>
      <c r="I228" s="45" t="str">
        <f>IF(ISERROR(SMALL(H228:H233,1)),"-",SMALL(H228:H233,1))</f>
        <v>-</v>
      </c>
      <c r="J228" s="38"/>
      <c r="AZ228" s="47">
        <v>1222</v>
      </c>
    </row>
    <row r="229" spans="1:52" ht="15" customHeight="1">
      <c r="A229" s="48"/>
      <c r="B229" s="50"/>
      <c r="C229" s="51"/>
      <c r="D229" s="52">
        <f>IF(ISERROR(VLOOKUP($C229,'START LİSTE'!$B$6:$G$646,2,0)),"",VLOOKUP($C229,'START LİSTE'!$B$6:$G$646,2,0))</f>
      </c>
      <c r="E229" s="53">
        <f>IF(ISERROR(VLOOKUP($C229,'START LİSTE'!$B$6:$G$646,4,0)),"",VLOOKUP($C229,'START LİSTE'!$B$6:$G$646,4,0))</f>
      </c>
      <c r="F229" s="54">
        <f>IF(ISERROR(VLOOKUP($C229,'FERDİ SONUÇ'!$B$6:$H$640,6,0)),"",VLOOKUP($C229,'FERDİ SONUÇ'!$B$6:$H$640,6,0))</f>
      </c>
      <c r="G229" s="53" t="str">
        <f>IF(OR(E229="",F229="DQ",F229="DNF",F229="DNS",F229=""),"-",VLOOKUP(C229,'FERDİ SONUÇ'!$B$6:$H$640,7,0))</f>
        <v>-</v>
      </c>
      <c r="H229" s="53" t="str">
        <f>IF(OR(E229="",E229="F",F229="DQ",F229="DNF",F229="DNS",F229=""),"-",VLOOKUP(C229,'FERDİ SONUÇ'!$B$6:$H$640,7,0))</f>
        <v>-</v>
      </c>
      <c r="I229" s="56" t="str">
        <f>IF(ISERROR(SMALL(H228:H233,2)),"-",SMALL(H228:H233,2))</f>
        <v>-</v>
      </c>
      <c r="J229" s="49"/>
      <c r="AZ229" s="47">
        <v>1223</v>
      </c>
    </row>
    <row r="230" spans="1:52" ht="15" customHeight="1">
      <c r="A230" s="74">
        <f>IF(AND(B230&lt;&gt;"",J230&lt;&gt;"DQ"),COUNT(J$6:J$365)-(RANK(J230,J$6:J$365)+COUNTIF(J$6:J230,J230))+2,IF(C228&lt;&gt;"",AZ230,""))</f>
      </c>
      <c r="B230" s="50">
        <f>IF(ISERROR(VLOOKUP(C228,'START LİSTE'!$B$6:$G$646,3,0)),"",VLOOKUP(C228,'START LİSTE'!$B$6:$G$646,3,0))</f>
      </c>
      <c r="C230" s="51"/>
      <c r="D230" s="52">
        <f>IF(ISERROR(VLOOKUP($C230,'START LİSTE'!$B$6:$G$646,2,0)),"",VLOOKUP($C230,'START LİSTE'!$B$6:$G$646,2,0))</f>
      </c>
      <c r="E230" s="53">
        <f>IF(ISERROR(VLOOKUP($C230,'START LİSTE'!$B$6:$G$646,4,0)),"",VLOOKUP($C230,'START LİSTE'!$B$6:$G$646,4,0))</f>
      </c>
      <c r="F230" s="54">
        <f>IF(ISERROR(VLOOKUP($C230,'FERDİ SONUÇ'!$B$6:$H$640,6,0)),"",VLOOKUP($C230,'FERDİ SONUÇ'!$B$6:$H$640,6,0))</f>
      </c>
      <c r="G230" s="53" t="str">
        <f>IF(OR(E230="",F230="DQ",F230="DNF",F230="DNS",F230=""),"-",VLOOKUP(C230,'FERDİ SONUÇ'!$B$6:$H$640,7,0))</f>
        <v>-</v>
      </c>
      <c r="H230" s="53" t="str">
        <f>IF(OR(E230="",E230="F",F230="DQ",F230="DNF",F230="DNS",F230=""),"-",VLOOKUP(C230,'FERDİ SONUÇ'!$B$6:$H$640,7,0))</f>
        <v>-</v>
      </c>
      <c r="I230" s="56" t="str">
        <f>IF(ISERROR(SMALL(H228:H233,3)),"-",SMALL(H228:H233,3))</f>
        <v>-</v>
      </c>
      <c r="J230" s="73">
        <f>IF(C228="","",IF(OR(I228="-",I229="-",I230="-",I231="-"),"DQ",SUM(I228,I229,I230,I231)))</f>
      </c>
      <c r="AZ230" s="47">
        <v>1224</v>
      </c>
    </row>
    <row r="231" spans="1:52" ht="15" customHeight="1">
      <c r="A231" s="48"/>
      <c r="B231" s="50"/>
      <c r="C231" s="51"/>
      <c r="D231" s="52">
        <f>IF(ISERROR(VLOOKUP($C231,'START LİSTE'!$B$6:$G$646,2,0)),"",VLOOKUP($C231,'START LİSTE'!$B$6:$G$646,2,0))</f>
      </c>
      <c r="E231" s="53">
        <f>IF(ISERROR(VLOOKUP($C231,'START LİSTE'!$B$6:$G$646,4,0)),"",VLOOKUP($C231,'START LİSTE'!$B$6:$G$646,4,0))</f>
      </c>
      <c r="F231" s="54">
        <f>IF(ISERROR(VLOOKUP($C231,'FERDİ SONUÇ'!$B$6:$H$640,6,0)),"",VLOOKUP($C231,'FERDİ SONUÇ'!$B$6:$H$640,6,0))</f>
      </c>
      <c r="G231" s="53" t="str">
        <f>IF(OR(E231="",F231="DQ",F231="DNF",F231="DNS",F231=""),"-",VLOOKUP(C231,'FERDİ SONUÇ'!$B$6:$H$640,7,0))</f>
        <v>-</v>
      </c>
      <c r="H231" s="53" t="str">
        <f>IF(OR(E231="",E231="F",F231="DQ",F231="DNF",F231="DNS",F231=""),"-",VLOOKUP(C231,'FERDİ SONUÇ'!$B$6:$H$640,7,0))</f>
        <v>-</v>
      </c>
      <c r="I231" s="56" t="str">
        <f>IF(ISERROR(SMALL(H228:H233,4)),"-",SMALL(H228:H233,4))</f>
        <v>-</v>
      </c>
      <c r="J231" s="49"/>
      <c r="AZ231" s="47">
        <v>1225</v>
      </c>
    </row>
    <row r="232" spans="1:52" ht="15" customHeight="1">
      <c r="A232" s="48"/>
      <c r="B232" s="50"/>
      <c r="C232" s="51"/>
      <c r="D232" s="52">
        <f>IF(ISERROR(VLOOKUP($C232,'START LİSTE'!$B$6:$G$646,2,0)),"",VLOOKUP($C232,'START LİSTE'!$B$6:$G$646,2,0))</f>
      </c>
      <c r="E232" s="53">
        <f>IF(ISERROR(VLOOKUP($C232,'START LİSTE'!$B$6:$G$646,4,0)),"",VLOOKUP($C232,'START LİSTE'!$B$6:$G$646,4,0))</f>
      </c>
      <c r="F232" s="54">
        <f>IF(ISERROR(VLOOKUP($C232,'FERDİ SONUÇ'!$B$6:$H$640,6,0)),"",VLOOKUP($C232,'FERDİ SONUÇ'!$B$6:$H$640,6,0))</f>
      </c>
      <c r="G232" s="53" t="str">
        <f>IF(OR(E232="",F232="DQ",F232="DNF",F232="DNS",F232=""),"-",VLOOKUP(C232,'FERDİ SONUÇ'!$B$6:$H$640,7,0))</f>
        <v>-</v>
      </c>
      <c r="H232" s="53" t="str">
        <f>IF(OR(E232="",E232="F",F232="DQ",F232="DNF",F232="DNS",F232=""),"-",VLOOKUP(C232,'FERDİ SONUÇ'!$B$6:$H$640,7,0))</f>
        <v>-</v>
      </c>
      <c r="I232" s="56" t="str">
        <f>IF(ISERROR(SMALL(H228:H233,5)),"-",SMALL(H228:H233,5))</f>
        <v>-</v>
      </c>
      <c r="J232" s="49"/>
      <c r="AZ232" s="47">
        <v>1226</v>
      </c>
    </row>
    <row r="233" spans="1:52" ht="15" customHeight="1">
      <c r="A233" s="57"/>
      <c r="B233" s="59"/>
      <c r="C233" s="88"/>
      <c r="D233" s="60">
        <f>IF(ISERROR(VLOOKUP($C233,'START LİSTE'!$B$6:$G$646,2,0)),"",VLOOKUP($C233,'START LİSTE'!$B$6:$G$646,2,0))</f>
      </c>
      <c r="E233" s="61">
        <f>IF(ISERROR(VLOOKUP($C233,'START LİSTE'!$B$6:$G$646,4,0)),"",VLOOKUP($C233,'START LİSTE'!$B$6:$G$646,4,0))</f>
      </c>
      <c r="F233" s="62">
        <f>IF(ISERROR(VLOOKUP($C233,'FERDİ SONUÇ'!$B$6:$H$640,6,0)),"",VLOOKUP($C233,'FERDİ SONUÇ'!$B$6:$H$640,6,0))</f>
      </c>
      <c r="G233" s="61" t="str">
        <f>IF(OR(E233="",F233="DQ",F233="DNF",F233="DNS",F233=""),"-",VLOOKUP(C233,'FERDİ SONUÇ'!$B$6:$H$640,7,0))</f>
        <v>-</v>
      </c>
      <c r="H233" s="61" t="str">
        <f>IF(OR(E233="",E233="F",F233="DQ",F233="DNF",F233="DNS",F233=""),"-",VLOOKUP(C233,'FERDİ SONUÇ'!$B$6:$H$640,7,0))</f>
        <v>-</v>
      </c>
      <c r="I233" s="64" t="str">
        <f>IF(ISERROR(SMALL(H228:H233,6)),"-",SMALL(H228:H233,6))</f>
        <v>-</v>
      </c>
      <c r="J233" s="58"/>
      <c r="AZ233" s="47">
        <v>1227</v>
      </c>
    </row>
    <row r="234" spans="1:52" ht="15" customHeight="1">
      <c r="A234" s="37"/>
      <c r="B234" s="39"/>
      <c r="C234" s="87"/>
      <c r="D234" s="41">
        <f>IF(ISERROR(VLOOKUP($C234,'START LİSTE'!$B$6:$G$646,2,0)),"",VLOOKUP($C234,'START LİSTE'!$B$6:$G$646,2,0))</f>
      </c>
      <c r="E234" s="42">
        <f>IF(ISERROR(VLOOKUP($C234,'START LİSTE'!$B$6:$G$646,4,0)),"",VLOOKUP($C234,'START LİSTE'!$B$6:$G$646,4,0))</f>
      </c>
      <c r="F234" s="43">
        <f>IF(ISERROR(VLOOKUP($C234,'FERDİ SONUÇ'!$B$6:$H$640,6,0)),"",VLOOKUP($C234,'FERDİ SONUÇ'!$B$6:$H$640,6,0))</f>
      </c>
      <c r="G234" s="42" t="str">
        <f>IF(OR(E234="",F234="DQ",F234="DNF",F234="DNS",F234=""),"-",VLOOKUP(C234,'FERDİ SONUÇ'!$B$6:$H$640,7,0))</f>
        <v>-</v>
      </c>
      <c r="H234" s="42" t="str">
        <f>IF(OR(E234="",E234="F",F234="DQ",F234="DNF",F234="DNS",F234=""),"-",VLOOKUP(C234,'FERDİ SONUÇ'!$B$6:$H$640,7,0))</f>
        <v>-</v>
      </c>
      <c r="I234" s="45" t="str">
        <f>IF(ISERROR(SMALL(H234:H239,1)),"-",SMALL(H234:H239,1))</f>
        <v>-</v>
      </c>
      <c r="J234" s="38"/>
      <c r="AZ234" s="47">
        <v>1228</v>
      </c>
    </row>
    <row r="235" spans="1:52" ht="15" customHeight="1">
      <c r="A235" s="48"/>
      <c r="B235" s="50"/>
      <c r="C235" s="51"/>
      <c r="D235" s="52">
        <f>IF(ISERROR(VLOOKUP($C235,'START LİSTE'!$B$6:$G$646,2,0)),"",VLOOKUP($C235,'START LİSTE'!$B$6:$G$646,2,0))</f>
      </c>
      <c r="E235" s="53">
        <f>IF(ISERROR(VLOOKUP($C235,'START LİSTE'!$B$6:$G$646,4,0)),"",VLOOKUP($C235,'START LİSTE'!$B$6:$G$646,4,0))</f>
      </c>
      <c r="F235" s="54">
        <f>IF(ISERROR(VLOOKUP($C235,'FERDİ SONUÇ'!$B$6:$H$640,6,0)),"",VLOOKUP($C235,'FERDİ SONUÇ'!$B$6:$H$640,6,0))</f>
      </c>
      <c r="G235" s="53" t="str">
        <f>IF(OR(E235="",F235="DQ",F235="DNF",F235="DNS",F235=""),"-",VLOOKUP(C235,'FERDİ SONUÇ'!$B$6:$H$640,7,0))</f>
        <v>-</v>
      </c>
      <c r="H235" s="53" t="str">
        <f>IF(OR(E235="",E235="F",F235="DQ",F235="DNF",F235="DNS",F235=""),"-",VLOOKUP(C235,'FERDİ SONUÇ'!$B$6:$H$640,7,0))</f>
        <v>-</v>
      </c>
      <c r="I235" s="56" t="str">
        <f>IF(ISERROR(SMALL(H234:H239,2)),"-",SMALL(H234:H239,2))</f>
        <v>-</v>
      </c>
      <c r="J235" s="49"/>
      <c r="AZ235" s="47">
        <v>1229</v>
      </c>
    </row>
    <row r="236" spans="1:52" ht="15" customHeight="1">
      <c r="A236" s="74">
        <f>IF(AND(B236&lt;&gt;"",J236&lt;&gt;"DQ"),COUNT(J$6:J$365)-(RANK(J236,J$6:J$365)+COUNTIF(J$6:J236,J236))+2,IF(C234&lt;&gt;"",AZ236,""))</f>
      </c>
      <c r="B236" s="50">
        <f>IF(ISERROR(VLOOKUP(C234,'START LİSTE'!$B$6:$G$646,3,0)),"",VLOOKUP(C234,'START LİSTE'!$B$6:$G$646,3,0))</f>
      </c>
      <c r="C236" s="51"/>
      <c r="D236" s="52">
        <f>IF(ISERROR(VLOOKUP($C236,'START LİSTE'!$B$6:$G$646,2,0)),"",VLOOKUP($C236,'START LİSTE'!$B$6:$G$646,2,0))</f>
      </c>
      <c r="E236" s="53">
        <f>IF(ISERROR(VLOOKUP($C236,'START LİSTE'!$B$6:$G$646,4,0)),"",VLOOKUP($C236,'START LİSTE'!$B$6:$G$646,4,0))</f>
      </c>
      <c r="F236" s="54">
        <f>IF(ISERROR(VLOOKUP($C236,'FERDİ SONUÇ'!$B$6:$H$640,6,0)),"",VLOOKUP($C236,'FERDİ SONUÇ'!$B$6:$H$640,6,0))</f>
      </c>
      <c r="G236" s="53" t="str">
        <f>IF(OR(E236="",F236="DQ",F236="DNF",F236="DNS",F236=""),"-",VLOOKUP(C236,'FERDİ SONUÇ'!$B$6:$H$640,7,0))</f>
        <v>-</v>
      </c>
      <c r="H236" s="53" t="str">
        <f>IF(OR(E236="",E236="F",F236="DQ",F236="DNF",F236="DNS",F236=""),"-",VLOOKUP(C236,'FERDİ SONUÇ'!$B$6:$H$640,7,0))</f>
        <v>-</v>
      </c>
      <c r="I236" s="56" t="str">
        <f>IF(ISERROR(SMALL(H234:H239,3)),"-",SMALL(H234:H239,3))</f>
        <v>-</v>
      </c>
      <c r="J236" s="73">
        <f>IF(C234="","",IF(OR(I234="-",I235="-",I236="-",I237="-"),"DQ",SUM(I234,I235,I236,I237)))</f>
      </c>
      <c r="AZ236" s="47">
        <v>1230</v>
      </c>
    </row>
    <row r="237" spans="1:52" ht="15" customHeight="1">
      <c r="A237" s="48"/>
      <c r="B237" s="50"/>
      <c r="C237" s="51"/>
      <c r="D237" s="52">
        <f>IF(ISERROR(VLOOKUP($C237,'START LİSTE'!$B$6:$G$646,2,0)),"",VLOOKUP($C237,'START LİSTE'!$B$6:$G$646,2,0))</f>
      </c>
      <c r="E237" s="53">
        <f>IF(ISERROR(VLOOKUP($C237,'START LİSTE'!$B$6:$G$646,4,0)),"",VLOOKUP($C237,'START LİSTE'!$B$6:$G$646,4,0))</f>
      </c>
      <c r="F237" s="54">
        <f>IF(ISERROR(VLOOKUP($C237,'FERDİ SONUÇ'!$B$6:$H$640,6,0)),"",VLOOKUP($C237,'FERDİ SONUÇ'!$B$6:$H$640,6,0))</f>
      </c>
      <c r="G237" s="53" t="str">
        <f>IF(OR(E237="",F237="DQ",F237="DNF",F237="DNS",F237=""),"-",VLOOKUP(C237,'FERDİ SONUÇ'!$B$6:$H$640,7,0))</f>
        <v>-</v>
      </c>
      <c r="H237" s="53" t="str">
        <f>IF(OR(E237="",E237="F",F237="DQ",F237="DNF",F237="DNS",F237=""),"-",VLOOKUP(C237,'FERDİ SONUÇ'!$B$6:$H$640,7,0))</f>
        <v>-</v>
      </c>
      <c r="I237" s="56" t="str">
        <f>IF(ISERROR(SMALL(H234:H239,4)),"-",SMALL(H234:H239,4))</f>
        <v>-</v>
      </c>
      <c r="J237" s="49"/>
      <c r="AZ237" s="47">
        <v>1231</v>
      </c>
    </row>
    <row r="238" spans="1:52" ht="15" customHeight="1">
      <c r="A238" s="48"/>
      <c r="B238" s="50"/>
      <c r="C238" s="51"/>
      <c r="D238" s="52">
        <f>IF(ISERROR(VLOOKUP($C238,'START LİSTE'!$B$6:$G$646,2,0)),"",VLOOKUP($C238,'START LİSTE'!$B$6:$G$646,2,0))</f>
      </c>
      <c r="E238" s="53">
        <f>IF(ISERROR(VLOOKUP($C238,'START LİSTE'!$B$6:$G$646,4,0)),"",VLOOKUP($C238,'START LİSTE'!$B$6:$G$646,4,0))</f>
      </c>
      <c r="F238" s="54">
        <f>IF(ISERROR(VLOOKUP($C238,'FERDİ SONUÇ'!$B$6:$H$640,6,0)),"",VLOOKUP($C238,'FERDİ SONUÇ'!$B$6:$H$640,6,0))</f>
      </c>
      <c r="G238" s="53" t="str">
        <f>IF(OR(E238="",F238="DQ",F238="DNF",F238="DNS",F238=""),"-",VLOOKUP(C238,'FERDİ SONUÇ'!$B$6:$H$640,7,0))</f>
        <v>-</v>
      </c>
      <c r="H238" s="53" t="str">
        <f>IF(OR(E238="",E238="F",F238="DQ",F238="DNF",F238="DNS",F238=""),"-",VLOOKUP(C238,'FERDİ SONUÇ'!$B$6:$H$640,7,0))</f>
        <v>-</v>
      </c>
      <c r="I238" s="56" t="str">
        <f>IF(ISERROR(SMALL(H234:H239,5)),"-",SMALL(H234:H239,5))</f>
        <v>-</v>
      </c>
      <c r="J238" s="49"/>
      <c r="AZ238" s="47">
        <v>1232</v>
      </c>
    </row>
    <row r="239" spans="1:52" ht="15" customHeight="1">
      <c r="A239" s="57"/>
      <c r="B239" s="59"/>
      <c r="C239" s="88"/>
      <c r="D239" s="60">
        <f>IF(ISERROR(VLOOKUP($C239,'START LİSTE'!$B$6:$G$646,2,0)),"",VLOOKUP($C239,'START LİSTE'!$B$6:$G$646,2,0))</f>
      </c>
      <c r="E239" s="61">
        <f>IF(ISERROR(VLOOKUP($C239,'START LİSTE'!$B$6:$G$646,4,0)),"",VLOOKUP($C239,'START LİSTE'!$B$6:$G$646,4,0))</f>
      </c>
      <c r="F239" s="62">
        <f>IF(ISERROR(VLOOKUP($C239,'FERDİ SONUÇ'!$B$6:$H$640,6,0)),"",VLOOKUP($C239,'FERDİ SONUÇ'!$B$6:$H$640,6,0))</f>
      </c>
      <c r="G239" s="61" t="str">
        <f>IF(OR(E239="",F239="DQ",F239="DNF",F239="DNS",F239=""),"-",VLOOKUP(C239,'FERDİ SONUÇ'!$B$6:$H$640,7,0))</f>
        <v>-</v>
      </c>
      <c r="H239" s="61" t="str">
        <f>IF(OR(E239="",E239="F",F239="DQ",F239="DNF",F239="DNS",F239=""),"-",VLOOKUP(C239,'FERDİ SONUÇ'!$B$6:$H$640,7,0))</f>
        <v>-</v>
      </c>
      <c r="I239" s="64" t="str">
        <f>IF(ISERROR(SMALL(H234:H239,6)),"-",SMALL(H234:H239,6))</f>
        <v>-</v>
      </c>
      <c r="J239" s="58"/>
      <c r="AZ239" s="47">
        <v>1233</v>
      </c>
    </row>
    <row r="240" spans="1:52" ht="15" customHeight="1">
      <c r="A240" s="37"/>
      <c r="B240" s="39"/>
      <c r="C240" s="87"/>
      <c r="D240" s="41">
        <f>IF(ISERROR(VLOOKUP($C240,'START LİSTE'!$B$6:$G$646,2,0)),"",VLOOKUP($C240,'START LİSTE'!$B$6:$G$646,2,0))</f>
      </c>
      <c r="E240" s="42">
        <f>IF(ISERROR(VLOOKUP($C240,'START LİSTE'!$B$6:$G$646,4,0)),"",VLOOKUP($C240,'START LİSTE'!$B$6:$G$646,4,0))</f>
      </c>
      <c r="F240" s="43">
        <f>IF(ISERROR(VLOOKUP($C240,'FERDİ SONUÇ'!$B$6:$H$640,6,0)),"",VLOOKUP($C240,'FERDİ SONUÇ'!$B$6:$H$640,6,0))</f>
      </c>
      <c r="G240" s="42" t="str">
        <f>IF(OR(E240="",F240="DQ",F240="DNF",F240="DNS",F240=""),"-",VLOOKUP(C240,'FERDİ SONUÇ'!$B$6:$H$640,7,0))</f>
        <v>-</v>
      </c>
      <c r="H240" s="42" t="str">
        <f>IF(OR(E240="",E240="F",F240="DQ",F240="DNF",F240="DNS",F240=""),"-",VLOOKUP(C240,'FERDİ SONUÇ'!$B$6:$H$640,7,0))</f>
        <v>-</v>
      </c>
      <c r="I240" s="45" t="str">
        <f>IF(ISERROR(SMALL(H240:H245,1)),"-",SMALL(H240:H245,1))</f>
        <v>-</v>
      </c>
      <c r="J240" s="38"/>
      <c r="AZ240" s="47">
        <v>1234</v>
      </c>
    </row>
    <row r="241" spans="1:52" ht="15" customHeight="1">
      <c r="A241" s="48"/>
      <c r="B241" s="50"/>
      <c r="C241" s="51"/>
      <c r="D241" s="52">
        <f>IF(ISERROR(VLOOKUP($C241,'START LİSTE'!$B$6:$G$646,2,0)),"",VLOOKUP($C241,'START LİSTE'!$B$6:$G$646,2,0))</f>
      </c>
      <c r="E241" s="53">
        <f>IF(ISERROR(VLOOKUP($C241,'START LİSTE'!$B$6:$G$646,4,0)),"",VLOOKUP($C241,'START LİSTE'!$B$6:$G$646,4,0))</f>
      </c>
      <c r="F241" s="54">
        <f>IF(ISERROR(VLOOKUP($C241,'FERDİ SONUÇ'!$B$6:$H$640,6,0)),"",VLOOKUP($C241,'FERDİ SONUÇ'!$B$6:$H$640,6,0))</f>
      </c>
      <c r="G241" s="53" t="str">
        <f>IF(OR(E241="",F241="DQ",F241="DNF",F241="DNS",F241=""),"-",VLOOKUP(C241,'FERDİ SONUÇ'!$B$6:$H$640,7,0))</f>
        <v>-</v>
      </c>
      <c r="H241" s="53" t="str">
        <f>IF(OR(E241="",E241="F",F241="DQ",F241="DNF",F241="DNS",F241=""),"-",VLOOKUP(C241,'FERDİ SONUÇ'!$B$6:$H$640,7,0))</f>
        <v>-</v>
      </c>
      <c r="I241" s="56" t="str">
        <f>IF(ISERROR(SMALL(H240:H245,2)),"-",SMALL(H240:H245,2))</f>
        <v>-</v>
      </c>
      <c r="J241" s="49"/>
      <c r="AZ241" s="47">
        <v>1235</v>
      </c>
    </row>
    <row r="242" spans="1:52" ht="15" customHeight="1">
      <c r="A242" s="74">
        <f>IF(AND(B242&lt;&gt;"",J242&lt;&gt;"DQ"),COUNT(J$6:J$365)-(RANK(J242,J$6:J$365)+COUNTIF(J$6:J242,J242))+2,IF(C240&lt;&gt;"",AZ242,""))</f>
      </c>
      <c r="B242" s="50">
        <f>IF(ISERROR(VLOOKUP(C240,'START LİSTE'!$B$6:$G$646,3,0)),"",VLOOKUP(C240,'START LİSTE'!$B$6:$G$646,3,0))</f>
      </c>
      <c r="C242" s="51"/>
      <c r="D242" s="52">
        <f>IF(ISERROR(VLOOKUP($C242,'START LİSTE'!$B$6:$G$646,2,0)),"",VLOOKUP($C242,'START LİSTE'!$B$6:$G$646,2,0))</f>
      </c>
      <c r="E242" s="53">
        <f>IF(ISERROR(VLOOKUP($C242,'START LİSTE'!$B$6:$G$646,4,0)),"",VLOOKUP($C242,'START LİSTE'!$B$6:$G$646,4,0))</f>
      </c>
      <c r="F242" s="54">
        <f>IF(ISERROR(VLOOKUP($C242,'FERDİ SONUÇ'!$B$6:$H$640,6,0)),"",VLOOKUP($C242,'FERDİ SONUÇ'!$B$6:$H$640,6,0))</f>
      </c>
      <c r="G242" s="53" t="str">
        <f>IF(OR(E242="",F242="DQ",F242="DNF",F242="DNS",F242=""),"-",VLOOKUP(C242,'FERDİ SONUÇ'!$B$6:$H$640,7,0))</f>
        <v>-</v>
      </c>
      <c r="H242" s="53" t="str">
        <f>IF(OR(E242="",E242="F",F242="DQ",F242="DNF",F242="DNS",F242=""),"-",VLOOKUP(C242,'FERDİ SONUÇ'!$B$6:$H$640,7,0))</f>
        <v>-</v>
      </c>
      <c r="I242" s="56" t="str">
        <f>IF(ISERROR(SMALL(H240:H245,3)),"-",SMALL(H240:H245,3))</f>
        <v>-</v>
      </c>
      <c r="J242" s="73">
        <f>IF(C240="","",IF(OR(I240="-",I241="-",I242="-",I243="-"),"DQ",SUM(I240,I241,I242,I243)))</f>
      </c>
      <c r="AZ242" s="47">
        <v>1236</v>
      </c>
    </row>
    <row r="243" spans="1:52" ht="15" customHeight="1">
      <c r="A243" s="48"/>
      <c r="B243" s="50"/>
      <c r="C243" s="51"/>
      <c r="D243" s="52">
        <f>IF(ISERROR(VLOOKUP($C243,'START LİSTE'!$B$6:$G$646,2,0)),"",VLOOKUP($C243,'START LİSTE'!$B$6:$G$646,2,0))</f>
      </c>
      <c r="E243" s="53">
        <f>IF(ISERROR(VLOOKUP($C243,'START LİSTE'!$B$6:$G$646,4,0)),"",VLOOKUP($C243,'START LİSTE'!$B$6:$G$646,4,0))</f>
      </c>
      <c r="F243" s="54">
        <f>IF(ISERROR(VLOOKUP($C243,'FERDİ SONUÇ'!$B$6:$H$640,6,0)),"",VLOOKUP($C243,'FERDİ SONUÇ'!$B$6:$H$640,6,0))</f>
      </c>
      <c r="G243" s="53" t="str">
        <f>IF(OR(E243="",F243="DQ",F243="DNF",F243="DNS",F243=""),"-",VLOOKUP(C243,'FERDİ SONUÇ'!$B$6:$H$640,7,0))</f>
        <v>-</v>
      </c>
      <c r="H243" s="53" t="str">
        <f>IF(OR(E243="",E243="F",F243="DQ",F243="DNF",F243="DNS",F243=""),"-",VLOOKUP(C243,'FERDİ SONUÇ'!$B$6:$H$640,7,0))</f>
        <v>-</v>
      </c>
      <c r="I243" s="56" t="str">
        <f>IF(ISERROR(SMALL(H240:H245,4)),"-",SMALL(H240:H245,4))</f>
        <v>-</v>
      </c>
      <c r="J243" s="49"/>
      <c r="AZ243" s="47">
        <v>1237</v>
      </c>
    </row>
    <row r="244" spans="1:52" ht="15" customHeight="1">
      <c r="A244" s="48"/>
      <c r="B244" s="50"/>
      <c r="C244" s="51"/>
      <c r="D244" s="52">
        <f>IF(ISERROR(VLOOKUP($C244,'START LİSTE'!$B$6:$G$646,2,0)),"",VLOOKUP($C244,'START LİSTE'!$B$6:$G$646,2,0))</f>
      </c>
      <c r="E244" s="53">
        <f>IF(ISERROR(VLOOKUP($C244,'START LİSTE'!$B$6:$G$646,4,0)),"",VLOOKUP($C244,'START LİSTE'!$B$6:$G$646,4,0))</f>
      </c>
      <c r="F244" s="54">
        <f>IF(ISERROR(VLOOKUP($C244,'FERDİ SONUÇ'!$B$6:$H$640,6,0)),"",VLOOKUP($C244,'FERDİ SONUÇ'!$B$6:$H$640,6,0))</f>
      </c>
      <c r="G244" s="53" t="str">
        <f>IF(OR(E244="",F244="DQ",F244="DNF",F244="DNS",F244=""),"-",VLOOKUP(C244,'FERDİ SONUÇ'!$B$6:$H$640,7,0))</f>
        <v>-</v>
      </c>
      <c r="H244" s="53" t="str">
        <f>IF(OR(E244="",E244="F",F244="DQ",F244="DNF",F244="DNS",F244=""),"-",VLOOKUP(C244,'FERDİ SONUÇ'!$B$6:$H$640,7,0))</f>
        <v>-</v>
      </c>
      <c r="I244" s="56" t="str">
        <f>IF(ISERROR(SMALL(H240:H245,5)),"-",SMALL(H240:H245,5))</f>
        <v>-</v>
      </c>
      <c r="J244" s="49"/>
      <c r="AZ244" s="47">
        <v>1238</v>
      </c>
    </row>
    <row r="245" spans="1:52" ht="15" customHeight="1">
      <c r="A245" s="57"/>
      <c r="B245" s="59"/>
      <c r="C245" s="88"/>
      <c r="D245" s="60">
        <f>IF(ISERROR(VLOOKUP($C245,'START LİSTE'!$B$6:$G$646,2,0)),"",VLOOKUP($C245,'START LİSTE'!$B$6:$G$646,2,0))</f>
      </c>
      <c r="E245" s="61">
        <f>IF(ISERROR(VLOOKUP($C245,'START LİSTE'!$B$6:$G$646,4,0)),"",VLOOKUP($C245,'START LİSTE'!$B$6:$G$646,4,0))</f>
      </c>
      <c r="F245" s="62">
        <f>IF(ISERROR(VLOOKUP($C245,'FERDİ SONUÇ'!$B$6:$H$640,6,0)),"",VLOOKUP($C245,'FERDİ SONUÇ'!$B$6:$H$640,6,0))</f>
      </c>
      <c r="G245" s="61" t="str">
        <f>IF(OR(E245="",F245="DQ",F245="DNF",F245="DNS",F245=""),"-",VLOOKUP(C245,'FERDİ SONUÇ'!$B$6:$H$640,7,0))</f>
        <v>-</v>
      </c>
      <c r="H245" s="61" t="str">
        <f>IF(OR(E245="",E245="F",F245="DQ",F245="DNF",F245="DNS",F245=""),"-",VLOOKUP(C245,'FERDİ SONUÇ'!$B$6:$H$640,7,0))</f>
        <v>-</v>
      </c>
      <c r="I245" s="64" t="str">
        <f>IF(ISERROR(SMALL(H240:H245,6)),"-",SMALL(H240:H245,6))</f>
        <v>-</v>
      </c>
      <c r="J245" s="58"/>
      <c r="AZ245" s="47">
        <v>1239</v>
      </c>
    </row>
    <row r="246" spans="1:52" ht="15" customHeight="1">
      <c r="A246" s="37"/>
      <c r="B246" s="39"/>
      <c r="C246" s="87"/>
      <c r="D246" s="41">
        <f>IF(ISERROR(VLOOKUP($C246,'START LİSTE'!$B$6:$G$646,2,0)),"",VLOOKUP($C246,'START LİSTE'!$B$6:$G$646,2,0))</f>
      </c>
      <c r="E246" s="42">
        <f>IF(ISERROR(VLOOKUP($C246,'START LİSTE'!$B$6:$G$646,4,0)),"",VLOOKUP($C246,'START LİSTE'!$B$6:$G$646,4,0))</f>
      </c>
      <c r="F246" s="43">
        <f>IF(ISERROR(VLOOKUP($C246,'FERDİ SONUÇ'!$B$6:$H$640,6,0)),"",VLOOKUP($C246,'FERDİ SONUÇ'!$B$6:$H$640,6,0))</f>
      </c>
      <c r="G246" s="42" t="str">
        <f>IF(OR(E246="",F246="DQ",F246="DNF",F246="DNS",F246=""),"-",VLOOKUP(C246,'FERDİ SONUÇ'!$B$6:$H$640,7,0))</f>
        <v>-</v>
      </c>
      <c r="H246" s="42" t="str">
        <f>IF(OR(E246="",E246="F",F246="DQ",F246="DNF",F246="DNS",F246=""),"-",VLOOKUP(C246,'FERDİ SONUÇ'!$B$6:$H$640,7,0))</f>
        <v>-</v>
      </c>
      <c r="I246" s="45" t="str">
        <f>IF(ISERROR(SMALL(H246:H251,1)),"-",SMALL(H246:H251,1))</f>
        <v>-</v>
      </c>
      <c r="J246" s="38"/>
      <c r="AZ246" s="47">
        <v>1240</v>
      </c>
    </row>
    <row r="247" spans="1:52" ht="15" customHeight="1">
      <c r="A247" s="48"/>
      <c r="B247" s="50"/>
      <c r="C247" s="51"/>
      <c r="D247" s="52">
        <f>IF(ISERROR(VLOOKUP($C247,'START LİSTE'!$B$6:$G$646,2,0)),"",VLOOKUP($C247,'START LİSTE'!$B$6:$G$646,2,0))</f>
      </c>
      <c r="E247" s="53">
        <f>IF(ISERROR(VLOOKUP($C247,'START LİSTE'!$B$6:$G$646,4,0)),"",VLOOKUP($C247,'START LİSTE'!$B$6:$G$646,4,0))</f>
      </c>
      <c r="F247" s="54">
        <f>IF(ISERROR(VLOOKUP($C247,'FERDİ SONUÇ'!$B$6:$H$640,6,0)),"",VLOOKUP($C247,'FERDİ SONUÇ'!$B$6:$H$640,6,0))</f>
      </c>
      <c r="G247" s="53" t="str">
        <f>IF(OR(E247="",F247="DQ",F247="DNF",F247="DNS",F247=""),"-",VLOOKUP(C247,'FERDİ SONUÇ'!$B$6:$H$640,7,0))</f>
        <v>-</v>
      </c>
      <c r="H247" s="53" t="str">
        <f>IF(OR(E247="",E247="F",F247="DQ",F247="DNF",F247="DNS",F247=""),"-",VLOOKUP(C247,'FERDİ SONUÇ'!$B$6:$H$640,7,0))</f>
        <v>-</v>
      </c>
      <c r="I247" s="56" t="str">
        <f>IF(ISERROR(SMALL(H246:H251,2)),"-",SMALL(H246:H251,2))</f>
        <v>-</v>
      </c>
      <c r="J247" s="49"/>
      <c r="AZ247" s="47">
        <v>1241</v>
      </c>
    </row>
    <row r="248" spans="1:52" ht="15" customHeight="1">
      <c r="A248" s="74">
        <f>IF(AND(B248&lt;&gt;"",J248&lt;&gt;"DQ"),COUNT(J$6:J$365)-(RANK(J248,J$6:J$365)+COUNTIF(J$6:J248,J248))+2,IF(C246&lt;&gt;"",AZ248,""))</f>
      </c>
      <c r="B248" s="50">
        <f>IF(ISERROR(VLOOKUP(C246,'START LİSTE'!$B$6:$G$646,3,0)),"",VLOOKUP(C246,'START LİSTE'!$B$6:$G$646,3,0))</f>
      </c>
      <c r="C248" s="51"/>
      <c r="D248" s="52">
        <f>IF(ISERROR(VLOOKUP($C248,'START LİSTE'!$B$6:$G$646,2,0)),"",VLOOKUP($C248,'START LİSTE'!$B$6:$G$646,2,0))</f>
      </c>
      <c r="E248" s="53">
        <f>IF(ISERROR(VLOOKUP($C248,'START LİSTE'!$B$6:$G$646,4,0)),"",VLOOKUP($C248,'START LİSTE'!$B$6:$G$646,4,0))</f>
      </c>
      <c r="F248" s="54">
        <f>IF(ISERROR(VLOOKUP($C248,'FERDİ SONUÇ'!$B$6:$H$640,6,0)),"",VLOOKUP($C248,'FERDİ SONUÇ'!$B$6:$H$640,6,0))</f>
      </c>
      <c r="G248" s="53" t="str">
        <f>IF(OR(E248="",F248="DQ",F248="DNF",F248="DNS",F248=""),"-",VLOOKUP(C248,'FERDİ SONUÇ'!$B$6:$H$640,7,0))</f>
        <v>-</v>
      </c>
      <c r="H248" s="53" t="str">
        <f>IF(OR(E248="",E248="F",F248="DQ",F248="DNF",F248="DNS",F248=""),"-",VLOOKUP(C248,'FERDİ SONUÇ'!$B$6:$H$640,7,0))</f>
        <v>-</v>
      </c>
      <c r="I248" s="56" t="str">
        <f>IF(ISERROR(SMALL(H246:H251,3)),"-",SMALL(H246:H251,3))</f>
        <v>-</v>
      </c>
      <c r="J248" s="73">
        <f>IF(C246="","",IF(OR(I246="-",I247="-",I248="-",I249="-"),"DQ",SUM(I246,I247,I248,I249)))</f>
      </c>
      <c r="AZ248" s="47">
        <v>1242</v>
      </c>
    </row>
    <row r="249" spans="1:52" ht="15" customHeight="1">
      <c r="A249" s="48"/>
      <c r="B249" s="50"/>
      <c r="C249" s="51"/>
      <c r="D249" s="52">
        <f>IF(ISERROR(VLOOKUP($C249,'START LİSTE'!$B$6:$G$646,2,0)),"",VLOOKUP($C249,'START LİSTE'!$B$6:$G$646,2,0))</f>
      </c>
      <c r="E249" s="53">
        <f>IF(ISERROR(VLOOKUP($C249,'START LİSTE'!$B$6:$G$646,4,0)),"",VLOOKUP($C249,'START LİSTE'!$B$6:$G$646,4,0))</f>
      </c>
      <c r="F249" s="54">
        <f>IF(ISERROR(VLOOKUP($C249,'FERDİ SONUÇ'!$B$6:$H$640,6,0)),"",VLOOKUP($C249,'FERDİ SONUÇ'!$B$6:$H$640,6,0))</f>
      </c>
      <c r="G249" s="53" t="str">
        <f>IF(OR(E249="",F249="DQ",F249="DNF",F249="DNS",F249=""),"-",VLOOKUP(C249,'FERDİ SONUÇ'!$B$6:$H$640,7,0))</f>
        <v>-</v>
      </c>
      <c r="H249" s="53" t="str">
        <f>IF(OR(E249="",E249="F",F249="DQ",F249="DNF",F249="DNS",F249=""),"-",VLOOKUP(C249,'FERDİ SONUÇ'!$B$6:$H$640,7,0))</f>
        <v>-</v>
      </c>
      <c r="I249" s="56" t="str">
        <f>IF(ISERROR(SMALL(H246:H251,4)),"-",SMALL(H246:H251,4))</f>
        <v>-</v>
      </c>
      <c r="J249" s="49"/>
      <c r="AZ249" s="47">
        <v>1243</v>
      </c>
    </row>
    <row r="250" spans="1:52" ht="15" customHeight="1">
      <c r="A250" s="48"/>
      <c r="B250" s="50"/>
      <c r="C250" s="51"/>
      <c r="D250" s="52">
        <f>IF(ISERROR(VLOOKUP($C250,'START LİSTE'!$B$6:$G$646,2,0)),"",VLOOKUP($C250,'START LİSTE'!$B$6:$G$646,2,0))</f>
      </c>
      <c r="E250" s="53">
        <f>IF(ISERROR(VLOOKUP($C250,'START LİSTE'!$B$6:$G$646,4,0)),"",VLOOKUP($C250,'START LİSTE'!$B$6:$G$646,4,0))</f>
      </c>
      <c r="F250" s="54">
        <f>IF(ISERROR(VLOOKUP($C250,'FERDİ SONUÇ'!$B$6:$H$640,6,0)),"",VLOOKUP($C250,'FERDİ SONUÇ'!$B$6:$H$640,6,0))</f>
      </c>
      <c r="G250" s="53" t="str">
        <f>IF(OR(E250="",F250="DQ",F250="DNF",F250="DNS",F250=""),"-",VLOOKUP(C250,'FERDİ SONUÇ'!$B$6:$H$640,7,0))</f>
        <v>-</v>
      </c>
      <c r="H250" s="53" t="str">
        <f>IF(OR(E250="",E250="F",F250="DQ",F250="DNF",F250="DNS",F250=""),"-",VLOOKUP(C250,'FERDİ SONUÇ'!$B$6:$H$640,7,0))</f>
        <v>-</v>
      </c>
      <c r="I250" s="56" t="str">
        <f>IF(ISERROR(SMALL(H246:H251,5)),"-",SMALL(H246:H251,5))</f>
        <v>-</v>
      </c>
      <c r="J250" s="49"/>
      <c r="AZ250" s="47">
        <v>1244</v>
      </c>
    </row>
    <row r="251" spans="1:52" ht="15" customHeight="1">
      <c r="A251" s="57"/>
      <c r="B251" s="59"/>
      <c r="C251" s="88"/>
      <c r="D251" s="60">
        <f>IF(ISERROR(VLOOKUP($C251,'START LİSTE'!$B$6:$G$646,2,0)),"",VLOOKUP($C251,'START LİSTE'!$B$6:$G$646,2,0))</f>
      </c>
      <c r="E251" s="61">
        <f>IF(ISERROR(VLOOKUP($C251,'START LİSTE'!$B$6:$G$646,4,0)),"",VLOOKUP($C251,'START LİSTE'!$B$6:$G$646,4,0))</f>
      </c>
      <c r="F251" s="62">
        <f>IF(ISERROR(VLOOKUP($C251,'FERDİ SONUÇ'!$B$6:$H$640,6,0)),"",VLOOKUP($C251,'FERDİ SONUÇ'!$B$6:$H$640,6,0))</f>
      </c>
      <c r="G251" s="61" t="str">
        <f>IF(OR(E251="",F251="DQ",F251="DNF",F251="DNS",F251=""),"-",VLOOKUP(C251,'FERDİ SONUÇ'!$B$6:$H$640,7,0))</f>
        <v>-</v>
      </c>
      <c r="H251" s="61" t="str">
        <f>IF(OR(E251="",E251="F",F251="DQ",F251="DNF",F251="DNS",F251=""),"-",VLOOKUP(C251,'FERDİ SONUÇ'!$B$6:$H$640,7,0))</f>
        <v>-</v>
      </c>
      <c r="I251" s="64" t="str">
        <f>IF(ISERROR(SMALL(H246:H251,6)),"-",SMALL(H246:H251,6))</f>
        <v>-</v>
      </c>
      <c r="J251" s="58"/>
      <c r="AZ251" s="47">
        <v>1245</v>
      </c>
    </row>
    <row r="252" spans="1:52" ht="15" customHeight="1">
      <c r="A252" s="37"/>
      <c r="B252" s="39"/>
      <c r="C252" s="87"/>
      <c r="D252" s="41">
        <f>IF(ISERROR(VLOOKUP($C252,'START LİSTE'!$B$6:$G$646,2,0)),"",VLOOKUP($C252,'START LİSTE'!$B$6:$G$646,2,0))</f>
      </c>
      <c r="E252" s="42">
        <f>IF(ISERROR(VLOOKUP($C252,'START LİSTE'!$B$6:$G$646,4,0)),"",VLOOKUP($C252,'START LİSTE'!$B$6:$G$646,4,0))</f>
      </c>
      <c r="F252" s="43">
        <f>IF(ISERROR(VLOOKUP($C252,'FERDİ SONUÇ'!$B$6:$H$640,6,0)),"",VLOOKUP($C252,'FERDİ SONUÇ'!$B$6:$H$640,6,0))</f>
      </c>
      <c r="G252" s="42" t="str">
        <f>IF(OR(E252="",F252="DQ",F252="DNF",F252="DNS",F252=""),"-",VLOOKUP(C252,'FERDİ SONUÇ'!$B$6:$H$640,7,0))</f>
        <v>-</v>
      </c>
      <c r="H252" s="42" t="str">
        <f>IF(OR(E252="",E252="F",F252="DQ",F252="DNF",F252="DNS",F252=""),"-",VLOOKUP(C252,'FERDİ SONUÇ'!$B$6:$H$640,7,0))</f>
        <v>-</v>
      </c>
      <c r="I252" s="45" t="str">
        <f>IF(ISERROR(SMALL(H252:H257,1)),"-",SMALL(H252:H257,1))</f>
        <v>-</v>
      </c>
      <c r="J252" s="38"/>
      <c r="AZ252" s="47">
        <v>1246</v>
      </c>
    </row>
    <row r="253" spans="1:52" ht="15" customHeight="1">
      <c r="A253" s="48"/>
      <c r="B253" s="50"/>
      <c r="C253" s="51"/>
      <c r="D253" s="52">
        <f>IF(ISERROR(VLOOKUP($C253,'START LİSTE'!$B$6:$G$646,2,0)),"",VLOOKUP($C253,'START LİSTE'!$B$6:$G$646,2,0))</f>
      </c>
      <c r="E253" s="53">
        <f>IF(ISERROR(VLOOKUP($C253,'START LİSTE'!$B$6:$G$646,4,0)),"",VLOOKUP($C253,'START LİSTE'!$B$6:$G$646,4,0))</f>
      </c>
      <c r="F253" s="54">
        <f>IF(ISERROR(VLOOKUP($C253,'FERDİ SONUÇ'!$B$6:$H$640,6,0)),"",VLOOKUP($C253,'FERDİ SONUÇ'!$B$6:$H$640,6,0))</f>
      </c>
      <c r="G253" s="53" t="str">
        <f>IF(OR(E253="",F253="DQ",F253="DNF",F253="DNS",F253=""),"-",VLOOKUP(C253,'FERDİ SONUÇ'!$B$6:$H$640,7,0))</f>
        <v>-</v>
      </c>
      <c r="H253" s="53" t="str">
        <f>IF(OR(E253="",E253="F",F253="DQ",F253="DNF",F253="DNS",F253=""),"-",VLOOKUP(C253,'FERDİ SONUÇ'!$B$6:$H$640,7,0))</f>
        <v>-</v>
      </c>
      <c r="I253" s="56" t="str">
        <f>IF(ISERROR(SMALL(H252:H257,2)),"-",SMALL(H252:H257,2))</f>
        <v>-</v>
      </c>
      <c r="J253" s="49"/>
      <c r="AZ253" s="47">
        <v>1247</v>
      </c>
    </row>
    <row r="254" spans="1:52" ht="15" customHeight="1">
      <c r="A254" s="74">
        <f>IF(AND(B254&lt;&gt;"",J254&lt;&gt;"DQ"),COUNT(J$6:J$365)-(RANK(J254,J$6:J$365)+COUNTIF(J$6:J254,J254))+2,IF(C252&lt;&gt;"",AZ254,""))</f>
      </c>
      <c r="B254" s="50">
        <f>IF(ISERROR(VLOOKUP(C252,'START LİSTE'!$B$6:$G$646,3,0)),"",VLOOKUP(C252,'START LİSTE'!$B$6:$G$646,3,0))</f>
      </c>
      <c r="C254" s="51"/>
      <c r="D254" s="52">
        <f>IF(ISERROR(VLOOKUP($C254,'START LİSTE'!$B$6:$G$646,2,0)),"",VLOOKUP($C254,'START LİSTE'!$B$6:$G$646,2,0))</f>
      </c>
      <c r="E254" s="53">
        <f>IF(ISERROR(VLOOKUP($C254,'START LİSTE'!$B$6:$G$646,4,0)),"",VLOOKUP($C254,'START LİSTE'!$B$6:$G$646,4,0))</f>
      </c>
      <c r="F254" s="54">
        <f>IF(ISERROR(VLOOKUP($C254,'FERDİ SONUÇ'!$B$6:$H$640,6,0)),"",VLOOKUP($C254,'FERDİ SONUÇ'!$B$6:$H$640,6,0))</f>
      </c>
      <c r="G254" s="53" t="str">
        <f>IF(OR(E254="",F254="DQ",F254="DNF",F254="DNS",F254=""),"-",VLOOKUP(C254,'FERDİ SONUÇ'!$B$6:$H$640,7,0))</f>
        <v>-</v>
      </c>
      <c r="H254" s="53" t="str">
        <f>IF(OR(E254="",E254="F",F254="DQ",F254="DNF",F254="DNS",F254=""),"-",VLOOKUP(C254,'FERDİ SONUÇ'!$B$6:$H$640,7,0))</f>
        <v>-</v>
      </c>
      <c r="I254" s="56" t="str">
        <f>IF(ISERROR(SMALL(H252:H257,3)),"-",SMALL(H252:H257,3))</f>
        <v>-</v>
      </c>
      <c r="J254" s="73">
        <f>IF(C252="","",IF(OR(I252="-",I253="-",I254="-",I255="-"),"DQ",SUM(I252,I253,I254,I255)))</f>
      </c>
      <c r="AZ254" s="47">
        <v>1248</v>
      </c>
    </row>
    <row r="255" spans="1:52" ht="15" customHeight="1">
      <c r="A255" s="48"/>
      <c r="B255" s="50"/>
      <c r="C255" s="51"/>
      <c r="D255" s="52">
        <f>IF(ISERROR(VLOOKUP($C255,'START LİSTE'!$B$6:$G$646,2,0)),"",VLOOKUP($C255,'START LİSTE'!$B$6:$G$646,2,0))</f>
      </c>
      <c r="E255" s="53">
        <f>IF(ISERROR(VLOOKUP($C255,'START LİSTE'!$B$6:$G$646,4,0)),"",VLOOKUP($C255,'START LİSTE'!$B$6:$G$646,4,0))</f>
      </c>
      <c r="F255" s="54">
        <f>IF(ISERROR(VLOOKUP($C255,'FERDİ SONUÇ'!$B$6:$H$640,6,0)),"",VLOOKUP($C255,'FERDİ SONUÇ'!$B$6:$H$640,6,0))</f>
      </c>
      <c r="G255" s="53" t="str">
        <f>IF(OR(E255="",F255="DQ",F255="DNF",F255="DNS",F255=""),"-",VLOOKUP(C255,'FERDİ SONUÇ'!$B$6:$H$640,7,0))</f>
        <v>-</v>
      </c>
      <c r="H255" s="53" t="str">
        <f>IF(OR(E255="",E255="F",F255="DQ",F255="DNF",F255="DNS",F255=""),"-",VLOOKUP(C255,'FERDİ SONUÇ'!$B$6:$H$640,7,0))</f>
        <v>-</v>
      </c>
      <c r="I255" s="56" t="str">
        <f>IF(ISERROR(SMALL(H252:H257,4)),"-",SMALL(H252:H257,4))</f>
        <v>-</v>
      </c>
      <c r="J255" s="49"/>
      <c r="AZ255" s="47">
        <v>1249</v>
      </c>
    </row>
    <row r="256" spans="1:52" ht="15" customHeight="1">
      <c r="A256" s="48"/>
      <c r="B256" s="50"/>
      <c r="C256" s="51"/>
      <c r="D256" s="52">
        <f>IF(ISERROR(VLOOKUP($C256,'START LİSTE'!$B$6:$G$646,2,0)),"",VLOOKUP($C256,'START LİSTE'!$B$6:$G$646,2,0))</f>
      </c>
      <c r="E256" s="53">
        <f>IF(ISERROR(VLOOKUP($C256,'START LİSTE'!$B$6:$G$646,4,0)),"",VLOOKUP($C256,'START LİSTE'!$B$6:$G$646,4,0))</f>
      </c>
      <c r="F256" s="54">
        <f>IF(ISERROR(VLOOKUP($C256,'FERDİ SONUÇ'!$B$6:$H$640,6,0)),"",VLOOKUP($C256,'FERDİ SONUÇ'!$B$6:$H$640,6,0))</f>
      </c>
      <c r="G256" s="53" t="str">
        <f>IF(OR(E256="",F256="DQ",F256="DNF",F256="DNS",F256=""),"-",VLOOKUP(C256,'FERDİ SONUÇ'!$B$6:$H$640,7,0))</f>
        <v>-</v>
      </c>
      <c r="H256" s="53" t="str">
        <f>IF(OR(E256="",E256="F",F256="DQ",F256="DNF",F256="DNS",F256=""),"-",VLOOKUP(C256,'FERDİ SONUÇ'!$B$6:$H$640,7,0))</f>
        <v>-</v>
      </c>
      <c r="I256" s="56" t="str">
        <f>IF(ISERROR(SMALL(H252:H257,5)),"-",SMALL(H252:H257,5))</f>
        <v>-</v>
      </c>
      <c r="J256" s="49"/>
      <c r="AZ256" s="47">
        <v>1250</v>
      </c>
    </row>
    <row r="257" spans="1:52" ht="15" customHeight="1">
      <c r="A257" s="57"/>
      <c r="B257" s="59"/>
      <c r="C257" s="88"/>
      <c r="D257" s="60">
        <f>IF(ISERROR(VLOOKUP($C257,'START LİSTE'!$B$6:$G$646,2,0)),"",VLOOKUP($C257,'START LİSTE'!$B$6:$G$646,2,0))</f>
      </c>
      <c r="E257" s="61">
        <f>IF(ISERROR(VLOOKUP($C257,'START LİSTE'!$B$6:$G$646,4,0)),"",VLOOKUP($C257,'START LİSTE'!$B$6:$G$646,4,0))</f>
      </c>
      <c r="F257" s="62">
        <f>IF(ISERROR(VLOOKUP($C257,'FERDİ SONUÇ'!$B$6:$H$640,6,0)),"",VLOOKUP($C257,'FERDİ SONUÇ'!$B$6:$H$640,6,0))</f>
      </c>
      <c r="G257" s="61" t="str">
        <f>IF(OR(E257="",F257="DQ",F257="DNF",F257="DNS",F257=""),"-",VLOOKUP(C257,'FERDİ SONUÇ'!$B$6:$H$640,7,0))</f>
        <v>-</v>
      </c>
      <c r="H257" s="61" t="str">
        <f>IF(OR(E257="",E257="F",F257="DQ",F257="DNF",F257="DNS",F257=""),"-",VLOOKUP(C257,'FERDİ SONUÇ'!$B$6:$H$640,7,0))</f>
        <v>-</v>
      </c>
      <c r="I257" s="64" t="str">
        <f>IF(ISERROR(SMALL(H252:H257,6)),"-",SMALL(H252:H257,6))</f>
        <v>-</v>
      </c>
      <c r="J257" s="58"/>
      <c r="AZ257" s="47">
        <v>1251</v>
      </c>
    </row>
    <row r="258" spans="1:52" ht="15" customHeight="1">
      <c r="A258" s="37"/>
      <c r="B258" s="39"/>
      <c r="C258" s="87"/>
      <c r="D258" s="41">
        <f>IF(ISERROR(VLOOKUP($C258,'START LİSTE'!$B$6:$G$646,2,0)),"",VLOOKUP($C258,'START LİSTE'!$B$6:$G$646,2,0))</f>
      </c>
      <c r="E258" s="42">
        <f>IF(ISERROR(VLOOKUP($C258,'START LİSTE'!$B$6:$G$646,4,0)),"",VLOOKUP($C258,'START LİSTE'!$B$6:$G$646,4,0))</f>
      </c>
      <c r="F258" s="43">
        <f>IF(ISERROR(VLOOKUP($C258,'FERDİ SONUÇ'!$B$6:$H$640,6,0)),"",VLOOKUP($C258,'FERDİ SONUÇ'!$B$6:$H$640,6,0))</f>
      </c>
      <c r="G258" s="42" t="str">
        <f>IF(OR(E258="",F258="DQ",F258="DNF",F258="DNS",F258=""),"-",VLOOKUP(C258,'FERDİ SONUÇ'!$B$6:$H$640,7,0))</f>
        <v>-</v>
      </c>
      <c r="H258" s="42" t="str">
        <f>IF(OR(E258="",E258="F",F258="DQ",F258="DNF",F258="DNS",F258=""),"-",VLOOKUP(C258,'FERDİ SONUÇ'!$B$6:$H$640,7,0))</f>
        <v>-</v>
      </c>
      <c r="I258" s="45" t="str">
        <f>IF(ISERROR(SMALL(H258:H263,1)),"-",SMALL(H258:H263,1))</f>
        <v>-</v>
      </c>
      <c r="J258" s="38"/>
      <c r="AZ258" s="47">
        <v>1252</v>
      </c>
    </row>
    <row r="259" spans="1:52" ht="15" customHeight="1">
      <c r="A259" s="48"/>
      <c r="B259" s="50"/>
      <c r="C259" s="51"/>
      <c r="D259" s="52">
        <f>IF(ISERROR(VLOOKUP($C259,'START LİSTE'!$B$6:$G$646,2,0)),"",VLOOKUP($C259,'START LİSTE'!$B$6:$G$646,2,0))</f>
      </c>
      <c r="E259" s="53">
        <f>IF(ISERROR(VLOOKUP($C259,'START LİSTE'!$B$6:$G$646,4,0)),"",VLOOKUP($C259,'START LİSTE'!$B$6:$G$646,4,0))</f>
      </c>
      <c r="F259" s="54">
        <f>IF(ISERROR(VLOOKUP($C259,'FERDİ SONUÇ'!$B$6:$H$640,6,0)),"",VLOOKUP($C259,'FERDİ SONUÇ'!$B$6:$H$640,6,0))</f>
      </c>
      <c r="G259" s="53" t="str">
        <f>IF(OR(E259="",F259="DQ",F259="DNF",F259="DNS",F259=""),"-",VLOOKUP(C259,'FERDİ SONUÇ'!$B$6:$H$640,7,0))</f>
        <v>-</v>
      </c>
      <c r="H259" s="53" t="str">
        <f>IF(OR(E259="",E259="F",F259="DQ",F259="DNF",F259="DNS",F259=""),"-",VLOOKUP(C259,'FERDİ SONUÇ'!$B$6:$H$640,7,0))</f>
        <v>-</v>
      </c>
      <c r="I259" s="56" t="str">
        <f>IF(ISERROR(SMALL(H258:H263,2)),"-",SMALL(H258:H263,2))</f>
        <v>-</v>
      </c>
      <c r="J259" s="49"/>
      <c r="AZ259" s="47">
        <v>1253</v>
      </c>
    </row>
    <row r="260" spans="1:52" ht="15" customHeight="1">
      <c r="A260" s="74">
        <f>IF(AND(B260&lt;&gt;"",J260&lt;&gt;"DQ"),COUNT(J$6:J$365)-(RANK(J260,J$6:J$365)+COUNTIF(J$6:J260,J260))+2,IF(C258&lt;&gt;"",AZ260,""))</f>
      </c>
      <c r="B260" s="50">
        <f>IF(ISERROR(VLOOKUP(C258,'START LİSTE'!$B$6:$G$646,3,0)),"",VLOOKUP(C258,'START LİSTE'!$B$6:$G$646,3,0))</f>
      </c>
      <c r="C260" s="51"/>
      <c r="D260" s="52">
        <f>IF(ISERROR(VLOOKUP($C260,'START LİSTE'!$B$6:$G$646,2,0)),"",VLOOKUP($C260,'START LİSTE'!$B$6:$G$646,2,0))</f>
      </c>
      <c r="E260" s="53">
        <f>IF(ISERROR(VLOOKUP($C260,'START LİSTE'!$B$6:$G$646,4,0)),"",VLOOKUP($C260,'START LİSTE'!$B$6:$G$646,4,0))</f>
      </c>
      <c r="F260" s="54">
        <f>IF(ISERROR(VLOOKUP($C260,'FERDİ SONUÇ'!$B$6:$H$640,6,0)),"",VLOOKUP($C260,'FERDİ SONUÇ'!$B$6:$H$640,6,0))</f>
      </c>
      <c r="G260" s="53" t="str">
        <f>IF(OR(E260="",F260="DQ",F260="DNF",F260="DNS",F260=""),"-",VLOOKUP(C260,'FERDİ SONUÇ'!$B$6:$H$640,7,0))</f>
        <v>-</v>
      </c>
      <c r="H260" s="53" t="str">
        <f>IF(OR(E260="",E260="F",F260="DQ",F260="DNF",F260="DNS",F260=""),"-",VLOOKUP(C260,'FERDİ SONUÇ'!$B$6:$H$640,7,0))</f>
        <v>-</v>
      </c>
      <c r="I260" s="56" t="str">
        <f>IF(ISERROR(SMALL(H258:H263,3)),"-",SMALL(H258:H263,3))</f>
        <v>-</v>
      </c>
      <c r="J260" s="73">
        <f>IF(C258="","",IF(OR(I258="-",I259="-",I260="-",I261="-"),"DQ",SUM(I258,I259,I260,I261)))</f>
      </c>
      <c r="AZ260" s="47">
        <v>1254</v>
      </c>
    </row>
    <row r="261" spans="1:52" ht="15" customHeight="1">
      <c r="A261" s="48"/>
      <c r="B261" s="50"/>
      <c r="C261" s="51"/>
      <c r="D261" s="52">
        <f>IF(ISERROR(VLOOKUP($C261,'START LİSTE'!$B$6:$G$646,2,0)),"",VLOOKUP($C261,'START LİSTE'!$B$6:$G$646,2,0))</f>
      </c>
      <c r="E261" s="53">
        <f>IF(ISERROR(VLOOKUP($C261,'START LİSTE'!$B$6:$G$646,4,0)),"",VLOOKUP($C261,'START LİSTE'!$B$6:$G$646,4,0))</f>
      </c>
      <c r="F261" s="54">
        <f>IF(ISERROR(VLOOKUP($C261,'FERDİ SONUÇ'!$B$6:$H$640,6,0)),"",VLOOKUP($C261,'FERDİ SONUÇ'!$B$6:$H$640,6,0))</f>
      </c>
      <c r="G261" s="53" t="str">
        <f>IF(OR(E261="",F261="DQ",F261="DNF",F261="DNS",F261=""),"-",VLOOKUP(C261,'FERDİ SONUÇ'!$B$6:$H$640,7,0))</f>
        <v>-</v>
      </c>
      <c r="H261" s="53" t="str">
        <f>IF(OR(E261="",E261="F",F261="DQ",F261="DNF",F261="DNS",F261=""),"-",VLOOKUP(C261,'FERDİ SONUÇ'!$B$6:$H$640,7,0))</f>
        <v>-</v>
      </c>
      <c r="I261" s="56" t="str">
        <f>IF(ISERROR(SMALL(H258:H263,4)),"-",SMALL(H258:H263,4))</f>
        <v>-</v>
      </c>
      <c r="J261" s="49"/>
      <c r="AZ261" s="47">
        <v>1255</v>
      </c>
    </row>
    <row r="262" spans="1:52" ht="15" customHeight="1">
      <c r="A262" s="48"/>
      <c r="B262" s="50"/>
      <c r="C262" s="51"/>
      <c r="D262" s="52">
        <f>IF(ISERROR(VLOOKUP($C262,'START LİSTE'!$B$6:$G$646,2,0)),"",VLOOKUP($C262,'START LİSTE'!$B$6:$G$646,2,0))</f>
      </c>
      <c r="E262" s="53">
        <f>IF(ISERROR(VLOOKUP($C262,'START LİSTE'!$B$6:$G$646,4,0)),"",VLOOKUP($C262,'START LİSTE'!$B$6:$G$646,4,0))</f>
      </c>
      <c r="F262" s="54">
        <f>IF(ISERROR(VLOOKUP($C262,'FERDİ SONUÇ'!$B$6:$H$640,6,0)),"",VLOOKUP($C262,'FERDİ SONUÇ'!$B$6:$H$640,6,0))</f>
      </c>
      <c r="G262" s="53" t="str">
        <f>IF(OR(E262="",F262="DQ",F262="DNF",F262="DNS",F262=""),"-",VLOOKUP(C262,'FERDİ SONUÇ'!$B$6:$H$640,7,0))</f>
        <v>-</v>
      </c>
      <c r="H262" s="53" t="str">
        <f>IF(OR(E262="",E262="F",F262="DQ",F262="DNF",F262="DNS",F262=""),"-",VLOOKUP(C262,'FERDİ SONUÇ'!$B$6:$H$640,7,0))</f>
        <v>-</v>
      </c>
      <c r="I262" s="56" t="str">
        <f>IF(ISERROR(SMALL(H258:H263,5)),"-",SMALL(H258:H263,5))</f>
        <v>-</v>
      </c>
      <c r="J262" s="49"/>
      <c r="AZ262" s="47">
        <v>1256</v>
      </c>
    </row>
    <row r="263" spans="1:52" ht="15" customHeight="1">
      <c r="A263" s="57"/>
      <c r="B263" s="59"/>
      <c r="C263" s="88"/>
      <c r="D263" s="60">
        <f>IF(ISERROR(VLOOKUP($C263,'START LİSTE'!$B$6:$G$646,2,0)),"",VLOOKUP($C263,'START LİSTE'!$B$6:$G$646,2,0))</f>
      </c>
      <c r="E263" s="61">
        <f>IF(ISERROR(VLOOKUP($C263,'START LİSTE'!$B$6:$G$646,4,0)),"",VLOOKUP($C263,'START LİSTE'!$B$6:$G$646,4,0))</f>
      </c>
      <c r="F263" s="62">
        <f>IF(ISERROR(VLOOKUP($C263,'FERDİ SONUÇ'!$B$6:$H$640,6,0)),"",VLOOKUP($C263,'FERDİ SONUÇ'!$B$6:$H$640,6,0))</f>
      </c>
      <c r="G263" s="61" t="str">
        <f>IF(OR(E263="",F263="DQ",F263="DNF",F263="DNS",F263=""),"-",VLOOKUP(C263,'FERDİ SONUÇ'!$B$6:$H$640,7,0))</f>
        <v>-</v>
      </c>
      <c r="H263" s="61" t="str">
        <f>IF(OR(E263="",E263="F",F263="DQ",F263="DNF",F263="DNS",F263=""),"-",VLOOKUP(C263,'FERDİ SONUÇ'!$B$6:$H$640,7,0))</f>
        <v>-</v>
      </c>
      <c r="I263" s="64" t="str">
        <f>IF(ISERROR(SMALL(H258:H263,6)),"-",SMALL(H258:H263,6))</f>
        <v>-</v>
      </c>
      <c r="J263" s="58"/>
      <c r="AZ263" s="47">
        <v>1257</v>
      </c>
    </row>
    <row r="264" spans="1:52" ht="15" customHeight="1">
      <c r="A264" s="37"/>
      <c r="B264" s="39"/>
      <c r="C264" s="87"/>
      <c r="D264" s="41">
        <f>IF(ISERROR(VLOOKUP($C264,'START LİSTE'!$B$6:$G$646,2,0)),"",VLOOKUP($C264,'START LİSTE'!$B$6:$G$646,2,0))</f>
      </c>
      <c r="E264" s="42">
        <f>IF(ISERROR(VLOOKUP($C264,'START LİSTE'!$B$6:$G$646,4,0)),"",VLOOKUP($C264,'START LİSTE'!$B$6:$G$646,4,0))</f>
      </c>
      <c r="F264" s="43">
        <f>IF(ISERROR(VLOOKUP($C264,'FERDİ SONUÇ'!$B$6:$H$640,6,0)),"",VLOOKUP($C264,'FERDİ SONUÇ'!$B$6:$H$640,6,0))</f>
      </c>
      <c r="G264" s="42" t="str">
        <f>IF(OR(E264="",F264="DQ",F264="DNF",F264="DNS",F264=""),"-",VLOOKUP(C264,'FERDİ SONUÇ'!$B$6:$H$640,7,0))</f>
        <v>-</v>
      </c>
      <c r="H264" s="42" t="str">
        <f>IF(OR(E264="",E264="F",F264="DQ",F264="DNF",F264="DNS",F264=""),"-",VLOOKUP(C264,'FERDİ SONUÇ'!$B$6:$H$640,7,0))</f>
        <v>-</v>
      </c>
      <c r="I264" s="45" t="str">
        <f>IF(ISERROR(SMALL(H264:H269,1)),"-",SMALL(H264:H269,1))</f>
        <v>-</v>
      </c>
      <c r="J264" s="38"/>
      <c r="AZ264" s="47">
        <v>1258</v>
      </c>
    </row>
    <row r="265" spans="1:52" ht="15" customHeight="1">
      <c r="A265" s="48"/>
      <c r="B265" s="50"/>
      <c r="C265" s="51"/>
      <c r="D265" s="52">
        <f>IF(ISERROR(VLOOKUP($C265,'START LİSTE'!$B$6:$G$646,2,0)),"",VLOOKUP($C265,'START LİSTE'!$B$6:$G$646,2,0))</f>
      </c>
      <c r="E265" s="53">
        <f>IF(ISERROR(VLOOKUP($C265,'START LİSTE'!$B$6:$G$646,4,0)),"",VLOOKUP($C265,'START LİSTE'!$B$6:$G$646,4,0))</f>
      </c>
      <c r="F265" s="54">
        <f>IF(ISERROR(VLOOKUP($C265,'FERDİ SONUÇ'!$B$6:$H$640,6,0)),"",VLOOKUP($C265,'FERDİ SONUÇ'!$B$6:$H$640,6,0))</f>
      </c>
      <c r="G265" s="53" t="str">
        <f>IF(OR(E265="",F265="DQ",F265="DNF",F265="DNS",F265=""),"-",VLOOKUP(C265,'FERDİ SONUÇ'!$B$6:$H$640,7,0))</f>
        <v>-</v>
      </c>
      <c r="H265" s="53" t="str">
        <f>IF(OR(E265="",E265="F",F265="DQ",F265="DNF",F265="DNS",F265=""),"-",VLOOKUP(C265,'FERDİ SONUÇ'!$B$6:$H$640,7,0))</f>
        <v>-</v>
      </c>
      <c r="I265" s="56" t="str">
        <f>IF(ISERROR(SMALL(H264:H269,2)),"-",SMALL(H264:H269,2))</f>
        <v>-</v>
      </c>
      <c r="J265" s="49"/>
      <c r="AZ265" s="47">
        <v>1259</v>
      </c>
    </row>
    <row r="266" spans="1:52" ht="15" customHeight="1">
      <c r="A266" s="74">
        <f>IF(AND(B266&lt;&gt;"",J266&lt;&gt;"DQ"),COUNT(J$6:J$365)-(RANK(J266,J$6:J$365)+COUNTIF(J$6:J266,J266))+2,IF(C264&lt;&gt;"",AZ266,""))</f>
      </c>
      <c r="B266" s="50">
        <f>IF(ISERROR(VLOOKUP(C264,'START LİSTE'!$B$6:$G$646,3,0)),"",VLOOKUP(C264,'START LİSTE'!$B$6:$G$646,3,0))</f>
      </c>
      <c r="C266" s="51"/>
      <c r="D266" s="52">
        <f>IF(ISERROR(VLOOKUP($C266,'START LİSTE'!$B$6:$G$646,2,0)),"",VLOOKUP($C266,'START LİSTE'!$B$6:$G$646,2,0))</f>
      </c>
      <c r="E266" s="53">
        <f>IF(ISERROR(VLOOKUP($C266,'START LİSTE'!$B$6:$G$646,4,0)),"",VLOOKUP($C266,'START LİSTE'!$B$6:$G$646,4,0))</f>
      </c>
      <c r="F266" s="54">
        <f>IF(ISERROR(VLOOKUP($C266,'FERDİ SONUÇ'!$B$6:$H$640,6,0)),"",VLOOKUP($C266,'FERDİ SONUÇ'!$B$6:$H$640,6,0))</f>
      </c>
      <c r="G266" s="53" t="str">
        <f>IF(OR(E266="",F266="DQ",F266="DNF",F266="DNS",F266=""),"-",VLOOKUP(C266,'FERDİ SONUÇ'!$B$6:$H$640,7,0))</f>
        <v>-</v>
      </c>
      <c r="H266" s="53" t="str">
        <f>IF(OR(E266="",E266="F",F266="DQ",F266="DNF",F266="DNS",F266=""),"-",VLOOKUP(C266,'FERDİ SONUÇ'!$B$6:$H$640,7,0))</f>
        <v>-</v>
      </c>
      <c r="I266" s="56" t="str">
        <f>IF(ISERROR(SMALL(H264:H269,3)),"-",SMALL(H264:H269,3))</f>
        <v>-</v>
      </c>
      <c r="J266" s="73">
        <f>IF(C264="","",IF(OR(I264="-",I265="-",I266="-",I267="-"),"DQ",SUM(I264,I265,I266,I267)))</f>
      </c>
      <c r="AZ266" s="47">
        <v>1260</v>
      </c>
    </row>
    <row r="267" spans="1:52" ht="15" customHeight="1">
      <c r="A267" s="48"/>
      <c r="B267" s="50"/>
      <c r="C267" s="51"/>
      <c r="D267" s="52">
        <f>IF(ISERROR(VLOOKUP($C267,'START LİSTE'!$B$6:$G$646,2,0)),"",VLOOKUP($C267,'START LİSTE'!$B$6:$G$646,2,0))</f>
      </c>
      <c r="E267" s="53">
        <f>IF(ISERROR(VLOOKUP($C267,'START LİSTE'!$B$6:$G$646,4,0)),"",VLOOKUP($C267,'START LİSTE'!$B$6:$G$646,4,0))</f>
      </c>
      <c r="F267" s="54">
        <f>IF(ISERROR(VLOOKUP($C267,'FERDİ SONUÇ'!$B$6:$H$640,6,0)),"",VLOOKUP($C267,'FERDİ SONUÇ'!$B$6:$H$640,6,0))</f>
      </c>
      <c r="G267" s="53" t="str">
        <f>IF(OR(E267="",F267="DQ",F267="DNF",F267="DNS",F267=""),"-",VLOOKUP(C267,'FERDİ SONUÇ'!$B$6:$H$640,7,0))</f>
        <v>-</v>
      </c>
      <c r="H267" s="53" t="str">
        <f>IF(OR(E267="",E267="F",F267="DQ",F267="DNF",F267="DNS",F267=""),"-",VLOOKUP(C267,'FERDİ SONUÇ'!$B$6:$H$640,7,0))</f>
        <v>-</v>
      </c>
      <c r="I267" s="56" t="str">
        <f>IF(ISERROR(SMALL(H264:H269,4)),"-",SMALL(H264:H269,4))</f>
        <v>-</v>
      </c>
      <c r="J267" s="49"/>
      <c r="AZ267" s="47">
        <v>1261</v>
      </c>
    </row>
    <row r="268" spans="1:52" ht="15" customHeight="1">
      <c r="A268" s="48"/>
      <c r="B268" s="50"/>
      <c r="C268" s="51"/>
      <c r="D268" s="52">
        <f>IF(ISERROR(VLOOKUP($C268,'START LİSTE'!$B$6:$G$646,2,0)),"",VLOOKUP($C268,'START LİSTE'!$B$6:$G$646,2,0))</f>
      </c>
      <c r="E268" s="53">
        <f>IF(ISERROR(VLOOKUP($C268,'START LİSTE'!$B$6:$G$646,4,0)),"",VLOOKUP($C268,'START LİSTE'!$B$6:$G$646,4,0))</f>
      </c>
      <c r="F268" s="54">
        <f>IF(ISERROR(VLOOKUP($C268,'FERDİ SONUÇ'!$B$6:$H$640,6,0)),"",VLOOKUP($C268,'FERDİ SONUÇ'!$B$6:$H$640,6,0))</f>
      </c>
      <c r="G268" s="53" t="str">
        <f>IF(OR(E268="",F268="DQ",F268="DNF",F268="DNS",F268=""),"-",VLOOKUP(C268,'FERDİ SONUÇ'!$B$6:$H$640,7,0))</f>
        <v>-</v>
      </c>
      <c r="H268" s="53" t="str">
        <f>IF(OR(E268="",E268="F",F268="DQ",F268="DNF",F268="DNS",F268=""),"-",VLOOKUP(C268,'FERDİ SONUÇ'!$B$6:$H$640,7,0))</f>
        <v>-</v>
      </c>
      <c r="I268" s="56" t="str">
        <f>IF(ISERROR(SMALL(H264:H269,5)),"-",SMALL(H264:H269,5))</f>
        <v>-</v>
      </c>
      <c r="J268" s="49"/>
      <c r="AZ268" s="47">
        <v>1262</v>
      </c>
    </row>
    <row r="269" spans="1:52" ht="15" customHeight="1">
      <c r="A269" s="57"/>
      <c r="B269" s="59"/>
      <c r="C269" s="88"/>
      <c r="D269" s="60">
        <f>IF(ISERROR(VLOOKUP($C269,'START LİSTE'!$B$6:$G$646,2,0)),"",VLOOKUP($C269,'START LİSTE'!$B$6:$G$646,2,0))</f>
      </c>
      <c r="E269" s="61">
        <f>IF(ISERROR(VLOOKUP($C269,'START LİSTE'!$B$6:$G$646,4,0)),"",VLOOKUP($C269,'START LİSTE'!$B$6:$G$646,4,0))</f>
      </c>
      <c r="F269" s="62">
        <f>IF(ISERROR(VLOOKUP($C269,'FERDİ SONUÇ'!$B$6:$H$640,6,0)),"",VLOOKUP($C269,'FERDİ SONUÇ'!$B$6:$H$640,6,0))</f>
      </c>
      <c r="G269" s="61" t="str">
        <f>IF(OR(E269="",F269="DQ",F269="DNF",F269="DNS",F269=""),"-",VLOOKUP(C269,'FERDİ SONUÇ'!$B$6:$H$640,7,0))</f>
        <v>-</v>
      </c>
      <c r="H269" s="61" t="str">
        <f>IF(OR(E269="",E269="F",F269="DQ",F269="DNF",F269="DNS",F269=""),"-",VLOOKUP(C269,'FERDİ SONUÇ'!$B$6:$H$640,7,0))</f>
        <v>-</v>
      </c>
      <c r="I269" s="64" t="str">
        <f>IF(ISERROR(SMALL(H264:H269,6)),"-",SMALL(H264:H269,6))</f>
        <v>-</v>
      </c>
      <c r="J269" s="58"/>
      <c r="AZ269" s="47">
        <v>1263</v>
      </c>
    </row>
    <row r="270" spans="1:52" ht="15" customHeight="1">
      <c r="A270" s="37"/>
      <c r="B270" s="39"/>
      <c r="C270" s="87"/>
      <c r="D270" s="41">
        <f>IF(ISERROR(VLOOKUP($C270,'START LİSTE'!$B$6:$G$646,2,0)),"",VLOOKUP($C270,'START LİSTE'!$B$6:$G$646,2,0))</f>
      </c>
      <c r="E270" s="42">
        <f>IF(ISERROR(VLOOKUP($C270,'START LİSTE'!$B$6:$G$646,4,0)),"",VLOOKUP($C270,'START LİSTE'!$B$6:$G$646,4,0))</f>
      </c>
      <c r="F270" s="43">
        <f>IF(ISERROR(VLOOKUP($C270,'FERDİ SONUÇ'!$B$6:$H$640,6,0)),"",VLOOKUP($C270,'FERDİ SONUÇ'!$B$6:$H$640,6,0))</f>
      </c>
      <c r="G270" s="42" t="str">
        <f>IF(OR(E270="",F270="DQ",F270="DNF",F270="DNS",F270=""),"-",VLOOKUP(C270,'FERDİ SONUÇ'!$B$6:$H$640,7,0))</f>
        <v>-</v>
      </c>
      <c r="H270" s="42" t="str">
        <f>IF(OR(E270="",E270="F",F270="DQ",F270="DNF",F270="DNS",F270=""),"-",VLOOKUP(C270,'FERDİ SONUÇ'!$B$6:$H$640,7,0))</f>
        <v>-</v>
      </c>
      <c r="I270" s="45" t="str">
        <f>IF(ISERROR(SMALL(H270:H275,1)),"-",SMALL(H270:H275,1))</f>
        <v>-</v>
      </c>
      <c r="J270" s="38"/>
      <c r="AZ270" s="47">
        <v>1264</v>
      </c>
    </row>
    <row r="271" spans="1:52" ht="15" customHeight="1">
      <c r="A271" s="48"/>
      <c r="B271" s="50"/>
      <c r="C271" s="51"/>
      <c r="D271" s="52">
        <f>IF(ISERROR(VLOOKUP($C271,'START LİSTE'!$B$6:$G$646,2,0)),"",VLOOKUP($C271,'START LİSTE'!$B$6:$G$646,2,0))</f>
      </c>
      <c r="E271" s="53">
        <f>IF(ISERROR(VLOOKUP($C271,'START LİSTE'!$B$6:$G$646,4,0)),"",VLOOKUP($C271,'START LİSTE'!$B$6:$G$646,4,0))</f>
      </c>
      <c r="F271" s="54">
        <f>IF(ISERROR(VLOOKUP($C271,'FERDİ SONUÇ'!$B$6:$H$640,6,0)),"",VLOOKUP($C271,'FERDİ SONUÇ'!$B$6:$H$640,6,0))</f>
      </c>
      <c r="G271" s="53" t="str">
        <f>IF(OR(E271="",F271="DQ",F271="DNF",F271="DNS",F271=""),"-",VLOOKUP(C271,'FERDİ SONUÇ'!$B$6:$H$640,7,0))</f>
        <v>-</v>
      </c>
      <c r="H271" s="53" t="str">
        <f>IF(OR(E271="",E271="F",F271="DQ",F271="DNF",F271="DNS",F271=""),"-",VLOOKUP(C271,'FERDİ SONUÇ'!$B$6:$H$640,7,0))</f>
        <v>-</v>
      </c>
      <c r="I271" s="56" t="str">
        <f>IF(ISERROR(SMALL(H270:H275,2)),"-",SMALL(H270:H275,2))</f>
        <v>-</v>
      </c>
      <c r="J271" s="49"/>
      <c r="AZ271" s="47">
        <v>1265</v>
      </c>
    </row>
    <row r="272" spans="1:52" ht="15" customHeight="1">
      <c r="A272" s="74">
        <f>IF(AND(B272&lt;&gt;"",J272&lt;&gt;"DQ"),COUNT(J$6:J$365)-(RANK(J272,J$6:J$365)+COUNTIF(J$6:J272,J272))+2,IF(C270&lt;&gt;"",AZ272,""))</f>
      </c>
      <c r="B272" s="50">
        <f>IF(ISERROR(VLOOKUP(C270,'START LİSTE'!$B$6:$G$646,3,0)),"",VLOOKUP(C270,'START LİSTE'!$B$6:$G$646,3,0))</f>
      </c>
      <c r="C272" s="51"/>
      <c r="D272" s="52">
        <f>IF(ISERROR(VLOOKUP($C272,'START LİSTE'!$B$6:$G$646,2,0)),"",VLOOKUP($C272,'START LİSTE'!$B$6:$G$646,2,0))</f>
      </c>
      <c r="E272" s="53">
        <f>IF(ISERROR(VLOOKUP($C272,'START LİSTE'!$B$6:$G$646,4,0)),"",VLOOKUP($C272,'START LİSTE'!$B$6:$G$646,4,0))</f>
      </c>
      <c r="F272" s="54">
        <f>IF(ISERROR(VLOOKUP($C272,'FERDİ SONUÇ'!$B$6:$H$640,6,0)),"",VLOOKUP($C272,'FERDİ SONUÇ'!$B$6:$H$640,6,0))</f>
      </c>
      <c r="G272" s="53" t="str">
        <f>IF(OR(E272="",F272="DQ",F272="DNF",F272="DNS",F272=""),"-",VLOOKUP(C272,'FERDİ SONUÇ'!$B$6:$H$640,7,0))</f>
        <v>-</v>
      </c>
      <c r="H272" s="53" t="str">
        <f>IF(OR(E272="",E272="F",F272="DQ",F272="DNF",F272="DNS",F272=""),"-",VLOOKUP(C272,'FERDİ SONUÇ'!$B$6:$H$640,7,0))</f>
        <v>-</v>
      </c>
      <c r="I272" s="56" t="str">
        <f>IF(ISERROR(SMALL(H270:H275,3)),"-",SMALL(H270:H275,3))</f>
        <v>-</v>
      </c>
      <c r="J272" s="73">
        <f>IF(C270="","",IF(OR(I270="-",I271="-",I272="-",I273="-"),"DQ",SUM(I270,I271,I272,I273)))</f>
      </c>
      <c r="AZ272" s="47">
        <v>1266</v>
      </c>
    </row>
    <row r="273" spans="1:52" ht="15" customHeight="1">
      <c r="A273" s="48"/>
      <c r="B273" s="50"/>
      <c r="C273" s="51"/>
      <c r="D273" s="52">
        <f>IF(ISERROR(VLOOKUP($C273,'START LİSTE'!$B$6:$G$646,2,0)),"",VLOOKUP($C273,'START LİSTE'!$B$6:$G$646,2,0))</f>
      </c>
      <c r="E273" s="53">
        <f>IF(ISERROR(VLOOKUP($C273,'START LİSTE'!$B$6:$G$646,4,0)),"",VLOOKUP($C273,'START LİSTE'!$B$6:$G$646,4,0))</f>
      </c>
      <c r="F273" s="54">
        <f>IF(ISERROR(VLOOKUP($C273,'FERDİ SONUÇ'!$B$6:$H$640,6,0)),"",VLOOKUP($C273,'FERDİ SONUÇ'!$B$6:$H$640,6,0))</f>
      </c>
      <c r="G273" s="53" t="str">
        <f>IF(OR(E273="",F273="DQ",F273="DNF",F273="DNS",F273=""),"-",VLOOKUP(C273,'FERDİ SONUÇ'!$B$6:$H$640,7,0))</f>
        <v>-</v>
      </c>
      <c r="H273" s="53" t="str">
        <f>IF(OR(E273="",E273="F",F273="DQ",F273="DNF",F273="DNS",F273=""),"-",VLOOKUP(C273,'FERDİ SONUÇ'!$B$6:$H$640,7,0))</f>
        <v>-</v>
      </c>
      <c r="I273" s="56" t="str">
        <f>IF(ISERROR(SMALL(H270:H275,4)),"-",SMALL(H270:H275,4))</f>
        <v>-</v>
      </c>
      <c r="J273" s="49"/>
      <c r="AZ273" s="47">
        <v>1267</v>
      </c>
    </row>
    <row r="274" spans="1:52" ht="15" customHeight="1">
      <c r="A274" s="48"/>
      <c r="B274" s="50"/>
      <c r="C274" s="51"/>
      <c r="D274" s="52">
        <f>IF(ISERROR(VLOOKUP($C274,'START LİSTE'!$B$6:$G$646,2,0)),"",VLOOKUP($C274,'START LİSTE'!$B$6:$G$646,2,0))</f>
      </c>
      <c r="E274" s="53">
        <f>IF(ISERROR(VLOOKUP($C274,'START LİSTE'!$B$6:$G$646,4,0)),"",VLOOKUP($C274,'START LİSTE'!$B$6:$G$646,4,0))</f>
      </c>
      <c r="F274" s="54">
        <f>IF(ISERROR(VLOOKUP($C274,'FERDİ SONUÇ'!$B$6:$H$640,6,0)),"",VLOOKUP($C274,'FERDİ SONUÇ'!$B$6:$H$640,6,0))</f>
      </c>
      <c r="G274" s="53" t="str">
        <f>IF(OR(E274="",F274="DQ",F274="DNF",F274="DNS",F274=""),"-",VLOOKUP(C274,'FERDİ SONUÇ'!$B$6:$H$640,7,0))</f>
        <v>-</v>
      </c>
      <c r="H274" s="53" t="str">
        <f>IF(OR(E274="",E274="F",F274="DQ",F274="DNF",F274="DNS",F274=""),"-",VLOOKUP(C274,'FERDİ SONUÇ'!$B$6:$H$640,7,0))</f>
        <v>-</v>
      </c>
      <c r="I274" s="56" t="str">
        <f>IF(ISERROR(SMALL(H270:H275,5)),"-",SMALL(H270:H275,5))</f>
        <v>-</v>
      </c>
      <c r="J274" s="49"/>
      <c r="AZ274" s="47">
        <v>1268</v>
      </c>
    </row>
    <row r="275" spans="1:52" ht="15" customHeight="1">
      <c r="A275" s="57"/>
      <c r="B275" s="59"/>
      <c r="C275" s="88"/>
      <c r="D275" s="60">
        <f>IF(ISERROR(VLOOKUP($C275,'START LİSTE'!$B$6:$G$646,2,0)),"",VLOOKUP($C275,'START LİSTE'!$B$6:$G$646,2,0))</f>
      </c>
      <c r="E275" s="61">
        <f>IF(ISERROR(VLOOKUP($C275,'START LİSTE'!$B$6:$G$646,4,0)),"",VLOOKUP($C275,'START LİSTE'!$B$6:$G$646,4,0))</f>
      </c>
      <c r="F275" s="62">
        <f>IF(ISERROR(VLOOKUP($C275,'FERDİ SONUÇ'!$B$6:$H$640,6,0)),"",VLOOKUP($C275,'FERDİ SONUÇ'!$B$6:$H$640,6,0))</f>
      </c>
      <c r="G275" s="61" t="str">
        <f>IF(OR(E275="",F275="DQ",F275="DNF",F275="DNS",F275=""),"-",VLOOKUP(C275,'FERDİ SONUÇ'!$B$6:$H$640,7,0))</f>
        <v>-</v>
      </c>
      <c r="H275" s="61" t="str">
        <f>IF(OR(E275="",E275="F",F275="DQ",F275="DNF",F275="DNS",F275=""),"-",VLOOKUP(C275,'FERDİ SONUÇ'!$B$6:$H$640,7,0))</f>
        <v>-</v>
      </c>
      <c r="I275" s="64" t="str">
        <f>IF(ISERROR(SMALL(H270:H275,6)),"-",SMALL(H270:H275,6))</f>
        <v>-</v>
      </c>
      <c r="J275" s="58"/>
      <c r="AZ275" s="47">
        <v>1269</v>
      </c>
    </row>
    <row r="276" spans="1:52" ht="15" customHeight="1">
      <c r="A276" s="37"/>
      <c r="B276" s="39"/>
      <c r="C276" s="87"/>
      <c r="D276" s="41">
        <f>IF(ISERROR(VLOOKUP($C276,'START LİSTE'!$B$6:$G$646,2,0)),"",VLOOKUP($C276,'START LİSTE'!$B$6:$G$646,2,0))</f>
      </c>
      <c r="E276" s="42">
        <f>IF(ISERROR(VLOOKUP($C276,'START LİSTE'!$B$6:$G$646,4,0)),"",VLOOKUP($C276,'START LİSTE'!$B$6:$G$646,4,0))</f>
      </c>
      <c r="F276" s="43">
        <f>IF(ISERROR(VLOOKUP($C276,'FERDİ SONUÇ'!$B$6:$H$640,6,0)),"",VLOOKUP($C276,'FERDİ SONUÇ'!$B$6:$H$640,6,0))</f>
      </c>
      <c r="G276" s="42" t="str">
        <f>IF(OR(E276="",F276="DQ",F276="DNF",F276="DNS",F276=""),"-",VLOOKUP(C276,'FERDİ SONUÇ'!$B$6:$H$640,7,0))</f>
        <v>-</v>
      </c>
      <c r="H276" s="42" t="str">
        <f>IF(OR(E276="",E276="F",F276="DQ",F276="DNF",F276="DNS",F276=""),"-",VLOOKUP(C276,'FERDİ SONUÇ'!$B$6:$H$640,7,0))</f>
        <v>-</v>
      </c>
      <c r="I276" s="45" t="str">
        <f>IF(ISERROR(SMALL(H276:H281,1)),"-",SMALL(H276:H281,1))</f>
        <v>-</v>
      </c>
      <c r="J276" s="38"/>
      <c r="AZ276" s="47">
        <v>1270</v>
      </c>
    </row>
    <row r="277" spans="1:52" ht="15" customHeight="1">
      <c r="A277" s="48"/>
      <c r="B277" s="50"/>
      <c r="C277" s="51"/>
      <c r="D277" s="52">
        <f>IF(ISERROR(VLOOKUP($C277,'START LİSTE'!$B$6:$G$646,2,0)),"",VLOOKUP($C277,'START LİSTE'!$B$6:$G$646,2,0))</f>
      </c>
      <c r="E277" s="53">
        <f>IF(ISERROR(VLOOKUP($C277,'START LİSTE'!$B$6:$G$646,4,0)),"",VLOOKUP($C277,'START LİSTE'!$B$6:$G$646,4,0))</f>
      </c>
      <c r="F277" s="54">
        <f>IF(ISERROR(VLOOKUP($C277,'FERDİ SONUÇ'!$B$6:$H$640,6,0)),"",VLOOKUP($C277,'FERDİ SONUÇ'!$B$6:$H$640,6,0))</f>
      </c>
      <c r="G277" s="53" t="str">
        <f>IF(OR(E277="",F277="DQ",F277="DNF",F277="DNS",F277=""),"-",VLOOKUP(C277,'FERDİ SONUÇ'!$B$6:$H$640,7,0))</f>
        <v>-</v>
      </c>
      <c r="H277" s="53" t="str">
        <f>IF(OR(E277="",E277="F",F277="DQ",F277="DNF",F277="DNS",F277=""),"-",VLOOKUP(C277,'FERDİ SONUÇ'!$B$6:$H$640,7,0))</f>
        <v>-</v>
      </c>
      <c r="I277" s="56" t="str">
        <f>IF(ISERROR(SMALL(H276:H281,2)),"-",SMALL(H276:H281,2))</f>
        <v>-</v>
      </c>
      <c r="J277" s="49"/>
      <c r="AZ277" s="47">
        <v>1271</v>
      </c>
    </row>
    <row r="278" spans="1:52" ht="15" customHeight="1">
      <c r="A278" s="74">
        <f>IF(AND(B278&lt;&gt;"",J278&lt;&gt;"DQ"),COUNT(J$6:J$365)-(RANK(J278,J$6:J$365)+COUNTIF(J$6:J278,J278))+2,IF(C276&lt;&gt;"",AZ278,""))</f>
      </c>
      <c r="B278" s="50">
        <f>IF(ISERROR(VLOOKUP(C276,'START LİSTE'!$B$6:$G$646,3,0)),"",VLOOKUP(C276,'START LİSTE'!$B$6:$G$646,3,0))</f>
      </c>
      <c r="C278" s="51"/>
      <c r="D278" s="52">
        <f>IF(ISERROR(VLOOKUP($C278,'START LİSTE'!$B$6:$G$646,2,0)),"",VLOOKUP($C278,'START LİSTE'!$B$6:$G$646,2,0))</f>
      </c>
      <c r="E278" s="53">
        <f>IF(ISERROR(VLOOKUP($C278,'START LİSTE'!$B$6:$G$646,4,0)),"",VLOOKUP($C278,'START LİSTE'!$B$6:$G$646,4,0))</f>
      </c>
      <c r="F278" s="54">
        <f>IF(ISERROR(VLOOKUP($C278,'FERDİ SONUÇ'!$B$6:$H$640,6,0)),"",VLOOKUP($C278,'FERDİ SONUÇ'!$B$6:$H$640,6,0))</f>
      </c>
      <c r="G278" s="53" t="str">
        <f>IF(OR(E278="",F278="DQ",F278="DNF",F278="DNS",F278=""),"-",VLOOKUP(C278,'FERDİ SONUÇ'!$B$6:$H$640,7,0))</f>
        <v>-</v>
      </c>
      <c r="H278" s="53" t="str">
        <f>IF(OR(E278="",E278="F",F278="DQ",F278="DNF",F278="DNS",F278=""),"-",VLOOKUP(C278,'FERDİ SONUÇ'!$B$6:$H$640,7,0))</f>
        <v>-</v>
      </c>
      <c r="I278" s="56" t="str">
        <f>IF(ISERROR(SMALL(H276:H281,3)),"-",SMALL(H276:H281,3))</f>
        <v>-</v>
      </c>
      <c r="J278" s="73">
        <f>IF(C276="","",IF(OR(I276="-",I277="-",I278="-",I279="-"),"DQ",SUM(I276,I277,I278,I279)))</f>
      </c>
      <c r="AZ278" s="47">
        <v>1272</v>
      </c>
    </row>
    <row r="279" spans="1:52" ht="15" customHeight="1">
      <c r="A279" s="48"/>
      <c r="B279" s="50"/>
      <c r="C279" s="51"/>
      <c r="D279" s="52">
        <f>IF(ISERROR(VLOOKUP($C279,'START LİSTE'!$B$6:$G$646,2,0)),"",VLOOKUP($C279,'START LİSTE'!$B$6:$G$646,2,0))</f>
      </c>
      <c r="E279" s="53">
        <f>IF(ISERROR(VLOOKUP($C279,'START LİSTE'!$B$6:$G$646,4,0)),"",VLOOKUP($C279,'START LİSTE'!$B$6:$G$646,4,0))</f>
      </c>
      <c r="F279" s="54">
        <f>IF(ISERROR(VLOOKUP($C279,'FERDİ SONUÇ'!$B$6:$H$640,6,0)),"",VLOOKUP($C279,'FERDİ SONUÇ'!$B$6:$H$640,6,0))</f>
      </c>
      <c r="G279" s="53" t="str">
        <f>IF(OR(E279="",F279="DQ",F279="DNF",F279="DNS",F279=""),"-",VLOOKUP(C279,'FERDİ SONUÇ'!$B$6:$H$640,7,0))</f>
        <v>-</v>
      </c>
      <c r="H279" s="53" t="str">
        <f>IF(OR(E279="",E279="F",F279="DQ",F279="DNF",F279="DNS",F279=""),"-",VLOOKUP(C279,'FERDİ SONUÇ'!$B$6:$H$640,7,0))</f>
        <v>-</v>
      </c>
      <c r="I279" s="56" t="str">
        <f>IF(ISERROR(SMALL(H276:H281,4)),"-",SMALL(H276:H281,4))</f>
        <v>-</v>
      </c>
      <c r="J279" s="49"/>
      <c r="AZ279" s="47">
        <v>1273</v>
      </c>
    </row>
    <row r="280" spans="1:52" ht="15" customHeight="1">
      <c r="A280" s="48"/>
      <c r="B280" s="50"/>
      <c r="C280" s="51"/>
      <c r="D280" s="52">
        <f>IF(ISERROR(VLOOKUP($C280,'START LİSTE'!$B$6:$G$646,2,0)),"",VLOOKUP($C280,'START LİSTE'!$B$6:$G$646,2,0))</f>
      </c>
      <c r="E280" s="53">
        <f>IF(ISERROR(VLOOKUP($C280,'START LİSTE'!$B$6:$G$646,4,0)),"",VLOOKUP($C280,'START LİSTE'!$B$6:$G$646,4,0))</f>
      </c>
      <c r="F280" s="54">
        <f>IF(ISERROR(VLOOKUP($C280,'FERDİ SONUÇ'!$B$6:$H$640,6,0)),"",VLOOKUP($C280,'FERDİ SONUÇ'!$B$6:$H$640,6,0))</f>
      </c>
      <c r="G280" s="53" t="str">
        <f>IF(OR(E280="",F280="DQ",F280="DNF",F280="DNS",F280=""),"-",VLOOKUP(C280,'FERDİ SONUÇ'!$B$6:$H$640,7,0))</f>
        <v>-</v>
      </c>
      <c r="H280" s="53" t="str">
        <f>IF(OR(E280="",E280="F",F280="DQ",F280="DNF",F280="DNS",F280=""),"-",VLOOKUP(C280,'FERDİ SONUÇ'!$B$6:$H$640,7,0))</f>
        <v>-</v>
      </c>
      <c r="I280" s="56" t="str">
        <f>IF(ISERROR(SMALL(H276:H281,5)),"-",SMALL(H276:H281,5))</f>
        <v>-</v>
      </c>
      <c r="J280" s="49"/>
      <c r="AZ280" s="47">
        <v>1274</v>
      </c>
    </row>
    <row r="281" spans="1:52" ht="15" customHeight="1">
      <c r="A281" s="57"/>
      <c r="B281" s="59"/>
      <c r="C281" s="88"/>
      <c r="D281" s="60">
        <f>IF(ISERROR(VLOOKUP($C281,'START LİSTE'!$B$6:$G$646,2,0)),"",VLOOKUP($C281,'START LİSTE'!$B$6:$G$646,2,0))</f>
      </c>
      <c r="E281" s="61">
        <f>IF(ISERROR(VLOOKUP($C281,'START LİSTE'!$B$6:$G$646,4,0)),"",VLOOKUP($C281,'START LİSTE'!$B$6:$G$646,4,0))</f>
      </c>
      <c r="F281" s="62">
        <f>IF(ISERROR(VLOOKUP($C281,'FERDİ SONUÇ'!$B$6:$H$640,6,0)),"",VLOOKUP($C281,'FERDİ SONUÇ'!$B$6:$H$640,6,0))</f>
      </c>
      <c r="G281" s="61" t="str">
        <f>IF(OR(E281="",F281="DQ",F281="DNF",F281="DNS",F281=""),"-",VLOOKUP(C281,'FERDİ SONUÇ'!$B$6:$H$640,7,0))</f>
        <v>-</v>
      </c>
      <c r="H281" s="61" t="str">
        <f>IF(OR(E281="",E281="F",F281="DQ",F281="DNF",F281="DNS",F281=""),"-",VLOOKUP(C281,'FERDİ SONUÇ'!$B$6:$H$640,7,0))</f>
        <v>-</v>
      </c>
      <c r="I281" s="64" t="str">
        <f>IF(ISERROR(SMALL(H276:H281,6)),"-",SMALL(H276:H281,6))</f>
        <v>-</v>
      </c>
      <c r="J281" s="58"/>
      <c r="AZ281" s="47">
        <v>1275</v>
      </c>
    </row>
    <row r="282" spans="1:52" ht="15" customHeight="1">
      <c r="A282" s="37"/>
      <c r="B282" s="39"/>
      <c r="C282" s="87"/>
      <c r="D282" s="41">
        <f>IF(ISERROR(VLOOKUP($C282,'START LİSTE'!$B$6:$G$646,2,0)),"",VLOOKUP($C282,'START LİSTE'!$B$6:$G$646,2,0))</f>
      </c>
      <c r="E282" s="42">
        <f>IF(ISERROR(VLOOKUP($C282,'START LİSTE'!$B$6:$G$646,4,0)),"",VLOOKUP($C282,'START LİSTE'!$B$6:$G$646,4,0))</f>
      </c>
      <c r="F282" s="43">
        <f>IF(ISERROR(VLOOKUP($C282,'FERDİ SONUÇ'!$B$6:$H$640,6,0)),"",VLOOKUP($C282,'FERDİ SONUÇ'!$B$6:$H$640,6,0))</f>
      </c>
      <c r="G282" s="42" t="str">
        <f>IF(OR(E282="",F282="DQ",F282="DNF",F282="DNS",F282=""),"-",VLOOKUP(C282,'FERDİ SONUÇ'!$B$6:$H$640,7,0))</f>
        <v>-</v>
      </c>
      <c r="H282" s="42" t="str">
        <f>IF(OR(E282="",E282="F",F282="DQ",F282="DNF",F282="DNS",F282=""),"-",VLOOKUP(C282,'FERDİ SONUÇ'!$B$6:$H$640,7,0))</f>
        <v>-</v>
      </c>
      <c r="I282" s="45" t="str">
        <f>IF(ISERROR(SMALL(H282:H287,1)),"-",SMALL(H282:H287,1))</f>
        <v>-</v>
      </c>
      <c r="J282" s="38"/>
      <c r="AZ282" s="47">
        <v>1276</v>
      </c>
    </row>
    <row r="283" spans="1:52" ht="15" customHeight="1">
      <c r="A283" s="48"/>
      <c r="B283" s="50"/>
      <c r="C283" s="51"/>
      <c r="D283" s="52">
        <f>IF(ISERROR(VLOOKUP($C283,'START LİSTE'!$B$6:$G$646,2,0)),"",VLOOKUP($C283,'START LİSTE'!$B$6:$G$646,2,0))</f>
      </c>
      <c r="E283" s="53">
        <f>IF(ISERROR(VLOOKUP($C283,'START LİSTE'!$B$6:$G$646,4,0)),"",VLOOKUP($C283,'START LİSTE'!$B$6:$G$646,4,0))</f>
      </c>
      <c r="F283" s="54">
        <f>IF(ISERROR(VLOOKUP($C283,'FERDİ SONUÇ'!$B$6:$H$640,6,0)),"",VLOOKUP($C283,'FERDİ SONUÇ'!$B$6:$H$640,6,0))</f>
      </c>
      <c r="G283" s="53" t="str">
        <f>IF(OR(E283="",F283="DQ",F283="DNF",F283="DNS",F283=""),"-",VLOOKUP(C283,'FERDİ SONUÇ'!$B$6:$H$640,7,0))</f>
        <v>-</v>
      </c>
      <c r="H283" s="53" t="str">
        <f>IF(OR(E283="",E283="F",F283="DQ",F283="DNF",F283="DNS",F283=""),"-",VLOOKUP(C283,'FERDİ SONUÇ'!$B$6:$H$640,7,0))</f>
        <v>-</v>
      </c>
      <c r="I283" s="56" t="str">
        <f>IF(ISERROR(SMALL(H282:H287,2)),"-",SMALL(H282:H287,2))</f>
        <v>-</v>
      </c>
      <c r="J283" s="49"/>
      <c r="AZ283" s="47">
        <v>1277</v>
      </c>
    </row>
    <row r="284" spans="1:52" ht="15" customHeight="1">
      <c r="A284" s="74">
        <f>IF(AND(B284&lt;&gt;"",J284&lt;&gt;"DQ"),COUNT(J$6:J$365)-(RANK(J284,J$6:J$365)+COUNTIF(J$6:J284,J284))+2,IF(C282&lt;&gt;"",AZ284,""))</f>
      </c>
      <c r="B284" s="50">
        <f>IF(ISERROR(VLOOKUP(C282,'START LİSTE'!$B$6:$G$646,3,0)),"",VLOOKUP(C282,'START LİSTE'!$B$6:$G$646,3,0))</f>
      </c>
      <c r="C284" s="51"/>
      <c r="D284" s="52">
        <f>IF(ISERROR(VLOOKUP($C284,'START LİSTE'!$B$6:$G$646,2,0)),"",VLOOKUP($C284,'START LİSTE'!$B$6:$G$646,2,0))</f>
      </c>
      <c r="E284" s="53">
        <f>IF(ISERROR(VLOOKUP($C284,'START LİSTE'!$B$6:$G$646,4,0)),"",VLOOKUP($C284,'START LİSTE'!$B$6:$G$646,4,0))</f>
      </c>
      <c r="F284" s="54">
        <f>IF(ISERROR(VLOOKUP($C284,'FERDİ SONUÇ'!$B$6:$H$640,6,0)),"",VLOOKUP($C284,'FERDİ SONUÇ'!$B$6:$H$640,6,0))</f>
      </c>
      <c r="G284" s="53" t="str">
        <f>IF(OR(E284="",F284="DQ",F284="DNF",F284="DNS",F284=""),"-",VLOOKUP(C284,'FERDİ SONUÇ'!$B$6:$H$640,7,0))</f>
        <v>-</v>
      </c>
      <c r="H284" s="53" t="str">
        <f>IF(OR(E284="",E284="F",F284="DQ",F284="DNF",F284="DNS",F284=""),"-",VLOOKUP(C284,'FERDİ SONUÇ'!$B$6:$H$640,7,0))</f>
        <v>-</v>
      </c>
      <c r="I284" s="56" t="str">
        <f>IF(ISERROR(SMALL(H282:H287,3)),"-",SMALL(H282:H287,3))</f>
        <v>-</v>
      </c>
      <c r="J284" s="73">
        <f>IF(C282="","",IF(OR(I282="-",I283="-",I284="-",I285="-"),"DQ",SUM(I282,I283,I284,I285)))</f>
      </c>
      <c r="AZ284" s="47">
        <v>1278</v>
      </c>
    </row>
    <row r="285" spans="1:52" ht="15" customHeight="1">
      <c r="A285" s="48"/>
      <c r="B285" s="50"/>
      <c r="C285" s="51"/>
      <c r="D285" s="52">
        <f>IF(ISERROR(VLOOKUP($C285,'START LİSTE'!$B$6:$G$646,2,0)),"",VLOOKUP($C285,'START LİSTE'!$B$6:$G$646,2,0))</f>
      </c>
      <c r="E285" s="53">
        <f>IF(ISERROR(VLOOKUP($C285,'START LİSTE'!$B$6:$G$646,4,0)),"",VLOOKUP($C285,'START LİSTE'!$B$6:$G$646,4,0))</f>
      </c>
      <c r="F285" s="54">
        <f>IF(ISERROR(VLOOKUP($C285,'FERDİ SONUÇ'!$B$6:$H$640,6,0)),"",VLOOKUP($C285,'FERDİ SONUÇ'!$B$6:$H$640,6,0))</f>
      </c>
      <c r="G285" s="53" t="str">
        <f>IF(OR(E285="",F285="DQ",F285="DNF",F285="DNS",F285=""),"-",VLOOKUP(C285,'FERDİ SONUÇ'!$B$6:$H$640,7,0))</f>
        <v>-</v>
      </c>
      <c r="H285" s="53" t="str">
        <f>IF(OR(E285="",E285="F",F285="DQ",F285="DNF",F285="DNS",F285=""),"-",VLOOKUP(C285,'FERDİ SONUÇ'!$B$6:$H$640,7,0))</f>
        <v>-</v>
      </c>
      <c r="I285" s="56" t="str">
        <f>IF(ISERROR(SMALL(H282:H287,4)),"-",SMALL(H282:H287,4))</f>
        <v>-</v>
      </c>
      <c r="J285" s="49"/>
      <c r="AZ285" s="47">
        <v>1279</v>
      </c>
    </row>
    <row r="286" spans="1:52" ht="15" customHeight="1">
      <c r="A286" s="48"/>
      <c r="B286" s="50"/>
      <c r="C286" s="51"/>
      <c r="D286" s="52">
        <f>IF(ISERROR(VLOOKUP($C286,'START LİSTE'!$B$6:$G$646,2,0)),"",VLOOKUP($C286,'START LİSTE'!$B$6:$G$646,2,0))</f>
      </c>
      <c r="E286" s="53">
        <f>IF(ISERROR(VLOOKUP($C286,'START LİSTE'!$B$6:$G$646,4,0)),"",VLOOKUP($C286,'START LİSTE'!$B$6:$G$646,4,0))</f>
      </c>
      <c r="F286" s="54">
        <f>IF(ISERROR(VLOOKUP($C286,'FERDİ SONUÇ'!$B$6:$H$640,6,0)),"",VLOOKUP($C286,'FERDİ SONUÇ'!$B$6:$H$640,6,0))</f>
      </c>
      <c r="G286" s="53" t="str">
        <f>IF(OR(E286="",F286="DQ",F286="DNF",F286="DNS",F286=""),"-",VLOOKUP(C286,'FERDİ SONUÇ'!$B$6:$H$640,7,0))</f>
        <v>-</v>
      </c>
      <c r="H286" s="53" t="str">
        <f>IF(OR(E286="",E286="F",F286="DQ",F286="DNF",F286="DNS",F286=""),"-",VLOOKUP(C286,'FERDİ SONUÇ'!$B$6:$H$640,7,0))</f>
        <v>-</v>
      </c>
      <c r="I286" s="56" t="str">
        <f>IF(ISERROR(SMALL(H282:H287,5)),"-",SMALL(H282:H287,5))</f>
        <v>-</v>
      </c>
      <c r="J286" s="49"/>
      <c r="AZ286" s="47">
        <v>1280</v>
      </c>
    </row>
    <row r="287" spans="1:52" ht="15" customHeight="1">
      <c r="A287" s="57"/>
      <c r="B287" s="59"/>
      <c r="C287" s="88"/>
      <c r="D287" s="60">
        <f>IF(ISERROR(VLOOKUP($C287,'START LİSTE'!$B$6:$G$646,2,0)),"",VLOOKUP($C287,'START LİSTE'!$B$6:$G$646,2,0))</f>
      </c>
      <c r="E287" s="61">
        <f>IF(ISERROR(VLOOKUP($C287,'START LİSTE'!$B$6:$G$646,4,0)),"",VLOOKUP($C287,'START LİSTE'!$B$6:$G$646,4,0))</f>
      </c>
      <c r="F287" s="62">
        <f>IF(ISERROR(VLOOKUP($C287,'FERDİ SONUÇ'!$B$6:$H$640,6,0)),"",VLOOKUP($C287,'FERDİ SONUÇ'!$B$6:$H$640,6,0))</f>
      </c>
      <c r="G287" s="61" t="str">
        <f>IF(OR(E287="",F287="DQ",F287="DNF",F287="DNS",F287=""),"-",VLOOKUP(C287,'FERDİ SONUÇ'!$B$6:$H$640,7,0))</f>
        <v>-</v>
      </c>
      <c r="H287" s="61" t="str">
        <f>IF(OR(E287="",E287="F",F287="DQ",F287="DNF",F287="DNS",F287=""),"-",VLOOKUP(C287,'FERDİ SONUÇ'!$B$6:$H$640,7,0))</f>
        <v>-</v>
      </c>
      <c r="I287" s="64" t="str">
        <f>IF(ISERROR(SMALL(H282:H287,6)),"-",SMALL(H282:H287,6))</f>
        <v>-</v>
      </c>
      <c r="J287" s="58"/>
      <c r="AZ287" s="47">
        <v>1281</v>
      </c>
    </row>
    <row r="288" spans="1:52" ht="15" customHeight="1">
      <c r="A288" s="37"/>
      <c r="B288" s="39"/>
      <c r="C288" s="87"/>
      <c r="D288" s="41">
        <f>IF(ISERROR(VLOOKUP($C288,'START LİSTE'!$B$6:$G$646,2,0)),"",VLOOKUP($C288,'START LİSTE'!$B$6:$G$646,2,0))</f>
      </c>
      <c r="E288" s="42">
        <f>IF(ISERROR(VLOOKUP($C288,'START LİSTE'!$B$6:$G$646,4,0)),"",VLOOKUP($C288,'START LİSTE'!$B$6:$G$646,4,0))</f>
      </c>
      <c r="F288" s="43">
        <f>IF(ISERROR(VLOOKUP($C288,'FERDİ SONUÇ'!$B$6:$H$640,6,0)),"",VLOOKUP($C288,'FERDİ SONUÇ'!$B$6:$H$640,6,0))</f>
      </c>
      <c r="G288" s="42" t="str">
        <f>IF(OR(E288="",F288="DQ",F288="DNF",F288="DNS",F288=""),"-",VLOOKUP(C288,'FERDİ SONUÇ'!$B$6:$H$640,7,0))</f>
        <v>-</v>
      </c>
      <c r="H288" s="42" t="str">
        <f>IF(OR(E288="",E288="F",F288="DQ",F288="DNF",F288="DNS",F288=""),"-",VLOOKUP(C288,'FERDİ SONUÇ'!$B$6:$H$640,7,0))</f>
        <v>-</v>
      </c>
      <c r="I288" s="45" t="str">
        <f>IF(ISERROR(SMALL(H288:H293,1)),"-",SMALL(H288:H293,1))</f>
        <v>-</v>
      </c>
      <c r="J288" s="38"/>
      <c r="AZ288" s="47">
        <v>1282</v>
      </c>
    </row>
    <row r="289" spans="1:52" ht="15" customHeight="1">
      <c r="A289" s="48"/>
      <c r="B289" s="50"/>
      <c r="C289" s="51"/>
      <c r="D289" s="52">
        <f>IF(ISERROR(VLOOKUP($C289,'START LİSTE'!$B$6:$G$646,2,0)),"",VLOOKUP($C289,'START LİSTE'!$B$6:$G$646,2,0))</f>
      </c>
      <c r="E289" s="53">
        <f>IF(ISERROR(VLOOKUP($C289,'START LİSTE'!$B$6:$G$646,4,0)),"",VLOOKUP($C289,'START LİSTE'!$B$6:$G$646,4,0))</f>
      </c>
      <c r="F289" s="54">
        <f>IF(ISERROR(VLOOKUP($C289,'FERDİ SONUÇ'!$B$6:$H$640,6,0)),"",VLOOKUP($C289,'FERDİ SONUÇ'!$B$6:$H$640,6,0))</f>
      </c>
      <c r="G289" s="53" t="str">
        <f>IF(OR(E289="",F289="DQ",F289="DNF",F289="DNS",F289=""),"-",VLOOKUP(C289,'FERDİ SONUÇ'!$B$6:$H$640,7,0))</f>
        <v>-</v>
      </c>
      <c r="H289" s="53" t="str">
        <f>IF(OR(E289="",E289="F",F289="DQ",F289="DNF",F289="DNS",F289=""),"-",VLOOKUP(C289,'FERDİ SONUÇ'!$B$6:$H$640,7,0))</f>
        <v>-</v>
      </c>
      <c r="I289" s="56" t="str">
        <f>IF(ISERROR(SMALL(H288:H293,2)),"-",SMALL(H288:H293,2))</f>
        <v>-</v>
      </c>
      <c r="J289" s="49"/>
      <c r="AZ289" s="47">
        <v>1283</v>
      </c>
    </row>
    <row r="290" spans="1:52" ht="15" customHeight="1">
      <c r="A290" s="74">
        <f>IF(AND(B290&lt;&gt;"",J290&lt;&gt;"DQ"),COUNT(J$6:J$365)-(RANK(J290,J$6:J$365)+COUNTIF(J$6:J290,J290))+2,IF(C288&lt;&gt;"",AZ290,""))</f>
      </c>
      <c r="B290" s="50">
        <f>IF(ISERROR(VLOOKUP(C288,'START LİSTE'!$B$6:$G$646,3,0)),"",VLOOKUP(C288,'START LİSTE'!$B$6:$G$646,3,0))</f>
      </c>
      <c r="C290" s="51"/>
      <c r="D290" s="52">
        <f>IF(ISERROR(VLOOKUP($C290,'START LİSTE'!$B$6:$G$646,2,0)),"",VLOOKUP($C290,'START LİSTE'!$B$6:$G$646,2,0))</f>
      </c>
      <c r="E290" s="53">
        <f>IF(ISERROR(VLOOKUP($C290,'START LİSTE'!$B$6:$G$646,4,0)),"",VLOOKUP($C290,'START LİSTE'!$B$6:$G$646,4,0))</f>
      </c>
      <c r="F290" s="54">
        <f>IF(ISERROR(VLOOKUP($C290,'FERDİ SONUÇ'!$B$6:$H$640,6,0)),"",VLOOKUP($C290,'FERDİ SONUÇ'!$B$6:$H$640,6,0))</f>
      </c>
      <c r="G290" s="53" t="str">
        <f>IF(OR(E290="",F290="DQ",F290="DNF",F290="DNS",F290=""),"-",VLOOKUP(C290,'FERDİ SONUÇ'!$B$6:$H$640,7,0))</f>
        <v>-</v>
      </c>
      <c r="H290" s="53" t="str">
        <f>IF(OR(E290="",E290="F",F290="DQ",F290="DNF",F290="DNS",F290=""),"-",VLOOKUP(C290,'FERDİ SONUÇ'!$B$6:$H$640,7,0))</f>
        <v>-</v>
      </c>
      <c r="I290" s="56" t="str">
        <f>IF(ISERROR(SMALL(H288:H293,3)),"-",SMALL(H288:H293,3))</f>
        <v>-</v>
      </c>
      <c r="J290" s="73">
        <f>IF(C288="","",IF(OR(I288="-",I289="-",I290="-",I291="-"),"DQ",SUM(I288,I289,I290,I291)))</f>
      </c>
      <c r="AZ290" s="47">
        <v>1284</v>
      </c>
    </row>
    <row r="291" spans="1:52" ht="15" customHeight="1">
      <c r="A291" s="48"/>
      <c r="B291" s="50"/>
      <c r="C291" s="51"/>
      <c r="D291" s="52">
        <f>IF(ISERROR(VLOOKUP($C291,'START LİSTE'!$B$6:$G$646,2,0)),"",VLOOKUP($C291,'START LİSTE'!$B$6:$G$646,2,0))</f>
      </c>
      <c r="E291" s="53">
        <f>IF(ISERROR(VLOOKUP($C291,'START LİSTE'!$B$6:$G$646,4,0)),"",VLOOKUP($C291,'START LİSTE'!$B$6:$G$646,4,0))</f>
      </c>
      <c r="F291" s="54">
        <f>IF(ISERROR(VLOOKUP($C291,'FERDİ SONUÇ'!$B$6:$H$640,6,0)),"",VLOOKUP($C291,'FERDİ SONUÇ'!$B$6:$H$640,6,0))</f>
      </c>
      <c r="G291" s="53" t="str">
        <f>IF(OR(E291="",F291="DQ",F291="DNF",F291="DNS",F291=""),"-",VLOOKUP(C291,'FERDİ SONUÇ'!$B$6:$H$640,7,0))</f>
        <v>-</v>
      </c>
      <c r="H291" s="53" t="str">
        <f>IF(OR(E291="",E291="F",F291="DQ",F291="DNF",F291="DNS",F291=""),"-",VLOOKUP(C291,'FERDİ SONUÇ'!$B$6:$H$640,7,0))</f>
        <v>-</v>
      </c>
      <c r="I291" s="56" t="str">
        <f>IF(ISERROR(SMALL(H288:H293,4)),"-",SMALL(H288:H293,4))</f>
        <v>-</v>
      </c>
      <c r="J291" s="49"/>
      <c r="AZ291" s="47">
        <v>1285</v>
      </c>
    </row>
    <row r="292" spans="1:52" ht="15" customHeight="1">
      <c r="A292" s="48"/>
      <c r="B292" s="50"/>
      <c r="C292" s="51"/>
      <c r="D292" s="52">
        <f>IF(ISERROR(VLOOKUP($C292,'START LİSTE'!$B$6:$G$646,2,0)),"",VLOOKUP($C292,'START LİSTE'!$B$6:$G$646,2,0))</f>
      </c>
      <c r="E292" s="53">
        <f>IF(ISERROR(VLOOKUP($C292,'START LİSTE'!$B$6:$G$646,4,0)),"",VLOOKUP($C292,'START LİSTE'!$B$6:$G$646,4,0))</f>
      </c>
      <c r="F292" s="54">
        <f>IF(ISERROR(VLOOKUP($C292,'FERDİ SONUÇ'!$B$6:$H$640,6,0)),"",VLOOKUP($C292,'FERDİ SONUÇ'!$B$6:$H$640,6,0))</f>
      </c>
      <c r="G292" s="53" t="str">
        <f>IF(OR(E292="",F292="DQ",F292="DNF",F292="DNS",F292=""),"-",VLOOKUP(C292,'FERDİ SONUÇ'!$B$6:$H$640,7,0))</f>
        <v>-</v>
      </c>
      <c r="H292" s="53" t="str">
        <f>IF(OR(E292="",E292="F",F292="DQ",F292="DNF",F292="DNS",F292=""),"-",VLOOKUP(C292,'FERDİ SONUÇ'!$B$6:$H$640,7,0))</f>
        <v>-</v>
      </c>
      <c r="I292" s="56" t="str">
        <f>IF(ISERROR(SMALL(H288:H293,5)),"-",SMALL(H288:H293,5))</f>
        <v>-</v>
      </c>
      <c r="J292" s="49"/>
      <c r="AZ292" s="47">
        <v>1286</v>
      </c>
    </row>
    <row r="293" spans="1:52" ht="15" customHeight="1">
      <c r="A293" s="57"/>
      <c r="B293" s="59"/>
      <c r="C293" s="88"/>
      <c r="D293" s="60">
        <f>IF(ISERROR(VLOOKUP($C293,'START LİSTE'!$B$6:$G$646,2,0)),"",VLOOKUP($C293,'START LİSTE'!$B$6:$G$646,2,0))</f>
      </c>
      <c r="E293" s="61">
        <f>IF(ISERROR(VLOOKUP($C293,'START LİSTE'!$B$6:$G$646,4,0)),"",VLOOKUP($C293,'START LİSTE'!$B$6:$G$646,4,0))</f>
      </c>
      <c r="F293" s="62">
        <f>IF(ISERROR(VLOOKUP($C293,'FERDİ SONUÇ'!$B$6:$H$640,6,0)),"",VLOOKUP($C293,'FERDİ SONUÇ'!$B$6:$H$640,6,0))</f>
      </c>
      <c r="G293" s="61" t="str">
        <f>IF(OR(E293="",F293="DQ",F293="DNF",F293="DNS",F293=""),"-",VLOOKUP(C293,'FERDİ SONUÇ'!$B$6:$H$640,7,0))</f>
        <v>-</v>
      </c>
      <c r="H293" s="61" t="str">
        <f>IF(OR(E293="",E293="F",F293="DQ",F293="DNF",F293="DNS",F293=""),"-",VLOOKUP(C293,'FERDİ SONUÇ'!$B$6:$H$640,7,0))</f>
        <v>-</v>
      </c>
      <c r="I293" s="64" t="str">
        <f>IF(ISERROR(SMALL(H288:H293,6)),"-",SMALL(H288:H293,6))</f>
        <v>-</v>
      </c>
      <c r="J293" s="58"/>
      <c r="AZ293" s="47">
        <v>1287</v>
      </c>
    </row>
    <row r="294" spans="1:52" ht="15" customHeight="1">
      <c r="A294" s="37"/>
      <c r="B294" s="39"/>
      <c r="C294" s="87"/>
      <c r="D294" s="41">
        <f>IF(ISERROR(VLOOKUP($C294,'START LİSTE'!$B$6:$G$646,2,0)),"",VLOOKUP($C294,'START LİSTE'!$B$6:$G$646,2,0))</f>
      </c>
      <c r="E294" s="42">
        <f>IF(ISERROR(VLOOKUP($C294,'START LİSTE'!$B$6:$G$646,4,0)),"",VLOOKUP($C294,'START LİSTE'!$B$6:$G$646,4,0))</f>
      </c>
      <c r="F294" s="43">
        <f>IF(ISERROR(VLOOKUP($C294,'FERDİ SONUÇ'!$B$6:$H$640,6,0)),"",VLOOKUP($C294,'FERDİ SONUÇ'!$B$6:$H$640,6,0))</f>
      </c>
      <c r="G294" s="42" t="str">
        <f>IF(OR(E294="",F294="DQ",F294="DNF",F294="DNS",F294=""),"-",VLOOKUP(C294,'FERDİ SONUÇ'!$B$6:$H$640,7,0))</f>
        <v>-</v>
      </c>
      <c r="H294" s="42" t="str">
        <f>IF(OR(E294="",E294="F",F294="DQ",F294="DNF",F294="DNS",F294=""),"-",VLOOKUP(C294,'FERDİ SONUÇ'!$B$6:$H$640,7,0))</f>
        <v>-</v>
      </c>
      <c r="I294" s="45" t="str">
        <f>IF(ISERROR(SMALL(H294:H299,1)),"-",SMALL(H294:H299,1))</f>
        <v>-</v>
      </c>
      <c r="J294" s="38"/>
      <c r="AZ294" s="47">
        <v>1288</v>
      </c>
    </row>
    <row r="295" spans="1:52" ht="15" customHeight="1">
      <c r="A295" s="48"/>
      <c r="B295" s="50"/>
      <c r="C295" s="51"/>
      <c r="D295" s="52">
        <f>IF(ISERROR(VLOOKUP($C295,'START LİSTE'!$B$6:$G$646,2,0)),"",VLOOKUP($C295,'START LİSTE'!$B$6:$G$646,2,0))</f>
      </c>
      <c r="E295" s="53">
        <f>IF(ISERROR(VLOOKUP($C295,'START LİSTE'!$B$6:$G$646,4,0)),"",VLOOKUP($C295,'START LİSTE'!$B$6:$G$646,4,0))</f>
      </c>
      <c r="F295" s="54">
        <f>IF(ISERROR(VLOOKUP($C295,'FERDİ SONUÇ'!$B$6:$H$640,6,0)),"",VLOOKUP($C295,'FERDİ SONUÇ'!$B$6:$H$640,6,0))</f>
      </c>
      <c r="G295" s="53" t="str">
        <f>IF(OR(E295="",F295="DQ",F295="DNF",F295="DNS",F295=""),"-",VLOOKUP(C295,'FERDİ SONUÇ'!$B$6:$H$640,7,0))</f>
        <v>-</v>
      </c>
      <c r="H295" s="53" t="str">
        <f>IF(OR(E295="",E295="F",F295="DQ",F295="DNF",F295="DNS",F295=""),"-",VLOOKUP(C295,'FERDİ SONUÇ'!$B$6:$H$640,7,0))</f>
        <v>-</v>
      </c>
      <c r="I295" s="56" t="str">
        <f>IF(ISERROR(SMALL(H294:H299,2)),"-",SMALL(H294:H299,2))</f>
        <v>-</v>
      </c>
      <c r="J295" s="49"/>
      <c r="AZ295" s="47">
        <v>1289</v>
      </c>
    </row>
    <row r="296" spans="1:52" ht="15" customHeight="1">
      <c r="A296" s="74">
        <f>IF(AND(B296&lt;&gt;"",J296&lt;&gt;"DQ"),COUNT(J$6:J$365)-(RANK(J296,J$6:J$365)+COUNTIF(J$6:J296,J296))+2,IF(C294&lt;&gt;"",AZ296,""))</f>
      </c>
      <c r="B296" s="50">
        <f>IF(ISERROR(VLOOKUP(C294,'START LİSTE'!$B$6:$G$646,3,0)),"",VLOOKUP(C294,'START LİSTE'!$B$6:$G$646,3,0))</f>
      </c>
      <c r="C296" s="51"/>
      <c r="D296" s="52">
        <f>IF(ISERROR(VLOOKUP($C296,'START LİSTE'!$B$6:$G$646,2,0)),"",VLOOKUP($C296,'START LİSTE'!$B$6:$G$646,2,0))</f>
      </c>
      <c r="E296" s="53">
        <f>IF(ISERROR(VLOOKUP($C296,'START LİSTE'!$B$6:$G$646,4,0)),"",VLOOKUP($C296,'START LİSTE'!$B$6:$G$646,4,0))</f>
      </c>
      <c r="F296" s="54">
        <f>IF(ISERROR(VLOOKUP($C296,'FERDİ SONUÇ'!$B$6:$H$640,6,0)),"",VLOOKUP($C296,'FERDİ SONUÇ'!$B$6:$H$640,6,0))</f>
      </c>
      <c r="G296" s="53" t="str">
        <f>IF(OR(E296="",F296="DQ",F296="DNF",F296="DNS",F296=""),"-",VLOOKUP(C296,'FERDİ SONUÇ'!$B$6:$H$640,7,0))</f>
        <v>-</v>
      </c>
      <c r="H296" s="53" t="str">
        <f>IF(OR(E296="",E296="F",F296="DQ",F296="DNF",F296="DNS",F296=""),"-",VLOOKUP(C296,'FERDİ SONUÇ'!$B$6:$H$640,7,0))</f>
        <v>-</v>
      </c>
      <c r="I296" s="56" t="str">
        <f>IF(ISERROR(SMALL(H294:H299,3)),"-",SMALL(H294:H299,3))</f>
        <v>-</v>
      </c>
      <c r="J296" s="73">
        <f>IF(C294="","",IF(OR(I294="-",I295="-",I296="-",I297="-"),"DQ",SUM(I294,I295,I296,I297)))</f>
      </c>
      <c r="AZ296" s="47">
        <v>1290</v>
      </c>
    </row>
    <row r="297" spans="1:52" ht="15" customHeight="1">
      <c r="A297" s="48"/>
      <c r="B297" s="50"/>
      <c r="C297" s="51"/>
      <c r="D297" s="52">
        <f>IF(ISERROR(VLOOKUP($C297,'START LİSTE'!$B$6:$G$646,2,0)),"",VLOOKUP($C297,'START LİSTE'!$B$6:$G$646,2,0))</f>
      </c>
      <c r="E297" s="53">
        <f>IF(ISERROR(VLOOKUP($C297,'START LİSTE'!$B$6:$G$646,4,0)),"",VLOOKUP($C297,'START LİSTE'!$B$6:$G$646,4,0))</f>
      </c>
      <c r="F297" s="54">
        <f>IF(ISERROR(VLOOKUP($C297,'FERDİ SONUÇ'!$B$6:$H$640,6,0)),"",VLOOKUP($C297,'FERDİ SONUÇ'!$B$6:$H$640,6,0))</f>
      </c>
      <c r="G297" s="53" t="str">
        <f>IF(OR(E297="",F297="DQ",F297="DNF",F297="DNS",F297=""),"-",VLOOKUP(C297,'FERDİ SONUÇ'!$B$6:$H$640,7,0))</f>
        <v>-</v>
      </c>
      <c r="H297" s="53" t="str">
        <f>IF(OR(E297="",E297="F",F297="DQ",F297="DNF",F297="DNS",F297=""),"-",VLOOKUP(C297,'FERDİ SONUÇ'!$B$6:$H$640,7,0))</f>
        <v>-</v>
      </c>
      <c r="I297" s="56" t="str">
        <f>IF(ISERROR(SMALL(H294:H299,4)),"-",SMALL(H294:H299,4))</f>
        <v>-</v>
      </c>
      <c r="J297" s="49"/>
      <c r="AZ297" s="47">
        <v>1291</v>
      </c>
    </row>
    <row r="298" spans="1:52" ht="15" customHeight="1">
      <c r="A298" s="48"/>
      <c r="B298" s="50"/>
      <c r="C298" s="51"/>
      <c r="D298" s="52">
        <f>IF(ISERROR(VLOOKUP($C298,'START LİSTE'!$B$6:$G$646,2,0)),"",VLOOKUP($C298,'START LİSTE'!$B$6:$G$646,2,0))</f>
      </c>
      <c r="E298" s="53">
        <f>IF(ISERROR(VLOOKUP($C298,'START LİSTE'!$B$6:$G$646,4,0)),"",VLOOKUP($C298,'START LİSTE'!$B$6:$G$646,4,0))</f>
      </c>
      <c r="F298" s="54">
        <f>IF(ISERROR(VLOOKUP($C298,'FERDİ SONUÇ'!$B$6:$H$640,6,0)),"",VLOOKUP($C298,'FERDİ SONUÇ'!$B$6:$H$640,6,0))</f>
      </c>
      <c r="G298" s="53" t="str">
        <f>IF(OR(E298="",F298="DQ",F298="DNF",F298="DNS",F298=""),"-",VLOOKUP(C298,'FERDİ SONUÇ'!$B$6:$H$640,7,0))</f>
        <v>-</v>
      </c>
      <c r="H298" s="53" t="str">
        <f>IF(OR(E298="",E298="F",F298="DQ",F298="DNF",F298="DNS",F298=""),"-",VLOOKUP(C298,'FERDİ SONUÇ'!$B$6:$H$640,7,0))</f>
        <v>-</v>
      </c>
      <c r="I298" s="56" t="str">
        <f>IF(ISERROR(SMALL(H294:H299,5)),"-",SMALL(H294:H299,5))</f>
        <v>-</v>
      </c>
      <c r="J298" s="49"/>
      <c r="AZ298" s="47">
        <v>1292</v>
      </c>
    </row>
    <row r="299" spans="1:52" ht="15" customHeight="1">
      <c r="A299" s="57"/>
      <c r="B299" s="59"/>
      <c r="C299" s="88"/>
      <c r="D299" s="60">
        <f>IF(ISERROR(VLOOKUP($C299,'START LİSTE'!$B$6:$G$646,2,0)),"",VLOOKUP($C299,'START LİSTE'!$B$6:$G$646,2,0))</f>
      </c>
      <c r="E299" s="61">
        <f>IF(ISERROR(VLOOKUP($C299,'START LİSTE'!$B$6:$G$646,4,0)),"",VLOOKUP($C299,'START LİSTE'!$B$6:$G$646,4,0))</f>
      </c>
      <c r="F299" s="62">
        <f>IF(ISERROR(VLOOKUP($C299,'FERDİ SONUÇ'!$B$6:$H$640,6,0)),"",VLOOKUP($C299,'FERDİ SONUÇ'!$B$6:$H$640,6,0))</f>
      </c>
      <c r="G299" s="61" t="str">
        <f>IF(OR(E299="",F299="DQ",F299="DNF",F299="DNS",F299=""),"-",VLOOKUP(C299,'FERDİ SONUÇ'!$B$6:$H$640,7,0))</f>
        <v>-</v>
      </c>
      <c r="H299" s="61" t="str">
        <f>IF(OR(E299="",E299="F",F299="DQ",F299="DNF",F299="DNS",F299=""),"-",VLOOKUP(C299,'FERDİ SONUÇ'!$B$6:$H$640,7,0))</f>
        <v>-</v>
      </c>
      <c r="I299" s="64" t="str">
        <f>IF(ISERROR(SMALL(H294:H299,6)),"-",SMALL(H294:H299,6))</f>
        <v>-</v>
      </c>
      <c r="J299" s="58"/>
      <c r="AZ299" s="47">
        <v>1293</v>
      </c>
    </row>
    <row r="300" spans="1:52" ht="15" customHeight="1">
      <c r="A300" s="37"/>
      <c r="B300" s="39"/>
      <c r="C300" s="87"/>
      <c r="D300" s="41">
        <f>IF(ISERROR(VLOOKUP($C300,'START LİSTE'!$B$6:$G$646,2,0)),"",VLOOKUP($C300,'START LİSTE'!$B$6:$G$646,2,0))</f>
      </c>
      <c r="E300" s="42">
        <f>IF(ISERROR(VLOOKUP($C300,'START LİSTE'!$B$6:$G$646,4,0)),"",VLOOKUP($C300,'START LİSTE'!$B$6:$G$646,4,0))</f>
      </c>
      <c r="F300" s="43">
        <f>IF(ISERROR(VLOOKUP($C300,'FERDİ SONUÇ'!$B$6:$H$640,6,0)),"",VLOOKUP($C300,'FERDİ SONUÇ'!$B$6:$H$640,6,0))</f>
      </c>
      <c r="G300" s="42" t="str">
        <f>IF(OR(E300="",F300="DQ",F300="DNF",F300="DNS",F300=""),"-",VLOOKUP(C300,'FERDİ SONUÇ'!$B$6:$H$640,7,0))</f>
        <v>-</v>
      </c>
      <c r="H300" s="42" t="str">
        <f>IF(OR(E300="",E300="F",F300="DQ",F300="DNF",F300="DNS",F300=""),"-",VLOOKUP(C300,'FERDİ SONUÇ'!$B$6:$H$640,7,0))</f>
        <v>-</v>
      </c>
      <c r="I300" s="45" t="str">
        <f>IF(ISERROR(SMALL(H300:H305,1)),"-",SMALL(H300:H305,1))</f>
        <v>-</v>
      </c>
      <c r="J300" s="38"/>
      <c r="AZ300" s="47">
        <v>1294</v>
      </c>
    </row>
    <row r="301" spans="1:52" ht="15" customHeight="1">
      <c r="A301" s="48"/>
      <c r="B301" s="50"/>
      <c r="C301" s="51"/>
      <c r="D301" s="52">
        <f>IF(ISERROR(VLOOKUP($C301,'START LİSTE'!$B$6:$G$646,2,0)),"",VLOOKUP($C301,'START LİSTE'!$B$6:$G$646,2,0))</f>
      </c>
      <c r="E301" s="53">
        <f>IF(ISERROR(VLOOKUP($C301,'START LİSTE'!$B$6:$G$646,4,0)),"",VLOOKUP($C301,'START LİSTE'!$B$6:$G$646,4,0))</f>
      </c>
      <c r="F301" s="54">
        <f>IF(ISERROR(VLOOKUP($C301,'FERDİ SONUÇ'!$B$6:$H$640,6,0)),"",VLOOKUP($C301,'FERDİ SONUÇ'!$B$6:$H$640,6,0))</f>
      </c>
      <c r="G301" s="53" t="str">
        <f>IF(OR(E301="",F301="DQ",F301="DNF",F301="DNS",F301=""),"-",VLOOKUP(C301,'FERDİ SONUÇ'!$B$6:$H$640,7,0))</f>
        <v>-</v>
      </c>
      <c r="H301" s="53" t="str">
        <f>IF(OR(E301="",E301="F",F301="DQ",F301="DNF",F301="DNS",F301=""),"-",VLOOKUP(C301,'FERDİ SONUÇ'!$B$6:$H$640,7,0))</f>
        <v>-</v>
      </c>
      <c r="I301" s="56" t="str">
        <f>IF(ISERROR(SMALL(H300:H305,2)),"-",SMALL(H300:H305,2))</f>
        <v>-</v>
      </c>
      <c r="J301" s="49"/>
      <c r="AZ301" s="47">
        <v>1295</v>
      </c>
    </row>
    <row r="302" spans="1:52" ht="15" customHeight="1">
      <c r="A302" s="74">
        <f>IF(AND(B302&lt;&gt;"",J302&lt;&gt;"DQ"),COUNT(J$6:J$365)-(RANK(J302,J$6:J$365)+COUNTIF(J$6:J302,J302))+2,IF(C300&lt;&gt;"",AZ302,""))</f>
      </c>
      <c r="B302" s="50">
        <f>IF(ISERROR(VLOOKUP(C300,'START LİSTE'!$B$6:$G$646,3,0)),"",VLOOKUP(C300,'START LİSTE'!$B$6:$G$646,3,0))</f>
      </c>
      <c r="C302" s="51"/>
      <c r="D302" s="52">
        <f>IF(ISERROR(VLOOKUP($C302,'START LİSTE'!$B$6:$G$646,2,0)),"",VLOOKUP($C302,'START LİSTE'!$B$6:$G$646,2,0))</f>
      </c>
      <c r="E302" s="53">
        <f>IF(ISERROR(VLOOKUP($C302,'START LİSTE'!$B$6:$G$646,4,0)),"",VLOOKUP($C302,'START LİSTE'!$B$6:$G$646,4,0))</f>
      </c>
      <c r="F302" s="54">
        <f>IF(ISERROR(VLOOKUP($C302,'FERDİ SONUÇ'!$B$6:$H$640,6,0)),"",VLOOKUP($C302,'FERDİ SONUÇ'!$B$6:$H$640,6,0))</f>
      </c>
      <c r="G302" s="53" t="str">
        <f>IF(OR(E302="",F302="DQ",F302="DNF",F302="DNS",F302=""),"-",VLOOKUP(C302,'FERDİ SONUÇ'!$B$6:$H$640,7,0))</f>
        <v>-</v>
      </c>
      <c r="H302" s="53" t="str">
        <f>IF(OR(E302="",E302="F",F302="DQ",F302="DNF",F302="DNS",F302=""),"-",VLOOKUP(C302,'FERDİ SONUÇ'!$B$6:$H$640,7,0))</f>
        <v>-</v>
      </c>
      <c r="I302" s="56" t="str">
        <f>IF(ISERROR(SMALL(H300:H305,3)),"-",SMALL(H300:H305,3))</f>
        <v>-</v>
      </c>
      <c r="J302" s="73">
        <f>IF(C300="","",IF(OR(I300="-",I301="-",I302="-",I303="-"),"DQ",SUM(I300,I301,I302,I303)))</f>
      </c>
      <c r="AZ302" s="47">
        <v>1296</v>
      </c>
    </row>
    <row r="303" spans="1:52" ht="15" customHeight="1">
      <c r="A303" s="48"/>
      <c r="B303" s="50"/>
      <c r="C303" s="51"/>
      <c r="D303" s="52">
        <f>IF(ISERROR(VLOOKUP($C303,'START LİSTE'!$B$6:$G$646,2,0)),"",VLOOKUP($C303,'START LİSTE'!$B$6:$G$646,2,0))</f>
      </c>
      <c r="E303" s="53">
        <f>IF(ISERROR(VLOOKUP($C303,'START LİSTE'!$B$6:$G$646,4,0)),"",VLOOKUP($C303,'START LİSTE'!$B$6:$G$646,4,0))</f>
      </c>
      <c r="F303" s="54">
        <f>IF(ISERROR(VLOOKUP($C303,'FERDİ SONUÇ'!$B$6:$H$640,6,0)),"",VLOOKUP($C303,'FERDİ SONUÇ'!$B$6:$H$640,6,0))</f>
      </c>
      <c r="G303" s="53" t="str">
        <f>IF(OR(E303="",F303="DQ",F303="DNF",F303="DNS",F303=""),"-",VLOOKUP(C303,'FERDİ SONUÇ'!$B$6:$H$640,7,0))</f>
        <v>-</v>
      </c>
      <c r="H303" s="53" t="str">
        <f>IF(OR(E303="",E303="F",F303="DQ",F303="DNF",F303="DNS",F303=""),"-",VLOOKUP(C303,'FERDİ SONUÇ'!$B$6:$H$640,7,0))</f>
        <v>-</v>
      </c>
      <c r="I303" s="56" t="str">
        <f>IF(ISERROR(SMALL(H300:H305,4)),"-",SMALL(H300:H305,4))</f>
        <v>-</v>
      </c>
      <c r="J303" s="49"/>
      <c r="AZ303" s="47">
        <v>1297</v>
      </c>
    </row>
    <row r="304" spans="1:52" ht="15" customHeight="1">
      <c r="A304" s="48"/>
      <c r="B304" s="50"/>
      <c r="C304" s="51"/>
      <c r="D304" s="52">
        <f>IF(ISERROR(VLOOKUP($C304,'START LİSTE'!$B$6:$G$646,2,0)),"",VLOOKUP($C304,'START LİSTE'!$B$6:$G$646,2,0))</f>
      </c>
      <c r="E304" s="53">
        <f>IF(ISERROR(VLOOKUP($C304,'START LİSTE'!$B$6:$G$646,4,0)),"",VLOOKUP($C304,'START LİSTE'!$B$6:$G$646,4,0))</f>
      </c>
      <c r="F304" s="54">
        <f>IF(ISERROR(VLOOKUP($C304,'FERDİ SONUÇ'!$B$6:$H$640,6,0)),"",VLOOKUP($C304,'FERDİ SONUÇ'!$B$6:$H$640,6,0))</f>
      </c>
      <c r="G304" s="53" t="str">
        <f>IF(OR(E304="",F304="DQ",F304="DNF",F304="DNS",F304=""),"-",VLOOKUP(C304,'FERDİ SONUÇ'!$B$6:$H$640,7,0))</f>
        <v>-</v>
      </c>
      <c r="H304" s="53" t="str">
        <f>IF(OR(E304="",E304="F",F304="DQ",F304="DNF",F304="DNS",F304=""),"-",VLOOKUP(C304,'FERDİ SONUÇ'!$B$6:$H$640,7,0))</f>
        <v>-</v>
      </c>
      <c r="I304" s="56" t="str">
        <f>IF(ISERROR(SMALL(H300:H305,5)),"-",SMALL(H300:H305,5))</f>
        <v>-</v>
      </c>
      <c r="J304" s="49"/>
      <c r="AZ304" s="47">
        <v>1298</v>
      </c>
    </row>
    <row r="305" spans="1:52" ht="15" customHeight="1">
      <c r="A305" s="57"/>
      <c r="B305" s="59"/>
      <c r="C305" s="88"/>
      <c r="D305" s="60">
        <f>IF(ISERROR(VLOOKUP($C305,'START LİSTE'!$B$6:$G$646,2,0)),"",VLOOKUP($C305,'START LİSTE'!$B$6:$G$646,2,0))</f>
      </c>
      <c r="E305" s="61">
        <f>IF(ISERROR(VLOOKUP($C305,'START LİSTE'!$B$6:$G$646,4,0)),"",VLOOKUP($C305,'START LİSTE'!$B$6:$G$646,4,0))</f>
      </c>
      <c r="F305" s="62">
        <f>IF(ISERROR(VLOOKUP($C305,'FERDİ SONUÇ'!$B$6:$H$640,6,0)),"",VLOOKUP($C305,'FERDİ SONUÇ'!$B$6:$H$640,6,0))</f>
      </c>
      <c r="G305" s="61" t="str">
        <f>IF(OR(E305="",F305="DQ",F305="DNF",F305="DNS",F305=""),"-",VLOOKUP(C305,'FERDİ SONUÇ'!$B$6:$H$640,7,0))</f>
        <v>-</v>
      </c>
      <c r="H305" s="61" t="str">
        <f>IF(OR(E305="",E305="F",F305="DQ",F305="DNF",F305="DNS",F305=""),"-",VLOOKUP(C305,'FERDİ SONUÇ'!$B$6:$H$640,7,0))</f>
        <v>-</v>
      </c>
      <c r="I305" s="64" t="str">
        <f>IF(ISERROR(SMALL(H300:H305,6)),"-",SMALL(H300:H305,6))</f>
        <v>-</v>
      </c>
      <c r="J305" s="58"/>
      <c r="AZ305" s="47">
        <v>1299</v>
      </c>
    </row>
    <row r="306" spans="1:52" ht="15" customHeight="1">
      <c r="A306" s="37"/>
      <c r="B306" s="39"/>
      <c r="C306" s="87"/>
      <c r="D306" s="41">
        <f>IF(ISERROR(VLOOKUP($C306,'START LİSTE'!$B$6:$G$646,2,0)),"",VLOOKUP($C306,'START LİSTE'!$B$6:$G$646,2,0))</f>
      </c>
      <c r="E306" s="42">
        <f>IF(ISERROR(VLOOKUP($C306,'START LİSTE'!$B$6:$G$646,4,0)),"",VLOOKUP($C306,'START LİSTE'!$B$6:$G$646,4,0))</f>
      </c>
      <c r="F306" s="43">
        <f>IF(ISERROR(VLOOKUP($C306,'FERDİ SONUÇ'!$B$6:$H$640,6,0)),"",VLOOKUP($C306,'FERDİ SONUÇ'!$B$6:$H$640,6,0))</f>
      </c>
      <c r="G306" s="42" t="str">
        <f>IF(OR(E306="",F306="DQ",F306="DNF",F306="DNS",F306=""),"-",VLOOKUP(C306,'FERDİ SONUÇ'!$B$6:$H$640,7,0))</f>
        <v>-</v>
      </c>
      <c r="H306" s="42" t="str">
        <f>IF(OR(E306="",E306="F",F306="DQ",F306="DNF",F306="DNS",F306=""),"-",VLOOKUP(C306,'FERDİ SONUÇ'!$B$6:$H$640,7,0))</f>
        <v>-</v>
      </c>
      <c r="I306" s="45" t="str">
        <f>IF(ISERROR(SMALL(H306:H311,1)),"-",SMALL(H306:H311,1))</f>
        <v>-</v>
      </c>
      <c r="J306" s="38"/>
      <c r="AZ306" s="47">
        <v>1300</v>
      </c>
    </row>
    <row r="307" spans="1:52" ht="15" customHeight="1">
      <c r="A307" s="48"/>
      <c r="B307" s="50"/>
      <c r="C307" s="51"/>
      <c r="D307" s="52">
        <f>IF(ISERROR(VLOOKUP($C307,'START LİSTE'!$B$6:$G$646,2,0)),"",VLOOKUP($C307,'START LİSTE'!$B$6:$G$646,2,0))</f>
      </c>
      <c r="E307" s="53">
        <f>IF(ISERROR(VLOOKUP($C307,'START LİSTE'!$B$6:$G$646,4,0)),"",VLOOKUP($C307,'START LİSTE'!$B$6:$G$646,4,0))</f>
      </c>
      <c r="F307" s="54">
        <f>IF(ISERROR(VLOOKUP($C307,'FERDİ SONUÇ'!$B$6:$H$640,6,0)),"",VLOOKUP($C307,'FERDİ SONUÇ'!$B$6:$H$640,6,0))</f>
      </c>
      <c r="G307" s="53" t="str">
        <f>IF(OR(E307="",F307="DQ",F307="DNF",F307="DNS",F307=""),"-",VLOOKUP(C307,'FERDİ SONUÇ'!$B$6:$H$640,7,0))</f>
        <v>-</v>
      </c>
      <c r="H307" s="53" t="str">
        <f>IF(OR(E307="",E307="F",F307="DQ",F307="DNF",F307="DNS",F307=""),"-",VLOOKUP(C307,'FERDİ SONUÇ'!$B$6:$H$640,7,0))</f>
        <v>-</v>
      </c>
      <c r="I307" s="56" t="str">
        <f>IF(ISERROR(SMALL(H306:H311,2)),"-",SMALL(H306:H311,2))</f>
        <v>-</v>
      </c>
      <c r="J307" s="49"/>
      <c r="AZ307" s="47">
        <v>1301</v>
      </c>
    </row>
    <row r="308" spans="1:52" ht="15" customHeight="1">
      <c r="A308" s="74">
        <f>IF(AND(B308&lt;&gt;"",J308&lt;&gt;"DQ"),COUNT(J$6:J$365)-(RANK(J308,J$6:J$365)+COUNTIF(J$6:J308,J308))+2,IF(C306&lt;&gt;"",AZ308,""))</f>
      </c>
      <c r="B308" s="50">
        <f>IF(ISERROR(VLOOKUP(C306,'START LİSTE'!$B$6:$G$646,3,0)),"",VLOOKUP(C306,'START LİSTE'!$B$6:$G$646,3,0))</f>
      </c>
      <c r="C308" s="51"/>
      <c r="D308" s="52">
        <f>IF(ISERROR(VLOOKUP($C308,'START LİSTE'!$B$6:$G$646,2,0)),"",VLOOKUP($C308,'START LİSTE'!$B$6:$G$646,2,0))</f>
      </c>
      <c r="E308" s="53">
        <f>IF(ISERROR(VLOOKUP($C308,'START LİSTE'!$B$6:$G$646,4,0)),"",VLOOKUP($C308,'START LİSTE'!$B$6:$G$646,4,0))</f>
      </c>
      <c r="F308" s="54">
        <f>IF(ISERROR(VLOOKUP($C308,'FERDİ SONUÇ'!$B$6:$H$640,6,0)),"",VLOOKUP($C308,'FERDİ SONUÇ'!$B$6:$H$640,6,0))</f>
      </c>
      <c r="G308" s="53" t="str">
        <f>IF(OR(E308="",F308="DQ",F308="DNF",F308="DNS",F308=""),"-",VLOOKUP(C308,'FERDİ SONUÇ'!$B$6:$H$640,7,0))</f>
        <v>-</v>
      </c>
      <c r="H308" s="53" t="str">
        <f>IF(OR(E308="",E308="F",F308="DQ",F308="DNF",F308="DNS",F308=""),"-",VLOOKUP(C308,'FERDİ SONUÇ'!$B$6:$H$640,7,0))</f>
        <v>-</v>
      </c>
      <c r="I308" s="56" t="str">
        <f>IF(ISERROR(SMALL(H306:H311,3)),"-",SMALL(H306:H311,3))</f>
        <v>-</v>
      </c>
      <c r="J308" s="73">
        <f>IF(C306="","",IF(OR(I306="-",I307="-",I308="-",I309="-"),"DQ",SUM(I306,I307,I308,I309)))</f>
      </c>
      <c r="AZ308" s="47">
        <v>1302</v>
      </c>
    </row>
    <row r="309" spans="1:52" ht="15" customHeight="1">
      <c r="A309" s="48"/>
      <c r="B309" s="50"/>
      <c r="C309" s="51"/>
      <c r="D309" s="52">
        <f>IF(ISERROR(VLOOKUP($C309,'START LİSTE'!$B$6:$G$646,2,0)),"",VLOOKUP($C309,'START LİSTE'!$B$6:$G$646,2,0))</f>
      </c>
      <c r="E309" s="53">
        <f>IF(ISERROR(VLOOKUP($C309,'START LİSTE'!$B$6:$G$646,4,0)),"",VLOOKUP($C309,'START LİSTE'!$B$6:$G$646,4,0))</f>
      </c>
      <c r="F309" s="54">
        <f>IF(ISERROR(VLOOKUP($C309,'FERDİ SONUÇ'!$B$6:$H$640,6,0)),"",VLOOKUP($C309,'FERDİ SONUÇ'!$B$6:$H$640,6,0))</f>
      </c>
      <c r="G309" s="53" t="str">
        <f>IF(OR(E309="",F309="DQ",F309="DNF",F309="DNS",F309=""),"-",VLOOKUP(C309,'FERDİ SONUÇ'!$B$6:$H$640,7,0))</f>
        <v>-</v>
      </c>
      <c r="H309" s="53" t="str">
        <f>IF(OR(E309="",E309="F",F309="DQ",F309="DNF",F309="DNS",F309=""),"-",VLOOKUP(C309,'FERDİ SONUÇ'!$B$6:$H$640,7,0))</f>
        <v>-</v>
      </c>
      <c r="I309" s="56" t="str">
        <f>IF(ISERROR(SMALL(H306:H311,4)),"-",SMALL(H306:H311,4))</f>
        <v>-</v>
      </c>
      <c r="J309" s="49"/>
      <c r="AZ309" s="47">
        <v>1303</v>
      </c>
    </row>
    <row r="310" spans="1:52" ht="15" customHeight="1">
      <c r="A310" s="48"/>
      <c r="B310" s="50"/>
      <c r="C310" s="51"/>
      <c r="D310" s="52">
        <f>IF(ISERROR(VLOOKUP($C310,'START LİSTE'!$B$6:$G$646,2,0)),"",VLOOKUP($C310,'START LİSTE'!$B$6:$G$646,2,0))</f>
      </c>
      <c r="E310" s="53">
        <f>IF(ISERROR(VLOOKUP($C310,'START LİSTE'!$B$6:$G$646,4,0)),"",VLOOKUP($C310,'START LİSTE'!$B$6:$G$646,4,0))</f>
      </c>
      <c r="F310" s="54">
        <f>IF(ISERROR(VLOOKUP($C310,'FERDİ SONUÇ'!$B$6:$H$640,6,0)),"",VLOOKUP($C310,'FERDİ SONUÇ'!$B$6:$H$640,6,0))</f>
      </c>
      <c r="G310" s="53" t="str">
        <f>IF(OR(E310="",F310="DQ",F310="DNF",F310="DNS",F310=""),"-",VLOOKUP(C310,'FERDİ SONUÇ'!$B$6:$H$640,7,0))</f>
        <v>-</v>
      </c>
      <c r="H310" s="53" t="str">
        <f>IF(OR(E310="",E310="F",F310="DQ",F310="DNF",F310="DNS",F310=""),"-",VLOOKUP(C310,'FERDİ SONUÇ'!$B$6:$H$640,7,0))</f>
        <v>-</v>
      </c>
      <c r="I310" s="56" t="str">
        <f>IF(ISERROR(SMALL(H306:H311,5)),"-",SMALL(H306:H311,5))</f>
        <v>-</v>
      </c>
      <c r="J310" s="49"/>
      <c r="AZ310" s="47">
        <v>1304</v>
      </c>
    </row>
    <row r="311" spans="1:52" ht="15" customHeight="1">
      <c r="A311" s="57"/>
      <c r="B311" s="59"/>
      <c r="C311" s="88"/>
      <c r="D311" s="60">
        <f>IF(ISERROR(VLOOKUP($C311,'START LİSTE'!$B$6:$G$646,2,0)),"",VLOOKUP($C311,'START LİSTE'!$B$6:$G$646,2,0))</f>
      </c>
      <c r="E311" s="61">
        <f>IF(ISERROR(VLOOKUP($C311,'START LİSTE'!$B$6:$G$646,4,0)),"",VLOOKUP($C311,'START LİSTE'!$B$6:$G$646,4,0))</f>
      </c>
      <c r="F311" s="62">
        <f>IF(ISERROR(VLOOKUP($C311,'FERDİ SONUÇ'!$B$6:$H$640,6,0)),"",VLOOKUP($C311,'FERDİ SONUÇ'!$B$6:$H$640,6,0))</f>
      </c>
      <c r="G311" s="61" t="str">
        <f>IF(OR(E311="",F311="DQ",F311="DNF",F311="DNS",F311=""),"-",VLOOKUP(C311,'FERDİ SONUÇ'!$B$6:$H$640,7,0))</f>
        <v>-</v>
      </c>
      <c r="H311" s="61" t="str">
        <f>IF(OR(E311="",E311="F",F311="DQ",F311="DNF",F311="DNS",F311=""),"-",VLOOKUP(C311,'FERDİ SONUÇ'!$B$6:$H$640,7,0))</f>
        <v>-</v>
      </c>
      <c r="I311" s="64" t="str">
        <f>IF(ISERROR(SMALL(H306:H311,6)),"-",SMALL(H306:H311,6))</f>
        <v>-</v>
      </c>
      <c r="J311" s="58"/>
      <c r="AZ311" s="47">
        <v>1305</v>
      </c>
    </row>
    <row r="312" spans="1:52" ht="15" customHeight="1">
      <c r="A312" s="37"/>
      <c r="B312" s="39"/>
      <c r="C312" s="87"/>
      <c r="D312" s="41">
        <f>IF(ISERROR(VLOOKUP($C312,'START LİSTE'!$B$6:$G$646,2,0)),"",VLOOKUP($C312,'START LİSTE'!$B$6:$G$646,2,0))</f>
      </c>
      <c r="E312" s="42">
        <f>IF(ISERROR(VLOOKUP($C312,'START LİSTE'!$B$6:$G$646,4,0)),"",VLOOKUP($C312,'START LİSTE'!$B$6:$G$646,4,0))</f>
      </c>
      <c r="F312" s="43">
        <f>IF(ISERROR(VLOOKUP($C312,'FERDİ SONUÇ'!$B$6:$H$640,6,0)),"",VLOOKUP($C312,'FERDİ SONUÇ'!$B$6:$H$640,6,0))</f>
      </c>
      <c r="G312" s="42" t="str">
        <f>IF(OR(E312="",F312="DQ",F312="DNF",F312="DNS",F312=""),"-",VLOOKUP(C312,'FERDİ SONUÇ'!$B$6:$H$640,7,0))</f>
        <v>-</v>
      </c>
      <c r="H312" s="42" t="str">
        <f>IF(OR(E312="",E312="F",F312="DQ",F312="DNF",F312="DNS",F312=""),"-",VLOOKUP(C312,'FERDİ SONUÇ'!$B$6:$H$640,7,0))</f>
        <v>-</v>
      </c>
      <c r="I312" s="45" t="str">
        <f>IF(ISERROR(SMALL(H312:H317,1)),"-",SMALL(H312:H317,1))</f>
        <v>-</v>
      </c>
      <c r="J312" s="38"/>
      <c r="AZ312" s="47">
        <v>1306</v>
      </c>
    </row>
    <row r="313" spans="1:52" ht="15" customHeight="1">
      <c r="A313" s="48"/>
      <c r="B313" s="50"/>
      <c r="C313" s="51"/>
      <c r="D313" s="52">
        <f>IF(ISERROR(VLOOKUP($C313,'START LİSTE'!$B$6:$G$646,2,0)),"",VLOOKUP($C313,'START LİSTE'!$B$6:$G$646,2,0))</f>
      </c>
      <c r="E313" s="53">
        <f>IF(ISERROR(VLOOKUP($C313,'START LİSTE'!$B$6:$G$646,4,0)),"",VLOOKUP($C313,'START LİSTE'!$B$6:$G$646,4,0))</f>
      </c>
      <c r="F313" s="54">
        <f>IF(ISERROR(VLOOKUP($C313,'FERDİ SONUÇ'!$B$6:$H$640,6,0)),"",VLOOKUP($C313,'FERDİ SONUÇ'!$B$6:$H$640,6,0))</f>
      </c>
      <c r="G313" s="53" t="str">
        <f>IF(OR(E313="",F313="DQ",F313="DNF",F313="DNS",F313=""),"-",VLOOKUP(C313,'FERDİ SONUÇ'!$B$6:$H$640,7,0))</f>
        <v>-</v>
      </c>
      <c r="H313" s="53" t="str">
        <f>IF(OR(E313="",E313="F",F313="DQ",F313="DNF",F313="DNS",F313=""),"-",VLOOKUP(C313,'FERDİ SONUÇ'!$B$6:$H$640,7,0))</f>
        <v>-</v>
      </c>
      <c r="I313" s="56" t="str">
        <f>IF(ISERROR(SMALL(H312:H317,2)),"-",SMALL(H312:H317,2))</f>
        <v>-</v>
      </c>
      <c r="J313" s="49"/>
      <c r="AZ313" s="47">
        <v>1307</v>
      </c>
    </row>
    <row r="314" spans="1:52" ht="15" customHeight="1">
      <c r="A314" s="74">
        <f>IF(AND(B314&lt;&gt;"",J314&lt;&gt;"DQ"),COUNT(J$6:J$365)-(RANK(J314,J$6:J$365)+COUNTIF(J$6:J314,J314))+2,IF(C312&lt;&gt;"",AZ314,""))</f>
      </c>
      <c r="B314" s="50">
        <f>IF(ISERROR(VLOOKUP(C312,'START LİSTE'!$B$6:$G$646,3,0)),"",VLOOKUP(C312,'START LİSTE'!$B$6:$G$646,3,0))</f>
      </c>
      <c r="C314" s="51"/>
      <c r="D314" s="52">
        <f>IF(ISERROR(VLOOKUP($C314,'START LİSTE'!$B$6:$G$646,2,0)),"",VLOOKUP($C314,'START LİSTE'!$B$6:$G$646,2,0))</f>
      </c>
      <c r="E314" s="53">
        <f>IF(ISERROR(VLOOKUP($C314,'START LİSTE'!$B$6:$G$646,4,0)),"",VLOOKUP($C314,'START LİSTE'!$B$6:$G$646,4,0))</f>
      </c>
      <c r="F314" s="54">
        <f>IF(ISERROR(VLOOKUP($C314,'FERDİ SONUÇ'!$B$6:$H$640,6,0)),"",VLOOKUP($C314,'FERDİ SONUÇ'!$B$6:$H$640,6,0))</f>
      </c>
      <c r="G314" s="53" t="str">
        <f>IF(OR(E314="",F314="DQ",F314="DNF",F314="DNS",F314=""),"-",VLOOKUP(C314,'FERDİ SONUÇ'!$B$6:$H$640,7,0))</f>
        <v>-</v>
      </c>
      <c r="H314" s="53" t="str">
        <f>IF(OR(E314="",E314="F",F314="DQ",F314="DNF",F314="DNS",F314=""),"-",VLOOKUP(C314,'FERDİ SONUÇ'!$B$6:$H$640,7,0))</f>
        <v>-</v>
      </c>
      <c r="I314" s="56" t="str">
        <f>IF(ISERROR(SMALL(H312:H317,3)),"-",SMALL(H312:H317,3))</f>
        <v>-</v>
      </c>
      <c r="J314" s="73">
        <f>IF(C312="","",IF(OR(I312="-",I313="-",I314="-",I315="-"),"DQ",SUM(I312,I313,I314,I315)))</f>
      </c>
      <c r="AZ314" s="47">
        <v>1308</v>
      </c>
    </row>
    <row r="315" spans="1:52" ht="15" customHeight="1">
      <c r="A315" s="48"/>
      <c r="B315" s="50"/>
      <c r="C315" s="51"/>
      <c r="D315" s="52">
        <f>IF(ISERROR(VLOOKUP($C315,'START LİSTE'!$B$6:$G$646,2,0)),"",VLOOKUP($C315,'START LİSTE'!$B$6:$G$646,2,0))</f>
      </c>
      <c r="E315" s="53">
        <f>IF(ISERROR(VLOOKUP($C315,'START LİSTE'!$B$6:$G$646,4,0)),"",VLOOKUP($C315,'START LİSTE'!$B$6:$G$646,4,0))</f>
      </c>
      <c r="F315" s="54">
        <f>IF(ISERROR(VLOOKUP($C315,'FERDİ SONUÇ'!$B$6:$H$640,6,0)),"",VLOOKUP($C315,'FERDİ SONUÇ'!$B$6:$H$640,6,0))</f>
      </c>
      <c r="G315" s="53" t="str">
        <f>IF(OR(E315="",F315="DQ",F315="DNF",F315="DNS",F315=""),"-",VLOOKUP(C315,'FERDİ SONUÇ'!$B$6:$H$640,7,0))</f>
        <v>-</v>
      </c>
      <c r="H315" s="53" t="str">
        <f>IF(OR(E315="",E315="F",F315="DQ",F315="DNF",F315="DNS",F315=""),"-",VLOOKUP(C315,'FERDİ SONUÇ'!$B$6:$H$640,7,0))</f>
        <v>-</v>
      </c>
      <c r="I315" s="56" t="str">
        <f>IF(ISERROR(SMALL(H312:H317,4)),"-",SMALL(H312:H317,4))</f>
        <v>-</v>
      </c>
      <c r="J315" s="49"/>
      <c r="AZ315" s="47">
        <v>1309</v>
      </c>
    </row>
    <row r="316" spans="1:52" ht="15" customHeight="1">
      <c r="A316" s="48"/>
      <c r="B316" s="50"/>
      <c r="C316" s="51"/>
      <c r="D316" s="52">
        <f>IF(ISERROR(VLOOKUP($C316,'START LİSTE'!$B$6:$G$646,2,0)),"",VLOOKUP($C316,'START LİSTE'!$B$6:$G$646,2,0))</f>
      </c>
      <c r="E316" s="53">
        <f>IF(ISERROR(VLOOKUP($C316,'START LİSTE'!$B$6:$G$646,4,0)),"",VLOOKUP($C316,'START LİSTE'!$B$6:$G$646,4,0))</f>
      </c>
      <c r="F316" s="54">
        <f>IF(ISERROR(VLOOKUP($C316,'FERDİ SONUÇ'!$B$6:$H$640,6,0)),"",VLOOKUP($C316,'FERDİ SONUÇ'!$B$6:$H$640,6,0))</f>
      </c>
      <c r="G316" s="53" t="str">
        <f>IF(OR(E316="",F316="DQ",F316="DNF",F316="DNS",F316=""),"-",VLOOKUP(C316,'FERDİ SONUÇ'!$B$6:$H$640,7,0))</f>
        <v>-</v>
      </c>
      <c r="H316" s="53" t="str">
        <f>IF(OR(E316="",E316="F",F316="DQ",F316="DNF",F316="DNS",F316=""),"-",VLOOKUP(C316,'FERDİ SONUÇ'!$B$6:$H$640,7,0))</f>
        <v>-</v>
      </c>
      <c r="I316" s="56" t="str">
        <f>IF(ISERROR(SMALL(H312:H317,5)),"-",SMALL(H312:H317,5))</f>
        <v>-</v>
      </c>
      <c r="J316" s="49"/>
      <c r="AZ316" s="47">
        <v>1310</v>
      </c>
    </row>
    <row r="317" spans="1:52" ht="15" customHeight="1">
      <c r="A317" s="57"/>
      <c r="B317" s="59"/>
      <c r="C317" s="88"/>
      <c r="D317" s="60">
        <f>IF(ISERROR(VLOOKUP($C317,'START LİSTE'!$B$6:$G$646,2,0)),"",VLOOKUP($C317,'START LİSTE'!$B$6:$G$646,2,0))</f>
      </c>
      <c r="E317" s="61">
        <f>IF(ISERROR(VLOOKUP($C317,'START LİSTE'!$B$6:$G$646,4,0)),"",VLOOKUP($C317,'START LİSTE'!$B$6:$G$646,4,0))</f>
      </c>
      <c r="F317" s="62">
        <f>IF(ISERROR(VLOOKUP($C317,'FERDİ SONUÇ'!$B$6:$H$640,6,0)),"",VLOOKUP($C317,'FERDİ SONUÇ'!$B$6:$H$640,6,0))</f>
      </c>
      <c r="G317" s="61" t="str">
        <f>IF(OR(E317="",F317="DQ",F317="DNF",F317="DNS",F317=""),"-",VLOOKUP(C317,'FERDİ SONUÇ'!$B$6:$H$640,7,0))</f>
        <v>-</v>
      </c>
      <c r="H317" s="61" t="str">
        <f>IF(OR(E317="",E317="F",F317="DQ",F317="DNF",F317="DNS",F317=""),"-",VLOOKUP(C317,'FERDİ SONUÇ'!$B$6:$H$640,7,0))</f>
        <v>-</v>
      </c>
      <c r="I317" s="64" t="str">
        <f>IF(ISERROR(SMALL(H312:H317,6)),"-",SMALL(H312:H317,6))</f>
        <v>-</v>
      </c>
      <c r="J317" s="58"/>
      <c r="AZ317" s="47">
        <v>1311</v>
      </c>
    </row>
    <row r="318" spans="1:52" ht="15" customHeight="1">
      <c r="A318" s="37"/>
      <c r="B318" s="39"/>
      <c r="C318" s="87"/>
      <c r="D318" s="41">
        <f>IF(ISERROR(VLOOKUP($C318,'START LİSTE'!$B$6:$G$646,2,0)),"",VLOOKUP($C318,'START LİSTE'!$B$6:$G$646,2,0))</f>
      </c>
      <c r="E318" s="42">
        <f>IF(ISERROR(VLOOKUP($C318,'START LİSTE'!$B$6:$G$646,4,0)),"",VLOOKUP($C318,'START LİSTE'!$B$6:$G$646,4,0))</f>
      </c>
      <c r="F318" s="43">
        <f>IF(ISERROR(VLOOKUP($C318,'FERDİ SONUÇ'!$B$6:$H$640,6,0)),"",VLOOKUP($C318,'FERDİ SONUÇ'!$B$6:$H$640,6,0))</f>
      </c>
      <c r="G318" s="42" t="str">
        <f>IF(OR(E318="",F318="DQ",F318="DNF",F318="DNS",F318=""),"-",VLOOKUP(C318,'FERDİ SONUÇ'!$B$6:$H$640,7,0))</f>
        <v>-</v>
      </c>
      <c r="H318" s="42" t="str">
        <f>IF(OR(E318="",E318="F",F318="DQ",F318="DNF",F318="DNS",F318=""),"-",VLOOKUP(C318,'FERDİ SONUÇ'!$B$6:$H$640,7,0))</f>
        <v>-</v>
      </c>
      <c r="I318" s="45" t="str">
        <f>IF(ISERROR(SMALL(H318:H323,1)),"-",SMALL(H318:H323,1))</f>
        <v>-</v>
      </c>
      <c r="J318" s="38"/>
      <c r="AZ318" s="47">
        <v>1312</v>
      </c>
    </row>
    <row r="319" spans="1:52" ht="15" customHeight="1">
      <c r="A319" s="48"/>
      <c r="B319" s="50"/>
      <c r="C319" s="51"/>
      <c r="D319" s="52">
        <f>IF(ISERROR(VLOOKUP($C319,'START LİSTE'!$B$6:$G$646,2,0)),"",VLOOKUP($C319,'START LİSTE'!$B$6:$G$646,2,0))</f>
      </c>
      <c r="E319" s="53">
        <f>IF(ISERROR(VLOOKUP($C319,'START LİSTE'!$B$6:$G$646,4,0)),"",VLOOKUP($C319,'START LİSTE'!$B$6:$G$646,4,0))</f>
      </c>
      <c r="F319" s="54">
        <f>IF(ISERROR(VLOOKUP($C319,'FERDİ SONUÇ'!$B$6:$H$640,6,0)),"",VLOOKUP($C319,'FERDİ SONUÇ'!$B$6:$H$640,6,0))</f>
      </c>
      <c r="G319" s="53" t="str">
        <f>IF(OR(E319="",F319="DQ",F319="DNF",F319="DNS",F319=""),"-",VLOOKUP(C319,'FERDİ SONUÇ'!$B$6:$H$640,7,0))</f>
        <v>-</v>
      </c>
      <c r="H319" s="53" t="str">
        <f>IF(OR(E319="",E319="F",F319="DQ",F319="DNF",F319="DNS",F319=""),"-",VLOOKUP(C319,'FERDİ SONUÇ'!$B$6:$H$640,7,0))</f>
        <v>-</v>
      </c>
      <c r="I319" s="56" t="str">
        <f>IF(ISERROR(SMALL(H318:H323,2)),"-",SMALL(H318:H323,2))</f>
        <v>-</v>
      </c>
      <c r="J319" s="49"/>
      <c r="AZ319" s="47">
        <v>1313</v>
      </c>
    </row>
    <row r="320" spans="1:52" ht="15" customHeight="1">
      <c r="A320" s="74">
        <f>IF(AND(B320&lt;&gt;"",J320&lt;&gt;"DQ"),COUNT(J$6:J$365)-(RANK(J320,J$6:J$365)+COUNTIF(J$6:J320,J320))+2,IF(C318&lt;&gt;"",AZ320,""))</f>
      </c>
      <c r="B320" s="50">
        <f>IF(ISERROR(VLOOKUP(C318,'START LİSTE'!$B$6:$G$646,3,0)),"",VLOOKUP(C318,'START LİSTE'!$B$6:$G$646,3,0))</f>
      </c>
      <c r="C320" s="51"/>
      <c r="D320" s="52">
        <f>IF(ISERROR(VLOOKUP($C320,'START LİSTE'!$B$6:$G$646,2,0)),"",VLOOKUP($C320,'START LİSTE'!$B$6:$G$646,2,0))</f>
      </c>
      <c r="E320" s="53">
        <f>IF(ISERROR(VLOOKUP($C320,'START LİSTE'!$B$6:$G$646,4,0)),"",VLOOKUP($C320,'START LİSTE'!$B$6:$G$646,4,0))</f>
      </c>
      <c r="F320" s="54">
        <f>IF(ISERROR(VLOOKUP($C320,'FERDİ SONUÇ'!$B$6:$H$640,6,0)),"",VLOOKUP($C320,'FERDİ SONUÇ'!$B$6:$H$640,6,0))</f>
      </c>
      <c r="G320" s="53" t="str">
        <f>IF(OR(E320="",F320="DQ",F320="DNF",F320="DNS",F320=""),"-",VLOOKUP(C320,'FERDİ SONUÇ'!$B$6:$H$640,7,0))</f>
        <v>-</v>
      </c>
      <c r="H320" s="53" t="str">
        <f>IF(OR(E320="",E320="F",F320="DQ",F320="DNF",F320="DNS",F320=""),"-",VLOOKUP(C320,'FERDİ SONUÇ'!$B$6:$H$640,7,0))</f>
        <v>-</v>
      </c>
      <c r="I320" s="56" t="str">
        <f>IF(ISERROR(SMALL(H318:H323,3)),"-",SMALL(H318:H323,3))</f>
        <v>-</v>
      </c>
      <c r="J320" s="73">
        <f>IF(C318="","",IF(OR(I318="-",I319="-",I320="-",I321="-"),"DQ",SUM(I318,I319,I320,I321)))</f>
      </c>
      <c r="AZ320" s="47">
        <v>1314</v>
      </c>
    </row>
    <row r="321" spans="1:52" ht="15" customHeight="1">
      <c r="A321" s="48"/>
      <c r="B321" s="50"/>
      <c r="C321" s="51"/>
      <c r="D321" s="52">
        <f>IF(ISERROR(VLOOKUP($C321,'START LİSTE'!$B$6:$G$646,2,0)),"",VLOOKUP($C321,'START LİSTE'!$B$6:$G$646,2,0))</f>
      </c>
      <c r="E321" s="53">
        <f>IF(ISERROR(VLOOKUP($C321,'START LİSTE'!$B$6:$G$646,4,0)),"",VLOOKUP($C321,'START LİSTE'!$B$6:$G$646,4,0))</f>
      </c>
      <c r="F321" s="54">
        <f>IF(ISERROR(VLOOKUP($C321,'FERDİ SONUÇ'!$B$6:$H$640,6,0)),"",VLOOKUP($C321,'FERDİ SONUÇ'!$B$6:$H$640,6,0))</f>
      </c>
      <c r="G321" s="53" t="str">
        <f>IF(OR(E321="",F321="DQ",F321="DNF",F321="DNS",F321=""),"-",VLOOKUP(C321,'FERDİ SONUÇ'!$B$6:$H$640,7,0))</f>
        <v>-</v>
      </c>
      <c r="H321" s="53" t="str">
        <f>IF(OR(E321="",E321="F",F321="DQ",F321="DNF",F321="DNS",F321=""),"-",VLOOKUP(C321,'FERDİ SONUÇ'!$B$6:$H$640,7,0))</f>
        <v>-</v>
      </c>
      <c r="I321" s="56" t="str">
        <f>IF(ISERROR(SMALL(H318:H323,4)),"-",SMALL(H318:H323,4))</f>
        <v>-</v>
      </c>
      <c r="J321" s="49"/>
      <c r="AZ321" s="47">
        <v>1315</v>
      </c>
    </row>
    <row r="322" spans="1:52" ht="15" customHeight="1">
      <c r="A322" s="48"/>
      <c r="B322" s="50"/>
      <c r="C322" s="51"/>
      <c r="D322" s="52">
        <f>IF(ISERROR(VLOOKUP($C322,'START LİSTE'!$B$6:$G$646,2,0)),"",VLOOKUP($C322,'START LİSTE'!$B$6:$G$646,2,0))</f>
      </c>
      <c r="E322" s="53">
        <f>IF(ISERROR(VLOOKUP($C322,'START LİSTE'!$B$6:$G$646,4,0)),"",VLOOKUP($C322,'START LİSTE'!$B$6:$G$646,4,0))</f>
      </c>
      <c r="F322" s="54">
        <f>IF(ISERROR(VLOOKUP($C322,'FERDİ SONUÇ'!$B$6:$H$640,6,0)),"",VLOOKUP($C322,'FERDİ SONUÇ'!$B$6:$H$640,6,0))</f>
      </c>
      <c r="G322" s="53" t="str">
        <f>IF(OR(E322="",F322="DQ",F322="DNF",F322="DNS",F322=""),"-",VLOOKUP(C322,'FERDİ SONUÇ'!$B$6:$H$640,7,0))</f>
        <v>-</v>
      </c>
      <c r="H322" s="53" t="str">
        <f>IF(OR(E322="",E322="F",F322="DQ",F322="DNF",F322="DNS",F322=""),"-",VLOOKUP(C322,'FERDİ SONUÇ'!$B$6:$H$640,7,0))</f>
        <v>-</v>
      </c>
      <c r="I322" s="56" t="str">
        <f>IF(ISERROR(SMALL(H318:H323,5)),"-",SMALL(H318:H323,5))</f>
        <v>-</v>
      </c>
      <c r="J322" s="49"/>
      <c r="AZ322" s="47">
        <v>1316</v>
      </c>
    </row>
    <row r="323" spans="1:52" ht="15" customHeight="1">
      <c r="A323" s="57"/>
      <c r="B323" s="59"/>
      <c r="C323" s="88"/>
      <c r="D323" s="60">
        <f>IF(ISERROR(VLOOKUP($C323,'START LİSTE'!$B$6:$G$646,2,0)),"",VLOOKUP($C323,'START LİSTE'!$B$6:$G$646,2,0))</f>
      </c>
      <c r="E323" s="61">
        <f>IF(ISERROR(VLOOKUP($C323,'START LİSTE'!$B$6:$G$646,4,0)),"",VLOOKUP($C323,'START LİSTE'!$B$6:$G$646,4,0))</f>
      </c>
      <c r="F323" s="62">
        <f>IF(ISERROR(VLOOKUP($C323,'FERDİ SONUÇ'!$B$6:$H$640,6,0)),"",VLOOKUP($C323,'FERDİ SONUÇ'!$B$6:$H$640,6,0))</f>
      </c>
      <c r="G323" s="61" t="str">
        <f>IF(OR(E323="",F323="DQ",F323="DNF",F323="DNS",F323=""),"-",VLOOKUP(C323,'FERDİ SONUÇ'!$B$6:$H$640,7,0))</f>
        <v>-</v>
      </c>
      <c r="H323" s="61" t="str">
        <f>IF(OR(E323="",E323="F",F323="DQ",F323="DNF",F323="DNS",F323=""),"-",VLOOKUP(C323,'FERDİ SONUÇ'!$B$6:$H$640,7,0))</f>
        <v>-</v>
      </c>
      <c r="I323" s="64" t="str">
        <f>IF(ISERROR(SMALL(H318:H323,6)),"-",SMALL(H318:H323,6))</f>
        <v>-</v>
      </c>
      <c r="J323" s="58"/>
      <c r="AZ323" s="47">
        <v>1317</v>
      </c>
    </row>
    <row r="324" spans="1:52" ht="15" customHeight="1">
      <c r="A324" s="37"/>
      <c r="B324" s="39"/>
      <c r="C324" s="87"/>
      <c r="D324" s="41">
        <f>IF(ISERROR(VLOOKUP($C324,'START LİSTE'!$B$6:$G$646,2,0)),"",VLOOKUP($C324,'START LİSTE'!$B$6:$G$646,2,0))</f>
      </c>
      <c r="E324" s="42">
        <f>IF(ISERROR(VLOOKUP($C324,'START LİSTE'!$B$6:$G$646,4,0)),"",VLOOKUP($C324,'START LİSTE'!$B$6:$G$646,4,0))</f>
      </c>
      <c r="F324" s="43">
        <f>IF(ISERROR(VLOOKUP($C324,'FERDİ SONUÇ'!$B$6:$H$640,6,0)),"",VLOOKUP($C324,'FERDİ SONUÇ'!$B$6:$H$640,6,0))</f>
      </c>
      <c r="G324" s="42" t="str">
        <f>IF(OR(E324="",F324="DQ",F324="DNF",F324="DNS",F324=""),"-",VLOOKUP(C324,'FERDİ SONUÇ'!$B$6:$H$640,7,0))</f>
        <v>-</v>
      </c>
      <c r="H324" s="42" t="str">
        <f>IF(OR(E324="",E324="F",F324="DQ",F324="DNF",F324="DNS",F324=""),"-",VLOOKUP(C324,'FERDİ SONUÇ'!$B$6:$H$640,7,0))</f>
        <v>-</v>
      </c>
      <c r="I324" s="45" t="str">
        <f>IF(ISERROR(SMALL(H324:H329,1)),"-",SMALL(H324:H329,1))</f>
        <v>-</v>
      </c>
      <c r="J324" s="38"/>
      <c r="AZ324" s="47">
        <v>1318</v>
      </c>
    </row>
    <row r="325" spans="1:52" ht="15" customHeight="1">
      <c r="A325" s="48"/>
      <c r="B325" s="50"/>
      <c r="C325" s="51"/>
      <c r="D325" s="52">
        <f>IF(ISERROR(VLOOKUP($C325,'START LİSTE'!$B$6:$G$646,2,0)),"",VLOOKUP($C325,'START LİSTE'!$B$6:$G$646,2,0))</f>
      </c>
      <c r="E325" s="53">
        <f>IF(ISERROR(VLOOKUP($C325,'START LİSTE'!$B$6:$G$646,4,0)),"",VLOOKUP($C325,'START LİSTE'!$B$6:$G$646,4,0))</f>
      </c>
      <c r="F325" s="54">
        <f>IF(ISERROR(VLOOKUP($C325,'FERDİ SONUÇ'!$B$6:$H$640,6,0)),"",VLOOKUP($C325,'FERDİ SONUÇ'!$B$6:$H$640,6,0))</f>
      </c>
      <c r="G325" s="53" t="str">
        <f>IF(OR(E325="",F325="DQ",F325="DNF",F325="DNS",F325=""),"-",VLOOKUP(C325,'FERDİ SONUÇ'!$B$6:$H$640,7,0))</f>
        <v>-</v>
      </c>
      <c r="H325" s="53" t="str">
        <f>IF(OR(E325="",E325="F",F325="DQ",F325="DNF",F325="DNS",F325=""),"-",VLOOKUP(C325,'FERDİ SONUÇ'!$B$6:$H$640,7,0))</f>
        <v>-</v>
      </c>
      <c r="I325" s="56" t="str">
        <f>IF(ISERROR(SMALL(H324:H329,2)),"-",SMALL(H324:H329,2))</f>
        <v>-</v>
      </c>
      <c r="J325" s="49"/>
      <c r="AZ325" s="47">
        <v>1319</v>
      </c>
    </row>
    <row r="326" spans="1:52" ht="15" customHeight="1">
      <c r="A326" s="74">
        <f>IF(AND(B326&lt;&gt;"",J326&lt;&gt;"DQ"),COUNT(J$6:J$365)-(RANK(J326,J$6:J$365)+COUNTIF(J$6:J326,J326))+2,IF(C324&lt;&gt;"",AZ326,""))</f>
      </c>
      <c r="B326" s="50">
        <f>IF(ISERROR(VLOOKUP(C324,'START LİSTE'!$B$6:$G$646,3,0)),"",VLOOKUP(C324,'START LİSTE'!$B$6:$G$646,3,0))</f>
      </c>
      <c r="C326" s="51"/>
      <c r="D326" s="52">
        <f>IF(ISERROR(VLOOKUP($C326,'START LİSTE'!$B$6:$G$646,2,0)),"",VLOOKUP($C326,'START LİSTE'!$B$6:$G$646,2,0))</f>
      </c>
      <c r="E326" s="53">
        <f>IF(ISERROR(VLOOKUP($C326,'START LİSTE'!$B$6:$G$646,4,0)),"",VLOOKUP($C326,'START LİSTE'!$B$6:$G$646,4,0))</f>
      </c>
      <c r="F326" s="54">
        <f>IF(ISERROR(VLOOKUP($C326,'FERDİ SONUÇ'!$B$6:$H$640,6,0)),"",VLOOKUP($C326,'FERDİ SONUÇ'!$B$6:$H$640,6,0))</f>
      </c>
      <c r="G326" s="53" t="str">
        <f>IF(OR(E326="",F326="DQ",F326="DNF",F326="DNS",F326=""),"-",VLOOKUP(C326,'FERDİ SONUÇ'!$B$6:$H$640,7,0))</f>
        <v>-</v>
      </c>
      <c r="H326" s="53" t="str">
        <f>IF(OR(E326="",E326="F",F326="DQ",F326="DNF",F326="DNS",F326=""),"-",VLOOKUP(C326,'FERDİ SONUÇ'!$B$6:$H$640,7,0))</f>
        <v>-</v>
      </c>
      <c r="I326" s="56" t="str">
        <f>IF(ISERROR(SMALL(H324:H329,3)),"-",SMALL(H324:H329,3))</f>
        <v>-</v>
      </c>
      <c r="J326" s="73">
        <f>IF(C324="","",IF(OR(I324="-",I325="-",I326="-",I327="-"),"DQ",SUM(I324,I325,I326,I327)))</f>
      </c>
      <c r="AZ326" s="47">
        <v>1320</v>
      </c>
    </row>
    <row r="327" spans="1:52" ht="15" customHeight="1">
      <c r="A327" s="48"/>
      <c r="B327" s="50"/>
      <c r="C327" s="51"/>
      <c r="D327" s="52">
        <f>IF(ISERROR(VLOOKUP($C327,'START LİSTE'!$B$6:$G$646,2,0)),"",VLOOKUP($C327,'START LİSTE'!$B$6:$G$646,2,0))</f>
      </c>
      <c r="E327" s="53">
        <f>IF(ISERROR(VLOOKUP($C327,'START LİSTE'!$B$6:$G$646,4,0)),"",VLOOKUP($C327,'START LİSTE'!$B$6:$G$646,4,0))</f>
      </c>
      <c r="F327" s="54">
        <f>IF(ISERROR(VLOOKUP($C327,'FERDİ SONUÇ'!$B$6:$H$640,6,0)),"",VLOOKUP($C327,'FERDİ SONUÇ'!$B$6:$H$640,6,0))</f>
      </c>
      <c r="G327" s="53" t="str">
        <f>IF(OR(E327="",F327="DQ",F327="DNF",F327="DNS",F327=""),"-",VLOOKUP(C327,'FERDİ SONUÇ'!$B$6:$H$640,7,0))</f>
        <v>-</v>
      </c>
      <c r="H327" s="53" t="str">
        <f>IF(OR(E327="",E327="F",F327="DQ",F327="DNF",F327="DNS",F327=""),"-",VLOOKUP(C327,'FERDİ SONUÇ'!$B$6:$H$640,7,0))</f>
        <v>-</v>
      </c>
      <c r="I327" s="56" t="str">
        <f>IF(ISERROR(SMALL(H324:H329,4)),"-",SMALL(H324:H329,4))</f>
        <v>-</v>
      </c>
      <c r="J327" s="49"/>
      <c r="AZ327" s="47">
        <v>1321</v>
      </c>
    </row>
    <row r="328" spans="1:52" ht="15" customHeight="1">
      <c r="A328" s="48"/>
      <c r="B328" s="50"/>
      <c r="C328" s="51"/>
      <c r="D328" s="52">
        <f>IF(ISERROR(VLOOKUP($C328,'START LİSTE'!$B$6:$G$646,2,0)),"",VLOOKUP($C328,'START LİSTE'!$B$6:$G$646,2,0))</f>
      </c>
      <c r="E328" s="53">
        <f>IF(ISERROR(VLOOKUP($C328,'START LİSTE'!$B$6:$G$646,4,0)),"",VLOOKUP($C328,'START LİSTE'!$B$6:$G$646,4,0))</f>
      </c>
      <c r="F328" s="54">
        <f>IF(ISERROR(VLOOKUP($C328,'FERDİ SONUÇ'!$B$6:$H$640,6,0)),"",VLOOKUP($C328,'FERDİ SONUÇ'!$B$6:$H$640,6,0))</f>
      </c>
      <c r="G328" s="53" t="str">
        <f>IF(OR(E328="",F328="DQ",F328="DNF",F328="DNS",F328=""),"-",VLOOKUP(C328,'FERDİ SONUÇ'!$B$6:$H$640,7,0))</f>
        <v>-</v>
      </c>
      <c r="H328" s="53" t="str">
        <f>IF(OR(E328="",E328="F",F328="DQ",F328="DNF",F328="DNS",F328=""),"-",VLOOKUP(C328,'FERDİ SONUÇ'!$B$6:$H$640,7,0))</f>
        <v>-</v>
      </c>
      <c r="I328" s="56" t="str">
        <f>IF(ISERROR(SMALL(H324:H329,5)),"-",SMALL(H324:H329,5))</f>
        <v>-</v>
      </c>
      <c r="J328" s="49"/>
      <c r="AZ328" s="47">
        <v>1322</v>
      </c>
    </row>
    <row r="329" spans="1:52" ht="15" customHeight="1">
      <c r="A329" s="57"/>
      <c r="B329" s="59"/>
      <c r="C329" s="88"/>
      <c r="D329" s="60">
        <f>IF(ISERROR(VLOOKUP($C329,'START LİSTE'!$B$6:$G$646,2,0)),"",VLOOKUP($C329,'START LİSTE'!$B$6:$G$646,2,0))</f>
      </c>
      <c r="E329" s="61">
        <f>IF(ISERROR(VLOOKUP($C329,'START LİSTE'!$B$6:$G$646,4,0)),"",VLOOKUP($C329,'START LİSTE'!$B$6:$G$646,4,0))</f>
      </c>
      <c r="F329" s="62">
        <f>IF(ISERROR(VLOOKUP($C329,'FERDİ SONUÇ'!$B$6:$H$640,6,0)),"",VLOOKUP($C329,'FERDİ SONUÇ'!$B$6:$H$640,6,0))</f>
      </c>
      <c r="G329" s="61" t="str">
        <f>IF(OR(E329="",F329="DQ",F329="DNF",F329="DNS",F329=""),"-",VLOOKUP(C329,'FERDİ SONUÇ'!$B$6:$H$640,7,0))</f>
        <v>-</v>
      </c>
      <c r="H329" s="61" t="str">
        <f>IF(OR(E329="",E329="F",F329="DQ",F329="DNF",F329="DNS",F329=""),"-",VLOOKUP(C329,'FERDİ SONUÇ'!$B$6:$H$640,7,0))</f>
        <v>-</v>
      </c>
      <c r="I329" s="64" t="str">
        <f>IF(ISERROR(SMALL(H324:H329,6)),"-",SMALL(H324:H329,6))</f>
        <v>-</v>
      </c>
      <c r="J329" s="58"/>
      <c r="AZ329" s="47">
        <v>1323</v>
      </c>
    </row>
    <row r="330" spans="1:52" ht="15" customHeight="1">
      <c r="A330" s="37"/>
      <c r="B330" s="39"/>
      <c r="C330" s="87"/>
      <c r="D330" s="41">
        <f>IF(ISERROR(VLOOKUP($C330,'START LİSTE'!$B$6:$G$646,2,0)),"",VLOOKUP($C330,'START LİSTE'!$B$6:$G$646,2,0))</f>
      </c>
      <c r="E330" s="42">
        <f>IF(ISERROR(VLOOKUP($C330,'START LİSTE'!$B$6:$G$646,4,0)),"",VLOOKUP($C330,'START LİSTE'!$B$6:$G$646,4,0))</f>
      </c>
      <c r="F330" s="43">
        <f>IF(ISERROR(VLOOKUP($C330,'FERDİ SONUÇ'!$B$6:$H$640,6,0)),"",VLOOKUP($C330,'FERDİ SONUÇ'!$B$6:$H$640,6,0))</f>
      </c>
      <c r="G330" s="42" t="str">
        <f>IF(OR(E330="",F330="DQ",F330="DNF",F330="DNS",F330=""),"-",VLOOKUP(C330,'FERDİ SONUÇ'!$B$6:$H$640,7,0))</f>
        <v>-</v>
      </c>
      <c r="H330" s="42" t="str">
        <f>IF(OR(E330="",E330="F",F330="DQ",F330="DNF",F330="DNS",F330=""),"-",VLOOKUP(C330,'FERDİ SONUÇ'!$B$6:$H$640,7,0))</f>
        <v>-</v>
      </c>
      <c r="I330" s="45" t="str">
        <f>IF(ISERROR(SMALL(H330:H335,1)),"-",SMALL(H330:H335,1))</f>
        <v>-</v>
      </c>
      <c r="J330" s="38"/>
      <c r="AZ330" s="47">
        <v>1324</v>
      </c>
    </row>
    <row r="331" spans="1:52" ht="15" customHeight="1">
      <c r="A331" s="48"/>
      <c r="B331" s="50"/>
      <c r="C331" s="51"/>
      <c r="D331" s="52">
        <f>IF(ISERROR(VLOOKUP($C331,'START LİSTE'!$B$6:$G$646,2,0)),"",VLOOKUP($C331,'START LİSTE'!$B$6:$G$646,2,0))</f>
      </c>
      <c r="E331" s="53">
        <f>IF(ISERROR(VLOOKUP($C331,'START LİSTE'!$B$6:$G$646,4,0)),"",VLOOKUP($C331,'START LİSTE'!$B$6:$G$646,4,0))</f>
      </c>
      <c r="F331" s="54">
        <f>IF(ISERROR(VLOOKUP($C331,'FERDİ SONUÇ'!$B$6:$H$640,6,0)),"",VLOOKUP($C331,'FERDİ SONUÇ'!$B$6:$H$640,6,0))</f>
      </c>
      <c r="G331" s="53" t="str">
        <f>IF(OR(E331="",F331="DQ",F331="DNF",F331="DNS",F331=""),"-",VLOOKUP(C331,'FERDİ SONUÇ'!$B$6:$H$640,7,0))</f>
        <v>-</v>
      </c>
      <c r="H331" s="53" t="str">
        <f>IF(OR(E331="",E331="F",F331="DQ",F331="DNF",F331="DNS",F331=""),"-",VLOOKUP(C331,'FERDİ SONUÇ'!$B$6:$H$640,7,0))</f>
        <v>-</v>
      </c>
      <c r="I331" s="56" t="str">
        <f>IF(ISERROR(SMALL(H330:H335,2)),"-",SMALL(H330:H335,2))</f>
        <v>-</v>
      </c>
      <c r="J331" s="49"/>
      <c r="AZ331" s="47">
        <v>1325</v>
      </c>
    </row>
    <row r="332" spans="1:52" ht="15" customHeight="1">
      <c r="A332" s="74">
        <f>IF(AND(B332&lt;&gt;"",J332&lt;&gt;"DQ"),COUNT(J$6:J$365)-(RANK(J332,J$6:J$365)+COUNTIF(J$6:J332,J332))+2,IF(C330&lt;&gt;"",AZ332,""))</f>
      </c>
      <c r="B332" s="50">
        <f>IF(ISERROR(VLOOKUP(C330,'START LİSTE'!$B$6:$G$646,3,0)),"",VLOOKUP(C330,'START LİSTE'!$B$6:$G$646,3,0))</f>
      </c>
      <c r="C332" s="51"/>
      <c r="D332" s="52">
        <f>IF(ISERROR(VLOOKUP($C332,'START LİSTE'!$B$6:$G$646,2,0)),"",VLOOKUP($C332,'START LİSTE'!$B$6:$G$646,2,0))</f>
      </c>
      <c r="E332" s="53">
        <f>IF(ISERROR(VLOOKUP($C332,'START LİSTE'!$B$6:$G$646,4,0)),"",VLOOKUP($C332,'START LİSTE'!$B$6:$G$646,4,0))</f>
      </c>
      <c r="F332" s="54">
        <f>IF(ISERROR(VLOOKUP($C332,'FERDİ SONUÇ'!$B$6:$H$640,6,0)),"",VLOOKUP($C332,'FERDİ SONUÇ'!$B$6:$H$640,6,0))</f>
      </c>
      <c r="G332" s="53" t="str">
        <f>IF(OR(E332="",F332="DQ",F332="DNF",F332="DNS",F332=""),"-",VLOOKUP(C332,'FERDİ SONUÇ'!$B$6:$H$640,7,0))</f>
        <v>-</v>
      </c>
      <c r="H332" s="53" t="str">
        <f>IF(OR(E332="",E332="F",F332="DQ",F332="DNF",F332="DNS",F332=""),"-",VLOOKUP(C332,'FERDİ SONUÇ'!$B$6:$H$640,7,0))</f>
        <v>-</v>
      </c>
      <c r="I332" s="56" t="str">
        <f>IF(ISERROR(SMALL(H330:H335,3)),"-",SMALL(H330:H335,3))</f>
        <v>-</v>
      </c>
      <c r="J332" s="73">
        <f>IF(C330="","",IF(OR(I330="-",I331="-",I332="-",I333="-"),"DQ",SUM(I330,I331,I332,I333)))</f>
      </c>
      <c r="AZ332" s="47">
        <v>1326</v>
      </c>
    </row>
    <row r="333" spans="1:52" ht="15" customHeight="1">
      <c r="A333" s="48"/>
      <c r="B333" s="50"/>
      <c r="C333" s="51"/>
      <c r="D333" s="52">
        <f>IF(ISERROR(VLOOKUP($C333,'START LİSTE'!$B$6:$G$646,2,0)),"",VLOOKUP($C333,'START LİSTE'!$B$6:$G$646,2,0))</f>
      </c>
      <c r="E333" s="53">
        <f>IF(ISERROR(VLOOKUP($C333,'START LİSTE'!$B$6:$G$646,4,0)),"",VLOOKUP($C333,'START LİSTE'!$B$6:$G$646,4,0))</f>
      </c>
      <c r="F333" s="54">
        <f>IF(ISERROR(VLOOKUP($C333,'FERDİ SONUÇ'!$B$6:$H$640,6,0)),"",VLOOKUP($C333,'FERDİ SONUÇ'!$B$6:$H$640,6,0))</f>
      </c>
      <c r="G333" s="53" t="str">
        <f>IF(OR(E333="",F333="DQ",F333="DNF",F333="DNS",F333=""),"-",VLOOKUP(C333,'FERDİ SONUÇ'!$B$6:$H$640,7,0))</f>
        <v>-</v>
      </c>
      <c r="H333" s="53" t="str">
        <f>IF(OR(E333="",E333="F",F333="DQ",F333="DNF",F333="DNS",F333=""),"-",VLOOKUP(C333,'FERDİ SONUÇ'!$B$6:$H$640,7,0))</f>
        <v>-</v>
      </c>
      <c r="I333" s="56" t="str">
        <f>IF(ISERROR(SMALL(H330:H335,4)),"-",SMALL(H330:H335,4))</f>
        <v>-</v>
      </c>
      <c r="J333" s="49"/>
      <c r="AZ333" s="47">
        <v>1327</v>
      </c>
    </row>
    <row r="334" spans="1:52" ht="15" customHeight="1">
      <c r="A334" s="48"/>
      <c r="B334" s="50"/>
      <c r="C334" s="51"/>
      <c r="D334" s="52">
        <f>IF(ISERROR(VLOOKUP($C334,'START LİSTE'!$B$6:$G$646,2,0)),"",VLOOKUP($C334,'START LİSTE'!$B$6:$G$646,2,0))</f>
      </c>
      <c r="E334" s="53">
        <f>IF(ISERROR(VLOOKUP($C334,'START LİSTE'!$B$6:$G$646,4,0)),"",VLOOKUP($C334,'START LİSTE'!$B$6:$G$646,4,0))</f>
      </c>
      <c r="F334" s="54">
        <f>IF(ISERROR(VLOOKUP($C334,'FERDİ SONUÇ'!$B$6:$H$640,6,0)),"",VLOOKUP($C334,'FERDİ SONUÇ'!$B$6:$H$640,6,0))</f>
      </c>
      <c r="G334" s="53" t="str">
        <f>IF(OR(E334="",F334="DQ",F334="DNF",F334="DNS",F334=""),"-",VLOOKUP(C334,'FERDİ SONUÇ'!$B$6:$H$640,7,0))</f>
        <v>-</v>
      </c>
      <c r="H334" s="53" t="str">
        <f>IF(OR(E334="",E334="F",F334="DQ",F334="DNF",F334="DNS",F334=""),"-",VLOOKUP(C334,'FERDİ SONUÇ'!$B$6:$H$640,7,0))</f>
        <v>-</v>
      </c>
      <c r="I334" s="56" t="str">
        <f>IF(ISERROR(SMALL(H330:H335,5)),"-",SMALL(H330:H335,5))</f>
        <v>-</v>
      </c>
      <c r="J334" s="49"/>
      <c r="AZ334" s="47">
        <v>1328</v>
      </c>
    </row>
    <row r="335" spans="1:52" ht="15" customHeight="1">
      <c r="A335" s="57"/>
      <c r="B335" s="59"/>
      <c r="C335" s="88"/>
      <c r="D335" s="60">
        <f>IF(ISERROR(VLOOKUP($C335,'START LİSTE'!$B$6:$G$646,2,0)),"",VLOOKUP($C335,'START LİSTE'!$B$6:$G$646,2,0))</f>
      </c>
      <c r="E335" s="61">
        <f>IF(ISERROR(VLOOKUP($C335,'START LİSTE'!$B$6:$G$646,4,0)),"",VLOOKUP($C335,'START LİSTE'!$B$6:$G$646,4,0))</f>
      </c>
      <c r="F335" s="62">
        <f>IF(ISERROR(VLOOKUP($C335,'FERDİ SONUÇ'!$B$6:$H$640,6,0)),"",VLOOKUP($C335,'FERDİ SONUÇ'!$B$6:$H$640,6,0))</f>
      </c>
      <c r="G335" s="61" t="str">
        <f>IF(OR(E335="",F335="DQ",F335="DNF",F335="DNS",F335=""),"-",VLOOKUP(C335,'FERDİ SONUÇ'!$B$6:$H$640,7,0))</f>
        <v>-</v>
      </c>
      <c r="H335" s="61" t="str">
        <f>IF(OR(E335="",E335="F",F335="DQ",F335="DNF",F335="DNS",F335=""),"-",VLOOKUP(C335,'FERDİ SONUÇ'!$B$6:$H$640,7,0))</f>
        <v>-</v>
      </c>
      <c r="I335" s="64" t="str">
        <f>IF(ISERROR(SMALL(H330:H335,6)),"-",SMALL(H330:H335,6))</f>
        <v>-</v>
      </c>
      <c r="J335" s="58"/>
      <c r="AZ335" s="47">
        <v>1329</v>
      </c>
    </row>
    <row r="336" spans="1:52" ht="15" customHeight="1">
      <c r="A336" s="37"/>
      <c r="B336" s="39"/>
      <c r="C336" s="87"/>
      <c r="D336" s="41">
        <f>IF(ISERROR(VLOOKUP($C336,'START LİSTE'!$B$6:$G$646,2,0)),"",VLOOKUP($C336,'START LİSTE'!$B$6:$G$646,2,0))</f>
      </c>
      <c r="E336" s="42">
        <f>IF(ISERROR(VLOOKUP($C336,'START LİSTE'!$B$6:$G$646,4,0)),"",VLOOKUP($C336,'START LİSTE'!$B$6:$G$646,4,0))</f>
      </c>
      <c r="F336" s="43">
        <f>IF(ISERROR(VLOOKUP($C336,'FERDİ SONUÇ'!$B$6:$H$640,6,0)),"",VLOOKUP($C336,'FERDİ SONUÇ'!$B$6:$H$640,6,0))</f>
      </c>
      <c r="G336" s="42" t="str">
        <f>IF(OR(E336="",F336="DQ",F336="DNF",F336="DNS",F336=""),"-",VLOOKUP(C336,'FERDİ SONUÇ'!$B$6:$H$640,7,0))</f>
        <v>-</v>
      </c>
      <c r="H336" s="42" t="str">
        <f>IF(OR(E336="",E336="F",F336="DQ",F336="DNF",F336="DNS",F336=""),"-",VLOOKUP(C336,'FERDİ SONUÇ'!$B$6:$H$640,7,0))</f>
        <v>-</v>
      </c>
      <c r="I336" s="45" t="str">
        <f>IF(ISERROR(SMALL(H336:H341,1)),"-",SMALL(H336:H341,1))</f>
        <v>-</v>
      </c>
      <c r="J336" s="38"/>
      <c r="AZ336" s="47">
        <v>1330</v>
      </c>
    </row>
    <row r="337" spans="1:52" ht="15" customHeight="1">
      <c r="A337" s="48"/>
      <c r="B337" s="50"/>
      <c r="C337" s="51"/>
      <c r="D337" s="52">
        <f>IF(ISERROR(VLOOKUP($C337,'START LİSTE'!$B$6:$G$646,2,0)),"",VLOOKUP($C337,'START LİSTE'!$B$6:$G$646,2,0))</f>
      </c>
      <c r="E337" s="53">
        <f>IF(ISERROR(VLOOKUP($C337,'START LİSTE'!$B$6:$G$646,4,0)),"",VLOOKUP($C337,'START LİSTE'!$B$6:$G$646,4,0))</f>
      </c>
      <c r="F337" s="54">
        <f>IF(ISERROR(VLOOKUP($C337,'FERDİ SONUÇ'!$B$6:$H$640,6,0)),"",VLOOKUP($C337,'FERDİ SONUÇ'!$B$6:$H$640,6,0))</f>
      </c>
      <c r="G337" s="53" t="str">
        <f>IF(OR(E337="",F337="DQ",F337="DNF",F337="DNS",F337=""),"-",VLOOKUP(C337,'FERDİ SONUÇ'!$B$6:$H$640,7,0))</f>
        <v>-</v>
      </c>
      <c r="H337" s="53" t="str">
        <f>IF(OR(E337="",E337="F",F337="DQ",F337="DNF",F337="DNS",F337=""),"-",VLOOKUP(C337,'FERDİ SONUÇ'!$B$6:$H$640,7,0))</f>
        <v>-</v>
      </c>
      <c r="I337" s="56" t="str">
        <f>IF(ISERROR(SMALL(H336:H341,2)),"-",SMALL(H336:H341,2))</f>
        <v>-</v>
      </c>
      <c r="J337" s="49"/>
      <c r="AZ337" s="47">
        <v>1331</v>
      </c>
    </row>
    <row r="338" spans="1:52" ht="15" customHeight="1">
      <c r="A338" s="74">
        <f>IF(AND(B338&lt;&gt;"",J338&lt;&gt;"DQ"),COUNT(J$6:J$365)-(RANK(J338,J$6:J$365)+COUNTIF(J$6:J338,J338))+2,IF(C336&lt;&gt;"",AZ338,""))</f>
      </c>
      <c r="B338" s="50">
        <f>IF(ISERROR(VLOOKUP(C336,'START LİSTE'!$B$6:$G$646,3,0)),"",VLOOKUP(C336,'START LİSTE'!$B$6:$G$646,3,0))</f>
      </c>
      <c r="C338" s="51"/>
      <c r="D338" s="52">
        <f>IF(ISERROR(VLOOKUP($C338,'START LİSTE'!$B$6:$G$646,2,0)),"",VLOOKUP($C338,'START LİSTE'!$B$6:$G$646,2,0))</f>
      </c>
      <c r="E338" s="53">
        <f>IF(ISERROR(VLOOKUP($C338,'START LİSTE'!$B$6:$G$646,4,0)),"",VLOOKUP($C338,'START LİSTE'!$B$6:$G$646,4,0))</f>
      </c>
      <c r="F338" s="54">
        <f>IF(ISERROR(VLOOKUP($C338,'FERDİ SONUÇ'!$B$6:$H$640,6,0)),"",VLOOKUP($C338,'FERDİ SONUÇ'!$B$6:$H$640,6,0))</f>
      </c>
      <c r="G338" s="53" t="str">
        <f>IF(OR(E338="",F338="DQ",F338="DNF",F338="DNS",F338=""),"-",VLOOKUP(C338,'FERDİ SONUÇ'!$B$6:$H$640,7,0))</f>
        <v>-</v>
      </c>
      <c r="H338" s="53" t="str">
        <f>IF(OR(E338="",E338="F",F338="DQ",F338="DNF",F338="DNS",F338=""),"-",VLOOKUP(C338,'FERDİ SONUÇ'!$B$6:$H$640,7,0))</f>
        <v>-</v>
      </c>
      <c r="I338" s="56" t="str">
        <f>IF(ISERROR(SMALL(H336:H341,3)),"-",SMALL(H336:H341,3))</f>
        <v>-</v>
      </c>
      <c r="J338" s="73">
        <f>IF(C336="","",IF(OR(I336="-",I337="-",I338="-",I339="-"),"DQ",SUM(I336,I337,I338,I339)))</f>
      </c>
      <c r="AZ338" s="47">
        <v>1332</v>
      </c>
    </row>
    <row r="339" spans="1:52" ht="15" customHeight="1">
      <c r="A339" s="48"/>
      <c r="B339" s="50"/>
      <c r="C339" s="51"/>
      <c r="D339" s="52">
        <f>IF(ISERROR(VLOOKUP($C339,'START LİSTE'!$B$6:$G$646,2,0)),"",VLOOKUP($C339,'START LİSTE'!$B$6:$G$646,2,0))</f>
      </c>
      <c r="E339" s="53">
        <f>IF(ISERROR(VLOOKUP($C339,'START LİSTE'!$B$6:$G$646,4,0)),"",VLOOKUP($C339,'START LİSTE'!$B$6:$G$646,4,0))</f>
      </c>
      <c r="F339" s="54">
        <f>IF(ISERROR(VLOOKUP($C339,'FERDİ SONUÇ'!$B$6:$H$640,6,0)),"",VLOOKUP($C339,'FERDİ SONUÇ'!$B$6:$H$640,6,0))</f>
      </c>
      <c r="G339" s="53" t="str">
        <f>IF(OR(E339="",F339="DQ",F339="DNF",F339="DNS",F339=""),"-",VLOOKUP(C339,'FERDİ SONUÇ'!$B$6:$H$640,7,0))</f>
        <v>-</v>
      </c>
      <c r="H339" s="53" t="str">
        <f>IF(OR(E339="",E339="F",F339="DQ",F339="DNF",F339="DNS",F339=""),"-",VLOOKUP(C339,'FERDİ SONUÇ'!$B$6:$H$640,7,0))</f>
        <v>-</v>
      </c>
      <c r="I339" s="56" t="str">
        <f>IF(ISERROR(SMALL(H336:H341,4)),"-",SMALL(H336:H341,4))</f>
        <v>-</v>
      </c>
      <c r="J339" s="49"/>
      <c r="AZ339" s="47">
        <v>1333</v>
      </c>
    </row>
    <row r="340" spans="1:52" ht="15" customHeight="1">
      <c r="A340" s="48"/>
      <c r="B340" s="50"/>
      <c r="C340" s="51"/>
      <c r="D340" s="52">
        <f>IF(ISERROR(VLOOKUP($C340,'START LİSTE'!$B$6:$G$646,2,0)),"",VLOOKUP($C340,'START LİSTE'!$B$6:$G$646,2,0))</f>
      </c>
      <c r="E340" s="53">
        <f>IF(ISERROR(VLOOKUP($C340,'START LİSTE'!$B$6:$G$646,4,0)),"",VLOOKUP($C340,'START LİSTE'!$B$6:$G$646,4,0))</f>
      </c>
      <c r="F340" s="54">
        <f>IF(ISERROR(VLOOKUP($C340,'FERDİ SONUÇ'!$B$6:$H$640,6,0)),"",VLOOKUP($C340,'FERDİ SONUÇ'!$B$6:$H$640,6,0))</f>
      </c>
      <c r="G340" s="53" t="str">
        <f>IF(OR(E340="",F340="DQ",F340="DNF",F340="DNS",F340=""),"-",VLOOKUP(C340,'FERDİ SONUÇ'!$B$6:$H$640,7,0))</f>
        <v>-</v>
      </c>
      <c r="H340" s="53" t="str">
        <f>IF(OR(E340="",E340="F",F340="DQ",F340="DNF",F340="DNS",F340=""),"-",VLOOKUP(C340,'FERDİ SONUÇ'!$B$6:$H$640,7,0))</f>
        <v>-</v>
      </c>
      <c r="I340" s="56" t="str">
        <f>IF(ISERROR(SMALL(H336:H341,5)),"-",SMALL(H336:H341,5))</f>
        <v>-</v>
      </c>
      <c r="J340" s="49"/>
      <c r="AZ340" s="47">
        <v>1334</v>
      </c>
    </row>
    <row r="341" spans="1:52" ht="15" customHeight="1">
      <c r="A341" s="57"/>
      <c r="B341" s="50"/>
      <c r="C341" s="88"/>
      <c r="D341" s="66">
        <f>IF(ISERROR(VLOOKUP($C341,'START LİSTE'!$B$6:$G$646,2,0)),"",VLOOKUP($C341,'START LİSTE'!$B$6:$G$646,2,0))</f>
      </c>
      <c r="E341" s="67">
        <f>IF(ISERROR(VLOOKUP($C341,'START LİSTE'!$B$6:$G$646,4,0)),"",VLOOKUP($C341,'START LİSTE'!$B$6:$G$646,4,0))</f>
      </c>
      <c r="F341" s="68">
        <f>IF(ISERROR(VLOOKUP($C341,'FERDİ SONUÇ'!$B$6:$H$640,6,0)),"",VLOOKUP($C341,'FERDİ SONUÇ'!$B$6:$H$640,6,0))</f>
      </c>
      <c r="G341" s="67" t="str">
        <f>IF(OR(E341="",F341="DQ",F341="DNF",F341="DNS",F341=""),"-",VLOOKUP(C341,'FERDİ SONUÇ'!$B$6:$H$640,7,0))</f>
        <v>-</v>
      </c>
      <c r="H341" s="67" t="str">
        <f>IF(OR(E341="",E341="F",F341="DQ",F341="DNF",F341="DNS",F341=""),"-",VLOOKUP(C341,'FERDİ SONUÇ'!$B$6:$H$640,7,0))</f>
        <v>-</v>
      </c>
      <c r="I341" s="64" t="str">
        <f>IF(ISERROR(SMALL(H336:H341,6)),"-",SMALL(H336:H341,6))</f>
        <v>-</v>
      </c>
      <c r="J341" s="58"/>
      <c r="AZ341" s="47">
        <v>1335</v>
      </c>
    </row>
    <row r="342" spans="1:52" ht="15" customHeight="1">
      <c r="A342" s="37"/>
      <c r="B342" s="39"/>
      <c r="C342" s="87"/>
      <c r="D342" s="41">
        <f>IF(ISERROR(VLOOKUP($C342,'START LİSTE'!$B$6:$G$646,2,0)),"",VLOOKUP($C342,'START LİSTE'!$B$6:$G$646,2,0))</f>
      </c>
      <c r="E342" s="42">
        <f>IF(ISERROR(VLOOKUP($C342,'START LİSTE'!$B$6:$G$646,4,0)),"",VLOOKUP($C342,'START LİSTE'!$B$6:$G$646,4,0))</f>
      </c>
      <c r="F342" s="43">
        <f>IF(ISERROR(VLOOKUP($C342,'FERDİ SONUÇ'!$B$6:$H$640,6,0)),"",VLOOKUP($C342,'FERDİ SONUÇ'!$B$6:$H$640,6,0))</f>
      </c>
      <c r="G342" s="42" t="str">
        <f>IF(OR(E342="",F342="DQ",F342="DNF",F342="DNS",F342=""),"-",VLOOKUP(C342,'FERDİ SONUÇ'!$B$6:$H$640,7,0))</f>
        <v>-</v>
      </c>
      <c r="H342" s="42" t="str">
        <f>IF(OR(E342="",E342="F",F342="DQ",F342="DNF",F342="DNS",F342=""),"-",VLOOKUP(C342,'FERDİ SONUÇ'!$B$6:$H$640,7,0))</f>
        <v>-</v>
      </c>
      <c r="I342" s="45" t="str">
        <f>IF(ISERROR(SMALL(H342:H347,1)),"-",SMALL(H342:H347,1))</f>
        <v>-</v>
      </c>
      <c r="J342" s="38"/>
      <c r="AZ342" s="47">
        <v>1336</v>
      </c>
    </row>
    <row r="343" spans="1:52" ht="15" customHeight="1">
      <c r="A343" s="48"/>
      <c r="B343" s="50"/>
      <c r="C343" s="51"/>
      <c r="D343" s="52">
        <f>IF(ISERROR(VLOOKUP($C343,'START LİSTE'!$B$6:$G$646,2,0)),"",VLOOKUP($C343,'START LİSTE'!$B$6:$G$646,2,0))</f>
      </c>
      <c r="E343" s="53">
        <f>IF(ISERROR(VLOOKUP($C343,'START LİSTE'!$B$6:$G$646,4,0)),"",VLOOKUP($C343,'START LİSTE'!$B$6:$G$646,4,0))</f>
      </c>
      <c r="F343" s="54">
        <f>IF(ISERROR(VLOOKUP($C343,'FERDİ SONUÇ'!$B$6:$H$640,6,0)),"",VLOOKUP($C343,'FERDİ SONUÇ'!$B$6:$H$640,6,0))</f>
      </c>
      <c r="G343" s="53" t="str">
        <f>IF(OR(E343="",F343="DQ",F343="DNF",F343="DNS",F343=""),"-",VLOOKUP(C343,'FERDİ SONUÇ'!$B$6:$H$640,7,0))</f>
        <v>-</v>
      </c>
      <c r="H343" s="53" t="str">
        <f>IF(OR(E343="",E343="F",F343="DQ",F343="DNF",F343="DNS",F343=""),"-",VLOOKUP(C343,'FERDİ SONUÇ'!$B$6:$H$640,7,0))</f>
        <v>-</v>
      </c>
      <c r="I343" s="56" t="str">
        <f>IF(ISERROR(SMALL(H342:H347,2)),"-",SMALL(H342:H347,2))</f>
        <v>-</v>
      </c>
      <c r="J343" s="49"/>
      <c r="AZ343" s="47">
        <v>1337</v>
      </c>
    </row>
    <row r="344" spans="1:52" ht="15" customHeight="1">
      <c r="A344" s="74">
        <f>IF(AND(B344&lt;&gt;"",J344&lt;&gt;"DQ"),COUNT(J$6:J$365)-(RANK(J344,J$6:J$365)+COUNTIF(J$6:J344,J344))+2,IF(C342&lt;&gt;"",AZ344,""))</f>
      </c>
      <c r="B344" s="50">
        <f>IF(ISERROR(VLOOKUP(C342,'START LİSTE'!$B$6:$G$646,3,0)),"",VLOOKUP(C342,'START LİSTE'!$B$6:$G$646,3,0))</f>
      </c>
      <c r="C344" s="51"/>
      <c r="D344" s="52">
        <f>IF(ISERROR(VLOOKUP($C344,'START LİSTE'!$B$6:$G$646,2,0)),"",VLOOKUP($C344,'START LİSTE'!$B$6:$G$646,2,0))</f>
      </c>
      <c r="E344" s="53">
        <f>IF(ISERROR(VLOOKUP($C344,'START LİSTE'!$B$6:$G$646,4,0)),"",VLOOKUP($C344,'START LİSTE'!$B$6:$G$646,4,0))</f>
      </c>
      <c r="F344" s="54">
        <f>IF(ISERROR(VLOOKUP($C344,'FERDİ SONUÇ'!$B$6:$H$640,6,0)),"",VLOOKUP($C344,'FERDİ SONUÇ'!$B$6:$H$640,6,0))</f>
      </c>
      <c r="G344" s="53" t="str">
        <f>IF(OR(E344="",F344="DQ",F344="DNF",F344="DNS",F344=""),"-",VLOOKUP(C344,'FERDİ SONUÇ'!$B$6:$H$640,7,0))</f>
        <v>-</v>
      </c>
      <c r="H344" s="53" t="str">
        <f>IF(OR(E344="",E344="F",F344="DQ",F344="DNF",F344="DNS",F344=""),"-",VLOOKUP(C344,'FERDİ SONUÇ'!$B$6:$H$640,7,0))</f>
        <v>-</v>
      </c>
      <c r="I344" s="56" t="str">
        <f>IF(ISERROR(SMALL(H342:H347,3)),"-",SMALL(H342:H347,3))</f>
        <v>-</v>
      </c>
      <c r="J344" s="73">
        <f>IF(C342="","",IF(OR(I342="-",I343="-",I344="-",I345="-"),"DQ",SUM(I342,I343,I344,I345)))</f>
      </c>
      <c r="AZ344" s="47">
        <v>1338</v>
      </c>
    </row>
    <row r="345" spans="1:52" ht="15" customHeight="1">
      <c r="A345" s="48"/>
      <c r="B345" s="50"/>
      <c r="C345" s="51"/>
      <c r="D345" s="52">
        <f>IF(ISERROR(VLOOKUP($C345,'START LİSTE'!$B$6:$G$646,2,0)),"",VLOOKUP($C345,'START LİSTE'!$B$6:$G$646,2,0))</f>
      </c>
      <c r="E345" s="53">
        <f>IF(ISERROR(VLOOKUP($C345,'START LİSTE'!$B$6:$G$646,4,0)),"",VLOOKUP($C345,'START LİSTE'!$B$6:$G$646,4,0))</f>
      </c>
      <c r="F345" s="54">
        <f>IF(ISERROR(VLOOKUP($C345,'FERDİ SONUÇ'!$B$6:$H$640,6,0)),"",VLOOKUP($C345,'FERDİ SONUÇ'!$B$6:$H$640,6,0))</f>
      </c>
      <c r="G345" s="53" t="str">
        <f>IF(OR(E345="",F345="DQ",F345="DNF",F345="DNS",F345=""),"-",VLOOKUP(C345,'FERDİ SONUÇ'!$B$6:$H$640,7,0))</f>
        <v>-</v>
      </c>
      <c r="H345" s="53" t="str">
        <f>IF(OR(E345="",E345="F",F345="DQ",F345="DNF",F345="DNS",F345=""),"-",VLOOKUP(C345,'FERDİ SONUÇ'!$B$6:$H$640,7,0))</f>
        <v>-</v>
      </c>
      <c r="I345" s="56" t="str">
        <f>IF(ISERROR(SMALL(H342:H347,4)),"-",SMALL(H342:H347,4))</f>
        <v>-</v>
      </c>
      <c r="J345" s="49"/>
      <c r="AZ345" s="47">
        <v>1339</v>
      </c>
    </row>
    <row r="346" spans="1:52" ht="15" customHeight="1">
      <c r="A346" s="48"/>
      <c r="B346" s="50"/>
      <c r="C346" s="51"/>
      <c r="D346" s="52">
        <f>IF(ISERROR(VLOOKUP($C346,'START LİSTE'!$B$6:$G$646,2,0)),"",VLOOKUP($C346,'START LİSTE'!$B$6:$G$646,2,0))</f>
      </c>
      <c r="E346" s="53">
        <f>IF(ISERROR(VLOOKUP($C346,'START LİSTE'!$B$6:$G$646,4,0)),"",VLOOKUP($C346,'START LİSTE'!$B$6:$G$646,4,0))</f>
      </c>
      <c r="F346" s="54">
        <f>IF(ISERROR(VLOOKUP($C346,'FERDİ SONUÇ'!$B$6:$H$640,6,0)),"",VLOOKUP($C346,'FERDİ SONUÇ'!$B$6:$H$640,6,0))</f>
      </c>
      <c r="G346" s="53" t="str">
        <f>IF(OR(E346="",F346="DQ",F346="DNF",F346="DNS",F346=""),"-",VLOOKUP(C346,'FERDİ SONUÇ'!$B$6:$H$640,7,0))</f>
        <v>-</v>
      </c>
      <c r="H346" s="53" t="str">
        <f>IF(OR(E346="",E346="F",F346="DQ",F346="DNF",F346="DNS",F346=""),"-",VLOOKUP(C346,'FERDİ SONUÇ'!$B$6:$H$640,7,0))</f>
        <v>-</v>
      </c>
      <c r="I346" s="56" t="str">
        <f>IF(ISERROR(SMALL(H342:H347,5)),"-",SMALL(H342:H347,5))</f>
        <v>-</v>
      </c>
      <c r="J346" s="49"/>
      <c r="AZ346" s="47">
        <v>1340</v>
      </c>
    </row>
    <row r="347" spans="1:52" ht="15" customHeight="1">
      <c r="A347" s="57"/>
      <c r="B347" s="59"/>
      <c r="C347" s="88"/>
      <c r="D347" s="60">
        <f>IF(ISERROR(VLOOKUP($C347,'START LİSTE'!$B$6:$G$646,2,0)),"",VLOOKUP($C347,'START LİSTE'!$B$6:$G$646,2,0))</f>
      </c>
      <c r="E347" s="61">
        <f>IF(ISERROR(VLOOKUP($C347,'START LİSTE'!$B$6:$G$646,4,0)),"",VLOOKUP($C347,'START LİSTE'!$B$6:$G$646,4,0))</f>
      </c>
      <c r="F347" s="62">
        <f>IF(ISERROR(VLOOKUP($C347,'FERDİ SONUÇ'!$B$6:$H$640,6,0)),"",VLOOKUP($C347,'FERDİ SONUÇ'!$B$6:$H$640,6,0))</f>
      </c>
      <c r="G347" s="61" t="str">
        <f>IF(OR(E347="",F347="DQ",F347="DNF",F347="DNS",F347=""),"-",VLOOKUP(C347,'FERDİ SONUÇ'!$B$6:$H$640,7,0))</f>
        <v>-</v>
      </c>
      <c r="H347" s="61" t="str">
        <f>IF(OR(E347="",E347="F",F347="DQ",F347="DNF",F347="DNS",F347=""),"-",VLOOKUP(C347,'FERDİ SONUÇ'!$B$6:$H$640,7,0))</f>
        <v>-</v>
      </c>
      <c r="I347" s="64" t="str">
        <f>IF(ISERROR(SMALL(H342:H347,6)),"-",SMALL(H342:H347,6))</f>
        <v>-</v>
      </c>
      <c r="J347" s="58"/>
      <c r="AZ347" s="47">
        <v>1341</v>
      </c>
    </row>
    <row r="348" spans="1:52" ht="15" customHeight="1">
      <c r="A348" s="37"/>
      <c r="B348" s="39"/>
      <c r="C348" s="87"/>
      <c r="D348" s="41">
        <f>IF(ISERROR(VLOOKUP($C348,'START LİSTE'!$B$6:$G$646,2,0)),"",VLOOKUP($C348,'START LİSTE'!$B$6:$G$646,2,0))</f>
      </c>
      <c r="E348" s="42">
        <f>IF(ISERROR(VLOOKUP($C348,'START LİSTE'!$B$6:$G$646,4,0)),"",VLOOKUP($C348,'START LİSTE'!$B$6:$G$646,4,0))</f>
      </c>
      <c r="F348" s="43">
        <f>IF(ISERROR(VLOOKUP($C348,'FERDİ SONUÇ'!$B$6:$H$640,6,0)),"",VLOOKUP($C348,'FERDİ SONUÇ'!$B$6:$H$640,6,0))</f>
      </c>
      <c r="G348" s="42" t="str">
        <f>IF(OR(E348="",F348="DQ",F348="DNF",F348="DNS",F348=""),"-",VLOOKUP(C348,'FERDİ SONUÇ'!$B$6:$H$640,7,0))</f>
        <v>-</v>
      </c>
      <c r="H348" s="42" t="str">
        <f>IF(OR(E348="",E348="F",F348="DQ",F348="DNF",F348="DNS",F348=""),"-",VLOOKUP(C348,'FERDİ SONUÇ'!$B$6:$H$640,7,0))</f>
        <v>-</v>
      </c>
      <c r="I348" s="45" t="str">
        <f>IF(ISERROR(SMALL(H348:H353,1)),"-",SMALL(H348:H353,1))</f>
        <v>-</v>
      </c>
      <c r="J348" s="38"/>
      <c r="AZ348" s="47">
        <v>1342</v>
      </c>
    </row>
    <row r="349" spans="1:52" ht="15" customHeight="1">
      <c r="A349" s="48"/>
      <c r="B349" s="50"/>
      <c r="C349" s="51"/>
      <c r="D349" s="52">
        <f>IF(ISERROR(VLOOKUP($C349,'START LİSTE'!$B$6:$G$646,2,0)),"",VLOOKUP($C349,'START LİSTE'!$B$6:$G$646,2,0))</f>
      </c>
      <c r="E349" s="53">
        <f>IF(ISERROR(VLOOKUP($C349,'START LİSTE'!$B$6:$G$646,4,0)),"",VLOOKUP($C349,'START LİSTE'!$B$6:$G$646,4,0))</f>
      </c>
      <c r="F349" s="54">
        <f>IF(ISERROR(VLOOKUP($C349,'FERDİ SONUÇ'!$B$6:$H$640,6,0)),"",VLOOKUP($C349,'FERDİ SONUÇ'!$B$6:$H$640,6,0))</f>
      </c>
      <c r="G349" s="53" t="str">
        <f>IF(OR(E349="",F349="DQ",F349="DNF",F349="DNS",F349=""),"-",VLOOKUP(C349,'FERDİ SONUÇ'!$B$6:$H$640,7,0))</f>
        <v>-</v>
      </c>
      <c r="H349" s="53" t="str">
        <f>IF(OR(E349="",E349="F",F349="DQ",F349="DNF",F349="DNS",F349=""),"-",VLOOKUP(C349,'FERDİ SONUÇ'!$B$6:$H$640,7,0))</f>
        <v>-</v>
      </c>
      <c r="I349" s="56" t="str">
        <f>IF(ISERROR(SMALL(H348:H353,2)),"-",SMALL(H348:H353,2))</f>
        <v>-</v>
      </c>
      <c r="J349" s="49"/>
      <c r="AZ349" s="47">
        <v>1343</v>
      </c>
    </row>
    <row r="350" spans="1:52" ht="15" customHeight="1">
      <c r="A350" s="74">
        <f>IF(AND(B350&lt;&gt;"",J350&lt;&gt;"DQ"),COUNT(J$6:J$365)-(RANK(J350,J$6:J$365)+COUNTIF(J$6:J350,J350))+2,IF(C348&lt;&gt;"",AZ350,""))</f>
      </c>
      <c r="B350" s="50">
        <f>IF(ISERROR(VLOOKUP(C348,'START LİSTE'!$B$6:$G$646,3,0)),"",VLOOKUP(C348,'START LİSTE'!$B$6:$G$646,3,0))</f>
      </c>
      <c r="C350" s="51"/>
      <c r="D350" s="52">
        <f>IF(ISERROR(VLOOKUP($C350,'START LİSTE'!$B$6:$G$646,2,0)),"",VLOOKUP($C350,'START LİSTE'!$B$6:$G$646,2,0))</f>
      </c>
      <c r="E350" s="53">
        <f>IF(ISERROR(VLOOKUP($C350,'START LİSTE'!$B$6:$G$646,4,0)),"",VLOOKUP($C350,'START LİSTE'!$B$6:$G$646,4,0))</f>
      </c>
      <c r="F350" s="54">
        <f>IF(ISERROR(VLOOKUP($C350,'FERDİ SONUÇ'!$B$6:$H$640,6,0)),"",VLOOKUP($C350,'FERDİ SONUÇ'!$B$6:$H$640,6,0))</f>
      </c>
      <c r="G350" s="53" t="str">
        <f>IF(OR(E350="",F350="DQ",F350="DNF",F350="DNS",F350=""),"-",VLOOKUP(C350,'FERDİ SONUÇ'!$B$6:$H$640,7,0))</f>
        <v>-</v>
      </c>
      <c r="H350" s="53" t="str">
        <f>IF(OR(E350="",E350="F",F350="DQ",F350="DNF",F350="DNS",F350=""),"-",VLOOKUP(C350,'FERDİ SONUÇ'!$B$6:$H$640,7,0))</f>
        <v>-</v>
      </c>
      <c r="I350" s="56" t="str">
        <f>IF(ISERROR(SMALL(H348:H353,3)),"-",SMALL(H348:H353,3))</f>
        <v>-</v>
      </c>
      <c r="J350" s="73">
        <f>IF(C348="","",IF(OR(I348="-",I349="-",I350="-",I351="-"),"DQ",SUM(I348,I349,I350,I351)))</f>
      </c>
      <c r="AZ350" s="47">
        <v>1344</v>
      </c>
    </row>
    <row r="351" spans="1:52" ht="15" customHeight="1">
      <c r="A351" s="48"/>
      <c r="B351" s="50"/>
      <c r="C351" s="51"/>
      <c r="D351" s="52">
        <f>IF(ISERROR(VLOOKUP($C351,'START LİSTE'!$B$6:$G$646,2,0)),"",VLOOKUP($C351,'START LİSTE'!$B$6:$G$646,2,0))</f>
      </c>
      <c r="E351" s="53">
        <f>IF(ISERROR(VLOOKUP($C351,'START LİSTE'!$B$6:$G$646,4,0)),"",VLOOKUP($C351,'START LİSTE'!$B$6:$G$646,4,0))</f>
      </c>
      <c r="F351" s="54">
        <f>IF(ISERROR(VLOOKUP($C351,'FERDİ SONUÇ'!$B$6:$H$640,6,0)),"",VLOOKUP($C351,'FERDİ SONUÇ'!$B$6:$H$640,6,0))</f>
      </c>
      <c r="G351" s="53" t="str">
        <f>IF(OR(E351="",F351="DQ",F351="DNF",F351="DNS",F351=""),"-",VLOOKUP(C351,'FERDİ SONUÇ'!$B$6:$H$640,7,0))</f>
        <v>-</v>
      </c>
      <c r="H351" s="53" t="str">
        <f>IF(OR(E351="",E351="F",F351="DQ",F351="DNF",F351="DNS",F351=""),"-",VLOOKUP(C351,'FERDİ SONUÇ'!$B$6:$H$640,7,0))</f>
        <v>-</v>
      </c>
      <c r="I351" s="56" t="str">
        <f>IF(ISERROR(SMALL(H348:H353,4)),"-",SMALL(H348:H353,4))</f>
        <v>-</v>
      </c>
      <c r="J351" s="49"/>
      <c r="AZ351" s="47">
        <v>1345</v>
      </c>
    </row>
    <row r="352" spans="1:52" ht="15" customHeight="1">
      <c r="A352" s="48"/>
      <c r="B352" s="50"/>
      <c r="C352" s="51"/>
      <c r="D352" s="52">
        <f>IF(ISERROR(VLOOKUP($C352,'START LİSTE'!$B$6:$G$646,2,0)),"",VLOOKUP($C352,'START LİSTE'!$B$6:$G$646,2,0))</f>
      </c>
      <c r="E352" s="53">
        <f>IF(ISERROR(VLOOKUP($C352,'START LİSTE'!$B$6:$G$646,4,0)),"",VLOOKUP($C352,'START LİSTE'!$B$6:$G$646,4,0))</f>
      </c>
      <c r="F352" s="54">
        <f>IF(ISERROR(VLOOKUP($C352,'FERDİ SONUÇ'!$B$6:$H$640,6,0)),"",VLOOKUP($C352,'FERDİ SONUÇ'!$B$6:$H$640,6,0))</f>
      </c>
      <c r="G352" s="53" t="str">
        <f>IF(OR(E352="",F352="DQ",F352="DNF",F352="DNS",F352=""),"-",VLOOKUP(C352,'FERDİ SONUÇ'!$B$6:$H$640,7,0))</f>
        <v>-</v>
      </c>
      <c r="H352" s="53" t="str">
        <f>IF(OR(E352="",E352="F",F352="DQ",F352="DNF",F352="DNS",F352=""),"-",VLOOKUP(C352,'FERDİ SONUÇ'!$B$6:$H$640,7,0))</f>
        <v>-</v>
      </c>
      <c r="I352" s="56" t="str">
        <f>IF(ISERROR(SMALL(H348:H353,5)),"-",SMALL(H348:H353,5))</f>
        <v>-</v>
      </c>
      <c r="J352" s="49"/>
      <c r="AZ352" s="47">
        <v>1346</v>
      </c>
    </row>
    <row r="353" spans="1:52" ht="15" customHeight="1">
      <c r="A353" s="57"/>
      <c r="B353" s="59"/>
      <c r="C353" s="88"/>
      <c r="D353" s="60">
        <f>IF(ISERROR(VLOOKUP($C353,'START LİSTE'!$B$6:$G$646,2,0)),"",VLOOKUP($C353,'START LİSTE'!$B$6:$G$646,2,0))</f>
      </c>
      <c r="E353" s="61">
        <f>IF(ISERROR(VLOOKUP($C353,'START LİSTE'!$B$6:$G$646,4,0)),"",VLOOKUP($C353,'START LİSTE'!$B$6:$G$646,4,0))</f>
      </c>
      <c r="F353" s="62">
        <f>IF(ISERROR(VLOOKUP($C353,'FERDİ SONUÇ'!$B$6:$H$640,6,0)),"",VLOOKUP($C353,'FERDİ SONUÇ'!$B$6:$H$640,6,0))</f>
      </c>
      <c r="G353" s="61" t="str">
        <f>IF(OR(E353="",F353="DQ",F353="DNF",F353="DNS",F353=""),"-",VLOOKUP(C353,'FERDİ SONUÇ'!$B$6:$H$640,7,0))</f>
        <v>-</v>
      </c>
      <c r="H353" s="61" t="str">
        <f>IF(OR(E353="",E353="F",F353="DQ",F353="DNF",F353="DNS",F353=""),"-",VLOOKUP(C353,'FERDİ SONUÇ'!$B$6:$H$640,7,0))</f>
        <v>-</v>
      </c>
      <c r="I353" s="64" t="str">
        <f>IF(ISERROR(SMALL(H348:H353,6)),"-",SMALL(H348:H353,6))</f>
        <v>-</v>
      </c>
      <c r="J353" s="58"/>
      <c r="AZ353" s="47">
        <v>1347</v>
      </c>
    </row>
    <row r="354" spans="1:52" ht="15" customHeight="1">
      <c r="A354" s="37"/>
      <c r="B354" s="39"/>
      <c r="C354" s="87"/>
      <c r="D354" s="41">
        <f>IF(ISERROR(VLOOKUP($C354,'START LİSTE'!$B$6:$G$646,2,0)),"",VLOOKUP($C354,'START LİSTE'!$B$6:$G$646,2,0))</f>
      </c>
      <c r="E354" s="42">
        <f>IF(ISERROR(VLOOKUP($C354,'START LİSTE'!$B$6:$G$646,4,0)),"",VLOOKUP($C354,'START LİSTE'!$B$6:$G$646,4,0))</f>
      </c>
      <c r="F354" s="43">
        <f>IF(ISERROR(VLOOKUP($C354,'FERDİ SONUÇ'!$B$6:$H$640,6,0)),"",VLOOKUP($C354,'FERDİ SONUÇ'!$B$6:$H$640,6,0))</f>
      </c>
      <c r="G354" s="42" t="str">
        <f>IF(OR(E354="",F354="DQ",F354="DNF",F354="DNS",F354=""),"-",VLOOKUP(C354,'FERDİ SONUÇ'!$B$6:$H$640,7,0))</f>
        <v>-</v>
      </c>
      <c r="H354" s="42" t="str">
        <f>IF(OR(E354="",E354="F",F354="DQ",F354="DNF",F354="DNS",F354=""),"-",VLOOKUP(C354,'FERDİ SONUÇ'!$B$6:$H$640,7,0))</f>
        <v>-</v>
      </c>
      <c r="I354" s="45" t="str">
        <f>IF(ISERROR(SMALL(H354:H359,1)),"-",SMALL(H354:H359,1))</f>
        <v>-</v>
      </c>
      <c r="J354" s="38"/>
      <c r="AZ354" s="47">
        <v>1348</v>
      </c>
    </row>
    <row r="355" spans="1:52" ht="15" customHeight="1">
      <c r="A355" s="48"/>
      <c r="B355" s="50"/>
      <c r="C355" s="51"/>
      <c r="D355" s="52">
        <f>IF(ISERROR(VLOOKUP($C355,'START LİSTE'!$B$6:$G$646,2,0)),"",VLOOKUP($C355,'START LİSTE'!$B$6:$G$646,2,0))</f>
      </c>
      <c r="E355" s="53">
        <f>IF(ISERROR(VLOOKUP($C355,'START LİSTE'!$B$6:$G$646,4,0)),"",VLOOKUP($C355,'START LİSTE'!$B$6:$G$646,4,0))</f>
      </c>
      <c r="F355" s="54">
        <f>IF(ISERROR(VLOOKUP($C355,'FERDİ SONUÇ'!$B$6:$H$640,6,0)),"",VLOOKUP($C355,'FERDİ SONUÇ'!$B$6:$H$640,6,0))</f>
      </c>
      <c r="G355" s="53" t="str">
        <f>IF(OR(E355="",F355="DQ",F355="DNF",F355="DNS",F355=""),"-",VLOOKUP(C355,'FERDİ SONUÇ'!$B$6:$H$640,7,0))</f>
        <v>-</v>
      </c>
      <c r="H355" s="53" t="str">
        <f>IF(OR(E355="",E355="F",F355="DQ",F355="DNF",F355="DNS",F355=""),"-",VLOOKUP(C355,'FERDİ SONUÇ'!$B$6:$H$640,7,0))</f>
        <v>-</v>
      </c>
      <c r="I355" s="56" t="str">
        <f>IF(ISERROR(SMALL(H354:H359,2)),"-",SMALL(H354:H359,2))</f>
        <v>-</v>
      </c>
      <c r="J355" s="49"/>
      <c r="AZ355" s="47">
        <v>1349</v>
      </c>
    </row>
    <row r="356" spans="1:52" ht="15" customHeight="1">
      <c r="A356" s="74">
        <f>IF(AND(B356&lt;&gt;"",J356&lt;&gt;"DQ"),COUNT(J$6:J$365)-(RANK(J356,J$6:J$365)+COUNTIF(J$6:J356,J356))+2,IF(C354&lt;&gt;"",AZ356,""))</f>
      </c>
      <c r="B356" s="50">
        <f>IF(ISERROR(VLOOKUP(C354,'START LİSTE'!$B$6:$G$646,3,0)),"",VLOOKUP(C354,'START LİSTE'!$B$6:$G$646,3,0))</f>
      </c>
      <c r="C356" s="51"/>
      <c r="D356" s="52">
        <f>IF(ISERROR(VLOOKUP($C356,'START LİSTE'!$B$6:$G$646,2,0)),"",VLOOKUP($C356,'START LİSTE'!$B$6:$G$646,2,0))</f>
      </c>
      <c r="E356" s="53">
        <f>IF(ISERROR(VLOOKUP($C356,'START LİSTE'!$B$6:$G$646,4,0)),"",VLOOKUP($C356,'START LİSTE'!$B$6:$G$646,4,0))</f>
      </c>
      <c r="F356" s="54">
        <f>IF(ISERROR(VLOOKUP($C356,'FERDİ SONUÇ'!$B$6:$H$640,6,0)),"",VLOOKUP($C356,'FERDİ SONUÇ'!$B$6:$H$640,6,0))</f>
      </c>
      <c r="G356" s="53" t="str">
        <f>IF(OR(E356="",F356="DQ",F356="DNF",F356="DNS",F356=""),"-",VLOOKUP(C356,'FERDİ SONUÇ'!$B$6:$H$640,7,0))</f>
        <v>-</v>
      </c>
      <c r="H356" s="53" t="str">
        <f>IF(OR(E356="",E356="F",F356="DQ",F356="DNF",F356="DNS",F356=""),"-",VLOOKUP(C356,'FERDİ SONUÇ'!$B$6:$H$640,7,0))</f>
        <v>-</v>
      </c>
      <c r="I356" s="56" t="str">
        <f>IF(ISERROR(SMALL(H354:H359,3)),"-",SMALL(H354:H359,3))</f>
        <v>-</v>
      </c>
      <c r="J356" s="73">
        <f>IF(C354="","",IF(OR(I354="-",I355="-",I356="-",I357="-"),"DQ",SUM(I354,I355,I356,I357)))</f>
      </c>
      <c r="AZ356" s="47">
        <v>1350</v>
      </c>
    </row>
    <row r="357" spans="1:52" ht="15" customHeight="1">
      <c r="A357" s="48"/>
      <c r="B357" s="50"/>
      <c r="C357" s="51"/>
      <c r="D357" s="52">
        <f>IF(ISERROR(VLOOKUP($C357,'START LİSTE'!$B$6:$G$646,2,0)),"",VLOOKUP($C357,'START LİSTE'!$B$6:$G$646,2,0))</f>
      </c>
      <c r="E357" s="53">
        <f>IF(ISERROR(VLOOKUP($C357,'START LİSTE'!$B$6:$G$646,4,0)),"",VLOOKUP($C357,'START LİSTE'!$B$6:$G$646,4,0))</f>
      </c>
      <c r="F357" s="54">
        <f>IF(ISERROR(VLOOKUP($C357,'FERDİ SONUÇ'!$B$6:$H$640,6,0)),"",VLOOKUP($C357,'FERDİ SONUÇ'!$B$6:$H$640,6,0))</f>
      </c>
      <c r="G357" s="53" t="str">
        <f>IF(OR(E357="",F357="DQ",F357="DNF",F357="DNS",F357=""),"-",VLOOKUP(C357,'FERDİ SONUÇ'!$B$6:$H$640,7,0))</f>
        <v>-</v>
      </c>
      <c r="H357" s="53" t="str">
        <f>IF(OR(E357="",E357="F",F357="DQ",F357="DNF",F357="DNS",F357=""),"-",VLOOKUP(C357,'FERDİ SONUÇ'!$B$6:$H$640,7,0))</f>
        <v>-</v>
      </c>
      <c r="I357" s="56" t="str">
        <f>IF(ISERROR(SMALL(H354:H359,4)),"-",SMALL(H354:H359,4))</f>
        <v>-</v>
      </c>
      <c r="J357" s="49"/>
      <c r="AZ357" s="47">
        <v>1351</v>
      </c>
    </row>
    <row r="358" spans="1:52" ht="15" customHeight="1">
      <c r="A358" s="48"/>
      <c r="B358" s="50"/>
      <c r="C358" s="51"/>
      <c r="D358" s="52">
        <f>IF(ISERROR(VLOOKUP($C358,'START LİSTE'!$B$6:$G$646,2,0)),"",VLOOKUP($C358,'START LİSTE'!$B$6:$G$646,2,0))</f>
      </c>
      <c r="E358" s="53">
        <f>IF(ISERROR(VLOOKUP($C358,'START LİSTE'!$B$6:$G$646,4,0)),"",VLOOKUP($C358,'START LİSTE'!$B$6:$G$646,4,0))</f>
      </c>
      <c r="F358" s="54">
        <f>IF(ISERROR(VLOOKUP($C358,'FERDİ SONUÇ'!$B$6:$H$640,6,0)),"",VLOOKUP($C358,'FERDİ SONUÇ'!$B$6:$H$640,6,0))</f>
      </c>
      <c r="G358" s="53" t="str">
        <f>IF(OR(E358="",F358="DQ",F358="DNF",F358="DNS",F358=""),"-",VLOOKUP(C358,'FERDİ SONUÇ'!$B$6:$H$640,7,0))</f>
        <v>-</v>
      </c>
      <c r="H358" s="53" t="str">
        <f>IF(OR(E358="",E358="F",F358="DQ",F358="DNF",F358="DNS",F358=""),"-",VLOOKUP(C358,'FERDİ SONUÇ'!$B$6:$H$640,7,0))</f>
        <v>-</v>
      </c>
      <c r="I358" s="56" t="str">
        <f>IF(ISERROR(SMALL(H354:H359,5)),"-",SMALL(H354:H359,5))</f>
        <v>-</v>
      </c>
      <c r="J358" s="49"/>
      <c r="AZ358" s="47">
        <v>1352</v>
      </c>
    </row>
    <row r="359" spans="1:52" ht="15" customHeight="1">
      <c r="A359" s="57"/>
      <c r="B359" s="59"/>
      <c r="C359" s="88"/>
      <c r="D359" s="60">
        <f>IF(ISERROR(VLOOKUP($C359,'START LİSTE'!$B$6:$G$646,2,0)),"",VLOOKUP($C359,'START LİSTE'!$B$6:$G$646,2,0))</f>
      </c>
      <c r="E359" s="61">
        <f>IF(ISERROR(VLOOKUP($C359,'START LİSTE'!$B$6:$G$646,4,0)),"",VLOOKUP($C359,'START LİSTE'!$B$6:$G$646,4,0))</f>
      </c>
      <c r="F359" s="62">
        <f>IF(ISERROR(VLOOKUP($C359,'FERDİ SONUÇ'!$B$6:$H$640,6,0)),"",VLOOKUP($C359,'FERDİ SONUÇ'!$B$6:$H$640,6,0))</f>
      </c>
      <c r="G359" s="61" t="str">
        <f>IF(OR(E359="",F359="DQ",F359="DNF",F359="DNS",F359=""),"-",VLOOKUP(C359,'FERDİ SONUÇ'!$B$6:$H$640,7,0))</f>
        <v>-</v>
      </c>
      <c r="H359" s="61" t="str">
        <f>IF(OR(E359="",E359="F",F359="DQ",F359="DNF",F359="DNS",F359=""),"-",VLOOKUP(C359,'FERDİ SONUÇ'!$B$6:$H$640,7,0))</f>
        <v>-</v>
      </c>
      <c r="I359" s="64" t="str">
        <f>IF(ISERROR(SMALL(H354:H359,6)),"-",SMALL(H354:H359,6))</f>
        <v>-</v>
      </c>
      <c r="J359" s="58"/>
      <c r="AZ359" s="47">
        <v>1353</v>
      </c>
    </row>
    <row r="360" spans="1:52" ht="15" customHeight="1">
      <c r="A360" s="37"/>
      <c r="B360" s="39"/>
      <c r="C360" s="87"/>
      <c r="D360" s="41">
        <f>IF(ISERROR(VLOOKUP($C360,'START LİSTE'!$B$6:$G$646,2,0)),"",VLOOKUP($C360,'START LİSTE'!$B$6:$G$646,2,0))</f>
      </c>
      <c r="E360" s="42">
        <f>IF(ISERROR(VLOOKUP($C360,'START LİSTE'!$B$6:$G$646,4,0)),"",VLOOKUP($C360,'START LİSTE'!$B$6:$G$646,4,0))</f>
      </c>
      <c r="F360" s="43">
        <f>IF(ISERROR(VLOOKUP($C360,'FERDİ SONUÇ'!$B$6:$H$640,6,0)),"",VLOOKUP($C360,'FERDİ SONUÇ'!$B$6:$H$640,6,0))</f>
      </c>
      <c r="G360" s="42" t="str">
        <f>IF(OR(E360="",F360="DQ",F360="DNF",F360="DNS",F360=""),"-",VLOOKUP(C360,'FERDİ SONUÇ'!$B$6:$H$640,7,0))</f>
        <v>-</v>
      </c>
      <c r="H360" s="42" t="str">
        <f>IF(OR(E360="",E360="F",F360="DQ",F360="DNF",F360="DNS",F360=""),"-",VLOOKUP(C360,'FERDİ SONUÇ'!$B$6:$H$640,7,0))</f>
        <v>-</v>
      </c>
      <c r="I360" s="45" t="str">
        <f>IF(ISERROR(SMALL(H360:H365,1)),"-",SMALL(H360:H365,1))</f>
        <v>-</v>
      </c>
      <c r="J360" s="38"/>
      <c r="AZ360" s="47">
        <v>1354</v>
      </c>
    </row>
    <row r="361" spans="1:52" ht="15" customHeight="1">
      <c r="A361" s="48"/>
      <c r="B361" s="50"/>
      <c r="C361" s="51"/>
      <c r="D361" s="52">
        <f>IF(ISERROR(VLOOKUP($C361,'START LİSTE'!$B$6:$G$646,2,0)),"",VLOOKUP($C361,'START LİSTE'!$B$6:$G$646,2,0))</f>
      </c>
      <c r="E361" s="53">
        <f>IF(ISERROR(VLOOKUP($C361,'START LİSTE'!$B$6:$G$646,4,0)),"",VLOOKUP($C361,'START LİSTE'!$B$6:$G$646,4,0))</f>
      </c>
      <c r="F361" s="54">
        <f>IF(ISERROR(VLOOKUP($C361,'FERDİ SONUÇ'!$B$6:$H$640,6,0)),"",VLOOKUP($C361,'FERDİ SONUÇ'!$B$6:$H$640,6,0))</f>
      </c>
      <c r="G361" s="53" t="str">
        <f>IF(OR(E361="",F361="DQ",F361="DNF",F361="DNS",F361=""),"-",VLOOKUP(C361,'FERDİ SONUÇ'!$B$6:$H$640,7,0))</f>
        <v>-</v>
      </c>
      <c r="H361" s="53" t="str">
        <f>IF(OR(E361="",E361="F",F361="DQ",F361="DNF",F361="DNS",F361=""),"-",VLOOKUP(C361,'FERDİ SONUÇ'!$B$6:$H$640,7,0))</f>
        <v>-</v>
      </c>
      <c r="I361" s="56" t="str">
        <f>IF(ISERROR(SMALL(H360:H365,2)),"-",SMALL(H360:H365,2))</f>
        <v>-</v>
      </c>
      <c r="J361" s="49"/>
      <c r="AZ361" s="47">
        <v>1355</v>
      </c>
    </row>
    <row r="362" spans="1:52" ht="15" customHeight="1">
      <c r="A362" s="74">
        <f>IF(AND(B362&lt;&gt;"",J362&lt;&gt;"DQ"),COUNT(J$6:J$365)-(RANK(J362,J$6:J$365)+COUNTIF(J$6:J362,J362))+2,IF(C360&lt;&gt;"",AZ362,""))</f>
      </c>
      <c r="B362" s="50">
        <f>IF(ISERROR(VLOOKUP(C360,'START LİSTE'!$B$6:$G$646,3,0)),"",VLOOKUP(C360,'START LİSTE'!$B$6:$G$646,3,0))</f>
      </c>
      <c r="C362" s="51"/>
      <c r="D362" s="52">
        <f>IF(ISERROR(VLOOKUP($C362,'START LİSTE'!$B$6:$G$646,2,0)),"",VLOOKUP($C362,'START LİSTE'!$B$6:$G$646,2,0))</f>
      </c>
      <c r="E362" s="53">
        <f>IF(ISERROR(VLOOKUP($C362,'START LİSTE'!$B$6:$G$646,4,0)),"",VLOOKUP($C362,'START LİSTE'!$B$6:$G$646,4,0))</f>
      </c>
      <c r="F362" s="54">
        <f>IF(ISERROR(VLOOKUP($C362,'FERDİ SONUÇ'!$B$6:$H$640,6,0)),"",VLOOKUP($C362,'FERDİ SONUÇ'!$B$6:$H$640,6,0))</f>
      </c>
      <c r="G362" s="53" t="str">
        <f>IF(OR(E362="",F362="DQ",F362="DNF",F362="DNS",F362=""),"-",VLOOKUP(C362,'FERDİ SONUÇ'!$B$6:$H$640,7,0))</f>
        <v>-</v>
      </c>
      <c r="H362" s="53" t="str">
        <f>IF(OR(E362="",E362="F",F362="DQ",F362="DNF",F362="DNS",F362=""),"-",VLOOKUP(C362,'FERDİ SONUÇ'!$B$6:$H$640,7,0))</f>
        <v>-</v>
      </c>
      <c r="I362" s="56" t="str">
        <f>IF(ISERROR(SMALL(H360:H365,3)),"-",SMALL(H360:H365,3))</f>
        <v>-</v>
      </c>
      <c r="J362" s="73">
        <f>IF(C360="","",IF(OR(I360="-",I361="-",I362="-",I363="-"),"DQ",SUM(I360,I361,I362,I363)))</f>
      </c>
      <c r="AZ362" s="47">
        <v>1356</v>
      </c>
    </row>
    <row r="363" spans="1:52" ht="15" customHeight="1">
      <c r="A363" s="48"/>
      <c r="B363" s="50"/>
      <c r="C363" s="51"/>
      <c r="D363" s="52">
        <f>IF(ISERROR(VLOOKUP($C363,'START LİSTE'!$B$6:$G$646,2,0)),"",VLOOKUP($C363,'START LİSTE'!$B$6:$G$646,2,0))</f>
      </c>
      <c r="E363" s="53">
        <f>IF(ISERROR(VLOOKUP($C363,'START LİSTE'!$B$6:$G$646,4,0)),"",VLOOKUP($C363,'START LİSTE'!$B$6:$G$646,4,0))</f>
      </c>
      <c r="F363" s="54">
        <f>IF(ISERROR(VLOOKUP($C363,'FERDİ SONUÇ'!$B$6:$H$640,6,0)),"",VLOOKUP($C363,'FERDİ SONUÇ'!$B$6:$H$640,6,0))</f>
      </c>
      <c r="G363" s="53" t="str">
        <f>IF(OR(E363="",F363="DQ",F363="DNF",F363="DNS",F363=""),"-",VLOOKUP(C363,'FERDİ SONUÇ'!$B$6:$H$640,7,0))</f>
        <v>-</v>
      </c>
      <c r="H363" s="53" t="str">
        <f>IF(OR(E363="",E363="F",F363="DQ",F363="DNF",F363="DNS",F363=""),"-",VLOOKUP(C363,'FERDİ SONUÇ'!$B$6:$H$640,7,0))</f>
        <v>-</v>
      </c>
      <c r="I363" s="56" t="str">
        <f>IF(ISERROR(SMALL(H360:H365,4)),"-",SMALL(H360:H365,4))</f>
        <v>-</v>
      </c>
      <c r="J363" s="49"/>
      <c r="AZ363" s="47">
        <v>1357</v>
      </c>
    </row>
    <row r="364" spans="1:52" ht="15" customHeight="1">
      <c r="A364" s="48"/>
      <c r="B364" s="50"/>
      <c r="C364" s="51"/>
      <c r="D364" s="52">
        <f>IF(ISERROR(VLOOKUP($C364,'START LİSTE'!$B$6:$G$646,2,0)),"",VLOOKUP($C364,'START LİSTE'!$B$6:$G$646,2,0))</f>
      </c>
      <c r="E364" s="53">
        <f>IF(ISERROR(VLOOKUP($C364,'START LİSTE'!$B$6:$G$646,4,0)),"",VLOOKUP($C364,'START LİSTE'!$B$6:$G$646,4,0))</f>
      </c>
      <c r="F364" s="54">
        <f>IF(ISERROR(VLOOKUP($C364,'FERDİ SONUÇ'!$B$6:$H$640,6,0)),"",VLOOKUP($C364,'FERDİ SONUÇ'!$B$6:$H$640,6,0))</f>
      </c>
      <c r="G364" s="53" t="str">
        <f>IF(OR(E364="",F364="DQ",F364="DNF",F364="DNS",F364=""),"-",VLOOKUP(C364,'FERDİ SONUÇ'!$B$6:$H$640,7,0))</f>
        <v>-</v>
      </c>
      <c r="H364" s="53" t="str">
        <f>IF(OR(E364="",E364="F",F364="DQ",F364="DNF",F364="DNS",F364=""),"-",VLOOKUP(C364,'FERDİ SONUÇ'!$B$6:$H$640,7,0))</f>
        <v>-</v>
      </c>
      <c r="I364" s="56" t="str">
        <f>IF(ISERROR(SMALL(H360:H365,5)),"-",SMALL(H360:H365,5))</f>
        <v>-</v>
      </c>
      <c r="J364" s="49"/>
      <c r="AZ364" s="47">
        <v>1358</v>
      </c>
    </row>
    <row r="365" spans="1:52" ht="15" customHeight="1">
      <c r="A365" s="57"/>
      <c r="B365" s="59"/>
      <c r="C365" s="88"/>
      <c r="D365" s="60">
        <f>IF(ISERROR(VLOOKUP($C365,'START LİSTE'!$B$6:$G$646,2,0)),"",VLOOKUP($C365,'START LİSTE'!$B$6:$G$646,2,0))</f>
      </c>
      <c r="E365" s="61">
        <f>IF(ISERROR(VLOOKUP($C365,'START LİSTE'!$B$6:$G$646,4,0)),"",VLOOKUP($C365,'START LİSTE'!$B$6:$G$646,4,0))</f>
      </c>
      <c r="F365" s="62">
        <f>IF(ISERROR(VLOOKUP($C365,'FERDİ SONUÇ'!$B$6:$H$640,6,0)),"",VLOOKUP($C365,'FERDİ SONUÇ'!$B$6:$H$640,6,0))</f>
      </c>
      <c r="G365" s="61" t="str">
        <f>IF(OR(E365="",F365="DQ",F365="DNF",F365="DNS",F365=""),"-",VLOOKUP(C365,'FERDİ SONUÇ'!$B$6:$H$640,7,0))</f>
        <v>-</v>
      </c>
      <c r="H365" s="61" t="str">
        <f>IF(OR(E365="",E365="F",F365="DQ",F365="DNF",F365="DNS",F365=""),"-",VLOOKUP(C365,'FERDİ SONUÇ'!$B$6:$H$640,7,0))</f>
        <v>-</v>
      </c>
      <c r="I365" s="64" t="str">
        <f>IF(ISERROR(SMALL(H360:H365,6)),"-",SMALL(H360:H365,6))</f>
        <v>-</v>
      </c>
      <c r="J365" s="58"/>
      <c r="AZ365" s="47">
        <v>1359</v>
      </c>
    </row>
  </sheetData>
  <sheetProtection password="EF9D" sheet="1"/>
  <mergeCells count="5">
    <mergeCell ref="F4:J4"/>
    <mergeCell ref="A1:J1"/>
    <mergeCell ref="A2:J2"/>
    <mergeCell ref="A3:J3"/>
    <mergeCell ref="C4:D4"/>
  </mergeCells>
  <conditionalFormatting sqref="B5">
    <cfRule type="duplicateValues" priority="13" dxfId="25" stopIfTrue="1">
      <formula>AND(COUNTIF($B$5:$B$5,B5)&gt;1,NOT(ISBLANK(B5)))</formula>
    </cfRule>
  </conditionalFormatting>
  <conditionalFormatting sqref="J6:J185">
    <cfRule type="duplicateValues" priority="4" dxfId="0" stopIfTrue="1">
      <formula>AND(COUNTIF($J$6:$J$185,J6)&gt;1,NOT(ISBLANK(J6)))</formula>
    </cfRule>
  </conditionalFormatting>
  <conditionalFormatting sqref="A6:A185">
    <cfRule type="cellIs" priority="3" dxfId="26" operator="greaterThan">
      <formula>1000</formula>
    </cfRule>
  </conditionalFormatting>
  <conditionalFormatting sqref="J186:J365">
    <cfRule type="duplicateValues" priority="2" dxfId="0" stopIfTrue="1">
      <formula>AND(COUNTIF($J$186:$J$365,J186)&gt;1,NOT(ISBLANK(J186)))</formula>
    </cfRule>
  </conditionalFormatting>
  <conditionalFormatting sqref="A186:A365">
    <cfRule type="cellIs" priority="1" dxfId="26" operator="greaterThan">
      <formula>1000</formula>
    </cfRule>
  </conditionalFormatting>
  <printOptions horizontalCentered="1"/>
  <pageMargins left="0.57" right="0.12" top="0.5511811023622047" bottom="0.5118110236220472" header="0.3937007874015748" footer="0.3937007874015748"/>
  <pageSetup horizontalDpi="300" verticalDpi="300" orientation="portrait" paperSize="9" scale="74" r:id="rId2"/>
  <headerFooter alignWithMargins="0">
    <oddFooter>&amp;C&amp;P</oddFooter>
  </headerFooter>
  <rowBreaks count="5" manualBreakCount="5">
    <brk id="65" max="9" man="1"/>
    <brk id="131" max="9" man="1"/>
    <brk id="197" max="9" man="1"/>
    <brk id="263" max="9" man="1"/>
    <brk id="329" max="9" man="1"/>
  </rowBreaks>
  <drawing r:id="rId1"/>
</worksheet>
</file>

<file path=xl/worksheets/sheet5.xml><?xml version="1.0" encoding="utf-8"?>
<worksheet xmlns="http://schemas.openxmlformats.org/spreadsheetml/2006/main" xmlns:r="http://schemas.openxmlformats.org/officeDocument/2006/relationships">
  <sheetPr>
    <tabColor rgb="FF0070C0"/>
  </sheetPr>
  <dimension ref="A1:H77"/>
  <sheetViews>
    <sheetView view="pageBreakPreview" zoomScale="110" zoomScaleSheetLayoutView="110" zoomScalePageLayoutView="0" workbookViewId="0" topLeftCell="A1">
      <selection activeCell="K14" sqref="K14"/>
    </sheetView>
  </sheetViews>
  <sheetFormatPr defaultColWidth="9.00390625" defaultRowHeight="12.75"/>
  <cols>
    <col min="1" max="1" width="6.75390625" style="69" customWidth="1"/>
    <col min="2" max="2" width="30.75390625" style="65" customWidth="1"/>
    <col min="3" max="3" width="7.75390625" style="65" customWidth="1"/>
    <col min="4" max="4" width="27.875" style="65" customWidth="1"/>
    <col min="5" max="5" width="8.375" style="65" hidden="1" customWidth="1"/>
    <col min="6" max="7" width="8.25390625" style="65" customWidth="1"/>
    <col min="8" max="8" width="8.875" style="69" customWidth="1"/>
    <col min="9" max="16384" width="9.125" style="65" customWidth="1"/>
  </cols>
  <sheetData>
    <row r="1" spans="1:8" s="46" customFormat="1" ht="30" customHeight="1">
      <c r="A1" s="167" t="str">
        <f>KAPAK!A2</f>
        <v>Türkiye Atletizm Federasyonu
Konya Atletizm İl Temsilciliği</v>
      </c>
      <c r="B1" s="167"/>
      <c r="C1" s="167"/>
      <c r="D1" s="167"/>
      <c r="E1" s="167"/>
      <c r="F1" s="167"/>
      <c r="G1" s="167"/>
      <c r="H1" s="167"/>
    </row>
    <row r="2" spans="1:8" s="46" customFormat="1" ht="15.75">
      <c r="A2" s="168" t="str">
        <f>KAPAK!B26</f>
        <v>Genç ve Büyük Kulüpler Türkiye Kros Şampiyonası 1. Kademe</v>
      </c>
      <c r="B2" s="168"/>
      <c r="C2" s="168"/>
      <c r="D2" s="168"/>
      <c r="E2" s="168"/>
      <c r="F2" s="168"/>
      <c r="G2" s="168"/>
      <c r="H2" s="168"/>
    </row>
    <row r="3" spans="1:8" s="46" customFormat="1" ht="14.25">
      <c r="A3" s="169" t="str">
        <f>KAPAK!B29</f>
        <v>Konya</v>
      </c>
      <c r="B3" s="169"/>
      <c r="C3" s="169"/>
      <c r="D3" s="169"/>
      <c r="E3" s="169"/>
      <c r="F3" s="169"/>
      <c r="G3" s="169"/>
      <c r="H3" s="169"/>
    </row>
    <row r="4" spans="1:8" s="46" customFormat="1" ht="16.5" customHeight="1">
      <c r="A4" s="76" t="str">
        <f>KAPAK!B28</f>
        <v>Büyük Kadınlar</v>
      </c>
      <c r="B4" s="76"/>
      <c r="C4" s="77" t="str">
        <f>KAPAK!B27</f>
        <v>6000 Metre</v>
      </c>
      <c r="D4" s="77"/>
      <c r="E4" s="77"/>
      <c r="F4" s="163">
        <f>KAPAK!B30</f>
        <v>41651.458333333336</v>
      </c>
      <c r="G4" s="163"/>
      <c r="H4" s="163"/>
    </row>
    <row r="5" spans="1:8" s="34" customFormat="1" ht="27" customHeight="1">
      <c r="A5" s="72" t="s">
        <v>5</v>
      </c>
      <c r="B5" s="32" t="s">
        <v>28</v>
      </c>
      <c r="C5" s="85" t="s">
        <v>1</v>
      </c>
      <c r="D5" s="32" t="s">
        <v>3</v>
      </c>
      <c r="E5" s="32" t="s">
        <v>8</v>
      </c>
      <c r="F5" s="32" t="s">
        <v>7</v>
      </c>
      <c r="G5" s="84" t="s">
        <v>15</v>
      </c>
      <c r="H5" s="32" t="s">
        <v>6</v>
      </c>
    </row>
    <row r="6" spans="1:8" s="46" customFormat="1" ht="11.25" customHeight="1">
      <c r="A6" s="37"/>
      <c r="B6" s="39"/>
      <c r="C6" s="78">
        <f>IF(A8="","",INDEX('TAKIM KAYIT'!$C$6:$C$365,MATCH(C8,'TAKIM KAYIT'!$C$6:$C$365,0)-2))</f>
        <v>101</v>
      </c>
      <c r="D6" s="41" t="str">
        <f>IF(ISERROR(VLOOKUP($C6,'START LİSTE'!$B$6:$G$646,2,0)),"",VLOOKUP($C6,'START LİSTE'!$B$6:$G$646,2,0))</f>
        <v>ÖZLEM KAYA </v>
      </c>
      <c r="E6" s="42" t="str">
        <f>IF(ISERROR(VLOOKUP($C6,'START LİSTE'!$B$6:$G$646,4,0)),"",VLOOKUP($C6,'START LİSTE'!$B$6:$G$646,4,0))</f>
        <v>T</v>
      </c>
      <c r="F6" s="43">
        <f>IF(ISERROR(VLOOKUP($C6,'FERDİ SONUÇ'!$B$6:$H$640,6,0)),"",VLOOKUP($C6,'FERDİ SONUÇ'!$B$6:$H$640,6,0))</f>
        <v>2122</v>
      </c>
      <c r="G6" s="79">
        <f>IF(OR(E6="",F6="DQ",F6="DNF",F6="DNS",F6=""),"-",VLOOKUP(C6,'FERDİ SONUÇ'!$B$6:$H$640,7,0))</f>
        <v>3</v>
      </c>
      <c r="H6" s="38"/>
    </row>
    <row r="7" spans="1:8" s="46" customFormat="1" ht="11.25" customHeight="1">
      <c r="A7" s="48"/>
      <c r="B7" s="50"/>
      <c r="C7" s="80">
        <f>IF(A8="","",INDEX('TAKIM KAYIT'!$C$6:$C$365,MATCH(C8,'TAKIM KAYIT'!$C$6:$C$365,0)-1))</f>
        <v>102</v>
      </c>
      <c r="D7" s="52" t="str">
        <f>IF(ISERROR(VLOOKUP($C7,'START LİSTE'!$B$6:$G$646,2,0)),"",VLOOKUP($C7,'START LİSTE'!$B$6:$G$646,2,0))</f>
        <v>BURCU BÜYÜKBEZGİN</v>
      </c>
      <c r="E7" s="53" t="str">
        <f>IF(ISERROR(VLOOKUP($C7,'START LİSTE'!$B$6:$G$646,4,0)),"",VLOOKUP($C7,'START LİSTE'!$B$6:$G$646,4,0))</f>
        <v>T</v>
      </c>
      <c r="F7" s="54">
        <f>IF(ISERROR(VLOOKUP($C7,'FERDİ SONUÇ'!$B$6:$H$640,6,0)),"",VLOOKUP($C7,'FERDİ SONUÇ'!$B$6:$H$640,6,0))</f>
        <v>2118</v>
      </c>
      <c r="G7" s="81">
        <f>IF(OR(E7="",F7="DQ",F7="DNF",F7="DNS",F7=""),"-",VLOOKUP(C7,'FERDİ SONUÇ'!$B$6:$H$640,7,0))</f>
        <v>2</v>
      </c>
      <c r="H7" s="49"/>
    </row>
    <row r="8" spans="1:8" s="46" customFormat="1" ht="11.25" customHeight="1">
      <c r="A8" s="86">
        <f>IF(ISERROR(SMALL('TAKIM KAYIT'!$A$6:$A$365,1)),"",SMALL('TAKIM KAYIT'!$A$6:$A$365,1))</f>
        <v>1</v>
      </c>
      <c r="B8" s="50" t="str">
        <f>IF(A8="","",VLOOKUP(A8,'TAKIM KAYIT'!$A$6:$J$365,2,FALSE))</f>
        <v>İSTANBUL-ÜSKÜDAR BELEDİYESPOR</v>
      </c>
      <c r="C8" s="80">
        <f>IF(A8="","",VLOOKUP(A8,'TAKIM KAYIT'!$A$6:$J$365,3,FALSE))</f>
        <v>103</v>
      </c>
      <c r="D8" s="52" t="str">
        <f>IF(ISERROR(VLOOKUP($C8,'START LİSTE'!$B$6:$G$646,2,0)),"",VLOOKUP($C8,'START LİSTE'!$B$6:$G$646,2,0))</f>
        <v>ESMA AYDEMİR</v>
      </c>
      <c r="E8" s="53" t="str">
        <f>IF(ISERROR(VLOOKUP($C8,'START LİSTE'!$B$6:$G$646,4,0)),"",VLOOKUP($C8,'START LİSTE'!$B$6:$G$646,4,0))</f>
        <v>T</v>
      </c>
      <c r="F8" s="54">
        <f>IF(ISERROR(VLOOKUP($C8,'FERDİ SONUÇ'!$B$6:$H$640,6,0)),"",VLOOKUP($C8,'FERDİ SONUÇ'!$B$6:$H$640,6,0))</f>
        <v>2116</v>
      </c>
      <c r="G8" s="81">
        <f>IF(OR(E8="",F8="DQ",F8="DNF",F8="DNS",F8=""),"-",VLOOKUP(C8,'FERDİ SONUÇ'!$B$6:$H$640,7,0))</f>
        <v>1</v>
      </c>
      <c r="H8" s="73">
        <f>IF(A8="","",VLOOKUP(A8,'TAKIM KAYIT'!$A$6:$K$365,10,FALSE))</f>
        <v>12</v>
      </c>
    </row>
    <row r="9" spans="1:8" s="46" customFormat="1" ht="11.25" customHeight="1">
      <c r="A9" s="48"/>
      <c r="B9" s="50"/>
      <c r="C9" s="80">
        <f>IF(A8="","",INDEX('TAKIM KAYIT'!$C$6:$C$365,MATCH(C8,'TAKIM KAYIT'!$C$6:$C$365,0)+1))</f>
        <v>104</v>
      </c>
      <c r="D9" s="52" t="str">
        <f>IF(ISERROR(VLOOKUP($C9,'START LİSTE'!$B$6:$G$646,2,0)),"",VLOOKUP($C9,'START LİSTE'!$B$6:$G$646,2,0))</f>
        <v>TUĞBA GÜVENÇ</v>
      </c>
      <c r="E9" s="53" t="str">
        <f>IF(ISERROR(VLOOKUP($C9,'START LİSTE'!$B$6:$G$646,4,0)),"",VLOOKUP($C9,'START LİSTE'!$B$6:$G$646,4,0))</f>
        <v>T</v>
      </c>
      <c r="F9" s="54">
        <f>IF(ISERROR(VLOOKUP($C9,'FERDİ SONUÇ'!$B$6:$H$640,6,0)),"",VLOOKUP($C9,'FERDİ SONUÇ'!$B$6:$H$640,6,0))</f>
        <v>2216</v>
      </c>
      <c r="G9" s="81">
        <f>IF(OR(E9="",F9="DQ",F9="DNF",F9="DNS",F9=""),"-",VLOOKUP(C9,'FERDİ SONUÇ'!$B$6:$H$640,7,0))</f>
        <v>6</v>
      </c>
      <c r="H9" s="49"/>
    </row>
    <row r="10" spans="1:8" s="46" customFormat="1" ht="11.25" customHeight="1">
      <c r="A10" s="48"/>
      <c r="B10" s="50"/>
      <c r="C10" s="80">
        <f>IF(A8="","",INDEX('TAKIM KAYIT'!$C$6:$C$365,MATCH(C8,'TAKIM KAYIT'!$C$6:$C$365,0)+2))</f>
        <v>105</v>
      </c>
      <c r="D10" s="52" t="str">
        <f>IF(ISERROR(VLOOKUP($C10,'START LİSTE'!$B$6:$G$646,2,0)),"",VLOOKUP($C10,'START LİSTE'!$B$6:$G$646,2,0))</f>
        <v>BAHAR DOĞAN</v>
      </c>
      <c r="E10" s="53" t="str">
        <f>IF(ISERROR(VLOOKUP($C10,'START LİSTE'!$B$6:$G$646,4,0)),"",VLOOKUP($C10,'START LİSTE'!$B$6:$G$646,4,0))</f>
        <v>T</v>
      </c>
      <c r="F10" s="54" t="str">
        <f>IF(ISERROR(VLOOKUP($C10,'FERDİ SONUÇ'!$B$6:$H$640,6,0)),"",VLOOKUP($C10,'FERDİ SONUÇ'!$B$6:$H$640,6,0))</f>
        <v>DNS</v>
      </c>
      <c r="G10" s="81" t="str">
        <f>IF(OR(E10="",F10="DQ",F10="DNF",F10="DNS",F10=""),"-",VLOOKUP(C10,'FERDİ SONUÇ'!$B$6:$H$640,7,0))</f>
        <v>-</v>
      </c>
      <c r="H10" s="49"/>
    </row>
    <row r="11" spans="1:8" s="46" customFormat="1" ht="11.25" customHeight="1">
      <c r="A11" s="57"/>
      <c r="B11" s="59"/>
      <c r="C11" s="82">
        <f>IF(A8="","",INDEX('TAKIM KAYIT'!$C$6:$C$365,MATCH(C8,'TAKIM KAYIT'!$C$6:$C$365,0)+3))</f>
        <v>106</v>
      </c>
      <c r="D11" s="60" t="str">
        <f>IF(ISERROR(VLOOKUP($C11,'START LİSTE'!$B$6:$G$646,2,0)),"",VLOOKUP($C11,'START LİSTE'!$B$6:$G$646,2,0))</f>
        <v>GÜLCAN MINGIR</v>
      </c>
      <c r="E11" s="61" t="str">
        <f>IF(ISERROR(VLOOKUP($C11,'START LİSTE'!$B$6:$G$646,4,0)),"",VLOOKUP($C11,'START LİSTE'!$B$6:$G$646,4,0))</f>
        <v>T</v>
      </c>
      <c r="F11" s="62" t="str">
        <f>IF(ISERROR(VLOOKUP($C11,'FERDİ SONUÇ'!$B$6:$H$640,6,0)),"",VLOOKUP($C11,'FERDİ SONUÇ'!$B$6:$H$640,6,0))</f>
        <v>DNS</v>
      </c>
      <c r="G11" s="83" t="str">
        <f>IF(OR(E11="",F11="DQ",F11="DNF",F11="DNS",F11=""),"-",VLOOKUP(C11,'FERDİ SONUÇ'!$B$6:$H$640,7,0))</f>
        <v>-</v>
      </c>
      <c r="H11" s="58"/>
    </row>
    <row r="12" spans="1:8" ht="11.25" customHeight="1">
      <c r="A12" s="37"/>
      <c r="B12" s="39"/>
      <c r="C12" s="78">
        <f>IF(A14="","",INDEX('TAKIM KAYIT'!$C$6:$C$365,MATCH(C14,'TAKIM KAYIT'!$C$6:$C$365,0)-2))</f>
        <v>26</v>
      </c>
      <c r="D12" s="41" t="str">
        <f>IF(ISERROR(VLOOKUP($C12,'START LİSTE'!$B$6:$G$646,2,0)),"",VLOOKUP($C12,'START LİSTE'!$B$6:$G$646,2,0))</f>
        <v>ŞAHSENE SARI</v>
      </c>
      <c r="E12" s="42" t="str">
        <f>IF(ISERROR(VLOOKUP($C12,'START LİSTE'!$B$6:$G$646,4,0)),"",VLOOKUP($C12,'START LİSTE'!$B$6:$G$646,4,0))</f>
        <v>T</v>
      </c>
      <c r="F12" s="43">
        <f>IF(ISERROR(VLOOKUP($C12,'FERDİ SONUÇ'!$B$6:$H$640,6,0)),"",VLOOKUP($C12,'FERDİ SONUÇ'!$B$6:$H$640,6,0))</f>
        <v>2320</v>
      </c>
      <c r="G12" s="79">
        <f>IF(OR(E12="",F12="DQ",F12="DNF",F12="DNS",F12=""),"-",VLOOKUP(C12,'FERDİ SONUÇ'!$B$6:$H$640,7,0))</f>
        <v>14</v>
      </c>
      <c r="H12" s="38"/>
    </row>
    <row r="13" spans="1:8" ht="11.25" customHeight="1">
      <c r="A13" s="48"/>
      <c r="B13" s="50"/>
      <c r="C13" s="80">
        <f>IF(A14="","",INDEX('TAKIM KAYIT'!$C$6:$C$365,MATCH(C14,'TAKIM KAYIT'!$C$6:$C$365,0)-1))</f>
        <v>27</v>
      </c>
      <c r="D13" s="52" t="str">
        <f>IF(ISERROR(VLOOKUP($C13,'START LİSTE'!$B$6:$G$646,2,0)),"",VLOOKUP($C13,'START LİSTE'!$B$6:$G$646,2,0))</f>
        <v>BETÜL ARSLAN</v>
      </c>
      <c r="E13" s="53" t="str">
        <f>IF(ISERROR(VLOOKUP($C13,'START LİSTE'!$B$6:$G$646,4,0)),"",VLOOKUP($C13,'START LİSTE'!$B$6:$G$646,4,0))</f>
        <v>T</v>
      </c>
      <c r="F13" s="54">
        <f>IF(ISERROR(VLOOKUP($C13,'FERDİ SONUÇ'!$B$6:$H$640,6,0)),"",VLOOKUP($C13,'FERDİ SONUÇ'!$B$6:$H$640,6,0))</f>
        <v>2441</v>
      </c>
      <c r="G13" s="81">
        <f>IF(OR(E13="",F13="DQ",F13="DNF",F13="DNS",F13=""),"-",VLOOKUP(C13,'FERDİ SONUÇ'!$B$6:$H$640,7,0))</f>
        <v>28</v>
      </c>
      <c r="H13" s="49"/>
    </row>
    <row r="14" spans="1:8" ht="11.25" customHeight="1">
      <c r="A14" s="86">
        <f>IF(ISERROR(SMALL('TAKIM KAYIT'!$A$6:$A$365,2)),"",SMALL('TAKIM KAYIT'!$A$6:$A$365,2))</f>
        <v>2</v>
      </c>
      <c r="B14" s="50" t="str">
        <f>IF(A14="","",VLOOKUP(A14,'TAKIM KAYIT'!$A$6:$J$365,2,FALSE))</f>
        <v>BURSA BÜYÜKŞEHİR BELEDİYE SPOR KULÜBÜ</v>
      </c>
      <c r="C14" s="80">
        <f>IF(A14="","",VLOOKUP(A14,'TAKIM KAYIT'!$A$6:$J$365,3,FALSE))</f>
        <v>28</v>
      </c>
      <c r="D14" s="52" t="str">
        <f>IF(ISERROR(VLOOKUP($C14,'START LİSTE'!$B$6:$G$646,2,0)),"",VLOOKUP($C14,'START LİSTE'!$B$6:$G$646,2,0))</f>
        <v>FATMA HACIKÖYLÜ</v>
      </c>
      <c r="E14" s="53" t="str">
        <f>IF(ISERROR(VLOOKUP($C14,'START LİSTE'!$B$6:$G$646,4,0)),"",VLOOKUP($C14,'START LİSTE'!$B$6:$G$646,4,0))</f>
        <v>T</v>
      </c>
      <c r="F14" s="54">
        <f>IF(ISERROR(VLOOKUP($C14,'FERDİ SONUÇ'!$B$6:$H$640,6,0)),"",VLOOKUP($C14,'FERDİ SONUÇ'!$B$6:$H$640,6,0))</f>
        <v>2239</v>
      </c>
      <c r="G14" s="81">
        <f>IF(OR(E14="",F14="DQ",F14="DNF",F14="DNS",F14=""),"-",VLOOKUP(C14,'FERDİ SONUÇ'!$B$6:$H$640,7,0))</f>
        <v>11</v>
      </c>
      <c r="H14" s="73">
        <f>IF(A14="","",VLOOKUP(A14,'TAKIM KAYIT'!$A$6:$K$365,10,FALSE))</f>
        <v>34</v>
      </c>
    </row>
    <row r="15" spans="1:8" ht="11.25" customHeight="1">
      <c r="A15" s="48"/>
      <c r="B15" s="50"/>
      <c r="C15" s="80">
        <f>IF(A14="","",INDEX('TAKIM KAYIT'!$C$6:$C$365,MATCH(C14,'TAKIM KAYIT'!$C$6:$C$365,0)+1))</f>
        <v>29</v>
      </c>
      <c r="D15" s="52" t="str">
        <f>IF(ISERROR(VLOOKUP($C15,'START LİSTE'!$B$6:$G$646,2,0)),"",VLOOKUP($C15,'START LİSTE'!$B$6:$G$646,2,0))</f>
        <v>YASEMİN CAN</v>
      </c>
      <c r="E15" s="53" t="str">
        <f>IF(ISERROR(VLOOKUP($C15,'START LİSTE'!$B$6:$G$646,4,0)),"",VLOOKUP($C15,'START LİSTE'!$B$6:$G$646,4,0))</f>
        <v>T</v>
      </c>
      <c r="F15" s="54">
        <f>IF(ISERROR(VLOOKUP($C15,'FERDİ SONUÇ'!$B$6:$H$640,6,0)),"",VLOOKUP($C15,'FERDİ SONUÇ'!$B$6:$H$640,6,0))</f>
        <v>2519</v>
      </c>
      <c r="G15" s="81">
        <f>IF(OR(E15="",F15="DQ",F15="DNF",F15="DNS",F15=""),"-",VLOOKUP(C15,'FERDİ SONUÇ'!$B$6:$H$640,7,0))</f>
        <v>31</v>
      </c>
      <c r="H15" s="49"/>
    </row>
    <row r="16" spans="1:8" ht="11.25" customHeight="1">
      <c r="A16" s="48"/>
      <c r="B16" s="50"/>
      <c r="C16" s="80">
        <f>IF(A14="","",INDEX('TAKIM KAYIT'!$C$6:$C$365,MATCH(C14,'TAKIM KAYIT'!$C$6:$C$365,0)+2))</f>
        <v>30</v>
      </c>
      <c r="D16" s="52" t="str">
        <f>IF(ISERROR(VLOOKUP($C16,'START LİSTE'!$B$6:$G$646,2,0)),"",VLOOKUP($C16,'START LİSTE'!$B$6:$G$646,2,0))</f>
        <v>NİLAY ESEN</v>
      </c>
      <c r="E16" s="53" t="str">
        <f>IF(ISERROR(VLOOKUP($C16,'START LİSTE'!$B$6:$G$646,4,0)),"",VLOOKUP($C16,'START LİSTE'!$B$6:$G$646,4,0))</f>
        <v>T</v>
      </c>
      <c r="F16" s="54">
        <f>IF(ISERROR(VLOOKUP($C16,'FERDİ SONUÇ'!$B$6:$H$640,6,0)),"",VLOOKUP($C16,'FERDİ SONUÇ'!$B$6:$H$640,6,0))</f>
        <v>2212</v>
      </c>
      <c r="G16" s="81">
        <f>IF(OR(E16="",F16="DQ",F16="DNF",F16="DNS",F16=""),"-",VLOOKUP(C16,'FERDİ SONUÇ'!$B$6:$H$640,7,0))</f>
        <v>5</v>
      </c>
      <c r="H16" s="49"/>
    </row>
    <row r="17" spans="1:8" ht="11.25" customHeight="1">
      <c r="A17" s="57"/>
      <c r="B17" s="59"/>
      <c r="C17" s="82">
        <f>IF(A14="","",INDEX('TAKIM KAYIT'!$C$6:$C$365,MATCH(C14,'TAKIM KAYIT'!$C$6:$C$365,0)+3))</f>
        <v>31</v>
      </c>
      <c r="D17" s="60" t="str">
        <f>IF(ISERROR(VLOOKUP($C17,'START LİSTE'!$B$6:$G$646,2,0)),"",VLOOKUP($C17,'START LİSTE'!$B$6:$G$646,2,0))</f>
        <v>SEVİLAY EYTEMİŞ</v>
      </c>
      <c r="E17" s="61" t="str">
        <f>IF(ISERROR(VLOOKUP($C17,'START LİSTE'!$B$6:$G$646,4,0)),"",VLOOKUP($C17,'START LİSTE'!$B$6:$G$646,4,0))</f>
        <v>T</v>
      </c>
      <c r="F17" s="62">
        <f>IF(ISERROR(VLOOKUP($C17,'FERDİ SONUÇ'!$B$6:$H$640,6,0)),"",VLOOKUP($C17,'FERDİ SONUÇ'!$B$6:$H$640,6,0))</f>
        <v>2134</v>
      </c>
      <c r="G17" s="83">
        <f>IF(OR(E17="",F17="DQ",F17="DNF",F17="DNS",F17=""),"-",VLOOKUP(C17,'FERDİ SONUÇ'!$B$6:$H$640,7,0))</f>
        <v>4</v>
      </c>
      <c r="H17" s="58"/>
    </row>
    <row r="18" spans="1:8" ht="11.25" customHeight="1">
      <c r="A18" s="37"/>
      <c r="B18" s="39"/>
      <c r="C18" s="78">
        <f>IF(A20="","",INDEX('TAKIM KAYIT'!$C$6:$C$365,MATCH(C20,'TAKIM KAYIT'!$C$6:$C$365,0)-2))</f>
        <v>140</v>
      </c>
      <c r="D18" s="41" t="str">
        <f>IF(ISERROR(VLOOKUP($C18,'START LİSTE'!$B$6:$G$646,2,0)),"",VLOOKUP($C18,'START LİSTE'!$B$6:$G$646,2,0))</f>
        <v>SABAHAT AKPINAR</v>
      </c>
      <c r="E18" s="42" t="str">
        <f>IF(ISERROR(VLOOKUP($C18,'START LİSTE'!$B$6:$G$646,4,0)),"",VLOOKUP($C18,'START LİSTE'!$B$6:$G$646,4,0))</f>
        <v>T</v>
      </c>
      <c r="F18" s="43">
        <f>IF(ISERROR(VLOOKUP($C18,'FERDİ SONUÇ'!$B$6:$H$640,6,0)),"",VLOOKUP($C18,'FERDİ SONUÇ'!$B$6:$H$640,6,0))</f>
        <v>2227</v>
      </c>
      <c r="G18" s="79">
        <f>IF(OR(E18="",F18="DQ",F18="DNF",F18="DNS",F18=""),"-",VLOOKUP(C18,'FERDİ SONUÇ'!$B$6:$H$640,7,0))</f>
        <v>8</v>
      </c>
      <c r="H18" s="38"/>
    </row>
    <row r="19" spans="1:8" ht="11.25" customHeight="1">
      <c r="A19" s="48"/>
      <c r="B19" s="50"/>
      <c r="C19" s="80">
        <f>IF(A20="","",INDEX('TAKIM KAYIT'!$C$6:$C$365,MATCH(C20,'TAKIM KAYIT'!$C$6:$C$365,0)-1))</f>
        <v>141</v>
      </c>
      <c r="D19" s="52" t="str">
        <f>IF(ISERROR(VLOOKUP($C19,'START LİSTE'!$B$6:$G$646,2,0)),"",VLOOKUP($C19,'START LİSTE'!$B$6:$G$646,2,0))</f>
        <v>ELİF TOZLU</v>
      </c>
      <c r="E19" s="53" t="str">
        <f>IF(ISERROR(VLOOKUP($C19,'START LİSTE'!$B$6:$G$646,4,0)),"",VLOOKUP($C19,'START LİSTE'!$B$6:$G$646,4,0))</f>
        <v>T</v>
      </c>
      <c r="F19" s="54">
        <f>IF(ISERROR(VLOOKUP($C19,'FERDİ SONUÇ'!$B$6:$H$640,6,0)),"",VLOOKUP($C19,'FERDİ SONUÇ'!$B$6:$H$640,6,0))</f>
        <v>2356</v>
      </c>
      <c r="G19" s="81">
        <f>IF(OR(E19="",F19="DQ",F19="DNF",F19="DNS",F19=""),"-",VLOOKUP(C19,'FERDİ SONUÇ'!$B$6:$H$640,7,0))</f>
        <v>20</v>
      </c>
      <c r="H19" s="49"/>
    </row>
    <row r="20" spans="1:8" ht="11.25" customHeight="1">
      <c r="A20" s="86">
        <f>IF(ISERROR(SMALL('TAKIM KAYIT'!$A$6:$A$365,3)),"",SMALL('TAKIM KAYIT'!$A$6:$A$365,3))</f>
        <v>3</v>
      </c>
      <c r="B20" s="50" t="str">
        <f>IF(A20="","",VLOOKUP(A20,'TAKIM KAYIT'!$A$6:$J$365,2,FALSE))</f>
        <v>MERSİN-MESKİSPOR</v>
      </c>
      <c r="C20" s="80">
        <f>IF(A20="","",VLOOKUP(A20,'TAKIM KAYIT'!$A$6:$J$365,3,FALSE))</f>
        <v>142</v>
      </c>
      <c r="D20" s="52" t="str">
        <f>IF(ISERROR(VLOOKUP($C20,'START LİSTE'!$B$6:$G$646,2,0)),"",VLOOKUP($C20,'START LİSTE'!$B$6:$G$646,2,0))</f>
        <v>HÜLYA BAŞTUĞ</v>
      </c>
      <c r="E20" s="53" t="str">
        <f>IF(ISERROR(VLOOKUP($C20,'START LİSTE'!$B$6:$G$646,4,0)),"",VLOOKUP($C20,'START LİSTE'!$B$6:$G$646,4,0))</f>
        <v>T</v>
      </c>
      <c r="F20" s="54">
        <f>IF(ISERROR(VLOOKUP($C20,'FERDİ SONUÇ'!$B$6:$H$640,6,0)),"",VLOOKUP($C20,'FERDİ SONUÇ'!$B$6:$H$640,6,0))</f>
        <v>2337</v>
      </c>
      <c r="G20" s="81">
        <f>IF(OR(E20="",F20="DQ",F20="DNF",F20="DNS",F20=""),"-",VLOOKUP(C20,'FERDİ SONUÇ'!$B$6:$H$640,7,0))</f>
        <v>16</v>
      </c>
      <c r="H20" s="73">
        <f>IF(A20="","",VLOOKUP(A20,'TAKIM KAYIT'!$A$6:$K$365,10,FALSE))</f>
        <v>63</v>
      </c>
    </row>
    <row r="21" spans="1:8" ht="11.25" customHeight="1">
      <c r="A21" s="48"/>
      <c r="B21" s="50"/>
      <c r="C21" s="80">
        <f>IF(A20="","",INDEX('TAKIM KAYIT'!$C$6:$C$365,MATCH(C20,'TAKIM KAYIT'!$C$6:$C$365,0)+1))</f>
        <v>143</v>
      </c>
      <c r="D21" s="52" t="str">
        <f>IF(ISERROR(VLOOKUP($C21,'START LİSTE'!$B$6:$G$646,2,0)),"",VLOOKUP($C21,'START LİSTE'!$B$6:$G$646,2,0))</f>
        <v>SÜHEYLA ADIYAMAN</v>
      </c>
      <c r="E21" s="53" t="str">
        <f>IF(ISERROR(VLOOKUP($C21,'START LİSTE'!$B$6:$G$646,4,0)),"",VLOOKUP($C21,'START LİSTE'!$B$6:$G$646,4,0))</f>
        <v>T</v>
      </c>
      <c r="F21" s="54">
        <f>IF(ISERROR(VLOOKUP($C21,'FERDİ SONUÇ'!$B$6:$H$640,6,0)),"",VLOOKUP($C21,'FERDİ SONUÇ'!$B$6:$H$640,6,0))</f>
        <v>2352</v>
      </c>
      <c r="G21" s="81">
        <f>IF(OR(E21="",F21="DQ",F21="DNF",F21="DNS",F21=""),"-",VLOOKUP(C21,'FERDİ SONUÇ'!$B$6:$H$640,7,0))</f>
        <v>19</v>
      </c>
      <c r="H21" s="49"/>
    </row>
    <row r="22" spans="1:8" ht="11.25" customHeight="1">
      <c r="A22" s="48"/>
      <c r="B22" s="50"/>
      <c r="C22" s="80">
        <f>IF(A20="","",INDEX('TAKIM KAYIT'!$C$6:$C$365,MATCH(C20,'TAKIM KAYIT'!$C$6:$C$365,0)+2))</f>
        <v>144</v>
      </c>
      <c r="D22" s="52" t="str">
        <f>IF(ISERROR(VLOOKUP($C22,'START LİSTE'!$B$6:$G$646,2,0)),"",VLOOKUP($C22,'START LİSTE'!$B$6:$G$646,2,0))</f>
        <v>ESİN BAHAR DÖLEK</v>
      </c>
      <c r="E22" s="53" t="str">
        <f>IF(ISERROR(VLOOKUP($C22,'START LİSTE'!$B$6:$G$646,4,0)),"",VLOOKUP($C22,'START LİSTE'!$B$6:$G$646,4,0))</f>
        <v>T</v>
      </c>
      <c r="F22" s="54">
        <f>IF(ISERROR(VLOOKUP($C22,'FERDİ SONUÇ'!$B$6:$H$640,6,0)),"",VLOOKUP($C22,'FERDİ SONUÇ'!$B$6:$H$640,6,0))</f>
        <v>2357</v>
      </c>
      <c r="G22" s="81">
        <f>IF(OR(E22="",F22="DQ",F22="DNF",F22="DNS",F22=""),"-",VLOOKUP(C22,'FERDİ SONUÇ'!$B$6:$H$640,7,0))</f>
        <v>21</v>
      </c>
      <c r="H22" s="49"/>
    </row>
    <row r="23" spans="1:8" ht="11.25" customHeight="1">
      <c r="A23" s="57"/>
      <c r="B23" s="59"/>
      <c r="C23" s="82">
        <f>IF(A20="","",INDEX('TAKIM KAYIT'!$C$6:$C$365,MATCH(C20,'TAKIM KAYIT'!$C$6:$C$365,0)+3))</f>
        <v>145</v>
      </c>
      <c r="D23" s="60" t="str">
        <f>IF(ISERROR(VLOOKUP($C23,'START LİSTE'!$B$6:$G$646,2,0)),"",VLOOKUP($C23,'START LİSTE'!$B$6:$G$646,2,0))</f>
        <v>-</v>
      </c>
      <c r="E23" s="61" t="str">
        <f>IF(ISERROR(VLOOKUP($C23,'START LİSTE'!$B$6:$G$646,4,0)),"",VLOOKUP($C23,'START LİSTE'!$B$6:$G$646,4,0))</f>
        <v>T</v>
      </c>
      <c r="F23" s="62">
        <f>IF(ISERROR(VLOOKUP($C23,'FERDİ SONUÇ'!$B$6:$H$640,6,0)),"",VLOOKUP($C23,'FERDİ SONUÇ'!$B$6:$H$640,6,0))</f>
      </c>
      <c r="G23" s="83" t="str">
        <f>IF(OR(E23="",F23="DQ",F23="DNF",F23="DNS",F23=""),"-",VLOOKUP(C23,'FERDİ SONUÇ'!$B$6:$H$640,7,0))</f>
        <v>-</v>
      </c>
      <c r="H23" s="58"/>
    </row>
    <row r="24" spans="1:8" ht="11.25" customHeight="1">
      <c r="A24" s="37"/>
      <c r="B24" s="39"/>
      <c r="C24" s="78">
        <f>IF(A26="","",INDEX('TAKIM KAYIT'!$C$6:$C$365,MATCH(C26,'TAKIM KAYIT'!$C$6:$C$365,0)-2))</f>
        <v>7</v>
      </c>
      <c r="D24" s="41" t="str">
        <f>IF(ISERROR(VLOOKUP($C24,'START LİSTE'!$B$6:$G$646,2,0)),"",VLOOKUP($C24,'START LİSTE'!$B$6:$G$646,2,0))</f>
        <v>LÜTFİYE  KAYA</v>
      </c>
      <c r="E24" s="42" t="str">
        <f>IF(ISERROR(VLOOKUP($C24,'START LİSTE'!$B$6:$G$646,4,0)),"",VLOOKUP($C24,'START LİSTE'!$B$6:$G$646,4,0))</f>
        <v>T</v>
      </c>
      <c r="F24" s="43">
        <f>IF(ISERROR(VLOOKUP($C24,'FERDİ SONUÇ'!$B$6:$H$640,6,0)),"",VLOOKUP($C24,'FERDİ SONUÇ'!$B$6:$H$640,6,0))</f>
        <v>2220</v>
      </c>
      <c r="G24" s="45">
        <f>IF(OR(E24="",F24="DQ",F24="DNF",F24="DNS",F24=""),"-",VLOOKUP(C24,'FERDİ SONUÇ'!$B$6:$H$640,7,0))</f>
        <v>7</v>
      </c>
      <c r="H24" s="38"/>
    </row>
    <row r="25" spans="1:8" ht="11.25" customHeight="1">
      <c r="A25" s="48"/>
      <c r="B25" s="50"/>
      <c r="C25" s="80">
        <f>IF(A26="","",INDEX('TAKIM KAYIT'!$C$6:$C$365,MATCH(C26,'TAKIM KAYIT'!$C$6:$C$365,0)-1))</f>
        <v>8</v>
      </c>
      <c r="D25" s="52" t="str">
        <f>IF(ISERROR(VLOOKUP($C25,'START LİSTE'!$B$6:$G$646,2,0)),"",VLOOKUP($C25,'START LİSTE'!$B$6:$G$646,2,0))</f>
        <v>ŞEYMA  YILDIZ</v>
      </c>
      <c r="E25" s="53" t="str">
        <f>IF(ISERROR(VLOOKUP($C25,'START LİSTE'!$B$6:$G$646,4,0)),"",VLOOKUP($C25,'START LİSTE'!$B$6:$G$646,4,0))</f>
        <v>T</v>
      </c>
      <c r="F25" s="54">
        <f>IF(ISERROR(VLOOKUP($C25,'FERDİ SONUÇ'!$B$6:$H$640,6,0)),"",VLOOKUP($C25,'FERDİ SONUÇ'!$B$6:$H$640,6,0))</f>
        <v>2233</v>
      </c>
      <c r="G25" s="56">
        <f>IF(OR(E25="",F25="DQ",F25="DNF",F25="DNS",F25=""),"-",VLOOKUP(C25,'FERDİ SONUÇ'!$B$6:$H$640,7,0))</f>
        <v>10</v>
      </c>
      <c r="H25" s="49"/>
    </row>
    <row r="26" spans="1:8" ht="11.25" customHeight="1">
      <c r="A26" s="86">
        <f>IF(ISERROR(SMALL('TAKIM KAYIT'!$A$6:$A$365,4)),"",SMALL('TAKIM KAYIT'!$A$6:$A$365,4))</f>
        <v>4</v>
      </c>
      <c r="B26" s="50" t="str">
        <f>IF(A26="","",VLOOKUP(A26,'TAKIM KAYIT'!$A$6:$J$365,2,FALSE))</f>
        <v>İSTANBUL-BEŞİKTAŞ J.K</v>
      </c>
      <c r="C26" s="80">
        <f>IF(A26="","",VLOOKUP(A26,'TAKIM KAYIT'!$A$6:$J$365,3,FALSE))</f>
        <v>9</v>
      </c>
      <c r="D26" s="52" t="str">
        <f>IF(ISERROR(VLOOKUP($C26,'START LİSTE'!$B$6:$G$646,2,0)),"",VLOOKUP($C26,'START LİSTE'!$B$6:$G$646,2,0))</f>
        <v>ÇİĞDEM  GEZİCİ</v>
      </c>
      <c r="E26" s="53" t="str">
        <f>IF(ISERROR(VLOOKUP($C26,'START LİSTE'!$B$6:$G$646,4,0)),"",VLOOKUP($C26,'START LİSTE'!$B$6:$G$646,4,0))</f>
        <v>T</v>
      </c>
      <c r="F26" s="54">
        <f>IF(ISERROR(VLOOKUP($C26,'FERDİ SONUÇ'!$B$6:$H$640,6,0)),"",VLOOKUP($C26,'FERDİ SONUÇ'!$B$6:$H$640,6,0))</f>
        <v>2430</v>
      </c>
      <c r="G26" s="56">
        <f>IF(OR(E26="",F26="DQ",F26="DNF",F26="DNS",F26=""),"-",VLOOKUP(C26,'FERDİ SONUÇ'!$B$6:$H$640,7,0))</f>
        <v>25</v>
      </c>
      <c r="H26" s="73">
        <f>IF(A26="","",VLOOKUP(A26,'TAKIM KAYIT'!$A$6:$K$365,10,FALSE))</f>
        <v>71</v>
      </c>
    </row>
    <row r="27" spans="1:8" ht="11.25" customHeight="1">
      <c r="A27" s="48"/>
      <c r="B27" s="50"/>
      <c r="C27" s="80">
        <f>IF(A26="","",INDEX('TAKIM KAYIT'!$C$6:$C$365,MATCH(C26,'TAKIM KAYIT'!$C$6:$C$365,0)+1))</f>
        <v>10</v>
      </c>
      <c r="D27" s="52" t="str">
        <f>IF(ISERROR(VLOOKUP($C27,'START LİSTE'!$B$6:$G$646,2,0)),"",VLOOKUP($C27,'START LİSTE'!$B$6:$G$646,2,0))</f>
        <v>SUNA  KILIÇ</v>
      </c>
      <c r="E27" s="53" t="str">
        <f>IF(ISERROR(VLOOKUP($C27,'START LİSTE'!$B$6:$G$646,4,0)),"",VLOOKUP($C27,'START LİSTE'!$B$6:$G$646,4,0))</f>
        <v>T</v>
      </c>
      <c r="F27" s="54" t="str">
        <f>IF(ISERROR(VLOOKUP($C27,'FERDİ SONUÇ'!$B$6:$H$640,6,0)),"",VLOOKUP($C27,'FERDİ SONUÇ'!$B$6:$H$640,6,0))</f>
        <v>DNS</v>
      </c>
      <c r="G27" s="56" t="str">
        <f>IF(OR(E27="",F27="DQ",F27="DNF",F27="DNS",F27=""),"-",VLOOKUP(C27,'FERDİ SONUÇ'!$B$6:$H$640,7,0))</f>
        <v>-</v>
      </c>
      <c r="H27" s="49"/>
    </row>
    <row r="28" spans="1:8" ht="11.25" customHeight="1">
      <c r="A28" s="48"/>
      <c r="B28" s="50"/>
      <c r="C28" s="80">
        <f>IF(A26="","",INDEX('TAKIM KAYIT'!$C$6:$C$365,MATCH(C26,'TAKIM KAYIT'!$C$6:$C$365,0)+2))</f>
        <v>11</v>
      </c>
      <c r="D28" s="52" t="str">
        <f>IF(ISERROR(VLOOKUP($C28,'START LİSTE'!$B$6:$G$646,2,0)),"",VLOOKUP($C28,'START LİSTE'!$B$6:$G$646,2,0))</f>
        <v>ÇEŞMİNAZ YILMAZ</v>
      </c>
      <c r="E28" s="53" t="str">
        <f>IF(ISERROR(VLOOKUP($C28,'START LİSTE'!$B$6:$G$646,4,0)),"",VLOOKUP($C28,'START LİSTE'!$B$6:$G$646,4,0))</f>
        <v>T</v>
      </c>
      <c r="F28" s="54">
        <f>IF(ISERROR(VLOOKUP($C28,'FERDİ SONUÇ'!$B$6:$H$640,6,0)),"",VLOOKUP($C28,'FERDİ SONUÇ'!$B$6:$H$640,6,0))</f>
        <v>2500</v>
      </c>
      <c r="G28" s="56">
        <f>IF(OR(E28="",F28="DQ",F28="DNF",F28="DNS",F28=""),"-",VLOOKUP(C28,'FERDİ SONUÇ'!$B$6:$H$640,7,0))</f>
        <v>29</v>
      </c>
      <c r="H28" s="49"/>
    </row>
    <row r="29" spans="1:8" ht="11.25" customHeight="1">
      <c r="A29" s="57"/>
      <c r="B29" s="59"/>
      <c r="C29" s="82">
        <f>IF(A26="","",INDEX('TAKIM KAYIT'!$C$6:$C$365,MATCH(C26,'TAKIM KAYIT'!$C$6:$C$365,0)+3))</f>
        <v>12</v>
      </c>
      <c r="D29" s="60" t="str">
        <f>IF(ISERROR(VLOOKUP($C29,'START LİSTE'!$B$6:$G$646,2,0)),"",VLOOKUP($C29,'START LİSTE'!$B$6:$G$646,2,0))</f>
        <v>CEREN  NAZ</v>
      </c>
      <c r="E29" s="61" t="str">
        <f>IF(ISERROR(VLOOKUP($C29,'START LİSTE'!$B$6:$G$646,4,0)),"",VLOOKUP($C29,'START LİSTE'!$B$6:$G$646,4,0))</f>
        <v>T</v>
      </c>
      <c r="F29" s="62">
        <f>IF(ISERROR(VLOOKUP($C29,'FERDİ SONUÇ'!$B$6:$H$640,6,0)),"",VLOOKUP($C29,'FERDİ SONUÇ'!$B$6:$H$640,6,0))</f>
        <v>2602</v>
      </c>
      <c r="G29" s="64">
        <f>IF(OR(E29="",F29="DQ",F29="DNF",F29="DNS",F29=""),"-",VLOOKUP(C29,'FERDİ SONUÇ'!$B$6:$H$640,7,0))</f>
        <v>36</v>
      </c>
      <c r="H29" s="58"/>
    </row>
    <row r="30" spans="1:8" ht="11.25" customHeight="1">
      <c r="A30" s="37"/>
      <c r="B30" s="39"/>
      <c r="C30" s="78">
        <f>IF(A32="","",INDEX('TAKIM KAYIT'!$C$6:$C$365,MATCH(C32,'TAKIM KAYIT'!$C$6:$C$365,0)-2))</f>
        <v>128</v>
      </c>
      <c r="D30" s="41" t="str">
        <f>IF(ISERROR(VLOOKUP($C30,'START LİSTE'!$B$6:$G$646,2,0)),"",VLOOKUP($C30,'START LİSTE'!$B$6:$G$646,2,0))</f>
        <v>ESRA EMRE</v>
      </c>
      <c r="E30" s="42" t="str">
        <f>IF(ISERROR(VLOOKUP($C30,'START LİSTE'!$B$6:$G$646,4,0)),"",VLOOKUP($C30,'START LİSTE'!$B$6:$G$646,4,0))</f>
        <v>T</v>
      </c>
      <c r="F30" s="43">
        <f>IF(ISERROR(VLOOKUP($C30,'FERDİ SONUÇ'!$B$6:$H$640,6,0)),"",VLOOKUP($C30,'FERDİ SONUÇ'!$B$6:$H$640,6,0))</f>
        <v>3150</v>
      </c>
      <c r="G30" s="45">
        <f>IF(OR(E30="",F30="DQ",F30="DNF",F30="DNS",F30=""),"-",VLOOKUP(C30,'FERDİ SONUÇ'!$B$6:$H$640,7,0))</f>
        <v>54</v>
      </c>
      <c r="H30" s="38"/>
    </row>
    <row r="31" spans="1:8" ht="11.25" customHeight="1">
      <c r="A31" s="48"/>
      <c r="B31" s="50"/>
      <c r="C31" s="80">
        <f>IF(A32="","",INDEX('TAKIM KAYIT'!$C$6:$C$365,MATCH(C32,'TAKIM KAYIT'!$C$6:$C$365,0)-1))</f>
        <v>129</v>
      </c>
      <c r="D31" s="52" t="str">
        <f>IF(ISERROR(VLOOKUP($C31,'START LİSTE'!$B$6:$G$646,2,0)),"",VLOOKUP($C31,'START LİSTE'!$B$6:$G$646,2,0))</f>
        <v>DEMET DİNÇ</v>
      </c>
      <c r="E31" s="53" t="str">
        <f>IF(ISERROR(VLOOKUP($C31,'START LİSTE'!$B$6:$G$646,4,0)),"",VLOOKUP($C31,'START LİSTE'!$B$6:$G$646,4,0))</f>
        <v>T</v>
      </c>
      <c r="F31" s="54">
        <f>IF(ISERROR(VLOOKUP($C31,'FERDİ SONUÇ'!$B$6:$H$640,6,0)),"",VLOOKUP($C31,'FERDİ SONUÇ'!$B$6:$H$640,6,0))</f>
        <v>2340</v>
      </c>
      <c r="G31" s="56">
        <f>IF(OR(E31="",F31="DQ",F31="DNF",F31="DNS",F31=""),"-",VLOOKUP(C31,'FERDİ SONUÇ'!$B$6:$H$640,7,0))</f>
        <v>18</v>
      </c>
      <c r="H31" s="49"/>
    </row>
    <row r="32" spans="1:8" ht="11.25" customHeight="1">
      <c r="A32" s="86">
        <f>IF(ISERROR(SMALL('TAKIM KAYIT'!$A$6:$A$365,5)),"",SMALL('TAKIM KAYIT'!$A$6:$A$365,5))</f>
        <v>5</v>
      </c>
      <c r="B32" s="50" t="str">
        <f>IF(A32="","",VLOOKUP(A32,'TAKIM KAYIT'!$A$6:$J$365,2,FALSE))</f>
        <v>ESKİŞEHİR-ANADOLU ÜNİVERSİTESİ</v>
      </c>
      <c r="C32" s="80">
        <f>IF(A32="","",VLOOKUP(A32,'TAKIM KAYIT'!$A$6:$J$365,3,FALSE))</f>
        <v>130</v>
      </c>
      <c r="D32" s="52" t="str">
        <f>IF(ISERROR(VLOOKUP($C32,'START LİSTE'!$B$6:$G$646,2,0)),"",VLOOKUP($C32,'START LİSTE'!$B$6:$G$646,2,0))</f>
        <v>YAĞMUR TARHAN</v>
      </c>
      <c r="E32" s="53" t="str">
        <f>IF(ISERROR(VLOOKUP($C32,'START LİSTE'!$B$6:$G$646,4,0)),"",VLOOKUP($C32,'START LİSTE'!$B$6:$G$646,4,0))</f>
        <v>T</v>
      </c>
      <c r="F32" s="54">
        <f>IF(ISERROR(VLOOKUP($C32,'FERDİ SONUÇ'!$B$6:$H$640,6,0)),"",VLOOKUP($C32,'FERDİ SONUÇ'!$B$6:$H$640,6,0))</f>
        <v>2338</v>
      </c>
      <c r="G32" s="56">
        <f>IF(OR(E32="",F32="DQ",F32="DNF",F32="DNS",F32=""),"-",VLOOKUP(C32,'FERDİ SONUÇ'!$B$6:$H$640,7,0))</f>
        <v>17</v>
      </c>
      <c r="H32" s="73">
        <f>IF(A32="","",VLOOKUP(A32,'TAKIM KAYIT'!$A$6:$K$365,10,FALSE))</f>
        <v>75</v>
      </c>
    </row>
    <row r="33" spans="1:8" ht="11.25" customHeight="1">
      <c r="A33" s="48"/>
      <c r="B33" s="50"/>
      <c r="C33" s="80">
        <f>IF(A32="","",INDEX('TAKIM KAYIT'!$C$6:$C$365,MATCH(C32,'TAKIM KAYIT'!$C$6:$C$365,0)+1))</f>
        <v>131</v>
      </c>
      <c r="D33" s="52" t="str">
        <f>IF(ISERROR(VLOOKUP($C33,'START LİSTE'!$B$6:$G$646,2,0)),"",VLOOKUP($C33,'START LİSTE'!$B$6:$G$646,2,0))</f>
        <v>ESRA OTLU</v>
      </c>
      <c r="E33" s="53" t="str">
        <f>IF(ISERROR(VLOOKUP($C33,'START LİSTE'!$B$6:$G$646,4,0)),"",VLOOKUP($C33,'START LİSTE'!$B$6:$G$646,4,0))</f>
        <v>T</v>
      </c>
      <c r="F33" s="54">
        <f>IF(ISERROR(VLOOKUP($C33,'FERDİ SONUÇ'!$B$6:$H$640,6,0)),"",VLOOKUP($C33,'FERDİ SONUÇ'!$B$6:$H$640,6,0))</f>
        <v>2436</v>
      </c>
      <c r="G33" s="56">
        <f>IF(OR(E33="",F33="DQ",F33="DNF",F33="DNS",F33=""),"-",VLOOKUP(C33,'FERDİ SONUÇ'!$B$6:$H$640,7,0))</f>
        <v>27</v>
      </c>
      <c r="H33" s="49"/>
    </row>
    <row r="34" spans="1:8" ht="11.25" customHeight="1">
      <c r="A34" s="48"/>
      <c r="B34" s="50"/>
      <c r="C34" s="80">
        <f>IF(A32="","",INDEX('TAKIM KAYIT'!$C$6:$C$365,MATCH(C32,'TAKIM KAYIT'!$C$6:$C$365,0)+2))</f>
        <v>132</v>
      </c>
      <c r="D34" s="52" t="str">
        <f>IF(ISERROR(VLOOKUP($C34,'START LİSTE'!$B$6:$G$646,2,0)),"",VLOOKUP($C34,'START LİSTE'!$B$6:$G$646,2,0))</f>
        <v>DUYGU TURGUT </v>
      </c>
      <c r="E34" s="53" t="str">
        <f>IF(ISERROR(VLOOKUP($C34,'START LİSTE'!$B$6:$G$646,4,0)),"",VLOOKUP($C34,'START LİSTE'!$B$6:$G$646,4,0))</f>
        <v>T</v>
      </c>
      <c r="F34" s="54">
        <f>IF(ISERROR(VLOOKUP($C34,'FERDİ SONUÇ'!$B$6:$H$640,6,0)),"",VLOOKUP($C34,'FERDİ SONUÇ'!$B$6:$H$640,6,0))</f>
        <v>2310</v>
      </c>
      <c r="G34" s="56">
        <f>IF(OR(E34="",F34="DQ",F34="DNF",F34="DNS",F34=""),"-",VLOOKUP(C34,'FERDİ SONUÇ'!$B$6:$H$640,7,0))</f>
        <v>13</v>
      </c>
      <c r="H34" s="49"/>
    </row>
    <row r="35" spans="1:8" ht="11.25" customHeight="1">
      <c r="A35" s="57"/>
      <c r="B35" s="59"/>
      <c r="C35" s="82">
        <f>IF(A32="","",INDEX('TAKIM KAYIT'!$C$6:$C$365,MATCH(C32,'TAKIM KAYIT'!$C$6:$C$365,0)+3))</f>
        <v>133</v>
      </c>
      <c r="D35" s="60" t="str">
        <f>IF(ISERROR(VLOOKUP($C35,'START LİSTE'!$B$6:$G$646,2,0)),"",VLOOKUP($C35,'START LİSTE'!$B$6:$G$646,2,0))</f>
        <v>-</v>
      </c>
      <c r="E35" s="61" t="str">
        <f>IF(ISERROR(VLOOKUP($C35,'START LİSTE'!$B$6:$G$646,4,0)),"",VLOOKUP($C35,'START LİSTE'!$B$6:$G$646,4,0))</f>
        <v>T</v>
      </c>
      <c r="F35" s="62">
        <f>IF(ISERROR(VLOOKUP($C35,'FERDİ SONUÇ'!$B$6:$H$640,6,0)),"",VLOOKUP($C35,'FERDİ SONUÇ'!$B$6:$H$640,6,0))</f>
      </c>
      <c r="G35" s="64" t="str">
        <f>IF(OR(E35="",F35="DQ",F35="DNF",F35="DNS",F35=""),"-",VLOOKUP(C35,'FERDİ SONUÇ'!$B$6:$H$640,7,0))</f>
        <v>-</v>
      </c>
      <c r="H35" s="58"/>
    </row>
    <row r="36" spans="1:8" ht="11.25" customHeight="1">
      <c r="A36" s="37"/>
      <c r="B36" s="39"/>
      <c r="C36" s="78">
        <f>IF(A38="","",INDEX('TAKIM KAYIT'!$C$6:$C$365,MATCH(C38,'TAKIM KAYIT'!$C$6:$C$365,0)-2))</f>
        <v>51</v>
      </c>
      <c r="D36" s="41" t="str">
        <f>IF(ISERROR(VLOOKUP($C36,'START LİSTE'!$B$6:$G$646,2,0)),"",VLOOKUP($C36,'START LİSTE'!$B$6:$G$646,2,0))</f>
        <v>DERYA KAYA</v>
      </c>
      <c r="E36" s="42" t="str">
        <f>IF(ISERROR(VLOOKUP($C36,'START LİSTE'!$B$6:$G$646,4,0)),"",VLOOKUP($C36,'START LİSTE'!$B$6:$G$646,4,0))</f>
        <v>T</v>
      </c>
      <c r="F36" s="43">
        <f>IF(ISERROR(VLOOKUP($C36,'FERDİ SONUÇ'!$B$6:$H$640,6,0)),"",VLOOKUP($C36,'FERDİ SONUÇ'!$B$6:$H$640,6,0))</f>
        <v>2550</v>
      </c>
      <c r="G36" s="45">
        <f>IF(OR(E36="",F36="DQ",F36="DNF",F36="DNS",F36=""),"-",VLOOKUP(C36,'FERDİ SONUÇ'!$B$6:$H$640,7,0))</f>
        <v>34</v>
      </c>
      <c r="H36" s="38"/>
    </row>
    <row r="37" spans="1:8" ht="11.25" customHeight="1">
      <c r="A37" s="48"/>
      <c r="B37" s="50"/>
      <c r="C37" s="80">
        <f>IF(A38="","",INDEX('TAKIM KAYIT'!$C$6:$C$365,MATCH(C38,'TAKIM KAYIT'!$C$6:$C$365,0)-1))</f>
        <v>52</v>
      </c>
      <c r="D37" s="52" t="str">
        <f>IF(ISERROR(VLOOKUP($C37,'START LİSTE'!$B$6:$G$646,2,0)),"",VLOOKUP($C37,'START LİSTE'!$B$6:$G$646,2,0))</f>
        <v>ZEKİYE ÇELİK</v>
      </c>
      <c r="E37" s="53" t="str">
        <f>IF(ISERROR(VLOOKUP($C37,'START LİSTE'!$B$6:$G$646,4,0)),"",VLOOKUP($C37,'START LİSTE'!$B$6:$G$646,4,0))</f>
        <v>T</v>
      </c>
      <c r="F37" s="54">
        <f>IF(ISERROR(VLOOKUP($C37,'FERDİ SONUÇ'!$B$6:$H$640,6,0)),"",VLOOKUP($C37,'FERDİ SONUÇ'!$B$6:$H$640,6,0))</f>
        <v>2423</v>
      </c>
      <c r="G37" s="56">
        <f>IF(OR(E37="",F37="DQ",F37="DNF",F37="DNS",F37=""),"-",VLOOKUP(C37,'FERDİ SONUÇ'!$B$6:$H$640,7,0))</f>
        <v>24</v>
      </c>
      <c r="H37" s="49"/>
    </row>
    <row r="38" spans="1:8" ht="11.25" customHeight="1">
      <c r="A38" s="86">
        <f>IF(ISERROR(SMALL('TAKIM KAYIT'!$A$6:$A$365,6)),"",SMALL('TAKIM KAYIT'!$A$6:$A$365,6))</f>
        <v>6</v>
      </c>
      <c r="B38" s="50" t="str">
        <f>IF(A38="","",VLOOKUP(A38,'TAKIM KAYIT'!$A$6:$J$365,2,FALSE))</f>
        <v>MARDİN-ATLETİZM SPOR KULÜBÜ</v>
      </c>
      <c r="C38" s="80">
        <f>IF(A38="","",VLOOKUP(A38,'TAKIM KAYIT'!$A$6:$J$365,3,FALSE))</f>
        <v>53</v>
      </c>
      <c r="D38" s="52" t="str">
        <f>IF(ISERROR(VLOOKUP($C38,'START LİSTE'!$B$6:$G$646,2,0)),"",VLOOKUP($C38,'START LİSTE'!$B$6:$G$646,2,0))</f>
        <v>FATMA ÇABUK</v>
      </c>
      <c r="E38" s="53" t="str">
        <f>IF(ISERROR(VLOOKUP($C38,'START LİSTE'!$B$6:$G$646,4,0)),"",VLOOKUP($C38,'START LİSTE'!$B$6:$G$646,4,0))</f>
        <v>T</v>
      </c>
      <c r="F38" s="54">
        <f>IF(ISERROR(VLOOKUP($C38,'FERDİ SONUÇ'!$B$6:$H$640,6,0)),"",VLOOKUP($C38,'FERDİ SONUÇ'!$B$6:$H$640,6,0))</f>
        <v>2257</v>
      </c>
      <c r="G38" s="56">
        <f>IF(OR(E38="",F38="DQ",F38="DNF",F38="DNS",F38=""),"-",VLOOKUP(C38,'FERDİ SONUÇ'!$B$6:$H$640,7,0))</f>
        <v>12</v>
      </c>
      <c r="H38" s="73">
        <f>IF(A38="","",VLOOKUP(A38,'TAKIM KAYIT'!$A$6:$K$365,10,FALSE))</f>
        <v>110</v>
      </c>
    </row>
    <row r="39" spans="1:8" ht="11.25" customHeight="1">
      <c r="A39" s="48"/>
      <c r="B39" s="50"/>
      <c r="C39" s="80">
        <f>IF(A38="","",INDEX('TAKIM KAYIT'!$C$6:$C$365,MATCH(C38,'TAKIM KAYIT'!$C$6:$C$365,0)+1))</f>
        <v>54</v>
      </c>
      <c r="D39" s="52" t="str">
        <f>IF(ISERROR(VLOOKUP($C39,'START LİSTE'!$B$6:$G$646,2,0)),"",VLOOKUP($C39,'START LİSTE'!$B$6:$G$646,2,0))</f>
        <v>DERYA ERKAN</v>
      </c>
      <c r="E39" s="53" t="str">
        <f>IF(ISERROR(VLOOKUP($C39,'START LİSTE'!$B$6:$G$646,4,0)),"",VLOOKUP($C39,'START LİSTE'!$B$6:$G$646,4,0))</f>
        <v>T</v>
      </c>
      <c r="F39" s="54">
        <f>IF(ISERROR(VLOOKUP($C39,'FERDİ SONUÇ'!$B$6:$H$640,6,0)),"",VLOOKUP($C39,'FERDİ SONUÇ'!$B$6:$H$640,6,0))</f>
        <v>2646</v>
      </c>
      <c r="G39" s="56">
        <f>IF(OR(E39="",F39="DQ",F39="DNF",F39="DNS",F39=""),"-",VLOOKUP(C39,'FERDİ SONUÇ'!$B$6:$H$640,7,0))</f>
        <v>40</v>
      </c>
      <c r="H39" s="49"/>
    </row>
    <row r="40" spans="1:8" ht="11.25" customHeight="1">
      <c r="A40" s="48"/>
      <c r="B40" s="50"/>
      <c r="C40" s="80">
        <f>IF(A38="","",INDEX('TAKIM KAYIT'!$C$6:$C$365,MATCH(C38,'TAKIM KAYIT'!$C$6:$C$365,0)+2))</f>
        <v>55</v>
      </c>
      <c r="D40" s="52" t="str">
        <f>IF(ISERROR(VLOOKUP($C40,'START LİSTE'!$B$6:$G$646,2,0)),"",VLOOKUP($C40,'START LİSTE'!$B$6:$G$646,2,0))</f>
        <v>KÜBRA KAYMAZ</v>
      </c>
      <c r="E40" s="53" t="str">
        <f>IF(ISERROR(VLOOKUP($C40,'START LİSTE'!$B$6:$G$646,4,0)),"",VLOOKUP($C40,'START LİSTE'!$B$6:$G$646,4,0))</f>
        <v>T</v>
      </c>
      <c r="F40" s="54">
        <f>IF(ISERROR(VLOOKUP($C40,'FERDİ SONUÇ'!$B$6:$H$640,6,0)),"",VLOOKUP($C40,'FERDİ SONUÇ'!$B$6:$H$640,6,0))</f>
        <v>2721</v>
      </c>
      <c r="G40" s="56">
        <f>IF(OR(E40="",F40="DQ",F40="DNF",F40="DNS",F40=""),"-",VLOOKUP(C40,'FERDİ SONUÇ'!$B$6:$H$640,7,0))</f>
        <v>42</v>
      </c>
      <c r="H40" s="49"/>
    </row>
    <row r="41" spans="1:8" ht="11.25" customHeight="1">
      <c r="A41" s="57"/>
      <c r="B41" s="59"/>
      <c r="C41" s="82">
        <f>IF(A38="","",INDEX('TAKIM KAYIT'!$C$6:$C$365,MATCH(C38,'TAKIM KAYIT'!$C$6:$C$365,0)+3))</f>
        <v>56</v>
      </c>
      <c r="D41" s="60" t="str">
        <f>IF(ISERROR(VLOOKUP($C41,'START LİSTE'!$B$6:$G$646,2,0)),"",VLOOKUP($C41,'START LİSTE'!$B$6:$G$646,2,0))</f>
        <v>-</v>
      </c>
      <c r="E41" s="61" t="str">
        <f>IF(ISERROR(VLOOKUP($C41,'START LİSTE'!$B$6:$G$646,4,0)),"",VLOOKUP($C41,'START LİSTE'!$B$6:$G$646,4,0))</f>
        <v>T</v>
      </c>
      <c r="F41" s="62">
        <f>IF(ISERROR(VLOOKUP($C41,'FERDİ SONUÇ'!$B$6:$H$640,6,0)),"",VLOOKUP($C41,'FERDİ SONUÇ'!$B$6:$H$640,6,0))</f>
      </c>
      <c r="G41" s="64" t="str">
        <f>IF(OR(E41="",F41="DQ",F41="DNF",F41="DNS",F41=""),"-",VLOOKUP(C41,'FERDİ SONUÇ'!$B$6:$H$640,7,0))</f>
        <v>-</v>
      </c>
      <c r="H41" s="58"/>
    </row>
    <row r="42" spans="1:8" ht="11.25" customHeight="1">
      <c r="A42" s="37"/>
      <c r="B42" s="39"/>
      <c r="C42" s="78">
        <f>IF(A44="","",INDEX('TAKIM KAYIT'!$C$6:$C$365,MATCH(C44,'TAKIM KAYIT'!$C$6:$C$365,0)-2))</f>
        <v>70</v>
      </c>
      <c r="D42" s="41" t="str">
        <f>IF(ISERROR(VLOOKUP($C42,'START LİSTE'!$B$6:$G$646,2,0)),"",VLOOKUP($C42,'START LİSTE'!$B$6:$G$646,2,0))</f>
        <v>HANIM DERELİ</v>
      </c>
      <c r="E42" s="42" t="str">
        <f>IF(ISERROR(VLOOKUP($C42,'START LİSTE'!$B$6:$G$646,4,0)),"",VLOOKUP($C42,'START LİSTE'!$B$6:$G$646,4,0))</f>
        <v>T</v>
      </c>
      <c r="F42" s="43">
        <f>IF(ISERROR(VLOOKUP($C42,'FERDİ SONUÇ'!$B$6:$H$640,6,0)),"",VLOOKUP($C42,'FERDİ SONUÇ'!$B$6:$H$640,6,0))</f>
        <v>2634</v>
      </c>
      <c r="G42" s="45">
        <f>IF(OR(E42="",F42="DQ",F42="DNF",F42="DNS",F42=""),"-",VLOOKUP(C42,'FERDİ SONUÇ'!$B$6:$H$640,7,0))</f>
        <v>39</v>
      </c>
      <c r="H42" s="38"/>
    </row>
    <row r="43" spans="1:8" ht="11.25" customHeight="1">
      <c r="A43" s="48"/>
      <c r="B43" s="50"/>
      <c r="C43" s="80">
        <f>IF(A44="","",INDEX('TAKIM KAYIT'!$C$6:$C$365,MATCH(C44,'TAKIM KAYIT'!$C$6:$C$365,0)-1))</f>
        <v>71</v>
      </c>
      <c r="D43" s="52" t="str">
        <f>IF(ISERROR(VLOOKUP($C43,'START LİSTE'!$B$6:$G$646,2,0)),"",VLOOKUP($C43,'START LİSTE'!$B$6:$G$646,2,0))</f>
        <v>ZUHAL KAYA</v>
      </c>
      <c r="E43" s="53" t="str">
        <f>IF(ISERROR(VLOOKUP($C43,'START LİSTE'!$B$6:$G$646,4,0)),"",VLOOKUP($C43,'START LİSTE'!$B$6:$G$646,4,0))</f>
        <v>T</v>
      </c>
      <c r="F43" s="54">
        <f>IF(ISERROR(VLOOKUP($C43,'FERDİ SONUÇ'!$B$6:$H$640,6,0)),"",VLOOKUP($C43,'FERDİ SONUÇ'!$B$6:$H$640,6,0))</f>
        <v>2231</v>
      </c>
      <c r="G43" s="56">
        <f>IF(OR(E43="",F43="DQ",F43="DNF",F43="DNS",F43=""),"-",VLOOKUP(C43,'FERDİ SONUÇ'!$B$6:$H$640,7,0))</f>
        <v>9</v>
      </c>
      <c r="H43" s="49"/>
    </row>
    <row r="44" spans="1:8" ht="11.25" customHeight="1">
      <c r="A44" s="86">
        <f>IF(ISERROR(SMALL('TAKIM KAYIT'!$A$6:$A$365,7)),"",SMALL('TAKIM KAYIT'!$A$6:$A$365,7))</f>
        <v>7</v>
      </c>
      <c r="B44" s="50" t="str">
        <f>IF(A44="","",VLOOKUP(A44,'TAKIM KAYIT'!$A$6:$J$365,2,FALSE))</f>
        <v>KIRIKKALE-GSİM</v>
      </c>
      <c r="C44" s="80">
        <f>IF(A44="","",VLOOKUP(A44,'TAKIM KAYIT'!$A$6:$J$365,3,FALSE))</f>
        <v>72</v>
      </c>
      <c r="D44" s="52" t="str">
        <f>IF(ISERROR(VLOOKUP($C44,'START LİSTE'!$B$6:$G$646,2,0)),"",VLOOKUP($C44,'START LİSTE'!$B$6:$G$646,2,0))</f>
        <v>SÜMEYYE TEKPINAR</v>
      </c>
      <c r="E44" s="53" t="str">
        <f>IF(ISERROR(VLOOKUP($C44,'START LİSTE'!$B$6:$G$646,4,0)),"",VLOOKUP($C44,'START LİSTE'!$B$6:$G$646,4,0))</f>
        <v>T</v>
      </c>
      <c r="F44" s="54">
        <f>IF(ISERROR(VLOOKUP($C44,'FERDİ SONUÇ'!$B$6:$H$640,6,0)),"",VLOOKUP($C44,'FERDİ SONUÇ'!$B$6:$H$640,6,0))</f>
        <v>2534</v>
      </c>
      <c r="G44" s="56">
        <f>IF(OR(E44="",F44="DQ",F44="DNF",F44="DNS",F44=""),"-",VLOOKUP(C44,'FERDİ SONUÇ'!$B$6:$H$640,7,0))</f>
        <v>32</v>
      </c>
      <c r="H44" s="73">
        <f>IF(A44="","",VLOOKUP(A44,'TAKIM KAYIT'!$A$6:$K$365,10,FALSE))</f>
        <v>113</v>
      </c>
    </row>
    <row r="45" spans="1:8" ht="11.25" customHeight="1">
      <c r="A45" s="48"/>
      <c r="B45" s="50"/>
      <c r="C45" s="80">
        <f>IF(A44="","",INDEX('TAKIM KAYIT'!$C$6:$C$365,MATCH(C44,'TAKIM KAYIT'!$C$6:$C$365,0)+1))</f>
        <v>73</v>
      </c>
      <c r="D45" s="52" t="str">
        <f>IF(ISERROR(VLOOKUP($C45,'START LİSTE'!$B$6:$G$646,2,0)),"",VLOOKUP($C45,'START LİSTE'!$B$6:$G$646,2,0))</f>
        <v>GÜLNUR ÇAĞLAR</v>
      </c>
      <c r="E45" s="53" t="str">
        <f>IF(ISERROR(VLOOKUP($C45,'START LİSTE'!$B$6:$G$646,4,0)),"",VLOOKUP($C45,'START LİSTE'!$B$6:$G$646,4,0))</f>
        <v>T</v>
      </c>
      <c r="F45" s="54">
        <f>IF(ISERROR(VLOOKUP($C45,'FERDİ SONUÇ'!$B$6:$H$640,6,0)),"",VLOOKUP($C45,'FERDİ SONUÇ'!$B$6:$H$640,6,0))</f>
        <v>2536</v>
      </c>
      <c r="G45" s="56">
        <f>IF(OR(E45="",F45="DQ",F45="DNF",F45="DNS",F45=""),"-",VLOOKUP(C45,'FERDİ SONUÇ'!$B$6:$H$640,7,0))</f>
        <v>33</v>
      </c>
      <c r="H45" s="49"/>
    </row>
    <row r="46" spans="1:8" ht="11.25" customHeight="1">
      <c r="A46" s="48"/>
      <c r="B46" s="50"/>
      <c r="C46" s="80">
        <f>IF(A44="","",INDEX('TAKIM KAYIT'!$C$6:$C$365,MATCH(C44,'TAKIM KAYIT'!$C$6:$C$365,0)+2))</f>
        <v>74</v>
      </c>
      <c r="D46" s="52" t="str">
        <f>IF(ISERROR(VLOOKUP($C46,'START LİSTE'!$B$6:$G$646,2,0)),"",VLOOKUP($C46,'START LİSTE'!$B$6:$G$646,2,0))</f>
        <v>GÜLTEN KARALÖK</v>
      </c>
      <c r="E46" s="53" t="str">
        <f>IF(ISERROR(VLOOKUP($C46,'START LİSTE'!$B$6:$G$646,4,0)),"",VLOOKUP($C46,'START LİSTE'!$B$6:$G$646,4,0))</f>
        <v>T</v>
      </c>
      <c r="F46" s="54">
        <f>IF(ISERROR(VLOOKUP($C46,'FERDİ SONUÇ'!$B$6:$H$640,6,0)),"",VLOOKUP($C46,'FERDİ SONUÇ'!$B$6:$H$640,6,0))</f>
        <v>2834</v>
      </c>
      <c r="G46" s="56">
        <f>IF(OR(E46="",F46="DQ",F46="DNF",F46="DNS",F46=""),"-",VLOOKUP(C46,'FERDİ SONUÇ'!$B$6:$H$640,7,0))</f>
        <v>49</v>
      </c>
      <c r="H46" s="49"/>
    </row>
    <row r="47" spans="1:8" ht="11.25" customHeight="1">
      <c r="A47" s="57"/>
      <c r="B47" s="59"/>
      <c r="C47" s="82">
        <f>IF(A44="","",INDEX('TAKIM KAYIT'!$C$6:$C$365,MATCH(C44,'TAKIM KAYIT'!$C$6:$C$365,0)+3))</f>
        <v>75</v>
      </c>
      <c r="D47" s="60" t="str">
        <f>IF(ISERROR(VLOOKUP($C47,'START LİSTE'!$B$6:$G$646,2,0)),"",VLOOKUP($C47,'START LİSTE'!$B$6:$G$646,2,0))</f>
        <v>-</v>
      </c>
      <c r="E47" s="61" t="str">
        <f>IF(ISERROR(VLOOKUP($C47,'START LİSTE'!$B$6:$G$646,4,0)),"",VLOOKUP($C47,'START LİSTE'!$B$6:$G$646,4,0))</f>
        <v>T</v>
      </c>
      <c r="F47" s="62">
        <f>IF(ISERROR(VLOOKUP($C47,'FERDİ SONUÇ'!$B$6:$H$640,6,0)),"",VLOOKUP($C47,'FERDİ SONUÇ'!$B$6:$H$640,6,0))</f>
      </c>
      <c r="G47" s="64" t="str">
        <f>IF(OR(E47="",F47="DQ",F47="DNF",F47="DNS",F47=""),"-",VLOOKUP(C47,'FERDİ SONUÇ'!$B$6:$H$640,7,0))</f>
        <v>-</v>
      </c>
      <c r="H47" s="58"/>
    </row>
    <row r="48" spans="1:8" ht="11.25" customHeight="1">
      <c r="A48" s="37"/>
      <c r="B48" s="39"/>
      <c r="C48" s="78">
        <f>IF(A50="","",INDEX('TAKIM KAYIT'!$C$6:$C$365,MATCH(C50,'TAKIM KAYIT'!$C$6:$C$365,0)-2))</f>
        <v>14</v>
      </c>
      <c r="D48" s="41" t="str">
        <f>IF(ISERROR(VLOOKUP($C48,'START LİSTE'!$B$6:$G$646,2,0)),"",VLOOKUP($C48,'START LİSTE'!$B$6:$G$646,2,0))</f>
        <v>ARZU İPER</v>
      </c>
      <c r="E48" s="42" t="str">
        <f>IF(ISERROR(VLOOKUP($C48,'START LİSTE'!$B$6:$G$646,4,0)),"",VLOOKUP($C48,'START LİSTE'!$B$6:$G$646,4,0))</f>
        <v>T</v>
      </c>
      <c r="F48" s="43">
        <f>IF(ISERROR(VLOOKUP($C48,'FERDİ SONUÇ'!$B$6:$H$640,6,0)),"",VLOOKUP($C48,'FERDİ SONUÇ'!$B$6:$H$640,6,0))</f>
        <v>2422</v>
      </c>
      <c r="G48" s="45">
        <f>IF(OR(E48="",F48="DQ",F48="DNF",F48="DNS",F48=""),"-",VLOOKUP(C48,'FERDİ SONUÇ'!$B$6:$H$640,7,0))</f>
        <v>23</v>
      </c>
      <c r="H48" s="38"/>
    </row>
    <row r="49" spans="1:8" ht="11.25" customHeight="1">
      <c r="A49" s="48"/>
      <c r="B49" s="50"/>
      <c r="C49" s="80">
        <f>IF(A50="","",INDEX('TAKIM KAYIT'!$C$6:$C$365,MATCH(C50,'TAKIM KAYIT'!$C$6:$C$365,0)-1))</f>
        <v>15</v>
      </c>
      <c r="D49" s="52" t="str">
        <f>IF(ISERROR(VLOOKUP($C49,'START LİSTE'!$B$6:$G$646,2,0)),"",VLOOKUP($C49,'START LİSTE'!$B$6:$G$646,2,0))</f>
        <v>CANAN KILIÇ</v>
      </c>
      <c r="E49" s="53" t="str">
        <f>IF(ISERROR(VLOOKUP($C49,'START LİSTE'!$B$6:$G$646,4,0)),"",VLOOKUP($C49,'START LİSTE'!$B$6:$G$646,4,0))</f>
        <v>T</v>
      </c>
      <c r="F49" s="54">
        <f>IF(ISERROR(VLOOKUP($C49,'FERDİ SONUÇ'!$B$6:$H$640,6,0)),"",VLOOKUP($C49,'FERDİ SONUÇ'!$B$6:$H$640,6,0))</f>
        <v>2553</v>
      </c>
      <c r="G49" s="56">
        <f>IF(OR(E49="",F49="DQ",F49="DNF",F49="DNS",F49=""),"-",VLOOKUP(C49,'FERDİ SONUÇ'!$B$6:$H$640,7,0))</f>
        <v>35</v>
      </c>
      <c r="H49" s="49"/>
    </row>
    <row r="50" spans="1:8" ht="11.25" customHeight="1">
      <c r="A50" s="86">
        <f>IF(ISERROR(SMALL('TAKIM KAYIT'!$A$6:$A$365,8)),"",SMALL('TAKIM KAYIT'!$A$6:$A$365,8))</f>
        <v>8</v>
      </c>
      <c r="B50" s="50" t="str">
        <f>IF(A50="","",VLOOKUP(A50,'TAKIM KAYIT'!$A$6:$J$365,2,FALSE))</f>
        <v>BURSA-OSMANGAZİ BLD.S.K</v>
      </c>
      <c r="C50" s="80">
        <f>IF(A50="","",VLOOKUP(A50,'TAKIM KAYIT'!$A$6:$J$365,3,FALSE))</f>
        <v>16</v>
      </c>
      <c r="D50" s="52" t="str">
        <f>IF(ISERROR(VLOOKUP($C50,'START LİSTE'!$B$6:$G$646,2,0)),"",VLOOKUP($C50,'START LİSTE'!$B$6:$G$646,2,0))</f>
        <v>TUĞÇE AYAZ</v>
      </c>
      <c r="E50" s="53" t="str">
        <f>IF(ISERROR(VLOOKUP($C50,'START LİSTE'!$B$6:$G$646,4,0)),"",VLOOKUP($C50,'START LİSTE'!$B$6:$G$646,4,0))</f>
        <v>T</v>
      </c>
      <c r="F50" s="54">
        <f>IF(ISERROR(VLOOKUP($C50,'FERDİ SONUÇ'!$B$6:$H$640,6,0)),"",VLOOKUP($C50,'FERDİ SONUÇ'!$B$6:$H$640,6,0))</f>
        <v>2758</v>
      </c>
      <c r="G50" s="56">
        <f>IF(OR(E50="",F50="DQ",F50="DNF",F50="DNS",F50=""),"-",VLOOKUP(C50,'FERDİ SONUÇ'!$B$6:$H$640,7,0))</f>
        <v>45</v>
      </c>
      <c r="H50" s="73">
        <f>IF(A50="","",VLOOKUP(A50,'TAKIM KAYIT'!$A$6:$K$365,10,FALSE))</f>
        <v>126</v>
      </c>
    </row>
    <row r="51" spans="1:8" ht="11.25" customHeight="1">
      <c r="A51" s="48"/>
      <c r="B51" s="50"/>
      <c r="C51" s="80">
        <f>IF(A50="","",INDEX('TAKIM KAYIT'!$C$6:$C$365,MATCH(C50,'TAKIM KAYIT'!$C$6:$C$365,0)+1))</f>
        <v>17</v>
      </c>
      <c r="D51" s="52" t="str">
        <f>IF(ISERROR(VLOOKUP($C51,'START LİSTE'!$B$6:$G$646,2,0)),"",VLOOKUP($C51,'START LİSTE'!$B$6:$G$646,2,0))</f>
        <v>ESRA ÖZGÜL</v>
      </c>
      <c r="E51" s="53" t="str">
        <f>IF(ISERROR(VLOOKUP($C51,'START LİSTE'!$B$6:$G$646,4,0)),"",VLOOKUP($C51,'START LİSTE'!$B$6:$G$646,4,0))</f>
        <v>T</v>
      </c>
      <c r="F51" s="54">
        <f>IF(ISERROR(VLOOKUP($C51,'FERDİ SONUÇ'!$B$6:$H$640,6,0)),"",VLOOKUP($C51,'FERDİ SONUÇ'!$B$6:$H$640,6,0))</f>
        <v>2619</v>
      </c>
      <c r="G51" s="56">
        <f>IF(OR(E51="",F51="DQ",F51="DNF",F51="DNS",F51=""),"-",VLOOKUP(C51,'FERDİ SONUÇ'!$B$6:$H$640,7,0))</f>
        <v>38</v>
      </c>
      <c r="H51" s="49"/>
    </row>
    <row r="52" spans="1:8" ht="11.25" customHeight="1">
      <c r="A52" s="48"/>
      <c r="B52" s="50"/>
      <c r="C52" s="80">
        <f>IF(A50="","",INDEX('TAKIM KAYIT'!$C$6:$C$365,MATCH(C50,'TAKIM KAYIT'!$C$6:$C$365,0)+2))</f>
        <v>18</v>
      </c>
      <c r="D52" s="52" t="str">
        <f>IF(ISERROR(VLOOKUP($C52,'START LİSTE'!$B$6:$G$646,2,0)),"",VLOOKUP($C52,'START LİSTE'!$B$6:$G$646,2,0))</f>
        <v>SERAY ŞENTÜRK</v>
      </c>
      <c r="E52" s="53" t="str">
        <f>IF(ISERROR(VLOOKUP($C52,'START LİSTE'!$B$6:$G$646,4,0)),"",VLOOKUP($C52,'START LİSTE'!$B$6:$G$646,4,0))</f>
        <v>T</v>
      </c>
      <c r="F52" s="54">
        <f>IF(ISERROR(VLOOKUP($C52,'FERDİ SONUÇ'!$B$6:$H$640,6,0)),"",VLOOKUP($C52,'FERDİ SONUÇ'!$B$6:$H$640,6,0))</f>
        <v>2513</v>
      </c>
      <c r="G52" s="56">
        <f>IF(OR(E52="",F52="DQ",F52="DNF",F52="DNS",F52=""),"-",VLOOKUP(C52,'FERDİ SONUÇ'!$B$6:$H$640,7,0))</f>
        <v>30</v>
      </c>
      <c r="H52" s="49"/>
    </row>
    <row r="53" spans="1:8" ht="11.25" customHeight="1">
      <c r="A53" s="57"/>
      <c r="B53" s="59"/>
      <c r="C53" s="82">
        <f>IF(A50="","",INDEX('TAKIM KAYIT'!$C$6:$C$365,MATCH(C50,'TAKIM KAYIT'!$C$6:$C$365,0)+3))</f>
        <v>19</v>
      </c>
      <c r="D53" s="60" t="str">
        <f>IF(ISERROR(VLOOKUP($C53,'START LİSTE'!$B$6:$G$646,2,0)),"",VLOOKUP($C53,'START LİSTE'!$B$6:$G$646,2,0))</f>
        <v>TUĞBA YENİ</v>
      </c>
      <c r="E53" s="61" t="str">
        <f>IF(ISERROR(VLOOKUP($C53,'START LİSTE'!$B$6:$G$646,4,0)),"",VLOOKUP($C53,'START LİSTE'!$B$6:$G$646,4,0))</f>
        <v>T</v>
      </c>
      <c r="F53" s="62">
        <f>IF(ISERROR(VLOOKUP($C53,'FERDİ SONUÇ'!$B$6:$H$640,6,0)),"",VLOOKUP($C53,'FERDİ SONUÇ'!$B$6:$H$640,6,0))</f>
        <v>2709</v>
      </c>
      <c r="G53" s="64">
        <f>IF(OR(E53="",F53="DQ",F53="DNF",F53="DNS",F53=""),"-",VLOOKUP(C53,'FERDİ SONUÇ'!$B$6:$H$640,7,0))</f>
        <v>41</v>
      </c>
      <c r="H53" s="58"/>
    </row>
    <row r="54" spans="1:8" ht="11.25" customHeight="1">
      <c r="A54" s="37"/>
      <c r="B54" s="39"/>
      <c r="C54" s="78">
        <f>IF(A56="","",INDEX('TAKIM KAYIT'!$C$6:$C$365,MATCH(C56,'TAKIM KAYIT'!$C$6:$C$365,0)-2))</f>
        <v>64</v>
      </c>
      <c r="D54" s="41" t="str">
        <f>IF(ISERROR(VLOOKUP($C54,'START LİSTE'!$B$6:$G$646,2,0)),"",VLOOKUP($C54,'START LİSTE'!$B$6:$G$646,2,0))</f>
        <v>FUNDA ERDOĞAN</v>
      </c>
      <c r="E54" s="42" t="str">
        <f>IF(ISERROR(VLOOKUP($C54,'START LİSTE'!$B$6:$G$646,4,0)),"",VLOOKUP($C54,'START LİSTE'!$B$6:$G$646,4,0))</f>
        <v>T</v>
      </c>
      <c r="F54" s="43">
        <f>IF(ISERROR(VLOOKUP($C54,'FERDİ SONUÇ'!$B$6:$H$640,6,0)),"",VLOOKUP($C54,'FERDİ SONUÇ'!$B$6:$H$640,6,0))</f>
        <v>2325</v>
      </c>
      <c r="G54" s="45">
        <f>IF(OR(E54="",F54="DQ",F54="DNF",F54="DNS",F54=""),"-",VLOOKUP(C54,'FERDİ SONUÇ'!$B$6:$H$640,7,0))</f>
        <v>15</v>
      </c>
      <c r="H54" s="38"/>
    </row>
    <row r="55" spans="1:8" ht="11.25" customHeight="1">
      <c r="A55" s="48"/>
      <c r="B55" s="50"/>
      <c r="C55" s="80">
        <f>IF(A56="","",INDEX('TAKIM KAYIT'!$C$6:$C$365,MATCH(C56,'TAKIM KAYIT'!$C$6:$C$365,0)-1))</f>
        <v>65</v>
      </c>
      <c r="D55" s="52" t="str">
        <f>IF(ISERROR(VLOOKUP($C55,'START LİSTE'!$B$6:$G$646,2,0)),"",VLOOKUP($C55,'START LİSTE'!$B$6:$G$646,2,0))</f>
        <v>GAMZE KARAASLAN</v>
      </c>
      <c r="E55" s="53" t="str">
        <f>IF(ISERROR(VLOOKUP($C55,'START LİSTE'!$B$6:$G$646,4,0)),"",VLOOKUP($C55,'START LİSTE'!$B$6:$G$646,4,0))</f>
        <v>T</v>
      </c>
      <c r="F55" s="54" t="str">
        <f>IF(ISERROR(VLOOKUP($C55,'FERDİ SONUÇ'!$B$6:$H$640,6,0)),"",VLOOKUP($C55,'FERDİ SONUÇ'!$B$6:$H$640,6,0))</f>
        <v>DNF</v>
      </c>
      <c r="G55" s="56" t="str">
        <f>IF(OR(E55="",F55="DQ",F55="DNF",F55="DNS",F55=""),"-",VLOOKUP(C55,'FERDİ SONUÇ'!$B$6:$H$640,7,0))</f>
        <v>-</v>
      </c>
      <c r="H55" s="49"/>
    </row>
    <row r="56" spans="1:8" ht="11.25" customHeight="1">
      <c r="A56" s="86">
        <f>IF(ISERROR(SMALL('TAKIM KAYIT'!$A$6:$A$365,9)),"",SMALL('TAKIM KAYIT'!$A$6:$A$365,9))</f>
        <v>9</v>
      </c>
      <c r="B56" s="50" t="str">
        <f>IF(A56="","",VLOOKUP(A56,'TAKIM KAYIT'!$A$6:$J$365,2,FALSE))</f>
        <v>ISPARTA-BÖLGESPOR</v>
      </c>
      <c r="C56" s="80">
        <f>IF(A56="","",VLOOKUP(A56,'TAKIM KAYIT'!$A$6:$J$365,3,FALSE))</f>
        <v>66</v>
      </c>
      <c r="D56" s="52" t="str">
        <f>IF(ISERROR(VLOOKUP($C56,'START LİSTE'!$B$6:$G$646,2,0)),"",VLOOKUP($C56,'START LİSTE'!$B$6:$G$646,2,0))</f>
        <v>FATMA NUR ULUDAĞ</v>
      </c>
      <c r="E56" s="53" t="str">
        <f>IF(ISERROR(VLOOKUP($C56,'START LİSTE'!$B$6:$G$646,4,0)),"",VLOOKUP($C56,'START LİSTE'!$B$6:$G$646,4,0))</f>
        <v>T</v>
      </c>
      <c r="F56" s="54">
        <f>IF(ISERROR(VLOOKUP($C56,'FERDİ SONUÇ'!$B$6:$H$640,6,0)),"",VLOOKUP($C56,'FERDİ SONUÇ'!$B$6:$H$640,6,0))</f>
        <v>2400</v>
      </c>
      <c r="G56" s="56">
        <f>IF(OR(E56="",F56="DQ",F56="DNF",F56="DNS",F56=""),"-",VLOOKUP(C56,'FERDİ SONUÇ'!$B$6:$H$640,7,0))</f>
        <v>22</v>
      </c>
      <c r="H56" s="73">
        <f>IF(A56="","",VLOOKUP(A56,'TAKIM KAYIT'!$A$6:$K$365,10,FALSE))</f>
        <v>131</v>
      </c>
    </row>
    <row r="57" spans="1:8" ht="11.25" customHeight="1">
      <c r="A57" s="48"/>
      <c r="B57" s="50"/>
      <c r="C57" s="80">
        <f>IF(A56="","",INDEX('TAKIM KAYIT'!$C$6:$C$365,MATCH(C56,'TAKIM KAYIT'!$C$6:$C$365,0)+1))</f>
        <v>67</v>
      </c>
      <c r="D57" s="52" t="str">
        <f>IF(ISERROR(VLOOKUP($C57,'START LİSTE'!$B$6:$G$646,2,0)),"",VLOOKUP($C57,'START LİSTE'!$B$6:$G$646,2,0))</f>
        <v>HÜLYA MUMCU</v>
      </c>
      <c r="E57" s="53" t="str">
        <f>IF(ISERROR(VLOOKUP($C57,'START LİSTE'!$B$6:$G$646,4,0)),"",VLOOKUP($C57,'START LİSTE'!$B$6:$G$646,4,0))</f>
        <v>T</v>
      </c>
      <c r="F57" s="54">
        <f>IF(ISERROR(VLOOKUP($C57,'FERDİ SONUÇ'!$B$6:$H$640,6,0)),"",VLOOKUP($C57,'FERDİ SONUÇ'!$B$6:$H$640,6,0))</f>
        <v>2838</v>
      </c>
      <c r="G57" s="56">
        <f>IF(OR(E57="",F57="DQ",F57="DNF",F57="DNS",F57=""),"-",VLOOKUP(C57,'FERDİ SONUÇ'!$B$6:$H$640,7,0))</f>
        <v>50</v>
      </c>
      <c r="H57" s="49"/>
    </row>
    <row r="58" spans="1:8" ht="11.25" customHeight="1">
      <c r="A58" s="48"/>
      <c r="B58" s="50"/>
      <c r="C58" s="80">
        <f>IF(A56="","",INDEX('TAKIM KAYIT'!$C$6:$C$365,MATCH(C56,'TAKIM KAYIT'!$C$6:$C$365,0)+2))</f>
        <v>68</v>
      </c>
      <c r="D58" s="52" t="str">
        <f>IF(ISERROR(VLOOKUP($C58,'START LİSTE'!$B$6:$G$646,2,0)),"",VLOOKUP($C58,'START LİSTE'!$B$6:$G$646,2,0))</f>
        <v>RAHİME KOÇER</v>
      </c>
      <c r="E58" s="53" t="str">
        <f>IF(ISERROR(VLOOKUP($C58,'START LİSTE'!$B$6:$G$646,4,0)),"",VLOOKUP($C58,'START LİSTE'!$B$6:$G$646,4,0))</f>
        <v>T</v>
      </c>
      <c r="F58" s="54">
        <f>IF(ISERROR(VLOOKUP($C58,'FERDİ SONUÇ'!$B$6:$H$640,6,0)),"",VLOOKUP($C58,'FERDİ SONUÇ'!$B$6:$H$640,6,0))</f>
        <v>2731</v>
      </c>
      <c r="G58" s="56">
        <f>IF(OR(E58="",F58="DQ",F58="DNF",F58="DNS",F58=""),"-",VLOOKUP(C58,'FERDİ SONUÇ'!$B$6:$H$640,7,0))</f>
        <v>44</v>
      </c>
      <c r="H58" s="49"/>
    </row>
    <row r="59" spans="1:8" ht="11.25" customHeight="1">
      <c r="A59" s="57"/>
      <c r="B59" s="59"/>
      <c r="C59" s="82">
        <f>IF(A56="","",INDEX('TAKIM KAYIT'!$C$6:$C$365,MATCH(C56,'TAKIM KAYIT'!$C$6:$C$365,0)+3))</f>
        <v>69</v>
      </c>
      <c r="D59" s="60" t="str">
        <f>IF(ISERROR(VLOOKUP($C59,'START LİSTE'!$B$6:$G$646,2,0)),"",VLOOKUP($C59,'START LİSTE'!$B$6:$G$646,2,0))</f>
        <v>MERVE SÜME</v>
      </c>
      <c r="E59" s="61" t="str">
        <f>IF(ISERROR(VLOOKUP($C59,'START LİSTE'!$B$6:$G$646,4,0)),"",VLOOKUP($C59,'START LİSTE'!$B$6:$G$646,4,0))</f>
        <v>T</v>
      </c>
      <c r="F59" s="62">
        <f>IF(ISERROR(VLOOKUP($C59,'FERDİ SONUÇ'!$B$6:$H$640,6,0)),"",VLOOKUP($C59,'FERDİ SONUÇ'!$B$6:$H$640,6,0))</f>
        <v>3010</v>
      </c>
      <c r="G59" s="64">
        <f>IF(OR(E59="",F59="DQ",F59="DNF",F59="DNS",F59=""),"-",VLOOKUP(C59,'FERDİ SONUÇ'!$B$6:$H$640,7,0))</f>
        <v>51</v>
      </c>
      <c r="H59" s="58"/>
    </row>
    <row r="60" spans="1:8" ht="11.25" customHeight="1">
      <c r="A60" s="37"/>
      <c r="B60" s="39"/>
      <c r="C60" s="78">
        <f>IF(A62="","",INDEX('TAKIM KAYIT'!$C$6:$C$365,MATCH(C62,'TAKIM KAYIT'!$C$6:$C$365,0)-2))</f>
        <v>134</v>
      </c>
      <c r="D60" s="41" t="str">
        <f>IF(ISERROR(VLOOKUP($C60,'START LİSTE'!$B$6:$G$646,2,0)),"",VLOOKUP($C60,'START LİSTE'!$B$6:$G$646,2,0))</f>
        <v>GÜLFİDAN TİMURTAŞ</v>
      </c>
      <c r="E60" s="42" t="str">
        <f>IF(ISERROR(VLOOKUP($C60,'START LİSTE'!$B$6:$G$646,4,0)),"",VLOOKUP($C60,'START LİSTE'!$B$6:$G$646,4,0))</f>
        <v>T</v>
      </c>
      <c r="F60" s="43">
        <f>IF(ISERROR(VLOOKUP($C60,'FERDİ SONUÇ'!$B$6:$H$640,6,0)),"",VLOOKUP($C60,'FERDİ SONUÇ'!$B$6:$H$640,6,0))</f>
        <v>2612</v>
      </c>
      <c r="G60" s="45">
        <f>IF(OR(E60="",F60="DQ",F60="DNF",F60="DNS",F60=""),"-",VLOOKUP(C60,'FERDİ SONUÇ'!$B$6:$H$640,7,0))</f>
        <v>37</v>
      </c>
      <c r="H60" s="38"/>
    </row>
    <row r="61" spans="1:8" ht="11.25" customHeight="1">
      <c r="A61" s="48"/>
      <c r="B61" s="50"/>
      <c r="C61" s="80">
        <f>IF(A62="","",INDEX('TAKIM KAYIT'!$C$6:$C$365,MATCH(C62,'TAKIM KAYIT'!$C$6:$C$365,0)-1))</f>
        <v>135</v>
      </c>
      <c r="D61" s="52" t="str">
        <f>IF(ISERROR(VLOOKUP($C61,'START LİSTE'!$B$6:$G$646,2,0)),"",VLOOKUP($C61,'START LİSTE'!$B$6:$G$646,2,0))</f>
        <v>ŞİRİN TİMURTAŞ</v>
      </c>
      <c r="E61" s="53" t="str">
        <f>IF(ISERROR(VLOOKUP($C61,'START LİSTE'!$B$6:$G$646,4,0)),"",VLOOKUP($C61,'START LİSTE'!$B$6:$G$646,4,0))</f>
        <v>T</v>
      </c>
      <c r="F61" s="54">
        <f>IF(ISERROR(VLOOKUP($C61,'FERDİ SONUÇ'!$B$6:$H$640,6,0)),"",VLOOKUP($C61,'FERDİ SONUÇ'!$B$6:$H$640,6,0))</f>
        <v>2804</v>
      </c>
      <c r="G61" s="56">
        <f>IF(OR(E61="",F61="DQ",F61="DNF",F61="DNS",F61=""),"-",VLOOKUP(C61,'FERDİ SONUÇ'!$B$6:$H$640,7,0))</f>
        <v>46</v>
      </c>
      <c r="H61" s="49"/>
    </row>
    <row r="62" spans="1:8" ht="11.25" customHeight="1">
      <c r="A62" s="86">
        <f>IF(ISERROR(SMALL('TAKIM KAYIT'!$A$6:$A$365,10)),"",SMALL('TAKIM KAYIT'!$A$6:$A$365,10))</f>
        <v>10</v>
      </c>
      <c r="B62" s="50" t="str">
        <f>IF(A62="","",VLOOKUP(A62,'TAKIM KAYIT'!$A$6:$J$365,2,FALSE))</f>
        <v>SİİRT-GENÇLİK SPOR KULÜBÜ</v>
      </c>
      <c r="C62" s="80">
        <f>IF(A62="","",VLOOKUP(A62,'TAKIM KAYIT'!$A$6:$J$365,3,FALSE))</f>
        <v>136</v>
      </c>
      <c r="D62" s="52" t="str">
        <f>IF(ISERROR(VLOOKUP($C62,'START LİSTE'!$B$6:$G$646,2,0)),"",VLOOKUP($C62,'START LİSTE'!$B$6:$G$646,2,0))</f>
        <v>DİLEK BAL</v>
      </c>
      <c r="E62" s="53" t="str">
        <f>IF(ISERROR(VLOOKUP($C62,'START LİSTE'!$B$6:$G$646,4,0)),"",VLOOKUP($C62,'START LİSTE'!$B$6:$G$646,4,0))</f>
        <v>T</v>
      </c>
      <c r="F62" s="54">
        <f>IF(ISERROR(VLOOKUP($C62,'FERDİ SONUÇ'!$B$6:$H$640,6,0)),"",VLOOKUP($C62,'FERDİ SONUÇ'!$B$6:$H$640,6,0))</f>
        <v>2727</v>
      </c>
      <c r="G62" s="56">
        <f>IF(OR(E62="",F62="DQ",F62="DNF",F62="DNS",F62=""),"-",VLOOKUP(C62,'FERDİ SONUÇ'!$B$6:$H$640,7,0))</f>
        <v>43</v>
      </c>
      <c r="H62" s="73">
        <f>IF(A62="","",VLOOKUP(A62,'TAKIM KAYIT'!$A$6:$K$365,10,FALSE))</f>
        <v>181</v>
      </c>
    </row>
    <row r="63" spans="1:8" ht="11.25" customHeight="1">
      <c r="A63" s="48"/>
      <c r="B63" s="50"/>
      <c r="C63" s="80">
        <f>IF(A62="","",INDEX('TAKIM KAYIT'!$C$6:$C$365,MATCH(C62,'TAKIM KAYIT'!$C$6:$C$365,0)+1))</f>
        <v>137</v>
      </c>
      <c r="D63" s="52" t="str">
        <f>IF(ISERROR(VLOOKUP($C63,'START LİSTE'!$B$6:$G$646,2,0)),"",VLOOKUP($C63,'START LİSTE'!$B$6:$G$646,2,0))</f>
        <v>FATMA POLAT</v>
      </c>
      <c r="E63" s="53" t="str">
        <f>IF(ISERROR(VLOOKUP($C63,'START LİSTE'!$B$6:$G$646,4,0)),"",VLOOKUP($C63,'START LİSTE'!$B$6:$G$646,4,0))</f>
        <v>T</v>
      </c>
      <c r="F63" s="54" t="str">
        <f>IF(ISERROR(VLOOKUP($C63,'FERDİ SONUÇ'!$B$6:$H$640,6,0)),"",VLOOKUP($C63,'FERDİ SONUÇ'!$B$6:$H$640,6,0))</f>
        <v>DNS</v>
      </c>
      <c r="G63" s="56" t="str">
        <f>IF(OR(E63="",F63="DQ",F63="DNF",F63="DNS",F63=""),"-",VLOOKUP(C63,'FERDİ SONUÇ'!$B$6:$H$640,7,0))</f>
        <v>-</v>
      </c>
      <c r="H63" s="49"/>
    </row>
    <row r="64" spans="1:8" ht="11.25" customHeight="1">
      <c r="A64" s="48"/>
      <c r="B64" s="50"/>
      <c r="C64" s="80">
        <f>IF(A62="","",INDEX('TAKIM KAYIT'!$C$6:$C$365,MATCH(C62,'TAKIM KAYIT'!$C$6:$C$365,0)+2))</f>
        <v>138</v>
      </c>
      <c r="D64" s="52" t="str">
        <f>IF(ISERROR(VLOOKUP($C64,'START LİSTE'!$B$6:$G$646,2,0)),"",VLOOKUP($C64,'START LİSTE'!$B$6:$G$646,2,0))</f>
        <v>DİLEK ELÇİÇEK</v>
      </c>
      <c r="E64" s="53" t="str">
        <f>IF(ISERROR(VLOOKUP($C64,'START LİSTE'!$B$6:$G$646,4,0)),"",VLOOKUP($C64,'START LİSTE'!$B$6:$G$646,4,0))</f>
        <v>T</v>
      </c>
      <c r="F64" s="54">
        <f>IF(ISERROR(VLOOKUP($C64,'FERDİ SONUÇ'!$B$6:$H$640,6,0)),"",VLOOKUP($C64,'FERDİ SONUÇ'!$B$6:$H$640,6,0))</f>
        <v>3300</v>
      </c>
      <c r="G64" s="56">
        <f>IF(OR(E64="",F64="DQ",F64="DNF",F64="DNS",F64=""),"-",VLOOKUP(C64,'FERDİ SONUÇ'!$B$6:$H$640,7,0))</f>
        <v>55</v>
      </c>
      <c r="H64" s="49"/>
    </row>
    <row r="65" spans="1:8" ht="11.25" customHeight="1">
      <c r="A65" s="57"/>
      <c r="B65" s="59"/>
      <c r="C65" s="82">
        <f>IF(A62="","",INDEX('TAKIM KAYIT'!$C$6:$C$365,MATCH(C62,'TAKIM KAYIT'!$C$6:$C$365,0)+3))</f>
        <v>139</v>
      </c>
      <c r="D65" s="60" t="str">
        <f>IF(ISERROR(VLOOKUP($C65,'START LİSTE'!$B$6:$G$646,2,0)),"",VLOOKUP($C65,'START LİSTE'!$B$6:$G$646,2,0))</f>
        <v>EVİN KİÇKİ</v>
      </c>
      <c r="E65" s="61" t="str">
        <f>IF(ISERROR(VLOOKUP($C65,'START LİSTE'!$B$6:$G$646,4,0)),"",VLOOKUP($C65,'START LİSTE'!$B$6:$G$646,4,0))</f>
        <v>T</v>
      </c>
      <c r="F65" s="62" t="str">
        <f>IF(ISERROR(VLOOKUP($C65,'FERDİ SONUÇ'!$B$6:$H$640,6,0)),"",VLOOKUP($C65,'FERDİ SONUÇ'!$B$6:$H$640,6,0))</f>
        <v>-</v>
      </c>
      <c r="G65" s="64">
        <f>IF(OR(E65="",F65="DQ",F65="DNF",F65="DNS",F65=""),"-",VLOOKUP(C65,'FERDİ SONUÇ'!$B$6:$H$640,7,0))</f>
        <v>57</v>
      </c>
      <c r="H65" s="58"/>
    </row>
    <row r="66" spans="1:8" ht="11.25" customHeight="1">
      <c r="A66" s="37"/>
      <c r="B66" s="39"/>
      <c r="C66" s="78">
        <f>IF(A68="","",INDEX('TAKIM KAYIT'!$C$6:$C$365,MATCH(C68,'TAKIM KAYIT'!$C$6:$C$365,0)-2))</f>
        <v>82</v>
      </c>
      <c r="D66" s="41" t="str">
        <f>IF(ISERROR(VLOOKUP($C66,'START LİSTE'!$B$6:$G$646,2,0)),"",VLOOKUP($C66,'START LİSTE'!$B$6:$G$646,2,0))</f>
        <v>GÜLİSTAN BEKMEZ</v>
      </c>
      <c r="E66" s="42" t="str">
        <f>IF(ISERROR(VLOOKUP($C66,'START LİSTE'!$B$6:$G$646,4,0)),"",VLOOKUP($C66,'START LİSTE'!$B$6:$G$646,4,0))</f>
        <v>T</v>
      </c>
      <c r="F66" s="43">
        <f>IF(ISERROR(VLOOKUP($C66,'FERDİ SONUÇ'!$B$6:$H$640,6,0)),"",VLOOKUP($C66,'FERDİ SONUÇ'!$B$6:$H$640,6,0))</f>
        <v>2432</v>
      </c>
      <c r="G66" s="45">
        <f>IF(OR(E66="",F66="DQ",F66="DNF",F66="DNS",F66=""),"-",VLOOKUP(C66,'FERDİ SONUÇ'!$B$6:$H$640,7,0))</f>
        <v>26</v>
      </c>
      <c r="H66" s="38"/>
    </row>
    <row r="67" spans="1:8" ht="11.25" customHeight="1">
      <c r="A67" s="48"/>
      <c r="B67" s="50"/>
      <c r="C67" s="80">
        <f>IF(A68="","",INDEX('TAKIM KAYIT'!$C$6:$C$365,MATCH(C68,'TAKIM KAYIT'!$C$6:$C$365,0)-1))</f>
        <v>83</v>
      </c>
      <c r="D67" s="52" t="str">
        <f>IF(ISERROR(VLOOKUP($C67,'START LİSTE'!$B$6:$G$646,2,0)),"",VLOOKUP($C67,'START LİSTE'!$B$6:$G$646,2,0))</f>
        <v>DERYA ONAT</v>
      </c>
      <c r="E67" s="53" t="str">
        <f>IF(ISERROR(VLOOKUP($C67,'START LİSTE'!$B$6:$G$646,4,0)),"",VLOOKUP($C67,'START LİSTE'!$B$6:$G$646,4,0))</f>
        <v>T</v>
      </c>
      <c r="F67" s="54">
        <f>IF(ISERROR(VLOOKUP($C67,'FERDİ SONUÇ'!$B$6:$H$640,6,0)),"",VLOOKUP($C67,'FERDİ SONUÇ'!$B$6:$H$640,6,0))</f>
        <v>3140</v>
      </c>
      <c r="G67" s="56">
        <f>IF(OR(E67="",F67="DQ",F67="DNF",F67="DNS",F67=""),"-",VLOOKUP(C67,'FERDİ SONUÇ'!$B$6:$H$640,7,0))</f>
        <v>53</v>
      </c>
      <c r="H67" s="49"/>
    </row>
    <row r="68" spans="1:8" ht="11.25" customHeight="1">
      <c r="A68" s="86">
        <f>IF(ISERROR(SMALL('TAKIM KAYIT'!$A$6:$A$365,11)),"",SMALL('TAKIM KAYIT'!$A$6:$A$365,11))</f>
        <v>1014</v>
      </c>
      <c r="B68" s="50" t="str">
        <f>IF(A68="","",VLOOKUP(A68,'TAKIM KAYIT'!$A$6:$J$365,2,FALSE))</f>
        <v>DİYARBAKIR-GENÇLİK SPOR KULÜBÜ</v>
      </c>
      <c r="C68" s="80">
        <f>IF(A68="","",VLOOKUP(A68,'TAKIM KAYIT'!$A$6:$J$365,3,FALSE))</f>
        <v>84</v>
      </c>
      <c r="D68" s="52" t="str">
        <f>IF(ISERROR(VLOOKUP($C68,'START LİSTE'!$B$6:$G$646,2,0)),"",VLOOKUP($C68,'START LİSTE'!$B$6:$G$646,2,0))</f>
        <v>AZİZE ÖZBEY</v>
      </c>
      <c r="E68" s="53" t="str">
        <f>IF(ISERROR(VLOOKUP($C68,'START LİSTE'!$B$6:$G$646,4,0)),"",VLOOKUP($C68,'START LİSTE'!$B$6:$G$646,4,0))</f>
        <v>T</v>
      </c>
      <c r="F68" s="54" t="str">
        <f>IF(ISERROR(VLOOKUP($C68,'FERDİ SONUÇ'!$B$6:$H$640,6,0)),"",VLOOKUP($C68,'FERDİ SONUÇ'!$B$6:$H$640,6,0))</f>
        <v>DNF</v>
      </c>
      <c r="G68" s="56" t="str">
        <f>IF(OR(E68="",F68="DQ",F68="DNF",F68="DNS",F68=""),"-",VLOOKUP(C68,'FERDİ SONUÇ'!$B$6:$H$640,7,0))</f>
        <v>-</v>
      </c>
      <c r="H68" s="73" t="str">
        <f>IF(A68="","",VLOOKUP(A68,'TAKIM KAYIT'!$A$6:$K$365,10,FALSE))</f>
        <v>DQ</v>
      </c>
    </row>
    <row r="69" spans="1:8" ht="11.25" customHeight="1">
      <c r="A69" s="48"/>
      <c r="B69" s="50"/>
      <c r="C69" s="80">
        <f>IF(A68="","",INDEX('TAKIM KAYIT'!$C$6:$C$365,MATCH(C68,'TAKIM KAYIT'!$C$6:$C$365,0)+1))</f>
        <v>85</v>
      </c>
      <c r="D69" s="52" t="str">
        <f>IF(ISERROR(VLOOKUP($C69,'START LİSTE'!$B$6:$G$646,2,0)),"",VLOOKUP($C69,'START LİSTE'!$B$6:$G$646,2,0))</f>
        <v>FATOŞ SÖKMEN</v>
      </c>
      <c r="E69" s="53" t="str">
        <f>IF(ISERROR(VLOOKUP($C69,'START LİSTE'!$B$6:$G$646,4,0)),"",VLOOKUP($C69,'START LİSTE'!$B$6:$G$646,4,0))</f>
        <v>T</v>
      </c>
      <c r="F69" s="54">
        <f>IF(ISERROR(VLOOKUP($C69,'FERDİ SONUÇ'!$B$6:$H$640,6,0)),"",VLOOKUP($C69,'FERDİ SONUÇ'!$B$6:$H$640,6,0))</f>
        <v>3310</v>
      </c>
      <c r="G69" s="56">
        <f>IF(OR(E69="",F69="DQ",F69="DNF",F69="DNS",F69=""),"-",VLOOKUP(C69,'FERDİ SONUÇ'!$B$6:$H$640,7,0))</f>
        <v>56</v>
      </c>
      <c r="H69" s="49"/>
    </row>
    <row r="70" spans="1:8" ht="11.25" customHeight="1">
      <c r="A70" s="48"/>
      <c r="B70" s="50"/>
      <c r="C70" s="80">
        <f>IF(A68="","",INDEX('TAKIM KAYIT'!$C$6:$C$365,MATCH(C68,'TAKIM KAYIT'!$C$6:$C$365,0)+2))</f>
        <v>86</v>
      </c>
      <c r="D70" s="52" t="str">
        <f>IF(ISERROR(VLOOKUP($C70,'START LİSTE'!$B$6:$G$646,2,0)),"",VLOOKUP($C70,'START LİSTE'!$B$6:$G$646,2,0))</f>
        <v>-</v>
      </c>
      <c r="E70" s="53" t="str">
        <f>IF(ISERROR(VLOOKUP($C70,'START LİSTE'!$B$6:$G$646,4,0)),"",VLOOKUP($C70,'START LİSTE'!$B$6:$G$646,4,0))</f>
        <v>T</v>
      </c>
      <c r="F70" s="54">
        <f>IF(ISERROR(VLOOKUP($C70,'FERDİ SONUÇ'!$B$6:$H$640,6,0)),"",VLOOKUP($C70,'FERDİ SONUÇ'!$B$6:$H$640,6,0))</f>
      </c>
      <c r="G70" s="56" t="str">
        <f>IF(OR(E70="",F70="DQ",F70="DNF",F70="DNS",F70=""),"-",VLOOKUP(C70,'FERDİ SONUÇ'!$B$6:$H$640,7,0))</f>
        <v>-</v>
      </c>
      <c r="H70" s="49"/>
    </row>
    <row r="71" spans="1:8" ht="11.25" customHeight="1">
      <c r="A71" s="57"/>
      <c r="B71" s="59"/>
      <c r="C71" s="82">
        <f>IF(A68="","",INDEX('TAKIM KAYIT'!$C$6:$C$365,MATCH(C68,'TAKIM KAYIT'!$C$6:$C$365,0)+3))</f>
        <v>87</v>
      </c>
      <c r="D71" s="60" t="str">
        <f>IF(ISERROR(VLOOKUP($C71,'START LİSTE'!$B$6:$G$646,2,0)),"",VLOOKUP($C71,'START LİSTE'!$B$6:$G$646,2,0))</f>
        <v>-</v>
      </c>
      <c r="E71" s="61" t="str">
        <f>IF(ISERROR(VLOOKUP($C71,'START LİSTE'!$B$6:$G$646,4,0)),"",VLOOKUP($C71,'START LİSTE'!$B$6:$G$646,4,0))</f>
        <v>T</v>
      </c>
      <c r="F71" s="62">
        <f>IF(ISERROR(VLOOKUP($C71,'FERDİ SONUÇ'!$B$6:$H$640,6,0)),"",VLOOKUP($C71,'FERDİ SONUÇ'!$B$6:$H$640,6,0))</f>
      </c>
      <c r="G71" s="64" t="str">
        <f>IF(OR(E71="",F71="DQ",F71="DNF",F71="DNS",F71=""),"-",VLOOKUP(C71,'FERDİ SONUÇ'!$B$6:$H$640,7,0))</f>
        <v>-</v>
      </c>
      <c r="H71" s="58"/>
    </row>
    <row r="72" spans="1:8" ht="11.25" customHeight="1">
      <c r="A72" s="37"/>
      <c r="B72" s="39"/>
      <c r="C72" s="78">
        <f>IF(A74="","",INDEX('TAKIM KAYIT'!$C$6:$C$365,MATCH(C74,'TAKIM KAYIT'!$C$6:$C$365,0)-2))</f>
        <v>57</v>
      </c>
      <c r="D72" s="41" t="str">
        <f>IF(ISERROR(VLOOKUP($C72,'START LİSTE'!$B$6:$G$646,2,0)),"",VLOOKUP($C72,'START LİSTE'!$B$6:$G$646,2,0))</f>
        <v>GÜL GEMİCİ</v>
      </c>
      <c r="E72" s="42" t="str">
        <f>IF(ISERROR(VLOOKUP($C72,'START LİSTE'!$B$6:$G$646,4,0)),"",VLOOKUP($C72,'START LİSTE'!$B$6:$G$646,4,0))</f>
        <v>T</v>
      </c>
      <c r="F72" s="43">
        <f>IF(ISERROR(VLOOKUP($C72,'FERDİ SONUÇ'!$B$6:$H$640,6,0)),"",VLOOKUP($C72,'FERDİ SONUÇ'!$B$6:$H$640,6,0))</f>
        <v>3100</v>
      </c>
      <c r="G72" s="45">
        <f>IF(OR(E72="",F72="DQ",F72="DNF",F72="DNS",F72=""),"-",VLOOKUP(C72,'FERDİ SONUÇ'!$B$6:$H$640,7,0))</f>
        <v>52</v>
      </c>
      <c r="H72" s="38"/>
    </row>
    <row r="73" spans="1:8" ht="11.25" customHeight="1">
      <c r="A73" s="48"/>
      <c r="B73" s="50"/>
      <c r="C73" s="80">
        <f>IF(A74="","",INDEX('TAKIM KAYIT'!$C$6:$C$365,MATCH(C74,'TAKIM KAYIT'!$C$6:$C$365,0)-1))</f>
        <v>58</v>
      </c>
      <c r="D73" s="52" t="str">
        <f>IF(ISERROR(VLOOKUP($C73,'START LİSTE'!$B$6:$G$646,2,0)),"",VLOOKUP($C73,'START LİSTE'!$B$6:$G$646,2,0))</f>
        <v>ZEHRA KUŞTEKİN</v>
      </c>
      <c r="E73" s="53" t="str">
        <f>IF(ISERROR(VLOOKUP($C73,'START LİSTE'!$B$6:$G$646,4,0)),"",VLOOKUP($C73,'START LİSTE'!$B$6:$G$646,4,0))</f>
        <v>T</v>
      </c>
      <c r="F73" s="54">
        <f>IF(ISERROR(VLOOKUP($C73,'FERDİ SONUÇ'!$B$6:$H$640,6,0)),"",VLOOKUP($C73,'FERDİ SONUÇ'!$B$6:$H$640,6,0))</f>
        <v>2831</v>
      </c>
      <c r="G73" s="56">
        <f>IF(OR(E73="",F73="DQ",F73="DNF",F73="DNS",F73=""),"-",VLOOKUP(C73,'FERDİ SONUÇ'!$B$6:$H$640,7,0))</f>
        <v>48</v>
      </c>
      <c r="H73" s="49"/>
    </row>
    <row r="74" spans="1:8" ht="11.25" customHeight="1">
      <c r="A74" s="86">
        <f>IF(ISERROR(SMALL('TAKIM KAYIT'!$A$6:$A$365,12)),"",SMALL('TAKIM KAYIT'!$A$6:$A$365,12))</f>
        <v>1026</v>
      </c>
      <c r="B74" s="50" t="str">
        <f>IF(A74="","",VLOOKUP(A74,'TAKIM KAYIT'!$A$6:$J$365,2,FALSE))</f>
        <v>ESKİŞEHİR-B.Ş.G.S.K.</v>
      </c>
      <c r="C74" s="80">
        <f>IF(A74="","",VLOOKUP(A74,'TAKIM KAYIT'!$A$6:$J$365,3,FALSE))</f>
        <v>59</v>
      </c>
      <c r="D74" s="52" t="str">
        <f>IF(ISERROR(VLOOKUP($C74,'START LİSTE'!$B$6:$G$646,2,0)),"",VLOOKUP($C74,'START LİSTE'!$B$6:$G$646,2,0))</f>
        <v>BEYHAN DÖNMEZ</v>
      </c>
      <c r="E74" s="53" t="str">
        <f>IF(ISERROR(VLOOKUP($C74,'START LİSTE'!$B$6:$G$646,4,0)),"",VLOOKUP($C74,'START LİSTE'!$B$6:$G$646,4,0))</f>
        <v>T</v>
      </c>
      <c r="F74" s="54">
        <f>IF(ISERROR(VLOOKUP($C74,'FERDİ SONUÇ'!$B$6:$H$640,6,0)),"",VLOOKUP($C74,'FERDİ SONUÇ'!$B$6:$H$640,6,0))</f>
        <v>2822</v>
      </c>
      <c r="G74" s="56">
        <f>IF(OR(E74="",F74="DQ",F74="DNF",F74="DNS",F74=""),"-",VLOOKUP(C74,'FERDİ SONUÇ'!$B$6:$H$640,7,0))</f>
        <v>47</v>
      </c>
      <c r="H74" s="73" t="str">
        <f>IF(A74="","",VLOOKUP(A74,'TAKIM KAYIT'!$A$6:$K$365,10,FALSE))</f>
        <v>DQ</v>
      </c>
    </row>
    <row r="75" spans="1:8" ht="11.25" customHeight="1">
      <c r="A75" s="48"/>
      <c r="B75" s="50"/>
      <c r="C75" s="80">
        <f>IF(A74="","",INDEX('TAKIM KAYIT'!$C$6:$C$365,MATCH(C74,'TAKIM KAYIT'!$C$6:$C$365,0)+1))</f>
        <v>60</v>
      </c>
      <c r="D75" s="52" t="str">
        <f>IF(ISERROR(VLOOKUP($C75,'START LİSTE'!$B$6:$G$646,2,0)),"",VLOOKUP($C75,'START LİSTE'!$B$6:$G$646,2,0))</f>
        <v>EMİNE BAŞTUĞ</v>
      </c>
      <c r="E75" s="53" t="str">
        <f>IF(ISERROR(VLOOKUP($C75,'START LİSTE'!$B$6:$G$646,4,0)),"",VLOOKUP($C75,'START LİSTE'!$B$6:$G$646,4,0))</f>
        <v>T</v>
      </c>
      <c r="F75" s="54" t="str">
        <f>IF(ISERROR(VLOOKUP($C75,'FERDİ SONUÇ'!$B$6:$H$640,6,0)),"",VLOOKUP($C75,'FERDİ SONUÇ'!$B$6:$H$640,6,0))</f>
        <v>DNF</v>
      </c>
      <c r="G75" s="56" t="str">
        <f>IF(OR(E75="",F75="DQ",F75="DNF",F75="DNS",F75=""),"-",VLOOKUP(C75,'FERDİ SONUÇ'!$B$6:$H$640,7,0))</f>
        <v>-</v>
      </c>
      <c r="H75" s="49"/>
    </row>
    <row r="76" spans="1:8" ht="11.25" customHeight="1">
      <c r="A76" s="48"/>
      <c r="B76" s="50"/>
      <c r="C76" s="80">
        <f>IF(A74="","",INDEX('TAKIM KAYIT'!$C$6:$C$365,MATCH(C74,'TAKIM KAYIT'!$C$6:$C$365,0)+2))</f>
        <v>61</v>
      </c>
      <c r="D76" s="52" t="str">
        <f>IF(ISERROR(VLOOKUP($C76,'START LİSTE'!$B$6:$G$646,2,0)),"",VLOOKUP($C76,'START LİSTE'!$B$6:$G$646,2,0))</f>
        <v>-</v>
      </c>
      <c r="E76" s="53" t="str">
        <f>IF(ISERROR(VLOOKUP($C76,'START LİSTE'!$B$6:$G$646,4,0)),"",VLOOKUP($C76,'START LİSTE'!$B$6:$G$646,4,0))</f>
        <v>T</v>
      </c>
      <c r="F76" s="54">
        <f>IF(ISERROR(VLOOKUP($C76,'FERDİ SONUÇ'!$B$6:$H$640,6,0)),"",VLOOKUP($C76,'FERDİ SONUÇ'!$B$6:$H$640,6,0))</f>
      </c>
      <c r="G76" s="56" t="str">
        <f>IF(OR(E76="",F76="DQ",F76="DNF",F76="DNS",F76=""),"-",VLOOKUP(C76,'FERDİ SONUÇ'!$B$6:$H$640,7,0))</f>
        <v>-</v>
      </c>
      <c r="H76" s="49"/>
    </row>
    <row r="77" spans="1:8" ht="11.25" customHeight="1">
      <c r="A77" s="57"/>
      <c r="B77" s="59"/>
      <c r="C77" s="82">
        <f>IF(A74="","",INDEX('TAKIM KAYIT'!$C$6:$C$365,MATCH(C74,'TAKIM KAYIT'!$C$6:$C$365,0)+3))</f>
        <v>62</v>
      </c>
      <c r="D77" s="60" t="str">
        <f>IF(ISERROR(VLOOKUP($C77,'START LİSTE'!$B$6:$G$646,2,0)),"",VLOOKUP($C77,'START LİSTE'!$B$6:$G$646,2,0))</f>
        <v>-</v>
      </c>
      <c r="E77" s="61" t="str">
        <f>IF(ISERROR(VLOOKUP($C77,'START LİSTE'!$B$6:$G$646,4,0)),"",VLOOKUP($C77,'START LİSTE'!$B$6:$G$646,4,0))</f>
        <v>T</v>
      </c>
      <c r="F77" s="62">
        <f>IF(ISERROR(VLOOKUP($C77,'FERDİ SONUÇ'!$B$6:$H$640,6,0)),"",VLOOKUP($C77,'FERDİ SONUÇ'!$B$6:$H$640,6,0))</f>
      </c>
      <c r="G77" s="64" t="str">
        <f>IF(OR(E77="",F77="DQ",F77="DNF",F77="DNS",F77=""),"-",VLOOKUP(C77,'FERDİ SONUÇ'!$B$6:$H$640,7,0))</f>
        <v>-</v>
      </c>
      <c r="H77" s="58"/>
    </row>
  </sheetData>
  <sheetProtection password="EF9D" sheet="1"/>
  <mergeCells count="4">
    <mergeCell ref="F4:H4"/>
    <mergeCell ref="A1:H1"/>
    <mergeCell ref="A2:H2"/>
    <mergeCell ref="A3:H3"/>
  </mergeCells>
  <conditionalFormatting sqref="B5">
    <cfRule type="duplicateValues" priority="7" dxfId="25" stopIfTrue="1">
      <formula>AND(COUNTIF($B$5:$B$5,B5)&gt;1,NOT(ISBLANK(B5)))</formula>
    </cfRule>
  </conditionalFormatting>
  <conditionalFormatting sqref="A6:A77">
    <cfRule type="cellIs" priority="4" dxfId="26" operator="greaterThan">
      <formula>1000</formula>
    </cfRule>
    <cfRule type="cellIs" priority="5" dxfId="25" operator="greaterThan">
      <formula>"&gt;1000"</formula>
    </cfRule>
  </conditionalFormatting>
  <conditionalFormatting sqref="H6:H77">
    <cfRule type="duplicateValues" priority="9" dxfId="0" stopIfTrue="1">
      <formula>AND(COUNTIF($H$6:$H$77,H6)&gt;1,NOT(ISBLANK(H6)))</formula>
    </cfRule>
  </conditionalFormatting>
  <printOptions horizontalCentered="1"/>
  <pageMargins left="0.3937007874015748" right="0.3937007874015748" top="0.3937007874015748" bottom="0.3937007874015748" header="0.3937007874015748" footer="0.2362204724409449"/>
  <pageSetup horizontalDpi="300" verticalDpi="300" orientation="portrait" paperSize="9" scale="84" r:id="rId2"/>
  <headerFooter alignWithMargins="0">
    <oddFooter>&amp;C&amp;P</oddFooter>
  </headerFooter>
  <drawing r:id="rId1"/>
</worksheet>
</file>

<file path=xl/worksheets/sheet6.xml><?xml version="1.0" encoding="utf-8"?>
<worksheet xmlns="http://schemas.openxmlformats.org/spreadsheetml/2006/main" xmlns:r="http://schemas.openxmlformats.org/officeDocument/2006/relationships">
  <sheetPr>
    <tabColor rgb="FFFFFF00"/>
  </sheetPr>
  <dimension ref="A1:A10"/>
  <sheetViews>
    <sheetView view="pageBreakPreview" zoomScale="90" zoomScaleNormal="90" zoomScaleSheetLayoutView="90" zoomScalePageLayoutView="0" workbookViewId="0" topLeftCell="A1">
      <selection activeCell="A1" sqref="A1"/>
    </sheetView>
  </sheetViews>
  <sheetFormatPr defaultColWidth="9.00390625" defaultRowHeight="12.75"/>
  <cols>
    <col min="1" max="1" width="171.125" style="2" customWidth="1"/>
    <col min="2" max="16384" width="9.125" style="2" customWidth="1"/>
  </cols>
  <sheetData>
    <row r="1" ht="30.75" customHeight="1">
      <c r="A1" s="1" t="s">
        <v>16</v>
      </c>
    </row>
    <row r="2" s="4" customFormat="1" ht="39" customHeight="1">
      <c r="A2" s="3" t="s">
        <v>17</v>
      </c>
    </row>
    <row r="3" s="4" customFormat="1" ht="47.25" customHeight="1">
      <c r="A3" s="3" t="s">
        <v>19</v>
      </c>
    </row>
    <row r="4" s="4" customFormat="1" ht="42" customHeight="1">
      <c r="A4" s="3" t="s">
        <v>25</v>
      </c>
    </row>
    <row r="5" s="4" customFormat="1" ht="39.75" customHeight="1">
      <c r="A5" s="3" t="s">
        <v>21</v>
      </c>
    </row>
    <row r="6" s="4" customFormat="1" ht="24.75" customHeight="1">
      <c r="A6" s="3" t="s">
        <v>24</v>
      </c>
    </row>
    <row r="7" s="4" customFormat="1" ht="43.5" customHeight="1">
      <c r="A7" s="3" t="s">
        <v>26</v>
      </c>
    </row>
    <row r="8" ht="45.75" customHeight="1">
      <c r="A8" s="5" t="s">
        <v>22</v>
      </c>
    </row>
    <row r="9" ht="60" customHeight="1">
      <c r="A9" s="5" t="s">
        <v>23</v>
      </c>
    </row>
    <row r="10" ht="31.5" customHeight="1">
      <c r="A10" s="6"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31.5" customHeight="1"/>
    <row r="36" ht="21" customHeight="1"/>
    <row r="37" ht="21" customHeight="1"/>
    <row r="38" ht="21" customHeight="1"/>
    <row r="39" ht="21" customHeight="1"/>
    <row r="40" ht="21" customHeight="1"/>
    <row r="41"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muslum-aksakal</cp:lastModifiedBy>
  <cp:lastPrinted>2014-01-12T09:55:44Z</cp:lastPrinted>
  <dcterms:created xsi:type="dcterms:W3CDTF">2008-08-11T14:10:37Z</dcterms:created>
  <dcterms:modified xsi:type="dcterms:W3CDTF">2014-01-13T12:44:39Z</dcterms:modified>
  <cp:category/>
  <cp:version/>
  <cp:contentType/>
  <cp:contentStatus/>
</cp:coreProperties>
</file>