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480" yWindow="60" windowWidth="11355" windowHeight="9210" tabRatio="894" activeTab="3"/>
  </bookViews>
  <sheets>
    <sheet name="KAPAK" sheetId="107" r:id="rId1"/>
    <sheet name="START LİSTE" sheetId="66" r:id="rId2"/>
    <sheet name="FERDİ SONUÇ" sheetId="67" r:id="rId3"/>
    <sheet name="TAKIM KAYIT" sheetId="68" r:id="rId4"/>
    <sheet name="TAKIM SONUÇ" sheetId="111" r:id="rId5"/>
    <sheet name="KAYIT FORMU" sheetId="113" r:id="rId6"/>
    <sheet name="VARIŞ KAYIT" sheetId="114" r:id="rId7"/>
  </sheets>
  <externalReferences>
    <externalReference r:id="rId8"/>
  </externalReference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SONUÇ'!$A$1:$H$85</definedName>
    <definedName name="_xlnm.Print_Area" localSheetId="1">'START LİSTE'!$A$1:$F$81</definedName>
    <definedName name="_xlnm.Print_Area" localSheetId="3">'TAKIM KAYIT'!$A$1:$J$125</definedName>
    <definedName name="_xlnm.Print_Area" localSheetId="4">'TAKIM SONUÇ'!$A$1:$H$73</definedName>
    <definedName name="_xlnm.Print_Area" localSheetId="6">'VARIŞ KAYIT'!$A$1:$H$71</definedName>
    <definedName name="_xlnm.Print_Titles" localSheetId="2">'FERDİ SONUÇ'!$1:$5</definedName>
    <definedName name="_xlnm.Print_Titles" localSheetId="1">'START LİSTE'!$1:$5</definedName>
    <definedName name="_xlnm.Print_Titles" localSheetId="3">'TAKIM KAYIT'!$4:$5</definedName>
    <definedName name="_xlnm.Print_Titles" localSheetId="4">'TAKIM SONUÇ'!$4:$5</definedName>
    <definedName name="_xlnm.Print_Titles" localSheetId="6">'VARIŞ KAYIT'!$1:$5</definedName>
  </definedNames>
  <calcPr calcId="124519"/>
</workbook>
</file>

<file path=xl/calcChain.xml><?xml version="1.0" encoding="utf-8"?>
<calcChain xmlns="http://schemas.openxmlformats.org/spreadsheetml/2006/main">
  <c r="D7" i="111"/>
  <c r="C7"/>
  <c r="A18" i="107"/>
  <c r="A2"/>
  <c r="F11" i="113" l="1"/>
  <c r="G12" l="1"/>
  <c r="G11"/>
  <c r="G5" i="114"/>
  <c r="E4"/>
  <c r="A5"/>
  <c r="A1"/>
  <c r="A2"/>
  <c r="A1" i="68"/>
  <c r="G4" i="113"/>
  <c r="G19" s="1"/>
  <c r="G3"/>
  <c r="G18" s="1"/>
  <c r="A2"/>
  <c r="A17" s="1"/>
  <c r="A5"/>
  <c r="A20" s="1"/>
  <c r="A1"/>
  <c r="A16" s="1"/>
  <c r="B8" a="1"/>
  <c r="B8" s="1"/>
  <c r="G8" s="1"/>
  <c r="C8" a="1"/>
  <c r="C8" s="1"/>
  <c r="D8" a="1"/>
  <c r="D8" s="1"/>
  <c r="D23" s="1"/>
  <c r="E8" a="1"/>
  <c r="E8" s="1"/>
  <c r="E23" s="1"/>
  <c r="F8" a="1"/>
  <c r="F8" s="1"/>
  <c r="F23" s="1"/>
  <c r="B9" a="1"/>
  <c r="B9" s="1"/>
  <c r="C9" a="1"/>
  <c r="C9" s="1"/>
  <c r="C24" s="1"/>
  <c r="D9" a="1"/>
  <c r="D9" s="1"/>
  <c r="D24" s="1"/>
  <c r="E9" a="1"/>
  <c r="E9" s="1"/>
  <c r="E24" s="1"/>
  <c r="F9" a="1"/>
  <c r="F9" s="1"/>
  <c r="F24" s="1"/>
  <c r="B10" a="1"/>
  <c r="B10" s="1"/>
  <c r="B25" s="1"/>
  <c r="C10" a="1"/>
  <c r="C10" s="1"/>
  <c r="C25" s="1"/>
  <c r="D10" a="1"/>
  <c r="D10" s="1"/>
  <c r="D25" s="1"/>
  <c r="E10" a="1"/>
  <c r="E10" s="1"/>
  <c r="E25" s="1"/>
  <c r="F10" a="1"/>
  <c r="F10" s="1"/>
  <c r="F25" s="1"/>
  <c r="F7" a="1"/>
  <c r="F7" s="1"/>
  <c r="F22" s="1"/>
  <c r="E7" a="1"/>
  <c r="E7" s="1"/>
  <c r="E22" s="1"/>
  <c r="D7" a="1"/>
  <c r="D7" s="1"/>
  <c r="D22" s="1"/>
  <c r="C7" a="1"/>
  <c r="C7" s="1"/>
  <c r="C22" s="1"/>
  <c r="B7" a="1"/>
  <c r="B7" s="1"/>
  <c r="G7" s="1"/>
  <c r="I104" i="67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I149"/>
  <c r="J149"/>
  <c r="K149"/>
  <c r="I150"/>
  <c r="J150"/>
  <c r="K150"/>
  <c r="I151"/>
  <c r="J151"/>
  <c r="K151"/>
  <c r="I152"/>
  <c r="J152"/>
  <c r="K152"/>
  <c r="I153"/>
  <c r="J153"/>
  <c r="K153"/>
  <c r="I154"/>
  <c r="J154"/>
  <c r="K154"/>
  <c r="I155"/>
  <c r="J155"/>
  <c r="K155"/>
  <c r="I156"/>
  <c r="J156"/>
  <c r="K156"/>
  <c r="I157"/>
  <c r="J157"/>
  <c r="K157"/>
  <c r="I158"/>
  <c r="J158"/>
  <c r="K158"/>
  <c r="I159"/>
  <c r="J159"/>
  <c r="K159"/>
  <c r="I160"/>
  <c r="J160"/>
  <c r="K160"/>
  <c r="I161"/>
  <c r="J161"/>
  <c r="K161"/>
  <c r="I162"/>
  <c r="J162"/>
  <c r="K162"/>
  <c r="I163"/>
  <c r="J163"/>
  <c r="K163"/>
  <c r="I164"/>
  <c r="J164"/>
  <c r="K164"/>
  <c r="I165"/>
  <c r="J165"/>
  <c r="K165"/>
  <c r="I166"/>
  <c r="J166"/>
  <c r="K166"/>
  <c r="I167"/>
  <c r="J167"/>
  <c r="K167"/>
  <c r="I168"/>
  <c r="J168"/>
  <c r="K168"/>
  <c r="I169"/>
  <c r="J169"/>
  <c r="K169"/>
  <c r="I170"/>
  <c r="J170"/>
  <c r="K170"/>
  <c r="I171"/>
  <c r="J171"/>
  <c r="K171"/>
  <c r="I172"/>
  <c r="J172"/>
  <c r="K172"/>
  <c r="I173"/>
  <c r="J173"/>
  <c r="K173"/>
  <c r="I174"/>
  <c r="J174"/>
  <c r="K174"/>
  <c r="I175"/>
  <c r="J175"/>
  <c r="K175"/>
  <c r="I176"/>
  <c r="J176"/>
  <c r="K176"/>
  <c r="I177"/>
  <c r="J177"/>
  <c r="K177"/>
  <c r="I178"/>
  <c r="J178"/>
  <c r="K178"/>
  <c r="I179"/>
  <c r="J179"/>
  <c r="K179"/>
  <c r="I180"/>
  <c r="J180"/>
  <c r="K180"/>
  <c r="I181"/>
  <c r="J181"/>
  <c r="K181"/>
  <c r="I182"/>
  <c r="J182"/>
  <c r="K182"/>
  <c r="I183"/>
  <c r="J183"/>
  <c r="K18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K215"/>
  <c r="I216"/>
  <c r="J216"/>
  <c r="K216"/>
  <c r="I217"/>
  <c r="J217"/>
  <c r="K217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K243"/>
  <c r="I244"/>
  <c r="J244"/>
  <c r="K244"/>
  <c r="I245"/>
  <c r="J245"/>
  <c r="K245"/>
  <c r="I246"/>
  <c r="J246"/>
  <c r="K246"/>
  <c r="I247"/>
  <c r="J247"/>
  <c r="K247"/>
  <c r="I248"/>
  <c r="J248"/>
  <c r="K248"/>
  <c r="I249"/>
  <c r="J249"/>
  <c r="K249"/>
  <c r="I250"/>
  <c r="J250"/>
  <c r="K250"/>
  <c r="I251"/>
  <c r="J251"/>
  <c r="K251"/>
  <c r="I252"/>
  <c r="J252"/>
  <c r="K252"/>
  <c r="I253"/>
  <c r="J253"/>
  <c r="K253"/>
  <c r="I254"/>
  <c r="J254"/>
  <c r="K254"/>
  <c r="I255"/>
  <c r="J255"/>
  <c r="K255"/>
  <c r="I256"/>
  <c r="J256"/>
  <c r="K256"/>
  <c r="I257"/>
  <c r="J257"/>
  <c r="K257"/>
  <c r="I258"/>
  <c r="J258"/>
  <c r="K258"/>
  <c r="I259"/>
  <c r="J259"/>
  <c r="K259"/>
  <c r="I260"/>
  <c r="J260"/>
  <c r="K260"/>
  <c r="I261"/>
  <c r="J261"/>
  <c r="K261"/>
  <c r="I262"/>
  <c r="J262"/>
  <c r="K262"/>
  <c r="I263"/>
  <c r="J263"/>
  <c r="K263"/>
  <c r="I264"/>
  <c r="J264"/>
  <c r="K264"/>
  <c r="I265"/>
  <c r="J265"/>
  <c r="K265"/>
  <c r="I266"/>
  <c r="J266"/>
  <c r="K266"/>
  <c r="I267"/>
  <c r="J267"/>
  <c r="K267"/>
  <c r="I268"/>
  <c r="J268"/>
  <c r="K268"/>
  <c r="I269"/>
  <c r="J269"/>
  <c r="K269"/>
  <c r="I270"/>
  <c r="J270"/>
  <c r="K270"/>
  <c r="I271"/>
  <c r="J271"/>
  <c r="K271"/>
  <c r="I272"/>
  <c r="J272"/>
  <c r="K272"/>
  <c r="I273"/>
  <c r="J273"/>
  <c r="K273"/>
  <c r="I274"/>
  <c r="J274"/>
  <c r="K274"/>
  <c r="I275"/>
  <c r="J275"/>
  <c r="K275"/>
  <c r="I276"/>
  <c r="J276"/>
  <c r="K276"/>
  <c r="I277"/>
  <c r="J277"/>
  <c r="K277"/>
  <c r="I278"/>
  <c r="J278"/>
  <c r="K278"/>
  <c r="I279"/>
  <c r="J279"/>
  <c r="K279"/>
  <c r="I280"/>
  <c r="J280"/>
  <c r="K280"/>
  <c r="I281"/>
  <c r="J281"/>
  <c r="K281"/>
  <c r="I282"/>
  <c r="J282"/>
  <c r="K282"/>
  <c r="I283"/>
  <c r="J283"/>
  <c r="K283"/>
  <c r="I284"/>
  <c r="J284"/>
  <c r="K284"/>
  <c r="I285"/>
  <c r="J285"/>
  <c r="K285"/>
  <c r="I286"/>
  <c r="J286"/>
  <c r="K286"/>
  <c r="I287"/>
  <c r="J287"/>
  <c r="K287"/>
  <c r="I288"/>
  <c r="J288"/>
  <c r="K288"/>
  <c r="I289"/>
  <c r="J289"/>
  <c r="K289"/>
  <c r="I290"/>
  <c r="J290"/>
  <c r="K290"/>
  <c r="I291"/>
  <c r="J291"/>
  <c r="K291"/>
  <c r="I292"/>
  <c r="J292"/>
  <c r="K292"/>
  <c r="I293"/>
  <c r="J293"/>
  <c r="K293"/>
  <c r="I294"/>
  <c r="J294"/>
  <c r="K294"/>
  <c r="I295"/>
  <c r="J295"/>
  <c r="K295"/>
  <c r="I296"/>
  <c r="J296"/>
  <c r="K296"/>
  <c r="I297"/>
  <c r="J297"/>
  <c r="K297"/>
  <c r="I298"/>
  <c r="J298"/>
  <c r="K298"/>
  <c r="I299"/>
  <c r="J299"/>
  <c r="K299"/>
  <c r="I300"/>
  <c r="J300"/>
  <c r="K300"/>
  <c r="I301"/>
  <c r="J301"/>
  <c r="K301"/>
  <c r="I302"/>
  <c r="J302"/>
  <c r="K302"/>
  <c r="I303"/>
  <c r="J303"/>
  <c r="K303"/>
  <c r="I304"/>
  <c r="J304"/>
  <c r="K304"/>
  <c r="I305"/>
  <c r="J305"/>
  <c r="K305"/>
  <c r="I306"/>
  <c r="J306"/>
  <c r="K306"/>
  <c r="I307"/>
  <c r="J307"/>
  <c r="K307"/>
  <c r="I308"/>
  <c r="J308"/>
  <c r="K308"/>
  <c r="I309"/>
  <c r="J309"/>
  <c r="K309"/>
  <c r="I310"/>
  <c r="J310"/>
  <c r="K310"/>
  <c r="I311"/>
  <c r="J311"/>
  <c r="K311"/>
  <c r="I312"/>
  <c r="J312"/>
  <c r="K312"/>
  <c r="I313"/>
  <c r="J313"/>
  <c r="K313"/>
  <c r="I314"/>
  <c r="J314"/>
  <c r="K314"/>
  <c r="I315"/>
  <c r="J315"/>
  <c r="K315"/>
  <c r="I316"/>
  <c r="J316"/>
  <c r="K316"/>
  <c r="I317"/>
  <c r="J317"/>
  <c r="K317"/>
  <c r="I318"/>
  <c r="J318"/>
  <c r="K318"/>
  <c r="I319"/>
  <c r="J319"/>
  <c r="K319"/>
  <c r="I320"/>
  <c r="J320"/>
  <c r="K320"/>
  <c r="I321"/>
  <c r="J321"/>
  <c r="K321"/>
  <c r="I322"/>
  <c r="J322"/>
  <c r="K322"/>
  <c r="I323"/>
  <c r="J323"/>
  <c r="K323"/>
  <c r="I324"/>
  <c r="J324"/>
  <c r="K324"/>
  <c r="I325"/>
  <c r="J325"/>
  <c r="K325"/>
  <c r="I326"/>
  <c r="J326"/>
  <c r="K326"/>
  <c r="I327"/>
  <c r="J327"/>
  <c r="K327"/>
  <c r="I328"/>
  <c r="J328"/>
  <c r="K328"/>
  <c r="I329"/>
  <c r="J329"/>
  <c r="K329"/>
  <c r="I330"/>
  <c r="J330"/>
  <c r="K330"/>
  <c r="I331"/>
  <c r="J331"/>
  <c r="K331"/>
  <c r="I332"/>
  <c r="J332"/>
  <c r="K332"/>
  <c r="I333"/>
  <c r="J333"/>
  <c r="K333"/>
  <c r="I334"/>
  <c r="J334"/>
  <c r="K334"/>
  <c r="I335"/>
  <c r="J335"/>
  <c r="K335"/>
  <c r="I336"/>
  <c r="J336"/>
  <c r="K336"/>
  <c r="I337"/>
  <c r="J337"/>
  <c r="K337"/>
  <c r="I338"/>
  <c r="J338"/>
  <c r="K338"/>
  <c r="I339"/>
  <c r="J339"/>
  <c r="K339"/>
  <c r="I340"/>
  <c r="J340"/>
  <c r="K340"/>
  <c r="I341"/>
  <c r="J341"/>
  <c r="K341"/>
  <c r="I342"/>
  <c r="J342"/>
  <c r="K342"/>
  <c r="I343"/>
  <c r="J343"/>
  <c r="K343"/>
  <c r="I344"/>
  <c r="J344"/>
  <c r="K344"/>
  <c r="I345"/>
  <c r="J345"/>
  <c r="K345"/>
  <c r="I346"/>
  <c r="J346"/>
  <c r="K346"/>
  <c r="I347"/>
  <c r="J347"/>
  <c r="K347"/>
  <c r="I348"/>
  <c r="J348"/>
  <c r="K348"/>
  <c r="I349"/>
  <c r="J349"/>
  <c r="K349"/>
  <c r="I350"/>
  <c r="J350"/>
  <c r="K350"/>
  <c r="I351"/>
  <c r="J351"/>
  <c r="K351"/>
  <c r="I352"/>
  <c r="J352"/>
  <c r="K352"/>
  <c r="I353"/>
  <c r="J353"/>
  <c r="K353"/>
  <c r="I354"/>
  <c r="J354"/>
  <c r="K354"/>
  <c r="I355"/>
  <c r="J355"/>
  <c r="K355"/>
  <c r="I356"/>
  <c r="J356"/>
  <c r="K356"/>
  <c r="I357"/>
  <c r="J357"/>
  <c r="K357"/>
  <c r="I358"/>
  <c r="J358"/>
  <c r="K358"/>
  <c r="I359"/>
  <c r="J359"/>
  <c r="K359"/>
  <c r="I360"/>
  <c r="J360"/>
  <c r="K360"/>
  <c r="I361"/>
  <c r="J361"/>
  <c r="K361"/>
  <c r="I362"/>
  <c r="J362"/>
  <c r="K362"/>
  <c r="I363"/>
  <c r="J363"/>
  <c r="K363"/>
  <c r="I364"/>
  <c r="J364"/>
  <c r="K364"/>
  <c r="I365"/>
  <c r="J365"/>
  <c r="K365"/>
  <c r="I366"/>
  <c r="J366"/>
  <c r="K366"/>
  <c r="I367"/>
  <c r="J367"/>
  <c r="K367"/>
  <c r="I368"/>
  <c r="J368"/>
  <c r="K368"/>
  <c r="I369"/>
  <c r="J369"/>
  <c r="K369"/>
  <c r="I370"/>
  <c r="J370"/>
  <c r="K370"/>
  <c r="I371"/>
  <c r="J371"/>
  <c r="K371"/>
  <c r="I372"/>
  <c r="J372"/>
  <c r="K372"/>
  <c r="I373"/>
  <c r="J373"/>
  <c r="K373"/>
  <c r="I374"/>
  <c r="J374"/>
  <c r="K374"/>
  <c r="I375"/>
  <c r="J375"/>
  <c r="K375"/>
  <c r="I376"/>
  <c r="J376"/>
  <c r="K376"/>
  <c r="I377"/>
  <c r="J377"/>
  <c r="K377"/>
  <c r="I378"/>
  <c r="J378"/>
  <c r="K378"/>
  <c r="I379"/>
  <c r="J379"/>
  <c r="K379"/>
  <c r="I380"/>
  <c r="J380"/>
  <c r="K380"/>
  <c r="I381"/>
  <c r="J381"/>
  <c r="K381"/>
  <c r="I382"/>
  <c r="J382"/>
  <c r="K382"/>
  <c r="I383"/>
  <c r="J383"/>
  <c r="K383"/>
  <c r="I384"/>
  <c r="J384"/>
  <c r="K384"/>
  <c r="I385"/>
  <c r="J385"/>
  <c r="K385"/>
  <c r="I386"/>
  <c r="J386"/>
  <c r="K386"/>
  <c r="I387"/>
  <c r="J387"/>
  <c r="K387"/>
  <c r="I388"/>
  <c r="J388"/>
  <c r="K388"/>
  <c r="I389"/>
  <c r="J389"/>
  <c r="K389"/>
  <c r="I390"/>
  <c r="J390"/>
  <c r="K390"/>
  <c r="I391"/>
  <c r="J391"/>
  <c r="K391"/>
  <c r="I392"/>
  <c r="J392"/>
  <c r="K392"/>
  <c r="I393"/>
  <c r="J393"/>
  <c r="K393"/>
  <c r="I394"/>
  <c r="J394"/>
  <c r="K394"/>
  <c r="I395"/>
  <c r="J395"/>
  <c r="K395"/>
  <c r="I396"/>
  <c r="J396"/>
  <c r="K396"/>
  <c r="I397"/>
  <c r="J397"/>
  <c r="K397"/>
  <c r="I398"/>
  <c r="J398"/>
  <c r="K398"/>
  <c r="I399"/>
  <c r="J399"/>
  <c r="K399"/>
  <c r="I400"/>
  <c r="J400"/>
  <c r="K400"/>
  <c r="I401"/>
  <c r="J401"/>
  <c r="K401"/>
  <c r="I402"/>
  <c r="J402"/>
  <c r="K402"/>
  <c r="I403"/>
  <c r="J403"/>
  <c r="K403"/>
  <c r="I404"/>
  <c r="J404"/>
  <c r="K404"/>
  <c r="I405"/>
  <c r="J405"/>
  <c r="K405"/>
  <c r="I406"/>
  <c r="J406"/>
  <c r="K406"/>
  <c r="I407"/>
  <c r="J407"/>
  <c r="K407"/>
  <c r="I408"/>
  <c r="J408"/>
  <c r="K408"/>
  <c r="I409"/>
  <c r="J409"/>
  <c r="K409"/>
  <c r="I410"/>
  <c r="J410"/>
  <c r="K410"/>
  <c r="I411"/>
  <c r="J411"/>
  <c r="K411"/>
  <c r="I412"/>
  <c r="J412"/>
  <c r="K412"/>
  <c r="I413"/>
  <c r="J413"/>
  <c r="K413"/>
  <c r="I414"/>
  <c r="J414"/>
  <c r="K414"/>
  <c r="I415"/>
  <c r="J415"/>
  <c r="K415"/>
  <c r="I416"/>
  <c r="J416"/>
  <c r="K416"/>
  <c r="I417"/>
  <c r="J417"/>
  <c r="K417"/>
  <c r="I418"/>
  <c r="J418"/>
  <c r="K418"/>
  <c r="I419"/>
  <c r="J419"/>
  <c r="K419"/>
  <c r="I420"/>
  <c r="J420"/>
  <c r="K420"/>
  <c r="I421"/>
  <c r="J421"/>
  <c r="K421"/>
  <c r="I422"/>
  <c r="J422"/>
  <c r="K422"/>
  <c r="I423"/>
  <c r="J423"/>
  <c r="K423"/>
  <c r="I424"/>
  <c r="J424"/>
  <c r="K424"/>
  <c r="I425"/>
  <c r="J425"/>
  <c r="K425"/>
  <c r="I426"/>
  <c r="J426"/>
  <c r="K426"/>
  <c r="I427"/>
  <c r="J427"/>
  <c r="K427"/>
  <c r="I428"/>
  <c r="J428"/>
  <c r="K428"/>
  <c r="I429"/>
  <c r="J429"/>
  <c r="K429"/>
  <c r="I430"/>
  <c r="J430"/>
  <c r="K430"/>
  <c r="I431"/>
  <c r="J431"/>
  <c r="K431"/>
  <c r="I432"/>
  <c r="J432"/>
  <c r="K432"/>
  <c r="I433"/>
  <c r="J433"/>
  <c r="K433"/>
  <c r="I434"/>
  <c r="J434"/>
  <c r="K434"/>
  <c r="I435"/>
  <c r="J435"/>
  <c r="K435"/>
  <c r="I436"/>
  <c r="J436"/>
  <c r="K436"/>
  <c r="I437"/>
  <c r="J437"/>
  <c r="K437"/>
  <c r="I438"/>
  <c r="J438"/>
  <c r="K438"/>
  <c r="I439"/>
  <c r="J439"/>
  <c r="K439"/>
  <c r="I440"/>
  <c r="J440"/>
  <c r="K440"/>
  <c r="I441"/>
  <c r="J441"/>
  <c r="K441"/>
  <c r="I442"/>
  <c r="J442"/>
  <c r="K442"/>
  <c r="I443"/>
  <c r="J443"/>
  <c r="K443"/>
  <c r="I444"/>
  <c r="J444"/>
  <c r="K444"/>
  <c r="I445"/>
  <c r="J445"/>
  <c r="K445"/>
  <c r="I446"/>
  <c r="J446"/>
  <c r="K446"/>
  <c r="I447"/>
  <c r="J447"/>
  <c r="K447"/>
  <c r="I448"/>
  <c r="J448"/>
  <c r="K448"/>
  <c r="I449"/>
  <c r="J449"/>
  <c r="K449"/>
  <c r="I450"/>
  <c r="J450"/>
  <c r="K450"/>
  <c r="I451"/>
  <c r="J451"/>
  <c r="K451"/>
  <c r="I452"/>
  <c r="J452"/>
  <c r="K452"/>
  <c r="I453"/>
  <c r="J453"/>
  <c r="K453"/>
  <c r="I454"/>
  <c r="J454"/>
  <c r="K454"/>
  <c r="I455"/>
  <c r="J455"/>
  <c r="K455"/>
  <c r="I456"/>
  <c r="J456"/>
  <c r="K456"/>
  <c r="I457"/>
  <c r="J457"/>
  <c r="K457"/>
  <c r="I458"/>
  <c r="J458"/>
  <c r="K458"/>
  <c r="I459"/>
  <c r="J459"/>
  <c r="K459"/>
  <c r="I460"/>
  <c r="J460"/>
  <c r="K460"/>
  <c r="I461"/>
  <c r="J461"/>
  <c r="K461"/>
  <c r="I462"/>
  <c r="J462"/>
  <c r="K462"/>
  <c r="I463"/>
  <c r="J463"/>
  <c r="K463"/>
  <c r="I464"/>
  <c r="J464"/>
  <c r="K464"/>
  <c r="I465"/>
  <c r="J465"/>
  <c r="K465"/>
  <c r="I466"/>
  <c r="J466"/>
  <c r="K466"/>
  <c r="I467"/>
  <c r="J467"/>
  <c r="K467"/>
  <c r="I468"/>
  <c r="J468"/>
  <c r="K468"/>
  <c r="I469"/>
  <c r="J469"/>
  <c r="K469"/>
  <c r="I470"/>
  <c r="J470"/>
  <c r="K470"/>
  <c r="I471"/>
  <c r="J471"/>
  <c r="K471"/>
  <c r="I472"/>
  <c r="J472"/>
  <c r="K472"/>
  <c r="I473"/>
  <c r="J473"/>
  <c r="K473"/>
  <c r="I474"/>
  <c r="J474"/>
  <c r="K474"/>
  <c r="I475"/>
  <c r="J475"/>
  <c r="K475"/>
  <c r="I476"/>
  <c r="J476"/>
  <c r="K476"/>
  <c r="I477"/>
  <c r="J477"/>
  <c r="K477"/>
  <c r="I478"/>
  <c r="J478"/>
  <c r="K478"/>
  <c r="I479"/>
  <c r="J479"/>
  <c r="K479"/>
  <c r="I480"/>
  <c r="J480"/>
  <c r="K480"/>
  <c r="I481"/>
  <c r="J481"/>
  <c r="K481"/>
  <c r="I482"/>
  <c r="J482"/>
  <c r="K482"/>
  <c r="I483"/>
  <c r="J483"/>
  <c r="K483"/>
  <c r="I484"/>
  <c r="J484"/>
  <c r="K484"/>
  <c r="I485"/>
  <c r="J485"/>
  <c r="K485"/>
  <c r="I486"/>
  <c r="J486"/>
  <c r="K486"/>
  <c r="I487"/>
  <c r="J487"/>
  <c r="K487"/>
  <c r="I488"/>
  <c r="J488"/>
  <c r="K488"/>
  <c r="I489"/>
  <c r="J489"/>
  <c r="K489"/>
  <c r="I490"/>
  <c r="J490"/>
  <c r="K490"/>
  <c r="I491"/>
  <c r="J491"/>
  <c r="K491"/>
  <c r="I492"/>
  <c r="J492"/>
  <c r="K492"/>
  <c r="I493"/>
  <c r="J493"/>
  <c r="K493"/>
  <c r="I494"/>
  <c r="J494"/>
  <c r="K494"/>
  <c r="I495"/>
  <c r="J495"/>
  <c r="K495"/>
  <c r="I496"/>
  <c r="J496"/>
  <c r="K496"/>
  <c r="I497"/>
  <c r="J497"/>
  <c r="K497"/>
  <c r="I498"/>
  <c r="J498"/>
  <c r="K498"/>
  <c r="I499"/>
  <c r="J499"/>
  <c r="K499"/>
  <c r="I500"/>
  <c r="J500"/>
  <c r="K500"/>
  <c r="L7" i="66"/>
  <c r="L8"/>
  <c r="L9"/>
  <c r="L11"/>
  <c r="L13"/>
  <c r="L15"/>
  <c r="L16"/>
  <c r="L17"/>
  <c r="L19"/>
  <c r="L20"/>
  <c r="L21"/>
  <c r="L23"/>
  <c r="L24"/>
  <c r="L25"/>
  <c r="L27"/>
  <c r="L29"/>
  <c r="L31"/>
  <c r="L32"/>
  <c r="L35"/>
  <c r="L36"/>
  <c r="L37"/>
  <c r="L39"/>
  <c r="L41"/>
  <c r="L43"/>
  <c r="L44"/>
  <c r="L45"/>
  <c r="L47"/>
  <c r="L48"/>
  <c r="L49"/>
  <c r="L53"/>
  <c r="L55"/>
  <c r="L56"/>
  <c r="L57"/>
  <c r="L59"/>
  <c r="L60"/>
  <c r="L61"/>
  <c r="L63"/>
  <c r="L65"/>
  <c r="L67"/>
  <c r="L68"/>
  <c r="L71"/>
  <c r="L72"/>
  <c r="L73"/>
  <c r="L83"/>
  <c r="L84"/>
  <c r="L87"/>
  <c r="L89"/>
  <c r="L91"/>
  <c r="L92"/>
  <c r="L104"/>
  <c r="L105"/>
  <c r="L107"/>
  <c r="L108"/>
  <c r="L109"/>
  <c r="L110"/>
  <c r="L111"/>
  <c r="L112"/>
  <c r="L113"/>
  <c r="L114"/>
  <c r="L115"/>
  <c r="L116"/>
  <c r="L117"/>
  <c r="L118"/>
  <c r="L119"/>
  <c r="L121"/>
  <c r="L122"/>
  <c r="L123"/>
  <c r="L125"/>
  <c r="L126"/>
  <c r="L127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6"/>
  <c r="C19" i="113"/>
  <c r="C3"/>
  <c r="C18" s="1"/>
  <c r="L10" i="66" l="1"/>
  <c r="C23" i="113"/>
  <c r="F12"/>
  <c r="F27" s="1"/>
  <c r="F26"/>
  <c r="G9"/>
  <c r="G24" s="1"/>
  <c r="B24"/>
  <c r="G10"/>
  <c r="G25" s="1"/>
  <c r="L12" i="66"/>
  <c r="B23" i="113"/>
  <c r="G23"/>
  <c r="B22"/>
  <c r="G22"/>
  <c r="L14" i="66" l="1"/>
  <c r="L18" s="1"/>
  <c r="L28"/>
  <c r="B20" i="107"/>
  <c r="D13" i="6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F244"/>
  <c r="C245"/>
  <c r="D245"/>
  <c r="E245"/>
  <c r="F245"/>
  <c r="C246"/>
  <c r="D246"/>
  <c r="E246"/>
  <c r="F246"/>
  <c r="C247"/>
  <c r="D247"/>
  <c r="E247"/>
  <c r="F247"/>
  <c r="C248"/>
  <c r="D248"/>
  <c r="E248"/>
  <c r="F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F6"/>
  <c r="E6"/>
  <c r="H6" s="1"/>
  <c r="D6"/>
  <c r="C6"/>
  <c r="A6"/>
  <c r="A113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F4" i="111"/>
  <c r="C4"/>
  <c r="H157" i="6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C4" i="68"/>
  <c r="E4"/>
  <c r="F4" i="67"/>
  <c r="D4"/>
  <c r="E4" i="66"/>
  <c r="D4"/>
  <c r="B44" i="68"/>
  <c r="E6"/>
  <c r="A4" i="111"/>
  <c r="A3"/>
  <c r="A2"/>
  <c r="A1"/>
  <c r="A4" i="68"/>
  <c r="A3"/>
  <c r="A2"/>
  <c r="A4" i="67"/>
  <c r="A3"/>
  <c r="A2"/>
  <c r="A2" i="66"/>
  <c r="A3"/>
  <c r="A4"/>
  <c r="B8" i="68"/>
  <c r="B12"/>
  <c r="E125"/>
  <c r="D125"/>
  <c r="E124"/>
  <c r="D124"/>
  <c r="E123"/>
  <c r="D123"/>
  <c r="E122"/>
  <c r="D122"/>
  <c r="B124"/>
  <c r="E121"/>
  <c r="D121"/>
  <c r="E120"/>
  <c r="D120"/>
  <c r="E119"/>
  <c r="D119"/>
  <c r="E118"/>
  <c r="D118"/>
  <c r="B120"/>
  <c r="E117"/>
  <c r="D117"/>
  <c r="E116"/>
  <c r="D116"/>
  <c r="E115"/>
  <c r="D115"/>
  <c r="E114"/>
  <c r="D114"/>
  <c r="B116"/>
  <c r="E113"/>
  <c r="D113"/>
  <c r="E112"/>
  <c r="D112"/>
  <c r="E111"/>
  <c r="D111"/>
  <c r="E110"/>
  <c r="D110"/>
  <c r="B112"/>
  <c r="E109"/>
  <c r="D109"/>
  <c r="E108"/>
  <c r="D108"/>
  <c r="E107"/>
  <c r="D107"/>
  <c r="E106"/>
  <c r="D106"/>
  <c r="B108"/>
  <c r="E105"/>
  <c r="D105"/>
  <c r="E104"/>
  <c r="D104"/>
  <c r="E103"/>
  <c r="D103"/>
  <c r="E102"/>
  <c r="D102"/>
  <c r="B104"/>
  <c r="E101"/>
  <c r="D101"/>
  <c r="E100"/>
  <c r="D100"/>
  <c r="E99"/>
  <c r="D99"/>
  <c r="E98"/>
  <c r="D98"/>
  <c r="B100"/>
  <c r="E97"/>
  <c r="D97"/>
  <c r="E96"/>
  <c r="D96"/>
  <c r="E95"/>
  <c r="D95"/>
  <c r="E94"/>
  <c r="D94"/>
  <c r="B96"/>
  <c r="E93"/>
  <c r="D93"/>
  <c r="E92"/>
  <c r="D92"/>
  <c r="E91"/>
  <c r="D91"/>
  <c r="E90"/>
  <c r="D90"/>
  <c r="B92"/>
  <c r="E89"/>
  <c r="D89"/>
  <c r="E88"/>
  <c r="D88"/>
  <c r="E87"/>
  <c r="D87"/>
  <c r="E86"/>
  <c r="D86"/>
  <c r="B88"/>
  <c r="E85"/>
  <c r="D85"/>
  <c r="E84"/>
  <c r="D84"/>
  <c r="E83"/>
  <c r="D83"/>
  <c r="E82"/>
  <c r="D82"/>
  <c r="B84"/>
  <c r="E81"/>
  <c r="D81"/>
  <c r="E80"/>
  <c r="D80"/>
  <c r="E79"/>
  <c r="D79"/>
  <c r="E78"/>
  <c r="D78"/>
  <c r="B80"/>
  <c r="E77"/>
  <c r="D77"/>
  <c r="E76"/>
  <c r="D76"/>
  <c r="E75"/>
  <c r="D75"/>
  <c r="E74"/>
  <c r="D74"/>
  <c r="B76"/>
  <c r="E73"/>
  <c r="D73"/>
  <c r="E72"/>
  <c r="D72"/>
  <c r="E71"/>
  <c r="D71"/>
  <c r="E70"/>
  <c r="D70"/>
  <c r="B72"/>
  <c r="E69"/>
  <c r="D69"/>
  <c r="E68"/>
  <c r="D68"/>
  <c r="E67"/>
  <c r="D67"/>
  <c r="E66"/>
  <c r="D66"/>
  <c r="B68"/>
  <c r="E65"/>
  <c r="D65"/>
  <c r="E64"/>
  <c r="D64"/>
  <c r="E63"/>
  <c r="D63"/>
  <c r="E62"/>
  <c r="D62"/>
  <c r="B64"/>
  <c r="E61"/>
  <c r="D61"/>
  <c r="E60"/>
  <c r="D60"/>
  <c r="E59"/>
  <c r="D59"/>
  <c r="E58"/>
  <c r="D58"/>
  <c r="B60"/>
  <c r="E57"/>
  <c r="D57"/>
  <c r="E56"/>
  <c r="D56"/>
  <c r="E55"/>
  <c r="D55"/>
  <c r="E54"/>
  <c r="D54"/>
  <c r="B56"/>
  <c r="E53"/>
  <c r="D53"/>
  <c r="E52"/>
  <c r="D52"/>
  <c r="E51"/>
  <c r="D51"/>
  <c r="E50"/>
  <c r="D50"/>
  <c r="B52"/>
  <c r="E49"/>
  <c r="D49"/>
  <c r="E48"/>
  <c r="D48"/>
  <c r="E47"/>
  <c r="D47"/>
  <c r="E46"/>
  <c r="D46"/>
  <c r="B48"/>
  <c r="E45"/>
  <c r="D45"/>
  <c r="E44"/>
  <c r="D44"/>
  <c r="E43"/>
  <c r="D43"/>
  <c r="E42"/>
  <c r="D42"/>
  <c r="E41"/>
  <c r="D41"/>
  <c r="E40"/>
  <c r="D40"/>
  <c r="E39"/>
  <c r="D39"/>
  <c r="E38"/>
  <c r="D38"/>
  <c r="B40"/>
  <c r="E37"/>
  <c r="D37"/>
  <c r="E36"/>
  <c r="D36"/>
  <c r="E35"/>
  <c r="D35"/>
  <c r="E34"/>
  <c r="D34"/>
  <c r="B36"/>
  <c r="E33"/>
  <c r="D33"/>
  <c r="E32"/>
  <c r="D32"/>
  <c r="E31"/>
  <c r="D31"/>
  <c r="E30"/>
  <c r="D30"/>
  <c r="B32"/>
  <c r="E29"/>
  <c r="D29"/>
  <c r="E28"/>
  <c r="D28"/>
  <c r="E27"/>
  <c r="D27"/>
  <c r="E26"/>
  <c r="D26"/>
  <c r="B28"/>
  <c r="E25"/>
  <c r="D25"/>
  <c r="E24"/>
  <c r="D24"/>
  <c r="E23"/>
  <c r="D23"/>
  <c r="E22"/>
  <c r="D22"/>
  <c r="B24"/>
  <c r="E21"/>
  <c r="D21"/>
  <c r="E20"/>
  <c r="D20"/>
  <c r="E19"/>
  <c r="D19"/>
  <c r="E18"/>
  <c r="D18"/>
  <c r="B20"/>
  <c r="E17"/>
  <c r="D17"/>
  <c r="E16"/>
  <c r="D16"/>
  <c r="E15"/>
  <c r="D15"/>
  <c r="E14"/>
  <c r="D14"/>
  <c r="B16"/>
  <c r="E13"/>
  <c r="D13"/>
  <c r="E12"/>
  <c r="D12"/>
  <c r="E11"/>
  <c r="D11"/>
  <c r="E10"/>
  <c r="D10"/>
  <c r="A1" i="67"/>
  <c r="A1" i="66"/>
  <c r="E7" i="68"/>
  <c r="E8"/>
  <c r="E9"/>
  <c r="D7"/>
  <c r="D8"/>
  <c r="D9"/>
  <c r="D6"/>
  <c r="F6"/>
  <c r="F7" i="67"/>
  <c r="F92" i="68"/>
  <c r="E7" i="67"/>
  <c r="D7"/>
  <c r="F96" i="68"/>
  <c r="F119"/>
  <c r="F68"/>
  <c r="F71"/>
  <c r="F11"/>
  <c r="F75"/>
  <c r="F9"/>
  <c r="F107"/>
  <c r="F93"/>
  <c r="F112"/>
  <c r="F87"/>
  <c r="F111"/>
  <c r="F121"/>
  <c r="F89"/>
  <c r="F76"/>
  <c r="F67"/>
  <c r="F80"/>
  <c r="F103"/>
  <c r="F120"/>
  <c r="H120" s="1"/>
  <c r="F85"/>
  <c r="F81"/>
  <c r="F91"/>
  <c r="F77"/>
  <c r="F8"/>
  <c r="F16"/>
  <c r="F19"/>
  <c r="F24"/>
  <c r="F27"/>
  <c r="F29"/>
  <c r="F32"/>
  <c r="F35"/>
  <c r="F37"/>
  <c r="F40"/>
  <c r="F38"/>
  <c r="F43"/>
  <c r="F45"/>
  <c r="F48"/>
  <c r="F51"/>
  <c r="F53"/>
  <c r="F56"/>
  <c r="F59"/>
  <c r="F61"/>
  <c r="F64"/>
  <c r="F65"/>
  <c r="F22"/>
  <c r="F113"/>
  <c r="F69"/>
  <c r="F88"/>
  <c r="F115"/>
  <c r="F95"/>
  <c r="F104"/>
  <c r="F105"/>
  <c r="F101"/>
  <c r="F108"/>
  <c r="F109"/>
  <c r="F116"/>
  <c r="F72"/>
  <c r="F83"/>
  <c r="F12"/>
  <c r="F125"/>
  <c r="F117"/>
  <c r="F84"/>
  <c r="F73"/>
  <c r="F99"/>
  <c r="F123"/>
  <c r="F79"/>
  <c r="F94"/>
  <c r="F98"/>
  <c r="F15"/>
  <c r="F17"/>
  <c r="F20"/>
  <c r="F23"/>
  <c r="F25"/>
  <c r="F28"/>
  <c r="F31"/>
  <c r="F33"/>
  <c r="F36"/>
  <c r="F39"/>
  <c r="F44"/>
  <c r="F47"/>
  <c r="F49"/>
  <c r="F52"/>
  <c r="F55"/>
  <c r="F57"/>
  <c r="F60"/>
  <c r="F63"/>
  <c r="F97"/>
  <c r="F13"/>
  <c r="F100"/>
  <c r="F86"/>
  <c r="F18"/>
  <c r="F21"/>
  <c r="F42"/>
  <c r="F46"/>
  <c r="F110"/>
  <c r="F124"/>
  <c r="F114"/>
  <c r="F41"/>
  <c r="F78"/>
  <c r="F58"/>
  <c r="F102"/>
  <c r="F122"/>
  <c r="F74"/>
  <c r="F34"/>
  <c r="F54"/>
  <c r="F66"/>
  <c r="F26"/>
  <c r="F118"/>
  <c r="F82"/>
  <c r="F50"/>
  <c r="F106"/>
  <c r="F70"/>
  <c r="F90"/>
  <c r="F10"/>
  <c r="F62"/>
  <c r="A7" i="6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F14" i="68"/>
  <c r="F30"/>
  <c r="C7" i="67"/>
  <c r="F7" i="68"/>
  <c r="L22" i="66" l="1"/>
  <c r="L26" s="1"/>
  <c r="H117" i="68"/>
  <c r="H115"/>
  <c r="H109"/>
  <c r="H124"/>
  <c r="J9" i="67"/>
  <c r="J13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24"/>
  <c r="J40"/>
  <c r="J48"/>
  <c r="J56"/>
  <c r="J64"/>
  <c r="J72"/>
  <c r="J80"/>
  <c r="J88"/>
  <c r="J96"/>
  <c r="J11"/>
  <c r="J19"/>
  <c r="J27"/>
  <c r="J35"/>
  <c r="J43"/>
  <c r="J47"/>
  <c r="J55"/>
  <c r="J63"/>
  <c r="J71"/>
  <c r="J79"/>
  <c r="J87"/>
  <c r="J95"/>
  <c r="J103"/>
  <c r="J10"/>
  <c r="J14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8"/>
  <c r="J12"/>
  <c r="J16"/>
  <c r="J20"/>
  <c r="J28"/>
  <c r="J32"/>
  <c r="J36"/>
  <c r="J44"/>
  <c r="J52"/>
  <c r="J60"/>
  <c r="J68"/>
  <c r="J76"/>
  <c r="J84"/>
  <c r="J92"/>
  <c r="J100"/>
  <c r="J7"/>
  <c r="J15"/>
  <c r="J23"/>
  <c r="J31"/>
  <c r="J39"/>
  <c r="J51"/>
  <c r="J59"/>
  <c r="J67"/>
  <c r="J75"/>
  <c r="J83"/>
  <c r="J91"/>
  <c r="J99"/>
  <c r="J6"/>
  <c r="K7"/>
  <c r="K9"/>
  <c r="K11"/>
  <c r="K13"/>
  <c r="K15"/>
  <c r="K17"/>
  <c r="K19"/>
  <c r="K21"/>
  <c r="K23"/>
  <c r="K25"/>
  <c r="K27"/>
  <c r="K29"/>
  <c r="K33"/>
  <c r="K35"/>
  <c r="K37"/>
  <c r="K41"/>
  <c r="K43"/>
  <c r="K47"/>
  <c r="K51"/>
  <c r="K55"/>
  <c r="K59"/>
  <c r="K63"/>
  <c r="K67"/>
  <c r="K71"/>
  <c r="K75"/>
  <c r="K79"/>
  <c r="K83"/>
  <c r="K87"/>
  <c r="K91"/>
  <c r="K97"/>
  <c r="K101"/>
  <c r="K6"/>
  <c r="K8"/>
  <c r="K10"/>
  <c r="K12"/>
  <c r="K14"/>
  <c r="K16"/>
  <c r="K18"/>
  <c r="K20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31"/>
  <c r="K39"/>
  <c r="K45"/>
  <c r="K49"/>
  <c r="K53"/>
  <c r="K57"/>
  <c r="K61"/>
  <c r="K65"/>
  <c r="K69"/>
  <c r="K73"/>
  <c r="K77"/>
  <c r="K81"/>
  <c r="K85"/>
  <c r="K89"/>
  <c r="K93"/>
  <c r="K95"/>
  <c r="K99"/>
  <c r="K103"/>
  <c r="I9"/>
  <c r="I13"/>
  <c r="I17"/>
  <c r="I21"/>
  <c r="I25"/>
  <c r="I29"/>
  <c r="I33"/>
  <c r="I37"/>
  <c r="I41"/>
  <c r="I45"/>
  <c r="I49"/>
  <c r="I53"/>
  <c r="I57"/>
  <c r="I61"/>
  <c r="I65"/>
  <c r="I69"/>
  <c r="I73"/>
  <c r="I77"/>
  <c r="I81"/>
  <c r="I85"/>
  <c r="I89"/>
  <c r="I93"/>
  <c r="I97"/>
  <c r="I101"/>
  <c r="I31"/>
  <c r="I39"/>
  <c r="I47"/>
  <c r="I55"/>
  <c r="I63"/>
  <c r="I71"/>
  <c r="I83"/>
  <c r="I87"/>
  <c r="I95"/>
  <c r="I103"/>
  <c r="I6"/>
  <c r="I12"/>
  <c r="I20"/>
  <c r="I24"/>
  <c r="I32"/>
  <c r="I40"/>
  <c r="I48"/>
  <c r="I56"/>
  <c r="I64"/>
  <c r="I72"/>
  <c r="I80"/>
  <c r="I88"/>
  <c r="I92"/>
  <c r="I100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102"/>
  <c r="I7"/>
  <c r="I11"/>
  <c r="I15"/>
  <c r="I19"/>
  <c r="I23"/>
  <c r="I27"/>
  <c r="I35"/>
  <c r="I43"/>
  <c r="I51"/>
  <c r="I59"/>
  <c r="I67"/>
  <c r="I75"/>
  <c r="I79"/>
  <c r="I91"/>
  <c r="I99"/>
  <c r="I8"/>
  <c r="I16"/>
  <c r="I28"/>
  <c r="I36"/>
  <c r="I44"/>
  <c r="I52"/>
  <c r="I60"/>
  <c r="I68"/>
  <c r="I76"/>
  <c r="I84"/>
  <c r="I96"/>
  <c r="G118" i="68"/>
  <c r="G111"/>
  <c r="G113"/>
  <c r="H106"/>
  <c r="G110"/>
  <c r="G114"/>
  <c r="G123"/>
  <c r="H121"/>
  <c r="H116"/>
  <c r="H107"/>
  <c r="H112"/>
  <c r="H119"/>
  <c r="H111"/>
  <c r="G112"/>
  <c r="H114"/>
  <c r="G124"/>
  <c r="G106"/>
  <c r="G121"/>
  <c r="G109"/>
  <c r="G117"/>
  <c r="G120"/>
  <c r="H123"/>
  <c r="G115"/>
  <c r="G119"/>
  <c r="H118"/>
  <c r="H110"/>
  <c r="G116"/>
  <c r="H113"/>
  <c r="H122"/>
  <c r="G122"/>
  <c r="H108"/>
  <c r="G108"/>
  <c r="H125"/>
  <c r="G125"/>
  <c r="H7" i="67"/>
  <c r="H8" s="1"/>
  <c r="G107" i="68"/>
  <c r="L30" i="66" l="1"/>
  <c r="L33" s="1"/>
  <c r="L52"/>
  <c r="I109" i="68"/>
  <c r="I107"/>
  <c r="I119"/>
  <c r="I117"/>
  <c r="I116"/>
  <c r="I114"/>
  <c r="I111"/>
  <c r="I115"/>
  <c r="I121"/>
  <c r="I120"/>
  <c r="I112"/>
  <c r="I118"/>
  <c r="I113"/>
  <c r="I110"/>
  <c r="I122"/>
  <c r="I125"/>
  <c r="I123"/>
  <c r="I124"/>
  <c r="I108"/>
  <c r="H9" i="67"/>
  <c r="I106" i="68"/>
  <c r="J124" l="1"/>
  <c r="A124" s="1"/>
  <c r="J120"/>
  <c r="A120" s="1"/>
  <c r="J112"/>
  <c r="A112" s="1"/>
  <c r="J108"/>
  <c r="A108" s="1"/>
  <c r="J116"/>
  <c r="A116" s="1"/>
  <c r="L34" i="66"/>
  <c r="L64"/>
  <c r="H10" i="67"/>
  <c r="H11" s="1"/>
  <c r="H12" s="1"/>
  <c r="L38" i="66" l="1"/>
  <c r="L76"/>
  <c r="H10" i="68"/>
  <c r="G10"/>
  <c r="H13" i="67"/>
  <c r="L40" i="66" l="1"/>
  <c r="L88"/>
  <c r="G11" i="68"/>
  <c r="H14" i="67"/>
  <c r="H11" i="68"/>
  <c r="L42" i="66" l="1"/>
  <c r="L46" s="1"/>
  <c r="L93"/>
  <c r="H15" i="67"/>
  <c r="L50" i="66" l="1"/>
  <c r="L51"/>
  <c r="L95"/>
  <c r="G13" i="68"/>
  <c r="H13"/>
  <c r="H16" i="67"/>
  <c r="H17" s="1"/>
  <c r="H18" s="1"/>
  <c r="L54" i="66" l="1"/>
  <c r="L96"/>
  <c r="H19" i="67"/>
  <c r="H12" i="68" l="1"/>
  <c r="G12"/>
  <c r="L58" i="66"/>
  <c r="L62"/>
  <c r="L97"/>
  <c r="H20" i="67"/>
  <c r="G6" i="68" l="1"/>
  <c r="H6"/>
  <c r="I13"/>
  <c r="I12"/>
  <c r="I11"/>
  <c r="I10"/>
  <c r="L66" i="66"/>
  <c r="L69" s="1"/>
  <c r="L99"/>
  <c r="H21" i="67"/>
  <c r="J12" i="68" l="1"/>
  <c r="L70" i="66"/>
  <c r="L100"/>
  <c r="H22" i="67"/>
  <c r="L74" i="66" l="1"/>
  <c r="L101"/>
  <c r="H23" i="67"/>
  <c r="L75" i="66" l="1"/>
  <c r="L77"/>
  <c r="L78" s="1"/>
  <c r="L79" s="1"/>
  <c r="L80" s="1"/>
  <c r="H24" i="67"/>
  <c r="L81" i="66" l="1"/>
  <c r="L82"/>
  <c r="L85" s="1"/>
  <c r="L86"/>
  <c r="L90"/>
  <c r="L94" s="1"/>
  <c r="L103"/>
  <c r="H25" i="67"/>
  <c r="L98" i="66" l="1"/>
  <c r="L102"/>
  <c r="L106" s="1"/>
  <c r="H26" i="67"/>
  <c r="H27" s="1"/>
  <c r="H28" s="1"/>
  <c r="L120" i="66" l="1"/>
  <c r="H29" i="67"/>
  <c r="H9" i="68" l="1"/>
  <c r="G9"/>
  <c r="L124" i="66"/>
  <c r="H30" i="67"/>
  <c r="H23" i="68"/>
  <c r="G23"/>
  <c r="H8" l="1"/>
  <c r="G8"/>
  <c r="L128" i="66"/>
  <c r="M5" s="1"/>
  <c r="M455" s="1"/>
  <c r="H31" i="67"/>
  <c r="M130" i="66" l="1"/>
  <c r="M431"/>
  <c r="M303"/>
  <c r="M175"/>
  <c r="M47"/>
  <c r="M476"/>
  <c r="M412"/>
  <c r="M348"/>
  <c r="M284"/>
  <c r="M220"/>
  <c r="M136"/>
  <c r="M48"/>
  <c r="M457"/>
  <c r="M373"/>
  <c r="M285"/>
  <c r="M201"/>
  <c r="M117"/>
  <c r="M29"/>
  <c r="M470"/>
  <c r="M406"/>
  <c r="M342"/>
  <c r="M278"/>
  <c r="M214"/>
  <c r="M150"/>
  <c r="M86"/>
  <c r="M22"/>
  <c r="M451"/>
  <c r="M387"/>
  <c r="M323"/>
  <c r="M259"/>
  <c r="M195"/>
  <c r="M131"/>
  <c r="M67"/>
  <c r="M496"/>
  <c r="M432"/>
  <c r="M368"/>
  <c r="M304"/>
  <c r="M240"/>
  <c r="M160"/>
  <c r="M76"/>
  <c r="M485"/>
  <c r="M397"/>
  <c r="M313"/>
  <c r="M229"/>
  <c r="M141"/>
  <c r="M57"/>
  <c r="M104"/>
  <c r="M167"/>
  <c r="M186"/>
  <c r="M425"/>
  <c r="M103"/>
  <c r="M122"/>
  <c r="M168"/>
  <c r="M199"/>
  <c r="M218"/>
  <c r="M114"/>
  <c r="M479"/>
  <c r="M351"/>
  <c r="M223"/>
  <c r="M95"/>
  <c r="M460"/>
  <c r="M332"/>
  <c r="M200"/>
  <c r="M28"/>
  <c r="M349"/>
  <c r="M181"/>
  <c r="M9"/>
  <c r="M390"/>
  <c r="M262"/>
  <c r="M134"/>
  <c r="M499"/>
  <c r="M371"/>
  <c r="M243"/>
  <c r="M115"/>
  <c r="M480"/>
  <c r="M352"/>
  <c r="M224"/>
  <c r="M56"/>
  <c r="M377"/>
  <c r="M205"/>
  <c r="M37"/>
  <c r="M295"/>
  <c r="M208"/>
  <c r="M250"/>
  <c r="M327"/>
  <c r="M146"/>
  <c r="M82"/>
  <c r="M18"/>
  <c r="M447"/>
  <c r="M383"/>
  <c r="M319"/>
  <c r="M255"/>
  <c r="M191"/>
  <c r="M127"/>
  <c r="M63"/>
  <c r="M492"/>
  <c r="M428"/>
  <c r="M364"/>
  <c r="M300"/>
  <c r="M236"/>
  <c r="M156"/>
  <c r="M72"/>
  <c r="M477"/>
  <c r="M393"/>
  <c r="M309"/>
  <c r="M221"/>
  <c r="M137"/>
  <c r="M53"/>
  <c r="M486"/>
  <c r="M422"/>
  <c r="M358"/>
  <c r="M294"/>
  <c r="M230"/>
  <c r="M166"/>
  <c r="M102"/>
  <c r="M38"/>
  <c r="M467"/>
  <c r="M403"/>
  <c r="M339"/>
  <c r="M275"/>
  <c r="M211"/>
  <c r="M147"/>
  <c r="M83"/>
  <c r="M19"/>
  <c r="M448"/>
  <c r="M384"/>
  <c r="M320"/>
  <c r="M256"/>
  <c r="M184"/>
  <c r="M96"/>
  <c r="M12"/>
  <c r="M421"/>
  <c r="M333"/>
  <c r="M249"/>
  <c r="M165"/>
  <c r="M77"/>
  <c r="M17"/>
  <c r="M39"/>
  <c r="M58"/>
  <c r="M85"/>
  <c r="M468"/>
  <c r="M487"/>
  <c r="M341"/>
  <c r="M71"/>
  <c r="M90"/>
  <c r="M50"/>
  <c r="M415"/>
  <c r="M287"/>
  <c r="M159"/>
  <c r="M31"/>
  <c r="M396"/>
  <c r="M268"/>
  <c r="M112"/>
  <c r="M437"/>
  <c r="M265"/>
  <c r="M93"/>
  <c r="M454"/>
  <c r="M326"/>
  <c r="M198"/>
  <c r="M70"/>
  <c r="M435"/>
  <c r="M307"/>
  <c r="M179"/>
  <c r="M51"/>
  <c r="M416"/>
  <c r="M288"/>
  <c r="M140"/>
  <c r="M461"/>
  <c r="M293"/>
  <c r="M121"/>
  <c r="M276"/>
  <c r="M314"/>
  <c r="M231"/>
  <c r="M308"/>
  <c r="M66"/>
  <c r="M495"/>
  <c r="M367"/>
  <c r="M239"/>
  <c r="M111"/>
  <c r="M162"/>
  <c r="M98"/>
  <c r="M34"/>
  <c r="M463"/>
  <c r="M399"/>
  <c r="M335"/>
  <c r="M271"/>
  <c r="M207"/>
  <c r="M143"/>
  <c r="M79"/>
  <c r="M15"/>
  <c r="M444"/>
  <c r="M380"/>
  <c r="M316"/>
  <c r="M252"/>
  <c r="M176"/>
  <c r="M92"/>
  <c r="M8"/>
  <c r="M413"/>
  <c r="M329"/>
  <c r="M245"/>
  <c r="M157"/>
  <c r="M73"/>
  <c r="M500"/>
  <c r="M438"/>
  <c r="M374"/>
  <c r="M310"/>
  <c r="M246"/>
  <c r="M182"/>
  <c r="M118"/>
  <c r="M54"/>
  <c r="M483"/>
  <c r="M419"/>
  <c r="M355"/>
  <c r="M291"/>
  <c r="M227"/>
  <c r="M163"/>
  <c r="M99"/>
  <c r="M35"/>
  <c r="M464"/>
  <c r="M400"/>
  <c r="M336"/>
  <c r="M272"/>
  <c r="M204"/>
  <c r="M120"/>
  <c r="M32"/>
  <c r="M441"/>
  <c r="M357"/>
  <c r="M269"/>
  <c r="M185"/>
  <c r="M101"/>
  <c r="M13"/>
  <c r="M404"/>
  <c r="M423"/>
  <c r="M442"/>
  <c r="M340"/>
  <c r="M359"/>
  <c r="M6"/>
  <c r="M436"/>
  <c r="M178"/>
  <c r="M194"/>
  <c r="M210"/>
  <c r="M226"/>
  <c r="M242"/>
  <c r="M258"/>
  <c r="M274"/>
  <c r="M290"/>
  <c r="M306"/>
  <c r="M322"/>
  <c r="M338"/>
  <c r="M354"/>
  <c r="M370"/>
  <c r="M386"/>
  <c r="M402"/>
  <c r="M418"/>
  <c r="M434"/>
  <c r="M450"/>
  <c r="M466"/>
  <c r="M482"/>
  <c r="M498"/>
  <c r="M25"/>
  <c r="M45"/>
  <c r="M69"/>
  <c r="M89"/>
  <c r="M109"/>
  <c r="M133"/>
  <c r="M153"/>
  <c r="M173"/>
  <c r="M197"/>
  <c r="M217"/>
  <c r="M237"/>
  <c r="M261"/>
  <c r="M281"/>
  <c r="M301"/>
  <c r="M325"/>
  <c r="M345"/>
  <c r="M365"/>
  <c r="M389"/>
  <c r="M409"/>
  <c r="M429"/>
  <c r="M453"/>
  <c r="M473"/>
  <c r="M493"/>
  <c r="M24"/>
  <c r="M44"/>
  <c r="M64"/>
  <c r="M88"/>
  <c r="M108"/>
  <c r="M128"/>
  <c r="M478"/>
  <c r="M446"/>
  <c r="M414"/>
  <c r="M382"/>
  <c r="M350"/>
  <c r="M318"/>
  <c r="M286"/>
  <c r="M254"/>
  <c r="M222"/>
  <c r="M190"/>
  <c r="M158"/>
  <c r="M126"/>
  <c r="M94"/>
  <c r="M62"/>
  <c r="M30"/>
  <c r="M491"/>
  <c r="M459"/>
  <c r="M427"/>
  <c r="M395"/>
  <c r="M363"/>
  <c r="M331"/>
  <c r="M299"/>
  <c r="M267"/>
  <c r="M235"/>
  <c r="M203"/>
  <c r="M171"/>
  <c r="M139"/>
  <c r="M107"/>
  <c r="M75"/>
  <c r="M43"/>
  <c r="M11"/>
  <c r="M472"/>
  <c r="M440"/>
  <c r="M408"/>
  <c r="M376"/>
  <c r="M344"/>
  <c r="M312"/>
  <c r="M280"/>
  <c r="M248"/>
  <c r="M216"/>
  <c r="M172"/>
  <c r="M124"/>
  <c r="M40"/>
  <c r="M445"/>
  <c r="M361"/>
  <c r="M277"/>
  <c r="M189"/>
  <c r="M105"/>
  <c r="M21"/>
  <c r="M490"/>
  <c r="M458"/>
  <c r="M426"/>
  <c r="M394"/>
  <c r="M362"/>
  <c r="M330"/>
  <c r="M298"/>
  <c r="M266"/>
  <c r="M234"/>
  <c r="M202"/>
  <c r="M170"/>
  <c r="M138"/>
  <c r="M106"/>
  <c r="M74"/>
  <c r="M42"/>
  <c r="M10"/>
  <c r="M471"/>
  <c r="M439"/>
  <c r="M407"/>
  <c r="M375"/>
  <c r="M343"/>
  <c r="M311"/>
  <c r="M279"/>
  <c r="M247"/>
  <c r="M215"/>
  <c r="M183"/>
  <c r="M151"/>
  <c r="M119"/>
  <c r="M87"/>
  <c r="M55"/>
  <c r="M23"/>
  <c r="M484"/>
  <c r="M452"/>
  <c r="M420"/>
  <c r="M388"/>
  <c r="M356"/>
  <c r="M324"/>
  <c r="M292"/>
  <c r="M260"/>
  <c r="M228"/>
  <c r="M188"/>
  <c r="M144"/>
  <c r="M60"/>
  <c r="M469"/>
  <c r="M381"/>
  <c r="M297"/>
  <c r="M213"/>
  <c r="M125"/>
  <c r="M41"/>
  <c r="M494"/>
  <c r="M462"/>
  <c r="M430"/>
  <c r="M398"/>
  <c r="M366"/>
  <c r="M334"/>
  <c r="M302"/>
  <c r="M270"/>
  <c r="M238"/>
  <c r="M206"/>
  <c r="M174"/>
  <c r="M142"/>
  <c r="M110"/>
  <c r="M78"/>
  <c r="M46"/>
  <c r="M14"/>
  <c r="M475"/>
  <c r="M443"/>
  <c r="M411"/>
  <c r="M379"/>
  <c r="M347"/>
  <c r="M315"/>
  <c r="M283"/>
  <c r="M251"/>
  <c r="M219"/>
  <c r="M187"/>
  <c r="M155"/>
  <c r="M123"/>
  <c r="M91"/>
  <c r="M59"/>
  <c r="M27"/>
  <c r="M488"/>
  <c r="M456"/>
  <c r="M424"/>
  <c r="M392"/>
  <c r="M360"/>
  <c r="M328"/>
  <c r="M296"/>
  <c r="M264"/>
  <c r="M232"/>
  <c r="M192"/>
  <c r="M152"/>
  <c r="M80"/>
  <c r="M489"/>
  <c r="M405"/>
  <c r="M317"/>
  <c r="M233"/>
  <c r="M149"/>
  <c r="M61"/>
  <c r="M212"/>
  <c r="M196"/>
  <c r="M180"/>
  <c r="M164"/>
  <c r="M148"/>
  <c r="M132"/>
  <c r="M116"/>
  <c r="M100"/>
  <c r="M84"/>
  <c r="M68"/>
  <c r="M52"/>
  <c r="M36"/>
  <c r="M20"/>
  <c r="M497"/>
  <c r="M481"/>
  <c r="M465"/>
  <c r="M449"/>
  <c r="M433"/>
  <c r="M417"/>
  <c r="M401"/>
  <c r="M385"/>
  <c r="M369"/>
  <c r="M353"/>
  <c r="M337"/>
  <c r="M321"/>
  <c r="M305"/>
  <c r="M289"/>
  <c r="M273"/>
  <c r="M257"/>
  <c r="M241"/>
  <c r="M225"/>
  <c r="M209"/>
  <c r="M193"/>
  <c r="M177"/>
  <c r="M161"/>
  <c r="M145"/>
  <c r="M129"/>
  <c r="M113"/>
  <c r="M97"/>
  <c r="M81"/>
  <c r="M65"/>
  <c r="M49"/>
  <c r="M33"/>
  <c r="M253"/>
  <c r="M378"/>
  <c r="M410"/>
  <c r="M282"/>
  <c r="M154"/>
  <c r="M26"/>
  <c r="M391"/>
  <c r="M263"/>
  <c r="M135"/>
  <c r="M7"/>
  <c r="M372"/>
  <c r="M244"/>
  <c r="M16"/>
  <c r="M169"/>
  <c r="M474"/>
  <c r="M346"/>
  <c r="G25" i="68"/>
  <c r="H25"/>
  <c r="H32" i="67"/>
  <c r="H33" s="1"/>
  <c r="H34" s="1"/>
  <c r="H26" i="68" l="1"/>
  <c r="G26"/>
  <c r="H35" i="67"/>
  <c r="G27" i="68" l="1"/>
  <c r="H27"/>
  <c r="H36" i="67"/>
  <c r="H37" l="1"/>
  <c r="G28" i="68"/>
  <c r="H28"/>
  <c r="H38" i="67" l="1"/>
  <c r="H39" s="1"/>
  <c r="H40" s="1"/>
  <c r="G29" i="68"/>
  <c r="H29"/>
  <c r="I26" s="1"/>
  <c r="I27" l="1"/>
  <c r="I28"/>
  <c r="H30"/>
  <c r="H41" i="67"/>
  <c r="G30" i="68"/>
  <c r="I29"/>
  <c r="J28" l="1"/>
  <c r="G31"/>
  <c r="H31"/>
  <c r="H42" i="67"/>
  <c r="G32" i="68" l="1"/>
  <c r="H43" i="67"/>
  <c r="H32" i="68"/>
  <c r="G33" l="1"/>
  <c r="H33"/>
  <c r="I31" s="1"/>
  <c r="H44" i="67"/>
  <c r="H45" s="1"/>
  <c r="H46" s="1"/>
  <c r="I33" i="68" l="1"/>
  <c r="I32"/>
  <c r="I30"/>
  <c r="G34"/>
  <c r="H34"/>
  <c r="H47" i="67"/>
  <c r="J32" i="68" l="1"/>
  <c r="G35"/>
  <c r="H35"/>
  <c r="H48" i="67"/>
  <c r="H36" i="68" l="1"/>
  <c r="G36"/>
  <c r="H49" i="67"/>
  <c r="H50" l="1"/>
  <c r="H51" s="1"/>
  <c r="H52" s="1"/>
  <c r="H7" i="68" l="1"/>
  <c r="G7"/>
  <c r="H53" i="67"/>
  <c r="G38" i="68"/>
  <c r="H38"/>
  <c r="I6" l="1"/>
  <c r="I7"/>
  <c r="I8"/>
  <c r="I9"/>
  <c r="H39"/>
  <c r="G39"/>
  <c r="H54" i="67"/>
  <c r="J8" i="68" l="1"/>
  <c r="G40"/>
  <c r="H40"/>
  <c r="H55" i="67"/>
  <c r="H16" i="68" l="1"/>
  <c r="G16"/>
  <c r="H41"/>
  <c r="I38" s="1"/>
  <c r="G41"/>
  <c r="H56" i="67"/>
  <c r="H57" l="1"/>
  <c r="H21" i="68"/>
  <c r="G21"/>
  <c r="H60" i="67"/>
  <c r="I39" i="68"/>
  <c r="I41"/>
  <c r="I40"/>
  <c r="H42"/>
  <c r="G42"/>
  <c r="G17" l="1"/>
  <c r="H17"/>
  <c r="H58" i="67"/>
  <c r="H59" s="1"/>
  <c r="H24" i="68"/>
  <c r="G24"/>
  <c r="J40"/>
  <c r="H61" i="67"/>
  <c r="G44" i="68"/>
  <c r="H44"/>
  <c r="H61" l="1"/>
  <c r="G61"/>
  <c r="H62" i="67"/>
  <c r="H37" i="68" l="1"/>
  <c r="G37"/>
  <c r="H63" i="67"/>
  <c r="H62" i="68"/>
  <c r="G62"/>
  <c r="G46"/>
  <c r="H46"/>
  <c r="I36" l="1"/>
  <c r="I34"/>
  <c r="I37"/>
  <c r="I35"/>
  <c r="H64" i="67"/>
  <c r="G63" i="68"/>
  <c r="H63"/>
  <c r="H47"/>
  <c r="G47"/>
  <c r="J36" l="1"/>
  <c r="H64"/>
  <c r="G64"/>
  <c r="H65" i="67"/>
  <c r="H48" i="68"/>
  <c r="G48"/>
  <c r="G65" l="1"/>
  <c r="H65"/>
  <c r="H66" i="67"/>
  <c r="G15" i="68" l="1"/>
  <c r="H15"/>
  <c r="I65"/>
  <c r="I63"/>
  <c r="I64"/>
  <c r="I62"/>
  <c r="G66"/>
  <c r="H66"/>
  <c r="H67" i="67"/>
  <c r="G50" i="68"/>
  <c r="H50"/>
  <c r="G22" l="1"/>
  <c r="H22"/>
  <c r="J64"/>
  <c r="H67"/>
  <c r="G67"/>
  <c r="H68" i="67"/>
  <c r="G51" i="68"/>
  <c r="H51"/>
  <c r="H19" l="1"/>
  <c r="G19"/>
  <c r="I24"/>
  <c r="I23"/>
  <c r="I25"/>
  <c r="I22"/>
  <c r="H69" i="67"/>
  <c r="G68" i="68"/>
  <c r="H68"/>
  <c r="G52"/>
  <c r="H52"/>
  <c r="J24" l="1"/>
  <c r="H70" i="67"/>
  <c r="G69" i="68"/>
  <c r="H69"/>
  <c r="I66" s="1"/>
  <c r="G43" l="1"/>
  <c r="H43"/>
  <c r="I68"/>
  <c r="G70"/>
  <c r="H70"/>
  <c r="H71" i="67"/>
  <c r="I69" i="68"/>
  <c r="I67"/>
  <c r="G54"/>
  <c r="H54"/>
  <c r="H18" l="1"/>
  <c r="G18"/>
  <c r="J68"/>
  <c r="H72" i="67"/>
  <c r="G55" i="68"/>
  <c r="H55"/>
  <c r="H14" l="1"/>
  <c r="G14"/>
  <c r="G72"/>
  <c r="H72"/>
  <c r="H73" i="67"/>
  <c r="G56" i="68"/>
  <c r="H56"/>
  <c r="I17" l="1"/>
  <c r="I16"/>
  <c r="I15"/>
  <c r="I14"/>
  <c r="H74" i="67"/>
  <c r="H57" i="68"/>
  <c r="I57" s="1"/>
  <c r="G57"/>
  <c r="G71" l="1"/>
  <c r="H71"/>
  <c r="J16"/>
  <c r="H75" i="67"/>
  <c r="G74" i="68"/>
  <c r="H74"/>
  <c r="I55"/>
  <c r="I54"/>
  <c r="I56"/>
  <c r="G58"/>
  <c r="H58"/>
  <c r="H45" l="1"/>
  <c r="G45"/>
  <c r="J56"/>
  <c r="H76" i="67"/>
  <c r="G75" i="68"/>
  <c r="H75"/>
  <c r="G59"/>
  <c r="H59"/>
  <c r="H60" l="1"/>
  <c r="I61" s="1"/>
  <c r="G60"/>
  <c r="I43"/>
  <c r="I44"/>
  <c r="I42"/>
  <c r="I45"/>
  <c r="G76"/>
  <c r="H76"/>
  <c r="H77" i="67"/>
  <c r="I59" i="68" l="1"/>
  <c r="G73"/>
  <c r="H73"/>
  <c r="I60"/>
  <c r="I58"/>
  <c r="J44"/>
  <c r="H77"/>
  <c r="I76" s="1"/>
  <c r="G77"/>
  <c r="H78" i="67"/>
  <c r="J60" i="68" l="1"/>
  <c r="G53"/>
  <c r="H53"/>
  <c r="I71"/>
  <c r="I73"/>
  <c r="I70"/>
  <c r="I72"/>
  <c r="H78"/>
  <c r="G78"/>
  <c r="H79" i="67"/>
  <c r="I77" i="68"/>
  <c r="I75"/>
  <c r="I74"/>
  <c r="I52" l="1"/>
  <c r="I51"/>
  <c r="I53"/>
  <c r="I50"/>
  <c r="J72"/>
  <c r="J76"/>
  <c r="G79"/>
  <c r="H79"/>
  <c r="H80" i="67"/>
  <c r="G20" i="68" l="1"/>
  <c r="H20"/>
  <c r="J52"/>
  <c r="A76"/>
  <c r="H81" i="67"/>
  <c r="G80" i="68"/>
  <c r="H80"/>
  <c r="I19" l="1"/>
  <c r="I21"/>
  <c r="I20"/>
  <c r="I18"/>
  <c r="H82" i="67"/>
  <c r="H81" i="68"/>
  <c r="I81" s="1"/>
  <c r="G81"/>
  <c r="J20" l="1"/>
  <c r="I78"/>
  <c r="H82"/>
  <c r="G82"/>
  <c r="H83" i="67"/>
  <c r="I79" i="68"/>
  <c r="I80"/>
  <c r="J80" l="1"/>
  <c r="H83"/>
  <c r="G83"/>
  <c r="H84" i="67"/>
  <c r="A80" i="68" l="1"/>
  <c r="H85" i="67"/>
  <c r="H84" i="68"/>
  <c r="G84"/>
  <c r="H86" i="67" l="1"/>
  <c r="G85" i="68"/>
  <c r="H85"/>
  <c r="I84" s="1"/>
  <c r="H87" i="67" l="1"/>
  <c r="H86" i="68"/>
  <c r="G86"/>
  <c r="I83"/>
  <c r="I82"/>
  <c r="I85"/>
  <c r="J84" l="1"/>
  <c r="H88" i="67"/>
  <c r="H87" i="68"/>
  <c r="G87"/>
  <c r="A84" l="1"/>
  <c r="H89" i="67"/>
  <c r="H88" i="68"/>
  <c r="G88"/>
  <c r="H90" i="67" l="1"/>
  <c r="H89" i="68"/>
  <c r="I87" s="1"/>
  <c r="G89"/>
  <c r="H91" i="67" l="1"/>
  <c r="G90" i="68"/>
  <c r="H90"/>
  <c r="I89"/>
  <c r="I88"/>
  <c r="I86"/>
  <c r="J88" l="1"/>
  <c r="H92" i="67"/>
  <c r="G91" i="68"/>
  <c r="H91"/>
  <c r="A88" l="1"/>
  <c r="H93" i="67"/>
  <c r="G92" i="68"/>
  <c r="H92"/>
  <c r="H94" i="67" l="1"/>
  <c r="G93" i="68"/>
  <c r="H93"/>
  <c r="I93" s="1"/>
  <c r="H95" i="67" l="1"/>
  <c r="H94" i="68"/>
  <c r="G94"/>
  <c r="I92"/>
  <c r="I91"/>
  <c r="I90"/>
  <c r="J92" l="1"/>
  <c r="A92" s="1"/>
  <c r="H96" i="67"/>
  <c r="G95" i="68"/>
  <c r="H95"/>
  <c r="H97" i="67" l="1"/>
  <c r="G96" i="68"/>
  <c r="H96"/>
  <c r="H98" i="67" l="1"/>
  <c r="H97" i="68"/>
  <c r="I96" s="1"/>
  <c r="G97"/>
  <c r="I95" l="1"/>
  <c r="H99" i="67"/>
  <c r="G98" i="68"/>
  <c r="H98"/>
  <c r="I97"/>
  <c r="I94"/>
  <c r="J96" l="1"/>
  <c r="A96" s="1"/>
  <c r="H100" i="67"/>
  <c r="G99" i="68"/>
  <c r="H99"/>
  <c r="H101" i="67" l="1"/>
  <c r="H100" i="68"/>
  <c r="G100"/>
  <c r="H102" i="67" l="1"/>
  <c r="G101" i="68"/>
  <c r="H101"/>
  <c r="I101" s="1"/>
  <c r="I100" l="1"/>
  <c r="I98"/>
  <c r="H102"/>
  <c r="G102"/>
  <c r="H103" i="67"/>
  <c r="I99" i="68"/>
  <c r="J100" l="1"/>
  <c r="A100" s="1"/>
  <c r="H104" i="67"/>
  <c r="G103" i="68"/>
  <c r="H103"/>
  <c r="H105" i="67" l="1"/>
  <c r="G104" i="68"/>
  <c r="H104"/>
  <c r="H106" i="67" l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05" i="68"/>
  <c r="I103" s="1"/>
  <c r="G105"/>
  <c r="H121" i="67" l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49" i="68"/>
  <c r="G49"/>
  <c r="I105"/>
  <c r="I102"/>
  <c r="I104"/>
  <c r="I49" l="1"/>
  <c r="I48"/>
  <c r="I47"/>
  <c r="I46"/>
  <c r="J104"/>
  <c r="J48" l="1"/>
  <c r="A44" s="1"/>
  <c r="A104"/>
  <c r="A68" l="1"/>
  <c r="A16"/>
  <c r="A60"/>
  <c r="A32"/>
  <c r="A52"/>
  <c r="A12"/>
  <c r="A24"/>
  <c r="A72"/>
  <c r="A36"/>
  <c r="A64"/>
  <c r="A8"/>
  <c r="A28"/>
  <c r="A48"/>
  <c r="A20"/>
  <c r="A40"/>
  <c r="A56"/>
  <c r="A76" i="111" l="1"/>
  <c r="H76" s="1"/>
  <c r="A92"/>
  <c r="C92" s="1"/>
  <c r="C91" s="1"/>
  <c r="E91" s="1"/>
  <c r="A24"/>
  <c r="B24" s="1"/>
  <c r="A72"/>
  <c r="B72" s="1"/>
  <c r="A52"/>
  <c r="H52" s="1"/>
  <c r="A48"/>
  <c r="B48" s="1"/>
  <c r="A32"/>
  <c r="B32" s="1"/>
  <c r="A124"/>
  <c r="H124" s="1"/>
  <c r="A40"/>
  <c r="A100"/>
  <c r="C99" s="1"/>
  <c r="A8"/>
  <c r="H8" s="1"/>
  <c r="A116"/>
  <c r="B116" s="1"/>
  <c r="A104"/>
  <c r="C104" s="1"/>
  <c r="F104" s="1"/>
  <c r="A16"/>
  <c r="C16" s="1"/>
  <c r="E16" s="1"/>
  <c r="A96"/>
  <c r="H96" s="1"/>
  <c r="A36"/>
  <c r="H36" s="1"/>
  <c r="A64"/>
  <c r="B64" s="1"/>
  <c r="A120"/>
  <c r="B120" s="1"/>
  <c r="A68"/>
  <c r="C68" s="1"/>
  <c r="D68" s="1"/>
  <c r="A12"/>
  <c r="C12" s="1"/>
  <c r="C13" s="1"/>
  <c r="E13" s="1"/>
  <c r="A108"/>
  <c r="C109" s="1"/>
  <c r="F109" s="1"/>
  <c r="A56"/>
  <c r="H56" s="1"/>
  <c r="A84"/>
  <c r="C84" s="1"/>
  <c r="C83" s="1"/>
  <c r="D83" s="1"/>
  <c r="A88"/>
  <c r="H88" s="1"/>
  <c r="A112"/>
  <c r="C113" s="1"/>
  <c r="F113" s="1"/>
  <c r="A20"/>
  <c r="B20" s="1"/>
  <c r="A44"/>
  <c r="B44" s="1"/>
  <c r="A80"/>
  <c r="C80" s="1"/>
  <c r="C79" s="1"/>
  <c r="F79" s="1"/>
  <c r="A28"/>
  <c r="B28" s="1"/>
  <c r="A60"/>
  <c r="B60" s="1"/>
  <c r="B104"/>
  <c r="C24"/>
  <c r="C23" s="1"/>
  <c r="F23" s="1"/>
  <c r="B76"/>
  <c r="H64"/>
  <c r="C119"/>
  <c r="E119" s="1"/>
  <c r="C111"/>
  <c r="F111" s="1"/>
  <c r="H92"/>
  <c r="C52"/>
  <c r="E52" s="1"/>
  <c r="B92"/>
  <c r="C76"/>
  <c r="C75" s="1"/>
  <c r="F75" s="1"/>
  <c r="C77"/>
  <c r="D77" s="1"/>
  <c r="F16"/>
  <c r="D109"/>
  <c r="E68"/>
  <c r="E92"/>
  <c r="C15"/>
  <c r="C74"/>
  <c r="E104"/>
  <c r="D104"/>
  <c r="C105"/>
  <c r="C90"/>
  <c r="C98" l="1"/>
  <c r="D98" s="1"/>
  <c r="D91"/>
  <c r="C14"/>
  <c r="C60"/>
  <c r="C61" s="1"/>
  <c r="D61" s="1"/>
  <c r="H60"/>
  <c r="C121"/>
  <c r="C120"/>
  <c r="F120" s="1"/>
  <c r="C93"/>
  <c r="D93" s="1"/>
  <c r="C17"/>
  <c r="E17" s="1"/>
  <c r="C101"/>
  <c r="D92"/>
  <c r="F91"/>
  <c r="G91" s="1"/>
  <c r="D16"/>
  <c r="C82"/>
  <c r="E82" s="1"/>
  <c r="H44"/>
  <c r="H20"/>
  <c r="B16"/>
  <c r="H16"/>
  <c r="E83"/>
  <c r="D113"/>
  <c r="F92"/>
  <c r="G92" s="1"/>
  <c r="C8"/>
  <c r="C9" s="1"/>
  <c r="D9" s="1"/>
  <c r="C32"/>
  <c r="C31" s="1"/>
  <c r="F31" s="1"/>
  <c r="B112"/>
  <c r="C20"/>
  <c r="C18" s="1"/>
  <c r="E18" s="1"/>
  <c r="C118"/>
  <c r="F118" s="1"/>
  <c r="H120"/>
  <c r="C69"/>
  <c r="E69" s="1"/>
  <c r="C97"/>
  <c r="D97" s="1"/>
  <c r="B84"/>
  <c r="H84"/>
  <c r="H24"/>
  <c r="C89"/>
  <c r="D89" s="1"/>
  <c r="C66"/>
  <c r="D66" s="1"/>
  <c r="F83"/>
  <c r="C67"/>
  <c r="E67" s="1"/>
  <c r="E84"/>
  <c r="F68"/>
  <c r="C85"/>
  <c r="D85" s="1"/>
  <c r="H68"/>
  <c r="B68"/>
  <c r="C96"/>
  <c r="C95" s="1"/>
  <c r="F95" s="1"/>
  <c r="B96"/>
  <c r="B8"/>
  <c r="F84"/>
  <c r="C44"/>
  <c r="C45" s="1"/>
  <c r="E45" s="1"/>
  <c r="D84"/>
  <c r="F13"/>
  <c r="G13" s="1"/>
  <c r="C94"/>
  <c r="D94" s="1"/>
  <c r="H32"/>
  <c r="C115"/>
  <c r="E115" s="1"/>
  <c r="B124"/>
  <c r="H28"/>
  <c r="F80"/>
  <c r="E113"/>
  <c r="D79"/>
  <c r="H12"/>
  <c r="B12"/>
  <c r="H112"/>
  <c r="C110"/>
  <c r="F110" s="1"/>
  <c r="C78"/>
  <c r="D78" s="1"/>
  <c r="D12"/>
  <c r="B52"/>
  <c r="C36"/>
  <c r="C34" s="1"/>
  <c r="E34" s="1"/>
  <c r="C122"/>
  <c r="C125"/>
  <c r="C124"/>
  <c r="C56"/>
  <c r="B56"/>
  <c r="H100"/>
  <c r="B100"/>
  <c r="C100"/>
  <c r="H48"/>
  <c r="C48"/>
  <c r="E79"/>
  <c r="G79" s="1"/>
  <c r="C123"/>
  <c r="F123" s="1"/>
  <c r="E80"/>
  <c r="G80" s="1"/>
  <c r="C10"/>
  <c r="E109"/>
  <c r="G109" s="1"/>
  <c r="D13"/>
  <c r="C88"/>
  <c r="C87" s="1"/>
  <c r="D87" s="1"/>
  <c r="H108"/>
  <c r="C107"/>
  <c r="E107" s="1"/>
  <c r="C112"/>
  <c r="C28"/>
  <c r="F28" s="1"/>
  <c r="C114"/>
  <c r="D114" s="1"/>
  <c r="B80"/>
  <c r="B108"/>
  <c r="B88"/>
  <c r="H116"/>
  <c r="H40"/>
  <c r="C40"/>
  <c r="E12"/>
  <c r="B36"/>
  <c r="C86"/>
  <c r="D86" s="1"/>
  <c r="C103"/>
  <c r="F103" s="1"/>
  <c r="C102"/>
  <c r="F102" s="1"/>
  <c r="D80"/>
  <c r="F12"/>
  <c r="C81"/>
  <c r="D81" s="1"/>
  <c r="C11"/>
  <c r="F11" s="1"/>
  <c r="C106"/>
  <c r="D106" s="1"/>
  <c r="B40"/>
  <c r="H72"/>
  <c r="C72"/>
  <c r="C70" s="1"/>
  <c r="D70" s="1"/>
  <c r="H80"/>
  <c r="C116"/>
  <c r="D116" s="1"/>
  <c r="H104"/>
  <c r="C108"/>
  <c r="D108" s="1"/>
  <c r="C117"/>
  <c r="F117" s="1"/>
  <c r="C64"/>
  <c r="C63" s="1"/>
  <c r="D63" s="1"/>
  <c r="F106"/>
  <c r="F70"/>
  <c r="D31"/>
  <c r="F24"/>
  <c r="F108"/>
  <c r="D118"/>
  <c r="C25"/>
  <c r="E25" s="1"/>
  <c r="E32"/>
  <c r="F72"/>
  <c r="E23"/>
  <c r="G23" s="1"/>
  <c r="F114"/>
  <c r="E31"/>
  <c r="G31" s="1"/>
  <c r="E118"/>
  <c r="G118" s="1"/>
  <c r="E106"/>
  <c r="D117"/>
  <c r="F32"/>
  <c r="D72"/>
  <c r="D24"/>
  <c r="D23"/>
  <c r="C30"/>
  <c r="E30" s="1"/>
  <c r="C71"/>
  <c r="D71" s="1"/>
  <c r="E117"/>
  <c r="G117" s="1"/>
  <c r="C33"/>
  <c r="E33" s="1"/>
  <c r="C22"/>
  <c r="E22" s="1"/>
  <c r="E70"/>
  <c r="G70" s="1"/>
  <c r="D32"/>
  <c r="E24"/>
  <c r="D120"/>
  <c r="E120"/>
  <c r="G120" s="1"/>
  <c r="D34"/>
  <c r="D115"/>
  <c r="D111"/>
  <c r="E114"/>
  <c r="D121"/>
  <c r="C42"/>
  <c r="E42" s="1"/>
  <c r="F96"/>
  <c r="E87"/>
  <c r="E9"/>
  <c r="F119"/>
  <c r="G119" s="1"/>
  <c r="F115"/>
  <c r="G115" s="1"/>
  <c r="D75"/>
  <c r="D119"/>
  <c r="F8"/>
  <c r="E111"/>
  <c r="G111" s="1"/>
  <c r="F44"/>
  <c r="E20"/>
  <c r="D76"/>
  <c r="D95"/>
  <c r="F45"/>
  <c r="G45" s="1"/>
  <c r="E96"/>
  <c r="G96" s="1"/>
  <c r="F20"/>
  <c r="F76"/>
  <c r="E76"/>
  <c r="E75"/>
  <c r="G75" s="1"/>
  <c r="E28"/>
  <c r="C50"/>
  <c r="E50" s="1"/>
  <c r="C59"/>
  <c r="D59" s="1"/>
  <c r="C53"/>
  <c r="E53" s="1"/>
  <c r="E8"/>
  <c r="D8"/>
  <c r="C51"/>
  <c r="F51" s="1"/>
  <c r="F52"/>
  <c r="G52" s="1"/>
  <c r="D52"/>
  <c r="F9"/>
  <c r="F7"/>
  <c r="C6"/>
  <c r="D6" s="1"/>
  <c r="F87"/>
  <c r="G87" s="1"/>
  <c r="F88"/>
  <c r="E11"/>
  <c r="G11" s="1"/>
  <c r="F82"/>
  <c r="G82" s="1"/>
  <c r="E85"/>
  <c r="E77"/>
  <c r="F85"/>
  <c r="D82"/>
  <c r="G16"/>
  <c r="F77"/>
  <c r="G104"/>
  <c r="F14"/>
  <c r="D14"/>
  <c r="E14"/>
  <c r="F93"/>
  <c r="F99"/>
  <c r="E99"/>
  <c r="D99"/>
  <c r="F90"/>
  <c r="E90"/>
  <c r="D90"/>
  <c r="E102"/>
  <c r="E10"/>
  <c r="D10"/>
  <c r="F10"/>
  <c r="F74"/>
  <c r="E74"/>
  <c r="D74"/>
  <c r="G83"/>
  <c r="G113"/>
  <c r="G68"/>
  <c r="F69"/>
  <c r="D15"/>
  <c r="F15"/>
  <c r="E15"/>
  <c r="F98"/>
  <c r="F17"/>
  <c r="D17"/>
  <c r="D101"/>
  <c r="E101"/>
  <c r="F101"/>
  <c r="E66"/>
  <c r="D105"/>
  <c r="F105"/>
  <c r="E105"/>
  <c r="E121" l="1"/>
  <c r="F121"/>
  <c r="D67"/>
  <c r="E98"/>
  <c r="E93"/>
  <c r="D60"/>
  <c r="F61"/>
  <c r="G61" s="1"/>
  <c r="G84"/>
  <c r="D69"/>
  <c r="C19"/>
  <c r="F19" s="1"/>
  <c r="D20"/>
  <c r="F18"/>
  <c r="G18" s="1"/>
  <c r="D18"/>
  <c r="C58"/>
  <c r="F67"/>
  <c r="G67" s="1"/>
  <c r="E78"/>
  <c r="F81"/>
  <c r="C21"/>
  <c r="D21" s="1"/>
  <c r="E60"/>
  <c r="G60" s="1"/>
  <c r="F60"/>
  <c r="E61"/>
  <c r="E103"/>
  <c r="G103" s="1"/>
  <c r="G28"/>
  <c r="F66"/>
  <c r="D102"/>
  <c r="F89"/>
  <c r="F97"/>
  <c r="G97" s="1"/>
  <c r="E94"/>
  <c r="C43"/>
  <c r="D43" s="1"/>
  <c r="E95"/>
  <c r="G95" s="1"/>
  <c r="E44"/>
  <c r="G44" s="1"/>
  <c r="E72"/>
  <c r="G72" s="1"/>
  <c r="G32"/>
  <c r="C37"/>
  <c r="E37" s="1"/>
  <c r="E89"/>
  <c r="F94"/>
  <c r="E36"/>
  <c r="F34"/>
  <c r="G34" s="1"/>
  <c r="E97"/>
  <c r="D11"/>
  <c r="D44"/>
  <c r="D45"/>
  <c r="D96"/>
  <c r="E108"/>
  <c r="C73"/>
  <c r="D73" s="1"/>
  <c r="F86"/>
  <c r="F78"/>
  <c r="D103"/>
  <c r="E110"/>
  <c r="G110" s="1"/>
  <c r="C35"/>
  <c r="E35" s="1"/>
  <c r="F36"/>
  <c r="G12"/>
  <c r="D110"/>
  <c r="F116"/>
  <c r="D36"/>
  <c r="D64"/>
  <c r="D40"/>
  <c r="E40"/>
  <c r="F40"/>
  <c r="C39"/>
  <c r="E112"/>
  <c r="F112"/>
  <c r="C55"/>
  <c r="F56"/>
  <c r="C57"/>
  <c r="E56"/>
  <c r="C54"/>
  <c r="D56"/>
  <c r="C27"/>
  <c r="D28"/>
  <c r="F122"/>
  <c r="D122"/>
  <c r="E122"/>
  <c r="C49"/>
  <c r="E48"/>
  <c r="D48"/>
  <c r="F48"/>
  <c r="C47"/>
  <c r="C46"/>
  <c r="D125"/>
  <c r="F125"/>
  <c r="E125"/>
  <c r="E86"/>
  <c r="E123"/>
  <c r="G123" s="1"/>
  <c r="C65"/>
  <c r="F65" s="1"/>
  <c r="E81"/>
  <c r="G81" s="1"/>
  <c r="D88"/>
  <c r="D123"/>
  <c r="C26"/>
  <c r="D26" s="1"/>
  <c r="E63"/>
  <c r="E116"/>
  <c r="C29"/>
  <c r="E29" s="1"/>
  <c r="D100"/>
  <c r="E100"/>
  <c r="F100"/>
  <c r="D107"/>
  <c r="F107"/>
  <c r="G107" s="1"/>
  <c r="F124"/>
  <c r="E124"/>
  <c r="D124"/>
  <c r="C41"/>
  <c r="E88"/>
  <c r="G88" s="1"/>
  <c r="D112"/>
  <c r="E64"/>
  <c r="C62"/>
  <c r="D62" s="1"/>
  <c r="F63"/>
  <c r="G63" s="1"/>
  <c r="F64"/>
  <c r="C38"/>
  <c r="G108"/>
  <c r="G106"/>
  <c r="D25"/>
  <c r="F25"/>
  <c r="G25" s="1"/>
  <c r="G116"/>
  <c r="E71"/>
  <c r="G24"/>
  <c r="D35"/>
  <c r="G114"/>
  <c r="F71"/>
  <c r="F33"/>
  <c r="G33" s="1"/>
  <c r="F22"/>
  <c r="G22" s="1"/>
  <c r="D33"/>
  <c r="D22"/>
  <c r="F30"/>
  <c r="G30" s="1"/>
  <c r="D30"/>
  <c r="F42"/>
  <c r="G42" s="1"/>
  <c r="F43"/>
  <c r="D53"/>
  <c r="F35"/>
  <c r="G35" s="1"/>
  <c r="E43"/>
  <c r="E6"/>
  <c r="D42"/>
  <c r="F59"/>
  <c r="F53"/>
  <c r="G53" s="1"/>
  <c r="G9"/>
  <c r="G8"/>
  <c r="G20"/>
  <c r="D51"/>
  <c r="E7"/>
  <c r="G7" s="1"/>
  <c r="G76"/>
  <c r="F50"/>
  <c r="G50" s="1"/>
  <c r="E59"/>
  <c r="D50"/>
  <c r="E51"/>
  <c r="G51" s="1"/>
  <c r="F6"/>
  <c r="G94"/>
  <c r="G77"/>
  <c r="G85"/>
  <c r="G69"/>
  <c r="G98"/>
  <c r="G102"/>
  <c r="G101"/>
  <c r="G78"/>
  <c r="G66"/>
  <c r="G89"/>
  <c r="G105"/>
  <c r="G90"/>
  <c r="G93"/>
  <c r="G74"/>
  <c r="G10"/>
  <c r="G99"/>
  <c r="G14"/>
  <c r="G17"/>
  <c r="G15"/>
  <c r="E58" l="1"/>
  <c r="G58" s="1"/>
  <c r="F58"/>
  <c r="D58"/>
  <c r="F21"/>
  <c r="E19"/>
  <c r="G19" s="1"/>
  <c r="F73"/>
  <c r="G121"/>
  <c r="E21"/>
  <c r="D19"/>
  <c r="D65"/>
  <c r="D37"/>
  <c r="G86"/>
  <c r="G36"/>
  <c r="F37"/>
  <c r="G37" s="1"/>
  <c r="G59"/>
  <c r="E73"/>
  <c r="G100"/>
  <c r="G56"/>
  <c r="G40"/>
  <c r="G64"/>
  <c r="G122"/>
  <c r="G112"/>
  <c r="E41"/>
  <c r="D41"/>
  <c r="F41"/>
  <c r="D47"/>
  <c r="E47"/>
  <c r="F47"/>
  <c r="F46"/>
  <c r="D46"/>
  <c r="E46"/>
  <c r="F54"/>
  <c r="E54"/>
  <c r="D54"/>
  <c r="E55"/>
  <c r="F55"/>
  <c r="D55"/>
  <c r="E62"/>
  <c r="G62" s="1"/>
  <c r="F62"/>
  <c r="G124"/>
  <c r="G48"/>
  <c r="D38"/>
  <c r="F38"/>
  <c r="E38"/>
  <c r="E27"/>
  <c r="F27"/>
  <c r="D27"/>
  <c r="E57"/>
  <c r="F57"/>
  <c r="D57"/>
  <c r="F49"/>
  <c r="D49"/>
  <c r="E49"/>
  <c r="D29"/>
  <c r="F29"/>
  <c r="G29" s="1"/>
  <c r="E39"/>
  <c r="D39"/>
  <c r="F39"/>
  <c r="F26"/>
  <c r="G26" s="1"/>
  <c r="E26"/>
  <c r="E65"/>
  <c r="G65" s="1"/>
  <c r="G125"/>
  <c r="G43"/>
  <c r="G71"/>
  <c r="G73"/>
  <c r="G6"/>
  <c r="G21"/>
  <c r="G55" l="1"/>
  <c r="G47"/>
  <c r="G46"/>
  <c r="G41"/>
  <c r="G57"/>
  <c r="G39"/>
  <c r="G38"/>
  <c r="G54"/>
  <c r="G49"/>
  <c r="G27"/>
</calcChain>
</file>

<file path=xl/sharedStrings.xml><?xml version="1.0" encoding="utf-8"?>
<sst xmlns="http://schemas.openxmlformats.org/spreadsheetml/2006/main" count="323" uniqueCount="138">
  <si>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</si>
  <si>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</si>
  <si>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</si>
  <si>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</si>
  <si>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</si>
  <si>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</si>
  <si>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</si>
  <si>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</si>
  <si>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</si>
  <si>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Geliş Sırası</t>
  </si>
  <si>
    <t>Yarışma Adı  :</t>
  </si>
  <si>
    <t>Mesafe  :</t>
  </si>
  <si>
    <t>Kategori  :</t>
  </si>
  <si>
    <t>Yarışma Yeri  :</t>
  </si>
  <si>
    <t>Puan</t>
  </si>
  <si>
    <t>Geliş Puanı</t>
  </si>
  <si>
    <t>Yarışma Tarihi-Saati  :</t>
  </si>
  <si>
    <t>İli - Kulüp/Okul Adı</t>
  </si>
  <si>
    <t>İli  :</t>
  </si>
  <si>
    <t>Bölgesi :</t>
  </si>
  <si>
    <t>Takım Adı:</t>
  </si>
  <si>
    <t>Yarışma Tarihi :</t>
  </si>
  <si>
    <t>İli-Takımı</t>
  </si>
  <si>
    <t>Kategori</t>
  </si>
  <si>
    <t>İdareci Adı Soyadı :</t>
  </si>
  <si>
    <t>Cep Telefon No :</t>
  </si>
  <si>
    <t>İmza :</t>
  </si>
  <si>
    <r>
      <t xml:space="preserve">Doğum Tarihi
</t>
    </r>
    <r>
      <rPr>
        <sz val="12"/>
        <color indexed="10"/>
        <rFont val="Cambria"/>
        <family val="1"/>
        <charset val="162"/>
      </rPr>
      <t>Gün.Ay.Yıl</t>
    </r>
  </si>
  <si>
    <t>VARIŞ KAYIT LİSTESİ</t>
  </si>
  <si>
    <t>Yarışma Direktörü</t>
  </si>
  <si>
    <t>Varış Hakemi</t>
  </si>
  <si>
    <t>Varış Lideri</t>
  </si>
  <si>
    <t>MESAFE:</t>
  </si>
  <si>
    <t>Küçükler ve Yıldızlar Kulüpler Bölgesel Kros Ligi Yarışmaları</t>
  </si>
  <si>
    <t>Kronometre Hakemi</t>
  </si>
  <si>
    <t>T</t>
  </si>
  <si>
    <t>ARDAHAN-GÖLE G.S.K</t>
  </si>
  <si>
    <t>MUŞ-GENÇLİK HİZ.SPOR KLB.</t>
  </si>
  <si>
    <t>AĞRI</t>
  </si>
  <si>
    <t>F</t>
  </si>
  <si>
    <t>Erzincan</t>
  </si>
  <si>
    <t>ERZURUM-TELEKOM</t>
  </si>
  <si>
    <t>ERZİNCAN-GENÇLİK SPOR</t>
  </si>
  <si>
    <t>TUNCELİ-GENÇLİK SPOR</t>
  </si>
  <si>
    <t>KARS-GENÇLİK SPOR KLB</t>
  </si>
  <si>
    <t>M.DİYADİN AKBAŞ</t>
  </si>
  <si>
    <t>AĞRI - LALEZAR SPOR KULÜBÜ</t>
  </si>
  <si>
    <t>BAYRAM BULUT</t>
  </si>
  <si>
    <t>RIDVAN YAŞAR</t>
  </si>
  <si>
    <t>YAKUP GÜNDÜZ</t>
  </si>
  <si>
    <t>AĞRI - GENÇLİK SPOR KULÜBÜ</t>
  </si>
  <si>
    <t>ÖMER GÜNEN</t>
  </si>
  <si>
    <t>FIRAT KARAKUŞ</t>
  </si>
  <si>
    <t>ABDULLAH YORULMAZ</t>
  </si>
  <si>
    <t>FARUK KURTULMUŞ</t>
  </si>
  <si>
    <t>BİTLİS-MUTKİ YBO GSK</t>
  </si>
  <si>
    <t>HARUN DENİZ</t>
  </si>
  <si>
    <t>YUNUS ŞÖLEN</t>
  </si>
  <si>
    <t>EMRAH ŞÖLEN</t>
  </si>
  <si>
    <t>AŞKIN YİLMAZ</t>
  </si>
  <si>
    <t>ARDAHAN G.S.K</t>
  </si>
  <si>
    <t>HALİL İBRAHİM AKTÜRK</t>
  </si>
  <si>
    <t>MUHAMMET ALİ ŞENTÜRK</t>
  </si>
  <si>
    <t>SEFA YUNT</t>
  </si>
  <si>
    <t>SEZGİN ATAÇ</t>
  </si>
  <si>
    <t>YUSUF KOÇLARDAN</t>
  </si>
  <si>
    <t>ERDAL TAŞ</t>
  </si>
  <si>
    <t>ADEM BAYRAM</t>
  </si>
  <si>
    <t>CABİR AYDIN</t>
  </si>
  <si>
    <t>EMRAH GÜNEN</t>
  </si>
  <si>
    <t>RECEP AĞRILI</t>
  </si>
  <si>
    <t>HALİL ACAR</t>
  </si>
  <si>
    <t>ERZURUM-PALANDÖKEN</t>
  </si>
  <si>
    <t>CENGİZ AKTAŞ</t>
  </si>
  <si>
    <t>SAVAŞ OĞUZ</t>
  </si>
  <si>
    <t>CAHİT CİNGÖZ</t>
  </si>
  <si>
    <t>VAN-ERCİŞ YİBO SPOR KUL</t>
  </si>
  <si>
    <t>GÖKHAN ÇELİK</t>
  </si>
  <si>
    <t>MEHMEH SAİT UÇAN</t>
  </si>
  <si>
    <t>EMRAH ÇÖL</t>
  </si>
  <si>
    <t>RAMAZAN KOÇ</t>
  </si>
  <si>
    <t>ONUR DUMAN</t>
  </si>
  <si>
    <t>MUHAMMET KILIÇ</t>
  </si>
  <si>
    <t xml:space="preserve">NİDAİ IŞIK </t>
  </si>
  <si>
    <t>EMRAH ÖKÜNÇ</t>
  </si>
  <si>
    <t>BİTLİS POLİS GÜCÜ SPOR KLB</t>
  </si>
  <si>
    <t>GÜRKAN KOÇLARDAN</t>
  </si>
  <si>
    <t>ERGEN UYANIK</t>
  </si>
  <si>
    <t>MUSTAFA ŞÖLEN</t>
  </si>
  <si>
    <t>KEMAL YILDIRIM</t>
  </si>
  <si>
    <t>TAHSİN ATALAYIN</t>
  </si>
  <si>
    <t>MERCAN AYEBE</t>
  </si>
  <si>
    <t>BİRHAN UÇAR</t>
  </si>
  <si>
    <t>UMUT CANDAŞ YARAR</t>
  </si>
  <si>
    <t>BARAN TAT</t>
  </si>
  <si>
    <t>ULAŞ YİĞİT</t>
  </si>
  <si>
    <t>ÖZCAN KARAKUŞ</t>
  </si>
  <si>
    <t>ŞAHİN IRMAK</t>
  </si>
  <si>
    <t>IĞDIR</t>
  </si>
  <si>
    <t>EMRAH YANIK</t>
  </si>
  <si>
    <t>ENES GÖVEZ</t>
  </si>
  <si>
    <t>SEYİTHAN BATUR</t>
  </si>
  <si>
    <t>ENVER MEYDAN</t>
  </si>
  <si>
    <t>VAN BERRAK GENÇLIK VE SPOR  KULÜBÜ</t>
  </si>
  <si>
    <t>SALIH ONUR ÇUYRAK</t>
  </si>
  <si>
    <t>ABDURRAHIM CİDAN</t>
  </si>
  <si>
    <t>MUSA TAÇ</t>
  </si>
  <si>
    <t>BİNGÖL GENÇLİK SPOR KULÜBÜ</t>
  </si>
  <si>
    <t>MUSTAFA ÇİFTÇİ</t>
  </si>
  <si>
    <t>DAVUT KARABULAK</t>
  </si>
  <si>
    <t>VAN BELEDİYE VANSPOR</t>
  </si>
  <si>
    <t>A.MÜTTALİP KERVAN</t>
  </si>
  <si>
    <t>ÇETİN ÖZER</t>
  </si>
  <si>
    <t>BAYRAM İZCİAK</t>
  </si>
  <si>
    <t>HAKAN ERGİN</t>
  </si>
  <si>
    <t>VAN YENİ ÖZVAN SPOR K.</t>
  </si>
  <si>
    <t>MEHMET BAŞİ</t>
  </si>
  <si>
    <t>RAHMİ TAN</t>
  </si>
  <si>
    <t>RIDVAN AYDIN</t>
  </si>
  <si>
    <t>M.FATİH KILIÇ</t>
  </si>
  <si>
    <t>TANER SORGUÇ</t>
  </si>
  <si>
    <t>YALÇIN ÇİFTÇİ</t>
  </si>
  <si>
    <t>VAN- MURADİYE</t>
  </si>
  <si>
    <t>MURAT ZENCİRCİ</t>
  </si>
  <si>
    <t>ARDAHAN GÖLE G.S.K</t>
  </si>
  <si>
    <t>ZEKİ ÇELİK</t>
  </si>
  <si>
    <t>Yıldız Erkekler</t>
  </si>
  <si>
    <t>3000 Metre</t>
  </si>
  <si>
    <t>ONUR ADIGÜSEL</t>
  </si>
  <si>
    <t>TOLGA MADEN</t>
  </si>
  <si>
    <t>AKIN YILMAZ</t>
  </si>
  <si>
    <t>OĞUZHAN KORKUT</t>
  </si>
  <si>
    <t>A.MUTALİP BUYNAL</t>
  </si>
  <si>
    <t>YUNUS ERSÖZ</t>
  </si>
  <si>
    <t>SERKAN BARTIN</t>
  </si>
  <si>
    <t>SERHAT YILMAZ</t>
  </si>
  <si>
    <t>MUSTAFA SARAÇOĞLU</t>
  </si>
  <si>
    <t>DNS</t>
  </si>
</sst>
</file>

<file path=xl/styles.xml><?xml version="1.0" encoding="utf-8"?>
<styleSheet xmlns="http://schemas.openxmlformats.org/spreadsheetml/2006/main">
  <numFmts count="6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;\-0;;@"/>
    <numFmt numFmtId="169" formatCode="dd/mm/yy;@"/>
  </numFmts>
  <fonts count="6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sz val="16"/>
      <color rgb="FFFF0000"/>
      <name val="Cambria"/>
      <family val="1"/>
      <charset val="162"/>
      <scheme val="major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b/>
      <sz val="14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sz val="12"/>
      <color indexed="10"/>
      <name val="Cambria"/>
      <family val="1"/>
      <charset val="162"/>
    </font>
    <font>
      <sz val="12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b/>
      <sz val="14"/>
      <color indexed="10"/>
      <name val="Cambria"/>
      <family val="1"/>
      <charset val="162"/>
      <scheme val="major"/>
    </font>
    <font>
      <b/>
      <i/>
      <sz val="11"/>
      <name val="Cambria"/>
      <family val="1"/>
      <charset val="162"/>
    </font>
    <font>
      <b/>
      <sz val="12"/>
      <name val="Cambria"/>
      <family val="1"/>
      <charset val="162"/>
    </font>
    <font>
      <i/>
      <sz val="10"/>
      <name val="Cambria"/>
      <family val="1"/>
      <charset val="162"/>
    </font>
    <font>
      <b/>
      <i/>
      <sz val="10"/>
      <name val="Cambria"/>
      <family val="1"/>
      <charset val="162"/>
    </font>
    <font>
      <sz val="10"/>
      <name val="Cambria"/>
      <family val="1"/>
      <charset val="162"/>
    </font>
    <font>
      <sz val="12"/>
      <color theme="0"/>
      <name val="Cambria"/>
      <family val="1"/>
      <charset val="162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6" fillId="0" borderId="0"/>
    <xf numFmtId="0" fontId="52" fillId="0" borderId="0"/>
  </cellStyleXfs>
  <cellXfs count="282">
    <xf numFmtId="0" fontId="0" fillId="0" borderId="0" xfId="0"/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27" fillId="24" borderId="10" xfId="0" applyFont="1" applyFill="1" applyBorder="1" applyAlignment="1" applyProtection="1">
      <alignment horizontal="center" vertical="center"/>
      <protection hidden="1"/>
    </xf>
    <xf numFmtId="0" fontId="25" fillId="25" borderId="11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left" vertical="center" shrinkToFit="1"/>
      <protection hidden="1"/>
    </xf>
    <xf numFmtId="0" fontId="25" fillId="24" borderId="12" xfId="0" applyFont="1" applyFill="1" applyBorder="1" applyAlignment="1" applyProtection="1">
      <alignment horizontal="center" vertical="center"/>
      <protection hidden="1"/>
    </xf>
    <xf numFmtId="166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Font="1" applyFill="1" applyBorder="1" applyAlignment="1" applyProtection="1">
      <alignment horizontal="center" vertical="center"/>
      <protection hidden="1"/>
    </xf>
    <xf numFmtId="0" fontId="27" fillId="24" borderId="11" xfId="0" applyFont="1" applyFill="1" applyBorder="1" applyAlignment="1" applyProtection="1">
      <alignment horizontal="center" vertical="center"/>
      <protection hidden="1"/>
    </xf>
    <xf numFmtId="0" fontId="27" fillId="24" borderId="14" xfId="0" applyFont="1" applyFill="1" applyBorder="1" applyAlignment="1" applyProtection="1">
      <alignment horizontal="center" vertical="center"/>
      <protection hidden="1"/>
    </xf>
    <xf numFmtId="0" fontId="25" fillId="25" borderId="15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left" vertical="center" shrinkToFit="1"/>
      <protection hidden="1"/>
    </xf>
    <xf numFmtId="0" fontId="25" fillId="24" borderId="16" xfId="0" applyFont="1" applyFill="1" applyBorder="1" applyAlignment="1" applyProtection="1">
      <alignment horizontal="center" vertical="center"/>
      <protection hidden="1"/>
    </xf>
    <xf numFmtId="166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Font="1" applyFill="1" applyBorder="1" applyAlignment="1" applyProtection="1">
      <alignment horizontal="center" vertical="center"/>
      <protection hidden="1"/>
    </xf>
    <xf numFmtId="0" fontId="27" fillId="24" borderId="15" xfId="0" applyFont="1" applyFill="1" applyBorder="1" applyAlignment="1" applyProtection="1">
      <alignment horizontal="center" vertical="center"/>
      <protection hidden="1"/>
    </xf>
    <xf numFmtId="0" fontId="28" fillId="24" borderId="15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27" fillId="24" borderId="18" xfId="0" applyFont="1" applyFill="1" applyBorder="1" applyAlignment="1" applyProtection="1">
      <alignment horizontal="center" vertical="center"/>
      <protection hidden="1"/>
    </xf>
    <xf numFmtId="0" fontId="25" fillId="25" borderId="19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left" vertical="center" shrinkToFit="1"/>
      <protection hidden="1"/>
    </xf>
    <xf numFmtId="0" fontId="25" fillId="24" borderId="20" xfId="0" applyFont="1" applyFill="1" applyBorder="1" applyAlignment="1" applyProtection="1">
      <alignment horizontal="center" vertical="center"/>
      <protection hidden="1"/>
    </xf>
    <xf numFmtId="166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5" fillId="24" borderId="21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1" fontId="25" fillId="26" borderId="12" xfId="0" applyNumberFormat="1" applyFont="1" applyFill="1" applyBorder="1" applyAlignment="1" applyProtection="1">
      <alignment horizontal="center" vertical="center"/>
      <protection locked="0"/>
    </xf>
    <xf numFmtId="1" fontId="25" fillId="26" borderId="1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/>
    <xf numFmtId="0" fontId="29" fillId="24" borderId="24" xfId="0" applyFont="1" applyFill="1" applyBorder="1" applyAlignment="1" applyProtection="1">
      <alignment horizontal="center" vertical="center"/>
      <protection hidden="1"/>
    </xf>
    <xf numFmtId="0" fontId="25" fillId="28" borderId="25" xfId="0" applyFont="1" applyFill="1" applyBorder="1" applyAlignment="1" applyProtection="1">
      <alignment horizontal="center" vertical="center"/>
      <protection locked="0"/>
    </xf>
    <xf numFmtId="0" fontId="25" fillId="24" borderId="25" xfId="0" applyFont="1" applyFill="1" applyBorder="1" applyAlignment="1" applyProtection="1">
      <alignment horizontal="left" vertical="center" shrinkToFit="1"/>
      <protection hidden="1"/>
    </xf>
    <xf numFmtId="0" fontId="25" fillId="24" borderId="25" xfId="0" applyFont="1" applyFill="1" applyBorder="1" applyAlignment="1" applyProtection="1">
      <alignment horizontal="center" vertical="center"/>
      <protection hidden="1"/>
    </xf>
    <xf numFmtId="14" fontId="25" fillId="24" borderId="25" xfId="0" applyNumberFormat="1" applyFont="1" applyFill="1" applyBorder="1" applyAlignment="1" applyProtection="1">
      <alignment horizontal="center" vertical="center"/>
      <protection hidden="1"/>
    </xf>
    <xf numFmtId="0" fontId="25" fillId="24" borderId="26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left" vertical="center"/>
    </xf>
    <xf numFmtId="0" fontId="27" fillId="27" borderId="28" xfId="0" applyFont="1" applyFill="1" applyBorder="1" applyAlignment="1" applyProtection="1">
      <alignment horizontal="center" vertical="center" wrapText="1"/>
      <protection hidden="1"/>
    </xf>
    <xf numFmtId="1" fontId="25" fillId="24" borderId="12" xfId="0" applyNumberFormat="1" applyFont="1" applyFill="1" applyBorder="1" applyAlignment="1" applyProtection="1">
      <alignment horizontal="center" vertical="center"/>
      <protection hidden="1"/>
    </xf>
    <xf numFmtId="0" fontId="25" fillId="24" borderId="13" xfId="0" applyNumberFormat="1" applyFont="1" applyFill="1" applyBorder="1" applyAlignment="1" applyProtection="1">
      <alignment horizontal="center" vertical="center"/>
      <protection hidden="1"/>
    </xf>
    <xf numFmtId="1" fontId="25" fillId="24" borderId="16" xfId="0" applyNumberFormat="1" applyFont="1" applyFill="1" applyBorder="1" applyAlignment="1" applyProtection="1">
      <alignment horizontal="center" vertical="center"/>
      <protection hidden="1"/>
    </xf>
    <xf numFmtId="0" fontId="25" fillId="24" borderId="17" xfId="0" applyNumberFormat="1" applyFont="1" applyFill="1" applyBorder="1" applyAlignment="1" applyProtection="1">
      <alignment horizontal="center" vertical="center"/>
      <protection hidden="1"/>
    </xf>
    <xf numFmtId="1" fontId="25" fillId="24" borderId="20" xfId="0" applyNumberFormat="1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7" borderId="29" xfId="0" applyFont="1" applyFill="1" applyBorder="1" applyAlignment="1" applyProtection="1">
      <alignment horizontal="center" vertical="center" wrapText="1"/>
      <protection hidden="1"/>
    </xf>
    <xf numFmtId="14" fontId="27" fillId="27" borderId="28" xfId="0" applyNumberFormat="1" applyFont="1" applyFill="1" applyBorder="1" applyAlignment="1" applyProtection="1">
      <alignment horizontal="center" vertical="center" wrapText="1"/>
      <protection hidden="1"/>
    </xf>
    <xf numFmtId="0" fontId="27" fillId="27" borderId="3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Alignment="1">
      <alignment vertical="center"/>
    </xf>
    <xf numFmtId="167" fontId="30" fillId="29" borderId="0" xfId="0" applyNumberFormat="1" applyFont="1" applyFill="1" applyBorder="1" applyAlignment="1">
      <alignment horizontal="left" vertical="center"/>
    </xf>
    <xf numFmtId="0" fontId="27" fillId="30" borderId="22" xfId="0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3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 shrinkToFit="1"/>
    </xf>
    <xf numFmtId="14" fontId="25" fillId="0" borderId="33" xfId="0" applyNumberFormat="1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shrinkToFit="1"/>
    </xf>
    <xf numFmtId="0" fontId="25" fillId="0" borderId="25" xfId="0" applyFont="1" applyFill="1" applyBorder="1" applyAlignment="1">
      <alignment horizontal="center" vertical="center" wrapText="1"/>
    </xf>
    <xf numFmtId="14" fontId="25" fillId="0" borderId="25" xfId="0" applyNumberFormat="1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 shrinkToFit="1"/>
    </xf>
    <xf numFmtId="0" fontId="25" fillId="0" borderId="34" xfId="0" applyFont="1" applyFill="1" applyBorder="1" applyAlignment="1">
      <alignment horizontal="center" vertical="center" wrapText="1"/>
    </xf>
    <xf numFmtId="14" fontId="25" fillId="0" borderId="34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 shrinkToFit="1"/>
    </xf>
    <xf numFmtId="0" fontId="25" fillId="0" borderId="26" xfId="0" applyFont="1" applyFill="1" applyBorder="1" applyAlignment="1">
      <alignment horizontal="center" vertical="center" wrapText="1"/>
    </xf>
    <xf numFmtId="14" fontId="25" fillId="0" borderId="26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shrinkToFit="1"/>
    </xf>
    <xf numFmtId="0" fontId="25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left" vertical="center"/>
    </xf>
    <xf numFmtId="14" fontId="25" fillId="0" borderId="36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14" fontId="25" fillId="0" borderId="0" xfId="0" applyNumberFormat="1" applyFont="1" applyFill="1" applyAlignment="1">
      <alignment horizontal="center" vertical="center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27" fillId="25" borderId="14" xfId="0" applyFont="1" applyFill="1" applyBorder="1" applyAlignment="1" applyProtection="1">
      <alignment horizontal="center" vertical="center"/>
      <protection hidden="1"/>
    </xf>
    <xf numFmtId="0" fontId="31" fillId="25" borderId="14" xfId="0" applyFont="1" applyFill="1" applyBorder="1" applyAlignment="1" applyProtection="1">
      <alignment horizontal="center" vertical="center"/>
      <protection hidden="1"/>
    </xf>
    <xf numFmtId="166" fontId="25" fillId="28" borderId="25" xfId="0" applyNumberFormat="1" applyFont="1" applyFill="1" applyBorder="1" applyAlignment="1" applyProtection="1">
      <alignment horizontal="center" vertical="center"/>
      <protection locked="0"/>
    </xf>
    <xf numFmtId="166" fontId="25" fillId="0" borderId="0" xfId="0" applyNumberFormat="1" applyFont="1" applyAlignment="1">
      <alignment horizontal="center" vertical="center"/>
    </xf>
    <xf numFmtId="0" fontId="25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1" borderId="37" xfId="0" applyFont="1" applyFill="1" applyBorder="1" applyAlignment="1" applyProtection="1">
      <alignment vertical="center"/>
      <protection hidden="1"/>
    </xf>
    <xf numFmtId="0" fontId="22" fillId="31" borderId="0" xfId="0" applyFont="1" applyFill="1" applyBorder="1" applyAlignment="1" applyProtection="1">
      <alignment vertical="center"/>
      <protection hidden="1"/>
    </xf>
    <xf numFmtId="0" fontId="22" fillId="31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2" fillId="31" borderId="37" xfId="0" applyFont="1" applyFill="1" applyBorder="1" applyAlignment="1" applyProtection="1">
      <alignment vertical="center"/>
      <protection hidden="1"/>
    </xf>
    <xf numFmtId="0" fontId="32" fillId="31" borderId="38" xfId="0" applyFont="1" applyFill="1" applyBorder="1" applyAlignment="1" applyProtection="1">
      <alignment vertical="center"/>
      <protection hidden="1"/>
    </xf>
    <xf numFmtId="0" fontId="22" fillId="31" borderId="0" xfId="0" applyFont="1" applyFill="1" applyBorder="1" applyAlignment="1" applyProtection="1">
      <alignment horizontal="center" vertical="center"/>
      <protection hidden="1"/>
    </xf>
    <xf numFmtId="0" fontId="22" fillId="31" borderId="39" xfId="0" applyFont="1" applyFill="1" applyBorder="1" applyAlignment="1" applyProtection="1">
      <alignment vertical="center"/>
      <protection hidden="1"/>
    </xf>
    <xf numFmtId="0" fontId="22" fillId="31" borderId="40" xfId="0" applyFont="1" applyFill="1" applyBorder="1" applyAlignment="1" applyProtection="1">
      <alignment vertical="center"/>
      <protection hidden="1"/>
    </xf>
    <xf numFmtId="0" fontId="22" fillId="31" borderId="41" xfId="0" applyFont="1" applyFill="1" applyBorder="1" applyAlignment="1" applyProtection="1">
      <alignment vertical="center"/>
      <protection hidden="1"/>
    </xf>
    <xf numFmtId="0" fontId="33" fillId="32" borderId="37" xfId="0" applyFont="1" applyFill="1" applyBorder="1" applyAlignment="1" applyProtection="1">
      <alignment horizontal="right" vertical="center" wrapText="1"/>
      <protection hidden="1"/>
    </xf>
    <xf numFmtId="0" fontId="33" fillId="32" borderId="37" xfId="0" applyFont="1" applyFill="1" applyBorder="1" applyAlignment="1" applyProtection="1">
      <alignment horizontal="right" vertical="center"/>
      <protection hidden="1"/>
    </xf>
    <xf numFmtId="0" fontId="33" fillId="32" borderId="39" xfId="0" applyFont="1" applyFill="1" applyBorder="1" applyAlignment="1" applyProtection="1">
      <alignment horizontal="right" vertical="center" wrapText="1"/>
      <protection hidden="1"/>
    </xf>
    <xf numFmtId="0" fontId="34" fillId="31" borderId="37" xfId="0" applyFont="1" applyFill="1" applyBorder="1" applyAlignment="1" applyProtection="1">
      <alignment horizontal="right" vertical="center" wrapText="1"/>
      <protection hidden="1"/>
    </xf>
    <xf numFmtId="165" fontId="35" fillId="31" borderId="0" xfId="0" applyNumberFormat="1" applyFont="1" applyFill="1" applyBorder="1" applyAlignment="1" applyProtection="1">
      <alignment horizontal="left" vertical="center" wrapText="1"/>
      <protection hidden="1"/>
    </xf>
    <xf numFmtId="165" fontId="35" fillId="31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1" borderId="42" xfId="0" applyFont="1" applyFill="1" applyBorder="1" applyAlignment="1" applyProtection="1">
      <alignment horizontal="left" vertical="center"/>
      <protection hidden="1"/>
    </xf>
    <xf numFmtId="0" fontId="23" fillId="31" borderId="43" xfId="0" applyFont="1" applyFill="1" applyBorder="1" applyAlignment="1" applyProtection="1">
      <alignment vertical="center" wrapText="1"/>
      <protection hidden="1"/>
    </xf>
    <xf numFmtId="0" fontId="24" fillId="31" borderId="44" xfId="0" applyFont="1" applyFill="1" applyBorder="1" applyAlignment="1" applyProtection="1">
      <alignment vertical="center"/>
      <protection hidden="1"/>
    </xf>
    <xf numFmtId="0" fontId="36" fillId="31" borderId="0" xfId="0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5" xfId="0" applyNumberFormat="1" applyFont="1" applyFill="1" applyBorder="1" applyAlignment="1" applyProtection="1">
      <alignment horizontal="center" vertical="center"/>
      <protection hidden="1"/>
    </xf>
    <xf numFmtId="1" fontId="27" fillId="24" borderId="11" xfId="0" applyNumberFormat="1" applyFont="1" applyFill="1" applyBorder="1" applyAlignment="1" applyProtection="1">
      <alignment horizontal="center" vertical="center"/>
      <protection hidden="1"/>
    </xf>
    <xf numFmtId="1" fontId="27" fillId="24" borderId="19" xfId="0" applyNumberFormat="1" applyFont="1" applyFill="1" applyBorder="1" applyAlignment="1" applyProtection="1">
      <alignment horizontal="center" vertical="center"/>
      <protection hidden="1"/>
    </xf>
    <xf numFmtId="0" fontId="37" fillId="26" borderId="0" xfId="0" quotePrefix="1" applyNumberFormat="1" applyFont="1" applyFill="1" applyAlignment="1" applyProtection="1">
      <alignment horizontal="center" vertical="center" wrapText="1"/>
      <protection hidden="1"/>
    </xf>
    <xf numFmtId="0" fontId="52" fillId="0" borderId="0" xfId="43" applyFont="1" applyFill="1" applyBorder="1" applyAlignment="1">
      <alignment horizontal="left" wrapText="1"/>
    </xf>
    <xf numFmtId="0" fontId="53" fillId="0" borderId="0" xfId="43" quotePrefix="1" applyFont="1"/>
    <xf numFmtId="0" fontId="53" fillId="0" borderId="0" xfId="0" quotePrefix="1" applyFont="1"/>
    <xf numFmtId="0" fontId="52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0" fontId="28" fillId="27" borderId="22" xfId="0" applyFont="1" applyFill="1" applyBorder="1" applyAlignment="1" applyProtection="1">
      <alignment horizontal="center" vertical="center" wrapText="1"/>
      <protection hidden="1"/>
    </xf>
    <xf numFmtId="0" fontId="47" fillId="27" borderId="22" xfId="0" applyFont="1" applyFill="1" applyBorder="1" applyAlignment="1" applyProtection="1">
      <alignment horizontal="center" vertical="center" wrapText="1"/>
      <protection hidden="1"/>
    </xf>
    <xf numFmtId="0" fontId="55" fillId="0" borderId="53" xfId="0" applyFont="1" applyFill="1" applyBorder="1" applyAlignment="1" applyProtection="1">
      <alignment horizontal="center" vertical="center" wrapText="1"/>
      <protection locked="0"/>
    </xf>
    <xf numFmtId="0" fontId="56" fillId="0" borderId="56" xfId="0" applyFont="1" applyBorder="1" applyAlignment="1">
      <alignment horizontal="center" vertical="center"/>
    </xf>
    <xf numFmtId="0" fontId="56" fillId="0" borderId="56" xfId="0" applyFont="1" applyFill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57" xfId="0" applyFont="1" applyFill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8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vertical="center"/>
    </xf>
    <xf numFmtId="0" fontId="56" fillId="0" borderId="62" xfId="0" applyFont="1" applyBorder="1" applyAlignment="1">
      <alignment vertical="center" wrapText="1"/>
    </xf>
    <xf numFmtId="0" fontId="56" fillId="0" borderId="64" xfId="0" applyFont="1" applyBorder="1" applyAlignment="1">
      <alignment vertical="center" wrapText="1"/>
    </xf>
    <xf numFmtId="0" fontId="56" fillId="0" borderId="66" xfId="0" applyFont="1" applyBorder="1" applyAlignment="1">
      <alignment vertical="center" wrapText="1"/>
    </xf>
    <xf numFmtId="0" fontId="57" fillId="0" borderId="0" xfId="0" applyFont="1" applyBorder="1" applyAlignment="1">
      <alignment horizontal="center"/>
    </xf>
    <xf numFmtId="0" fontId="57" fillId="0" borderId="0" xfId="0" applyFont="1" applyBorder="1"/>
    <xf numFmtId="0" fontId="58" fillId="0" borderId="0" xfId="0" applyFont="1" applyBorder="1" applyAlignment="1">
      <alignment vertical="center"/>
    </xf>
    <xf numFmtId="0" fontId="25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4" fontId="42" fillId="29" borderId="0" xfId="0" applyNumberFormat="1" applyFont="1" applyFill="1" applyBorder="1" applyAlignment="1" applyProtection="1">
      <alignment horizontal="center" vertical="center" wrapText="1"/>
      <protection hidden="1"/>
    </xf>
    <xf numFmtId="164" fontId="28" fillId="29" borderId="0" xfId="0" applyNumberFormat="1" applyFont="1" applyFill="1" applyBorder="1" applyAlignment="1" applyProtection="1">
      <alignment horizontal="left" vertical="center" wrapText="1"/>
      <protection hidden="1"/>
    </xf>
    <xf numFmtId="0" fontId="50" fillId="0" borderId="22" xfId="0" applyFont="1" applyFill="1" applyBorder="1" applyAlignment="1" applyProtection="1">
      <alignment horizontal="center" vertical="center"/>
      <protection hidden="1"/>
    </xf>
    <xf numFmtId="1" fontId="50" fillId="0" borderId="50" xfId="42" quotePrefix="1" applyNumberFormat="1" applyFont="1" applyFill="1" applyBorder="1" applyAlignment="1" applyProtection="1">
      <alignment horizontal="center" vertical="center" wrapText="1"/>
      <protection hidden="1"/>
    </xf>
    <xf numFmtId="1" fontId="50" fillId="0" borderId="50" xfId="42" quotePrefix="1" applyNumberFormat="1" applyFont="1" applyFill="1" applyBorder="1" applyAlignment="1" applyProtection="1">
      <alignment vertical="center" wrapText="1"/>
      <protection hidden="1"/>
    </xf>
    <xf numFmtId="1" fontId="50" fillId="0" borderId="22" xfId="0" quotePrefix="1" applyNumberFormat="1" applyFont="1" applyFill="1" applyBorder="1" applyAlignment="1" applyProtection="1">
      <alignment horizontal="left" vertical="center" wrapText="1" shrinkToFit="1"/>
      <protection hidden="1"/>
    </xf>
    <xf numFmtId="14" fontId="50" fillId="0" borderId="50" xfId="42" quotePrefix="1" applyNumberFormat="1" applyFont="1" applyFill="1" applyBorder="1" applyAlignment="1" applyProtection="1">
      <alignment horizontal="center" vertical="center" wrapText="1"/>
      <protection hidden="1"/>
    </xf>
    <xf numFmtId="0" fontId="51" fillId="0" borderId="22" xfId="0" quotePrefix="1" applyNumberFormat="1" applyFont="1" applyFill="1" applyBorder="1" applyAlignment="1" applyProtection="1">
      <alignment horizontal="center" vertical="center"/>
      <protection hidden="1"/>
    </xf>
    <xf numFmtId="0" fontId="25" fillId="25" borderId="0" xfId="0" applyFont="1" applyFill="1" applyBorder="1" applyAlignment="1" applyProtection="1">
      <alignment horizontal="center"/>
      <protection hidden="1"/>
    </xf>
    <xf numFmtId="0" fontId="25" fillId="25" borderId="0" xfId="0" applyFont="1" applyFill="1" applyBorder="1" applyAlignment="1" applyProtection="1">
      <alignment horizontal="left"/>
      <protection hidden="1"/>
    </xf>
    <xf numFmtId="0" fontId="25" fillId="25" borderId="0" xfId="0" applyFont="1" applyFill="1" applyBorder="1" applyAlignment="1" applyProtection="1">
      <alignment vertical="center"/>
      <protection hidden="1"/>
    </xf>
    <xf numFmtId="0" fontId="25" fillId="25" borderId="0" xfId="0" applyFont="1" applyFill="1" applyBorder="1" applyAlignment="1" applyProtection="1">
      <alignment horizontal="right"/>
      <protection hidden="1"/>
    </xf>
    <xf numFmtId="0" fontId="25" fillId="25" borderId="0" xfId="0" applyFont="1" applyFill="1" applyBorder="1" applyAlignment="1" applyProtection="1">
      <alignment horizontal="left" vertical="center"/>
      <protection hidden="1"/>
    </xf>
    <xf numFmtId="0" fontId="25" fillId="25" borderId="51" xfId="0" applyFont="1" applyFill="1" applyBorder="1" applyAlignment="1" applyProtection="1">
      <alignment horizontal="center" vertical="center"/>
      <protection hidden="1"/>
    </xf>
    <xf numFmtId="0" fontId="25" fillId="25" borderId="51" xfId="0" applyFont="1" applyFill="1" applyBorder="1" applyAlignment="1" applyProtection="1">
      <alignment horizontal="left" vertical="center"/>
      <protection hidden="1"/>
    </xf>
    <xf numFmtId="14" fontId="25" fillId="25" borderId="51" xfId="0" applyNumberFormat="1" applyFont="1" applyFill="1" applyBorder="1" applyAlignment="1" applyProtection="1">
      <alignment horizontal="center" vertical="center"/>
      <protection hidden="1"/>
    </xf>
    <xf numFmtId="0" fontId="31" fillId="29" borderId="0" xfId="0" applyNumberFormat="1" applyFont="1" applyFill="1" applyBorder="1" applyAlignment="1" applyProtection="1">
      <alignment horizontal="left" vertical="center" wrapText="1"/>
      <protection hidden="1"/>
    </xf>
    <xf numFmtId="0" fontId="30" fillId="29" borderId="0" xfId="0" applyFont="1" applyFill="1" applyBorder="1" applyAlignment="1" applyProtection="1">
      <alignment horizontal="right" vertical="center"/>
      <protection hidden="1"/>
    </xf>
    <xf numFmtId="0" fontId="31" fillId="34" borderId="0" xfId="0" applyFont="1" applyFill="1" applyBorder="1" applyAlignment="1" applyProtection="1">
      <alignment vertical="center"/>
      <protection locked="0"/>
    </xf>
    <xf numFmtId="0" fontId="48" fillId="34" borderId="0" xfId="0" applyFont="1" applyFill="1" applyBorder="1" applyAlignment="1" applyProtection="1">
      <alignment horizontal="right" vertical="center"/>
      <protection locked="0"/>
    </xf>
    <xf numFmtId="164" fontId="28" fillId="3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5" fillId="25" borderId="0" xfId="0" applyFont="1" applyFill="1" applyBorder="1" applyAlignment="1" applyProtection="1">
      <alignment horizontal="center"/>
      <protection locked="0"/>
    </xf>
    <xf numFmtId="0" fontId="25" fillId="25" borderId="0" xfId="0" applyFont="1" applyFill="1" applyBorder="1" applyAlignment="1" applyProtection="1">
      <alignment horizontal="left"/>
      <protection locked="0"/>
    </xf>
    <xf numFmtId="164" fontId="48" fillId="29" borderId="0" xfId="0" applyNumberFormat="1" applyFont="1" applyFill="1" applyBorder="1" applyAlignment="1" applyProtection="1">
      <alignment horizontal="right" vertical="center" wrapText="1"/>
      <protection hidden="1"/>
    </xf>
    <xf numFmtId="164" fontId="42" fillId="29" borderId="0" xfId="0" applyNumberFormat="1" applyFont="1" applyFill="1" applyBorder="1" applyAlignment="1" applyProtection="1">
      <alignment horizontal="center" vertical="center" wrapText="1"/>
      <protection locked="0"/>
    </xf>
    <xf numFmtId="164" fontId="48" fillId="29" borderId="0" xfId="0" applyNumberFormat="1" applyFont="1" applyFill="1" applyBorder="1" applyAlignment="1" applyProtection="1">
      <alignment horizontal="right" vertical="center" wrapText="1"/>
      <protection locked="0"/>
    </xf>
    <xf numFmtId="164" fontId="28" fillId="29" borderId="0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22" xfId="0" applyFont="1" applyFill="1" applyBorder="1" applyAlignment="1" applyProtection="1">
      <alignment horizontal="center" vertical="center"/>
      <protection locked="0"/>
    </xf>
    <xf numFmtId="168" fontId="50" fillId="0" borderId="22" xfId="42" quotePrefix="1" applyNumberFormat="1" applyFont="1" applyFill="1" applyBorder="1" applyAlignment="1" applyProtection="1">
      <alignment horizontal="center" vertical="center" wrapText="1"/>
      <protection locked="0"/>
    </xf>
    <xf numFmtId="1" fontId="50" fillId="0" borderId="22" xfId="42" quotePrefix="1" applyNumberFormat="1" applyFont="1" applyFill="1" applyBorder="1" applyAlignment="1" applyProtection="1">
      <alignment vertical="center" wrapText="1"/>
      <protection locked="0"/>
    </xf>
    <xf numFmtId="1" fontId="50" fillId="0" borderId="22" xfId="0" quotePrefix="1" applyNumberFormat="1" applyFont="1" applyFill="1" applyBorder="1" applyAlignment="1" applyProtection="1">
      <alignment horizontal="left" vertical="center" wrapText="1" shrinkToFit="1"/>
      <protection locked="0"/>
    </xf>
    <xf numFmtId="14" fontId="50" fillId="0" borderId="22" xfId="42" quotePrefix="1" applyNumberFormat="1" applyFont="1" applyFill="1" applyBorder="1" applyAlignment="1" applyProtection="1">
      <alignment horizontal="center" vertical="center" wrapText="1"/>
      <protection locked="0"/>
    </xf>
    <xf numFmtId="0" fontId="51" fillId="0" borderId="22" xfId="0" quotePrefix="1" applyNumberFormat="1" applyFont="1" applyFill="1" applyBorder="1" applyAlignment="1" applyProtection="1">
      <alignment horizontal="center" vertical="center"/>
      <protection locked="0"/>
    </xf>
    <xf numFmtId="0" fontId="60" fillId="25" borderId="0" xfId="0" applyFont="1" applyFill="1" applyBorder="1" applyAlignment="1" applyProtection="1">
      <alignment vertical="center"/>
      <protection locked="0"/>
    </xf>
    <xf numFmtId="0" fontId="26" fillId="25" borderId="0" xfId="0" applyFont="1" applyFill="1" applyBorder="1" applyAlignment="1" applyProtection="1">
      <alignment vertical="center"/>
      <protection locked="0"/>
    </xf>
    <xf numFmtId="0" fontId="27" fillId="27" borderId="22" xfId="0" applyFont="1" applyFill="1" applyBorder="1" applyAlignment="1" applyProtection="1">
      <alignment horizontal="center" vertical="center" wrapText="1"/>
      <protection hidden="1"/>
    </xf>
    <xf numFmtId="0" fontId="27" fillId="27" borderId="23" xfId="0" applyFont="1" applyFill="1" applyBorder="1" applyAlignment="1" applyProtection="1">
      <alignment horizontal="center" vertical="center" wrapText="1"/>
      <protection hidden="1"/>
    </xf>
    <xf numFmtId="14" fontId="27" fillId="27" borderId="23" xfId="0" applyNumberFormat="1" applyFont="1" applyFill="1" applyBorder="1" applyAlignment="1" applyProtection="1">
      <alignment horizontal="center" vertical="center" wrapText="1"/>
      <protection hidden="1"/>
    </xf>
    <xf numFmtId="166" fontId="27" fillId="27" borderId="23" xfId="0" applyNumberFormat="1" applyFont="1" applyFill="1" applyBorder="1" applyAlignment="1" applyProtection="1">
      <alignment horizontal="center" vertical="center" wrapText="1"/>
      <protection hidden="1"/>
    </xf>
    <xf numFmtId="167" fontId="30" fillId="29" borderId="27" xfId="0" applyNumberFormat="1" applyFont="1" applyFill="1" applyBorder="1" applyAlignment="1" applyProtection="1">
      <alignment horizontal="center" vertical="center"/>
      <protection locked="0"/>
    </xf>
    <xf numFmtId="167" fontId="30" fillId="29" borderId="27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166" fontId="25" fillId="0" borderId="0" xfId="0" applyNumberFormat="1" applyFont="1" applyAlignment="1" applyProtection="1">
      <alignment horizontal="center" vertical="center"/>
      <protection locked="0"/>
    </xf>
    <xf numFmtId="165" fontId="30" fillId="29" borderId="27" xfId="0" applyNumberFormat="1" applyFont="1" applyFill="1" applyBorder="1" applyAlignment="1" applyProtection="1">
      <alignment vertical="center"/>
      <protection locked="0"/>
    </xf>
    <xf numFmtId="0" fontId="25" fillId="0" borderId="35" xfId="0" applyFont="1" applyFill="1" applyBorder="1" applyAlignment="1">
      <alignment horizontal="center" vertical="center"/>
    </xf>
    <xf numFmtId="0" fontId="38" fillId="32" borderId="45" xfId="0" applyFont="1" applyFill="1" applyBorder="1" applyAlignment="1" applyProtection="1">
      <alignment horizontal="left" vertical="center" wrapText="1"/>
      <protection locked="0"/>
    </xf>
    <xf numFmtId="0" fontId="38" fillId="32" borderId="46" xfId="0" applyFont="1" applyFill="1" applyBorder="1" applyAlignment="1" applyProtection="1">
      <alignment horizontal="left" vertical="center" wrapText="1"/>
      <protection locked="0"/>
    </xf>
    <xf numFmtId="167" fontId="39" fillId="32" borderId="45" xfId="0" applyNumberFormat="1" applyFont="1" applyFill="1" applyBorder="1" applyAlignment="1" applyProtection="1">
      <alignment horizontal="left" vertical="center" wrapText="1"/>
      <protection locked="0"/>
    </xf>
    <xf numFmtId="167" fontId="39" fillId="32" borderId="46" xfId="0" applyNumberFormat="1" applyFont="1" applyFill="1" applyBorder="1" applyAlignment="1" applyProtection="1">
      <alignment horizontal="left" vertical="center" wrapText="1"/>
      <protection locked="0"/>
    </xf>
    <xf numFmtId="0" fontId="20" fillId="31" borderId="47" xfId="0" applyFont="1" applyFill="1" applyBorder="1" applyAlignment="1" applyProtection="1">
      <alignment horizontal="center" wrapText="1"/>
      <protection hidden="1"/>
    </xf>
    <xf numFmtId="0" fontId="20" fillId="31" borderId="48" xfId="0" applyFont="1" applyFill="1" applyBorder="1" applyAlignment="1" applyProtection="1">
      <alignment horizontal="center" wrapText="1"/>
      <protection hidden="1"/>
    </xf>
    <xf numFmtId="0" fontId="20" fillId="31" borderId="49" xfId="0" applyFont="1" applyFill="1" applyBorder="1" applyAlignment="1" applyProtection="1">
      <alignment horizontal="center" wrapText="1"/>
      <protection hidden="1"/>
    </xf>
    <xf numFmtId="0" fontId="40" fillId="31" borderId="37" xfId="0" applyFont="1" applyFill="1" applyBorder="1" applyAlignment="1" applyProtection="1">
      <alignment horizontal="center" vertical="center" wrapText="1"/>
      <protection locked="0"/>
    </xf>
    <xf numFmtId="0" fontId="40" fillId="31" borderId="0" xfId="0" applyFont="1" applyFill="1" applyBorder="1" applyAlignment="1" applyProtection="1">
      <alignment horizontal="center" vertical="center" wrapText="1"/>
      <protection locked="0"/>
    </xf>
    <xf numFmtId="0" fontId="40" fillId="31" borderId="38" xfId="0" applyFont="1" applyFill="1" applyBorder="1" applyAlignment="1" applyProtection="1">
      <alignment horizontal="center" vertical="center" wrapText="1"/>
      <protection locked="0"/>
    </xf>
    <xf numFmtId="0" fontId="40" fillId="31" borderId="37" xfId="0" applyFont="1" applyFill="1" applyBorder="1" applyAlignment="1" applyProtection="1">
      <alignment horizontal="center" vertical="center"/>
      <protection hidden="1"/>
    </xf>
    <xf numFmtId="0" fontId="40" fillId="31" borderId="0" xfId="0" applyFont="1" applyFill="1" applyBorder="1" applyAlignment="1" applyProtection="1">
      <alignment horizontal="center" vertical="center"/>
      <protection hidden="1"/>
    </xf>
    <xf numFmtId="0" fontId="40" fillId="31" borderId="38" xfId="0" applyFont="1" applyFill="1" applyBorder="1" applyAlignment="1" applyProtection="1">
      <alignment horizontal="center" vertical="center"/>
      <protection hidden="1"/>
    </xf>
    <xf numFmtId="0" fontId="36" fillId="31" borderId="37" xfId="0" applyFont="1" applyFill="1" applyBorder="1" applyAlignment="1" applyProtection="1">
      <alignment horizontal="center" vertical="center" wrapText="1"/>
      <protection hidden="1"/>
    </xf>
    <xf numFmtId="0" fontId="36" fillId="31" borderId="0" xfId="0" applyFont="1" applyFill="1" applyBorder="1" applyAlignment="1" applyProtection="1">
      <alignment horizontal="center" vertical="center"/>
      <protection hidden="1"/>
    </xf>
    <xf numFmtId="0" fontId="36" fillId="31" borderId="38" xfId="0" applyFont="1" applyFill="1" applyBorder="1" applyAlignment="1" applyProtection="1">
      <alignment horizontal="center" vertical="center"/>
      <protection hidden="1"/>
    </xf>
    <xf numFmtId="0" fontId="36" fillId="31" borderId="37" xfId="0" applyFont="1" applyFill="1" applyBorder="1" applyAlignment="1" applyProtection="1">
      <alignment horizontal="center" vertical="center"/>
      <protection hidden="1"/>
    </xf>
    <xf numFmtId="0" fontId="25" fillId="25" borderId="0" xfId="0" applyFont="1" applyFill="1" applyAlignment="1">
      <alignment horizontal="left" vertical="center"/>
    </xf>
    <xf numFmtId="0" fontId="25" fillId="25" borderId="52" xfId="0" applyFont="1" applyFill="1" applyBorder="1" applyAlignment="1">
      <alignment horizontal="left" vertical="center"/>
    </xf>
    <xf numFmtId="0" fontId="25" fillId="25" borderId="59" xfId="0" applyFont="1" applyFill="1" applyBorder="1" applyAlignment="1">
      <alignment horizontal="left" vertical="center"/>
    </xf>
    <xf numFmtId="0" fontId="25" fillId="25" borderId="0" xfId="0" applyFont="1" applyFill="1" applyBorder="1" applyAlignment="1">
      <alignment horizontal="left" vertical="center"/>
    </xf>
    <xf numFmtId="0" fontId="28" fillId="29" borderId="0" xfId="0" applyFont="1" applyFill="1" applyAlignment="1">
      <alignment horizontal="center" vertical="center" wrapText="1"/>
    </xf>
    <xf numFmtId="0" fontId="28" fillId="29" borderId="0" xfId="0" applyFont="1" applyFill="1" applyAlignment="1">
      <alignment horizontal="center" vertical="center"/>
    </xf>
    <xf numFmtId="0" fontId="41" fillId="30" borderId="0" xfId="0" applyFont="1" applyFill="1" applyAlignment="1">
      <alignment horizontal="center" vertical="center" wrapText="1"/>
    </xf>
    <xf numFmtId="164" fontId="42" fillId="29" borderId="0" xfId="0" applyNumberFormat="1" applyFont="1" applyFill="1" applyAlignment="1">
      <alignment horizontal="center" vertical="center" wrapText="1"/>
    </xf>
    <xf numFmtId="167" fontId="30" fillId="29" borderId="27" xfId="0" applyNumberFormat="1" applyFont="1" applyFill="1" applyBorder="1" applyAlignment="1">
      <alignment horizontal="left" vertical="center"/>
    </xf>
    <xf numFmtId="0" fontId="59" fillId="24" borderId="59" xfId="0" applyFont="1" applyFill="1" applyBorder="1" applyAlignment="1">
      <alignment horizontal="left" vertical="center"/>
    </xf>
    <xf numFmtId="0" fontId="59" fillId="24" borderId="0" xfId="0" applyFont="1" applyFill="1" applyBorder="1" applyAlignment="1">
      <alignment horizontal="left" vertical="center"/>
    </xf>
    <xf numFmtId="0" fontId="30" fillId="29" borderId="0" xfId="0" applyFont="1" applyFill="1" applyBorder="1" applyAlignment="1">
      <alignment horizontal="left" vertical="center"/>
    </xf>
    <xf numFmtId="0" fontId="59" fillId="24" borderId="52" xfId="0" applyFont="1" applyFill="1" applyBorder="1" applyAlignment="1">
      <alignment horizontal="left" vertical="center"/>
    </xf>
    <xf numFmtId="0" fontId="59" fillId="24" borderId="0" xfId="0" applyFont="1" applyFill="1" applyAlignment="1">
      <alignment horizontal="left" vertical="center"/>
    </xf>
    <xf numFmtId="0" fontId="43" fillId="29" borderId="0" xfId="0" applyFont="1" applyFill="1" applyBorder="1" applyAlignment="1" applyProtection="1">
      <alignment horizontal="left" vertical="center"/>
      <protection locked="0"/>
    </xf>
    <xf numFmtId="0" fontId="31" fillId="29" borderId="0" xfId="0" applyFont="1" applyFill="1" applyAlignment="1" applyProtection="1">
      <alignment horizontal="center" vertical="center" wrapText="1"/>
      <protection locked="0"/>
    </xf>
    <xf numFmtId="0" fontId="41" fillId="27" borderId="0" xfId="0" applyNumberFormat="1" applyFont="1" applyFill="1" applyAlignment="1" applyProtection="1">
      <alignment horizontal="center" vertical="center" wrapText="1"/>
      <protection locked="0"/>
    </xf>
    <xf numFmtId="0" fontId="44" fillId="29" borderId="0" xfId="0" applyNumberFormat="1" applyFont="1" applyFill="1" applyAlignment="1" applyProtection="1">
      <alignment horizontal="center" vertical="center" wrapText="1"/>
      <protection locked="0"/>
    </xf>
    <xf numFmtId="167" fontId="30" fillId="29" borderId="27" xfId="0" applyNumberFormat="1" applyFont="1" applyFill="1" applyBorder="1" applyAlignment="1" applyProtection="1">
      <alignment horizontal="center" vertical="center"/>
      <protection locked="0"/>
    </xf>
    <xf numFmtId="0" fontId="31" fillId="29" borderId="0" xfId="0" applyFont="1" applyFill="1" applyAlignment="1" applyProtection="1">
      <alignment horizontal="center" vertical="center" wrapText="1"/>
      <protection hidden="1"/>
    </xf>
    <xf numFmtId="0" fontId="41" fillId="27" borderId="0" xfId="0" applyFont="1" applyFill="1" applyAlignment="1" applyProtection="1">
      <alignment horizontal="center" vertical="center" wrapText="1"/>
      <protection hidden="1"/>
    </xf>
    <xf numFmtId="165" fontId="44" fillId="29" borderId="0" xfId="0" applyNumberFormat="1" applyFont="1" applyFill="1" applyAlignment="1" applyProtection="1">
      <alignment horizontal="center" wrapText="1"/>
      <protection hidden="1"/>
    </xf>
    <xf numFmtId="0" fontId="43" fillId="29" borderId="27" xfId="0" applyFont="1" applyFill="1" applyBorder="1" applyAlignment="1" applyProtection="1">
      <alignment horizontal="left" vertical="center"/>
      <protection hidden="1"/>
    </xf>
    <xf numFmtId="165" fontId="30" fillId="29" borderId="27" xfId="0" applyNumberFormat="1" applyFont="1" applyFill="1" applyBorder="1" applyAlignment="1" applyProtection="1">
      <alignment horizontal="left" vertical="center"/>
      <protection hidden="1"/>
    </xf>
    <xf numFmtId="167" fontId="30" fillId="29" borderId="27" xfId="0" applyNumberFormat="1" applyFont="1" applyFill="1" applyBorder="1" applyAlignment="1" applyProtection="1">
      <alignment horizontal="center" vertical="center"/>
      <protection hidden="1"/>
    </xf>
    <xf numFmtId="0" fontId="45" fillId="27" borderId="0" xfId="0" applyFont="1" applyFill="1" applyAlignment="1" applyProtection="1">
      <alignment horizontal="center" vertical="center" wrapText="1"/>
      <protection locked="0"/>
    </xf>
    <xf numFmtId="165" fontId="44" fillId="29" borderId="0" xfId="0" applyNumberFormat="1" applyFont="1" applyFill="1" applyAlignment="1" applyProtection="1">
      <alignment horizontal="center" vertical="center" wrapText="1"/>
      <protection locked="0"/>
    </xf>
    <xf numFmtId="0" fontId="43" fillId="29" borderId="27" xfId="0" applyFont="1" applyFill="1" applyBorder="1" applyAlignment="1" applyProtection="1">
      <alignment horizontal="left" vertical="center"/>
      <protection locked="0"/>
    </xf>
    <xf numFmtId="165" fontId="30" fillId="29" borderId="27" xfId="0" applyNumberFormat="1" applyFont="1" applyFill="1" applyBorder="1" applyAlignment="1" applyProtection="1">
      <alignment horizontal="left" vertical="center"/>
      <protection locked="0"/>
    </xf>
    <xf numFmtId="0" fontId="50" fillId="25" borderId="0" xfId="0" applyFont="1" applyFill="1" applyBorder="1" applyAlignment="1" applyProtection="1">
      <alignment horizontal="right"/>
      <protection locked="0"/>
    </xf>
    <xf numFmtId="0" fontId="60" fillId="25" borderId="0" xfId="0" applyFont="1" applyFill="1" applyBorder="1" applyAlignment="1" applyProtection="1">
      <alignment horizontal="left"/>
      <protection locked="0"/>
    </xf>
    <xf numFmtId="0" fontId="54" fillId="28" borderId="50" xfId="0" applyFont="1" applyFill="1" applyBorder="1" applyAlignment="1" applyProtection="1">
      <alignment horizontal="center" vertical="center"/>
      <protection hidden="1"/>
    </xf>
    <xf numFmtId="0" fontId="54" fillId="28" borderId="31" xfId="0" applyFont="1" applyFill="1" applyBorder="1" applyAlignment="1" applyProtection="1">
      <alignment horizontal="center" vertical="center"/>
      <protection hidden="1"/>
    </xf>
    <xf numFmtId="0" fontId="54" fillId="28" borderId="23" xfId="0" applyFont="1" applyFill="1" applyBorder="1" applyAlignment="1" applyProtection="1">
      <alignment horizontal="center" vertical="center"/>
      <protection hidden="1"/>
    </xf>
    <xf numFmtId="164" fontId="48" fillId="29" borderId="0" xfId="0" applyNumberFormat="1" applyFont="1" applyFill="1" applyBorder="1" applyAlignment="1" applyProtection="1">
      <alignment horizontal="right" vertical="center" wrapText="1"/>
      <protection hidden="1"/>
    </xf>
    <xf numFmtId="168" fontId="31" fillId="29" borderId="0" xfId="0" applyNumberFormat="1" applyFont="1" applyFill="1" applyBorder="1" applyAlignment="1" applyProtection="1">
      <alignment horizontal="left" vertical="center" wrapText="1"/>
      <protection hidden="1"/>
    </xf>
    <xf numFmtId="0" fontId="54" fillId="28" borderId="50" xfId="0" applyFont="1" applyFill="1" applyBorder="1" applyAlignment="1" applyProtection="1">
      <alignment horizontal="center" vertical="center" wrapText="1"/>
      <protection hidden="1"/>
    </xf>
    <xf numFmtId="0" fontId="54" fillId="28" borderId="31" xfId="0" applyFont="1" applyFill="1" applyBorder="1" applyAlignment="1" applyProtection="1">
      <alignment horizontal="center" vertical="center" wrapText="1"/>
      <protection hidden="1"/>
    </xf>
    <xf numFmtId="0" fontId="54" fillId="28" borderId="23" xfId="0" applyFont="1" applyFill="1" applyBorder="1" applyAlignment="1" applyProtection="1">
      <alignment horizontal="center" vertical="center" wrapText="1"/>
      <protection hidden="1"/>
    </xf>
    <xf numFmtId="0" fontId="60" fillId="25" borderId="52" xfId="0" applyFont="1" applyFill="1" applyBorder="1" applyAlignment="1" applyProtection="1">
      <alignment horizontal="left"/>
      <protection locked="0"/>
    </xf>
    <xf numFmtId="0" fontId="50" fillId="25" borderId="0" xfId="0" applyFont="1" applyFill="1" applyBorder="1" applyAlignment="1" applyProtection="1">
      <alignment horizontal="right"/>
      <protection hidden="1"/>
    </xf>
    <xf numFmtId="0" fontId="60" fillId="25" borderId="52" xfId="0" quotePrefix="1" applyFont="1" applyFill="1" applyBorder="1" applyAlignment="1" applyProtection="1">
      <alignment horizontal="left"/>
      <protection hidden="1"/>
    </xf>
    <xf numFmtId="0" fontId="60" fillId="25" borderId="52" xfId="0" applyFont="1" applyFill="1" applyBorder="1" applyAlignment="1" applyProtection="1">
      <alignment horizontal="left"/>
      <protection hidden="1"/>
    </xf>
    <xf numFmtId="0" fontId="47" fillId="29" borderId="0" xfId="0" applyFont="1" applyFill="1" applyBorder="1" applyAlignment="1" applyProtection="1">
      <alignment horizontal="center" vertical="center" wrapText="1"/>
      <protection hidden="1"/>
    </xf>
    <xf numFmtId="0" fontId="47" fillId="29" borderId="0" xfId="0" applyFont="1" applyFill="1" applyBorder="1" applyAlignment="1" applyProtection="1">
      <alignment horizontal="center" vertical="center"/>
      <protection hidden="1"/>
    </xf>
    <xf numFmtId="0" fontId="54" fillId="27" borderId="0" xfId="0" applyFont="1" applyFill="1" applyAlignment="1" applyProtection="1">
      <alignment horizontal="center" vertical="center" wrapText="1"/>
      <protection hidden="1"/>
    </xf>
    <xf numFmtId="0" fontId="47" fillId="29" borderId="0" xfId="0" applyFont="1" applyFill="1" applyBorder="1" applyAlignment="1" applyProtection="1">
      <alignment horizontal="center" vertical="center" wrapText="1"/>
      <protection locked="0"/>
    </xf>
    <xf numFmtId="0" fontId="54" fillId="27" borderId="0" xfId="0" applyFont="1" applyFill="1" applyAlignment="1" applyProtection="1">
      <alignment horizontal="center" vertical="center" wrapText="1"/>
      <protection locked="0"/>
    </xf>
    <xf numFmtId="164" fontId="48" fillId="29" borderId="0" xfId="0" applyNumberFormat="1" applyFont="1" applyFill="1" applyBorder="1" applyAlignment="1" applyProtection="1">
      <alignment horizontal="right" vertical="center" wrapText="1"/>
      <protection locked="0"/>
    </xf>
    <xf numFmtId="168" fontId="31" fillId="29" borderId="0" xfId="0" applyNumberFormat="1" applyFont="1" applyFill="1" applyBorder="1" applyAlignment="1" applyProtection="1">
      <alignment horizontal="left" vertical="center" wrapText="1"/>
      <protection locked="0"/>
    </xf>
    <xf numFmtId="164" fontId="48" fillId="34" borderId="0" xfId="0" applyNumberFormat="1" applyFont="1" applyFill="1" applyBorder="1" applyAlignment="1" applyProtection="1">
      <alignment horizontal="right" vertical="center" wrapText="1"/>
      <protection locked="0"/>
    </xf>
    <xf numFmtId="0" fontId="31" fillId="34" borderId="0" xfId="0" applyFont="1" applyFill="1" applyBorder="1" applyAlignment="1" applyProtection="1">
      <alignment horizontal="left" vertical="center"/>
      <protection locked="0"/>
    </xf>
    <xf numFmtId="0" fontId="60" fillId="25" borderId="0" xfId="0" quotePrefix="1" applyFont="1" applyFill="1" applyBorder="1" applyAlignment="1" applyProtection="1">
      <alignment horizontal="left"/>
      <protection hidden="1"/>
    </xf>
    <xf numFmtId="0" fontId="60" fillId="25" borderId="0" xfId="0" applyFont="1" applyFill="1" applyBorder="1" applyAlignment="1" applyProtection="1">
      <alignment horizontal="left"/>
      <protection hidden="1"/>
    </xf>
    <xf numFmtId="0" fontId="56" fillId="0" borderId="63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 wrapText="1"/>
    </xf>
    <xf numFmtId="0" fontId="56" fillId="0" borderId="61" xfId="0" applyFont="1" applyBorder="1" applyAlignment="1">
      <alignment horizontal="center" vertical="center" wrapText="1"/>
    </xf>
    <xf numFmtId="0" fontId="31" fillId="33" borderId="0" xfId="0" applyFont="1" applyFill="1" applyAlignment="1">
      <alignment horizontal="center" vertical="center" wrapText="1"/>
    </xf>
    <xf numFmtId="164" fontId="42" fillId="33" borderId="0" xfId="0" applyNumberFormat="1" applyFont="1" applyFill="1" applyAlignment="1">
      <alignment horizontal="center" vertical="center" wrapText="1"/>
    </xf>
    <xf numFmtId="164" fontId="42" fillId="33" borderId="43" xfId="0" applyNumberFormat="1" applyFont="1" applyFill="1" applyBorder="1" applyAlignment="1">
      <alignment horizontal="left" vertical="center" wrapText="1"/>
    </xf>
    <xf numFmtId="164" fontId="42" fillId="33" borderId="0" xfId="0" applyNumberFormat="1" applyFont="1" applyFill="1" applyAlignment="1">
      <alignment horizontal="left" vertical="center" wrapText="1"/>
    </xf>
    <xf numFmtId="167" fontId="42" fillId="33" borderId="0" xfId="0" applyNumberFormat="1" applyFont="1" applyFill="1" applyAlignment="1" applyProtection="1">
      <alignment horizontal="center" vertical="center" wrapText="1"/>
      <protection locked="0"/>
    </xf>
    <xf numFmtId="164" fontId="42" fillId="33" borderId="43" xfId="0" applyNumberFormat="1" applyFont="1" applyFill="1" applyBorder="1" applyAlignment="1">
      <alignment horizontal="right" vertical="center" wrapText="1"/>
    </xf>
    <xf numFmtId="169" fontId="55" fillId="0" borderId="54" xfId="0" applyNumberFormat="1" applyFont="1" applyFill="1" applyBorder="1" applyAlignment="1" applyProtection="1">
      <alignment horizontal="center" vertical="center" wrapText="1"/>
      <protection locked="0"/>
    </xf>
    <xf numFmtId="169" fontId="55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65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4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107674</xdr:colOff>
      <xdr:row>23</xdr:row>
      <xdr:rowOff>140804</xdr:rowOff>
    </xdr:from>
    <xdr:to>
      <xdr:col>0</xdr:col>
      <xdr:colOff>993913</xdr:colOff>
      <xdr:row>27</xdr:row>
      <xdr:rowOff>49696</xdr:rowOff>
    </xdr:to>
    <xdr:pic>
      <xdr:nvPicPr>
        <xdr:cNvPr id="6" name="5 Resim" descr="turkcel_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74" y="7379804"/>
          <a:ext cx="886239" cy="969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124239</xdr:colOff>
      <xdr:row>8</xdr:row>
      <xdr:rowOff>149088</xdr:rowOff>
    </xdr:from>
    <xdr:to>
      <xdr:col>1</xdr:col>
      <xdr:colOff>1764196</xdr:colOff>
      <xdr:row>10</xdr:row>
      <xdr:rowOff>55494</xdr:rowOff>
    </xdr:to>
    <xdr:pic>
      <xdr:nvPicPr>
        <xdr:cNvPr id="4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3478" y="2890631"/>
          <a:ext cx="1639957" cy="486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0</xdr:row>
      <xdr:rowOff>390525</xdr:rowOff>
    </xdr:from>
    <xdr:to>
      <xdr:col>5</xdr:col>
      <xdr:colOff>923925</xdr:colOff>
      <xdr:row>2</xdr:row>
      <xdr:rowOff>66675</xdr:rowOff>
    </xdr:to>
    <xdr:pic>
      <xdr:nvPicPr>
        <xdr:cNvPr id="7" name="6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38775" y="390525"/>
          <a:ext cx="1095375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552450</xdr:colOff>
      <xdr:row>0</xdr:row>
      <xdr:rowOff>361950</xdr:rowOff>
    </xdr:from>
    <xdr:to>
      <xdr:col>7</xdr:col>
      <xdr:colOff>361950</xdr:colOff>
      <xdr:row>2</xdr:row>
      <xdr:rowOff>95250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43550" y="361950"/>
          <a:ext cx="1095375" cy="361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19050</xdr:rowOff>
    </xdr:from>
    <xdr:to>
      <xdr:col>1</xdr:col>
      <xdr:colOff>114300</xdr:colOff>
      <xdr:row>2</xdr:row>
      <xdr:rowOff>85725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8601" y="19050"/>
          <a:ext cx="590549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361950</xdr:colOff>
      <xdr:row>0</xdr:row>
      <xdr:rowOff>266700</xdr:rowOff>
    </xdr:from>
    <xdr:to>
      <xdr:col>7</xdr:col>
      <xdr:colOff>552450</xdr:colOff>
      <xdr:row>2</xdr:row>
      <xdr:rowOff>66675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5900" y="266700"/>
          <a:ext cx="1095375" cy="361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15</xdr:row>
      <xdr:rowOff>100854</xdr:rowOff>
    </xdr:from>
    <xdr:to>
      <xdr:col>2</xdr:col>
      <xdr:colOff>265330</xdr:colOff>
      <xdr:row>17</xdr:row>
      <xdr:rowOff>11767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5470" y="710453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201706</xdr:colOff>
      <xdr:row>0</xdr:row>
      <xdr:rowOff>22412</xdr:rowOff>
    </xdr:from>
    <xdr:to>
      <xdr:col>2</xdr:col>
      <xdr:colOff>343772</xdr:colOff>
      <xdr:row>1</xdr:row>
      <xdr:rowOff>235884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93912" y="22412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44824</xdr:colOff>
      <xdr:row>0</xdr:row>
      <xdr:rowOff>425824</xdr:rowOff>
    </xdr:from>
    <xdr:to>
      <xdr:col>6</xdr:col>
      <xdr:colOff>1140199</xdr:colOff>
      <xdr:row>2</xdr:row>
      <xdr:rowOff>14568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25236" y="425824"/>
          <a:ext cx="1095375" cy="361950"/>
        </a:xfrm>
        <a:prstGeom prst="rect">
          <a:avLst/>
        </a:prstGeom>
      </xdr:spPr>
    </xdr:pic>
    <xdr:clientData/>
  </xdr:twoCellAnchor>
  <xdr:twoCellAnchor editAs="oneCell">
    <xdr:from>
      <xdr:col>6</xdr:col>
      <xdr:colOff>11206</xdr:colOff>
      <xdr:row>15</xdr:row>
      <xdr:rowOff>403411</xdr:rowOff>
    </xdr:from>
    <xdr:to>
      <xdr:col>6</xdr:col>
      <xdr:colOff>1106581</xdr:colOff>
      <xdr:row>16</xdr:row>
      <xdr:rowOff>328332</xdr:rowOff>
    </xdr:to>
    <xdr:pic>
      <xdr:nvPicPr>
        <xdr:cNvPr id="7" name="6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1618" y="7485529"/>
          <a:ext cx="1095375" cy="361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123824</xdr:rowOff>
    </xdr:from>
    <xdr:to>
      <xdr:col>1</xdr:col>
      <xdr:colOff>219076</xdr:colOff>
      <xdr:row>2</xdr:row>
      <xdr:rowOff>66674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47651" y="123824"/>
          <a:ext cx="8382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438150</xdr:colOff>
      <xdr:row>0</xdr:row>
      <xdr:rowOff>476250</xdr:rowOff>
    </xdr:from>
    <xdr:to>
      <xdr:col>7</xdr:col>
      <xdr:colOff>666750</xdr:colOff>
      <xdr:row>2</xdr:row>
      <xdr:rowOff>9525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38800" y="476250"/>
          <a:ext cx="1095375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lal\Desktop\B&#220;Y&#220;KLER%20PRO&#286;RA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AYIT FORMU"/>
      <sheetName val="DERECE LİSTESİ"/>
      <sheetName val="KULLANMA BİLGİLERİ"/>
    </sheetNames>
    <sheetDataSet>
      <sheetData sheetId="0" refreshError="1"/>
      <sheetData sheetId="1">
        <row r="5">
          <cell r="F5" t="str">
            <v>Doğum Tarihi</v>
          </cell>
        </row>
        <row r="6">
          <cell r="F6">
            <v>21043</v>
          </cell>
          <cell r="G6" t="str">
            <v>CELALKAYAÖZ</v>
          </cell>
          <cell r="H6">
            <v>5055663227</v>
          </cell>
        </row>
        <row r="7">
          <cell r="F7">
            <v>19816</v>
          </cell>
        </row>
        <row r="8">
          <cell r="F8">
            <v>21693</v>
          </cell>
        </row>
        <row r="9">
          <cell r="F9">
            <v>23289</v>
          </cell>
        </row>
        <row r="12">
          <cell r="F12">
            <v>33258</v>
          </cell>
          <cell r="G12" t="str">
            <v>HASAN ÇAN</v>
          </cell>
          <cell r="H12">
            <v>3423256124</v>
          </cell>
        </row>
        <row r="13">
          <cell r="F13">
            <v>33476</v>
          </cell>
        </row>
        <row r="14">
          <cell r="F14">
            <v>33604</v>
          </cell>
        </row>
        <row r="15">
          <cell r="F15">
            <v>33239</v>
          </cell>
        </row>
        <row r="16">
          <cell r="F16">
            <v>33239</v>
          </cell>
        </row>
        <row r="18">
          <cell r="F18">
            <v>20697</v>
          </cell>
        </row>
        <row r="19">
          <cell r="F19">
            <v>33939</v>
          </cell>
        </row>
        <row r="20">
          <cell r="F20">
            <v>16933</v>
          </cell>
        </row>
        <row r="21">
          <cell r="F21">
            <v>18983</v>
          </cell>
        </row>
        <row r="24">
          <cell r="F24">
            <v>30682</v>
          </cell>
        </row>
        <row r="25">
          <cell r="F25">
            <v>29620</v>
          </cell>
        </row>
        <row r="26">
          <cell r="F26">
            <v>27160</v>
          </cell>
        </row>
        <row r="27">
          <cell r="F27">
            <v>33093</v>
          </cell>
        </row>
        <row r="28">
          <cell r="F28">
            <v>28227</v>
          </cell>
        </row>
        <row r="29">
          <cell r="F29">
            <v>31405</v>
          </cell>
        </row>
        <row r="30">
          <cell r="F30">
            <v>24381</v>
          </cell>
        </row>
        <row r="31">
          <cell r="F31">
            <v>21586</v>
          </cell>
        </row>
        <row r="32">
          <cell r="F32">
            <v>25607</v>
          </cell>
        </row>
        <row r="33">
          <cell r="F33">
            <v>20591</v>
          </cell>
        </row>
        <row r="34">
          <cell r="F34">
            <v>21061</v>
          </cell>
        </row>
        <row r="36">
          <cell r="F36">
            <v>34444</v>
          </cell>
        </row>
        <row r="37">
          <cell r="F37">
            <v>33604</v>
          </cell>
        </row>
        <row r="38">
          <cell r="F38">
            <v>32302</v>
          </cell>
        </row>
        <row r="39">
          <cell r="F39">
            <v>33124</v>
          </cell>
        </row>
        <row r="40">
          <cell r="F40">
            <v>34428</v>
          </cell>
        </row>
        <row r="42">
          <cell r="F42">
            <v>30682</v>
          </cell>
        </row>
        <row r="43">
          <cell r="F43">
            <v>32478</v>
          </cell>
        </row>
        <row r="44">
          <cell r="F44">
            <v>33608</v>
          </cell>
        </row>
        <row r="45">
          <cell r="F45">
            <v>32226</v>
          </cell>
        </row>
        <row r="46">
          <cell r="F46">
            <v>33851</v>
          </cell>
        </row>
        <row r="48">
          <cell r="F48">
            <v>24580</v>
          </cell>
        </row>
        <row r="49">
          <cell r="F49">
            <v>24844</v>
          </cell>
        </row>
        <row r="50">
          <cell r="F50">
            <v>25993</v>
          </cell>
        </row>
        <row r="51">
          <cell r="F51" t="str">
            <v>01.12.1948</v>
          </cell>
        </row>
        <row r="52">
          <cell r="F52">
            <v>24073</v>
          </cell>
        </row>
        <row r="53">
          <cell r="F53">
            <v>23268</v>
          </cell>
        </row>
        <row r="54">
          <cell r="F54">
            <v>29979</v>
          </cell>
        </row>
        <row r="55">
          <cell r="F55">
            <v>32918</v>
          </cell>
        </row>
        <row r="56">
          <cell r="F56">
            <v>32755</v>
          </cell>
        </row>
        <row r="57">
          <cell r="F57">
            <v>32963</v>
          </cell>
        </row>
        <row r="58">
          <cell r="F58">
            <v>29508</v>
          </cell>
        </row>
        <row r="59">
          <cell r="F59">
            <v>31629</v>
          </cell>
        </row>
        <row r="60">
          <cell r="F60">
            <v>31862</v>
          </cell>
        </row>
        <row r="61">
          <cell r="F61">
            <v>34486</v>
          </cell>
        </row>
        <row r="62">
          <cell r="F62">
            <v>35695</v>
          </cell>
        </row>
        <row r="63">
          <cell r="F63">
            <v>35548</v>
          </cell>
        </row>
        <row r="64">
          <cell r="F64">
            <v>24069</v>
          </cell>
        </row>
        <row r="65">
          <cell r="F65">
            <v>34276</v>
          </cell>
        </row>
        <row r="66">
          <cell r="F66">
            <v>32396</v>
          </cell>
        </row>
        <row r="67">
          <cell r="F67">
            <v>33903</v>
          </cell>
        </row>
        <row r="68">
          <cell r="F68">
            <v>33549</v>
          </cell>
        </row>
        <row r="69">
          <cell r="F69">
            <v>34162</v>
          </cell>
        </row>
        <row r="70">
          <cell r="F70">
            <v>33417</v>
          </cell>
        </row>
        <row r="72">
          <cell r="F72">
            <v>23867</v>
          </cell>
        </row>
        <row r="73">
          <cell r="F73">
            <v>23783</v>
          </cell>
        </row>
        <row r="74">
          <cell r="F74">
            <v>27676</v>
          </cell>
        </row>
        <row r="75">
          <cell r="F75">
            <v>1</v>
          </cell>
        </row>
        <row r="76">
          <cell r="F76">
            <v>1</v>
          </cell>
        </row>
        <row r="78">
          <cell r="F78">
            <v>19906</v>
          </cell>
        </row>
        <row r="79">
          <cell r="F79">
            <v>33795</v>
          </cell>
        </row>
        <row r="80">
          <cell r="F80">
            <v>24440</v>
          </cell>
        </row>
        <row r="81">
          <cell r="F81">
            <v>19824</v>
          </cell>
        </row>
        <row r="82">
          <cell r="F82">
            <v>24304</v>
          </cell>
        </row>
        <row r="83">
          <cell r="F83">
            <v>20484</v>
          </cell>
        </row>
        <row r="84">
          <cell r="F84">
            <v>28705</v>
          </cell>
        </row>
        <row r="85">
          <cell r="F85">
            <v>25932</v>
          </cell>
        </row>
        <row r="86">
          <cell r="F86">
            <v>24282</v>
          </cell>
        </row>
        <row r="87">
          <cell r="F87">
            <v>30374</v>
          </cell>
        </row>
        <row r="88">
          <cell r="F88">
            <v>19384</v>
          </cell>
        </row>
        <row r="89">
          <cell r="F89">
            <v>19270</v>
          </cell>
        </row>
        <row r="90">
          <cell r="F90">
            <v>17911</v>
          </cell>
        </row>
        <row r="91">
          <cell r="F91">
            <v>17688</v>
          </cell>
        </row>
        <row r="92">
          <cell r="F92">
            <v>21575</v>
          </cell>
        </row>
        <row r="93">
          <cell r="F93">
            <v>23743</v>
          </cell>
        </row>
        <row r="94">
          <cell r="F94">
            <v>22926</v>
          </cell>
        </row>
        <row r="95">
          <cell r="F95">
            <v>23316</v>
          </cell>
        </row>
        <row r="96">
          <cell r="F96" t="str">
            <v>15.03.1960</v>
          </cell>
        </row>
        <row r="97">
          <cell r="F97">
            <v>1</v>
          </cell>
        </row>
        <row r="98">
          <cell r="F98">
            <v>1</v>
          </cell>
        </row>
        <row r="99">
          <cell r="F99">
            <v>20576</v>
          </cell>
        </row>
        <row r="100">
          <cell r="F100">
            <v>27685</v>
          </cell>
        </row>
        <row r="101">
          <cell r="F101">
            <v>22376</v>
          </cell>
        </row>
        <row r="102">
          <cell r="F102">
            <v>23752</v>
          </cell>
        </row>
        <row r="103">
          <cell r="F103">
            <v>21569</v>
          </cell>
        </row>
        <row r="104">
          <cell r="F104">
            <v>31048</v>
          </cell>
        </row>
        <row r="105">
          <cell r="F105">
            <v>22332</v>
          </cell>
        </row>
        <row r="106">
          <cell r="F106">
            <v>24591</v>
          </cell>
        </row>
        <row r="107">
          <cell r="F107">
            <v>33425</v>
          </cell>
        </row>
        <row r="108">
          <cell r="F108">
            <v>24056</v>
          </cell>
        </row>
        <row r="109">
          <cell r="F109">
            <v>22080</v>
          </cell>
        </row>
        <row r="110">
          <cell r="F110" t="str">
            <v>01.02.1954</v>
          </cell>
        </row>
        <row r="111">
          <cell r="F111">
            <v>25294</v>
          </cell>
        </row>
        <row r="112">
          <cell r="F112">
            <v>32183</v>
          </cell>
        </row>
        <row r="113">
          <cell r="F113">
            <v>33939</v>
          </cell>
        </row>
        <row r="114">
          <cell r="F114">
            <v>34923</v>
          </cell>
        </row>
        <row r="115">
          <cell r="F115">
            <v>27303</v>
          </cell>
        </row>
        <row r="116">
          <cell r="F116">
            <v>23583</v>
          </cell>
        </row>
        <row r="117">
          <cell r="F117">
            <v>27616</v>
          </cell>
        </row>
        <row r="118">
          <cell r="F118">
            <v>22812</v>
          </cell>
        </row>
        <row r="119">
          <cell r="F119">
            <v>24161</v>
          </cell>
        </row>
        <row r="121">
          <cell r="F121">
            <v>28412</v>
          </cell>
        </row>
        <row r="122">
          <cell r="F122">
            <v>21337</v>
          </cell>
        </row>
        <row r="123">
          <cell r="F123">
            <v>23464</v>
          </cell>
        </row>
        <row r="124">
          <cell r="F124" t="str">
            <v>14.11.1975</v>
          </cell>
        </row>
        <row r="125">
          <cell r="F125">
            <v>33970</v>
          </cell>
        </row>
        <row r="126">
          <cell r="F126">
            <v>21187</v>
          </cell>
        </row>
        <row r="127">
          <cell r="F127" t="str">
            <v>30.03,1981</v>
          </cell>
        </row>
        <row r="128">
          <cell r="F128">
            <v>29045</v>
          </cell>
        </row>
        <row r="129">
          <cell r="F129">
            <v>21916</v>
          </cell>
        </row>
        <row r="130">
          <cell r="F130">
            <v>34988</v>
          </cell>
        </row>
        <row r="131">
          <cell r="F131">
            <v>31203</v>
          </cell>
        </row>
        <row r="132">
          <cell r="F132">
            <v>23172</v>
          </cell>
        </row>
        <row r="133">
          <cell r="F133">
            <v>33611</v>
          </cell>
        </row>
        <row r="134">
          <cell r="F134">
            <v>29799</v>
          </cell>
        </row>
        <row r="135">
          <cell r="F135">
            <v>34700</v>
          </cell>
        </row>
        <row r="136">
          <cell r="F136">
            <v>34974</v>
          </cell>
        </row>
        <row r="137">
          <cell r="F137">
            <v>34700</v>
          </cell>
        </row>
        <row r="138">
          <cell r="F138">
            <v>35096</v>
          </cell>
        </row>
        <row r="139">
          <cell r="F139">
            <v>32914</v>
          </cell>
        </row>
        <row r="140">
          <cell r="F140">
            <v>34029</v>
          </cell>
        </row>
        <row r="141">
          <cell r="F141">
            <v>33623</v>
          </cell>
        </row>
        <row r="142">
          <cell r="F142">
            <v>36044</v>
          </cell>
        </row>
        <row r="143">
          <cell r="F143">
            <v>35582</v>
          </cell>
        </row>
        <row r="144">
          <cell r="F144">
            <v>34688</v>
          </cell>
        </row>
        <row r="166">
          <cell r="F166">
            <v>32124</v>
          </cell>
        </row>
        <row r="167">
          <cell r="F167">
            <v>20778</v>
          </cell>
        </row>
        <row r="168">
          <cell r="F168">
            <v>23900</v>
          </cell>
        </row>
        <row r="169">
          <cell r="F169">
            <v>23848</v>
          </cell>
        </row>
        <row r="170">
          <cell r="F170">
            <v>27013</v>
          </cell>
        </row>
        <row r="171">
          <cell r="F171">
            <v>15467</v>
          </cell>
        </row>
        <row r="172">
          <cell r="F172">
            <v>34910</v>
          </cell>
        </row>
        <row r="173">
          <cell r="F173">
            <v>21019</v>
          </cell>
        </row>
        <row r="174">
          <cell r="F174">
            <v>21014</v>
          </cell>
        </row>
        <row r="175">
          <cell r="F175">
            <v>22774</v>
          </cell>
        </row>
        <row r="176">
          <cell r="F176">
            <v>24108</v>
          </cell>
        </row>
        <row r="177">
          <cell r="F177">
            <v>28389</v>
          </cell>
        </row>
        <row r="178">
          <cell r="F178">
            <v>19521</v>
          </cell>
        </row>
        <row r="179">
          <cell r="F179">
            <v>21533</v>
          </cell>
        </row>
        <row r="180">
          <cell r="F180">
            <v>21227</v>
          </cell>
        </row>
        <row r="181">
          <cell r="F181">
            <v>17992</v>
          </cell>
        </row>
        <row r="182">
          <cell r="F182">
            <v>26107</v>
          </cell>
        </row>
        <row r="183">
          <cell r="F183">
            <v>21316</v>
          </cell>
        </row>
        <row r="184">
          <cell r="F184">
            <v>22773</v>
          </cell>
        </row>
        <row r="185">
          <cell r="F185" t="str">
            <v>13.08.1954</v>
          </cell>
        </row>
        <row r="186">
          <cell r="F186" t="str">
            <v>11.01.1956</v>
          </cell>
        </row>
        <row r="187">
          <cell r="F187" t="str">
            <v>24.01.1957</v>
          </cell>
        </row>
        <row r="188">
          <cell r="F188">
            <v>21087</v>
          </cell>
        </row>
        <row r="189">
          <cell r="F189">
            <v>19078</v>
          </cell>
        </row>
        <row r="190">
          <cell r="F190">
            <v>16103</v>
          </cell>
        </row>
        <row r="191">
          <cell r="F191">
            <v>22471</v>
          </cell>
        </row>
        <row r="192">
          <cell r="F192">
            <v>20243</v>
          </cell>
        </row>
        <row r="193">
          <cell r="F193">
            <v>12480</v>
          </cell>
        </row>
        <row r="194">
          <cell r="F194">
            <v>18816</v>
          </cell>
        </row>
        <row r="195">
          <cell r="F195">
            <v>23529</v>
          </cell>
        </row>
        <row r="196">
          <cell r="F196">
            <v>21252</v>
          </cell>
        </row>
        <row r="197">
          <cell r="F197">
            <v>22471</v>
          </cell>
        </row>
        <row r="198">
          <cell r="F198">
            <v>30781</v>
          </cell>
        </row>
        <row r="199">
          <cell r="F199">
            <v>22126</v>
          </cell>
        </row>
        <row r="200">
          <cell r="F200">
            <v>24909</v>
          </cell>
        </row>
        <row r="201">
          <cell r="F201">
            <v>15888</v>
          </cell>
        </row>
        <row r="202">
          <cell r="F202">
            <v>28360</v>
          </cell>
        </row>
        <row r="203">
          <cell r="F203">
            <v>22472</v>
          </cell>
        </row>
        <row r="204">
          <cell r="F204">
            <v>23408</v>
          </cell>
        </row>
        <row r="205">
          <cell r="F205">
            <v>23006</v>
          </cell>
        </row>
        <row r="206">
          <cell r="F206">
            <v>19395</v>
          </cell>
        </row>
        <row r="207">
          <cell r="F207">
            <v>26626</v>
          </cell>
        </row>
        <row r="208">
          <cell r="F208">
            <v>29650</v>
          </cell>
        </row>
        <row r="209">
          <cell r="F209">
            <v>29504</v>
          </cell>
        </row>
        <row r="210">
          <cell r="F210">
            <v>33970</v>
          </cell>
        </row>
        <row r="211">
          <cell r="F211">
            <v>33970</v>
          </cell>
        </row>
        <row r="212">
          <cell r="F212">
            <v>33970</v>
          </cell>
        </row>
        <row r="213">
          <cell r="F213">
            <v>33970</v>
          </cell>
        </row>
        <row r="214">
          <cell r="F214">
            <v>33970</v>
          </cell>
        </row>
        <row r="215">
          <cell r="F215">
            <v>33970</v>
          </cell>
        </row>
        <row r="216">
          <cell r="F216">
            <v>33970</v>
          </cell>
        </row>
        <row r="217">
          <cell r="F217">
            <v>34169</v>
          </cell>
        </row>
        <row r="218">
          <cell r="F218">
            <v>34788</v>
          </cell>
        </row>
        <row r="219">
          <cell r="F219">
            <v>34846</v>
          </cell>
        </row>
        <row r="220">
          <cell r="F220">
            <v>34477</v>
          </cell>
        </row>
        <row r="221">
          <cell r="F221">
            <v>34751</v>
          </cell>
        </row>
        <row r="222">
          <cell r="F222">
            <v>34163</v>
          </cell>
        </row>
        <row r="223">
          <cell r="F223">
            <v>33894</v>
          </cell>
        </row>
        <row r="224">
          <cell r="F224">
            <v>33704</v>
          </cell>
        </row>
        <row r="225">
          <cell r="F225">
            <v>34335</v>
          </cell>
        </row>
        <row r="226">
          <cell r="F226">
            <v>35017</v>
          </cell>
        </row>
        <row r="227">
          <cell r="F227">
            <v>34434</v>
          </cell>
        </row>
        <row r="228">
          <cell r="F228">
            <v>34383</v>
          </cell>
        </row>
        <row r="229">
          <cell r="F229">
            <v>34345</v>
          </cell>
        </row>
        <row r="230">
          <cell r="F230">
            <v>34778</v>
          </cell>
        </row>
        <row r="231">
          <cell r="F231">
            <v>34700</v>
          </cell>
        </row>
        <row r="232">
          <cell r="F232">
            <v>27489</v>
          </cell>
        </row>
        <row r="233">
          <cell r="F233">
            <v>33805</v>
          </cell>
        </row>
        <row r="234">
          <cell r="F234">
            <v>33601</v>
          </cell>
        </row>
        <row r="235">
          <cell r="F235">
            <v>29043</v>
          </cell>
        </row>
        <row r="236">
          <cell r="F236">
            <v>32694</v>
          </cell>
        </row>
        <row r="237">
          <cell r="F237">
            <v>36014</v>
          </cell>
        </row>
        <row r="238">
          <cell r="F238">
            <v>31971</v>
          </cell>
        </row>
        <row r="239">
          <cell r="F239">
            <v>32935</v>
          </cell>
        </row>
        <row r="240">
          <cell r="F240">
            <v>33722</v>
          </cell>
        </row>
        <row r="241">
          <cell r="F241">
            <v>33989</v>
          </cell>
        </row>
        <row r="242">
          <cell r="F242">
            <v>34680</v>
          </cell>
        </row>
        <row r="243">
          <cell r="F243">
            <v>34058</v>
          </cell>
        </row>
        <row r="244">
          <cell r="F244">
            <v>34919</v>
          </cell>
        </row>
        <row r="245">
          <cell r="F245">
            <v>34527</v>
          </cell>
        </row>
        <row r="246">
          <cell r="F246">
            <v>34104</v>
          </cell>
        </row>
        <row r="247">
          <cell r="F247">
            <v>34582</v>
          </cell>
        </row>
        <row r="248">
          <cell r="F248">
            <v>34034</v>
          </cell>
        </row>
        <row r="249">
          <cell r="F249">
            <v>34582</v>
          </cell>
        </row>
        <row r="250">
          <cell r="F250">
            <v>34434</v>
          </cell>
        </row>
        <row r="251">
          <cell r="F251">
            <v>34109</v>
          </cell>
        </row>
        <row r="252">
          <cell r="F252">
            <v>34364</v>
          </cell>
        </row>
        <row r="253">
          <cell r="F253">
            <v>34637</v>
          </cell>
        </row>
        <row r="254">
          <cell r="F254">
            <v>23111</v>
          </cell>
        </row>
        <row r="255">
          <cell r="F255">
            <v>34444</v>
          </cell>
        </row>
        <row r="256">
          <cell r="F256">
            <v>34399</v>
          </cell>
        </row>
        <row r="257">
          <cell r="F257">
            <v>34700</v>
          </cell>
        </row>
        <row r="258">
          <cell r="F258">
            <v>34274</v>
          </cell>
        </row>
        <row r="259">
          <cell r="F259">
            <v>34463</v>
          </cell>
        </row>
        <row r="260">
          <cell r="F260">
            <v>34541</v>
          </cell>
        </row>
        <row r="261">
          <cell r="F261">
            <v>34034</v>
          </cell>
        </row>
        <row r="262">
          <cell r="F262">
            <v>34612</v>
          </cell>
        </row>
        <row r="263">
          <cell r="F263">
            <v>33832</v>
          </cell>
        </row>
        <row r="264">
          <cell r="F264">
            <v>34468</v>
          </cell>
        </row>
        <row r="265">
          <cell r="F265">
            <v>34886</v>
          </cell>
        </row>
        <row r="266">
          <cell r="F266">
            <v>34983</v>
          </cell>
        </row>
        <row r="267">
          <cell r="F267">
            <v>34862</v>
          </cell>
        </row>
        <row r="268">
          <cell r="F268">
            <v>34427</v>
          </cell>
        </row>
        <row r="269">
          <cell r="F269">
            <v>35480</v>
          </cell>
        </row>
        <row r="270">
          <cell r="F270">
            <v>35518</v>
          </cell>
        </row>
        <row r="271">
          <cell r="F271">
            <v>34904</v>
          </cell>
        </row>
        <row r="272">
          <cell r="F272">
            <v>34806</v>
          </cell>
        </row>
        <row r="273">
          <cell r="F273">
            <v>34352</v>
          </cell>
        </row>
        <row r="274">
          <cell r="F274">
            <v>34617</v>
          </cell>
        </row>
        <row r="275">
          <cell r="F275">
            <v>34600</v>
          </cell>
        </row>
        <row r="276">
          <cell r="F276">
            <v>33928</v>
          </cell>
        </row>
        <row r="277">
          <cell r="F277">
            <v>34262</v>
          </cell>
        </row>
        <row r="278">
          <cell r="F278">
            <v>34148</v>
          </cell>
        </row>
        <row r="279">
          <cell r="F279">
            <v>34440</v>
          </cell>
        </row>
        <row r="280">
          <cell r="F280">
            <v>29683</v>
          </cell>
        </row>
        <row r="281">
          <cell r="F281">
            <v>30140</v>
          </cell>
        </row>
        <row r="282">
          <cell r="F282" t="str">
            <v>04.11.68</v>
          </cell>
        </row>
        <row r="283">
          <cell r="F283">
            <v>30495</v>
          </cell>
        </row>
        <row r="284">
          <cell r="F284">
            <v>31727</v>
          </cell>
        </row>
        <row r="285">
          <cell r="F285">
            <v>23028</v>
          </cell>
        </row>
        <row r="286">
          <cell r="F286">
            <v>32152</v>
          </cell>
        </row>
        <row r="287">
          <cell r="F287">
            <v>25785</v>
          </cell>
        </row>
        <row r="288">
          <cell r="F288">
            <v>29587</v>
          </cell>
        </row>
        <row r="289">
          <cell r="F289">
            <v>28110</v>
          </cell>
        </row>
        <row r="290">
          <cell r="F290">
            <v>30462</v>
          </cell>
        </row>
        <row r="291">
          <cell r="F291">
            <v>27122</v>
          </cell>
        </row>
        <row r="292">
          <cell r="F292">
            <v>25272</v>
          </cell>
        </row>
        <row r="293">
          <cell r="F293">
            <v>31535</v>
          </cell>
        </row>
        <row r="294">
          <cell r="F294">
            <v>23519</v>
          </cell>
        </row>
        <row r="295">
          <cell r="F295">
            <v>23757</v>
          </cell>
        </row>
        <row r="296">
          <cell r="F296">
            <v>29221</v>
          </cell>
        </row>
        <row r="297">
          <cell r="F297">
            <v>26787</v>
          </cell>
        </row>
        <row r="298">
          <cell r="F298">
            <v>27245</v>
          </cell>
        </row>
        <row r="299">
          <cell r="F299">
            <v>32874</v>
          </cell>
        </row>
        <row r="300">
          <cell r="F300">
            <v>1</v>
          </cell>
        </row>
        <row r="301">
          <cell r="F301">
            <v>33239</v>
          </cell>
        </row>
        <row r="302">
          <cell r="F302">
            <v>24838</v>
          </cell>
        </row>
        <row r="303">
          <cell r="F303">
            <v>32874</v>
          </cell>
        </row>
        <row r="304">
          <cell r="F304">
            <v>29952</v>
          </cell>
        </row>
        <row r="305">
          <cell r="F305">
            <v>32874</v>
          </cell>
        </row>
        <row r="306">
          <cell r="F306">
            <v>30420</v>
          </cell>
        </row>
        <row r="307">
          <cell r="F307">
            <v>30682</v>
          </cell>
        </row>
        <row r="308">
          <cell r="F308">
            <v>27892</v>
          </cell>
        </row>
        <row r="309">
          <cell r="F309">
            <v>31778</v>
          </cell>
        </row>
        <row r="310">
          <cell r="F310">
            <v>27030</v>
          </cell>
        </row>
        <row r="311">
          <cell r="F311">
            <v>1</v>
          </cell>
        </row>
        <row r="312">
          <cell r="F312">
            <v>31048</v>
          </cell>
        </row>
        <row r="313">
          <cell r="F313">
            <v>32874</v>
          </cell>
        </row>
        <row r="314">
          <cell r="F314">
            <v>32874</v>
          </cell>
        </row>
        <row r="315">
          <cell r="F315">
            <v>33076</v>
          </cell>
        </row>
        <row r="316">
          <cell r="F316">
            <v>29221</v>
          </cell>
        </row>
        <row r="317">
          <cell r="F317">
            <v>33970</v>
          </cell>
        </row>
        <row r="318">
          <cell r="F318">
            <v>1</v>
          </cell>
        </row>
        <row r="319">
          <cell r="F319">
            <v>22558</v>
          </cell>
        </row>
        <row r="320">
          <cell r="F320">
            <v>1</v>
          </cell>
        </row>
        <row r="321">
          <cell r="F321">
            <v>1</v>
          </cell>
        </row>
        <row r="322">
          <cell r="F322">
            <v>1</v>
          </cell>
        </row>
        <row r="323">
          <cell r="F323">
            <v>1</v>
          </cell>
        </row>
        <row r="324">
          <cell r="F324">
            <v>1</v>
          </cell>
        </row>
        <row r="325">
          <cell r="F325">
            <v>1</v>
          </cell>
        </row>
        <row r="326">
          <cell r="F326">
            <v>2</v>
          </cell>
        </row>
        <row r="327">
          <cell r="F327">
            <v>32874</v>
          </cell>
        </row>
        <row r="328">
          <cell r="F328">
            <v>32866</v>
          </cell>
        </row>
        <row r="329">
          <cell r="F329">
            <v>31903</v>
          </cell>
        </row>
        <row r="330">
          <cell r="F330">
            <v>31764</v>
          </cell>
        </row>
        <row r="331">
          <cell r="F331">
            <v>30543</v>
          </cell>
        </row>
        <row r="332">
          <cell r="F332">
            <v>1</v>
          </cell>
        </row>
        <row r="333">
          <cell r="F333">
            <v>1</v>
          </cell>
        </row>
        <row r="334">
          <cell r="F334">
            <v>22490</v>
          </cell>
        </row>
        <row r="335">
          <cell r="F335">
            <v>1</v>
          </cell>
        </row>
        <row r="336">
          <cell r="F336">
            <v>34053</v>
          </cell>
        </row>
        <row r="337">
          <cell r="F337">
            <v>35625</v>
          </cell>
        </row>
        <row r="338">
          <cell r="F338">
            <v>35279</v>
          </cell>
        </row>
        <row r="339">
          <cell r="F339">
            <v>1</v>
          </cell>
        </row>
        <row r="340">
          <cell r="F340">
            <v>1</v>
          </cell>
        </row>
        <row r="341">
          <cell r="F341">
            <v>30789</v>
          </cell>
        </row>
        <row r="342">
          <cell r="F342">
            <v>1</v>
          </cell>
        </row>
        <row r="343">
          <cell r="F343">
            <v>19828</v>
          </cell>
        </row>
        <row r="344">
          <cell r="F344">
            <v>12832</v>
          </cell>
        </row>
        <row r="345">
          <cell r="F345">
            <v>1</v>
          </cell>
        </row>
        <row r="346">
          <cell r="F346">
            <v>1</v>
          </cell>
        </row>
        <row r="347">
          <cell r="F347">
            <v>1</v>
          </cell>
        </row>
        <row r="348">
          <cell r="F348">
            <v>1</v>
          </cell>
        </row>
        <row r="349">
          <cell r="F349">
            <v>1</v>
          </cell>
        </row>
        <row r="350">
          <cell r="F350">
            <v>1</v>
          </cell>
        </row>
        <row r="351">
          <cell r="F351">
            <v>26828</v>
          </cell>
        </row>
        <row r="352">
          <cell r="F352">
            <v>25934</v>
          </cell>
        </row>
        <row r="353">
          <cell r="F353">
            <v>1</v>
          </cell>
        </row>
        <row r="354">
          <cell r="F354">
            <v>1</v>
          </cell>
        </row>
        <row r="355">
          <cell r="F355">
            <v>1</v>
          </cell>
        </row>
        <row r="356">
          <cell r="F356">
            <v>1</v>
          </cell>
        </row>
        <row r="357">
          <cell r="F357">
            <v>1</v>
          </cell>
        </row>
        <row r="358">
          <cell r="F358">
            <v>1</v>
          </cell>
        </row>
        <row r="359">
          <cell r="F359">
            <v>1</v>
          </cell>
        </row>
        <row r="360">
          <cell r="F360">
            <v>1</v>
          </cell>
        </row>
        <row r="361">
          <cell r="F361">
            <v>1</v>
          </cell>
        </row>
        <row r="362">
          <cell r="F362">
            <v>1</v>
          </cell>
        </row>
        <row r="363">
          <cell r="F363">
            <v>1</v>
          </cell>
        </row>
        <row r="364">
          <cell r="F364">
            <v>1</v>
          </cell>
        </row>
        <row r="365">
          <cell r="F365">
            <v>1</v>
          </cell>
        </row>
        <row r="366">
          <cell r="F366">
            <v>1</v>
          </cell>
        </row>
        <row r="367">
          <cell r="F367">
            <v>1</v>
          </cell>
        </row>
        <row r="368">
          <cell r="F368">
            <v>1</v>
          </cell>
        </row>
        <row r="369">
          <cell r="F369">
            <v>1</v>
          </cell>
        </row>
        <row r="370">
          <cell r="F370">
            <v>1</v>
          </cell>
        </row>
        <row r="371">
          <cell r="F371">
            <v>1</v>
          </cell>
        </row>
        <row r="372">
          <cell r="F372">
            <v>1</v>
          </cell>
        </row>
        <row r="373">
          <cell r="F373">
            <v>1</v>
          </cell>
        </row>
        <row r="374">
          <cell r="F374">
            <v>1</v>
          </cell>
        </row>
        <row r="375">
          <cell r="F375">
            <v>1</v>
          </cell>
        </row>
        <row r="376">
          <cell r="F376">
            <v>1</v>
          </cell>
        </row>
        <row r="377">
          <cell r="F377">
            <v>1</v>
          </cell>
        </row>
        <row r="378">
          <cell r="F378">
            <v>1</v>
          </cell>
        </row>
        <row r="379">
          <cell r="F379">
            <v>1</v>
          </cell>
        </row>
        <row r="380">
          <cell r="F380">
            <v>1</v>
          </cell>
        </row>
        <row r="381">
          <cell r="F381">
            <v>22231</v>
          </cell>
        </row>
        <row r="382">
          <cell r="F382">
            <v>24852</v>
          </cell>
        </row>
        <row r="383">
          <cell r="F383">
            <v>27620</v>
          </cell>
        </row>
        <row r="384">
          <cell r="F384">
            <v>22282</v>
          </cell>
        </row>
        <row r="385">
          <cell r="F385">
            <v>1</v>
          </cell>
        </row>
        <row r="386">
          <cell r="F386">
            <v>21916</v>
          </cell>
        </row>
        <row r="387">
          <cell r="F387">
            <v>32509</v>
          </cell>
        </row>
        <row r="388">
          <cell r="F388">
            <v>32143</v>
          </cell>
        </row>
        <row r="389">
          <cell r="F389">
            <v>24352</v>
          </cell>
        </row>
        <row r="390">
          <cell r="F390">
            <v>20500</v>
          </cell>
        </row>
        <row r="391">
          <cell r="F391">
            <v>22194</v>
          </cell>
        </row>
        <row r="392">
          <cell r="F392">
            <v>22073</v>
          </cell>
        </row>
        <row r="393">
          <cell r="F393">
            <v>18905</v>
          </cell>
        </row>
        <row r="394">
          <cell r="F394">
            <v>1</v>
          </cell>
        </row>
        <row r="395">
          <cell r="F395">
            <v>1</v>
          </cell>
        </row>
        <row r="396">
          <cell r="F396">
            <v>1</v>
          </cell>
        </row>
        <row r="397">
          <cell r="F397">
            <v>1</v>
          </cell>
        </row>
        <row r="398">
          <cell r="F398">
            <v>1</v>
          </cell>
        </row>
        <row r="399">
          <cell r="F399">
            <v>1</v>
          </cell>
        </row>
        <row r="400">
          <cell r="F400">
            <v>46788</v>
          </cell>
        </row>
        <row r="401">
          <cell r="F401">
            <v>23153</v>
          </cell>
        </row>
        <row r="402">
          <cell r="F402">
            <v>25467</v>
          </cell>
        </row>
        <row r="403">
          <cell r="F403">
            <v>1</v>
          </cell>
        </row>
        <row r="404">
          <cell r="F404">
            <v>1</v>
          </cell>
        </row>
        <row r="405">
          <cell r="F405">
            <v>25022</v>
          </cell>
        </row>
        <row r="406">
          <cell r="F406">
            <v>1</v>
          </cell>
        </row>
        <row r="407">
          <cell r="F407">
            <v>1</v>
          </cell>
        </row>
        <row r="408">
          <cell r="F408">
            <v>22402</v>
          </cell>
        </row>
        <row r="409">
          <cell r="F409">
            <v>20332</v>
          </cell>
        </row>
        <row r="410">
          <cell r="F410">
            <v>34034</v>
          </cell>
        </row>
        <row r="411">
          <cell r="F411">
            <v>29952</v>
          </cell>
        </row>
        <row r="412">
          <cell r="F412">
            <v>22647</v>
          </cell>
        </row>
        <row r="413">
          <cell r="F413">
            <v>33604</v>
          </cell>
        </row>
        <row r="414">
          <cell r="F414">
            <v>32874</v>
          </cell>
        </row>
        <row r="415">
          <cell r="F415">
            <v>32509</v>
          </cell>
        </row>
        <row r="416">
          <cell r="F416">
            <v>32143</v>
          </cell>
        </row>
        <row r="417">
          <cell r="F417">
            <v>33604</v>
          </cell>
        </row>
        <row r="418">
          <cell r="F418">
            <v>33604</v>
          </cell>
        </row>
        <row r="419">
          <cell r="F419">
            <v>33239</v>
          </cell>
        </row>
        <row r="420">
          <cell r="F420">
            <v>33604</v>
          </cell>
        </row>
        <row r="421">
          <cell r="F421">
            <v>32874</v>
          </cell>
        </row>
        <row r="422">
          <cell r="F422">
            <v>31413</v>
          </cell>
        </row>
        <row r="423">
          <cell r="F423">
            <v>33604</v>
          </cell>
        </row>
        <row r="424">
          <cell r="F424">
            <v>32509</v>
          </cell>
        </row>
        <row r="425">
          <cell r="F425">
            <v>34335</v>
          </cell>
        </row>
        <row r="426">
          <cell r="F426">
            <v>33604</v>
          </cell>
        </row>
        <row r="427">
          <cell r="F427">
            <v>32874</v>
          </cell>
        </row>
        <row r="428">
          <cell r="F428">
            <v>33970</v>
          </cell>
        </row>
        <row r="429">
          <cell r="F429">
            <v>33604</v>
          </cell>
        </row>
        <row r="430">
          <cell r="F430">
            <v>33239</v>
          </cell>
        </row>
        <row r="431">
          <cell r="F431">
            <v>33239</v>
          </cell>
        </row>
        <row r="432">
          <cell r="F43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rgb="FFFFFF00"/>
  </sheetPr>
  <dimension ref="A1:E33"/>
  <sheetViews>
    <sheetView view="pageBreakPreview" topLeftCell="A16" zoomScale="115" zoomScaleSheetLayoutView="115" workbookViewId="0">
      <selection activeCell="B26" sqref="B26:C26"/>
    </sheetView>
  </sheetViews>
  <sheetFormatPr defaultRowHeight="18"/>
  <cols>
    <col min="1" max="2" width="30.42578125" style="97" customWidth="1"/>
    <col min="3" max="3" width="30.85546875" style="97" customWidth="1"/>
    <col min="4" max="7" width="6.7109375" style="97" customWidth="1"/>
    <col min="8" max="8" width="9.140625" style="97" bestFit="1" customWidth="1"/>
    <col min="9" max="9" width="8.85546875" style="97" bestFit="1" customWidth="1"/>
    <col min="10" max="10" width="8.7109375" style="97" bestFit="1" customWidth="1"/>
    <col min="11" max="11" width="6.5703125" style="97" customWidth="1"/>
    <col min="12" max="12" width="6.7109375" style="97" customWidth="1"/>
    <col min="13" max="13" width="7.28515625" style="97" customWidth="1"/>
    <col min="14" max="14" width="7" style="97" customWidth="1"/>
    <col min="15" max="16384" width="9.140625" style="97"/>
  </cols>
  <sheetData>
    <row r="1" spans="1:5" ht="24" customHeight="1">
      <c r="A1" s="200"/>
      <c r="B1" s="201"/>
      <c r="C1" s="202"/>
    </row>
    <row r="2" spans="1:5" ht="42.75" customHeight="1">
      <c r="A2" s="203" t="str">
        <f>CONCATENATE("Türkiye Atletizm Federasyonu","                                                                                                                                                                                             ",B27," ", "Atletizm İl Temsilciliği")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2" s="204"/>
      <c r="C2" s="205"/>
      <c r="D2" s="98"/>
      <c r="E2" s="98"/>
    </row>
    <row r="3" spans="1:5" ht="24.75" customHeight="1">
      <c r="A3" s="206"/>
      <c r="B3" s="207"/>
      <c r="C3" s="208"/>
      <c r="D3" s="99"/>
      <c r="E3" s="99"/>
    </row>
    <row r="4" spans="1:5" s="103" customFormat="1" ht="24.95" customHeight="1">
      <c r="A4" s="100"/>
      <c r="B4" s="101"/>
      <c r="C4" s="102"/>
    </row>
    <row r="5" spans="1:5" s="103" customFormat="1" ht="24.95" customHeight="1">
      <c r="A5" s="100"/>
      <c r="B5" s="101"/>
      <c r="C5" s="102"/>
    </row>
    <row r="6" spans="1:5" s="103" customFormat="1" ht="24.95" customHeight="1">
      <c r="A6" s="100"/>
      <c r="B6" s="101"/>
      <c r="C6" s="102"/>
    </row>
    <row r="7" spans="1:5" s="103" customFormat="1" ht="24.95" customHeight="1">
      <c r="A7" s="100"/>
      <c r="B7" s="101"/>
      <c r="C7" s="102"/>
    </row>
    <row r="8" spans="1:5" s="103" customFormat="1" ht="24.95" customHeight="1">
      <c r="A8" s="100"/>
      <c r="B8" s="101"/>
      <c r="C8" s="102"/>
    </row>
    <row r="9" spans="1:5" ht="22.5">
      <c r="A9" s="100"/>
      <c r="B9" s="101"/>
      <c r="C9" s="102"/>
    </row>
    <row r="10" spans="1:5" ht="22.5">
      <c r="A10" s="100"/>
      <c r="B10" s="101"/>
      <c r="C10" s="102"/>
    </row>
    <row r="11" spans="1:5" ht="22.5">
      <c r="A11" s="100"/>
      <c r="B11" s="101"/>
      <c r="C11" s="102"/>
    </row>
    <row r="12" spans="1:5" ht="22.5">
      <c r="A12" s="100"/>
      <c r="B12" s="101"/>
      <c r="C12" s="102"/>
    </row>
    <row r="13" spans="1:5" ht="22.5">
      <c r="A13" s="100"/>
      <c r="B13" s="101"/>
      <c r="C13" s="102"/>
    </row>
    <row r="14" spans="1:5" ht="22.5">
      <c r="A14" s="100"/>
      <c r="B14" s="101"/>
      <c r="C14" s="102"/>
    </row>
    <row r="15" spans="1:5" ht="22.5">
      <c r="A15" s="100"/>
      <c r="B15" s="101"/>
      <c r="C15" s="102"/>
    </row>
    <row r="16" spans="1:5" ht="22.5">
      <c r="A16" s="100"/>
      <c r="B16" s="101"/>
      <c r="C16" s="102"/>
    </row>
    <row r="17" spans="1:3" ht="22.5">
      <c r="A17" s="100"/>
      <c r="B17" s="101"/>
      <c r="C17" s="102"/>
    </row>
    <row r="18" spans="1:3" ht="18" customHeight="1">
      <c r="A18" s="209" t="str">
        <f>B24</f>
        <v>Küçükler ve Yıldızlar Kulüpler Bölgesel Kros Ligi Yarışmaları</v>
      </c>
      <c r="B18" s="210"/>
      <c r="C18" s="211"/>
    </row>
    <row r="19" spans="1:3" ht="42" customHeight="1">
      <c r="A19" s="212"/>
      <c r="B19" s="210"/>
      <c r="C19" s="211"/>
    </row>
    <row r="20" spans="1:3" ht="25.5" customHeight="1">
      <c r="A20" s="104"/>
      <c r="B20" s="119" t="str">
        <f>B27</f>
        <v>Erzincan</v>
      </c>
      <c r="C20" s="105"/>
    </row>
    <row r="21" spans="1:3" ht="19.5" customHeight="1">
      <c r="A21" s="100"/>
      <c r="B21" s="106"/>
      <c r="C21" s="102"/>
    </row>
    <row r="22" spans="1:3" ht="25.5" customHeight="1">
      <c r="A22" s="100"/>
      <c r="B22" s="106"/>
      <c r="C22" s="102"/>
    </row>
    <row r="23" spans="1:3" ht="22.5">
      <c r="A23" s="107"/>
      <c r="B23" s="108"/>
      <c r="C23" s="109"/>
    </row>
    <row r="24" spans="1:3" ht="21" customHeight="1">
      <c r="A24" s="110" t="s">
        <v>10</v>
      </c>
      <c r="B24" s="196" t="s">
        <v>33</v>
      </c>
      <c r="C24" s="197"/>
    </row>
    <row r="25" spans="1:3" ht="21" customHeight="1">
      <c r="A25" s="110" t="s">
        <v>11</v>
      </c>
      <c r="B25" s="196" t="s">
        <v>127</v>
      </c>
      <c r="C25" s="197"/>
    </row>
    <row r="26" spans="1:3" ht="21" customHeight="1">
      <c r="A26" s="111" t="s">
        <v>12</v>
      </c>
      <c r="B26" s="196" t="s">
        <v>126</v>
      </c>
      <c r="C26" s="197"/>
    </row>
    <row r="27" spans="1:3" ht="21" customHeight="1">
      <c r="A27" s="110" t="s">
        <v>13</v>
      </c>
      <c r="B27" s="196" t="s">
        <v>40</v>
      </c>
      <c r="C27" s="197"/>
    </row>
    <row r="28" spans="1:3" ht="21" customHeight="1">
      <c r="A28" s="112" t="s">
        <v>16</v>
      </c>
      <c r="B28" s="198">
        <v>41693.458333333336</v>
      </c>
      <c r="C28" s="199"/>
    </row>
    <row r="29" spans="1:3" ht="21" customHeight="1">
      <c r="A29" s="113"/>
      <c r="B29" s="114"/>
      <c r="C29" s="115"/>
    </row>
    <row r="30" spans="1:3" ht="21" customHeight="1">
      <c r="A30" s="113"/>
      <c r="B30" s="114"/>
      <c r="C30" s="115"/>
    </row>
    <row r="31" spans="1:3" ht="21" customHeight="1">
      <c r="A31" s="113"/>
      <c r="B31" s="114"/>
      <c r="C31" s="115"/>
    </row>
    <row r="32" spans="1:3" ht="21" customHeight="1">
      <c r="A32" s="113"/>
      <c r="B32" s="114"/>
      <c r="C32" s="115"/>
    </row>
    <row r="33" spans="1:3" ht="18.75" thickBot="1">
      <c r="A33" s="116"/>
      <c r="B33" s="117"/>
      <c r="C33" s="118"/>
    </row>
  </sheetData>
  <sheetProtection formatCells="0" formatColumns="0" formatRows="0" insertColumns="0" insertRows="0" insertHyperlinks="0" deleteColumns="0" deleteRows="0" sort="0" autoFilter="0" pivotTables="0"/>
  <mergeCells count="9"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">
    <tabColor rgb="FF0000FF"/>
  </sheetPr>
  <dimension ref="A1:M500"/>
  <sheetViews>
    <sheetView view="pageBreakPreview" topLeftCell="A70" zoomScaleSheetLayoutView="100" workbookViewId="0">
      <selection activeCell="B13" sqref="B13"/>
    </sheetView>
  </sheetViews>
  <sheetFormatPr defaultRowHeight="12.75"/>
  <cols>
    <col min="1" max="1" width="5.140625" style="88" customWidth="1"/>
    <col min="2" max="2" width="6.42578125" style="88" bestFit="1" customWidth="1"/>
    <col min="3" max="3" width="29.7109375" style="89" customWidth="1"/>
    <col min="4" max="4" width="35.7109375" style="89" customWidth="1"/>
    <col min="5" max="5" width="7.140625" style="88" customWidth="1"/>
    <col min="6" max="6" width="14.28515625" style="90" customWidth="1"/>
    <col min="7" max="11" width="9.140625" style="56"/>
    <col min="12" max="13" width="0" style="56" hidden="1" customWidth="1"/>
    <col min="14" max="16384" width="9.140625" style="56"/>
  </cols>
  <sheetData>
    <row r="1" spans="1:13" ht="35.25" customHeight="1">
      <c r="A1" s="217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218"/>
      <c r="C1" s="218"/>
      <c r="D1" s="218"/>
      <c r="E1" s="218"/>
      <c r="F1" s="218"/>
    </row>
    <row r="2" spans="1:13" ht="18.75" customHeight="1">
      <c r="A2" s="219" t="str">
        <f>KAPAK!B24</f>
        <v>Küçükler ve Yıldızlar Kulüpler Bölgesel Kros Ligi Yarışmaları</v>
      </c>
      <c r="B2" s="219"/>
      <c r="C2" s="219"/>
      <c r="D2" s="219"/>
      <c r="E2" s="219"/>
      <c r="F2" s="219"/>
    </row>
    <row r="3" spans="1:13" ht="15.75" customHeight="1">
      <c r="A3" s="220" t="str">
        <f>KAPAK!B27</f>
        <v>Erzincan</v>
      </c>
      <c r="B3" s="220"/>
      <c r="C3" s="220"/>
      <c r="D3" s="220"/>
      <c r="E3" s="220"/>
      <c r="F3" s="220"/>
    </row>
    <row r="4" spans="1:13" ht="15.75" customHeight="1">
      <c r="A4" s="224" t="str">
        <f>KAPAK!B26</f>
        <v>Yıldız Erkekler</v>
      </c>
      <c r="B4" s="224"/>
      <c r="C4" s="224"/>
      <c r="D4" s="57" t="str">
        <f>KAPAK!B25</f>
        <v>3000 Metre</v>
      </c>
      <c r="E4" s="221">
        <f>KAPAK!B28</f>
        <v>41693.458333333336</v>
      </c>
      <c r="F4" s="221"/>
    </row>
    <row r="5" spans="1:13" s="61" customFormat="1" ht="25.5">
      <c r="A5" s="58" t="s">
        <v>0</v>
      </c>
      <c r="B5" s="58" t="s">
        <v>1</v>
      </c>
      <c r="C5" s="59" t="s">
        <v>3</v>
      </c>
      <c r="D5" s="58" t="s">
        <v>17</v>
      </c>
      <c r="E5" s="58" t="s">
        <v>8</v>
      </c>
      <c r="F5" s="60" t="s">
        <v>2</v>
      </c>
      <c r="G5" s="140"/>
      <c r="H5" s="62"/>
      <c r="K5" s="125"/>
      <c r="L5" s="128">
        <v>0</v>
      </c>
      <c r="M5" s="126">
        <f>LOOKUP(9.99999999999999E+307,L5:L1204)</f>
        <v>20</v>
      </c>
    </row>
    <row r="6" spans="1:13" ht="16.5" customHeight="1">
      <c r="A6" s="63">
        <v>1</v>
      </c>
      <c r="B6" s="64">
        <v>408</v>
      </c>
      <c r="C6" s="65" t="s">
        <v>45</v>
      </c>
      <c r="D6" s="66" t="s">
        <v>46</v>
      </c>
      <c r="E6" s="96" t="s">
        <v>35</v>
      </c>
      <c r="F6" s="67">
        <v>36106</v>
      </c>
      <c r="G6" s="215"/>
      <c r="H6" s="216"/>
      <c r="I6" s="216"/>
      <c r="K6" s="127"/>
      <c r="L6" s="127">
        <f>IF(D6&lt;&gt;"",IF(ISNUMBER(MATCH(D6,$D$5:D5,0)),"",LOOKUP(9.99999999999999E+307,$L$1:L5)+1),"")</f>
        <v>1</v>
      </c>
      <c r="M6" s="126" t="str">
        <f>IF(ROWS($M$6:M6)&lt;=$M$5,LOOKUP(ROWS($M$6:M6),$L$6:$L$1200,$D$6:$D$1200),"")</f>
        <v>AĞRI - LALEZAR SPOR KULÜBÜ</v>
      </c>
    </row>
    <row r="7" spans="1:13" ht="16.5" customHeight="1">
      <c r="A7" s="68">
        <v>2</v>
      </c>
      <c r="B7" s="69">
        <v>409</v>
      </c>
      <c r="C7" s="70" t="s">
        <v>128</v>
      </c>
      <c r="D7" s="71" t="s">
        <v>46</v>
      </c>
      <c r="E7" s="72" t="s">
        <v>35</v>
      </c>
      <c r="F7" s="73">
        <v>35796</v>
      </c>
      <c r="G7" s="215"/>
      <c r="H7" s="216"/>
      <c r="I7" s="216"/>
      <c r="L7" s="127" t="str">
        <f>IF(D7&lt;&gt;"",IF(ISNUMBER(MATCH(D7,$D$5:D6,0)),"",LOOKUP(9.99999999999999E+307,$L$1:L6)+1),"")</f>
        <v/>
      </c>
      <c r="M7" s="126" t="str">
        <f>IF(ROWS($M$6:M7)&lt;=$M$5,LOOKUP(ROWS($M$6:M7),$L$6:$L$1200,$D$6:$D$1200),"")</f>
        <v>AĞRI - GENÇLİK SPOR KULÜBÜ</v>
      </c>
    </row>
    <row r="8" spans="1:13" ht="16.5" customHeight="1">
      <c r="A8" s="68">
        <v>3</v>
      </c>
      <c r="B8" s="69">
        <v>410</v>
      </c>
      <c r="C8" s="70" t="s">
        <v>47</v>
      </c>
      <c r="D8" s="71" t="s">
        <v>46</v>
      </c>
      <c r="E8" s="72" t="s">
        <v>35</v>
      </c>
      <c r="F8" s="73">
        <v>36051</v>
      </c>
      <c r="G8" s="140"/>
      <c r="H8" s="62"/>
      <c r="I8" s="62"/>
      <c r="L8" s="127" t="str">
        <f>IF(D8&lt;&gt;"",IF(ISNUMBER(MATCH(D8,$D$5:D7,0)),"",LOOKUP(9.99999999999999E+307,$L$1:L7)+1),"")</f>
        <v/>
      </c>
      <c r="M8" s="126" t="str">
        <f>IF(ROWS($M$6:M8)&lt;=$M$5,LOOKUP(ROWS($M$6:M8),$L$6:$L$1200,$D$6:$D$1200),"")</f>
        <v>ARDAHAN G.S.K</v>
      </c>
    </row>
    <row r="9" spans="1:13" ht="16.5" customHeight="1" thickBot="1">
      <c r="A9" s="68">
        <v>4</v>
      </c>
      <c r="B9" s="74">
        <v>411</v>
      </c>
      <c r="C9" s="75" t="s">
        <v>48</v>
      </c>
      <c r="D9" s="76" t="s">
        <v>46</v>
      </c>
      <c r="E9" s="77" t="s">
        <v>35</v>
      </c>
      <c r="F9" s="78">
        <v>35828</v>
      </c>
      <c r="G9" s="140"/>
      <c r="H9" s="62"/>
      <c r="I9" s="62"/>
      <c r="L9" s="127" t="str">
        <f>IF(D9&lt;&gt;"",IF(ISNUMBER(MATCH(D9,$D$5:D8,0)),"",LOOKUP(9.99999999999999E+307,$L$1:L8)+1),"")</f>
        <v/>
      </c>
      <c r="M9" s="126" t="str">
        <f>IF(ROWS($M$6:M9)&lt;=$M$5,LOOKUP(ROWS($M$6:M9),$L$6:$L$1200,$D$6:$D$1200),"")</f>
        <v>ARDAHAN GÖLE G.S.K</v>
      </c>
    </row>
    <row r="10" spans="1:13" ht="16.5" customHeight="1">
      <c r="A10" s="68">
        <v>5</v>
      </c>
      <c r="B10" s="79">
        <v>412</v>
      </c>
      <c r="C10" s="80" t="s">
        <v>49</v>
      </c>
      <c r="D10" s="81" t="s">
        <v>50</v>
      </c>
      <c r="E10" s="82" t="s">
        <v>35</v>
      </c>
      <c r="F10" s="83">
        <v>35856</v>
      </c>
      <c r="G10" s="222"/>
      <c r="H10" s="223"/>
      <c r="I10" s="223"/>
      <c r="L10" s="127">
        <f>IF(D10&lt;&gt;"",IF(ISNUMBER(MATCH(D10,$D$5:D9,0)),"",LOOKUP(9.99999999999999E+307,$L$1:L9)+1),"")</f>
        <v>2</v>
      </c>
      <c r="M10" s="126" t="str">
        <f>IF(ROWS($M$6:M10)&lt;=$M$5,LOOKUP(ROWS($M$6:M10),$L$6:$L$1200,$D$6:$D$1200),"")</f>
        <v>MUŞ-GENÇLİK HİZ.SPOR KLB.</v>
      </c>
    </row>
    <row r="11" spans="1:13" ht="16.5" customHeight="1">
      <c r="A11" s="68">
        <v>6</v>
      </c>
      <c r="B11" s="69">
        <v>413</v>
      </c>
      <c r="C11" s="70" t="s">
        <v>51</v>
      </c>
      <c r="D11" s="71" t="s">
        <v>50</v>
      </c>
      <c r="E11" s="72" t="s">
        <v>35</v>
      </c>
      <c r="F11" s="73">
        <v>35476</v>
      </c>
      <c r="G11" s="222"/>
      <c r="H11" s="223"/>
      <c r="I11" s="223"/>
      <c r="L11" s="127" t="str">
        <f>IF(D11&lt;&gt;"",IF(ISNUMBER(MATCH(D11,$D$5:D10,0)),"",LOOKUP(9.99999999999999E+307,$L$1:L10)+1),"")</f>
        <v/>
      </c>
      <c r="M11" s="126" t="str">
        <f>IF(ROWS($M$6:M11)&lt;=$M$5,LOOKUP(ROWS($M$6:M11),$L$6:$L$1200,$D$6:$D$1200),"")</f>
        <v>ERZURUM-TELEKOM</v>
      </c>
    </row>
    <row r="12" spans="1:13" ht="16.5" customHeight="1">
      <c r="A12" s="68">
        <v>7</v>
      </c>
      <c r="B12" s="69">
        <v>414</v>
      </c>
      <c r="C12" s="70" t="s">
        <v>52</v>
      </c>
      <c r="D12" s="71" t="s">
        <v>50</v>
      </c>
      <c r="E12" s="72" t="s">
        <v>35</v>
      </c>
      <c r="F12" s="73">
        <v>35551</v>
      </c>
      <c r="G12" s="140"/>
      <c r="H12" s="62"/>
      <c r="I12" s="62"/>
      <c r="L12" s="127" t="str">
        <f>IF(D12&lt;&gt;"",IF(ISNUMBER(MATCH(D12,$D$5:D11,0)),"",LOOKUP(9.99999999999999E+307,$L$1:L11)+1),"")</f>
        <v/>
      </c>
      <c r="M12" s="126" t="str">
        <f>IF(ROWS($M$6:M12)&lt;=$M$5,LOOKUP(ROWS($M$6:M12),$L$6:$L$1200,$D$6:$D$1200),"")</f>
        <v>ERZURUM-PALANDÖKEN</v>
      </c>
    </row>
    <row r="13" spans="1:13" ht="16.5" customHeight="1" thickBot="1">
      <c r="A13" s="68">
        <v>8</v>
      </c>
      <c r="B13" s="74">
        <v>415</v>
      </c>
      <c r="C13" s="75" t="s">
        <v>53</v>
      </c>
      <c r="D13" s="76" t="s">
        <v>50</v>
      </c>
      <c r="E13" s="77" t="s">
        <v>35</v>
      </c>
      <c r="F13" s="78">
        <v>35480</v>
      </c>
      <c r="G13" s="140"/>
      <c r="H13" s="62"/>
      <c r="I13" s="62"/>
      <c r="L13" s="127" t="str">
        <f>IF(D13&lt;&gt;"",IF(ISNUMBER(MATCH(D13,$D$5:D12,0)),"",LOOKUP(9.99999999999999E+307,$L$1:L12)+1),"")</f>
        <v/>
      </c>
      <c r="M13" s="126" t="str">
        <f>IF(ROWS($M$6:M13)&lt;=$M$5,LOOKUP(ROWS($M$6:M13),$L$6:$L$1200,$D$6:$D$1200),"")</f>
        <v>VAN-ERCİŞ YİBO SPOR KUL</v>
      </c>
    </row>
    <row r="14" spans="1:13" ht="16.5" customHeight="1">
      <c r="A14" s="68">
        <v>9</v>
      </c>
      <c r="B14" s="79">
        <v>420</v>
      </c>
      <c r="C14" s="80" t="s">
        <v>59</v>
      </c>
      <c r="D14" s="81" t="s">
        <v>60</v>
      </c>
      <c r="E14" s="82" t="s">
        <v>35</v>
      </c>
      <c r="F14" s="83">
        <v>36016</v>
      </c>
      <c r="G14" s="215"/>
      <c r="H14" s="216"/>
      <c r="I14" s="216"/>
      <c r="L14" s="127">
        <f>IF(D14&lt;&gt;"",IF(ISNUMBER(MATCH(D14,$D$5:D13,0)),"",LOOKUP(9.99999999999999E+307,$L$1:L13)+1),"")</f>
        <v>3</v>
      </c>
      <c r="M14" s="126" t="str">
        <f>IF(ROWS($M$6:M14)&lt;=$M$5,LOOKUP(ROWS($M$6:M14),$L$6:$L$1200,$D$6:$D$1200),"")</f>
        <v>ERZİNCAN-GENÇLİK SPOR</v>
      </c>
    </row>
    <row r="15" spans="1:13" ht="16.5" customHeight="1">
      <c r="A15" s="68">
        <v>10</v>
      </c>
      <c r="B15" s="69">
        <v>421</v>
      </c>
      <c r="C15" s="70" t="s">
        <v>61</v>
      </c>
      <c r="D15" s="81" t="s">
        <v>60</v>
      </c>
      <c r="E15" s="72" t="s">
        <v>35</v>
      </c>
      <c r="F15" s="73">
        <v>35886</v>
      </c>
      <c r="G15" s="215"/>
      <c r="H15" s="216"/>
      <c r="I15" s="216"/>
      <c r="L15" s="127" t="str">
        <f>IF(D15&lt;&gt;"",IF(ISNUMBER(MATCH(D15,$D$5:D14,0)),"",LOOKUP(9.99999999999999E+307,$L$1:L14)+1),"")</f>
        <v/>
      </c>
      <c r="M15" s="126" t="str">
        <f>IF(ROWS($M$6:M15)&lt;=$M$5,LOOKUP(ROWS($M$6:M15),$L$6:$L$1200,$D$6:$D$1200),"")</f>
        <v>KARS-GENÇLİK SPOR KLB</v>
      </c>
    </row>
    <row r="16" spans="1:13" ht="16.5" customHeight="1">
      <c r="A16" s="68">
        <v>11</v>
      </c>
      <c r="B16" s="69">
        <v>422</v>
      </c>
      <c r="C16" s="70" t="s">
        <v>129</v>
      </c>
      <c r="D16" s="81" t="s">
        <v>60</v>
      </c>
      <c r="E16" s="72" t="s">
        <v>35</v>
      </c>
      <c r="F16" s="73">
        <v>35797</v>
      </c>
      <c r="G16" s="140"/>
      <c r="H16" s="62"/>
      <c r="I16" s="62"/>
      <c r="L16" s="127" t="str">
        <f>IF(D16&lt;&gt;"",IF(ISNUMBER(MATCH(D16,$D$5:D15,0)),"",LOOKUP(9.99999999999999E+307,$L$1:L15)+1),"")</f>
        <v/>
      </c>
      <c r="M16" s="126" t="str">
        <f>IF(ROWS($M$6:M16)&lt;=$M$5,LOOKUP(ROWS($M$6:M16),$L$6:$L$1200,$D$6:$D$1200),"")</f>
        <v>TUNCELİ-GENÇLİK SPOR</v>
      </c>
    </row>
    <row r="17" spans="1:13" ht="16.5" customHeight="1" thickBot="1">
      <c r="A17" s="68">
        <v>12</v>
      </c>
      <c r="B17" s="74">
        <v>423</v>
      </c>
      <c r="C17" s="75" t="s">
        <v>62</v>
      </c>
      <c r="D17" s="84" t="s">
        <v>60</v>
      </c>
      <c r="E17" s="77" t="s">
        <v>35</v>
      </c>
      <c r="F17" s="78">
        <v>35866</v>
      </c>
      <c r="G17" s="140"/>
      <c r="H17" s="62"/>
      <c r="I17" s="62"/>
      <c r="L17" s="127" t="str">
        <f>IF(D17&lt;&gt;"",IF(ISNUMBER(MATCH(D17,$D$5:D16,0)),"",LOOKUP(9.99999999999999E+307,$L$1:L16)+1),"")</f>
        <v/>
      </c>
      <c r="M17" s="126" t="str">
        <f>IF(ROWS($M$6:M17)&lt;=$M$5,LOOKUP(ROWS($M$6:M17),$L$6:$L$1200,$D$6:$D$1200),"")</f>
        <v>VAN BERRAK GENÇLIK VE SPOR  KULÜBÜ</v>
      </c>
    </row>
    <row r="18" spans="1:13" ht="16.5" customHeight="1">
      <c r="A18" s="68">
        <v>13</v>
      </c>
      <c r="B18" s="79">
        <v>424</v>
      </c>
      <c r="C18" s="80" t="s">
        <v>123</v>
      </c>
      <c r="D18" s="81" t="s">
        <v>124</v>
      </c>
      <c r="E18" s="82" t="s">
        <v>35</v>
      </c>
      <c r="F18" s="83">
        <v>35908</v>
      </c>
      <c r="G18" s="215"/>
      <c r="H18" s="216"/>
      <c r="I18" s="216"/>
      <c r="L18" s="127">
        <f>IF(D18&lt;&gt;"",IF(ISNUMBER(MATCH(D18,$D$5:D17,0)),"",LOOKUP(9.99999999999999E+307,$L$1:L17)+1),"")</f>
        <v>4</v>
      </c>
      <c r="M18" s="126" t="str">
        <f>IF(ROWS($M$6:M18)&lt;=$M$5,LOOKUP(ROWS($M$6:M18),$L$6:$L$1200,$D$6:$D$1200),"")</f>
        <v>BİNGÖL GENÇLİK SPOR KULÜBÜ</v>
      </c>
    </row>
    <row r="19" spans="1:13" ht="16.5" customHeight="1">
      <c r="A19" s="68">
        <v>14</v>
      </c>
      <c r="B19" s="69">
        <v>425</v>
      </c>
      <c r="C19" s="70" t="s">
        <v>135</v>
      </c>
      <c r="D19" s="81" t="s">
        <v>124</v>
      </c>
      <c r="E19" s="72" t="s">
        <v>35</v>
      </c>
      <c r="F19" s="73">
        <v>36015</v>
      </c>
      <c r="G19" s="215"/>
      <c r="H19" s="216"/>
      <c r="I19" s="216"/>
      <c r="L19" s="127" t="str">
        <f>IF(D19&lt;&gt;"",IF(ISNUMBER(MATCH(D19,$D$5:D18,0)),"",LOOKUP(9.99999999999999E+307,$L$1:L18)+1),"")</f>
        <v/>
      </c>
      <c r="M19" s="126" t="str">
        <f>IF(ROWS($M$6:M19)&lt;=$M$5,LOOKUP(ROWS($M$6:M19),$L$6:$L$1200,$D$6:$D$1200),"")</f>
        <v>VAN BELEDİYE VANSPOR</v>
      </c>
    </row>
    <row r="20" spans="1:13" ht="16.5" customHeight="1">
      <c r="A20" s="68">
        <v>15</v>
      </c>
      <c r="B20" s="69">
        <v>426</v>
      </c>
      <c r="C20" s="70" t="s">
        <v>136</v>
      </c>
      <c r="D20" s="81" t="s">
        <v>124</v>
      </c>
      <c r="E20" s="72" t="s">
        <v>35</v>
      </c>
      <c r="F20" s="73">
        <v>35960</v>
      </c>
      <c r="G20" s="140"/>
      <c r="H20" s="62"/>
      <c r="I20" s="62"/>
      <c r="L20" s="127" t="str">
        <f>IF(D20&lt;&gt;"",IF(ISNUMBER(MATCH(D20,$D$5:D19,0)),"",LOOKUP(9.99999999999999E+307,$L$1:L19)+1),"")</f>
        <v/>
      </c>
      <c r="M20" s="126" t="str">
        <f>IF(ROWS($M$6:M20)&lt;=$M$5,LOOKUP(ROWS($M$6:M20),$L$6:$L$1200,$D$6:$D$1200),"")</f>
        <v>VAN YENİ ÖZVAN SPOR K.</v>
      </c>
    </row>
    <row r="21" spans="1:13" ht="16.5" customHeight="1" thickBot="1">
      <c r="A21" s="68">
        <v>16</v>
      </c>
      <c r="B21" s="74">
        <v>427</v>
      </c>
      <c r="C21" s="75" t="s">
        <v>125</v>
      </c>
      <c r="D21" s="84" t="s">
        <v>124</v>
      </c>
      <c r="E21" s="77" t="s">
        <v>35</v>
      </c>
      <c r="F21" s="78">
        <v>35805</v>
      </c>
      <c r="G21" s="140"/>
      <c r="H21" s="62"/>
      <c r="I21" s="62"/>
      <c r="L21" s="127" t="str">
        <f>IF(D21&lt;&gt;"",IF(ISNUMBER(MATCH(D21,$D$5:D20,0)),"",LOOKUP(9.99999999999999E+307,$L$1:L20)+1),"")</f>
        <v/>
      </c>
      <c r="M21" s="126" t="str">
        <f>IF(ROWS($M$6:M21)&lt;=$M$5,LOOKUP(ROWS($M$6:M21),$L$6:$L$1200,$D$6:$D$1200),"")</f>
        <v>IĞDIR</v>
      </c>
    </row>
    <row r="22" spans="1:13" ht="16.5" customHeight="1">
      <c r="A22" s="68">
        <v>17</v>
      </c>
      <c r="B22" s="79">
        <v>428</v>
      </c>
      <c r="C22" s="80" t="s">
        <v>63</v>
      </c>
      <c r="D22" s="81" t="s">
        <v>37</v>
      </c>
      <c r="E22" s="82" t="s">
        <v>35</v>
      </c>
      <c r="F22" s="83">
        <v>35443</v>
      </c>
      <c r="G22" s="222"/>
      <c r="H22" s="223"/>
      <c r="I22" s="223"/>
      <c r="L22" s="127">
        <f>IF(D22&lt;&gt;"",IF(ISNUMBER(MATCH(D22,$D$5:D21,0)),"",LOOKUP(9.99999999999999E+307,$L$1:L21)+1),"")</f>
        <v>5</v>
      </c>
      <c r="M22" s="126" t="str">
        <f>IF(ROWS($M$6:M22)&lt;=$M$5,LOOKUP(ROWS($M$6:M22),$L$6:$L$1200,$D$6:$D$1200),"")</f>
        <v>BİTLİS-MUTKİ YBO GSK</v>
      </c>
    </row>
    <row r="23" spans="1:13" ht="16.5" customHeight="1">
      <c r="A23" s="68">
        <v>18</v>
      </c>
      <c r="B23" s="69">
        <v>429</v>
      </c>
      <c r="C23" s="70" t="s">
        <v>64</v>
      </c>
      <c r="D23" s="71" t="s">
        <v>37</v>
      </c>
      <c r="E23" s="72" t="s">
        <v>35</v>
      </c>
      <c r="F23" s="73">
        <v>35875</v>
      </c>
      <c r="G23" s="222"/>
      <c r="H23" s="223"/>
      <c r="I23" s="223"/>
      <c r="L23" s="127" t="str">
        <f>IF(D23&lt;&gt;"",IF(ISNUMBER(MATCH(D23,$D$5:D22,0)),"",LOOKUP(9.99999999999999E+307,$L$1:L22)+1),"")</f>
        <v/>
      </c>
      <c r="M23" s="126" t="str">
        <f>IF(ROWS($M$6:M23)&lt;=$M$5,LOOKUP(ROWS($M$6:M23),$L$6:$L$1200,$D$6:$D$1200),"")</f>
        <v>BİTLİS POLİS GÜCÜ SPOR KLB</v>
      </c>
    </row>
    <row r="24" spans="1:13" ht="16.5" customHeight="1">
      <c r="A24" s="68">
        <v>19</v>
      </c>
      <c r="B24" s="69">
        <v>430</v>
      </c>
      <c r="C24" s="70" t="s">
        <v>65</v>
      </c>
      <c r="D24" s="71" t="s">
        <v>37</v>
      </c>
      <c r="E24" s="72" t="s">
        <v>35</v>
      </c>
      <c r="F24" s="73">
        <v>35956</v>
      </c>
      <c r="G24" s="140"/>
      <c r="H24" s="62"/>
      <c r="I24" s="62"/>
      <c r="L24" s="127" t="str">
        <f>IF(D24&lt;&gt;"",IF(ISNUMBER(MATCH(D24,$D$5:D23,0)),"",LOOKUP(9.99999999999999E+307,$L$1:L23)+1),"")</f>
        <v/>
      </c>
      <c r="M24" s="126" t="str">
        <f>IF(ROWS($M$6:M24)&lt;=$M$5,LOOKUP(ROWS($M$6:M24),$L$6:$L$1200,$D$6:$D$1200),"")</f>
        <v>AĞRI</v>
      </c>
    </row>
    <row r="25" spans="1:13" ht="16.5" customHeight="1" thickBot="1">
      <c r="A25" s="68">
        <v>20</v>
      </c>
      <c r="B25" s="74">
        <v>431</v>
      </c>
      <c r="C25" s="75" t="s">
        <v>66</v>
      </c>
      <c r="D25" s="76" t="s">
        <v>37</v>
      </c>
      <c r="E25" s="77" t="s">
        <v>35</v>
      </c>
      <c r="F25" s="78">
        <v>35988</v>
      </c>
      <c r="G25" s="140"/>
      <c r="H25" s="62"/>
      <c r="I25" s="62"/>
      <c r="L25" s="127" t="str">
        <f>IF(D25&lt;&gt;"",IF(ISNUMBER(MATCH(D25,$D$5:D24,0)),"",LOOKUP(9.99999999999999E+307,$L$1:L24)+1),"")</f>
        <v/>
      </c>
      <c r="M25" s="126" t="str">
        <f>IF(ROWS($M$6:M25)&lt;=$M$5,LOOKUP(ROWS($M$6:M25),$L$6:$L$1200,$D$6:$D$1200),"")</f>
        <v>VAN- MURADİYE</v>
      </c>
    </row>
    <row r="26" spans="1:13" ht="16.5" customHeight="1">
      <c r="A26" s="68">
        <v>21</v>
      </c>
      <c r="B26" s="79">
        <v>432</v>
      </c>
      <c r="C26" s="80" t="s">
        <v>67</v>
      </c>
      <c r="D26" s="81" t="s">
        <v>41</v>
      </c>
      <c r="E26" s="82" t="s">
        <v>35</v>
      </c>
      <c r="F26" s="83">
        <v>35455</v>
      </c>
      <c r="G26" s="215"/>
      <c r="H26" s="216"/>
      <c r="I26" s="216"/>
      <c r="L26" s="127">
        <f>IF(D26&lt;&gt;"",IF(ISNUMBER(MATCH(D26,$D$5:D25,0)),"",LOOKUP(9.99999999999999E+307,$L$1:L25)+1),"")</f>
        <v>6</v>
      </c>
      <c r="M26" s="126" t="str">
        <f>IF(ROWS($M$6:M26)&lt;=$M$5,LOOKUP(ROWS($M$6:M26),$L$6:$L$1200,$D$6:$D$1200),"")</f>
        <v/>
      </c>
    </row>
    <row r="27" spans="1:13" ht="16.5" customHeight="1">
      <c r="A27" s="68">
        <v>22</v>
      </c>
      <c r="B27" s="69">
        <v>433</v>
      </c>
      <c r="C27" s="70" t="s">
        <v>68</v>
      </c>
      <c r="D27" s="71" t="s">
        <v>41</v>
      </c>
      <c r="E27" s="72" t="s">
        <v>35</v>
      </c>
      <c r="F27" s="73">
        <v>35636</v>
      </c>
      <c r="G27" s="215"/>
      <c r="H27" s="216"/>
      <c r="I27" s="216"/>
      <c r="L27" s="127" t="str">
        <f>IF(D27&lt;&gt;"",IF(ISNUMBER(MATCH(D27,$D$5:D26,0)),"",LOOKUP(9.99999999999999E+307,$L$1:L26)+1),"")</f>
        <v/>
      </c>
      <c r="M27" s="126" t="str">
        <f>IF(ROWS($M$6:M27)&lt;=$M$5,LOOKUP(ROWS($M$6:M27),$L$6:$L$1200,$D$6:$D$1200),"")</f>
        <v/>
      </c>
    </row>
    <row r="28" spans="1:13" ht="16.5" customHeight="1">
      <c r="A28" s="68">
        <v>23</v>
      </c>
      <c r="B28" s="69">
        <v>434</v>
      </c>
      <c r="C28" s="70" t="s">
        <v>69</v>
      </c>
      <c r="D28" s="71" t="s">
        <v>41</v>
      </c>
      <c r="E28" s="72" t="s">
        <v>35</v>
      </c>
      <c r="F28" s="73">
        <v>36027</v>
      </c>
      <c r="G28" s="140"/>
      <c r="H28" s="62"/>
      <c r="I28" s="62"/>
      <c r="L28" s="127" t="str">
        <f>IF(D28&lt;&gt;"",IF(ISNUMBER(MATCH(D28,$D$5:D27,0)),"",LOOKUP(9.99999999999999E+307,$L$1:L27)+1),"")</f>
        <v/>
      </c>
      <c r="M28" s="126" t="str">
        <f>IF(ROWS($M$6:M28)&lt;=$M$5,LOOKUP(ROWS($M$6:M28),$L$6:$L$1200,$D$6:$D$1200),"")</f>
        <v/>
      </c>
    </row>
    <row r="29" spans="1:13" ht="16.5" customHeight="1" thickBot="1">
      <c r="A29" s="68">
        <v>24</v>
      </c>
      <c r="B29" s="74">
        <v>435</v>
      </c>
      <c r="C29" s="75" t="s">
        <v>70</v>
      </c>
      <c r="D29" s="76" t="s">
        <v>41</v>
      </c>
      <c r="E29" s="77" t="s">
        <v>35</v>
      </c>
      <c r="F29" s="78">
        <v>36082</v>
      </c>
      <c r="G29" s="140"/>
      <c r="H29" s="62"/>
      <c r="I29" s="62"/>
      <c r="L29" s="127" t="str">
        <f>IF(D29&lt;&gt;"",IF(ISNUMBER(MATCH(D29,$D$5:D28,0)),"",LOOKUP(9.99999999999999E+307,$L$1:L28)+1),"")</f>
        <v/>
      </c>
      <c r="M29" s="126" t="str">
        <f>IF(ROWS($M$6:M29)&lt;=$M$5,LOOKUP(ROWS($M$6:M29),$L$6:$L$1200,$D$6:$D$1200),"")</f>
        <v/>
      </c>
    </row>
    <row r="30" spans="1:13" ht="16.5" customHeight="1">
      <c r="A30" s="68">
        <v>25</v>
      </c>
      <c r="B30" s="79">
        <v>436</v>
      </c>
      <c r="C30" s="80" t="s">
        <v>71</v>
      </c>
      <c r="D30" s="81" t="s">
        <v>72</v>
      </c>
      <c r="E30" s="82" t="s">
        <v>35</v>
      </c>
      <c r="F30" s="83">
        <v>35462</v>
      </c>
      <c r="G30" s="215"/>
      <c r="H30" s="216"/>
      <c r="I30" s="216"/>
      <c r="L30" s="127">
        <f>IF(D30&lt;&gt;"",IF(ISNUMBER(MATCH(D30,$D$5:D29,0)),"",LOOKUP(9.99999999999999E+307,$L$1:L29)+1),"")</f>
        <v>7</v>
      </c>
      <c r="M30" s="126" t="str">
        <f>IF(ROWS($M$6:M30)&lt;=$M$5,LOOKUP(ROWS($M$6:M30),$L$6:$L$1200,$D$6:$D$1200),"")</f>
        <v/>
      </c>
    </row>
    <row r="31" spans="1:13" ht="16.5" customHeight="1">
      <c r="A31" s="68">
        <v>26</v>
      </c>
      <c r="B31" s="69">
        <v>437</v>
      </c>
      <c r="C31" s="70" t="s">
        <v>73</v>
      </c>
      <c r="D31" s="71" t="s">
        <v>72</v>
      </c>
      <c r="E31" s="72" t="s">
        <v>35</v>
      </c>
      <c r="F31" s="73">
        <v>35686</v>
      </c>
      <c r="G31" s="215"/>
      <c r="H31" s="216"/>
      <c r="I31" s="216"/>
      <c r="L31" s="127" t="str">
        <f>IF(D31&lt;&gt;"",IF(ISNUMBER(MATCH(D31,$D$5:D30,0)),"",LOOKUP(9.99999999999999E+307,$L$1:L30)+1),"")</f>
        <v/>
      </c>
      <c r="M31" s="126" t="str">
        <f>IF(ROWS($M$6:M31)&lt;=$M$5,LOOKUP(ROWS($M$6:M31),$L$6:$L$1200,$D$6:$D$1200),"")</f>
        <v/>
      </c>
    </row>
    <row r="32" spans="1:13" ht="16.5" customHeight="1">
      <c r="A32" s="68">
        <v>27</v>
      </c>
      <c r="B32" s="69">
        <v>438</v>
      </c>
      <c r="C32" s="70" t="s">
        <v>74</v>
      </c>
      <c r="D32" s="71" t="s">
        <v>72</v>
      </c>
      <c r="E32" s="72" t="s">
        <v>35</v>
      </c>
      <c r="F32" s="73">
        <v>35835</v>
      </c>
      <c r="G32" s="140"/>
      <c r="H32" s="62"/>
      <c r="I32" s="62"/>
      <c r="L32" s="127" t="str">
        <f>IF(D32&lt;&gt;"",IF(ISNUMBER(MATCH(D32,$D$5:D31,0)),"",LOOKUP(9.99999999999999E+307,$L$1:L31)+1),"")</f>
        <v/>
      </c>
      <c r="M32" s="126" t="str">
        <f>IF(ROWS($M$6:M32)&lt;=$M$5,LOOKUP(ROWS($M$6:M32),$L$6:$L$1200,$D$6:$D$1200),"")</f>
        <v/>
      </c>
    </row>
    <row r="33" spans="1:13" ht="16.5" customHeight="1" thickBot="1">
      <c r="A33" s="68">
        <v>28</v>
      </c>
      <c r="B33" s="74">
        <v>439</v>
      </c>
      <c r="C33" s="75" t="s">
        <v>130</v>
      </c>
      <c r="D33" s="76" t="s">
        <v>72</v>
      </c>
      <c r="E33" s="77" t="s">
        <v>35</v>
      </c>
      <c r="F33" s="78">
        <v>36075</v>
      </c>
      <c r="G33" s="140"/>
      <c r="H33" s="62"/>
      <c r="I33" s="62"/>
      <c r="L33" s="127" t="str">
        <f>IF(D33&lt;&gt;"",IF(ISNUMBER(MATCH(D33,$D$5:D32,0)),"",LOOKUP(9.99999999999999E+307,$L$1:L32)+1),"")</f>
        <v/>
      </c>
      <c r="M33" s="126" t="str">
        <f>IF(ROWS($M$6:M33)&lt;=$M$5,LOOKUP(ROWS($M$6:M33),$L$6:$L$1200,$D$6:$D$1200),"")</f>
        <v/>
      </c>
    </row>
    <row r="34" spans="1:13" ht="16.5" customHeight="1">
      <c r="A34" s="68">
        <v>29</v>
      </c>
      <c r="B34" s="79">
        <v>440</v>
      </c>
      <c r="C34" s="80" t="s">
        <v>75</v>
      </c>
      <c r="D34" s="81" t="s">
        <v>76</v>
      </c>
      <c r="E34" s="82" t="s">
        <v>35</v>
      </c>
      <c r="F34" s="83">
        <v>35499</v>
      </c>
      <c r="G34" s="215"/>
      <c r="H34" s="216"/>
      <c r="I34" s="216"/>
      <c r="L34" s="127">
        <f>IF(D34&lt;&gt;"",IF(ISNUMBER(MATCH(D34,$D$5:D33,0)),"",LOOKUP(9.99999999999999E+307,$L$1:L33)+1),"")</f>
        <v>8</v>
      </c>
      <c r="M34" s="126" t="str">
        <f>IF(ROWS($M$6:M34)&lt;=$M$5,LOOKUP(ROWS($M$6:M34),$L$6:$L$1200,$D$6:$D$1200),"")</f>
        <v/>
      </c>
    </row>
    <row r="35" spans="1:13" ht="16.5" customHeight="1">
      <c r="A35" s="68">
        <v>30</v>
      </c>
      <c r="B35" s="69">
        <v>441</v>
      </c>
      <c r="C35" s="70" t="s">
        <v>77</v>
      </c>
      <c r="D35" s="71" t="s">
        <v>76</v>
      </c>
      <c r="E35" s="72" t="s">
        <v>35</v>
      </c>
      <c r="F35" s="73">
        <v>35712</v>
      </c>
      <c r="G35" s="215"/>
      <c r="H35" s="216"/>
      <c r="I35" s="216"/>
      <c r="L35" s="127" t="str">
        <f>IF(D35&lt;&gt;"",IF(ISNUMBER(MATCH(D35,$D$5:D34,0)),"",LOOKUP(9.99999999999999E+307,$L$1:L34)+1),"")</f>
        <v/>
      </c>
      <c r="M35" s="126" t="str">
        <f>IF(ROWS($M$6:M35)&lt;=$M$5,LOOKUP(ROWS($M$6:M35),$L$6:$L$1200,$D$6:$D$1200),"")</f>
        <v/>
      </c>
    </row>
    <row r="36" spans="1:13" ht="16.5" customHeight="1">
      <c r="A36" s="68">
        <v>31</v>
      </c>
      <c r="B36" s="69">
        <v>442</v>
      </c>
      <c r="C36" s="70" t="s">
        <v>78</v>
      </c>
      <c r="D36" s="71" t="s">
        <v>76</v>
      </c>
      <c r="E36" s="72" t="s">
        <v>35</v>
      </c>
      <c r="F36" s="73">
        <v>36058</v>
      </c>
      <c r="G36" s="140"/>
      <c r="H36" s="62"/>
      <c r="I36" s="62"/>
      <c r="L36" s="127" t="str">
        <f>IF(D36&lt;&gt;"",IF(ISNUMBER(MATCH(D36,$D$5:D35,0)),"",LOOKUP(9.99999999999999E+307,$L$1:L35)+1),"")</f>
        <v/>
      </c>
      <c r="M36" s="126" t="str">
        <f>IF(ROWS($M$6:M36)&lt;=$M$5,LOOKUP(ROWS($M$6:M36),$L$6:$L$1200,$D$6:$D$1200),"")</f>
        <v/>
      </c>
    </row>
    <row r="37" spans="1:13" ht="16.5" customHeight="1" thickBot="1">
      <c r="A37" s="68">
        <v>32</v>
      </c>
      <c r="B37" s="74">
        <v>443</v>
      </c>
      <c r="C37" s="75" t="s">
        <v>79</v>
      </c>
      <c r="D37" s="76" t="s">
        <v>76</v>
      </c>
      <c r="E37" s="77" t="s">
        <v>35</v>
      </c>
      <c r="F37" s="78">
        <v>36039</v>
      </c>
      <c r="G37" s="140"/>
      <c r="H37" s="62"/>
      <c r="I37" s="62"/>
      <c r="L37" s="127" t="str">
        <f>IF(D37&lt;&gt;"",IF(ISNUMBER(MATCH(D37,$D$5:D36,0)),"",LOOKUP(9.99999999999999E+307,$L$1:L36)+1),"")</f>
        <v/>
      </c>
      <c r="M37" s="126" t="str">
        <f>IF(ROWS($M$6:M37)&lt;=$M$5,LOOKUP(ROWS($M$6:M37),$L$6:$L$1200,$D$6:$D$1200),"")</f>
        <v/>
      </c>
    </row>
    <row r="38" spans="1:13" ht="16.5" customHeight="1">
      <c r="A38" s="68">
        <v>33</v>
      </c>
      <c r="B38" s="79">
        <v>444</v>
      </c>
      <c r="C38" s="80" t="s">
        <v>80</v>
      </c>
      <c r="D38" s="81" t="s">
        <v>42</v>
      </c>
      <c r="E38" s="82" t="s">
        <v>35</v>
      </c>
      <c r="F38" s="83">
        <v>35796</v>
      </c>
      <c r="G38" s="215"/>
      <c r="H38" s="216"/>
      <c r="I38" s="216"/>
      <c r="L38" s="127">
        <f>IF(D38&lt;&gt;"",IF(ISNUMBER(MATCH(D38,$D$5:D37,0)),"",LOOKUP(9.99999999999999E+307,$L$1:L37)+1),"")</f>
        <v>9</v>
      </c>
      <c r="M38" s="126" t="str">
        <f>IF(ROWS($M$6:M38)&lt;=$M$5,LOOKUP(ROWS($M$6:M38),$L$6:$L$1200,$D$6:$D$1200),"")</f>
        <v/>
      </c>
    </row>
    <row r="39" spans="1:13" ht="16.5" customHeight="1">
      <c r="A39" s="68">
        <v>34</v>
      </c>
      <c r="B39" s="69">
        <v>445</v>
      </c>
      <c r="C39" s="70" t="s">
        <v>81</v>
      </c>
      <c r="D39" s="71" t="s">
        <v>42</v>
      </c>
      <c r="E39" s="72" t="s">
        <v>35</v>
      </c>
      <c r="F39" s="73">
        <v>35863</v>
      </c>
      <c r="G39" s="215"/>
      <c r="H39" s="216"/>
      <c r="I39" s="216"/>
      <c r="L39" s="127" t="str">
        <f>IF(D39&lt;&gt;"",IF(ISNUMBER(MATCH(D39,$D$5:D38,0)),"",LOOKUP(9.99999999999999E+307,$L$1:L38)+1),"")</f>
        <v/>
      </c>
      <c r="M39" s="126" t="str">
        <f>IF(ROWS($M$6:M39)&lt;=$M$5,LOOKUP(ROWS($M$6:M39),$L$6:$L$1200,$D$6:$D$1200),"")</f>
        <v/>
      </c>
    </row>
    <row r="40" spans="1:13" ht="16.5" customHeight="1">
      <c r="A40" s="68">
        <v>35</v>
      </c>
      <c r="B40" s="69">
        <v>446</v>
      </c>
      <c r="C40" s="70" t="s">
        <v>82</v>
      </c>
      <c r="D40" s="71" t="s">
        <v>42</v>
      </c>
      <c r="E40" s="72" t="s">
        <v>35</v>
      </c>
      <c r="F40" s="73">
        <v>35905</v>
      </c>
      <c r="G40" s="140"/>
      <c r="H40" s="62"/>
      <c r="I40" s="62"/>
      <c r="L40" s="127" t="str">
        <f>IF(D40&lt;&gt;"",IF(ISNUMBER(MATCH(D40,$D$5:D39,0)),"",LOOKUP(9.99999999999999E+307,$L$1:L39)+1),"")</f>
        <v/>
      </c>
      <c r="M40" s="126" t="str">
        <f>IF(ROWS($M$6:M40)&lt;=$M$5,LOOKUP(ROWS($M$6:M40),$L$6:$L$1200,$D$6:$D$1200),"")</f>
        <v/>
      </c>
    </row>
    <row r="41" spans="1:13" ht="16.5" customHeight="1" thickBot="1">
      <c r="A41" s="68">
        <v>36</v>
      </c>
      <c r="B41" s="74">
        <v>447</v>
      </c>
      <c r="C41" s="75" t="s">
        <v>83</v>
      </c>
      <c r="D41" s="76" t="s">
        <v>42</v>
      </c>
      <c r="E41" s="77" t="s">
        <v>35</v>
      </c>
      <c r="F41" s="78">
        <v>35561</v>
      </c>
      <c r="G41" s="140"/>
      <c r="H41" s="62"/>
      <c r="I41" s="62"/>
      <c r="L41" s="127" t="str">
        <f>IF(D41&lt;&gt;"",IF(ISNUMBER(MATCH(D41,$D$5:D40,0)),"",LOOKUP(9.99999999999999E+307,$L$1:L40)+1),"")</f>
        <v/>
      </c>
      <c r="M41" s="126" t="str">
        <f>IF(ROWS($M$6:M41)&lt;=$M$5,LOOKUP(ROWS($M$6:M41),$L$6:$L$1200,$D$6:$D$1200),"")</f>
        <v/>
      </c>
    </row>
    <row r="42" spans="1:13" ht="16.5" customHeight="1">
      <c r="A42" s="68">
        <v>37</v>
      </c>
      <c r="B42" s="79">
        <v>452</v>
      </c>
      <c r="C42" s="80" t="s">
        <v>89</v>
      </c>
      <c r="D42" s="81" t="s">
        <v>44</v>
      </c>
      <c r="E42" s="82" t="s">
        <v>35</v>
      </c>
      <c r="F42" s="83">
        <v>35466</v>
      </c>
      <c r="G42" s="215"/>
      <c r="H42" s="216"/>
      <c r="I42" s="216"/>
      <c r="L42" s="127">
        <f>IF(D42&lt;&gt;"",IF(ISNUMBER(MATCH(D42,$D$5:D41,0)),"",LOOKUP(9.99999999999999E+307,$L$1:L41)+1),"")</f>
        <v>10</v>
      </c>
      <c r="M42" s="126" t="str">
        <f>IF(ROWS($M$6:M42)&lt;=$M$5,LOOKUP(ROWS($M$6:M42),$L$6:$L$1200,$D$6:$D$1200),"")</f>
        <v/>
      </c>
    </row>
    <row r="43" spans="1:13" ht="16.5" customHeight="1">
      <c r="A43" s="68">
        <v>38</v>
      </c>
      <c r="B43" s="69">
        <v>453</v>
      </c>
      <c r="C43" s="70" t="s">
        <v>90</v>
      </c>
      <c r="D43" s="71" t="s">
        <v>44</v>
      </c>
      <c r="E43" s="72" t="s">
        <v>35</v>
      </c>
      <c r="F43" s="73">
        <v>35481</v>
      </c>
      <c r="G43" s="215"/>
      <c r="H43" s="216"/>
      <c r="I43" s="216"/>
      <c r="L43" s="127" t="str">
        <f>IF(D43&lt;&gt;"",IF(ISNUMBER(MATCH(D43,$D$5:D42,0)),"",LOOKUP(9.99999999999999E+307,$L$1:L42)+1),"")</f>
        <v/>
      </c>
      <c r="M43" s="126" t="str">
        <f>IF(ROWS($M$6:M43)&lt;=$M$5,LOOKUP(ROWS($M$6:M43),$L$6:$L$1200,$D$6:$D$1200),"")</f>
        <v/>
      </c>
    </row>
    <row r="44" spans="1:13" ht="16.5" customHeight="1">
      <c r="A44" s="68">
        <v>39</v>
      </c>
      <c r="B44" s="69">
        <v>454</v>
      </c>
      <c r="C44" s="70" t="s">
        <v>91</v>
      </c>
      <c r="D44" s="71" t="s">
        <v>44</v>
      </c>
      <c r="E44" s="72" t="s">
        <v>35</v>
      </c>
      <c r="F44" s="73">
        <v>35481</v>
      </c>
      <c r="G44" s="140"/>
      <c r="H44" s="62"/>
      <c r="I44" s="62"/>
      <c r="L44" s="127" t="str">
        <f>IF(D44&lt;&gt;"",IF(ISNUMBER(MATCH(D44,$D$5:D43,0)),"",LOOKUP(9.99999999999999E+307,$L$1:L43)+1),"")</f>
        <v/>
      </c>
      <c r="M44" s="126" t="str">
        <f>IF(ROWS($M$6:M44)&lt;=$M$5,LOOKUP(ROWS($M$6:M44),$L$6:$L$1200,$D$6:$D$1200),"")</f>
        <v/>
      </c>
    </row>
    <row r="45" spans="1:13" ht="16.5" customHeight="1" thickBot="1">
      <c r="A45" s="68">
        <v>40</v>
      </c>
      <c r="B45" s="74">
        <v>455</v>
      </c>
      <c r="C45" s="75" t="s">
        <v>92</v>
      </c>
      <c r="D45" s="76" t="s">
        <v>44</v>
      </c>
      <c r="E45" s="77" t="s">
        <v>35</v>
      </c>
      <c r="F45" s="78">
        <v>35947</v>
      </c>
      <c r="G45" s="140"/>
      <c r="H45" s="62"/>
      <c r="I45" s="62"/>
      <c r="L45" s="127" t="str">
        <f>IF(D45&lt;&gt;"",IF(ISNUMBER(MATCH(D45,$D$5:D44,0)),"",LOOKUP(9.99999999999999E+307,$L$1:L44)+1),"")</f>
        <v/>
      </c>
      <c r="M45" s="126" t="str">
        <f>IF(ROWS($M$6:M45)&lt;=$M$5,LOOKUP(ROWS($M$6:M45),$L$6:$L$1200,$D$6:$D$1200),"")</f>
        <v/>
      </c>
    </row>
    <row r="46" spans="1:13" ht="16.5" customHeight="1">
      <c r="A46" s="68">
        <v>41</v>
      </c>
      <c r="B46" s="79">
        <v>456</v>
      </c>
      <c r="C46" s="80" t="s">
        <v>93</v>
      </c>
      <c r="D46" s="81" t="s">
        <v>43</v>
      </c>
      <c r="E46" s="82" t="s">
        <v>35</v>
      </c>
      <c r="F46" s="83">
        <v>35796</v>
      </c>
      <c r="G46" s="140"/>
      <c r="H46" s="62"/>
      <c r="I46" s="62"/>
      <c r="L46" s="127">
        <f>IF(D46&lt;&gt;"",IF(ISNUMBER(MATCH(D46,$D$5:D45,0)),"",LOOKUP(9.99999999999999E+307,$L$1:L45)+1),"")</f>
        <v>11</v>
      </c>
      <c r="M46" s="126" t="str">
        <f>IF(ROWS($M$6:M46)&lt;=$M$5,LOOKUP(ROWS($M$6:M46),$L$6:$L$1200,$D$6:$D$1200),"")</f>
        <v/>
      </c>
    </row>
    <row r="47" spans="1:13" ht="16.5" customHeight="1">
      <c r="A47" s="68">
        <v>42</v>
      </c>
      <c r="B47" s="69">
        <v>457</v>
      </c>
      <c r="C47" s="70" t="s">
        <v>94</v>
      </c>
      <c r="D47" s="71" t="s">
        <v>43</v>
      </c>
      <c r="E47" s="72" t="s">
        <v>35</v>
      </c>
      <c r="F47" s="73">
        <v>35796</v>
      </c>
      <c r="G47" s="140"/>
      <c r="H47" s="62"/>
      <c r="I47" s="62"/>
      <c r="L47" s="127" t="str">
        <f>IF(D47&lt;&gt;"",IF(ISNUMBER(MATCH(D47,$D$5:D46,0)),"",LOOKUP(9.99999999999999E+307,$L$1:L46)+1),"")</f>
        <v/>
      </c>
      <c r="M47" s="126" t="str">
        <f>IF(ROWS($M$6:M47)&lt;=$M$5,LOOKUP(ROWS($M$6:M47),$L$6:$L$1200,$D$6:$D$1200),"")</f>
        <v/>
      </c>
    </row>
    <row r="48" spans="1:13" ht="16.5" customHeight="1">
      <c r="A48" s="68">
        <v>43</v>
      </c>
      <c r="B48" s="69">
        <v>458</v>
      </c>
      <c r="C48" s="70" t="s">
        <v>95</v>
      </c>
      <c r="D48" s="71" t="s">
        <v>43</v>
      </c>
      <c r="E48" s="72" t="s">
        <v>35</v>
      </c>
      <c r="F48" s="73">
        <v>35796</v>
      </c>
      <c r="G48" s="140"/>
      <c r="H48" s="62"/>
      <c r="I48" s="62"/>
      <c r="L48" s="127" t="str">
        <f>IF(D48&lt;&gt;"",IF(ISNUMBER(MATCH(D48,$D$5:D47,0)),"",LOOKUP(9.99999999999999E+307,$L$1:L47)+1),"")</f>
        <v/>
      </c>
      <c r="M48" s="126" t="str">
        <f>IF(ROWS($M$6:M48)&lt;=$M$5,LOOKUP(ROWS($M$6:M48),$L$6:$L$1200,$D$6:$D$1200),"")</f>
        <v/>
      </c>
    </row>
    <row r="49" spans="1:13" ht="16.5" customHeight="1" thickBot="1">
      <c r="A49" s="68">
        <v>44</v>
      </c>
      <c r="B49" s="74">
        <v>459</v>
      </c>
      <c r="C49" s="75" t="s">
        <v>96</v>
      </c>
      <c r="D49" s="76" t="s">
        <v>43</v>
      </c>
      <c r="E49" s="77" t="s">
        <v>35</v>
      </c>
      <c r="F49" s="78">
        <v>35796</v>
      </c>
      <c r="G49" s="140"/>
      <c r="H49" s="62"/>
      <c r="I49" s="62"/>
      <c r="L49" s="127" t="str">
        <f>IF(D49&lt;&gt;"",IF(ISNUMBER(MATCH(D49,$D$5:D48,0)),"",LOOKUP(9.99999999999999E+307,$L$1:L48)+1),"")</f>
        <v/>
      </c>
      <c r="M49" s="126" t="str">
        <f>IF(ROWS($M$6:M49)&lt;=$M$5,LOOKUP(ROWS($M$6:M49),$L$6:$L$1200,$D$6:$D$1200),"")</f>
        <v/>
      </c>
    </row>
    <row r="50" spans="1:13" ht="16.5" customHeight="1">
      <c r="A50" s="68">
        <v>45</v>
      </c>
      <c r="B50" s="79">
        <v>464</v>
      </c>
      <c r="C50" s="80" t="s">
        <v>102</v>
      </c>
      <c r="D50" s="81" t="s">
        <v>103</v>
      </c>
      <c r="E50" s="82" t="s">
        <v>35</v>
      </c>
      <c r="F50" s="83">
        <v>35989</v>
      </c>
      <c r="G50" s="215"/>
      <c r="H50" s="216"/>
      <c r="I50" s="216"/>
      <c r="L50" s="127">
        <f>IF(D50&lt;&gt;"",IF(ISNUMBER(MATCH(D50,$D$5:D49,0)),"",LOOKUP(9.99999999999999E+307,$L$1:L49)+1),"")</f>
        <v>12</v>
      </c>
      <c r="M50" s="126" t="str">
        <f>IF(ROWS($M$6:M50)&lt;=$M$5,LOOKUP(ROWS($M$6:M50),$L$6:$L$1200,$D$6:$D$1200),"")</f>
        <v/>
      </c>
    </row>
    <row r="51" spans="1:13" ht="16.5" customHeight="1">
      <c r="A51" s="68">
        <v>46</v>
      </c>
      <c r="B51" s="69">
        <v>465</v>
      </c>
      <c r="C51" s="70" t="s">
        <v>104</v>
      </c>
      <c r="D51" s="71" t="s">
        <v>103</v>
      </c>
      <c r="E51" s="72" t="s">
        <v>35</v>
      </c>
      <c r="F51" s="73">
        <v>35854</v>
      </c>
      <c r="G51" s="215"/>
      <c r="H51" s="216"/>
      <c r="I51" s="216"/>
      <c r="L51" s="127" t="str">
        <f>IF(D51&lt;&gt;"",IF(ISNUMBER(MATCH(D51,$D$5:D50,0)),"",LOOKUP(9.99999999999999E+307,$L$1:L50)+1),"")</f>
        <v/>
      </c>
      <c r="M51" s="126" t="str">
        <f>IF(ROWS($M$6:M51)&lt;=$M$5,LOOKUP(ROWS($M$6:M51),$L$6:$L$1200,$D$6:$D$1200),"")</f>
        <v/>
      </c>
    </row>
    <row r="52" spans="1:13" ht="16.5" customHeight="1">
      <c r="A52" s="68">
        <v>47</v>
      </c>
      <c r="B52" s="69">
        <v>466</v>
      </c>
      <c r="C52" s="70" t="s">
        <v>105</v>
      </c>
      <c r="D52" s="71" t="s">
        <v>103</v>
      </c>
      <c r="E52" s="72" t="s">
        <v>35</v>
      </c>
      <c r="F52" s="73">
        <v>35900</v>
      </c>
      <c r="G52" s="140"/>
      <c r="H52" s="62"/>
      <c r="I52" s="62"/>
      <c r="L52" s="127" t="str">
        <f>IF(D52&lt;&gt;"",IF(ISNUMBER(MATCH(D52,$D$5:D51,0)),"",LOOKUP(9.99999999999999E+307,$L$1:L51)+1),"")</f>
        <v/>
      </c>
      <c r="M52" s="126" t="str">
        <f>IF(ROWS($M$6:M52)&lt;=$M$5,LOOKUP(ROWS($M$6:M52),$L$6:$L$1200,$D$6:$D$1200),"")</f>
        <v/>
      </c>
    </row>
    <row r="53" spans="1:13" ht="16.5" customHeight="1" thickBot="1">
      <c r="A53" s="68">
        <v>48</v>
      </c>
      <c r="B53" s="74">
        <v>467</v>
      </c>
      <c r="C53" s="75" t="s">
        <v>106</v>
      </c>
      <c r="D53" s="76" t="s">
        <v>103</v>
      </c>
      <c r="E53" s="77" t="s">
        <v>35</v>
      </c>
      <c r="F53" s="78">
        <v>35886</v>
      </c>
      <c r="G53" s="140"/>
      <c r="H53" s="62"/>
      <c r="I53" s="62"/>
      <c r="L53" s="127" t="str">
        <f>IF(D53&lt;&gt;"",IF(ISNUMBER(MATCH(D53,$D$5:D52,0)),"",LOOKUP(9.99999999999999E+307,$L$1:L52)+1),"")</f>
        <v/>
      </c>
      <c r="M53" s="126" t="str">
        <f>IF(ROWS($M$6:M53)&lt;=$M$5,LOOKUP(ROWS($M$6:M53),$L$6:$L$1200,$D$6:$D$1200),"")</f>
        <v/>
      </c>
    </row>
    <row r="54" spans="1:13" ht="16.5" customHeight="1">
      <c r="A54" s="68">
        <v>49</v>
      </c>
      <c r="B54" s="79">
        <v>468</v>
      </c>
      <c r="C54" s="80" t="s">
        <v>131</v>
      </c>
      <c r="D54" s="81" t="s">
        <v>107</v>
      </c>
      <c r="E54" s="82" t="s">
        <v>35</v>
      </c>
      <c r="F54" s="83">
        <v>35802</v>
      </c>
      <c r="G54" s="215"/>
      <c r="H54" s="216"/>
      <c r="I54" s="216"/>
      <c r="L54" s="127">
        <f>IF(D54&lt;&gt;"",IF(ISNUMBER(MATCH(D54,$D$5:D53,0)),"",LOOKUP(9.99999999999999E+307,$L$1:L53)+1),"")</f>
        <v>13</v>
      </c>
      <c r="M54" s="126" t="str">
        <f>IF(ROWS($M$6:M54)&lt;=$M$5,LOOKUP(ROWS($M$6:M54),$L$6:$L$1200,$D$6:$D$1200),"")</f>
        <v/>
      </c>
    </row>
    <row r="55" spans="1:13" ht="16.5" customHeight="1">
      <c r="A55" s="68">
        <v>50</v>
      </c>
      <c r="B55" s="69">
        <v>469</v>
      </c>
      <c r="C55" s="70" t="s">
        <v>108</v>
      </c>
      <c r="D55" s="71" t="s">
        <v>107</v>
      </c>
      <c r="E55" s="72" t="s">
        <v>35</v>
      </c>
      <c r="F55" s="73">
        <v>35796</v>
      </c>
      <c r="G55" s="215"/>
      <c r="H55" s="216"/>
      <c r="I55" s="216"/>
      <c r="L55" s="127" t="str">
        <f>IF(D55&lt;&gt;"",IF(ISNUMBER(MATCH(D55,$D$5:D54,0)),"",LOOKUP(9.99999999999999E+307,$L$1:L54)+1),"")</f>
        <v/>
      </c>
      <c r="M55" s="126" t="str">
        <f>IF(ROWS($M$6:M55)&lt;=$M$5,LOOKUP(ROWS($M$6:M55),$L$6:$L$1200,$D$6:$D$1200),"")</f>
        <v/>
      </c>
    </row>
    <row r="56" spans="1:13" ht="16.5" customHeight="1">
      <c r="A56" s="68">
        <v>51</v>
      </c>
      <c r="B56" s="69">
        <v>470</v>
      </c>
      <c r="C56" s="70" t="s">
        <v>132</v>
      </c>
      <c r="D56" s="71" t="s">
        <v>107</v>
      </c>
      <c r="E56" s="72" t="s">
        <v>35</v>
      </c>
      <c r="F56" s="73">
        <v>35867</v>
      </c>
      <c r="G56" s="140"/>
      <c r="H56" s="62"/>
      <c r="I56" s="62"/>
      <c r="L56" s="127" t="str">
        <f>IF(D56&lt;&gt;"",IF(ISNUMBER(MATCH(D56,$D$5:D55,0)),"",LOOKUP(9.99999999999999E+307,$L$1:L55)+1),"")</f>
        <v/>
      </c>
      <c r="M56" s="126" t="str">
        <f>IF(ROWS($M$6:M56)&lt;=$M$5,LOOKUP(ROWS($M$6:M56),$L$6:$L$1200,$D$6:$D$1200),"")</f>
        <v/>
      </c>
    </row>
    <row r="57" spans="1:13" ht="16.5" customHeight="1" thickBot="1">
      <c r="A57" s="68">
        <v>52</v>
      </c>
      <c r="B57" s="74">
        <v>471</v>
      </c>
      <c r="C57" s="75" t="s">
        <v>133</v>
      </c>
      <c r="D57" s="76" t="s">
        <v>107</v>
      </c>
      <c r="E57" s="77" t="s">
        <v>35</v>
      </c>
      <c r="F57" s="78">
        <v>35676</v>
      </c>
      <c r="G57" s="140"/>
      <c r="H57" s="62"/>
      <c r="I57" s="62"/>
      <c r="L57" s="127" t="str">
        <f>IF(D57&lt;&gt;"",IF(ISNUMBER(MATCH(D57,$D$5:D56,0)),"",LOOKUP(9.99999999999999E+307,$L$1:L56)+1),"")</f>
        <v/>
      </c>
      <c r="M57" s="126" t="str">
        <f>IF(ROWS($M$6:M57)&lt;=$M$5,LOOKUP(ROWS($M$6:M57),$L$6:$L$1200,$D$6:$D$1200),"")</f>
        <v/>
      </c>
    </row>
    <row r="58" spans="1:13" ht="16.5" customHeight="1">
      <c r="A58" s="68">
        <v>53</v>
      </c>
      <c r="B58" s="79">
        <v>472</v>
      </c>
      <c r="C58" s="80" t="s">
        <v>109</v>
      </c>
      <c r="D58" s="81" t="s">
        <v>110</v>
      </c>
      <c r="E58" s="82" t="s">
        <v>35</v>
      </c>
      <c r="F58" s="83">
        <v>35496</v>
      </c>
      <c r="G58" s="215"/>
      <c r="H58" s="216"/>
      <c r="I58" s="216"/>
      <c r="L58" s="127">
        <f>IF(D58&lt;&gt;"",IF(ISNUMBER(MATCH(D58,$D$5:D57,0)),"",LOOKUP(9.99999999999999E+307,$L$1:L57)+1),"")</f>
        <v>14</v>
      </c>
      <c r="M58" s="126" t="str">
        <f>IF(ROWS($M$6:M58)&lt;=$M$5,LOOKUP(ROWS($M$6:M58),$L$6:$L$1200,$D$6:$D$1200),"")</f>
        <v/>
      </c>
    </row>
    <row r="59" spans="1:13" ht="16.5" customHeight="1">
      <c r="A59" s="68">
        <v>54</v>
      </c>
      <c r="B59" s="69">
        <v>473</v>
      </c>
      <c r="C59" s="70" t="s">
        <v>111</v>
      </c>
      <c r="D59" s="71" t="s">
        <v>110</v>
      </c>
      <c r="E59" s="72" t="s">
        <v>35</v>
      </c>
      <c r="F59" s="73">
        <v>35662</v>
      </c>
      <c r="G59" s="215"/>
      <c r="H59" s="216"/>
      <c r="I59" s="216"/>
      <c r="L59" s="127" t="str">
        <f>IF(D59&lt;&gt;"",IF(ISNUMBER(MATCH(D59,$D$5:D58,0)),"",LOOKUP(9.99999999999999E+307,$L$1:L58)+1),"")</f>
        <v/>
      </c>
      <c r="M59" s="126" t="str">
        <f>IF(ROWS($M$6:M59)&lt;=$M$5,LOOKUP(ROWS($M$6:M59),$L$6:$L$1200,$D$6:$D$1200),"")</f>
        <v/>
      </c>
    </row>
    <row r="60" spans="1:13" ht="16.5" customHeight="1">
      <c r="A60" s="68">
        <v>55</v>
      </c>
      <c r="B60" s="69">
        <v>474</v>
      </c>
      <c r="C60" s="70" t="s">
        <v>112</v>
      </c>
      <c r="D60" s="71" t="s">
        <v>110</v>
      </c>
      <c r="E60" s="72" t="s">
        <v>35</v>
      </c>
      <c r="F60" s="73">
        <v>35490</v>
      </c>
      <c r="G60" s="140"/>
      <c r="H60" s="62"/>
      <c r="I60" s="62"/>
      <c r="L60" s="127" t="str">
        <f>IF(D60&lt;&gt;"",IF(ISNUMBER(MATCH(D60,$D$5:D59,0)),"",LOOKUP(9.99999999999999E+307,$L$1:L59)+1),"")</f>
        <v/>
      </c>
      <c r="M60" s="126" t="str">
        <f>IF(ROWS($M$6:M60)&lt;=$M$5,LOOKUP(ROWS($M$6:M60),$L$6:$L$1200,$D$6:$D$1200),"")</f>
        <v/>
      </c>
    </row>
    <row r="61" spans="1:13" ht="16.5" customHeight="1" thickBot="1">
      <c r="A61" s="68">
        <v>56</v>
      </c>
      <c r="B61" s="74">
        <v>475</v>
      </c>
      <c r="C61" s="75" t="s">
        <v>113</v>
      </c>
      <c r="D61" s="76" t="s">
        <v>110</v>
      </c>
      <c r="E61" s="77" t="s">
        <v>35</v>
      </c>
      <c r="F61" s="78">
        <v>35612</v>
      </c>
      <c r="G61" s="140"/>
      <c r="H61" s="62"/>
      <c r="I61" s="62"/>
      <c r="L61" s="127" t="str">
        <f>IF(D61&lt;&gt;"",IF(ISNUMBER(MATCH(D61,$D$5:D60,0)),"",LOOKUP(9.99999999999999E+307,$L$1:L60)+1),"")</f>
        <v/>
      </c>
      <c r="M61" s="126" t="str">
        <f>IF(ROWS($M$6:M61)&lt;=$M$5,LOOKUP(ROWS($M$6:M61),$L$6:$L$1200,$D$6:$D$1200),"")</f>
        <v/>
      </c>
    </row>
    <row r="62" spans="1:13" ht="16.5" customHeight="1">
      <c r="A62" s="68">
        <v>57</v>
      </c>
      <c r="B62" s="79">
        <v>476</v>
      </c>
      <c r="C62" s="80" t="s">
        <v>114</v>
      </c>
      <c r="D62" s="81" t="s">
        <v>115</v>
      </c>
      <c r="E62" s="82" t="s">
        <v>35</v>
      </c>
      <c r="F62" s="83">
        <v>35612</v>
      </c>
      <c r="G62" s="215"/>
      <c r="H62" s="216"/>
      <c r="I62" s="216"/>
      <c r="L62" s="127">
        <f>IF(D62&lt;&gt;"",IF(ISNUMBER(MATCH(D62,$D$5:D61,0)),"",LOOKUP(9.99999999999999E+307,$L$1:L61)+1),"")</f>
        <v>15</v>
      </c>
      <c r="M62" s="126" t="str">
        <f>IF(ROWS($M$6:M62)&lt;=$M$5,LOOKUP(ROWS($M$6:M62),$L$6:$L$1200,$D$6:$D$1200),"")</f>
        <v/>
      </c>
    </row>
    <row r="63" spans="1:13" ht="16.5" customHeight="1">
      <c r="A63" s="68">
        <v>58</v>
      </c>
      <c r="B63" s="69">
        <v>477</v>
      </c>
      <c r="C63" s="70" t="s">
        <v>116</v>
      </c>
      <c r="D63" s="71" t="s">
        <v>115</v>
      </c>
      <c r="E63" s="72" t="s">
        <v>35</v>
      </c>
      <c r="F63" s="73">
        <v>35796</v>
      </c>
      <c r="G63" s="215"/>
      <c r="H63" s="216"/>
      <c r="I63" s="216"/>
      <c r="L63" s="127" t="str">
        <f>IF(D63&lt;&gt;"",IF(ISNUMBER(MATCH(D63,$D$5:D62,0)),"",LOOKUP(9.99999999999999E+307,$L$1:L62)+1),"")</f>
        <v/>
      </c>
      <c r="M63" s="126" t="str">
        <f>IF(ROWS($M$6:M63)&lt;=$M$5,LOOKUP(ROWS($M$6:M63),$L$6:$L$1200,$D$6:$D$1200),"")</f>
        <v/>
      </c>
    </row>
    <row r="64" spans="1:13" ht="16.5" customHeight="1">
      <c r="A64" s="68">
        <v>59</v>
      </c>
      <c r="B64" s="69">
        <v>478</v>
      </c>
      <c r="C64" s="70" t="s">
        <v>117</v>
      </c>
      <c r="D64" s="71" t="s">
        <v>115</v>
      </c>
      <c r="E64" s="72" t="s">
        <v>35</v>
      </c>
      <c r="F64" s="73">
        <v>35725</v>
      </c>
      <c r="G64" s="140"/>
      <c r="H64" s="62"/>
      <c r="I64" s="62"/>
      <c r="L64" s="127" t="str">
        <f>IF(D64&lt;&gt;"",IF(ISNUMBER(MATCH(D64,$D$5:D63,0)),"",LOOKUP(9.99999999999999E+307,$L$1:L63)+1),"")</f>
        <v/>
      </c>
      <c r="M64" s="126" t="str">
        <f>IF(ROWS($M$6:M64)&lt;=$M$5,LOOKUP(ROWS($M$6:M64),$L$6:$L$1200,$D$6:$D$1200),"")</f>
        <v/>
      </c>
    </row>
    <row r="65" spans="1:13" ht="16.5" customHeight="1" thickBot="1">
      <c r="A65" s="68">
        <v>60</v>
      </c>
      <c r="B65" s="74">
        <v>479</v>
      </c>
      <c r="C65" s="75" t="s">
        <v>134</v>
      </c>
      <c r="D65" s="76" t="s">
        <v>115</v>
      </c>
      <c r="E65" s="77" t="s">
        <v>35</v>
      </c>
      <c r="F65" s="78">
        <v>35997</v>
      </c>
      <c r="G65" s="140"/>
      <c r="H65" s="62"/>
      <c r="I65" s="62"/>
      <c r="L65" s="127" t="str">
        <f>IF(D65&lt;&gt;"",IF(ISNUMBER(MATCH(D65,$D$5:D64,0)),"",LOOKUP(9.99999999999999E+307,$L$1:L64)+1),"")</f>
        <v/>
      </c>
      <c r="M65" s="126" t="str">
        <f>IF(ROWS($M$6:M65)&lt;=$M$5,LOOKUP(ROWS($M$6:M65),$L$6:$L$1200,$D$6:$D$1200),"")</f>
        <v/>
      </c>
    </row>
    <row r="66" spans="1:13" ht="16.5" customHeight="1">
      <c r="A66" s="68">
        <v>61</v>
      </c>
      <c r="B66" s="79">
        <v>460</v>
      </c>
      <c r="C66" s="80" t="s">
        <v>97</v>
      </c>
      <c r="D66" s="81" t="s">
        <v>98</v>
      </c>
      <c r="E66" s="82" t="s">
        <v>35</v>
      </c>
      <c r="F66" s="83">
        <v>35431</v>
      </c>
      <c r="G66" s="215"/>
      <c r="H66" s="216"/>
      <c r="I66" s="216"/>
      <c r="L66" s="127">
        <f>IF(D66&lt;&gt;"",IF(ISNUMBER(MATCH(D66,$D$5:D65,0)),"",LOOKUP(9.99999999999999E+307,$L$1:L65)+1),"")</f>
        <v>16</v>
      </c>
      <c r="M66" s="126" t="str">
        <f>IF(ROWS($M$6:M66)&lt;=$M$5,LOOKUP(ROWS($M$6:M66),$L$6:$L$1200,$D$6:$D$1200),"")</f>
        <v/>
      </c>
    </row>
    <row r="67" spans="1:13" ht="16.5" customHeight="1">
      <c r="A67" s="68">
        <v>62</v>
      </c>
      <c r="B67" s="69">
        <v>461</v>
      </c>
      <c r="C67" s="70" t="s">
        <v>99</v>
      </c>
      <c r="D67" s="71" t="s">
        <v>98</v>
      </c>
      <c r="E67" s="72" t="s">
        <v>35</v>
      </c>
      <c r="F67" s="73">
        <v>35718</v>
      </c>
      <c r="G67" s="215"/>
      <c r="H67" s="216"/>
      <c r="I67" s="216"/>
      <c r="L67" s="127" t="str">
        <f>IF(D67&lt;&gt;"",IF(ISNUMBER(MATCH(D67,$D$5:D66,0)),"",LOOKUP(9.99999999999999E+307,$L$1:L66)+1),"")</f>
        <v/>
      </c>
      <c r="M67" s="126" t="str">
        <f>IF(ROWS($M$6:M67)&lt;=$M$5,LOOKUP(ROWS($M$6:M67),$L$6:$L$1200,$D$6:$D$1200),"")</f>
        <v/>
      </c>
    </row>
    <row r="68" spans="1:13" ht="16.5" customHeight="1">
      <c r="A68" s="68">
        <v>63</v>
      </c>
      <c r="B68" s="69">
        <v>462</v>
      </c>
      <c r="C68" s="70" t="s">
        <v>100</v>
      </c>
      <c r="D68" s="71" t="s">
        <v>98</v>
      </c>
      <c r="E68" s="72" t="s">
        <v>35</v>
      </c>
      <c r="F68" s="73">
        <v>35909</v>
      </c>
      <c r="G68" s="140"/>
      <c r="H68" s="62"/>
      <c r="I68" s="62"/>
      <c r="L68" s="127" t="str">
        <f>IF(D68&lt;&gt;"",IF(ISNUMBER(MATCH(D68,$D$5:D67,0)),"",LOOKUP(9.99999999999999E+307,$L$1:L67)+1),"")</f>
        <v/>
      </c>
      <c r="M68" s="126" t="str">
        <f>IF(ROWS($M$6:M68)&lt;=$M$5,LOOKUP(ROWS($M$6:M68),$L$6:$L$1200,$D$6:$D$1200),"")</f>
        <v/>
      </c>
    </row>
    <row r="69" spans="1:13" ht="16.5" customHeight="1" thickBot="1">
      <c r="A69" s="68">
        <v>64</v>
      </c>
      <c r="B69" s="74">
        <v>463</v>
      </c>
      <c r="C69" s="75" t="s">
        <v>101</v>
      </c>
      <c r="D69" s="76" t="s">
        <v>98</v>
      </c>
      <c r="E69" s="77" t="s">
        <v>35</v>
      </c>
      <c r="F69" s="78">
        <v>36070</v>
      </c>
      <c r="G69" s="140"/>
      <c r="H69" s="62"/>
      <c r="I69" s="62"/>
      <c r="L69" s="127" t="str">
        <f>IF(D69&lt;&gt;"",IF(ISNUMBER(MATCH(D69,$D$5:D68,0)),"",LOOKUP(9.99999999999999E+307,$L$1:L68)+1),"")</f>
        <v/>
      </c>
      <c r="M69" s="126" t="str">
        <f>IF(ROWS($M$6:M69)&lt;=$M$5,LOOKUP(ROWS($M$6:M69),$L$6:$L$1200,$D$6:$D$1200),"")</f>
        <v/>
      </c>
    </row>
    <row r="70" spans="1:13" ht="16.5" customHeight="1">
      <c r="A70" s="68">
        <v>65</v>
      </c>
      <c r="B70" s="79">
        <v>416</v>
      </c>
      <c r="C70" s="80" t="s">
        <v>54</v>
      </c>
      <c r="D70" s="81" t="s">
        <v>55</v>
      </c>
      <c r="E70" s="82" t="s">
        <v>35</v>
      </c>
      <c r="F70" s="83">
        <v>35621</v>
      </c>
      <c r="G70" s="225"/>
      <c r="H70" s="225"/>
      <c r="I70" s="225"/>
      <c r="L70" s="127">
        <f>IF(D70&lt;&gt;"",IF(ISNUMBER(MATCH(D70,$D$5:D69,0)),"",LOOKUP(9.99999999999999E+307,$L$1:L69)+1),"")</f>
        <v>17</v>
      </c>
      <c r="M70" s="126" t="str">
        <f>IF(ROWS($M$6:M70)&lt;=$M$5,LOOKUP(ROWS($M$6:M70),$L$6:$L$1200,$D$6:$D$1200),"")</f>
        <v/>
      </c>
    </row>
    <row r="71" spans="1:13" ht="16.5" customHeight="1">
      <c r="A71" s="68">
        <v>66</v>
      </c>
      <c r="B71" s="69">
        <v>417</v>
      </c>
      <c r="C71" s="70" t="s">
        <v>56</v>
      </c>
      <c r="D71" s="81" t="s">
        <v>55</v>
      </c>
      <c r="E71" s="72" t="s">
        <v>35</v>
      </c>
      <c r="F71" s="73">
        <v>35931</v>
      </c>
      <c r="G71" s="226"/>
      <c r="H71" s="226"/>
      <c r="I71" s="226"/>
      <c r="L71" s="127" t="str">
        <f>IF(D71&lt;&gt;"",IF(ISNUMBER(MATCH(D71,$D$5:D70,0)),"",LOOKUP(9.99999999999999E+307,$L$1:L70)+1),"")</f>
        <v/>
      </c>
      <c r="M71" s="126" t="str">
        <f>IF(ROWS($M$6:M71)&lt;=$M$5,LOOKUP(ROWS($M$6:M71),$L$6:$L$1200,$D$6:$D$1200),"")</f>
        <v/>
      </c>
    </row>
    <row r="72" spans="1:13" ht="16.5" customHeight="1">
      <c r="A72" s="68">
        <v>67</v>
      </c>
      <c r="B72" s="69">
        <v>418</v>
      </c>
      <c r="C72" s="70" t="s">
        <v>57</v>
      </c>
      <c r="D72" s="81" t="s">
        <v>55</v>
      </c>
      <c r="E72" s="72" t="s">
        <v>35</v>
      </c>
      <c r="F72" s="73">
        <v>35621</v>
      </c>
      <c r="G72" s="140"/>
      <c r="H72" s="62"/>
      <c r="I72" s="62"/>
      <c r="L72" s="127" t="str">
        <f>IF(D72&lt;&gt;"",IF(ISNUMBER(MATCH(D72,$D$5:D71,0)),"",LOOKUP(9.99999999999999E+307,$L$1:L71)+1),"")</f>
        <v/>
      </c>
      <c r="M72" s="126" t="str">
        <f>IF(ROWS($M$6:M72)&lt;=$M$5,LOOKUP(ROWS($M$6:M72),$L$6:$L$1200,$D$6:$D$1200),"")</f>
        <v/>
      </c>
    </row>
    <row r="73" spans="1:13" ht="16.5" customHeight="1" thickBot="1">
      <c r="A73" s="68">
        <v>68</v>
      </c>
      <c r="B73" s="74">
        <v>419</v>
      </c>
      <c r="C73" s="75" t="s">
        <v>58</v>
      </c>
      <c r="D73" s="84" t="s">
        <v>55</v>
      </c>
      <c r="E73" s="77" t="s">
        <v>35</v>
      </c>
      <c r="F73" s="78">
        <v>35551</v>
      </c>
      <c r="G73" s="140"/>
      <c r="H73" s="62"/>
      <c r="I73" s="62"/>
      <c r="L73" s="127" t="str">
        <f>IF(D73&lt;&gt;"",IF(ISNUMBER(MATCH(D73,$D$5:D72,0)),"",LOOKUP(9.99999999999999E+307,$L$1:L72)+1),"")</f>
        <v/>
      </c>
      <c r="M73" s="126" t="str">
        <f>IF(ROWS($M$6:M73)&lt;=$M$5,LOOKUP(ROWS($M$6:M73),$L$6:$L$1200,$D$6:$D$1200),"")</f>
        <v/>
      </c>
    </row>
    <row r="74" spans="1:13" ht="16.5" customHeight="1">
      <c r="A74" s="68">
        <v>69</v>
      </c>
      <c r="B74" s="79">
        <v>448</v>
      </c>
      <c r="C74" s="80" t="s">
        <v>84</v>
      </c>
      <c r="D74" s="81" t="s">
        <v>85</v>
      </c>
      <c r="E74" s="82" t="s">
        <v>35</v>
      </c>
      <c r="F74" s="83">
        <v>35659</v>
      </c>
      <c r="G74" s="225"/>
      <c r="H74" s="225"/>
      <c r="I74" s="225"/>
      <c r="L74" s="127">
        <f>IF(D74&lt;&gt;"",IF(ISNUMBER(MATCH(D74,$D$5:D73,0)),"",LOOKUP(9.99999999999999E+307,$L$1:L73)+1),"")</f>
        <v>18</v>
      </c>
      <c r="M74" s="126" t="str">
        <f>IF(ROWS($M$6:M74)&lt;=$M$5,LOOKUP(ROWS($M$6:M74),$L$6:$L$1200,$D$6:$D$1200),"")</f>
        <v/>
      </c>
    </row>
    <row r="75" spans="1:13" ht="16.5" customHeight="1">
      <c r="A75" s="68">
        <v>70</v>
      </c>
      <c r="B75" s="69">
        <v>449</v>
      </c>
      <c r="C75" s="70" t="s">
        <v>86</v>
      </c>
      <c r="D75" s="71" t="s">
        <v>85</v>
      </c>
      <c r="E75" s="72" t="s">
        <v>35</v>
      </c>
      <c r="F75" s="73">
        <v>35974</v>
      </c>
      <c r="G75" s="226"/>
      <c r="H75" s="226"/>
      <c r="I75" s="226"/>
      <c r="L75" s="127" t="str">
        <f>IF(D75&lt;&gt;"",IF(ISNUMBER(MATCH(D75,$D$5:D74,0)),"",LOOKUP(9.99999999999999E+307,$L$1:L74)+1),"")</f>
        <v/>
      </c>
      <c r="M75" s="126" t="str">
        <f>IF(ROWS($M$6:M75)&lt;=$M$5,LOOKUP(ROWS($M$6:M75),$L$6:$L$1200,$D$6:$D$1200),"")</f>
        <v/>
      </c>
    </row>
    <row r="76" spans="1:13" ht="16.5" customHeight="1">
      <c r="A76" s="68">
        <v>71</v>
      </c>
      <c r="B76" s="69">
        <v>450</v>
      </c>
      <c r="C76" s="70" t="s">
        <v>87</v>
      </c>
      <c r="D76" s="71" t="s">
        <v>85</v>
      </c>
      <c r="E76" s="72" t="s">
        <v>35</v>
      </c>
      <c r="F76" s="73">
        <v>35626</v>
      </c>
      <c r="G76" s="140"/>
      <c r="H76" s="62"/>
      <c r="I76" s="62"/>
      <c r="L76" s="127" t="str">
        <f>IF(D76&lt;&gt;"",IF(ISNUMBER(MATCH(D76,$D$5:D75,0)),"",LOOKUP(9.99999999999999E+307,$L$1:L75)+1),"")</f>
        <v/>
      </c>
      <c r="M76" s="126" t="str">
        <f>IF(ROWS($M$6:M76)&lt;=$M$5,LOOKUP(ROWS($M$6:M76),$L$6:$L$1200,$D$6:$D$1200),"")</f>
        <v/>
      </c>
    </row>
    <row r="77" spans="1:13" ht="16.5" customHeight="1" thickBot="1">
      <c r="A77" s="68">
        <v>72</v>
      </c>
      <c r="B77" s="74">
        <v>451</v>
      </c>
      <c r="C77" s="75" t="s">
        <v>88</v>
      </c>
      <c r="D77" s="76" t="s">
        <v>85</v>
      </c>
      <c r="E77" s="77" t="s">
        <v>35</v>
      </c>
      <c r="F77" s="78">
        <v>36008</v>
      </c>
      <c r="G77" s="140"/>
      <c r="H77" s="62"/>
      <c r="I77" s="62"/>
      <c r="L77" s="127" t="str">
        <f>IF(D77&lt;&gt;"",IF(ISNUMBER(MATCH(D77,$D$5:D76,0)),"",LOOKUP(9.99999999999999E+307,$L$1:L76)+1),"")</f>
        <v/>
      </c>
      <c r="M77" s="126" t="str">
        <f>IF(ROWS($M$6:M77)&lt;=$M$5,LOOKUP(ROWS($M$6:M77),$L$6:$L$1200,$D$6:$D$1200),"")</f>
        <v/>
      </c>
    </row>
    <row r="78" spans="1:13" ht="16.5" customHeight="1">
      <c r="A78" s="68">
        <v>73</v>
      </c>
      <c r="B78" s="79">
        <v>481</v>
      </c>
      <c r="C78" s="80" t="s">
        <v>118</v>
      </c>
      <c r="D78" s="81" t="s">
        <v>38</v>
      </c>
      <c r="E78" s="82" t="s">
        <v>39</v>
      </c>
      <c r="F78" s="83">
        <v>35531</v>
      </c>
      <c r="G78" s="140"/>
      <c r="H78" s="62"/>
      <c r="I78" s="62"/>
      <c r="L78" s="127">
        <f>IF(D78&lt;&gt;"",IF(ISNUMBER(MATCH(D78,$D$5:D77,0)),"",LOOKUP(9.99999999999999E+307,$L$1:L77)+1),"")</f>
        <v>19</v>
      </c>
      <c r="M78" s="126" t="str">
        <f>IF(ROWS($M$6:M78)&lt;=$M$5,LOOKUP(ROWS($M$6:M78),$L$6:$L$1200,$D$6:$D$1200),"")</f>
        <v/>
      </c>
    </row>
    <row r="79" spans="1:13" ht="16.5" customHeight="1">
      <c r="A79" s="68">
        <v>74</v>
      </c>
      <c r="B79" s="69">
        <v>482</v>
      </c>
      <c r="C79" s="70" t="s">
        <v>119</v>
      </c>
      <c r="D79" s="81" t="s">
        <v>38</v>
      </c>
      <c r="E79" s="72" t="s">
        <v>39</v>
      </c>
      <c r="F79" s="73">
        <v>35803</v>
      </c>
      <c r="G79" s="140"/>
      <c r="H79" s="62"/>
      <c r="I79" s="62"/>
      <c r="L79" s="127" t="str">
        <f>IF(D79&lt;&gt;"",IF(ISNUMBER(MATCH(D79,$D$5:D78,0)),"",LOOKUP(9.99999999999999E+307,$L$1:L78)+1),"")</f>
        <v/>
      </c>
      <c r="M79" s="126" t="str">
        <f>IF(ROWS($M$6:M79)&lt;=$M$5,LOOKUP(ROWS($M$6:M79),$L$6:$L$1200,$D$6:$D$1200),"")</f>
        <v/>
      </c>
    </row>
    <row r="80" spans="1:13" ht="16.5" customHeight="1">
      <c r="A80" s="68">
        <v>75</v>
      </c>
      <c r="B80" s="69">
        <v>483</v>
      </c>
      <c r="C80" s="70" t="s">
        <v>120</v>
      </c>
      <c r="D80" s="81" t="s">
        <v>38</v>
      </c>
      <c r="E80" s="72" t="s">
        <v>39</v>
      </c>
      <c r="F80" s="73">
        <v>35919</v>
      </c>
      <c r="G80" s="140"/>
      <c r="H80" s="62"/>
      <c r="I80" s="62"/>
      <c r="L80" s="127" t="str">
        <f>IF(D80&lt;&gt;"",IF(ISNUMBER(MATCH(D80,$D$5:D79,0)),"",LOOKUP(9.99999999999999E+307,$L$1:L79)+1),"")</f>
        <v/>
      </c>
      <c r="M80" s="126" t="str">
        <f>IF(ROWS($M$6:M80)&lt;=$M$5,LOOKUP(ROWS($M$6:M80),$L$6:$L$1200,$D$6:$D$1200),"")</f>
        <v/>
      </c>
    </row>
    <row r="81" spans="1:13" ht="16.5" customHeight="1" thickBot="1">
      <c r="A81" s="68">
        <v>76</v>
      </c>
      <c r="B81" s="195">
        <v>485</v>
      </c>
      <c r="C81" s="75" t="s">
        <v>121</v>
      </c>
      <c r="D81" s="76" t="s">
        <v>122</v>
      </c>
      <c r="E81" s="77" t="s">
        <v>39</v>
      </c>
      <c r="F81" s="78">
        <v>36130</v>
      </c>
      <c r="G81" s="140"/>
      <c r="H81" s="62"/>
      <c r="I81" s="62"/>
      <c r="L81" s="127">
        <f>IF(D81&lt;&gt;"",IF(ISNUMBER(MATCH(D81,$D$5:D80,0)),"",LOOKUP(9.99999999999999E+307,$L$1:L80)+1),"")</f>
        <v>20</v>
      </c>
      <c r="M81" s="126" t="str">
        <f>IF(ROWS($M$6:M81)&lt;=$M$5,LOOKUP(ROWS($M$6:M81),$L$6:$L$1200,$D$6:$D$1200),"")</f>
        <v/>
      </c>
    </row>
    <row r="82" spans="1:13" ht="16.5" customHeight="1">
      <c r="A82" s="68">
        <v>77</v>
      </c>
      <c r="B82" s="79"/>
      <c r="C82" s="80"/>
      <c r="D82" s="81"/>
      <c r="E82" s="82"/>
      <c r="F82" s="83"/>
      <c r="G82" s="140"/>
      <c r="H82" s="62"/>
      <c r="I82" s="62"/>
      <c r="L82" s="127" t="str">
        <f>IF(D82&lt;&gt;"",IF(ISNUMBER(MATCH(D82,$D$5:D81,0)),"",LOOKUP(9.99999999999999E+307,$L$1:L81)+1),"")</f>
        <v/>
      </c>
      <c r="M82" s="126" t="str">
        <f>IF(ROWS($M$6:M82)&lt;=$M$5,LOOKUP(ROWS($M$6:M82),$L$6:$L$1200,$D$6:$D$1200),"")</f>
        <v/>
      </c>
    </row>
    <row r="83" spans="1:13" ht="16.5" customHeight="1">
      <c r="A83" s="68">
        <v>78</v>
      </c>
      <c r="B83" s="69"/>
      <c r="C83" s="70"/>
      <c r="D83" s="81"/>
      <c r="E83" s="72"/>
      <c r="F83" s="73"/>
      <c r="G83" s="140"/>
      <c r="H83" s="62"/>
      <c r="I83" s="62"/>
      <c r="L83" s="127" t="str">
        <f>IF(D83&lt;&gt;"",IF(ISNUMBER(MATCH(D83,$D$5:D82,0)),"",LOOKUP(9.99999999999999E+307,$L$1:L82)+1),"")</f>
        <v/>
      </c>
      <c r="M83" s="126" t="str">
        <f>IF(ROWS($M$6:M83)&lt;=$M$5,LOOKUP(ROWS($M$6:M83),$L$6:$L$1200,$D$6:$D$1200),"")</f>
        <v/>
      </c>
    </row>
    <row r="84" spans="1:13" ht="16.5" customHeight="1">
      <c r="A84" s="68">
        <v>79</v>
      </c>
      <c r="B84" s="69"/>
      <c r="C84" s="70"/>
      <c r="D84" s="81"/>
      <c r="E84" s="72"/>
      <c r="F84" s="73"/>
      <c r="G84" s="140"/>
      <c r="H84" s="62"/>
      <c r="I84" s="62"/>
      <c r="L84" s="127" t="str">
        <f>IF(D84&lt;&gt;"",IF(ISNUMBER(MATCH(D84,$D$5:D83,0)),"",LOOKUP(9.99999999999999E+307,$L$1:L83)+1),"")</f>
        <v/>
      </c>
      <c r="M84" s="126" t="str">
        <f>IF(ROWS($M$6:M84)&lt;=$M$5,LOOKUP(ROWS($M$6:M84),$L$6:$L$1200,$D$6:$D$1200),"")</f>
        <v/>
      </c>
    </row>
    <row r="85" spans="1:13" ht="16.5" customHeight="1" thickBot="1">
      <c r="A85" s="68">
        <v>80</v>
      </c>
      <c r="B85" s="195"/>
      <c r="C85" s="75"/>
      <c r="D85" s="76"/>
      <c r="E85" s="77"/>
      <c r="F85" s="78"/>
      <c r="G85" s="140"/>
      <c r="H85" s="62"/>
      <c r="I85" s="62"/>
      <c r="L85" s="127" t="str">
        <f>IF(D85&lt;&gt;"",IF(ISNUMBER(MATCH(D85,$D$5:D84,0)),"",LOOKUP(9.99999999999999E+307,$L$1:L84)+1),"")</f>
        <v/>
      </c>
      <c r="M85" s="126" t="str">
        <f>IF(ROWS($M$6:M85)&lt;=$M$5,LOOKUP(ROWS($M$6:M85),$L$6:$L$1200,$D$6:$D$1200),"")</f>
        <v/>
      </c>
    </row>
    <row r="86" spans="1:13" ht="16.5" customHeight="1">
      <c r="A86" s="68">
        <v>81</v>
      </c>
      <c r="B86" s="79"/>
      <c r="C86" s="80"/>
      <c r="D86" s="80"/>
      <c r="E86" s="82"/>
      <c r="F86" s="83"/>
      <c r="G86" s="214"/>
      <c r="H86" s="214"/>
      <c r="I86" s="214"/>
      <c r="L86" s="127" t="str">
        <f>IF(D86&lt;&gt;"",IF(ISNUMBER(MATCH(D86,$D$5:D85,0)),"",LOOKUP(9.99999999999999E+307,$L$1:L85)+1),"")</f>
        <v/>
      </c>
      <c r="M86" s="126" t="str">
        <f>IF(ROWS($M$6:M86)&lt;=$M$5,LOOKUP(ROWS($M$6:M86),$L$6:$L$1200,$D$6:$D$1200),"")</f>
        <v/>
      </c>
    </row>
    <row r="87" spans="1:13" ht="16.5" customHeight="1">
      <c r="A87" s="68">
        <v>82</v>
      </c>
      <c r="B87" s="69"/>
      <c r="C87" s="70"/>
      <c r="D87" s="70"/>
      <c r="E87" s="72"/>
      <c r="F87" s="73"/>
      <c r="G87" s="213"/>
      <c r="H87" s="213"/>
      <c r="I87" s="213"/>
      <c r="L87" s="127" t="str">
        <f>IF(D87&lt;&gt;"",IF(ISNUMBER(MATCH(D87,$D$5:D86,0)),"",LOOKUP(9.99999999999999E+307,$L$1:L86)+1),"")</f>
        <v/>
      </c>
      <c r="M87" s="126" t="str">
        <f>IF(ROWS($M$6:M87)&lt;=$M$5,LOOKUP(ROWS($M$6:M87),$L$6:$L$1200,$D$6:$D$1200),"")</f>
        <v/>
      </c>
    </row>
    <row r="88" spans="1:13" ht="16.5" customHeight="1">
      <c r="A88" s="68">
        <v>83</v>
      </c>
      <c r="B88" s="69"/>
      <c r="C88" s="70"/>
      <c r="D88" s="70"/>
      <c r="E88" s="72"/>
      <c r="F88" s="73"/>
      <c r="L88" s="127" t="str">
        <f>IF(D88&lt;&gt;"",IF(ISNUMBER(MATCH(D88,$D$5:D87,0)),"",LOOKUP(9.99999999999999E+307,$L$1:L87)+1),"")</f>
        <v/>
      </c>
      <c r="M88" s="126" t="str">
        <f>IF(ROWS($M$6:M88)&lt;=$M$5,LOOKUP(ROWS($M$6:M88),$L$6:$L$1200,$D$6:$D$1200),"")</f>
        <v/>
      </c>
    </row>
    <row r="89" spans="1:13" ht="16.5" customHeight="1" thickBot="1">
      <c r="A89" s="68">
        <v>84</v>
      </c>
      <c r="B89" s="74"/>
      <c r="C89" s="75"/>
      <c r="D89" s="75"/>
      <c r="E89" s="77"/>
      <c r="F89" s="78"/>
      <c r="L89" s="127" t="str">
        <f>IF(D89&lt;&gt;"",IF(ISNUMBER(MATCH(D89,$D$5:D88,0)),"",LOOKUP(9.99999999999999E+307,$L$1:L88)+1),"")</f>
        <v/>
      </c>
      <c r="M89" s="126" t="str">
        <f>IF(ROWS($M$6:M89)&lt;=$M$5,LOOKUP(ROWS($M$6:M89),$L$6:$L$1200,$D$6:$D$1200),"")</f>
        <v/>
      </c>
    </row>
    <row r="90" spans="1:13" ht="16.5" customHeight="1">
      <c r="A90" s="68">
        <v>85</v>
      </c>
      <c r="B90" s="79"/>
      <c r="C90" s="80"/>
      <c r="D90" s="80"/>
      <c r="E90" s="82"/>
      <c r="F90" s="83"/>
      <c r="G90" s="214"/>
      <c r="H90" s="214"/>
      <c r="I90" s="214"/>
      <c r="L90" s="127" t="str">
        <f>IF(D90&lt;&gt;"",IF(ISNUMBER(MATCH(D90,$D$5:D89,0)),"",LOOKUP(9.99999999999999E+307,$L$1:L89)+1),"")</f>
        <v/>
      </c>
      <c r="M90" s="126" t="str">
        <f>IF(ROWS($M$6:M90)&lt;=$M$5,LOOKUP(ROWS($M$6:M90),$L$6:$L$1200,$D$6:$D$1200),"")</f>
        <v/>
      </c>
    </row>
    <row r="91" spans="1:13" ht="16.5" customHeight="1">
      <c r="A91" s="68">
        <v>86</v>
      </c>
      <c r="B91" s="69"/>
      <c r="C91" s="70"/>
      <c r="D91" s="70"/>
      <c r="E91" s="72"/>
      <c r="F91" s="73"/>
      <c r="G91" s="213"/>
      <c r="H91" s="213"/>
      <c r="I91" s="213"/>
      <c r="L91" s="127" t="str">
        <f>IF(D91&lt;&gt;"",IF(ISNUMBER(MATCH(D91,$D$5:D90,0)),"",LOOKUP(9.99999999999999E+307,$L$1:L90)+1),"")</f>
        <v/>
      </c>
      <c r="M91" s="126" t="str">
        <f>IF(ROWS($M$6:M91)&lt;=$M$5,LOOKUP(ROWS($M$6:M91),$L$6:$L$1200,$D$6:$D$1200),"")</f>
        <v/>
      </c>
    </row>
    <row r="92" spans="1:13" ht="16.5" customHeight="1">
      <c r="A92" s="68">
        <v>87</v>
      </c>
      <c r="B92" s="69"/>
      <c r="C92" s="70"/>
      <c r="D92" s="70"/>
      <c r="E92" s="72"/>
      <c r="F92" s="73"/>
      <c r="L92" s="127" t="str">
        <f>IF(D92&lt;&gt;"",IF(ISNUMBER(MATCH(D92,$D$5:D91,0)),"",LOOKUP(9.99999999999999E+307,$L$1:L91)+1),"")</f>
        <v/>
      </c>
      <c r="M92" s="126" t="str">
        <f>IF(ROWS($M$6:M92)&lt;=$M$5,LOOKUP(ROWS($M$6:M92),$L$6:$L$1200,$D$6:$D$1200),"")</f>
        <v/>
      </c>
    </row>
    <row r="93" spans="1:13" ht="16.5" customHeight="1" thickBot="1">
      <c r="A93" s="68">
        <v>88</v>
      </c>
      <c r="B93" s="74"/>
      <c r="C93" s="75"/>
      <c r="D93" s="75"/>
      <c r="E93" s="77"/>
      <c r="F93" s="78"/>
      <c r="L93" s="127" t="str">
        <f>IF(D93&lt;&gt;"",IF(ISNUMBER(MATCH(D93,$D$5:D92,0)),"",LOOKUP(9.99999999999999E+307,$L$1:L92)+1),"")</f>
        <v/>
      </c>
      <c r="M93" s="126" t="str">
        <f>IF(ROWS($M$6:M93)&lt;=$M$5,LOOKUP(ROWS($M$6:M93),$L$6:$L$1200,$D$6:$D$1200),"")</f>
        <v/>
      </c>
    </row>
    <row r="94" spans="1:13" ht="16.5" customHeight="1">
      <c r="A94" s="68">
        <v>89</v>
      </c>
      <c r="B94" s="79"/>
      <c r="C94" s="80"/>
      <c r="D94" s="80"/>
      <c r="E94" s="82"/>
      <c r="F94" s="83"/>
      <c r="G94" s="214"/>
      <c r="H94" s="214"/>
      <c r="I94" s="214"/>
      <c r="L94" s="127" t="str">
        <f>IF(D94&lt;&gt;"",IF(ISNUMBER(MATCH(D94,$D$5:D93,0)),"",LOOKUP(9.99999999999999E+307,$L$1:L93)+1),"")</f>
        <v/>
      </c>
      <c r="M94" s="126" t="str">
        <f>IF(ROWS($M$6:M94)&lt;=$M$5,LOOKUP(ROWS($M$6:M94),$L$6:$L$1200,$D$6:$D$1200),"")</f>
        <v/>
      </c>
    </row>
    <row r="95" spans="1:13" ht="16.5" customHeight="1">
      <c r="A95" s="68">
        <v>90</v>
      </c>
      <c r="B95" s="69"/>
      <c r="C95" s="70"/>
      <c r="D95" s="70"/>
      <c r="E95" s="72"/>
      <c r="F95" s="73"/>
      <c r="G95" s="213"/>
      <c r="H95" s="213"/>
      <c r="I95" s="213"/>
      <c r="L95" s="127" t="str">
        <f>IF(D95&lt;&gt;"",IF(ISNUMBER(MATCH(D95,$D$5:D94,0)),"",LOOKUP(9.99999999999999E+307,$L$1:L94)+1),"")</f>
        <v/>
      </c>
      <c r="M95" s="126" t="str">
        <f>IF(ROWS($M$6:M95)&lt;=$M$5,LOOKUP(ROWS($M$6:M95),$L$6:$L$1200,$D$6:$D$1200),"")</f>
        <v/>
      </c>
    </row>
    <row r="96" spans="1:13" ht="16.5" customHeight="1">
      <c r="A96" s="68">
        <v>91</v>
      </c>
      <c r="B96" s="69"/>
      <c r="C96" s="70"/>
      <c r="D96" s="70"/>
      <c r="E96" s="72"/>
      <c r="F96" s="73"/>
      <c r="G96" s="140"/>
      <c r="H96" s="62"/>
      <c r="I96" s="62"/>
      <c r="L96" s="127" t="str">
        <f>IF(D96&lt;&gt;"",IF(ISNUMBER(MATCH(D96,$D$5:D95,0)),"",LOOKUP(9.99999999999999E+307,$L$1:L95)+1),"")</f>
        <v/>
      </c>
      <c r="M96" s="126" t="str">
        <f>IF(ROWS($M$6:M96)&lt;=$M$5,LOOKUP(ROWS($M$6:M96),$L$6:$L$1200,$D$6:$D$1200),"")</f>
        <v/>
      </c>
    </row>
    <row r="97" spans="1:13" ht="16.5" customHeight="1" thickBot="1">
      <c r="A97" s="68">
        <v>92</v>
      </c>
      <c r="B97" s="74"/>
      <c r="C97" s="75"/>
      <c r="D97" s="75"/>
      <c r="E97" s="77"/>
      <c r="F97" s="78"/>
      <c r="G97" s="140"/>
      <c r="H97" s="62"/>
      <c r="I97" s="62"/>
      <c r="L97" s="127" t="str">
        <f>IF(D97&lt;&gt;"",IF(ISNUMBER(MATCH(D97,$D$5:D96,0)),"",LOOKUP(9.99999999999999E+307,$L$1:L96)+1),"")</f>
        <v/>
      </c>
      <c r="M97" s="126" t="str">
        <f>IF(ROWS($M$6:M97)&lt;=$M$5,LOOKUP(ROWS($M$6:M97),$L$6:$L$1200,$D$6:$D$1200),"")</f>
        <v/>
      </c>
    </row>
    <row r="98" spans="1:13" ht="16.5" customHeight="1">
      <c r="A98" s="68">
        <v>93</v>
      </c>
      <c r="B98" s="79"/>
      <c r="C98" s="80"/>
      <c r="D98" s="80"/>
      <c r="E98" s="82"/>
      <c r="F98" s="83"/>
      <c r="G98" s="140"/>
      <c r="H98" s="62"/>
      <c r="I98" s="62"/>
      <c r="L98" s="127" t="str">
        <f>IF(D98&lt;&gt;"",IF(ISNUMBER(MATCH(D98,$D$5:D97,0)),"",LOOKUP(9.99999999999999E+307,$L$1:L97)+1),"")</f>
        <v/>
      </c>
      <c r="M98" s="126" t="str">
        <f>IF(ROWS($M$6:M98)&lt;=$M$5,LOOKUP(ROWS($M$6:M98),$L$6:$L$1200,$D$6:$D$1200),"")</f>
        <v/>
      </c>
    </row>
    <row r="99" spans="1:13" ht="16.5" customHeight="1">
      <c r="A99" s="68">
        <v>94</v>
      </c>
      <c r="B99" s="69"/>
      <c r="C99" s="70"/>
      <c r="D99" s="70"/>
      <c r="E99" s="72"/>
      <c r="F99" s="73"/>
      <c r="G99" s="140"/>
      <c r="H99" s="62"/>
      <c r="I99" s="62"/>
      <c r="L99" s="127" t="str">
        <f>IF(D99&lt;&gt;"",IF(ISNUMBER(MATCH(D99,$D$5:D98,0)),"",LOOKUP(9.99999999999999E+307,$L$1:L98)+1),"")</f>
        <v/>
      </c>
      <c r="M99" s="126" t="str">
        <f>IF(ROWS($M$6:M99)&lt;=$M$5,LOOKUP(ROWS($M$6:M99),$L$6:$L$1200,$D$6:$D$1200),"")</f>
        <v/>
      </c>
    </row>
    <row r="100" spans="1:13" ht="16.5" customHeight="1">
      <c r="A100" s="68">
        <v>95</v>
      </c>
      <c r="B100" s="69"/>
      <c r="C100" s="70"/>
      <c r="D100" s="70"/>
      <c r="E100" s="72"/>
      <c r="F100" s="73"/>
      <c r="G100" s="140"/>
      <c r="H100" s="62"/>
      <c r="I100" s="62"/>
      <c r="L100" s="127" t="str">
        <f>IF(D100&lt;&gt;"",IF(ISNUMBER(MATCH(D100,$D$5:D99,0)),"",LOOKUP(9.99999999999999E+307,$L$1:L99)+1),"")</f>
        <v/>
      </c>
      <c r="M100" s="126" t="str">
        <f>IF(ROWS($M$6:M100)&lt;=$M$5,LOOKUP(ROWS($M$6:M100),$L$6:$L$1200,$D$6:$D$1200),"")</f>
        <v/>
      </c>
    </row>
    <row r="101" spans="1:13" ht="16.5" customHeight="1" thickBot="1">
      <c r="A101" s="68">
        <v>96</v>
      </c>
      <c r="B101" s="74"/>
      <c r="C101" s="75"/>
      <c r="D101" s="75"/>
      <c r="E101" s="77"/>
      <c r="F101" s="78"/>
      <c r="G101" s="140"/>
      <c r="H101" s="62"/>
      <c r="I101" s="62"/>
      <c r="L101" s="127" t="str">
        <f>IF(D101&lt;&gt;"",IF(ISNUMBER(MATCH(D101,$D$5:D100,0)),"",LOOKUP(9.99999999999999E+307,$L$1:L100)+1),"")</f>
        <v/>
      </c>
      <c r="M101" s="126" t="str">
        <f>IF(ROWS($M$6:M101)&lt;=$M$5,LOOKUP(ROWS($M$6:M101),$L$6:$L$1200,$D$6:$D$1200),"")</f>
        <v/>
      </c>
    </row>
    <row r="102" spans="1:13" ht="16.5" customHeight="1">
      <c r="A102" s="68">
        <v>97</v>
      </c>
      <c r="B102" s="79"/>
      <c r="C102" s="80"/>
      <c r="D102" s="80"/>
      <c r="E102" s="82"/>
      <c r="F102" s="83"/>
      <c r="G102" s="140"/>
      <c r="H102" s="62"/>
      <c r="I102" s="62"/>
      <c r="L102" s="127" t="str">
        <f>IF(D102&lt;&gt;"",IF(ISNUMBER(MATCH(D102,$D$5:D101,0)),"",LOOKUP(9.99999999999999E+307,$L$1:L101)+1),"")</f>
        <v/>
      </c>
      <c r="M102" s="126" t="str">
        <f>IF(ROWS($M$6:M102)&lt;=$M$5,LOOKUP(ROWS($M$6:M102),$L$6:$L$1200,$D$6:$D$1200),"")</f>
        <v/>
      </c>
    </row>
    <row r="103" spans="1:13" ht="16.5" customHeight="1">
      <c r="A103" s="68">
        <v>98</v>
      </c>
      <c r="B103" s="69"/>
      <c r="C103" s="70"/>
      <c r="D103" s="70"/>
      <c r="E103" s="72"/>
      <c r="F103" s="73"/>
      <c r="G103" s="140"/>
      <c r="H103" s="62"/>
      <c r="I103" s="62"/>
      <c r="L103" s="127" t="str">
        <f>IF(D103&lt;&gt;"",IF(ISNUMBER(MATCH(D103,$D$5:D102,0)),"",LOOKUP(9.99999999999999E+307,$L$1:L102)+1),"")</f>
        <v/>
      </c>
      <c r="M103" s="126" t="str">
        <f>IF(ROWS($M$6:M103)&lt;=$M$5,LOOKUP(ROWS($M$6:M103),$L$6:$L$1200,$D$6:$D$1200),"")</f>
        <v/>
      </c>
    </row>
    <row r="104" spans="1:13" ht="16.5" customHeight="1">
      <c r="A104" s="68">
        <v>99</v>
      </c>
      <c r="B104" s="69"/>
      <c r="C104" s="70"/>
      <c r="D104" s="70"/>
      <c r="E104" s="72"/>
      <c r="F104" s="73"/>
      <c r="G104" s="140"/>
      <c r="H104" s="62"/>
      <c r="I104" s="62"/>
      <c r="L104" s="127" t="str">
        <f>IF(D104&lt;&gt;"",IF(ISNUMBER(MATCH(D104,$D$5:D103,0)),"",LOOKUP(9.99999999999999E+307,$L$1:L103)+1),"")</f>
        <v/>
      </c>
      <c r="M104" s="126" t="str">
        <f>IF(ROWS($M$6:M104)&lt;=$M$5,LOOKUP(ROWS($M$6:M104),$L$6:$L$1200,$D$6:$D$1200),"")</f>
        <v/>
      </c>
    </row>
    <row r="105" spans="1:13" ht="16.5" customHeight="1" thickBot="1">
      <c r="A105" s="68">
        <v>100</v>
      </c>
      <c r="B105" s="74"/>
      <c r="C105" s="75"/>
      <c r="D105" s="75"/>
      <c r="E105" s="77"/>
      <c r="F105" s="78"/>
      <c r="G105" s="140"/>
      <c r="H105" s="62"/>
      <c r="I105" s="62"/>
      <c r="L105" s="127" t="str">
        <f>IF(D105&lt;&gt;"",IF(ISNUMBER(MATCH(D105,$D$5:D104,0)),"",LOOKUP(9.99999999999999E+307,$L$1:L104)+1),"")</f>
        <v/>
      </c>
      <c r="M105" s="126" t="str">
        <f>IF(ROWS($M$6:M105)&lt;=$M$5,LOOKUP(ROWS($M$6:M105),$L$6:$L$1200,$D$6:$D$1200),"")</f>
        <v/>
      </c>
    </row>
    <row r="106" spans="1:13" ht="16.5" customHeight="1">
      <c r="A106" s="68">
        <v>101</v>
      </c>
      <c r="B106" s="79"/>
      <c r="C106" s="80"/>
      <c r="D106" s="80"/>
      <c r="E106" s="82"/>
      <c r="F106" s="83"/>
      <c r="G106" s="140"/>
      <c r="H106" s="62"/>
      <c r="I106" s="62"/>
      <c r="L106" s="127" t="str">
        <f>IF(D106&lt;&gt;"",IF(ISNUMBER(MATCH(D106,$D$5:D105,0)),"",LOOKUP(9.99999999999999E+307,$L$1:L105)+1),"")</f>
        <v/>
      </c>
      <c r="M106" s="126" t="str">
        <f>IF(ROWS($M$6:M106)&lt;=$M$5,LOOKUP(ROWS($M$6:M106),$L$6:$L$1200,$D$6:$D$1200),"")</f>
        <v/>
      </c>
    </row>
    <row r="107" spans="1:13" ht="16.5" customHeight="1">
      <c r="A107" s="68">
        <v>102</v>
      </c>
      <c r="B107" s="69"/>
      <c r="C107" s="70"/>
      <c r="D107" s="70"/>
      <c r="E107" s="72"/>
      <c r="F107" s="73"/>
      <c r="G107" s="140"/>
      <c r="H107" s="62"/>
      <c r="I107" s="62"/>
      <c r="L107" s="127" t="str">
        <f>IF(D107&lt;&gt;"",IF(ISNUMBER(MATCH(D107,$D$5:D106,0)),"",LOOKUP(9.99999999999999E+307,$L$1:L106)+1),"")</f>
        <v/>
      </c>
      <c r="M107" s="126" t="str">
        <f>IF(ROWS($M$6:M107)&lt;=$M$5,LOOKUP(ROWS($M$6:M107),$L$6:$L$1200,$D$6:$D$1200),"")</f>
        <v/>
      </c>
    </row>
    <row r="108" spans="1:13" ht="16.5" customHeight="1">
      <c r="A108" s="68">
        <v>103</v>
      </c>
      <c r="B108" s="69"/>
      <c r="C108" s="70"/>
      <c r="D108" s="70"/>
      <c r="E108" s="72"/>
      <c r="F108" s="73"/>
      <c r="G108" s="140"/>
      <c r="H108" s="62"/>
      <c r="I108" s="62"/>
      <c r="L108" s="127" t="str">
        <f>IF(D108&lt;&gt;"",IF(ISNUMBER(MATCH(D108,$D$5:D107,0)),"",LOOKUP(9.99999999999999E+307,$L$1:L107)+1),"")</f>
        <v/>
      </c>
      <c r="M108" s="126" t="str">
        <f>IF(ROWS($M$6:M108)&lt;=$M$5,LOOKUP(ROWS($M$6:M108),$L$6:$L$1200,$D$6:$D$1200),"")</f>
        <v/>
      </c>
    </row>
    <row r="109" spans="1:13" ht="16.5" customHeight="1" thickBot="1">
      <c r="A109" s="68">
        <v>104</v>
      </c>
      <c r="B109" s="74"/>
      <c r="C109" s="75"/>
      <c r="D109" s="75"/>
      <c r="E109" s="77"/>
      <c r="F109" s="78"/>
      <c r="G109" s="140"/>
      <c r="H109" s="62"/>
      <c r="I109" s="62"/>
      <c r="L109" s="127" t="str">
        <f>IF(D109&lt;&gt;"",IF(ISNUMBER(MATCH(D109,$D$5:D108,0)),"",LOOKUP(9.99999999999999E+307,$L$1:L108)+1),"")</f>
        <v/>
      </c>
      <c r="M109" s="126" t="str">
        <f>IF(ROWS($M$6:M109)&lt;=$M$5,LOOKUP(ROWS($M$6:M109),$L$6:$L$1200,$D$6:$D$1200),"")</f>
        <v/>
      </c>
    </row>
    <row r="110" spans="1:13" ht="16.5" customHeight="1">
      <c r="A110" s="68">
        <v>105</v>
      </c>
      <c r="B110" s="69"/>
      <c r="C110" s="70"/>
      <c r="D110" s="70"/>
      <c r="E110" s="72"/>
      <c r="F110" s="73"/>
      <c r="G110" s="140"/>
      <c r="H110" s="62"/>
      <c r="I110" s="62"/>
      <c r="L110" s="127" t="str">
        <f>IF(D110&lt;&gt;"",IF(ISNUMBER(MATCH(D110,$D$5:D109,0)),"",LOOKUP(9.99999999999999E+307,$L$1:L109)+1),"")</f>
        <v/>
      </c>
      <c r="M110" s="126" t="str">
        <f>IF(ROWS($M$6:M110)&lt;=$M$5,LOOKUP(ROWS($M$6:M110),$L$6:$L$1200,$D$6:$D$1200),"")</f>
        <v/>
      </c>
    </row>
    <row r="111" spans="1:13" ht="16.5" customHeight="1">
      <c r="A111" s="68">
        <v>106</v>
      </c>
      <c r="B111" s="69"/>
      <c r="C111" s="70"/>
      <c r="D111" s="70"/>
      <c r="E111" s="72"/>
      <c r="F111" s="73"/>
      <c r="G111" s="140"/>
      <c r="H111" s="62"/>
      <c r="I111" s="62"/>
      <c r="L111" s="127" t="str">
        <f>IF(D111&lt;&gt;"",IF(ISNUMBER(MATCH(D111,$D$5:D110,0)),"",LOOKUP(9.99999999999999E+307,$L$1:L110)+1),"")</f>
        <v/>
      </c>
      <c r="M111" s="126" t="str">
        <f>IF(ROWS($M$6:M111)&lt;=$M$5,LOOKUP(ROWS($M$6:M111),$L$6:$L$1200,$D$6:$D$1200),"")</f>
        <v/>
      </c>
    </row>
    <row r="112" spans="1:13" ht="16.5" customHeight="1">
      <c r="A112" s="68">
        <v>107</v>
      </c>
      <c r="B112" s="69"/>
      <c r="C112" s="70"/>
      <c r="D112" s="70"/>
      <c r="E112" s="72"/>
      <c r="F112" s="73"/>
      <c r="G112" s="140"/>
      <c r="H112" s="62"/>
      <c r="I112" s="62"/>
      <c r="L112" s="127" t="str">
        <f>IF(D112&lt;&gt;"",IF(ISNUMBER(MATCH(D112,$D$5:D111,0)),"",LOOKUP(9.99999999999999E+307,$L$1:L111)+1),"")</f>
        <v/>
      </c>
      <c r="M112" s="126" t="str">
        <f>IF(ROWS($M$6:M112)&lt;=$M$5,LOOKUP(ROWS($M$6:M112),$L$6:$L$1200,$D$6:$D$1200),"")</f>
        <v/>
      </c>
    </row>
    <row r="113" spans="1:13" ht="16.5" customHeight="1" thickBot="1">
      <c r="A113" s="68">
        <v>108</v>
      </c>
      <c r="B113" s="74"/>
      <c r="C113" s="75"/>
      <c r="D113" s="75"/>
      <c r="E113" s="77"/>
      <c r="F113" s="78"/>
      <c r="G113" s="140"/>
      <c r="H113" s="62"/>
      <c r="I113" s="62"/>
      <c r="L113" s="127" t="str">
        <f>IF(D113&lt;&gt;"",IF(ISNUMBER(MATCH(D113,$D$5:D112,0)),"",LOOKUP(9.99999999999999E+307,$L$1:L112)+1),"")</f>
        <v/>
      </c>
      <c r="M113" s="126" t="str">
        <f>IF(ROWS($M$6:M113)&lt;=$M$5,LOOKUP(ROWS($M$6:M113),$L$6:$L$1200,$D$6:$D$1200),"")</f>
        <v/>
      </c>
    </row>
    <row r="114" spans="1:13" ht="16.5" customHeight="1">
      <c r="A114" s="68">
        <v>109</v>
      </c>
      <c r="B114" s="79"/>
      <c r="C114" s="80"/>
      <c r="D114" s="80"/>
      <c r="E114" s="82"/>
      <c r="F114" s="83"/>
      <c r="G114" s="140"/>
      <c r="H114" s="62"/>
      <c r="I114" s="62"/>
      <c r="L114" s="127" t="str">
        <f>IF(D114&lt;&gt;"",IF(ISNUMBER(MATCH(D114,$D$5:D113,0)),"",LOOKUP(9.99999999999999E+307,$L$1:L113)+1),"")</f>
        <v/>
      </c>
      <c r="M114" s="126" t="str">
        <f>IF(ROWS($M$6:M114)&lt;=$M$5,LOOKUP(ROWS($M$6:M114),$L$6:$L$1200,$D$6:$D$1200),"")</f>
        <v/>
      </c>
    </row>
    <row r="115" spans="1:13" ht="16.5" customHeight="1">
      <c r="A115" s="68">
        <v>110</v>
      </c>
      <c r="B115" s="69"/>
      <c r="C115" s="70"/>
      <c r="D115" s="70"/>
      <c r="E115" s="72"/>
      <c r="F115" s="73"/>
      <c r="G115" s="140"/>
      <c r="H115" s="62"/>
      <c r="I115" s="62"/>
      <c r="L115" s="127" t="str">
        <f>IF(D115&lt;&gt;"",IF(ISNUMBER(MATCH(D115,$D$5:D114,0)),"",LOOKUP(9.99999999999999E+307,$L$1:L114)+1),"")</f>
        <v/>
      </c>
      <c r="M115" s="126" t="str">
        <f>IF(ROWS($M$6:M115)&lt;=$M$5,LOOKUP(ROWS($M$6:M115),$L$6:$L$1200,$D$6:$D$1200),"")</f>
        <v/>
      </c>
    </row>
    <row r="116" spans="1:13" ht="16.5" customHeight="1">
      <c r="A116" s="68">
        <v>111</v>
      </c>
      <c r="B116" s="69"/>
      <c r="C116" s="70"/>
      <c r="D116" s="70"/>
      <c r="E116" s="72"/>
      <c r="F116" s="73"/>
      <c r="G116" s="140"/>
      <c r="H116" s="62"/>
      <c r="I116" s="62"/>
      <c r="L116" s="127" t="str">
        <f>IF(D116&lt;&gt;"",IF(ISNUMBER(MATCH(D116,$D$5:D115,0)),"",LOOKUP(9.99999999999999E+307,$L$1:L115)+1),"")</f>
        <v/>
      </c>
      <c r="M116" s="126" t="str">
        <f>IF(ROWS($M$6:M116)&lt;=$M$5,LOOKUP(ROWS($M$6:M116),$L$6:$L$1200,$D$6:$D$1200),"")</f>
        <v/>
      </c>
    </row>
    <row r="117" spans="1:13" ht="16.5" customHeight="1" thickBot="1">
      <c r="A117" s="68">
        <v>112</v>
      </c>
      <c r="B117" s="74"/>
      <c r="C117" s="75"/>
      <c r="D117" s="75"/>
      <c r="E117" s="77"/>
      <c r="F117" s="78"/>
      <c r="G117" s="140"/>
      <c r="H117" s="62"/>
      <c r="I117" s="62"/>
      <c r="L117" s="127" t="str">
        <f>IF(D117&lt;&gt;"",IF(ISNUMBER(MATCH(D117,$D$5:D116,0)),"",LOOKUP(9.99999999999999E+307,$L$1:L116)+1),"")</f>
        <v/>
      </c>
      <c r="M117" s="126" t="str">
        <f>IF(ROWS($M$6:M117)&lt;=$M$5,LOOKUP(ROWS($M$6:M117),$L$6:$L$1200,$D$6:$D$1200),"")</f>
        <v/>
      </c>
    </row>
    <row r="118" spans="1:13" ht="16.5" customHeight="1">
      <c r="A118" s="68">
        <v>113</v>
      </c>
      <c r="B118" s="79"/>
      <c r="C118" s="80"/>
      <c r="D118" s="80"/>
      <c r="E118" s="82"/>
      <c r="F118" s="83"/>
      <c r="G118" s="140"/>
      <c r="H118" s="62"/>
      <c r="I118" s="62"/>
      <c r="L118" s="127" t="str">
        <f>IF(D118&lt;&gt;"",IF(ISNUMBER(MATCH(D118,$D$5:D117,0)),"",LOOKUP(9.99999999999999E+307,$L$1:L117)+1),"")</f>
        <v/>
      </c>
      <c r="M118" s="126" t="str">
        <f>IF(ROWS($M$6:M118)&lt;=$M$5,LOOKUP(ROWS($M$6:M118),$L$6:$L$1200,$D$6:$D$1200),"")</f>
        <v/>
      </c>
    </row>
    <row r="119" spans="1:13" ht="16.5" customHeight="1">
      <c r="A119" s="68">
        <v>114</v>
      </c>
      <c r="B119" s="69"/>
      <c r="C119" s="70"/>
      <c r="D119" s="70"/>
      <c r="E119" s="72"/>
      <c r="F119" s="73"/>
      <c r="G119" s="140"/>
      <c r="H119" s="62"/>
      <c r="I119" s="62"/>
      <c r="L119" s="127" t="str">
        <f>IF(D119&lt;&gt;"",IF(ISNUMBER(MATCH(D119,$D$5:D118,0)),"",LOOKUP(9.99999999999999E+307,$L$1:L118)+1),"")</f>
        <v/>
      </c>
      <c r="M119" s="126" t="str">
        <f>IF(ROWS($M$6:M119)&lt;=$M$5,LOOKUP(ROWS($M$6:M119),$L$6:$L$1200,$D$6:$D$1200),"")</f>
        <v/>
      </c>
    </row>
    <row r="120" spans="1:13" ht="16.5" customHeight="1">
      <c r="A120" s="68">
        <v>115</v>
      </c>
      <c r="B120" s="79"/>
      <c r="C120" s="80"/>
      <c r="D120" s="81"/>
      <c r="E120" s="82"/>
      <c r="F120" s="83"/>
      <c r="G120" s="140"/>
      <c r="H120" s="62"/>
      <c r="I120" s="62"/>
      <c r="L120" s="127" t="str">
        <f>IF(D120&lt;&gt;"",IF(ISNUMBER(MATCH(D120,$D$5:D119,0)),"",LOOKUP(9.99999999999999E+307,$L$1:L119)+1),"")</f>
        <v/>
      </c>
      <c r="M120" s="126" t="str">
        <f>IF(ROWS($M$6:M120)&lt;=$M$5,LOOKUP(ROWS($M$6:M120),$L$6:$L$1200,$D$6:$D$1200),"")</f>
        <v/>
      </c>
    </row>
    <row r="121" spans="1:13" ht="16.5" customHeight="1">
      <c r="A121" s="68">
        <v>116</v>
      </c>
      <c r="B121" s="69"/>
      <c r="C121" s="70"/>
      <c r="D121" s="81"/>
      <c r="E121" s="72"/>
      <c r="F121" s="73"/>
      <c r="G121" s="140"/>
      <c r="H121" s="62"/>
      <c r="I121" s="62"/>
      <c r="L121" s="127" t="str">
        <f>IF(D121&lt;&gt;"",IF(ISNUMBER(MATCH(D121,$D$5:D120,0)),"",LOOKUP(9.99999999999999E+307,$L$1:L120)+1),"")</f>
        <v/>
      </c>
      <c r="M121" s="126" t="str">
        <f>IF(ROWS($M$6:M121)&lt;=$M$5,LOOKUP(ROWS($M$6:M121),$L$6:$L$1200,$D$6:$D$1200),"")</f>
        <v/>
      </c>
    </row>
    <row r="122" spans="1:13" ht="16.5" customHeight="1">
      <c r="A122" s="68">
        <v>117</v>
      </c>
      <c r="B122" s="69"/>
      <c r="C122" s="70"/>
      <c r="D122" s="81"/>
      <c r="E122" s="72"/>
      <c r="F122" s="73"/>
      <c r="G122" s="140"/>
      <c r="H122" s="62"/>
      <c r="I122" s="62"/>
      <c r="L122" s="127" t="str">
        <f>IF(D122&lt;&gt;"",IF(ISNUMBER(MATCH(D122,$D$5:D121,0)),"",LOOKUP(9.99999999999999E+307,$L$1:L121)+1),"")</f>
        <v/>
      </c>
      <c r="M122" s="126" t="str">
        <f>IF(ROWS($M$6:M122)&lt;=$M$5,LOOKUP(ROWS($M$6:M122),$L$6:$L$1200,$D$6:$D$1200),"")</f>
        <v/>
      </c>
    </row>
    <row r="123" spans="1:13" ht="16.5" customHeight="1" thickBot="1">
      <c r="A123" s="68">
        <v>118</v>
      </c>
      <c r="B123" s="74"/>
      <c r="C123" s="75"/>
      <c r="D123" s="84"/>
      <c r="E123" s="77"/>
      <c r="F123" s="78"/>
      <c r="G123" s="140"/>
      <c r="H123" s="62"/>
      <c r="I123" s="62"/>
      <c r="L123" s="127" t="str">
        <f>IF(D123&lt;&gt;"",IF(ISNUMBER(MATCH(D123,$D$5:D122,0)),"",LOOKUP(9.99999999999999E+307,$L$1:L122)+1),"")</f>
        <v/>
      </c>
      <c r="M123" s="126" t="str">
        <f>IF(ROWS($M$6:M123)&lt;=$M$5,LOOKUP(ROWS($M$6:M123),$L$6:$L$1200,$D$6:$D$1200),"")</f>
        <v/>
      </c>
    </row>
    <row r="124" spans="1:13" ht="16.5" customHeight="1">
      <c r="A124" s="68">
        <v>119</v>
      </c>
      <c r="B124" s="79"/>
      <c r="C124" s="80"/>
      <c r="D124" s="81"/>
      <c r="E124" s="82"/>
      <c r="F124" s="83"/>
      <c r="G124" s="140"/>
      <c r="H124" s="62"/>
      <c r="I124" s="62"/>
      <c r="L124" s="127" t="str">
        <f>IF(D124&lt;&gt;"",IF(ISNUMBER(MATCH(D124,$D$5:D123,0)),"",LOOKUP(9.99999999999999E+307,$L$1:L123)+1),"")</f>
        <v/>
      </c>
      <c r="M124" s="126" t="str">
        <f>IF(ROWS($M$6:M124)&lt;=$M$5,LOOKUP(ROWS($M$6:M124),$L$6:$L$1200,$D$6:$D$1200),"")</f>
        <v/>
      </c>
    </row>
    <row r="125" spans="1:13" ht="16.5" customHeight="1">
      <c r="A125" s="68">
        <v>120</v>
      </c>
      <c r="B125" s="69"/>
      <c r="C125" s="70"/>
      <c r="D125" s="71"/>
      <c r="E125" s="72"/>
      <c r="F125" s="73"/>
      <c r="G125" s="140"/>
      <c r="H125" s="62"/>
      <c r="I125" s="62"/>
      <c r="L125" s="127" t="str">
        <f>IF(D125&lt;&gt;"",IF(ISNUMBER(MATCH(D125,$D$5:D124,0)),"",LOOKUP(9.99999999999999E+307,$L$1:L124)+1),"")</f>
        <v/>
      </c>
      <c r="M125" s="126" t="str">
        <f>IF(ROWS($M$6:M125)&lt;=$M$5,LOOKUP(ROWS($M$6:M125),$L$6:$L$1200,$D$6:$D$1200),"")</f>
        <v/>
      </c>
    </row>
    <row r="126" spans="1:13" ht="16.5" customHeight="1">
      <c r="A126" s="68">
        <v>121</v>
      </c>
      <c r="B126" s="69"/>
      <c r="C126" s="70"/>
      <c r="D126" s="71"/>
      <c r="E126" s="72"/>
      <c r="F126" s="73"/>
      <c r="G126" s="140"/>
      <c r="H126" s="62"/>
      <c r="I126" s="62"/>
      <c r="L126" s="127" t="str">
        <f>IF(D126&lt;&gt;"",IF(ISNUMBER(MATCH(D126,$D$5:D125,0)),"",LOOKUP(9.99999999999999E+307,$L$1:L125)+1),"")</f>
        <v/>
      </c>
      <c r="M126" s="126" t="str">
        <f>IF(ROWS($M$6:M126)&lt;=$M$5,LOOKUP(ROWS($M$6:M126),$L$6:$L$1200,$D$6:$D$1200),"")</f>
        <v/>
      </c>
    </row>
    <row r="127" spans="1:13" ht="16.5" customHeight="1" thickBot="1">
      <c r="A127" s="68">
        <v>122</v>
      </c>
      <c r="B127" s="74"/>
      <c r="C127" s="75"/>
      <c r="D127" s="76"/>
      <c r="E127" s="77"/>
      <c r="F127" s="78"/>
      <c r="G127" s="140"/>
      <c r="H127" s="62"/>
      <c r="I127" s="62"/>
      <c r="L127" s="127" t="str">
        <f>IF(D127&lt;&gt;"",IF(ISNUMBER(MATCH(D127,$D$5:D126,0)),"",LOOKUP(9.99999999999999E+307,$L$1:L126)+1),"")</f>
        <v/>
      </c>
      <c r="M127" s="126" t="str">
        <f>IF(ROWS($M$6:M127)&lt;=$M$5,LOOKUP(ROWS($M$6:M127),$L$6:$L$1200,$D$6:$D$1200),"")</f>
        <v/>
      </c>
    </row>
    <row r="128" spans="1:13" ht="16.5" customHeight="1">
      <c r="A128" s="68">
        <v>123</v>
      </c>
      <c r="B128" s="79"/>
      <c r="C128" s="80"/>
      <c r="D128" s="81"/>
      <c r="E128" s="82"/>
      <c r="F128" s="83"/>
      <c r="G128" s="140"/>
      <c r="H128" s="62"/>
      <c r="I128" s="62"/>
      <c r="L128" s="127" t="str">
        <f>IF(D128&lt;&gt;"",IF(ISNUMBER(MATCH(D128,$D$5:D127,0)),"",LOOKUP(9.99999999999999E+307,$L$1:L127)+1),"")</f>
        <v/>
      </c>
      <c r="M128" s="126" t="str">
        <f>IF(ROWS($M$6:M128)&lt;=$M$5,LOOKUP(ROWS($M$6:M128),$L$6:$L$1200,$D$6:$D$1200),"")</f>
        <v/>
      </c>
    </row>
    <row r="129" spans="1:13" ht="16.5" customHeight="1">
      <c r="A129" s="68">
        <v>124</v>
      </c>
      <c r="B129" s="69"/>
      <c r="C129" s="70"/>
      <c r="D129" s="71"/>
      <c r="E129" s="72"/>
      <c r="F129" s="73"/>
      <c r="G129" s="140"/>
      <c r="H129" s="62"/>
      <c r="I129" s="62"/>
      <c r="L129" s="127" t="str">
        <f>IF(D129&lt;&gt;"",IF(ISNUMBER(MATCH(D129,$D$5:D128,0)),"",LOOKUP(9.99999999999999E+307,$L$1:L128)+1),"")</f>
        <v/>
      </c>
      <c r="M129" s="126" t="str">
        <f>IF(ROWS($M$6:M129)&lt;=$M$5,LOOKUP(ROWS($M$6:M129),$L$6:$L$1200,$D$6:$D$1200),"")</f>
        <v/>
      </c>
    </row>
    <row r="130" spans="1:13" ht="16.5" customHeight="1">
      <c r="A130" s="68">
        <v>125</v>
      </c>
      <c r="B130" s="69"/>
      <c r="C130" s="70"/>
      <c r="D130" s="71"/>
      <c r="E130" s="72"/>
      <c r="F130" s="73"/>
      <c r="G130" s="140"/>
      <c r="H130" s="62"/>
      <c r="I130" s="62"/>
      <c r="L130" s="127" t="str">
        <f>IF(D130&lt;&gt;"",IF(ISNUMBER(MATCH(D130,$D$5:D129,0)),"",LOOKUP(9.99999999999999E+307,$L$1:L129)+1),"")</f>
        <v/>
      </c>
      <c r="M130" s="126" t="str">
        <f>IF(ROWS($M$6:M130)&lt;=$M$5,LOOKUP(ROWS($M$6:M130),$L$6:$L$1200,$D$6:$D$1200),"")</f>
        <v/>
      </c>
    </row>
    <row r="131" spans="1:13" ht="16.5" customHeight="1" thickBot="1">
      <c r="A131" s="68">
        <v>126</v>
      </c>
      <c r="B131" s="74"/>
      <c r="C131" s="75"/>
      <c r="D131" s="76"/>
      <c r="E131" s="77"/>
      <c r="F131" s="78"/>
      <c r="G131" s="140"/>
      <c r="H131" s="62"/>
      <c r="I131" s="62"/>
      <c r="L131" s="127" t="str">
        <f>IF(D131&lt;&gt;"",IF(ISNUMBER(MATCH(D131,$D$5:D130,0)),"",LOOKUP(9.99999999999999E+307,$L$1:L130)+1),"")</f>
        <v/>
      </c>
      <c r="M131" s="126" t="str">
        <f>IF(ROWS($M$6:M131)&lt;=$M$5,LOOKUP(ROWS($M$6:M131),$L$6:$L$1200,$D$6:$D$1200),"")</f>
        <v/>
      </c>
    </row>
    <row r="132" spans="1:13" ht="16.5" customHeight="1">
      <c r="A132" s="68">
        <v>127</v>
      </c>
      <c r="B132" s="69"/>
      <c r="C132" s="70"/>
      <c r="D132" s="70"/>
      <c r="E132" s="72"/>
      <c r="F132" s="73"/>
      <c r="G132" s="140"/>
      <c r="H132" s="62"/>
      <c r="I132" s="62"/>
      <c r="L132" s="127" t="str">
        <f>IF(D132&lt;&gt;"",IF(ISNUMBER(MATCH(D132,$D$5:D131,0)),"",LOOKUP(9.99999999999999E+307,$L$1:L131)+1),"")</f>
        <v/>
      </c>
      <c r="M132" s="126" t="str">
        <f>IF(ROWS($M$6:M132)&lt;=$M$5,LOOKUP(ROWS($M$6:M132),$L$6:$L$1200,$D$6:$D$1200),"")</f>
        <v/>
      </c>
    </row>
    <row r="133" spans="1:13" ht="16.5" customHeight="1" thickBot="1">
      <c r="A133" s="68">
        <v>128</v>
      </c>
      <c r="B133" s="74"/>
      <c r="C133" s="75"/>
      <c r="D133" s="75"/>
      <c r="E133" s="77"/>
      <c r="F133" s="78"/>
      <c r="G133" s="140"/>
      <c r="H133" s="62"/>
      <c r="I133" s="62"/>
      <c r="L133" s="127" t="str">
        <f>IF(D133&lt;&gt;"",IF(ISNUMBER(MATCH(D133,$D$5:D132,0)),"",LOOKUP(9.99999999999999E+307,$L$1:L132)+1),"")</f>
        <v/>
      </c>
      <c r="M133" s="126" t="str">
        <f>IF(ROWS($M$6:M133)&lt;=$M$5,LOOKUP(ROWS($M$6:M133),$L$6:$L$1200,$D$6:$D$1200),"")</f>
        <v/>
      </c>
    </row>
    <row r="134" spans="1:13" ht="16.5" customHeight="1">
      <c r="A134" s="68">
        <v>129</v>
      </c>
      <c r="B134" s="79"/>
      <c r="C134" s="80"/>
      <c r="D134" s="80"/>
      <c r="E134" s="82"/>
      <c r="F134" s="83"/>
      <c r="G134" s="140"/>
      <c r="H134" s="62"/>
      <c r="I134" s="62"/>
      <c r="L134" s="127" t="str">
        <f>IF(D134&lt;&gt;"",IF(ISNUMBER(MATCH(D134,$D$5:D133,0)),"",LOOKUP(9.99999999999999E+307,$L$1:L133)+1),"")</f>
        <v/>
      </c>
      <c r="M134" s="126" t="str">
        <f>IF(ROWS($M$6:M134)&lt;=$M$5,LOOKUP(ROWS($M$6:M134),$L$6:$L$1200,$D$6:$D$1200),"")</f>
        <v/>
      </c>
    </row>
    <row r="135" spans="1:13" ht="16.5" customHeight="1">
      <c r="A135" s="68">
        <v>130</v>
      </c>
      <c r="B135" s="69"/>
      <c r="C135" s="70"/>
      <c r="D135" s="70"/>
      <c r="E135" s="72"/>
      <c r="F135" s="73"/>
      <c r="G135" s="140"/>
      <c r="H135" s="62"/>
      <c r="I135" s="62"/>
      <c r="L135" s="127" t="str">
        <f>IF(D135&lt;&gt;"",IF(ISNUMBER(MATCH(D135,$D$5:D134,0)),"",LOOKUP(9.99999999999999E+307,$L$1:L134)+1),"")</f>
        <v/>
      </c>
      <c r="M135" s="126" t="str">
        <f>IF(ROWS($M$6:M135)&lt;=$M$5,LOOKUP(ROWS($M$6:M135),$L$6:$L$1200,$D$6:$D$1200),"")</f>
        <v/>
      </c>
    </row>
    <row r="136" spans="1:13" ht="16.5" customHeight="1">
      <c r="A136" s="68">
        <v>131</v>
      </c>
      <c r="B136" s="69"/>
      <c r="C136" s="70"/>
      <c r="D136" s="70"/>
      <c r="E136" s="72"/>
      <c r="F136" s="73"/>
      <c r="G136" s="140"/>
      <c r="H136" s="62"/>
      <c r="I136" s="62"/>
      <c r="L136" s="127" t="str">
        <f>IF(D136&lt;&gt;"",IF(ISNUMBER(MATCH(D136,$D$5:D135,0)),"",LOOKUP(9.99999999999999E+307,$L$1:L135)+1),"")</f>
        <v/>
      </c>
      <c r="M136" s="126" t="str">
        <f>IF(ROWS($M$6:M136)&lt;=$M$5,LOOKUP(ROWS($M$6:M136),$L$6:$L$1200,$D$6:$D$1200),"")</f>
        <v/>
      </c>
    </row>
    <row r="137" spans="1:13" ht="16.5" customHeight="1" thickBot="1">
      <c r="A137" s="68">
        <v>132</v>
      </c>
      <c r="B137" s="74"/>
      <c r="C137" s="75"/>
      <c r="D137" s="75"/>
      <c r="E137" s="77"/>
      <c r="F137" s="78"/>
      <c r="G137" s="140"/>
      <c r="H137" s="62"/>
      <c r="I137" s="62"/>
      <c r="L137" s="127" t="str">
        <f>IF(D137&lt;&gt;"",IF(ISNUMBER(MATCH(D137,$D$5:D136,0)),"",LOOKUP(9.99999999999999E+307,$L$1:L136)+1),"")</f>
        <v/>
      </c>
      <c r="M137" s="126" t="str">
        <f>IF(ROWS($M$6:M137)&lt;=$M$5,LOOKUP(ROWS($M$6:M137),$L$6:$L$1200,$D$6:$D$1200),"")</f>
        <v/>
      </c>
    </row>
    <row r="138" spans="1:13" ht="16.5" customHeight="1">
      <c r="A138" s="68">
        <v>133</v>
      </c>
      <c r="B138" s="79"/>
      <c r="C138" s="80"/>
      <c r="D138" s="80"/>
      <c r="E138" s="82"/>
      <c r="F138" s="83"/>
      <c r="G138" s="140"/>
      <c r="H138" s="62"/>
      <c r="I138" s="62"/>
      <c r="L138" s="127" t="str">
        <f>IF(D138&lt;&gt;"",IF(ISNUMBER(MATCH(D138,$D$5:D137,0)),"",LOOKUP(9.99999999999999E+307,$L$1:L137)+1),"")</f>
        <v/>
      </c>
      <c r="M138" s="126" t="str">
        <f>IF(ROWS($M$6:M138)&lt;=$M$5,LOOKUP(ROWS($M$6:M138),$L$6:$L$1200,$D$6:$D$1200),"")</f>
        <v/>
      </c>
    </row>
    <row r="139" spans="1:13" ht="16.5" customHeight="1">
      <c r="A139" s="68">
        <v>134</v>
      </c>
      <c r="B139" s="69"/>
      <c r="C139" s="70"/>
      <c r="D139" s="70"/>
      <c r="E139" s="72"/>
      <c r="F139" s="73"/>
      <c r="G139" s="140"/>
      <c r="H139" s="62"/>
      <c r="I139" s="62"/>
      <c r="L139" s="127" t="str">
        <f>IF(D139&lt;&gt;"",IF(ISNUMBER(MATCH(D139,$D$5:D138,0)),"",LOOKUP(9.99999999999999E+307,$L$1:L138)+1),"")</f>
        <v/>
      </c>
      <c r="M139" s="126" t="str">
        <f>IF(ROWS($M$6:M139)&lt;=$M$5,LOOKUP(ROWS($M$6:M139),$L$6:$L$1200,$D$6:$D$1200),"")</f>
        <v/>
      </c>
    </row>
    <row r="140" spans="1:13" ht="16.5" customHeight="1">
      <c r="A140" s="68">
        <v>135</v>
      </c>
      <c r="B140" s="69"/>
      <c r="C140" s="70"/>
      <c r="D140" s="70"/>
      <c r="E140" s="72"/>
      <c r="F140" s="73"/>
      <c r="G140" s="140"/>
      <c r="H140" s="62"/>
      <c r="I140" s="62"/>
      <c r="L140" s="127" t="str">
        <f>IF(D140&lt;&gt;"",IF(ISNUMBER(MATCH(D140,$D$5:D139,0)),"",LOOKUP(9.99999999999999E+307,$L$1:L139)+1),"")</f>
        <v/>
      </c>
      <c r="M140" s="126" t="str">
        <f>IF(ROWS($M$6:M140)&lt;=$M$5,LOOKUP(ROWS($M$6:M140),$L$6:$L$1200,$D$6:$D$1200),"")</f>
        <v/>
      </c>
    </row>
    <row r="141" spans="1:13" ht="16.5" customHeight="1" thickBot="1">
      <c r="A141" s="68">
        <v>136</v>
      </c>
      <c r="B141" s="74"/>
      <c r="C141" s="75"/>
      <c r="D141" s="75"/>
      <c r="E141" s="77"/>
      <c r="F141" s="78"/>
      <c r="G141" s="140"/>
      <c r="H141" s="62"/>
      <c r="I141" s="62"/>
      <c r="L141" s="127" t="str">
        <f>IF(D141&lt;&gt;"",IF(ISNUMBER(MATCH(D141,$D$5:D140,0)),"",LOOKUP(9.99999999999999E+307,$L$1:L140)+1),"")</f>
        <v/>
      </c>
      <c r="M141" s="126" t="str">
        <f>IF(ROWS($M$6:M141)&lt;=$M$5,LOOKUP(ROWS($M$6:M141),$L$6:$L$1200,$D$6:$D$1200),"")</f>
        <v/>
      </c>
    </row>
    <row r="142" spans="1:13" ht="16.5" customHeight="1">
      <c r="A142" s="68">
        <v>137</v>
      </c>
      <c r="B142" s="79"/>
      <c r="C142" s="80"/>
      <c r="D142" s="80"/>
      <c r="E142" s="82"/>
      <c r="F142" s="83"/>
      <c r="G142" s="140"/>
      <c r="H142" s="62"/>
      <c r="I142" s="62"/>
      <c r="L142" s="127" t="str">
        <f>IF(D142&lt;&gt;"",IF(ISNUMBER(MATCH(D142,$D$5:D141,0)),"",LOOKUP(9.99999999999999E+307,$L$1:L141)+1),"")</f>
        <v/>
      </c>
      <c r="M142" s="126" t="str">
        <f>IF(ROWS($M$6:M142)&lt;=$M$5,LOOKUP(ROWS($M$6:M142),$L$6:$L$1200,$D$6:$D$1200),"")</f>
        <v/>
      </c>
    </row>
    <row r="143" spans="1:13" ht="16.5" customHeight="1">
      <c r="A143" s="68">
        <v>138</v>
      </c>
      <c r="B143" s="69"/>
      <c r="C143" s="70"/>
      <c r="D143" s="70"/>
      <c r="E143" s="72"/>
      <c r="F143" s="73"/>
      <c r="G143" s="140"/>
      <c r="H143" s="62"/>
      <c r="I143" s="62"/>
      <c r="L143" s="127" t="str">
        <f>IF(D143&lt;&gt;"",IF(ISNUMBER(MATCH(D143,$D$5:D142,0)),"",LOOKUP(9.99999999999999E+307,$L$1:L142)+1),"")</f>
        <v/>
      </c>
      <c r="M143" s="126" t="str">
        <f>IF(ROWS($M$6:M143)&lt;=$M$5,LOOKUP(ROWS($M$6:M143),$L$6:$L$1200,$D$6:$D$1200),"")</f>
        <v/>
      </c>
    </row>
    <row r="144" spans="1:13" ht="16.5" customHeight="1">
      <c r="A144" s="68">
        <v>139</v>
      </c>
      <c r="B144" s="69"/>
      <c r="C144" s="70"/>
      <c r="D144" s="70"/>
      <c r="E144" s="72"/>
      <c r="F144" s="73"/>
      <c r="G144" s="140"/>
      <c r="H144" s="62"/>
      <c r="I144" s="62"/>
      <c r="L144" s="127" t="str">
        <f>IF(D144&lt;&gt;"",IF(ISNUMBER(MATCH(D144,$D$5:D143,0)),"",LOOKUP(9.99999999999999E+307,$L$1:L143)+1),"")</f>
        <v/>
      </c>
      <c r="M144" s="126" t="str">
        <f>IF(ROWS($M$6:M144)&lt;=$M$5,LOOKUP(ROWS($M$6:M144),$L$6:$L$1200,$D$6:$D$1200),"")</f>
        <v/>
      </c>
    </row>
    <row r="145" spans="1:13" ht="16.5" customHeight="1" thickBot="1">
      <c r="A145" s="68">
        <v>140</v>
      </c>
      <c r="B145" s="74"/>
      <c r="C145" s="75"/>
      <c r="D145" s="75"/>
      <c r="E145" s="77"/>
      <c r="F145" s="78"/>
      <c r="G145" s="140"/>
      <c r="H145" s="62"/>
      <c r="I145" s="62"/>
      <c r="L145" s="127" t="str">
        <f>IF(D145&lt;&gt;"",IF(ISNUMBER(MATCH(D145,$D$5:D144,0)),"",LOOKUP(9.99999999999999E+307,$L$1:L144)+1),"")</f>
        <v/>
      </c>
      <c r="M145" s="126" t="str">
        <f>IF(ROWS($M$6:M145)&lt;=$M$5,LOOKUP(ROWS($M$6:M145),$L$6:$L$1200,$D$6:$D$1200),"")</f>
        <v/>
      </c>
    </row>
    <row r="146" spans="1:13" ht="16.5" customHeight="1">
      <c r="A146" s="68">
        <v>141</v>
      </c>
      <c r="B146" s="79"/>
      <c r="C146" s="80"/>
      <c r="D146" s="80"/>
      <c r="E146" s="82"/>
      <c r="F146" s="83"/>
      <c r="G146" s="140"/>
      <c r="H146" s="62"/>
      <c r="I146" s="62"/>
      <c r="L146" s="127" t="str">
        <f>IF(D146&lt;&gt;"",IF(ISNUMBER(MATCH(D146,$D$5:D145,0)),"",LOOKUP(9.99999999999999E+307,$L$1:L145)+1),"")</f>
        <v/>
      </c>
      <c r="M146" s="126" t="str">
        <f>IF(ROWS($M$6:M146)&lt;=$M$5,LOOKUP(ROWS($M$6:M146),$L$6:$L$1200,$D$6:$D$1200),"")</f>
        <v/>
      </c>
    </row>
    <row r="147" spans="1:13" ht="16.5" customHeight="1">
      <c r="A147" s="68">
        <v>142</v>
      </c>
      <c r="B147" s="69"/>
      <c r="C147" s="70"/>
      <c r="D147" s="70"/>
      <c r="E147" s="72"/>
      <c r="F147" s="73"/>
      <c r="G147" s="140"/>
      <c r="H147" s="62"/>
      <c r="I147" s="62"/>
      <c r="L147" s="127" t="str">
        <f>IF(D147&lt;&gt;"",IF(ISNUMBER(MATCH(D147,$D$5:D146,0)),"",LOOKUP(9.99999999999999E+307,$L$1:L146)+1),"")</f>
        <v/>
      </c>
      <c r="M147" s="126" t="str">
        <f>IF(ROWS($M$6:M147)&lt;=$M$5,LOOKUP(ROWS($M$6:M147),$L$6:$L$1200,$D$6:$D$1200),"")</f>
        <v/>
      </c>
    </row>
    <row r="148" spans="1:13" ht="16.5" customHeight="1">
      <c r="A148" s="68">
        <v>143</v>
      </c>
      <c r="B148" s="69"/>
      <c r="C148" s="70"/>
      <c r="D148" s="70"/>
      <c r="E148" s="72"/>
      <c r="F148" s="73"/>
      <c r="G148" s="140"/>
      <c r="H148" s="62"/>
      <c r="I148" s="62"/>
      <c r="L148" s="127" t="str">
        <f>IF(D148&lt;&gt;"",IF(ISNUMBER(MATCH(D148,$D$5:D147,0)),"",LOOKUP(9.99999999999999E+307,$L$1:L147)+1),"")</f>
        <v/>
      </c>
      <c r="M148" s="126" t="str">
        <f>IF(ROWS($M$6:M148)&lt;=$M$5,LOOKUP(ROWS($M$6:M148),$L$6:$L$1200,$D$6:$D$1200),"")</f>
        <v/>
      </c>
    </row>
    <row r="149" spans="1:13" ht="16.5" customHeight="1" thickBot="1">
      <c r="A149" s="68">
        <v>144</v>
      </c>
      <c r="B149" s="74"/>
      <c r="C149" s="75"/>
      <c r="D149" s="75"/>
      <c r="E149" s="77"/>
      <c r="F149" s="78"/>
      <c r="G149" s="140"/>
      <c r="H149" s="62"/>
      <c r="I149" s="62"/>
      <c r="L149" s="127" t="str">
        <f>IF(D149&lt;&gt;"",IF(ISNUMBER(MATCH(D149,$D$5:D148,0)),"",LOOKUP(9.99999999999999E+307,$L$1:L148)+1),"")</f>
        <v/>
      </c>
      <c r="M149" s="126" t="str">
        <f>IF(ROWS($M$6:M149)&lt;=$M$5,LOOKUP(ROWS($M$6:M149),$L$6:$L$1200,$D$6:$D$1200),"")</f>
        <v/>
      </c>
    </row>
    <row r="150" spans="1:13" ht="16.5" customHeight="1">
      <c r="A150" s="68">
        <v>145</v>
      </c>
      <c r="B150" s="79"/>
      <c r="C150" s="80"/>
      <c r="D150" s="80"/>
      <c r="E150" s="82"/>
      <c r="F150" s="83"/>
      <c r="G150" s="140"/>
      <c r="H150" s="62"/>
      <c r="I150" s="62"/>
      <c r="L150" s="127" t="str">
        <f>IF(D150&lt;&gt;"",IF(ISNUMBER(MATCH(D150,$D$5:D149,0)),"",LOOKUP(9.99999999999999E+307,$L$1:L149)+1),"")</f>
        <v/>
      </c>
      <c r="M150" s="126" t="str">
        <f>IF(ROWS($M$6:M150)&lt;=$M$5,LOOKUP(ROWS($M$6:M150),$L$6:$L$1200,$D$6:$D$1200),"")</f>
        <v/>
      </c>
    </row>
    <row r="151" spans="1:13" ht="16.5" customHeight="1">
      <c r="A151" s="68">
        <v>146</v>
      </c>
      <c r="B151" s="69"/>
      <c r="C151" s="70"/>
      <c r="D151" s="70"/>
      <c r="E151" s="72"/>
      <c r="F151" s="73"/>
      <c r="G151" s="140"/>
      <c r="H151" s="62"/>
      <c r="I151" s="62"/>
      <c r="L151" s="127" t="str">
        <f>IF(D151&lt;&gt;"",IF(ISNUMBER(MATCH(D151,$D$5:D150,0)),"",LOOKUP(9.99999999999999E+307,$L$1:L150)+1),"")</f>
        <v/>
      </c>
      <c r="M151" s="126" t="str">
        <f>IF(ROWS($M$6:M151)&lt;=$M$5,LOOKUP(ROWS($M$6:M151),$L$6:$L$1200,$D$6:$D$1200),"")</f>
        <v/>
      </c>
    </row>
    <row r="152" spans="1:13" ht="16.5" customHeight="1">
      <c r="A152" s="68">
        <v>147</v>
      </c>
      <c r="B152" s="69"/>
      <c r="C152" s="70"/>
      <c r="D152" s="70"/>
      <c r="E152" s="72"/>
      <c r="F152" s="73"/>
      <c r="G152" s="140"/>
      <c r="H152" s="62"/>
      <c r="I152" s="62"/>
      <c r="L152" s="127" t="str">
        <f>IF(D152&lt;&gt;"",IF(ISNUMBER(MATCH(D152,$D$5:D151,0)),"",LOOKUP(9.99999999999999E+307,$L$1:L151)+1),"")</f>
        <v/>
      </c>
      <c r="M152" s="126" t="str">
        <f>IF(ROWS($M$6:M152)&lt;=$M$5,LOOKUP(ROWS($M$6:M152),$L$6:$L$1200,$D$6:$D$1200),"")</f>
        <v/>
      </c>
    </row>
    <row r="153" spans="1:13" ht="16.5" customHeight="1" thickBot="1">
      <c r="A153" s="68">
        <v>148</v>
      </c>
      <c r="B153" s="74"/>
      <c r="C153" s="75"/>
      <c r="D153" s="75"/>
      <c r="E153" s="77"/>
      <c r="F153" s="78"/>
      <c r="G153" s="140"/>
      <c r="H153" s="62"/>
      <c r="I153" s="62"/>
      <c r="L153" s="127" t="str">
        <f>IF(D153&lt;&gt;"",IF(ISNUMBER(MATCH(D153,$D$5:D152,0)),"",LOOKUP(9.99999999999999E+307,$L$1:L152)+1),"")</f>
        <v/>
      </c>
      <c r="M153" s="126" t="str">
        <f>IF(ROWS($M$6:M153)&lt;=$M$5,LOOKUP(ROWS($M$6:M153),$L$6:$L$1200,$D$6:$D$1200),"")</f>
        <v/>
      </c>
    </row>
    <row r="154" spans="1:13" ht="16.5" customHeight="1">
      <c r="A154" s="68">
        <v>149</v>
      </c>
      <c r="B154" s="79"/>
      <c r="C154" s="80"/>
      <c r="D154" s="80"/>
      <c r="E154" s="82"/>
      <c r="F154" s="83"/>
      <c r="G154" s="140"/>
      <c r="H154" s="62"/>
      <c r="I154" s="62"/>
      <c r="L154" s="127" t="str">
        <f>IF(D154&lt;&gt;"",IF(ISNUMBER(MATCH(D154,$D$5:D153,0)),"",LOOKUP(9.99999999999999E+307,$L$1:L153)+1),"")</f>
        <v/>
      </c>
      <c r="M154" s="126" t="str">
        <f>IF(ROWS($M$6:M154)&lt;=$M$5,LOOKUP(ROWS($M$6:M154),$L$6:$L$1200,$D$6:$D$1200),"")</f>
        <v/>
      </c>
    </row>
    <row r="155" spans="1:13" ht="16.5" customHeight="1">
      <c r="A155" s="68">
        <v>150</v>
      </c>
      <c r="B155" s="69"/>
      <c r="C155" s="70"/>
      <c r="D155" s="70"/>
      <c r="E155" s="72"/>
      <c r="F155" s="73"/>
      <c r="G155" s="140"/>
      <c r="H155" s="62"/>
      <c r="I155" s="62"/>
      <c r="L155" s="127" t="str">
        <f>IF(D155&lt;&gt;"",IF(ISNUMBER(MATCH(D155,$D$5:D154,0)),"",LOOKUP(9.99999999999999E+307,$L$1:L154)+1),"")</f>
        <v/>
      </c>
      <c r="M155" s="126" t="str">
        <f>IF(ROWS($M$6:M155)&lt;=$M$5,LOOKUP(ROWS($M$6:M155),$L$6:$L$1200,$D$6:$D$1200),"")</f>
        <v/>
      </c>
    </row>
    <row r="156" spans="1:13" ht="16.5" customHeight="1">
      <c r="A156" s="68">
        <v>151</v>
      </c>
      <c r="B156" s="69"/>
      <c r="C156" s="70"/>
      <c r="D156" s="70"/>
      <c r="E156" s="72"/>
      <c r="F156" s="73"/>
      <c r="G156" s="140"/>
      <c r="H156" s="62"/>
      <c r="I156" s="62"/>
      <c r="L156" s="127" t="str">
        <f>IF(D156&lt;&gt;"",IF(ISNUMBER(MATCH(D156,$D$5:D155,0)),"",LOOKUP(9.99999999999999E+307,$L$1:L155)+1),"")</f>
        <v/>
      </c>
      <c r="M156" s="126" t="str">
        <f>IF(ROWS($M$6:M156)&lt;=$M$5,LOOKUP(ROWS($M$6:M156),$L$6:$L$1200,$D$6:$D$1200),"")</f>
        <v/>
      </c>
    </row>
    <row r="157" spans="1:13" ht="16.5" customHeight="1" thickBot="1">
      <c r="A157" s="68">
        <v>152</v>
      </c>
      <c r="B157" s="74"/>
      <c r="C157" s="75"/>
      <c r="D157" s="75"/>
      <c r="E157" s="77"/>
      <c r="F157" s="78"/>
      <c r="G157" s="140"/>
      <c r="H157" s="62"/>
      <c r="I157" s="62"/>
      <c r="L157" s="127" t="str">
        <f>IF(D157&lt;&gt;"",IF(ISNUMBER(MATCH(D157,$D$5:D156,0)),"",LOOKUP(9.99999999999999E+307,$L$1:L156)+1),"")</f>
        <v/>
      </c>
      <c r="M157" s="126" t="str">
        <f>IF(ROWS($M$6:M157)&lt;=$M$5,LOOKUP(ROWS($M$6:M157),$L$6:$L$1200,$D$6:$D$1200),"")</f>
        <v/>
      </c>
    </row>
    <row r="158" spans="1:13" ht="16.5" customHeight="1">
      <c r="A158" s="68">
        <v>153</v>
      </c>
      <c r="B158" s="79"/>
      <c r="C158" s="80"/>
      <c r="D158" s="80"/>
      <c r="E158" s="82"/>
      <c r="F158" s="83"/>
      <c r="G158" s="140"/>
      <c r="H158" s="62"/>
      <c r="I158" s="62"/>
      <c r="L158" s="127" t="str">
        <f>IF(D158&lt;&gt;"",IF(ISNUMBER(MATCH(D158,$D$5:D157,0)),"",LOOKUP(9.99999999999999E+307,$L$1:L157)+1),"")</f>
        <v/>
      </c>
      <c r="M158" s="126" t="str">
        <f>IF(ROWS($M$6:M158)&lt;=$M$5,LOOKUP(ROWS($M$6:M158),$L$6:$L$1200,$D$6:$D$1200),"")</f>
        <v/>
      </c>
    </row>
    <row r="159" spans="1:13" ht="16.5" customHeight="1">
      <c r="A159" s="68">
        <v>154</v>
      </c>
      <c r="B159" s="69"/>
      <c r="C159" s="70"/>
      <c r="D159" s="70"/>
      <c r="E159" s="72"/>
      <c r="F159" s="73"/>
      <c r="G159" s="140"/>
      <c r="H159" s="62"/>
      <c r="I159" s="62"/>
      <c r="L159" s="127" t="str">
        <f>IF(D159&lt;&gt;"",IF(ISNUMBER(MATCH(D159,$D$5:D158,0)),"",LOOKUP(9.99999999999999E+307,$L$1:L158)+1),"")</f>
        <v/>
      </c>
      <c r="M159" s="126" t="str">
        <f>IF(ROWS($M$6:M159)&lt;=$M$5,LOOKUP(ROWS($M$6:M159),$L$6:$L$1200,$D$6:$D$1200),"")</f>
        <v/>
      </c>
    </row>
    <row r="160" spans="1:13" ht="16.5" customHeight="1">
      <c r="A160" s="68">
        <v>155</v>
      </c>
      <c r="B160" s="69"/>
      <c r="C160" s="70"/>
      <c r="D160" s="70"/>
      <c r="E160" s="72"/>
      <c r="F160" s="73"/>
      <c r="G160" s="140"/>
      <c r="H160" s="62"/>
      <c r="I160" s="62"/>
      <c r="L160" s="127" t="str">
        <f>IF(D160&lt;&gt;"",IF(ISNUMBER(MATCH(D160,$D$5:D159,0)),"",LOOKUP(9.99999999999999E+307,$L$1:L159)+1),"")</f>
        <v/>
      </c>
      <c r="M160" s="126" t="str">
        <f>IF(ROWS($M$6:M160)&lt;=$M$5,LOOKUP(ROWS($M$6:M160),$L$6:$L$1200,$D$6:$D$1200),"")</f>
        <v/>
      </c>
    </row>
    <row r="161" spans="1:13" ht="16.5" customHeight="1" thickBot="1">
      <c r="A161" s="68">
        <v>156</v>
      </c>
      <c r="B161" s="74"/>
      <c r="C161" s="75"/>
      <c r="D161" s="75"/>
      <c r="E161" s="77"/>
      <c r="F161" s="78"/>
      <c r="G161" s="140"/>
      <c r="H161" s="62"/>
      <c r="I161" s="62"/>
      <c r="L161" s="127" t="str">
        <f>IF(D161&lt;&gt;"",IF(ISNUMBER(MATCH(D161,$D$5:D160,0)),"",LOOKUP(9.99999999999999E+307,$L$1:L160)+1),"")</f>
        <v/>
      </c>
      <c r="M161" s="126" t="str">
        <f>IF(ROWS($M$6:M161)&lt;=$M$5,LOOKUP(ROWS($M$6:M161),$L$6:$L$1200,$D$6:$D$1200),"")</f>
        <v/>
      </c>
    </row>
    <row r="162" spans="1:13" ht="16.5" customHeight="1">
      <c r="A162" s="68">
        <v>157</v>
      </c>
      <c r="B162" s="79"/>
      <c r="C162" s="80"/>
      <c r="D162" s="80"/>
      <c r="E162" s="82"/>
      <c r="F162" s="83"/>
      <c r="G162" s="140"/>
      <c r="H162" s="62"/>
      <c r="I162" s="62"/>
      <c r="L162" s="127" t="str">
        <f>IF(D162&lt;&gt;"",IF(ISNUMBER(MATCH(D162,$D$5:D161,0)),"",LOOKUP(9.99999999999999E+307,$L$1:L161)+1),"")</f>
        <v/>
      </c>
      <c r="M162" s="126" t="str">
        <f>IF(ROWS($M$6:M162)&lt;=$M$5,LOOKUP(ROWS($M$6:M162),$L$6:$L$1200,$D$6:$D$1200),"")</f>
        <v/>
      </c>
    </row>
    <row r="163" spans="1:13" ht="16.5" customHeight="1">
      <c r="A163" s="68">
        <v>158</v>
      </c>
      <c r="B163" s="69"/>
      <c r="C163" s="70"/>
      <c r="D163" s="70"/>
      <c r="E163" s="72"/>
      <c r="F163" s="73"/>
      <c r="G163" s="140"/>
      <c r="H163" s="62"/>
      <c r="I163" s="62"/>
      <c r="L163" s="127" t="str">
        <f>IF(D163&lt;&gt;"",IF(ISNUMBER(MATCH(D163,$D$5:D162,0)),"",LOOKUP(9.99999999999999E+307,$L$1:L162)+1),"")</f>
        <v/>
      </c>
      <c r="M163" s="126" t="str">
        <f>IF(ROWS($M$6:M163)&lt;=$M$5,LOOKUP(ROWS($M$6:M163),$L$6:$L$1200,$D$6:$D$1200),"")</f>
        <v/>
      </c>
    </row>
    <row r="164" spans="1:13" ht="16.5" customHeight="1">
      <c r="A164" s="68">
        <v>159</v>
      </c>
      <c r="B164" s="69"/>
      <c r="C164" s="70"/>
      <c r="D164" s="70"/>
      <c r="E164" s="72"/>
      <c r="F164" s="73"/>
      <c r="G164" s="140"/>
      <c r="H164" s="62"/>
      <c r="I164" s="62"/>
      <c r="L164" s="127" t="str">
        <f>IF(D164&lt;&gt;"",IF(ISNUMBER(MATCH(D164,$D$5:D163,0)),"",LOOKUP(9.99999999999999E+307,$L$1:L163)+1),"")</f>
        <v/>
      </c>
      <c r="M164" s="126" t="str">
        <f>IF(ROWS($M$6:M164)&lt;=$M$5,LOOKUP(ROWS($M$6:M164),$L$6:$L$1200,$D$6:$D$1200),"")</f>
        <v/>
      </c>
    </row>
    <row r="165" spans="1:13" ht="16.5" customHeight="1" thickBot="1">
      <c r="A165" s="68">
        <v>160</v>
      </c>
      <c r="B165" s="74"/>
      <c r="C165" s="75"/>
      <c r="D165" s="75"/>
      <c r="E165" s="77"/>
      <c r="F165" s="78"/>
      <c r="G165" s="140"/>
      <c r="H165" s="62"/>
      <c r="I165" s="62"/>
      <c r="L165" s="127" t="str">
        <f>IF(D165&lt;&gt;"",IF(ISNUMBER(MATCH(D165,$D$5:D164,0)),"",LOOKUP(9.99999999999999E+307,$L$1:L164)+1),"")</f>
        <v/>
      </c>
      <c r="M165" s="126" t="str">
        <f>IF(ROWS($M$6:M165)&lt;=$M$5,LOOKUP(ROWS($M$6:M165),$L$6:$L$1200,$D$6:$D$1200),"")</f>
        <v/>
      </c>
    </row>
    <row r="166" spans="1:13" ht="16.5" customHeight="1">
      <c r="A166" s="68">
        <v>161</v>
      </c>
      <c r="B166" s="79"/>
      <c r="C166" s="80"/>
      <c r="D166" s="80"/>
      <c r="E166" s="82"/>
      <c r="F166" s="83"/>
      <c r="G166" s="140"/>
      <c r="H166" s="62"/>
      <c r="I166" s="62"/>
      <c r="L166" s="127" t="str">
        <f>IF(D166&lt;&gt;"",IF(ISNUMBER(MATCH(D166,$D$5:D165,0)),"",LOOKUP(9.99999999999999E+307,$L$1:L165)+1),"")</f>
        <v/>
      </c>
      <c r="M166" s="126" t="str">
        <f>IF(ROWS($M$6:M166)&lt;=$M$5,LOOKUP(ROWS($M$6:M166),$L$6:$L$1200,$D$6:$D$1200),"")</f>
        <v/>
      </c>
    </row>
    <row r="167" spans="1:13" ht="16.5" customHeight="1">
      <c r="A167" s="68">
        <v>162</v>
      </c>
      <c r="B167" s="69"/>
      <c r="C167" s="70"/>
      <c r="D167" s="70"/>
      <c r="E167" s="72"/>
      <c r="F167" s="73"/>
      <c r="G167" s="140"/>
      <c r="H167" s="62"/>
      <c r="I167" s="62"/>
      <c r="L167" s="127" t="str">
        <f>IF(D167&lt;&gt;"",IF(ISNUMBER(MATCH(D167,$D$5:D166,0)),"",LOOKUP(9.99999999999999E+307,$L$1:L166)+1),"")</f>
        <v/>
      </c>
      <c r="M167" s="126" t="str">
        <f>IF(ROWS($M$6:M167)&lt;=$M$5,LOOKUP(ROWS($M$6:M167),$L$6:$L$1200,$D$6:$D$1200),"")</f>
        <v/>
      </c>
    </row>
    <row r="168" spans="1:13" ht="16.5" customHeight="1">
      <c r="A168" s="68">
        <v>163</v>
      </c>
      <c r="B168" s="69"/>
      <c r="C168" s="70"/>
      <c r="D168" s="70"/>
      <c r="E168" s="72"/>
      <c r="F168" s="73"/>
      <c r="G168" s="140"/>
      <c r="H168" s="62"/>
      <c r="I168" s="62"/>
      <c r="L168" s="127" t="str">
        <f>IF(D168&lt;&gt;"",IF(ISNUMBER(MATCH(D168,$D$5:D167,0)),"",LOOKUP(9.99999999999999E+307,$L$1:L167)+1),"")</f>
        <v/>
      </c>
      <c r="M168" s="126" t="str">
        <f>IF(ROWS($M$6:M168)&lt;=$M$5,LOOKUP(ROWS($M$6:M168),$L$6:$L$1200,$D$6:$D$1200),"")</f>
        <v/>
      </c>
    </row>
    <row r="169" spans="1:13" ht="16.5" customHeight="1" thickBot="1">
      <c r="A169" s="68">
        <v>164</v>
      </c>
      <c r="B169" s="74"/>
      <c r="C169" s="75"/>
      <c r="D169" s="75"/>
      <c r="E169" s="77"/>
      <c r="F169" s="78"/>
      <c r="G169" s="140"/>
      <c r="H169" s="62"/>
      <c r="I169" s="62"/>
      <c r="L169" s="127" t="str">
        <f>IF(D169&lt;&gt;"",IF(ISNUMBER(MATCH(D169,$D$5:D168,0)),"",LOOKUP(9.99999999999999E+307,$L$1:L168)+1),"")</f>
        <v/>
      </c>
      <c r="M169" s="126" t="str">
        <f>IF(ROWS($M$6:M169)&lt;=$M$5,LOOKUP(ROWS($M$6:M169),$L$6:$L$1200,$D$6:$D$1200),"")</f>
        <v/>
      </c>
    </row>
    <row r="170" spans="1:13" ht="16.5" customHeight="1">
      <c r="A170" s="68">
        <v>165</v>
      </c>
      <c r="B170" s="79"/>
      <c r="C170" s="80"/>
      <c r="D170" s="80"/>
      <c r="E170" s="82"/>
      <c r="F170" s="83"/>
      <c r="G170" s="140"/>
      <c r="H170" s="62"/>
      <c r="I170" s="62"/>
      <c r="L170" s="127" t="str">
        <f>IF(D170&lt;&gt;"",IF(ISNUMBER(MATCH(D170,$D$5:D169,0)),"",LOOKUP(9.99999999999999E+307,$L$1:L169)+1),"")</f>
        <v/>
      </c>
      <c r="M170" s="126" t="str">
        <f>IF(ROWS($M$6:M170)&lt;=$M$5,LOOKUP(ROWS($M$6:M170),$L$6:$L$1200,$D$6:$D$1200),"")</f>
        <v/>
      </c>
    </row>
    <row r="171" spans="1:13" ht="16.5" customHeight="1">
      <c r="A171" s="68">
        <v>166</v>
      </c>
      <c r="B171" s="69"/>
      <c r="C171" s="70"/>
      <c r="D171" s="70"/>
      <c r="E171" s="72"/>
      <c r="F171" s="73"/>
      <c r="G171" s="140"/>
      <c r="H171" s="62"/>
      <c r="I171" s="62"/>
      <c r="L171" s="127" t="str">
        <f>IF(D171&lt;&gt;"",IF(ISNUMBER(MATCH(D171,$D$5:D170,0)),"",LOOKUP(9.99999999999999E+307,$L$1:L170)+1),"")</f>
        <v/>
      </c>
      <c r="M171" s="126" t="str">
        <f>IF(ROWS($M$6:M171)&lt;=$M$5,LOOKUP(ROWS($M$6:M171),$L$6:$L$1200,$D$6:$D$1200),"")</f>
        <v/>
      </c>
    </row>
    <row r="172" spans="1:13" ht="16.5" customHeight="1">
      <c r="A172" s="68">
        <v>167</v>
      </c>
      <c r="B172" s="69"/>
      <c r="C172" s="70"/>
      <c r="D172" s="70"/>
      <c r="E172" s="72"/>
      <c r="F172" s="73"/>
      <c r="G172" s="140"/>
      <c r="H172" s="62"/>
      <c r="I172" s="62"/>
      <c r="L172" s="127" t="str">
        <f>IF(D172&lt;&gt;"",IF(ISNUMBER(MATCH(D172,$D$5:D171,0)),"",LOOKUP(9.99999999999999E+307,$L$1:L171)+1),"")</f>
        <v/>
      </c>
      <c r="M172" s="126" t="str">
        <f>IF(ROWS($M$6:M172)&lt;=$M$5,LOOKUP(ROWS($M$6:M172),$L$6:$L$1200,$D$6:$D$1200),"")</f>
        <v/>
      </c>
    </row>
    <row r="173" spans="1:13" ht="16.5" customHeight="1" thickBot="1">
      <c r="A173" s="68">
        <v>168</v>
      </c>
      <c r="B173" s="74"/>
      <c r="C173" s="75"/>
      <c r="D173" s="75"/>
      <c r="E173" s="77"/>
      <c r="F173" s="78"/>
      <c r="G173" s="140"/>
      <c r="H173" s="62"/>
      <c r="I173" s="62"/>
      <c r="L173" s="127" t="str">
        <f>IF(D173&lt;&gt;"",IF(ISNUMBER(MATCH(D173,$D$5:D172,0)),"",LOOKUP(9.99999999999999E+307,$L$1:L172)+1),"")</f>
        <v/>
      </c>
      <c r="M173" s="126" t="str">
        <f>IF(ROWS($M$6:M173)&lt;=$M$5,LOOKUP(ROWS($M$6:M173),$L$6:$L$1200,$D$6:$D$1200),"")</f>
        <v/>
      </c>
    </row>
    <row r="174" spans="1:13" ht="16.5" customHeight="1">
      <c r="A174" s="68">
        <v>169</v>
      </c>
      <c r="B174" s="79"/>
      <c r="C174" s="80"/>
      <c r="D174" s="80"/>
      <c r="E174" s="82"/>
      <c r="F174" s="83"/>
      <c r="G174" s="140"/>
      <c r="H174" s="62"/>
      <c r="I174" s="62"/>
      <c r="L174" s="127" t="str">
        <f>IF(D174&lt;&gt;"",IF(ISNUMBER(MATCH(D174,$D$5:D173,0)),"",LOOKUP(9.99999999999999E+307,$L$1:L173)+1),"")</f>
        <v/>
      </c>
      <c r="M174" s="126" t="str">
        <f>IF(ROWS($M$6:M174)&lt;=$M$5,LOOKUP(ROWS($M$6:M174),$L$6:$L$1200,$D$6:$D$1200),"")</f>
        <v/>
      </c>
    </row>
    <row r="175" spans="1:13" ht="16.5" customHeight="1">
      <c r="A175" s="68">
        <v>170</v>
      </c>
      <c r="B175" s="69"/>
      <c r="C175" s="70"/>
      <c r="D175" s="70"/>
      <c r="E175" s="72"/>
      <c r="F175" s="73"/>
      <c r="G175" s="140"/>
      <c r="H175" s="62"/>
      <c r="I175" s="62"/>
      <c r="L175" s="127" t="str">
        <f>IF(D175&lt;&gt;"",IF(ISNUMBER(MATCH(D175,$D$5:D174,0)),"",LOOKUP(9.99999999999999E+307,$L$1:L174)+1),"")</f>
        <v/>
      </c>
      <c r="M175" s="126" t="str">
        <f>IF(ROWS($M$6:M175)&lt;=$M$5,LOOKUP(ROWS($M$6:M175),$L$6:$L$1200,$D$6:$D$1200),"")</f>
        <v/>
      </c>
    </row>
    <row r="176" spans="1:13" ht="16.5" customHeight="1">
      <c r="A176" s="68">
        <v>171</v>
      </c>
      <c r="B176" s="69"/>
      <c r="C176" s="70"/>
      <c r="D176" s="70"/>
      <c r="E176" s="72"/>
      <c r="F176" s="73"/>
      <c r="G176" s="140"/>
      <c r="H176" s="62"/>
      <c r="I176" s="62"/>
      <c r="L176" s="127" t="str">
        <f>IF(D176&lt;&gt;"",IF(ISNUMBER(MATCH(D176,$D$5:D175,0)),"",LOOKUP(9.99999999999999E+307,$L$1:L175)+1),"")</f>
        <v/>
      </c>
      <c r="M176" s="126" t="str">
        <f>IF(ROWS($M$6:M176)&lt;=$M$5,LOOKUP(ROWS($M$6:M176),$L$6:$L$1200,$D$6:$D$1200),"")</f>
        <v/>
      </c>
    </row>
    <row r="177" spans="1:13" ht="16.5" customHeight="1" thickBot="1">
      <c r="A177" s="68">
        <v>172</v>
      </c>
      <c r="B177" s="74"/>
      <c r="C177" s="75"/>
      <c r="D177" s="75"/>
      <c r="E177" s="77"/>
      <c r="F177" s="78"/>
      <c r="G177" s="140"/>
      <c r="H177" s="62"/>
      <c r="I177" s="62"/>
      <c r="L177" s="127" t="str">
        <f>IF(D177&lt;&gt;"",IF(ISNUMBER(MATCH(D177,$D$5:D176,0)),"",LOOKUP(9.99999999999999E+307,$L$1:L176)+1),"")</f>
        <v/>
      </c>
      <c r="M177" s="126" t="str">
        <f>IF(ROWS($M$6:M177)&lt;=$M$5,LOOKUP(ROWS($M$6:M177),$L$6:$L$1200,$D$6:$D$1200),"")</f>
        <v/>
      </c>
    </row>
    <row r="178" spans="1:13" ht="16.5" customHeight="1">
      <c r="A178" s="68">
        <v>173</v>
      </c>
      <c r="B178" s="79"/>
      <c r="C178" s="80"/>
      <c r="D178" s="80"/>
      <c r="E178" s="82"/>
      <c r="F178" s="83"/>
      <c r="G178" s="140"/>
      <c r="H178" s="62"/>
      <c r="I178" s="62"/>
      <c r="L178" s="127" t="str">
        <f>IF(D178&lt;&gt;"",IF(ISNUMBER(MATCH(D178,$D$5:D177,0)),"",LOOKUP(9.99999999999999E+307,$L$1:L177)+1),"")</f>
        <v/>
      </c>
      <c r="M178" s="126" t="str">
        <f>IF(ROWS($M$6:M178)&lt;=$M$5,LOOKUP(ROWS($M$6:M178),$L$6:$L$1200,$D$6:$D$1200),"")</f>
        <v/>
      </c>
    </row>
    <row r="179" spans="1:13" ht="16.5" customHeight="1">
      <c r="A179" s="68">
        <v>174</v>
      </c>
      <c r="B179" s="69"/>
      <c r="C179" s="70"/>
      <c r="D179" s="70"/>
      <c r="E179" s="72"/>
      <c r="F179" s="73"/>
      <c r="G179" s="140"/>
      <c r="H179" s="62"/>
      <c r="I179" s="62"/>
      <c r="L179" s="127" t="str">
        <f>IF(D179&lt;&gt;"",IF(ISNUMBER(MATCH(D179,$D$5:D178,0)),"",LOOKUP(9.99999999999999E+307,$L$1:L178)+1),"")</f>
        <v/>
      </c>
      <c r="M179" s="126" t="str">
        <f>IF(ROWS($M$6:M179)&lt;=$M$5,LOOKUP(ROWS($M$6:M179),$L$6:$L$1200,$D$6:$D$1200),"")</f>
        <v/>
      </c>
    </row>
    <row r="180" spans="1:13" ht="16.5" customHeight="1">
      <c r="A180" s="68">
        <v>175</v>
      </c>
      <c r="B180" s="69"/>
      <c r="C180" s="70"/>
      <c r="D180" s="70"/>
      <c r="E180" s="72"/>
      <c r="F180" s="73"/>
      <c r="G180" s="140"/>
      <c r="H180" s="62"/>
      <c r="I180" s="62"/>
      <c r="L180" s="127" t="str">
        <f>IF(D180&lt;&gt;"",IF(ISNUMBER(MATCH(D180,$D$5:D179,0)),"",LOOKUP(9.99999999999999E+307,$L$1:L179)+1),"")</f>
        <v/>
      </c>
      <c r="M180" s="126" t="str">
        <f>IF(ROWS($M$6:M180)&lt;=$M$5,LOOKUP(ROWS($M$6:M180),$L$6:$L$1200,$D$6:$D$1200),"")</f>
        <v/>
      </c>
    </row>
    <row r="181" spans="1:13" ht="16.5" customHeight="1" thickBot="1">
      <c r="A181" s="68">
        <v>176</v>
      </c>
      <c r="B181" s="74"/>
      <c r="C181" s="75"/>
      <c r="D181" s="75"/>
      <c r="E181" s="77"/>
      <c r="F181" s="78"/>
      <c r="G181" s="140"/>
      <c r="H181" s="62"/>
      <c r="I181" s="62"/>
      <c r="L181" s="127" t="str">
        <f>IF(D181&lt;&gt;"",IF(ISNUMBER(MATCH(D181,$D$5:D180,0)),"",LOOKUP(9.99999999999999E+307,$L$1:L180)+1),"")</f>
        <v/>
      </c>
      <c r="M181" s="126" t="str">
        <f>IF(ROWS($M$6:M181)&lt;=$M$5,LOOKUP(ROWS($M$6:M181),$L$6:$L$1200,$D$6:$D$1200),"")</f>
        <v/>
      </c>
    </row>
    <row r="182" spans="1:13" ht="16.5" customHeight="1">
      <c r="A182" s="68">
        <v>177</v>
      </c>
      <c r="B182" s="79"/>
      <c r="C182" s="80"/>
      <c r="D182" s="80"/>
      <c r="E182" s="82"/>
      <c r="F182" s="83"/>
      <c r="G182" s="140"/>
      <c r="H182" s="62"/>
      <c r="I182" s="62"/>
      <c r="L182" s="127" t="str">
        <f>IF(D182&lt;&gt;"",IF(ISNUMBER(MATCH(D182,$D$5:D181,0)),"",LOOKUP(9.99999999999999E+307,$L$1:L181)+1),"")</f>
        <v/>
      </c>
      <c r="M182" s="126" t="str">
        <f>IF(ROWS($M$6:M182)&lt;=$M$5,LOOKUP(ROWS($M$6:M182),$L$6:$L$1200,$D$6:$D$1200),"")</f>
        <v/>
      </c>
    </row>
    <row r="183" spans="1:13" ht="16.5" customHeight="1">
      <c r="A183" s="68">
        <v>178</v>
      </c>
      <c r="B183" s="69"/>
      <c r="C183" s="70"/>
      <c r="D183" s="70"/>
      <c r="E183" s="72"/>
      <c r="F183" s="73"/>
      <c r="G183" s="140"/>
      <c r="H183" s="62"/>
      <c r="I183" s="62"/>
      <c r="L183" s="127" t="str">
        <f>IF(D183&lt;&gt;"",IF(ISNUMBER(MATCH(D183,$D$5:D182,0)),"",LOOKUP(9.99999999999999E+307,$L$1:L182)+1),"")</f>
        <v/>
      </c>
      <c r="M183" s="126" t="str">
        <f>IF(ROWS($M$6:M183)&lt;=$M$5,LOOKUP(ROWS($M$6:M183),$L$6:$L$1200,$D$6:$D$1200),"")</f>
        <v/>
      </c>
    </row>
    <row r="184" spans="1:13" ht="16.5" customHeight="1">
      <c r="A184" s="68">
        <v>179</v>
      </c>
      <c r="B184" s="69"/>
      <c r="C184" s="70"/>
      <c r="D184" s="70"/>
      <c r="E184" s="72"/>
      <c r="F184" s="73"/>
      <c r="G184" s="140"/>
      <c r="H184" s="62"/>
      <c r="I184" s="62"/>
      <c r="L184" s="127" t="str">
        <f>IF(D184&lt;&gt;"",IF(ISNUMBER(MATCH(D184,$D$5:D183,0)),"",LOOKUP(9.99999999999999E+307,$L$1:L183)+1),"")</f>
        <v/>
      </c>
      <c r="M184" s="126" t="str">
        <f>IF(ROWS($M$6:M184)&lt;=$M$5,LOOKUP(ROWS($M$6:M184),$L$6:$L$1200,$D$6:$D$1200),"")</f>
        <v/>
      </c>
    </row>
    <row r="185" spans="1:13" ht="16.5" customHeight="1" thickBot="1">
      <c r="A185" s="68">
        <v>180</v>
      </c>
      <c r="B185" s="74"/>
      <c r="C185" s="75"/>
      <c r="D185" s="75"/>
      <c r="E185" s="77"/>
      <c r="F185" s="78"/>
      <c r="G185" s="140"/>
      <c r="H185" s="62"/>
      <c r="I185" s="62"/>
      <c r="L185" s="127" t="str">
        <f>IF(D185&lt;&gt;"",IF(ISNUMBER(MATCH(D185,$D$5:D184,0)),"",LOOKUP(9.99999999999999E+307,$L$1:L184)+1),"")</f>
        <v/>
      </c>
      <c r="M185" s="126" t="str">
        <f>IF(ROWS($M$6:M185)&lt;=$M$5,LOOKUP(ROWS($M$6:M185),$L$6:$L$1200,$D$6:$D$1200),"")</f>
        <v/>
      </c>
    </row>
    <row r="186" spans="1:13" ht="16.5" customHeight="1">
      <c r="A186" s="68">
        <v>181</v>
      </c>
      <c r="B186" s="79"/>
      <c r="C186" s="80"/>
      <c r="D186" s="80"/>
      <c r="E186" s="82"/>
      <c r="F186" s="83"/>
      <c r="G186" s="140"/>
      <c r="H186" s="62"/>
      <c r="I186" s="62"/>
      <c r="L186" s="127" t="str">
        <f>IF(D186&lt;&gt;"",IF(ISNUMBER(MATCH(D186,$D$5:D185,0)),"",LOOKUP(9.99999999999999E+307,$L$1:L185)+1),"")</f>
        <v/>
      </c>
      <c r="M186" s="126" t="str">
        <f>IF(ROWS($M$6:M186)&lt;=$M$5,LOOKUP(ROWS($M$6:M186),$L$6:$L$1200,$D$6:$D$1200),"")</f>
        <v/>
      </c>
    </row>
    <row r="187" spans="1:13" ht="16.5" customHeight="1">
      <c r="A187" s="68">
        <v>182</v>
      </c>
      <c r="B187" s="69"/>
      <c r="C187" s="70"/>
      <c r="D187" s="70"/>
      <c r="E187" s="72"/>
      <c r="F187" s="73"/>
      <c r="G187" s="140"/>
      <c r="H187" s="62"/>
      <c r="I187" s="62"/>
      <c r="L187" s="127" t="str">
        <f>IF(D187&lt;&gt;"",IF(ISNUMBER(MATCH(D187,$D$5:D186,0)),"",LOOKUP(9.99999999999999E+307,$L$1:L186)+1),"")</f>
        <v/>
      </c>
      <c r="M187" s="126" t="str">
        <f>IF(ROWS($M$6:M187)&lt;=$M$5,LOOKUP(ROWS($M$6:M187),$L$6:$L$1200,$D$6:$D$1200),"")</f>
        <v/>
      </c>
    </row>
    <row r="188" spans="1:13" ht="16.5" customHeight="1">
      <c r="A188" s="68">
        <v>183</v>
      </c>
      <c r="B188" s="69"/>
      <c r="C188" s="70"/>
      <c r="D188" s="70"/>
      <c r="E188" s="72"/>
      <c r="F188" s="73"/>
      <c r="G188" s="140"/>
      <c r="H188" s="62"/>
      <c r="I188" s="62"/>
      <c r="L188" s="127" t="str">
        <f>IF(D188&lt;&gt;"",IF(ISNUMBER(MATCH(D188,$D$5:D187,0)),"",LOOKUP(9.99999999999999E+307,$L$1:L187)+1),"")</f>
        <v/>
      </c>
      <c r="M188" s="126" t="str">
        <f>IF(ROWS($M$6:M188)&lt;=$M$5,LOOKUP(ROWS($M$6:M188),$L$6:$L$1200,$D$6:$D$1200),"")</f>
        <v/>
      </c>
    </row>
    <row r="189" spans="1:13" ht="16.5" customHeight="1" thickBot="1">
      <c r="A189" s="68">
        <v>184</v>
      </c>
      <c r="B189" s="74"/>
      <c r="C189" s="75"/>
      <c r="D189" s="75"/>
      <c r="E189" s="77"/>
      <c r="F189" s="78"/>
      <c r="G189" s="140"/>
      <c r="H189" s="62"/>
      <c r="I189" s="62"/>
      <c r="L189" s="127" t="str">
        <f>IF(D189&lt;&gt;"",IF(ISNUMBER(MATCH(D189,$D$5:D188,0)),"",LOOKUP(9.99999999999999E+307,$L$1:L188)+1),"")</f>
        <v/>
      </c>
      <c r="M189" s="126" t="str">
        <f>IF(ROWS($M$6:M189)&lt;=$M$5,LOOKUP(ROWS($M$6:M189),$L$6:$L$1200,$D$6:$D$1200),"")</f>
        <v/>
      </c>
    </row>
    <row r="190" spans="1:13" ht="16.5" customHeight="1">
      <c r="A190" s="68">
        <v>185</v>
      </c>
      <c r="B190" s="79"/>
      <c r="C190" s="80"/>
      <c r="D190" s="80"/>
      <c r="E190" s="82"/>
      <c r="F190" s="83"/>
      <c r="G190" s="140"/>
      <c r="H190" s="62"/>
      <c r="I190" s="62"/>
      <c r="L190" s="127" t="str">
        <f>IF(D190&lt;&gt;"",IF(ISNUMBER(MATCH(D190,$D$5:D189,0)),"",LOOKUP(9.99999999999999E+307,$L$1:L189)+1),"")</f>
        <v/>
      </c>
      <c r="M190" s="126" t="str">
        <f>IF(ROWS($M$6:M190)&lt;=$M$5,LOOKUP(ROWS($M$6:M190),$L$6:$L$1200,$D$6:$D$1200),"")</f>
        <v/>
      </c>
    </row>
    <row r="191" spans="1:13" ht="16.5" customHeight="1">
      <c r="A191" s="68">
        <v>186</v>
      </c>
      <c r="B191" s="69"/>
      <c r="C191" s="70"/>
      <c r="D191" s="70"/>
      <c r="E191" s="72"/>
      <c r="F191" s="73"/>
      <c r="G191" s="140"/>
      <c r="H191" s="62"/>
      <c r="I191" s="62"/>
      <c r="L191" s="127" t="str">
        <f>IF(D191&lt;&gt;"",IF(ISNUMBER(MATCH(D191,$D$5:D190,0)),"",LOOKUP(9.99999999999999E+307,$L$1:L190)+1),"")</f>
        <v/>
      </c>
      <c r="M191" s="126" t="str">
        <f>IF(ROWS($M$6:M191)&lt;=$M$5,LOOKUP(ROWS($M$6:M191),$L$6:$L$1200,$D$6:$D$1200),"")</f>
        <v/>
      </c>
    </row>
    <row r="192" spans="1:13" ht="16.5" customHeight="1">
      <c r="A192" s="68">
        <v>187</v>
      </c>
      <c r="B192" s="69"/>
      <c r="C192" s="70"/>
      <c r="D192" s="70"/>
      <c r="E192" s="72"/>
      <c r="F192" s="73"/>
      <c r="G192" s="140"/>
      <c r="H192" s="62"/>
      <c r="I192" s="62"/>
      <c r="L192" s="127" t="str">
        <f>IF(D192&lt;&gt;"",IF(ISNUMBER(MATCH(D192,$D$5:D191,0)),"",LOOKUP(9.99999999999999E+307,$L$1:L191)+1),"")</f>
        <v/>
      </c>
      <c r="M192" s="126" t="str">
        <f>IF(ROWS($M$6:M192)&lt;=$M$5,LOOKUP(ROWS($M$6:M192),$L$6:$L$1200,$D$6:$D$1200),"")</f>
        <v/>
      </c>
    </row>
    <row r="193" spans="1:13" ht="16.5" customHeight="1" thickBot="1">
      <c r="A193" s="68">
        <v>188</v>
      </c>
      <c r="B193" s="74"/>
      <c r="C193" s="75"/>
      <c r="D193" s="75"/>
      <c r="E193" s="77"/>
      <c r="F193" s="78"/>
      <c r="G193" s="140"/>
      <c r="H193" s="62"/>
      <c r="I193" s="62"/>
      <c r="L193" s="127" t="str">
        <f>IF(D193&lt;&gt;"",IF(ISNUMBER(MATCH(D193,$D$5:D192,0)),"",LOOKUP(9.99999999999999E+307,$L$1:L192)+1),"")</f>
        <v/>
      </c>
      <c r="M193" s="126" t="str">
        <f>IF(ROWS($M$6:M193)&lt;=$M$5,LOOKUP(ROWS($M$6:M193),$L$6:$L$1200,$D$6:$D$1200),"")</f>
        <v/>
      </c>
    </row>
    <row r="194" spans="1:13" ht="16.5" customHeight="1">
      <c r="A194" s="68">
        <v>189</v>
      </c>
      <c r="B194" s="79"/>
      <c r="C194" s="80"/>
      <c r="D194" s="80"/>
      <c r="E194" s="82"/>
      <c r="F194" s="83"/>
      <c r="G194" s="140"/>
      <c r="H194" s="62"/>
      <c r="I194" s="62"/>
      <c r="L194" s="127" t="str">
        <f>IF(D194&lt;&gt;"",IF(ISNUMBER(MATCH(D194,$D$5:D193,0)),"",LOOKUP(9.99999999999999E+307,$L$1:L193)+1),"")</f>
        <v/>
      </c>
      <c r="M194" s="126" t="str">
        <f>IF(ROWS($M$6:M194)&lt;=$M$5,LOOKUP(ROWS($M$6:M194),$L$6:$L$1200,$D$6:$D$1200),"")</f>
        <v/>
      </c>
    </row>
    <row r="195" spans="1:13" ht="16.5" customHeight="1">
      <c r="A195" s="68">
        <v>190</v>
      </c>
      <c r="B195" s="69"/>
      <c r="C195" s="70"/>
      <c r="D195" s="70"/>
      <c r="E195" s="72"/>
      <c r="F195" s="73"/>
      <c r="G195" s="140"/>
      <c r="H195" s="62"/>
      <c r="I195" s="62"/>
      <c r="L195" s="127" t="str">
        <f>IF(D195&lt;&gt;"",IF(ISNUMBER(MATCH(D195,$D$5:D194,0)),"",LOOKUP(9.99999999999999E+307,$L$1:L194)+1),"")</f>
        <v/>
      </c>
      <c r="M195" s="126" t="str">
        <f>IF(ROWS($M$6:M195)&lt;=$M$5,LOOKUP(ROWS($M$6:M195),$L$6:$L$1200,$D$6:$D$1200),"")</f>
        <v/>
      </c>
    </row>
    <row r="196" spans="1:13" ht="16.5" customHeight="1">
      <c r="A196" s="68">
        <v>191</v>
      </c>
      <c r="B196" s="69"/>
      <c r="C196" s="70"/>
      <c r="D196" s="70"/>
      <c r="E196" s="72"/>
      <c r="F196" s="73"/>
      <c r="G196" s="140"/>
      <c r="H196" s="62"/>
      <c r="I196" s="62"/>
      <c r="L196" s="127" t="str">
        <f>IF(D196&lt;&gt;"",IF(ISNUMBER(MATCH(D196,$D$5:D195,0)),"",LOOKUP(9.99999999999999E+307,$L$1:L195)+1),"")</f>
        <v/>
      </c>
      <c r="M196" s="126" t="str">
        <f>IF(ROWS($M$6:M196)&lt;=$M$5,LOOKUP(ROWS($M$6:M196),$L$6:$L$1200,$D$6:$D$1200),"")</f>
        <v/>
      </c>
    </row>
    <row r="197" spans="1:13" ht="16.5" customHeight="1" thickBot="1">
      <c r="A197" s="68">
        <v>192</v>
      </c>
      <c r="B197" s="74"/>
      <c r="C197" s="75"/>
      <c r="D197" s="75"/>
      <c r="E197" s="77"/>
      <c r="F197" s="78"/>
      <c r="G197" s="140"/>
      <c r="H197" s="62"/>
      <c r="I197" s="62"/>
      <c r="L197" s="127" t="str">
        <f>IF(D197&lt;&gt;"",IF(ISNUMBER(MATCH(D197,$D$5:D196,0)),"",LOOKUP(9.99999999999999E+307,$L$1:L196)+1),"")</f>
        <v/>
      </c>
      <c r="M197" s="126" t="str">
        <f>IF(ROWS($M$6:M197)&lt;=$M$5,LOOKUP(ROWS($M$6:M197),$L$6:$L$1200,$D$6:$D$1200),"")</f>
        <v/>
      </c>
    </row>
    <row r="198" spans="1:13" ht="16.5" customHeight="1">
      <c r="A198" s="68">
        <v>193</v>
      </c>
      <c r="B198" s="79"/>
      <c r="C198" s="80"/>
      <c r="D198" s="80"/>
      <c r="E198" s="82"/>
      <c r="F198" s="83"/>
      <c r="G198" s="140"/>
      <c r="H198" s="62"/>
      <c r="I198" s="62"/>
      <c r="L198" s="127" t="str">
        <f>IF(D198&lt;&gt;"",IF(ISNUMBER(MATCH(D198,$D$5:D197,0)),"",LOOKUP(9.99999999999999E+307,$L$1:L197)+1),"")</f>
        <v/>
      </c>
      <c r="M198" s="126" t="str">
        <f>IF(ROWS($M$6:M198)&lt;=$M$5,LOOKUP(ROWS($M$6:M198),$L$6:$L$1200,$D$6:$D$1200),"")</f>
        <v/>
      </c>
    </row>
    <row r="199" spans="1:13" ht="16.5" customHeight="1">
      <c r="A199" s="68">
        <v>194</v>
      </c>
      <c r="B199" s="69"/>
      <c r="C199" s="70"/>
      <c r="D199" s="70"/>
      <c r="E199" s="72"/>
      <c r="F199" s="73"/>
      <c r="G199" s="140"/>
      <c r="H199" s="62"/>
      <c r="I199" s="62"/>
      <c r="L199" s="127" t="str">
        <f>IF(D199&lt;&gt;"",IF(ISNUMBER(MATCH(D199,$D$5:D198,0)),"",LOOKUP(9.99999999999999E+307,$L$1:L198)+1),"")</f>
        <v/>
      </c>
      <c r="M199" s="126" t="str">
        <f>IF(ROWS($M$6:M199)&lt;=$M$5,LOOKUP(ROWS($M$6:M199),$L$6:$L$1200,$D$6:$D$1200),"")</f>
        <v/>
      </c>
    </row>
    <row r="200" spans="1:13" ht="16.5" customHeight="1">
      <c r="A200" s="68">
        <v>195</v>
      </c>
      <c r="B200" s="69"/>
      <c r="C200" s="70"/>
      <c r="D200" s="70"/>
      <c r="E200" s="72"/>
      <c r="F200" s="73"/>
      <c r="G200" s="140"/>
      <c r="H200" s="62"/>
      <c r="I200" s="62"/>
      <c r="L200" s="127" t="str">
        <f>IF(D200&lt;&gt;"",IF(ISNUMBER(MATCH(D200,$D$5:D199,0)),"",LOOKUP(9.99999999999999E+307,$L$1:L199)+1),"")</f>
        <v/>
      </c>
      <c r="M200" s="126" t="str">
        <f>IF(ROWS($M$6:M200)&lt;=$M$5,LOOKUP(ROWS($M$6:M200),$L$6:$L$1200,$D$6:$D$1200),"")</f>
        <v/>
      </c>
    </row>
    <row r="201" spans="1:13" ht="16.5" customHeight="1" thickBot="1">
      <c r="A201" s="68">
        <v>196</v>
      </c>
      <c r="B201" s="74"/>
      <c r="C201" s="75"/>
      <c r="D201" s="75"/>
      <c r="E201" s="77"/>
      <c r="F201" s="78"/>
      <c r="G201" s="140"/>
      <c r="H201" s="62"/>
      <c r="I201" s="62"/>
      <c r="L201" s="127" t="str">
        <f>IF(D201&lt;&gt;"",IF(ISNUMBER(MATCH(D201,$D$5:D200,0)),"",LOOKUP(9.99999999999999E+307,$L$1:L200)+1),"")</f>
        <v/>
      </c>
      <c r="M201" s="126" t="str">
        <f>IF(ROWS($M$6:M201)&lt;=$M$5,LOOKUP(ROWS($M$6:M201),$L$6:$L$1200,$D$6:$D$1200),"")</f>
        <v/>
      </c>
    </row>
    <row r="202" spans="1:13" ht="16.5" customHeight="1">
      <c r="A202" s="68">
        <v>197</v>
      </c>
      <c r="B202" s="79"/>
      <c r="C202" s="80"/>
      <c r="D202" s="80"/>
      <c r="E202" s="82"/>
      <c r="F202" s="83"/>
      <c r="G202" s="140"/>
      <c r="H202" s="62"/>
      <c r="I202" s="62"/>
      <c r="L202" s="127" t="str">
        <f>IF(D202&lt;&gt;"",IF(ISNUMBER(MATCH(D202,$D$5:D201,0)),"",LOOKUP(9.99999999999999E+307,$L$1:L201)+1),"")</f>
        <v/>
      </c>
      <c r="M202" s="126" t="str">
        <f>IF(ROWS($M$6:M202)&lt;=$M$5,LOOKUP(ROWS($M$6:M202),$L$6:$L$1200,$D$6:$D$1200),"")</f>
        <v/>
      </c>
    </row>
    <row r="203" spans="1:13" ht="16.5" customHeight="1">
      <c r="A203" s="68">
        <v>198</v>
      </c>
      <c r="B203" s="69"/>
      <c r="C203" s="70"/>
      <c r="D203" s="70"/>
      <c r="E203" s="72"/>
      <c r="F203" s="73"/>
      <c r="G203" s="140"/>
      <c r="H203" s="62"/>
      <c r="I203" s="62"/>
      <c r="L203" s="127" t="str">
        <f>IF(D203&lt;&gt;"",IF(ISNUMBER(MATCH(D203,$D$5:D202,0)),"",LOOKUP(9.99999999999999E+307,$L$1:L202)+1),"")</f>
        <v/>
      </c>
      <c r="M203" s="126" t="str">
        <f>IF(ROWS($M$6:M203)&lt;=$M$5,LOOKUP(ROWS($M$6:M203),$L$6:$L$1200,$D$6:$D$1200),"")</f>
        <v/>
      </c>
    </row>
    <row r="204" spans="1:13" ht="16.5" customHeight="1">
      <c r="A204" s="68">
        <v>199</v>
      </c>
      <c r="B204" s="69"/>
      <c r="C204" s="70"/>
      <c r="D204" s="70"/>
      <c r="E204" s="72"/>
      <c r="F204" s="73"/>
      <c r="G204" s="140"/>
      <c r="H204" s="62"/>
      <c r="I204" s="62"/>
      <c r="L204" s="127" t="str">
        <f>IF(D204&lt;&gt;"",IF(ISNUMBER(MATCH(D204,$D$5:D203,0)),"",LOOKUP(9.99999999999999E+307,$L$1:L203)+1),"")</f>
        <v/>
      </c>
      <c r="M204" s="126" t="str">
        <f>IF(ROWS($M$6:M204)&lt;=$M$5,LOOKUP(ROWS($M$6:M204),$L$6:$L$1200,$D$6:$D$1200),"")</f>
        <v/>
      </c>
    </row>
    <row r="205" spans="1:13" ht="16.5" customHeight="1" thickBot="1">
      <c r="A205" s="68">
        <v>200</v>
      </c>
      <c r="B205" s="74"/>
      <c r="C205" s="75"/>
      <c r="D205" s="75"/>
      <c r="E205" s="77"/>
      <c r="F205" s="78"/>
      <c r="G205" s="140"/>
      <c r="H205" s="62"/>
      <c r="I205" s="62"/>
      <c r="L205" s="127" t="str">
        <f>IF(D205&lt;&gt;"",IF(ISNUMBER(MATCH(D205,$D$5:D204,0)),"",LOOKUP(9.99999999999999E+307,$L$1:L204)+1),"")</f>
        <v/>
      </c>
      <c r="M205" s="126" t="str">
        <f>IF(ROWS($M$6:M205)&lt;=$M$5,LOOKUP(ROWS($M$6:M205),$L$6:$L$1200,$D$6:$D$1200),"")</f>
        <v/>
      </c>
    </row>
    <row r="206" spans="1:13" ht="16.5" customHeight="1">
      <c r="A206" s="68">
        <v>201</v>
      </c>
      <c r="B206" s="79"/>
      <c r="C206" s="80"/>
      <c r="D206" s="80"/>
      <c r="E206" s="82"/>
      <c r="F206" s="83"/>
      <c r="G206" s="140"/>
      <c r="H206" s="62"/>
      <c r="I206" s="62"/>
      <c r="L206" s="127" t="str">
        <f>IF(D206&lt;&gt;"",IF(ISNUMBER(MATCH(D206,$D$5:D205,0)),"",LOOKUP(9.99999999999999E+307,$L$1:L205)+1),"")</f>
        <v/>
      </c>
      <c r="M206" s="126" t="str">
        <f>IF(ROWS($M$6:M206)&lt;=$M$5,LOOKUP(ROWS($M$6:M206),$L$6:$L$1200,$D$6:$D$1200),"")</f>
        <v/>
      </c>
    </row>
    <row r="207" spans="1:13" ht="16.5" customHeight="1">
      <c r="A207" s="68">
        <v>202</v>
      </c>
      <c r="B207" s="69"/>
      <c r="C207" s="70"/>
      <c r="D207" s="70"/>
      <c r="E207" s="72"/>
      <c r="F207" s="73"/>
      <c r="G207" s="140"/>
      <c r="H207" s="62"/>
      <c r="I207" s="62"/>
      <c r="L207" s="127" t="str">
        <f>IF(D207&lt;&gt;"",IF(ISNUMBER(MATCH(D207,$D$5:D206,0)),"",LOOKUP(9.99999999999999E+307,$L$1:L206)+1),"")</f>
        <v/>
      </c>
      <c r="M207" s="126" t="str">
        <f>IF(ROWS($M$6:M207)&lt;=$M$5,LOOKUP(ROWS($M$6:M207),$L$6:$L$1200,$D$6:$D$1200),"")</f>
        <v/>
      </c>
    </row>
    <row r="208" spans="1:13" ht="16.5" customHeight="1">
      <c r="A208" s="68">
        <v>203</v>
      </c>
      <c r="B208" s="69"/>
      <c r="C208" s="70"/>
      <c r="D208" s="70"/>
      <c r="E208" s="72"/>
      <c r="F208" s="73"/>
      <c r="G208" s="140"/>
      <c r="H208" s="62"/>
      <c r="I208" s="62"/>
      <c r="L208" s="127" t="str">
        <f>IF(D208&lt;&gt;"",IF(ISNUMBER(MATCH(D208,$D$5:D207,0)),"",LOOKUP(9.99999999999999E+307,$L$1:L207)+1),"")</f>
        <v/>
      </c>
      <c r="M208" s="126" t="str">
        <f>IF(ROWS($M$6:M208)&lt;=$M$5,LOOKUP(ROWS($M$6:M208),$L$6:$L$1200,$D$6:$D$1200),"")</f>
        <v/>
      </c>
    </row>
    <row r="209" spans="1:13" ht="16.5" customHeight="1" thickBot="1">
      <c r="A209" s="68">
        <v>204</v>
      </c>
      <c r="B209" s="74"/>
      <c r="C209" s="75"/>
      <c r="D209" s="75"/>
      <c r="E209" s="77"/>
      <c r="F209" s="78"/>
      <c r="G209" s="140"/>
      <c r="H209" s="62"/>
      <c r="I209" s="62"/>
      <c r="L209" s="127" t="str">
        <f>IF(D209&lt;&gt;"",IF(ISNUMBER(MATCH(D209,$D$5:D208,0)),"",LOOKUP(9.99999999999999E+307,$L$1:L208)+1),"")</f>
        <v/>
      </c>
      <c r="M209" s="126" t="str">
        <f>IF(ROWS($M$6:M209)&lt;=$M$5,LOOKUP(ROWS($M$6:M209),$L$6:$L$1200,$D$6:$D$1200),"")</f>
        <v/>
      </c>
    </row>
    <row r="210" spans="1:13" ht="16.5" customHeight="1">
      <c r="A210" s="68">
        <v>205</v>
      </c>
      <c r="B210" s="79"/>
      <c r="C210" s="80"/>
      <c r="D210" s="80"/>
      <c r="E210" s="82"/>
      <c r="F210" s="83"/>
      <c r="G210" s="140"/>
      <c r="H210" s="62"/>
      <c r="I210" s="62"/>
      <c r="L210" s="127" t="str">
        <f>IF(D210&lt;&gt;"",IF(ISNUMBER(MATCH(D210,$D$5:D209,0)),"",LOOKUP(9.99999999999999E+307,$L$1:L209)+1),"")</f>
        <v/>
      </c>
      <c r="M210" s="126" t="str">
        <f>IF(ROWS($M$6:M210)&lt;=$M$5,LOOKUP(ROWS($M$6:M210),$L$6:$L$1200,$D$6:$D$1200),"")</f>
        <v/>
      </c>
    </row>
    <row r="211" spans="1:13" ht="16.5" customHeight="1">
      <c r="A211" s="68">
        <v>206</v>
      </c>
      <c r="B211" s="69"/>
      <c r="C211" s="70"/>
      <c r="D211" s="70"/>
      <c r="E211" s="72"/>
      <c r="F211" s="73"/>
      <c r="G211" s="140"/>
      <c r="H211" s="62"/>
      <c r="I211" s="62"/>
      <c r="L211" s="127" t="str">
        <f>IF(D211&lt;&gt;"",IF(ISNUMBER(MATCH(D211,$D$5:D210,0)),"",LOOKUP(9.99999999999999E+307,$L$1:L210)+1),"")</f>
        <v/>
      </c>
      <c r="M211" s="126" t="str">
        <f>IF(ROWS($M$6:M211)&lt;=$M$5,LOOKUP(ROWS($M$6:M211),$L$6:$L$1200,$D$6:$D$1200),"")</f>
        <v/>
      </c>
    </row>
    <row r="212" spans="1:13" ht="16.5" customHeight="1">
      <c r="A212" s="68">
        <v>207</v>
      </c>
      <c r="B212" s="69"/>
      <c r="C212" s="70"/>
      <c r="D212" s="70"/>
      <c r="E212" s="72"/>
      <c r="F212" s="73"/>
      <c r="G212" s="140"/>
      <c r="H212" s="62"/>
      <c r="I212" s="62"/>
      <c r="L212" s="127" t="str">
        <f>IF(D212&lt;&gt;"",IF(ISNUMBER(MATCH(D212,$D$5:D211,0)),"",LOOKUP(9.99999999999999E+307,$L$1:L211)+1),"")</f>
        <v/>
      </c>
      <c r="M212" s="126" t="str">
        <f>IF(ROWS($M$6:M212)&lt;=$M$5,LOOKUP(ROWS($M$6:M212),$L$6:$L$1200,$D$6:$D$1200),"")</f>
        <v/>
      </c>
    </row>
    <row r="213" spans="1:13" ht="16.5" customHeight="1" thickBot="1">
      <c r="A213" s="68">
        <v>208</v>
      </c>
      <c r="B213" s="74"/>
      <c r="C213" s="75"/>
      <c r="D213" s="75"/>
      <c r="E213" s="77"/>
      <c r="F213" s="78"/>
      <c r="G213" s="140"/>
      <c r="H213" s="62"/>
      <c r="I213" s="62"/>
      <c r="L213" s="127" t="str">
        <f>IF(D213&lt;&gt;"",IF(ISNUMBER(MATCH(D213,$D$5:D212,0)),"",LOOKUP(9.99999999999999E+307,$L$1:L212)+1),"")</f>
        <v/>
      </c>
      <c r="M213" s="126" t="str">
        <f>IF(ROWS($M$6:M213)&lt;=$M$5,LOOKUP(ROWS($M$6:M213),$L$6:$L$1200,$D$6:$D$1200),"")</f>
        <v/>
      </c>
    </row>
    <row r="214" spans="1:13" ht="16.5" customHeight="1">
      <c r="A214" s="68">
        <v>209</v>
      </c>
      <c r="B214" s="79"/>
      <c r="C214" s="80"/>
      <c r="D214" s="80"/>
      <c r="E214" s="82"/>
      <c r="F214" s="83"/>
      <c r="G214" s="140"/>
      <c r="H214" s="62"/>
      <c r="I214" s="62"/>
      <c r="L214" s="127" t="str">
        <f>IF(D214&lt;&gt;"",IF(ISNUMBER(MATCH(D214,$D$5:D213,0)),"",LOOKUP(9.99999999999999E+307,$L$1:L213)+1),"")</f>
        <v/>
      </c>
      <c r="M214" s="126" t="str">
        <f>IF(ROWS($M$6:M214)&lt;=$M$5,LOOKUP(ROWS($M$6:M214),$L$6:$L$1200,$D$6:$D$1200),"")</f>
        <v/>
      </c>
    </row>
    <row r="215" spans="1:13" ht="16.5" customHeight="1">
      <c r="A215" s="68">
        <v>210</v>
      </c>
      <c r="B215" s="69"/>
      <c r="C215" s="70"/>
      <c r="D215" s="70"/>
      <c r="E215" s="72"/>
      <c r="F215" s="73"/>
      <c r="G215" s="140"/>
      <c r="H215" s="62"/>
      <c r="I215" s="62"/>
      <c r="L215" s="127" t="str">
        <f>IF(D215&lt;&gt;"",IF(ISNUMBER(MATCH(D215,$D$5:D214,0)),"",LOOKUP(9.99999999999999E+307,$L$1:L214)+1),"")</f>
        <v/>
      </c>
      <c r="M215" s="126" t="str">
        <f>IF(ROWS($M$6:M215)&lt;=$M$5,LOOKUP(ROWS($M$6:M215),$L$6:$L$1200,$D$6:$D$1200),"")</f>
        <v/>
      </c>
    </row>
    <row r="216" spans="1:13" ht="16.5" customHeight="1">
      <c r="A216" s="68">
        <v>211</v>
      </c>
      <c r="B216" s="69"/>
      <c r="C216" s="70"/>
      <c r="D216" s="70"/>
      <c r="E216" s="72"/>
      <c r="F216" s="73"/>
      <c r="G216" s="140"/>
      <c r="H216" s="62"/>
      <c r="I216" s="62"/>
      <c r="L216" s="127" t="str">
        <f>IF(D216&lt;&gt;"",IF(ISNUMBER(MATCH(D216,$D$5:D215,0)),"",LOOKUP(9.99999999999999E+307,$L$1:L215)+1),"")</f>
        <v/>
      </c>
      <c r="M216" s="126" t="str">
        <f>IF(ROWS($M$6:M216)&lt;=$M$5,LOOKUP(ROWS($M$6:M216),$L$6:$L$1200,$D$6:$D$1200),"")</f>
        <v/>
      </c>
    </row>
    <row r="217" spans="1:13" ht="16.5" customHeight="1" thickBot="1">
      <c r="A217" s="68">
        <v>212</v>
      </c>
      <c r="B217" s="74"/>
      <c r="C217" s="75"/>
      <c r="D217" s="75"/>
      <c r="E217" s="77"/>
      <c r="F217" s="78"/>
      <c r="G217" s="140"/>
      <c r="H217" s="62"/>
      <c r="I217" s="62"/>
      <c r="L217" s="127" t="str">
        <f>IF(D217&lt;&gt;"",IF(ISNUMBER(MATCH(D217,$D$5:D216,0)),"",LOOKUP(9.99999999999999E+307,$L$1:L216)+1),"")</f>
        <v/>
      </c>
      <c r="M217" s="126" t="str">
        <f>IF(ROWS($M$6:M217)&lt;=$M$5,LOOKUP(ROWS($M$6:M217),$L$6:$L$1200,$D$6:$D$1200),"")</f>
        <v/>
      </c>
    </row>
    <row r="218" spans="1:13" ht="16.5" customHeight="1">
      <c r="A218" s="68">
        <v>213</v>
      </c>
      <c r="B218" s="79"/>
      <c r="C218" s="80"/>
      <c r="D218" s="80"/>
      <c r="E218" s="82"/>
      <c r="F218" s="83"/>
      <c r="G218" s="140"/>
      <c r="H218" s="62"/>
      <c r="I218" s="62"/>
      <c r="L218" s="127" t="str">
        <f>IF(D218&lt;&gt;"",IF(ISNUMBER(MATCH(D218,$D$5:D217,0)),"",LOOKUP(9.99999999999999E+307,$L$1:L217)+1),"")</f>
        <v/>
      </c>
      <c r="M218" s="126" t="str">
        <f>IF(ROWS($M$6:M218)&lt;=$M$5,LOOKUP(ROWS($M$6:M218),$L$6:$L$1200,$D$6:$D$1200),"")</f>
        <v/>
      </c>
    </row>
    <row r="219" spans="1:13" ht="16.5" customHeight="1">
      <c r="A219" s="68">
        <v>214</v>
      </c>
      <c r="B219" s="69"/>
      <c r="C219" s="70"/>
      <c r="D219" s="70"/>
      <c r="E219" s="72"/>
      <c r="F219" s="73"/>
      <c r="G219" s="140"/>
      <c r="H219" s="62"/>
      <c r="I219" s="62"/>
      <c r="L219" s="127" t="str">
        <f>IF(D219&lt;&gt;"",IF(ISNUMBER(MATCH(D219,$D$5:D218,0)),"",LOOKUP(9.99999999999999E+307,$L$1:L218)+1),"")</f>
        <v/>
      </c>
      <c r="M219" s="126" t="str">
        <f>IF(ROWS($M$6:M219)&lt;=$M$5,LOOKUP(ROWS($M$6:M219),$L$6:$L$1200,$D$6:$D$1200),"")</f>
        <v/>
      </c>
    </row>
    <row r="220" spans="1:13" ht="16.5" customHeight="1">
      <c r="A220" s="68">
        <v>215</v>
      </c>
      <c r="B220" s="69"/>
      <c r="C220" s="70"/>
      <c r="D220" s="70"/>
      <c r="E220" s="72"/>
      <c r="F220" s="73"/>
      <c r="G220" s="140"/>
      <c r="H220" s="62"/>
      <c r="I220" s="62"/>
      <c r="L220" s="127" t="str">
        <f>IF(D220&lt;&gt;"",IF(ISNUMBER(MATCH(D220,$D$5:D219,0)),"",LOOKUP(9.99999999999999E+307,$L$1:L219)+1),"")</f>
        <v/>
      </c>
      <c r="M220" s="126" t="str">
        <f>IF(ROWS($M$6:M220)&lt;=$M$5,LOOKUP(ROWS($M$6:M220),$L$6:$L$1200,$D$6:$D$1200),"")</f>
        <v/>
      </c>
    </row>
    <row r="221" spans="1:13" ht="16.5" customHeight="1" thickBot="1">
      <c r="A221" s="68">
        <v>216</v>
      </c>
      <c r="B221" s="74"/>
      <c r="C221" s="75"/>
      <c r="D221" s="75"/>
      <c r="E221" s="77"/>
      <c r="F221" s="78"/>
      <c r="G221" s="140"/>
      <c r="H221" s="62"/>
      <c r="I221" s="62"/>
      <c r="L221" s="127" t="str">
        <f>IF(D221&lt;&gt;"",IF(ISNUMBER(MATCH(D221,$D$5:D220,0)),"",LOOKUP(9.99999999999999E+307,$L$1:L220)+1),"")</f>
        <v/>
      </c>
      <c r="M221" s="126" t="str">
        <f>IF(ROWS($M$6:M221)&lt;=$M$5,LOOKUP(ROWS($M$6:M221),$L$6:$L$1200,$D$6:$D$1200),"")</f>
        <v/>
      </c>
    </row>
    <row r="222" spans="1:13" ht="16.5" customHeight="1">
      <c r="A222" s="68">
        <v>217</v>
      </c>
      <c r="B222" s="79"/>
      <c r="C222" s="80"/>
      <c r="D222" s="80"/>
      <c r="E222" s="82"/>
      <c r="F222" s="83"/>
      <c r="G222" s="140"/>
      <c r="H222" s="62"/>
      <c r="I222" s="62"/>
      <c r="L222" s="127" t="str">
        <f>IF(D222&lt;&gt;"",IF(ISNUMBER(MATCH(D222,$D$5:D221,0)),"",LOOKUP(9.99999999999999E+307,$L$1:L221)+1),"")</f>
        <v/>
      </c>
      <c r="M222" s="126" t="str">
        <f>IF(ROWS($M$6:M222)&lt;=$M$5,LOOKUP(ROWS($M$6:M222),$L$6:$L$1200,$D$6:$D$1200),"")</f>
        <v/>
      </c>
    </row>
    <row r="223" spans="1:13" ht="16.5" customHeight="1">
      <c r="A223" s="68">
        <v>218</v>
      </c>
      <c r="B223" s="69"/>
      <c r="C223" s="70"/>
      <c r="D223" s="70"/>
      <c r="E223" s="72"/>
      <c r="F223" s="73"/>
      <c r="G223" s="140"/>
      <c r="H223" s="62"/>
      <c r="I223" s="62"/>
      <c r="L223" s="127" t="str">
        <f>IF(D223&lt;&gt;"",IF(ISNUMBER(MATCH(D223,$D$5:D222,0)),"",LOOKUP(9.99999999999999E+307,$L$1:L222)+1),"")</f>
        <v/>
      </c>
      <c r="M223" s="126" t="str">
        <f>IF(ROWS($M$6:M223)&lt;=$M$5,LOOKUP(ROWS($M$6:M223),$L$6:$L$1200,$D$6:$D$1200),"")</f>
        <v/>
      </c>
    </row>
    <row r="224" spans="1:13" ht="16.5" customHeight="1">
      <c r="A224" s="68">
        <v>219</v>
      </c>
      <c r="B224" s="69"/>
      <c r="C224" s="70"/>
      <c r="D224" s="70"/>
      <c r="E224" s="72"/>
      <c r="F224" s="73"/>
      <c r="G224" s="140"/>
      <c r="H224" s="62"/>
      <c r="I224" s="62"/>
      <c r="L224" s="127" t="str">
        <f>IF(D224&lt;&gt;"",IF(ISNUMBER(MATCH(D224,$D$5:D223,0)),"",LOOKUP(9.99999999999999E+307,$L$1:L223)+1),"")</f>
        <v/>
      </c>
      <c r="M224" s="126" t="str">
        <f>IF(ROWS($M$6:M224)&lt;=$M$5,LOOKUP(ROWS($M$6:M224),$L$6:$L$1200,$D$6:$D$1200),"")</f>
        <v/>
      </c>
    </row>
    <row r="225" spans="1:13" ht="16.5" customHeight="1" thickBot="1">
      <c r="A225" s="68">
        <v>220</v>
      </c>
      <c r="B225" s="74"/>
      <c r="C225" s="75"/>
      <c r="D225" s="75"/>
      <c r="E225" s="77"/>
      <c r="F225" s="78"/>
      <c r="G225" s="140"/>
      <c r="H225" s="62"/>
      <c r="I225" s="62"/>
      <c r="L225" s="127" t="str">
        <f>IF(D225&lt;&gt;"",IF(ISNUMBER(MATCH(D225,$D$5:D224,0)),"",LOOKUP(9.99999999999999E+307,$L$1:L224)+1),"")</f>
        <v/>
      </c>
      <c r="M225" s="126" t="str">
        <f>IF(ROWS($M$6:M225)&lt;=$M$5,LOOKUP(ROWS($M$6:M225),$L$6:$L$1200,$D$6:$D$1200),"")</f>
        <v/>
      </c>
    </row>
    <row r="226" spans="1:13" ht="16.5" customHeight="1">
      <c r="A226" s="68">
        <v>221</v>
      </c>
      <c r="B226" s="79"/>
      <c r="C226" s="80"/>
      <c r="D226" s="80"/>
      <c r="E226" s="82"/>
      <c r="F226" s="83"/>
      <c r="G226" s="140"/>
      <c r="H226" s="62"/>
      <c r="I226" s="62"/>
      <c r="L226" s="127" t="str">
        <f>IF(D226&lt;&gt;"",IF(ISNUMBER(MATCH(D226,$D$5:D225,0)),"",LOOKUP(9.99999999999999E+307,$L$1:L225)+1),"")</f>
        <v/>
      </c>
      <c r="M226" s="126" t="str">
        <f>IF(ROWS($M$6:M226)&lt;=$M$5,LOOKUP(ROWS($M$6:M226),$L$6:$L$1200,$D$6:$D$1200),"")</f>
        <v/>
      </c>
    </row>
    <row r="227" spans="1:13" ht="16.5" customHeight="1">
      <c r="A227" s="68">
        <v>222</v>
      </c>
      <c r="B227" s="69"/>
      <c r="C227" s="70"/>
      <c r="D227" s="70"/>
      <c r="E227" s="72"/>
      <c r="F227" s="73"/>
      <c r="G227" s="140"/>
      <c r="H227" s="62"/>
      <c r="I227" s="62"/>
      <c r="L227" s="127" t="str">
        <f>IF(D227&lt;&gt;"",IF(ISNUMBER(MATCH(D227,$D$5:D226,0)),"",LOOKUP(9.99999999999999E+307,$L$1:L226)+1),"")</f>
        <v/>
      </c>
      <c r="M227" s="126" t="str">
        <f>IF(ROWS($M$6:M227)&lt;=$M$5,LOOKUP(ROWS($M$6:M227),$L$6:$L$1200,$D$6:$D$1200),"")</f>
        <v/>
      </c>
    </row>
    <row r="228" spans="1:13" ht="16.5" customHeight="1">
      <c r="A228" s="68">
        <v>223</v>
      </c>
      <c r="B228" s="69"/>
      <c r="C228" s="70"/>
      <c r="D228" s="70"/>
      <c r="E228" s="72"/>
      <c r="F228" s="73"/>
      <c r="G228" s="140"/>
      <c r="H228" s="62"/>
      <c r="I228" s="62"/>
      <c r="L228" s="127" t="str">
        <f>IF(D228&lt;&gt;"",IF(ISNUMBER(MATCH(D228,$D$5:D227,0)),"",LOOKUP(9.99999999999999E+307,$L$1:L227)+1),"")</f>
        <v/>
      </c>
      <c r="M228" s="126" t="str">
        <f>IF(ROWS($M$6:M228)&lt;=$M$5,LOOKUP(ROWS($M$6:M228),$L$6:$L$1200,$D$6:$D$1200),"")</f>
        <v/>
      </c>
    </row>
    <row r="229" spans="1:13" ht="16.5" customHeight="1" thickBot="1">
      <c r="A229" s="68">
        <v>224</v>
      </c>
      <c r="B229" s="74"/>
      <c r="C229" s="75"/>
      <c r="D229" s="75"/>
      <c r="E229" s="77"/>
      <c r="F229" s="78"/>
      <c r="G229" s="140"/>
      <c r="H229" s="62"/>
      <c r="I229" s="62"/>
      <c r="L229" s="127" t="str">
        <f>IF(D229&lt;&gt;"",IF(ISNUMBER(MATCH(D229,$D$5:D228,0)),"",LOOKUP(9.99999999999999E+307,$L$1:L228)+1),"")</f>
        <v/>
      </c>
      <c r="M229" s="126" t="str">
        <f>IF(ROWS($M$6:M229)&lt;=$M$5,LOOKUP(ROWS($M$6:M229),$L$6:$L$1200,$D$6:$D$1200),"")</f>
        <v/>
      </c>
    </row>
    <row r="230" spans="1:13" ht="16.5" customHeight="1">
      <c r="A230" s="68">
        <v>225</v>
      </c>
      <c r="B230" s="79"/>
      <c r="C230" s="80"/>
      <c r="D230" s="80"/>
      <c r="E230" s="82"/>
      <c r="F230" s="83"/>
      <c r="G230" s="140"/>
      <c r="H230" s="62"/>
      <c r="I230" s="62"/>
      <c r="L230" s="127" t="str">
        <f>IF(D230&lt;&gt;"",IF(ISNUMBER(MATCH(D230,$D$5:D229,0)),"",LOOKUP(9.99999999999999E+307,$L$1:L229)+1),"")</f>
        <v/>
      </c>
      <c r="M230" s="126" t="str">
        <f>IF(ROWS($M$6:M230)&lt;=$M$5,LOOKUP(ROWS($M$6:M230),$L$6:$L$1200,$D$6:$D$1200),"")</f>
        <v/>
      </c>
    </row>
    <row r="231" spans="1:13" ht="16.5" customHeight="1">
      <c r="A231" s="68">
        <v>226</v>
      </c>
      <c r="B231" s="69"/>
      <c r="C231" s="70"/>
      <c r="D231" s="70"/>
      <c r="E231" s="72"/>
      <c r="F231" s="73"/>
      <c r="G231" s="140"/>
      <c r="H231" s="62"/>
      <c r="I231" s="62"/>
      <c r="L231" s="127" t="str">
        <f>IF(D231&lt;&gt;"",IF(ISNUMBER(MATCH(D231,$D$5:D230,0)),"",LOOKUP(9.99999999999999E+307,$L$1:L230)+1),"")</f>
        <v/>
      </c>
      <c r="M231" s="126" t="str">
        <f>IF(ROWS($M$6:M231)&lt;=$M$5,LOOKUP(ROWS($M$6:M231),$L$6:$L$1200,$D$6:$D$1200),"")</f>
        <v/>
      </c>
    </row>
    <row r="232" spans="1:13" ht="16.5" customHeight="1">
      <c r="A232" s="68">
        <v>227</v>
      </c>
      <c r="B232" s="69"/>
      <c r="C232" s="70"/>
      <c r="D232" s="70"/>
      <c r="E232" s="72"/>
      <c r="F232" s="73"/>
      <c r="G232" s="140"/>
      <c r="H232" s="62"/>
      <c r="I232" s="62"/>
      <c r="L232" s="127" t="str">
        <f>IF(D232&lt;&gt;"",IF(ISNUMBER(MATCH(D232,$D$5:D231,0)),"",LOOKUP(9.99999999999999E+307,$L$1:L231)+1),"")</f>
        <v/>
      </c>
      <c r="M232" s="126" t="str">
        <f>IF(ROWS($M$6:M232)&lt;=$M$5,LOOKUP(ROWS($M$6:M232),$L$6:$L$1200,$D$6:$D$1200),"")</f>
        <v/>
      </c>
    </row>
    <row r="233" spans="1:13" ht="16.5" customHeight="1" thickBot="1">
      <c r="A233" s="68">
        <v>228</v>
      </c>
      <c r="B233" s="74"/>
      <c r="C233" s="75"/>
      <c r="D233" s="75"/>
      <c r="E233" s="77"/>
      <c r="F233" s="78"/>
      <c r="G233" s="140"/>
      <c r="H233" s="62"/>
      <c r="I233" s="62"/>
      <c r="L233" s="127" t="str">
        <f>IF(D233&lt;&gt;"",IF(ISNUMBER(MATCH(D233,$D$5:D232,0)),"",LOOKUP(9.99999999999999E+307,$L$1:L232)+1),"")</f>
        <v/>
      </c>
      <c r="M233" s="126" t="str">
        <f>IF(ROWS($M$6:M233)&lt;=$M$5,LOOKUP(ROWS($M$6:M233),$L$6:$L$1200,$D$6:$D$1200),"")</f>
        <v/>
      </c>
    </row>
    <row r="234" spans="1:13" ht="16.5" customHeight="1">
      <c r="A234" s="68">
        <v>229</v>
      </c>
      <c r="B234" s="79"/>
      <c r="C234" s="80"/>
      <c r="D234" s="80"/>
      <c r="E234" s="82"/>
      <c r="F234" s="83"/>
      <c r="G234" s="140"/>
      <c r="H234" s="62"/>
      <c r="I234" s="62"/>
      <c r="L234" s="127" t="str">
        <f>IF(D234&lt;&gt;"",IF(ISNUMBER(MATCH(D234,$D$5:D233,0)),"",LOOKUP(9.99999999999999E+307,$L$1:L233)+1),"")</f>
        <v/>
      </c>
      <c r="M234" s="126" t="str">
        <f>IF(ROWS($M$6:M234)&lt;=$M$5,LOOKUP(ROWS($M$6:M234),$L$6:$L$1200,$D$6:$D$1200),"")</f>
        <v/>
      </c>
    </row>
    <row r="235" spans="1:13" ht="16.5" customHeight="1">
      <c r="A235" s="68">
        <v>230</v>
      </c>
      <c r="B235" s="69"/>
      <c r="C235" s="70"/>
      <c r="D235" s="70"/>
      <c r="E235" s="72"/>
      <c r="F235" s="73"/>
      <c r="G235" s="140"/>
      <c r="H235" s="62"/>
      <c r="I235" s="62"/>
      <c r="L235" s="127" t="str">
        <f>IF(D235&lt;&gt;"",IF(ISNUMBER(MATCH(D235,$D$5:D234,0)),"",LOOKUP(9.99999999999999E+307,$L$1:L234)+1),"")</f>
        <v/>
      </c>
      <c r="M235" s="126" t="str">
        <f>IF(ROWS($M$6:M235)&lt;=$M$5,LOOKUP(ROWS($M$6:M235),$L$6:$L$1200,$D$6:$D$1200),"")</f>
        <v/>
      </c>
    </row>
    <row r="236" spans="1:13" ht="16.5" customHeight="1">
      <c r="A236" s="68">
        <v>231</v>
      </c>
      <c r="B236" s="69"/>
      <c r="C236" s="70"/>
      <c r="D236" s="70"/>
      <c r="E236" s="72"/>
      <c r="F236" s="73"/>
      <c r="G236" s="140"/>
      <c r="H236" s="62"/>
      <c r="I236" s="62"/>
      <c r="L236" s="127" t="str">
        <f>IF(D236&lt;&gt;"",IF(ISNUMBER(MATCH(D236,$D$5:D235,0)),"",LOOKUP(9.99999999999999E+307,$L$1:L235)+1),"")</f>
        <v/>
      </c>
      <c r="M236" s="126" t="str">
        <f>IF(ROWS($M$6:M236)&lt;=$M$5,LOOKUP(ROWS($M$6:M236),$L$6:$L$1200,$D$6:$D$1200),"")</f>
        <v/>
      </c>
    </row>
    <row r="237" spans="1:13" ht="16.5" customHeight="1" thickBot="1">
      <c r="A237" s="68">
        <v>232</v>
      </c>
      <c r="B237" s="74"/>
      <c r="C237" s="75"/>
      <c r="D237" s="75"/>
      <c r="E237" s="77"/>
      <c r="F237" s="78"/>
      <c r="L237" s="127" t="str">
        <f>IF(D237&lt;&gt;"",IF(ISNUMBER(MATCH(D237,$D$5:D236,0)),"",LOOKUP(9.99999999999999E+307,$L$1:L236)+1),"")</f>
        <v/>
      </c>
      <c r="M237" s="126" t="str">
        <f>IF(ROWS($M$6:M237)&lt;=$M$5,LOOKUP(ROWS($M$6:M237),$L$6:$L$1200,$D$6:$D$1200),"")</f>
        <v/>
      </c>
    </row>
    <row r="238" spans="1:13" ht="16.5" customHeight="1">
      <c r="A238" s="68">
        <v>233</v>
      </c>
      <c r="B238" s="79"/>
      <c r="C238" s="80"/>
      <c r="D238" s="80"/>
      <c r="E238" s="82"/>
      <c r="F238" s="83"/>
      <c r="L238" s="127" t="str">
        <f>IF(D238&lt;&gt;"",IF(ISNUMBER(MATCH(D238,$D$5:D237,0)),"",LOOKUP(9.99999999999999E+307,$L$1:L237)+1),"")</f>
        <v/>
      </c>
      <c r="M238" s="126" t="str">
        <f>IF(ROWS($M$6:M238)&lt;=$M$5,LOOKUP(ROWS($M$6:M238),$L$6:$L$1200,$D$6:$D$1200),"")</f>
        <v/>
      </c>
    </row>
    <row r="239" spans="1:13" ht="16.5" customHeight="1">
      <c r="A239" s="68">
        <v>234</v>
      </c>
      <c r="B239" s="69"/>
      <c r="C239" s="70"/>
      <c r="D239" s="70"/>
      <c r="E239" s="72"/>
      <c r="F239" s="73"/>
      <c r="L239" s="127" t="str">
        <f>IF(D239&lt;&gt;"",IF(ISNUMBER(MATCH(D239,$D$5:D238,0)),"",LOOKUP(9.99999999999999E+307,$L$1:L238)+1),"")</f>
        <v/>
      </c>
      <c r="M239" s="126" t="str">
        <f>IF(ROWS($M$6:M239)&lt;=$M$5,LOOKUP(ROWS($M$6:M239),$L$6:$L$1200,$D$6:$D$1200),"")</f>
        <v/>
      </c>
    </row>
    <row r="240" spans="1:13" ht="16.5" customHeight="1">
      <c r="A240" s="68">
        <v>235</v>
      </c>
      <c r="B240" s="69"/>
      <c r="C240" s="70"/>
      <c r="D240" s="70"/>
      <c r="E240" s="72"/>
      <c r="F240" s="73"/>
      <c r="L240" s="127" t="str">
        <f>IF(D240&lt;&gt;"",IF(ISNUMBER(MATCH(D240,$D$5:D239,0)),"",LOOKUP(9.99999999999999E+307,$L$1:L239)+1),"")</f>
        <v/>
      </c>
      <c r="M240" s="126" t="str">
        <f>IF(ROWS($M$6:M240)&lt;=$M$5,LOOKUP(ROWS($M$6:M240),$L$6:$L$1200,$D$6:$D$1200),"")</f>
        <v/>
      </c>
    </row>
    <row r="241" spans="1:13" ht="16.5" customHeight="1" thickBot="1">
      <c r="A241" s="68">
        <v>236</v>
      </c>
      <c r="B241" s="74"/>
      <c r="C241" s="75"/>
      <c r="D241" s="75"/>
      <c r="E241" s="77"/>
      <c r="F241" s="78"/>
      <c r="L241" s="127" t="str">
        <f>IF(D241&lt;&gt;"",IF(ISNUMBER(MATCH(D241,$D$5:D240,0)),"",LOOKUP(9.99999999999999E+307,$L$1:L240)+1),"")</f>
        <v/>
      </c>
      <c r="M241" s="126" t="str">
        <f>IF(ROWS($M$6:M241)&lt;=$M$5,LOOKUP(ROWS($M$6:M241),$L$6:$L$1200,$D$6:$D$1200),"")</f>
        <v/>
      </c>
    </row>
    <row r="242" spans="1:13" ht="16.5" customHeight="1">
      <c r="A242" s="68">
        <v>237</v>
      </c>
      <c r="B242" s="79"/>
      <c r="C242" s="80"/>
      <c r="D242" s="80"/>
      <c r="E242" s="82"/>
      <c r="F242" s="83"/>
      <c r="L242" s="127" t="str">
        <f>IF(D242&lt;&gt;"",IF(ISNUMBER(MATCH(D242,$D$5:D241,0)),"",LOOKUP(9.99999999999999E+307,$L$1:L241)+1),"")</f>
        <v/>
      </c>
      <c r="M242" s="126" t="str">
        <f>IF(ROWS($M$6:M242)&lt;=$M$5,LOOKUP(ROWS($M$6:M242),$L$6:$L$1200,$D$6:$D$1200),"")</f>
        <v/>
      </c>
    </row>
    <row r="243" spans="1:13" ht="16.5" customHeight="1">
      <c r="A243" s="68">
        <v>238</v>
      </c>
      <c r="B243" s="69"/>
      <c r="C243" s="70"/>
      <c r="D243" s="70"/>
      <c r="E243" s="72"/>
      <c r="F243" s="73"/>
      <c r="L243" s="127" t="str">
        <f>IF(D243&lt;&gt;"",IF(ISNUMBER(MATCH(D243,$D$5:D242,0)),"",LOOKUP(9.99999999999999E+307,$L$1:L242)+1),"")</f>
        <v/>
      </c>
      <c r="M243" s="126" t="str">
        <f>IF(ROWS($M$6:M243)&lt;=$M$5,LOOKUP(ROWS($M$6:M243),$L$6:$L$1200,$D$6:$D$1200),"")</f>
        <v/>
      </c>
    </row>
    <row r="244" spans="1:13" ht="16.5" customHeight="1">
      <c r="A244" s="68">
        <v>239</v>
      </c>
      <c r="B244" s="69"/>
      <c r="C244" s="70"/>
      <c r="D244" s="70"/>
      <c r="E244" s="72"/>
      <c r="F244" s="73"/>
      <c r="L244" s="127" t="str">
        <f>IF(D244&lt;&gt;"",IF(ISNUMBER(MATCH(D244,$D$5:D243,0)),"",LOOKUP(9.99999999999999E+307,$L$1:L243)+1),"")</f>
        <v/>
      </c>
      <c r="M244" s="126" t="str">
        <f>IF(ROWS($M$6:M244)&lt;=$M$5,LOOKUP(ROWS($M$6:M244),$L$6:$L$1200,$D$6:$D$1200),"")</f>
        <v/>
      </c>
    </row>
    <row r="245" spans="1:13" ht="16.5" customHeight="1" thickBot="1">
      <c r="A245" s="68">
        <v>240</v>
      </c>
      <c r="B245" s="74"/>
      <c r="C245" s="75"/>
      <c r="D245" s="75"/>
      <c r="E245" s="77"/>
      <c r="F245" s="78"/>
      <c r="L245" s="127" t="str">
        <f>IF(D245&lt;&gt;"",IF(ISNUMBER(MATCH(D245,$D$5:D244,0)),"",LOOKUP(9.99999999999999E+307,$L$1:L244)+1),"")</f>
        <v/>
      </c>
      <c r="M245" s="126" t="str">
        <f>IF(ROWS($M$6:M245)&lt;=$M$5,LOOKUP(ROWS($M$6:M245),$L$6:$L$1200,$D$6:$D$1200),"")</f>
        <v/>
      </c>
    </row>
    <row r="246" spans="1:13" ht="16.5" customHeight="1">
      <c r="A246" s="68">
        <v>241</v>
      </c>
      <c r="B246" s="79"/>
      <c r="C246" s="80"/>
      <c r="D246" s="80"/>
      <c r="E246" s="82"/>
      <c r="F246" s="83"/>
      <c r="L246" s="127" t="str">
        <f>IF(D246&lt;&gt;"",IF(ISNUMBER(MATCH(D246,$D$5:D245,0)),"",LOOKUP(9.99999999999999E+307,$L$1:L245)+1),"")</f>
        <v/>
      </c>
      <c r="M246" s="126" t="str">
        <f>IF(ROWS($M$6:M246)&lt;=$M$5,LOOKUP(ROWS($M$6:M246),$L$6:$L$1200,$D$6:$D$1200),"")</f>
        <v/>
      </c>
    </row>
    <row r="247" spans="1:13" ht="16.5" customHeight="1">
      <c r="A247" s="68">
        <v>242</v>
      </c>
      <c r="B247" s="69"/>
      <c r="C247" s="70"/>
      <c r="D247" s="70"/>
      <c r="E247" s="72"/>
      <c r="F247" s="73"/>
      <c r="L247" s="127" t="str">
        <f>IF(D247&lt;&gt;"",IF(ISNUMBER(MATCH(D247,$D$5:D246,0)),"",LOOKUP(9.99999999999999E+307,$L$1:L246)+1),"")</f>
        <v/>
      </c>
      <c r="M247" s="126" t="str">
        <f>IF(ROWS($M$6:M247)&lt;=$M$5,LOOKUP(ROWS($M$6:M247),$L$6:$L$1200,$D$6:$D$1200),"")</f>
        <v/>
      </c>
    </row>
    <row r="248" spans="1:13" ht="16.5" customHeight="1">
      <c r="A248" s="68">
        <v>243</v>
      </c>
      <c r="B248" s="69"/>
      <c r="C248" s="70"/>
      <c r="D248" s="70"/>
      <c r="E248" s="72"/>
      <c r="F248" s="73"/>
      <c r="L248" s="127" t="str">
        <f>IF(D248&lt;&gt;"",IF(ISNUMBER(MATCH(D248,$D$5:D247,0)),"",LOOKUP(9.99999999999999E+307,$L$1:L247)+1),"")</f>
        <v/>
      </c>
      <c r="M248" s="126" t="str">
        <f>IF(ROWS($M$6:M248)&lt;=$M$5,LOOKUP(ROWS($M$6:M248),$L$6:$L$1200,$D$6:$D$1200),"")</f>
        <v/>
      </c>
    </row>
    <row r="249" spans="1:13" ht="16.5" customHeight="1" thickBot="1">
      <c r="A249" s="68">
        <v>244</v>
      </c>
      <c r="B249" s="74"/>
      <c r="C249" s="75"/>
      <c r="D249" s="75"/>
      <c r="E249" s="77"/>
      <c r="F249" s="78"/>
      <c r="L249" s="127" t="str">
        <f>IF(D249&lt;&gt;"",IF(ISNUMBER(MATCH(D249,$D$5:D248,0)),"",LOOKUP(9.99999999999999E+307,$L$1:L248)+1),"")</f>
        <v/>
      </c>
      <c r="M249" s="126" t="str">
        <f>IF(ROWS($M$6:M249)&lt;=$M$5,LOOKUP(ROWS($M$6:M249),$L$6:$L$1200,$D$6:$D$1200),"")</f>
        <v/>
      </c>
    </row>
    <row r="250" spans="1:13" ht="16.5" customHeight="1">
      <c r="A250" s="68">
        <v>245</v>
      </c>
      <c r="B250" s="79"/>
      <c r="C250" s="80"/>
      <c r="D250" s="80"/>
      <c r="E250" s="82"/>
      <c r="F250" s="83"/>
      <c r="L250" s="127" t="str">
        <f>IF(D250&lt;&gt;"",IF(ISNUMBER(MATCH(D250,$D$5:D249,0)),"",LOOKUP(9.99999999999999E+307,$L$1:L249)+1),"")</f>
        <v/>
      </c>
      <c r="M250" s="126" t="str">
        <f>IF(ROWS($M$6:M250)&lt;=$M$5,LOOKUP(ROWS($M$6:M250),$L$6:$L$1200,$D$6:$D$1200),"")</f>
        <v/>
      </c>
    </row>
    <row r="251" spans="1:13" ht="16.5" customHeight="1">
      <c r="A251" s="68">
        <v>246</v>
      </c>
      <c r="B251" s="69"/>
      <c r="C251" s="70"/>
      <c r="D251" s="70"/>
      <c r="E251" s="72"/>
      <c r="F251" s="73"/>
      <c r="L251" s="127" t="str">
        <f>IF(D251&lt;&gt;"",IF(ISNUMBER(MATCH(D251,$D$5:D250,0)),"",LOOKUP(9.99999999999999E+307,$L$1:L250)+1),"")</f>
        <v/>
      </c>
      <c r="M251" s="126" t="str">
        <f>IF(ROWS($M$6:M251)&lt;=$M$5,LOOKUP(ROWS($M$6:M251),$L$6:$L$1200,$D$6:$D$1200),"")</f>
        <v/>
      </c>
    </row>
    <row r="252" spans="1:13" ht="16.5" customHeight="1">
      <c r="A252" s="68">
        <v>247</v>
      </c>
      <c r="B252" s="69"/>
      <c r="C252" s="70"/>
      <c r="D252" s="70"/>
      <c r="E252" s="72"/>
      <c r="F252" s="73"/>
      <c r="L252" s="127" t="str">
        <f>IF(D252&lt;&gt;"",IF(ISNUMBER(MATCH(D252,$D$5:D251,0)),"",LOOKUP(9.99999999999999E+307,$L$1:L251)+1),"")</f>
        <v/>
      </c>
      <c r="M252" s="126" t="str">
        <f>IF(ROWS($M$6:M252)&lt;=$M$5,LOOKUP(ROWS($M$6:M252),$L$6:$L$1200,$D$6:$D$1200),"")</f>
        <v/>
      </c>
    </row>
    <row r="253" spans="1:13" ht="16.5" customHeight="1" thickBot="1">
      <c r="A253" s="68">
        <v>248</v>
      </c>
      <c r="B253" s="74"/>
      <c r="C253" s="75"/>
      <c r="D253" s="75"/>
      <c r="E253" s="77"/>
      <c r="F253" s="78"/>
      <c r="L253" s="127" t="str">
        <f>IF(D253&lt;&gt;"",IF(ISNUMBER(MATCH(D253,$D$5:D252,0)),"",LOOKUP(9.99999999999999E+307,$L$1:L252)+1),"")</f>
        <v/>
      </c>
      <c r="M253" s="126" t="str">
        <f>IF(ROWS($M$6:M253)&lt;=$M$5,LOOKUP(ROWS($M$6:M253),$L$6:$L$1200,$D$6:$D$1200),"")</f>
        <v/>
      </c>
    </row>
    <row r="254" spans="1:13" ht="16.5" customHeight="1">
      <c r="A254" s="68">
        <v>249</v>
      </c>
      <c r="B254" s="69"/>
      <c r="C254" s="70"/>
      <c r="D254" s="70"/>
      <c r="E254" s="69"/>
      <c r="F254" s="73"/>
      <c r="L254" s="127" t="str">
        <f>IF(D254&lt;&gt;"",IF(ISNUMBER(MATCH(D254,$D$5:D253,0)),"",LOOKUP(9.99999999999999E+307,$L$1:L253)+1),"")</f>
        <v/>
      </c>
      <c r="M254" s="126" t="str">
        <f>IF(ROWS($M$6:M254)&lt;=$M$5,LOOKUP(ROWS($M$6:M254),$L$6:$L$1200,$D$6:$D$1200),"")</f>
        <v/>
      </c>
    </row>
    <row r="255" spans="1:13" ht="16.5" customHeight="1">
      <c r="A255" s="68">
        <v>250</v>
      </c>
      <c r="B255" s="85"/>
      <c r="C255" s="86"/>
      <c r="D255" s="86"/>
      <c r="E255" s="85"/>
      <c r="F255" s="87"/>
      <c r="L255" s="127" t="str">
        <f>IF(D255&lt;&gt;"",IF(ISNUMBER(MATCH(D255,$D$5:D254,0)),"",LOOKUP(9.99999999999999E+307,$L$1:L254)+1),"")</f>
        <v/>
      </c>
      <c r="M255" s="126" t="str">
        <f>IF(ROWS($M$6:M255)&lt;=$M$5,LOOKUP(ROWS($M$6:M255),$L$6:$L$1200,$D$6:$D$1200),"")</f>
        <v/>
      </c>
    </row>
    <row r="256" spans="1:13" ht="18" customHeight="1">
      <c r="L256" s="127" t="str">
        <f>IF(D256&lt;&gt;"",IF(ISNUMBER(MATCH(D256,$D$5:D255,0)),"",LOOKUP(9.99999999999999E+307,$L$1:L255)+1),"")</f>
        <v/>
      </c>
      <c r="M256" s="126" t="str">
        <f>IF(ROWS($M$6:M256)&lt;=$M$5,LOOKUP(ROWS($M$6:M256),$L$6:$L$1200,$D$6:$D$1200),"")</f>
        <v/>
      </c>
    </row>
    <row r="257" spans="12:13" ht="18" customHeight="1">
      <c r="L257" s="127" t="str">
        <f>IF(D257&lt;&gt;"",IF(ISNUMBER(MATCH(D257,$D$5:D256,0)),"",LOOKUP(9.99999999999999E+307,$L$1:L256)+1),"")</f>
        <v/>
      </c>
      <c r="M257" s="126" t="str">
        <f>IF(ROWS($M$6:M257)&lt;=$M$5,LOOKUP(ROWS($M$6:M257),$L$6:$L$1200,$D$6:$D$1200),"")</f>
        <v/>
      </c>
    </row>
    <row r="258" spans="12:13" ht="18" customHeight="1">
      <c r="L258" s="127" t="str">
        <f>IF(D258&lt;&gt;"",IF(ISNUMBER(MATCH(D258,$D$5:D257,0)),"",LOOKUP(9.99999999999999E+307,$L$1:L257)+1),"")</f>
        <v/>
      </c>
      <c r="M258" s="126" t="str">
        <f>IF(ROWS($M$6:M258)&lt;=$M$5,LOOKUP(ROWS($M$6:M258),$L$6:$L$1200,$D$6:$D$1200),"")</f>
        <v/>
      </c>
    </row>
    <row r="259" spans="12:13" ht="18" customHeight="1">
      <c r="L259" s="127" t="str">
        <f>IF(D259&lt;&gt;"",IF(ISNUMBER(MATCH(D259,$D$5:D258,0)),"",LOOKUP(9.99999999999999E+307,$L$1:L258)+1),"")</f>
        <v/>
      </c>
      <c r="M259" s="126" t="str">
        <f>IF(ROWS($M$6:M259)&lt;=$M$5,LOOKUP(ROWS($M$6:M259),$L$6:$L$1200,$D$6:$D$1200),"")</f>
        <v/>
      </c>
    </row>
    <row r="260" spans="12:13" ht="18" customHeight="1">
      <c r="L260" s="127" t="str">
        <f>IF(D260&lt;&gt;"",IF(ISNUMBER(MATCH(D260,$D$5:D259,0)),"",LOOKUP(9.99999999999999E+307,$L$1:L259)+1),"")</f>
        <v/>
      </c>
      <c r="M260" s="126" t="str">
        <f>IF(ROWS($M$6:M260)&lt;=$M$5,LOOKUP(ROWS($M$6:M260),$L$6:$L$1200,$D$6:$D$1200),"")</f>
        <v/>
      </c>
    </row>
    <row r="261" spans="12:13" ht="18" customHeight="1">
      <c r="L261" s="127" t="str">
        <f>IF(D261&lt;&gt;"",IF(ISNUMBER(MATCH(D261,$D$5:D260,0)),"",LOOKUP(9.99999999999999E+307,$L$1:L260)+1),"")</f>
        <v/>
      </c>
      <c r="M261" s="126" t="str">
        <f>IF(ROWS($M$6:M261)&lt;=$M$5,LOOKUP(ROWS($M$6:M261),$L$6:$L$1200,$D$6:$D$1200),"")</f>
        <v/>
      </c>
    </row>
    <row r="262" spans="12:13" ht="18" customHeight="1">
      <c r="L262" s="127" t="str">
        <f>IF(D262&lt;&gt;"",IF(ISNUMBER(MATCH(D262,$D$5:D261,0)),"",LOOKUP(9.99999999999999E+307,$L$1:L261)+1),"")</f>
        <v/>
      </c>
      <c r="M262" s="126" t="str">
        <f>IF(ROWS($M$6:M262)&lt;=$M$5,LOOKUP(ROWS($M$6:M262),$L$6:$L$1200,$D$6:$D$1200),"")</f>
        <v/>
      </c>
    </row>
    <row r="263" spans="12:13" ht="18" customHeight="1">
      <c r="L263" s="127" t="str">
        <f>IF(D263&lt;&gt;"",IF(ISNUMBER(MATCH(D263,$D$5:D262,0)),"",LOOKUP(9.99999999999999E+307,$L$1:L262)+1),"")</f>
        <v/>
      </c>
      <c r="M263" s="126" t="str">
        <f>IF(ROWS($M$6:M263)&lt;=$M$5,LOOKUP(ROWS($M$6:M263),$L$6:$L$1200,$D$6:$D$1200),"")</f>
        <v/>
      </c>
    </row>
    <row r="264" spans="12:13" ht="18" customHeight="1">
      <c r="L264" s="127" t="str">
        <f>IF(D264&lt;&gt;"",IF(ISNUMBER(MATCH(D264,$D$5:D263,0)),"",LOOKUP(9.99999999999999E+307,$L$1:L263)+1),"")</f>
        <v/>
      </c>
      <c r="M264" s="126" t="str">
        <f>IF(ROWS($M$6:M264)&lt;=$M$5,LOOKUP(ROWS($M$6:M264),$L$6:$L$1200,$D$6:$D$1200),"")</f>
        <v/>
      </c>
    </row>
    <row r="265" spans="12:13" ht="18" customHeight="1">
      <c r="L265" s="127" t="str">
        <f>IF(D265&lt;&gt;"",IF(ISNUMBER(MATCH(D265,$D$5:D264,0)),"",LOOKUP(9.99999999999999E+307,$L$1:L264)+1),"")</f>
        <v/>
      </c>
      <c r="M265" s="126" t="str">
        <f>IF(ROWS($M$6:M265)&lt;=$M$5,LOOKUP(ROWS($M$6:M265),$L$6:$L$1200,$D$6:$D$1200),"")</f>
        <v/>
      </c>
    </row>
    <row r="266" spans="12:13" ht="18" customHeight="1">
      <c r="L266" s="127" t="str">
        <f>IF(D266&lt;&gt;"",IF(ISNUMBER(MATCH(D266,$D$5:D265,0)),"",LOOKUP(9.99999999999999E+307,$L$1:L265)+1),"")</f>
        <v/>
      </c>
      <c r="M266" s="126" t="str">
        <f>IF(ROWS($M$6:M266)&lt;=$M$5,LOOKUP(ROWS($M$6:M266),$L$6:$L$1200,$D$6:$D$1200),"")</f>
        <v/>
      </c>
    </row>
    <row r="267" spans="12:13" ht="18" customHeight="1">
      <c r="L267" s="127" t="str">
        <f>IF(D267&lt;&gt;"",IF(ISNUMBER(MATCH(D267,$D$5:D266,0)),"",LOOKUP(9.99999999999999E+307,$L$1:L266)+1),"")</f>
        <v/>
      </c>
      <c r="M267" s="126" t="str">
        <f>IF(ROWS($M$6:M267)&lt;=$M$5,LOOKUP(ROWS($M$6:M267),$L$6:$L$1200,$D$6:$D$1200),"")</f>
        <v/>
      </c>
    </row>
    <row r="268" spans="12:13" ht="18" customHeight="1">
      <c r="L268" s="127" t="str">
        <f>IF(D268&lt;&gt;"",IF(ISNUMBER(MATCH(D268,$D$5:D267,0)),"",LOOKUP(9.99999999999999E+307,$L$1:L267)+1),"")</f>
        <v/>
      </c>
      <c r="M268" s="126" t="str">
        <f>IF(ROWS($M$6:M268)&lt;=$M$5,LOOKUP(ROWS($M$6:M268),$L$6:$L$1200,$D$6:$D$1200),"")</f>
        <v/>
      </c>
    </row>
    <row r="269" spans="12:13" ht="18" customHeight="1">
      <c r="L269" s="127" t="str">
        <f>IF(D269&lt;&gt;"",IF(ISNUMBER(MATCH(D269,$D$5:D268,0)),"",LOOKUP(9.99999999999999E+307,$L$1:L268)+1),"")</f>
        <v/>
      </c>
      <c r="M269" s="126" t="str">
        <f>IF(ROWS($M$6:M269)&lt;=$M$5,LOOKUP(ROWS($M$6:M269),$L$6:$L$1200,$D$6:$D$1200),"")</f>
        <v/>
      </c>
    </row>
    <row r="270" spans="12:13" ht="18" customHeight="1">
      <c r="L270" s="127" t="str">
        <f>IF(D270&lt;&gt;"",IF(ISNUMBER(MATCH(D270,$D$5:D269,0)),"",LOOKUP(9.99999999999999E+307,$L$1:L269)+1),"")</f>
        <v/>
      </c>
      <c r="M270" s="126" t="str">
        <f>IF(ROWS($M$6:M270)&lt;=$M$5,LOOKUP(ROWS($M$6:M270),$L$6:$L$1200,$D$6:$D$1200),"")</f>
        <v/>
      </c>
    </row>
    <row r="271" spans="12:13" ht="18" customHeight="1">
      <c r="L271" s="127" t="str">
        <f>IF(D271&lt;&gt;"",IF(ISNUMBER(MATCH(D271,$D$5:D270,0)),"",LOOKUP(9.99999999999999E+307,$L$1:L270)+1),"")</f>
        <v/>
      </c>
      <c r="M271" s="126" t="str">
        <f>IF(ROWS($M$6:M271)&lt;=$M$5,LOOKUP(ROWS($M$6:M271),$L$6:$L$1200,$D$6:$D$1200),"")</f>
        <v/>
      </c>
    </row>
    <row r="272" spans="12:13" ht="18" customHeight="1">
      <c r="L272" s="127" t="str">
        <f>IF(D272&lt;&gt;"",IF(ISNUMBER(MATCH(D272,$D$5:D271,0)),"",LOOKUP(9.99999999999999E+307,$L$1:L271)+1),"")</f>
        <v/>
      </c>
      <c r="M272" s="126" t="str">
        <f>IF(ROWS($M$6:M272)&lt;=$M$5,LOOKUP(ROWS($M$6:M272),$L$6:$L$1200,$D$6:$D$1200),"")</f>
        <v/>
      </c>
    </row>
    <row r="273" spans="12:13" ht="18" customHeight="1">
      <c r="L273" s="127" t="str">
        <f>IF(D273&lt;&gt;"",IF(ISNUMBER(MATCH(D273,$D$5:D272,0)),"",LOOKUP(9.99999999999999E+307,$L$1:L272)+1),"")</f>
        <v/>
      </c>
      <c r="M273" s="126" t="str">
        <f>IF(ROWS($M$6:M273)&lt;=$M$5,LOOKUP(ROWS($M$6:M273),$L$6:$L$1200,$D$6:$D$1200),"")</f>
        <v/>
      </c>
    </row>
    <row r="274" spans="12:13" ht="18" customHeight="1">
      <c r="L274" s="127" t="str">
        <f>IF(D274&lt;&gt;"",IF(ISNUMBER(MATCH(D274,$D$5:D273,0)),"",LOOKUP(9.99999999999999E+307,$L$1:L273)+1),"")</f>
        <v/>
      </c>
      <c r="M274" s="126" t="str">
        <f>IF(ROWS($M$6:M274)&lt;=$M$5,LOOKUP(ROWS($M$6:M274),$L$6:$L$1200,$D$6:$D$1200),"")</f>
        <v/>
      </c>
    </row>
    <row r="275" spans="12:13" ht="18" customHeight="1">
      <c r="L275" s="127" t="str">
        <f>IF(D275&lt;&gt;"",IF(ISNUMBER(MATCH(D275,$D$5:D274,0)),"",LOOKUP(9.99999999999999E+307,$L$1:L274)+1),"")</f>
        <v/>
      </c>
      <c r="M275" s="126" t="str">
        <f>IF(ROWS($M$6:M275)&lt;=$M$5,LOOKUP(ROWS($M$6:M275),$L$6:$L$1200,$D$6:$D$1200),"")</f>
        <v/>
      </c>
    </row>
    <row r="276" spans="12:13" ht="18" customHeight="1">
      <c r="L276" s="127" t="str">
        <f>IF(D276&lt;&gt;"",IF(ISNUMBER(MATCH(D276,$D$5:D275,0)),"",LOOKUP(9.99999999999999E+307,$L$1:L275)+1),"")</f>
        <v/>
      </c>
      <c r="M276" s="126" t="str">
        <f>IF(ROWS($M$6:M276)&lt;=$M$5,LOOKUP(ROWS($M$6:M276),$L$6:$L$1200,$D$6:$D$1200),"")</f>
        <v/>
      </c>
    </row>
    <row r="277" spans="12:13" ht="18" customHeight="1">
      <c r="L277" s="127" t="str">
        <f>IF(D277&lt;&gt;"",IF(ISNUMBER(MATCH(D277,$D$5:D276,0)),"",LOOKUP(9.99999999999999E+307,$L$1:L276)+1),"")</f>
        <v/>
      </c>
      <c r="M277" s="126" t="str">
        <f>IF(ROWS($M$6:M277)&lt;=$M$5,LOOKUP(ROWS($M$6:M277),$L$6:$L$1200,$D$6:$D$1200),"")</f>
        <v/>
      </c>
    </row>
    <row r="278" spans="12:13" ht="18" customHeight="1">
      <c r="L278" s="127" t="str">
        <f>IF(D278&lt;&gt;"",IF(ISNUMBER(MATCH(D278,$D$5:D277,0)),"",LOOKUP(9.99999999999999E+307,$L$1:L277)+1),"")</f>
        <v/>
      </c>
      <c r="M278" s="126" t="str">
        <f>IF(ROWS($M$6:M278)&lt;=$M$5,LOOKUP(ROWS($M$6:M278),$L$6:$L$1200,$D$6:$D$1200),"")</f>
        <v/>
      </c>
    </row>
    <row r="279" spans="12:13" ht="18" customHeight="1">
      <c r="L279" s="127" t="str">
        <f>IF(D279&lt;&gt;"",IF(ISNUMBER(MATCH(D279,$D$5:D278,0)),"",LOOKUP(9.99999999999999E+307,$L$1:L278)+1),"")</f>
        <v/>
      </c>
      <c r="M279" s="126" t="str">
        <f>IF(ROWS($M$6:M279)&lt;=$M$5,LOOKUP(ROWS($M$6:M279),$L$6:$L$1200,$D$6:$D$1200),"")</f>
        <v/>
      </c>
    </row>
    <row r="280" spans="12:13" ht="18" customHeight="1">
      <c r="L280" s="127" t="str">
        <f>IF(D280&lt;&gt;"",IF(ISNUMBER(MATCH(D280,$D$5:D279,0)),"",LOOKUP(9.99999999999999E+307,$L$1:L279)+1),"")</f>
        <v/>
      </c>
      <c r="M280" s="126" t="str">
        <f>IF(ROWS($M$6:M280)&lt;=$M$5,LOOKUP(ROWS($M$6:M280),$L$6:$L$1200,$D$6:$D$1200),"")</f>
        <v/>
      </c>
    </row>
    <row r="281" spans="12:13" ht="18" customHeight="1">
      <c r="L281" s="127" t="str">
        <f>IF(D281&lt;&gt;"",IF(ISNUMBER(MATCH(D281,$D$5:D280,0)),"",LOOKUP(9.99999999999999E+307,$L$1:L280)+1),"")</f>
        <v/>
      </c>
      <c r="M281" s="126" t="str">
        <f>IF(ROWS($M$6:M281)&lt;=$M$5,LOOKUP(ROWS($M$6:M281),$L$6:$L$1200,$D$6:$D$1200),"")</f>
        <v/>
      </c>
    </row>
    <row r="282" spans="12:13" ht="18" customHeight="1">
      <c r="L282" s="127" t="str">
        <f>IF(D282&lt;&gt;"",IF(ISNUMBER(MATCH(D282,$D$5:D281,0)),"",LOOKUP(9.99999999999999E+307,$L$1:L281)+1),"")</f>
        <v/>
      </c>
      <c r="M282" s="126" t="str">
        <f>IF(ROWS($M$6:M282)&lt;=$M$5,LOOKUP(ROWS($M$6:M282),$L$6:$L$1200,$D$6:$D$1200),"")</f>
        <v/>
      </c>
    </row>
    <row r="283" spans="12:13" ht="18" customHeight="1">
      <c r="L283" s="127" t="str">
        <f>IF(D283&lt;&gt;"",IF(ISNUMBER(MATCH(D283,$D$5:D282,0)),"",LOOKUP(9.99999999999999E+307,$L$1:L282)+1),"")</f>
        <v/>
      </c>
      <c r="M283" s="126" t="str">
        <f>IF(ROWS($M$6:M283)&lt;=$M$5,LOOKUP(ROWS($M$6:M283),$L$6:$L$1200,$D$6:$D$1200),"")</f>
        <v/>
      </c>
    </row>
    <row r="284" spans="12:13" ht="18" customHeight="1">
      <c r="L284" s="127" t="str">
        <f>IF(D284&lt;&gt;"",IF(ISNUMBER(MATCH(D284,$D$5:D283,0)),"",LOOKUP(9.99999999999999E+307,$L$1:L283)+1),"")</f>
        <v/>
      </c>
      <c r="M284" s="126" t="str">
        <f>IF(ROWS($M$6:M284)&lt;=$M$5,LOOKUP(ROWS($M$6:M284),$L$6:$L$1200,$D$6:$D$1200),"")</f>
        <v/>
      </c>
    </row>
    <row r="285" spans="12:13" ht="18" customHeight="1">
      <c r="L285" s="127" t="str">
        <f>IF(D285&lt;&gt;"",IF(ISNUMBER(MATCH(D285,$D$5:D284,0)),"",LOOKUP(9.99999999999999E+307,$L$1:L284)+1),"")</f>
        <v/>
      </c>
      <c r="M285" s="126" t="str">
        <f>IF(ROWS($M$6:M285)&lt;=$M$5,LOOKUP(ROWS($M$6:M285),$L$6:$L$1200,$D$6:$D$1200),"")</f>
        <v/>
      </c>
    </row>
    <row r="286" spans="12:13" ht="18" customHeight="1">
      <c r="L286" s="127" t="str">
        <f>IF(D286&lt;&gt;"",IF(ISNUMBER(MATCH(D286,$D$5:D285,0)),"",LOOKUP(9.99999999999999E+307,$L$1:L285)+1),"")</f>
        <v/>
      </c>
      <c r="M286" s="126" t="str">
        <f>IF(ROWS($M$6:M286)&lt;=$M$5,LOOKUP(ROWS($M$6:M286),$L$6:$L$1200,$D$6:$D$1200),"")</f>
        <v/>
      </c>
    </row>
    <row r="287" spans="12:13" ht="18" customHeight="1">
      <c r="L287" s="127" t="str">
        <f>IF(D287&lt;&gt;"",IF(ISNUMBER(MATCH(D287,$D$5:D286,0)),"",LOOKUP(9.99999999999999E+307,$L$1:L286)+1),"")</f>
        <v/>
      </c>
      <c r="M287" s="126" t="str">
        <f>IF(ROWS($M$6:M287)&lt;=$M$5,LOOKUP(ROWS($M$6:M287),$L$6:$L$1200,$D$6:$D$1200),"")</f>
        <v/>
      </c>
    </row>
    <row r="288" spans="12:13" ht="18" customHeight="1">
      <c r="L288" s="127" t="str">
        <f>IF(D288&lt;&gt;"",IF(ISNUMBER(MATCH(D288,$D$5:D287,0)),"",LOOKUP(9.99999999999999E+307,$L$1:L287)+1),"")</f>
        <v/>
      </c>
      <c r="M288" s="126" t="str">
        <f>IF(ROWS($M$6:M288)&lt;=$M$5,LOOKUP(ROWS($M$6:M288),$L$6:$L$1200,$D$6:$D$1200),"")</f>
        <v/>
      </c>
    </row>
    <row r="289" spans="12:13" ht="18" customHeight="1">
      <c r="L289" s="127" t="str">
        <f>IF(D289&lt;&gt;"",IF(ISNUMBER(MATCH(D289,$D$5:D288,0)),"",LOOKUP(9.99999999999999E+307,$L$1:L288)+1),"")</f>
        <v/>
      </c>
      <c r="M289" s="126" t="str">
        <f>IF(ROWS($M$6:M289)&lt;=$M$5,LOOKUP(ROWS($M$6:M289),$L$6:$L$1200,$D$6:$D$1200),"")</f>
        <v/>
      </c>
    </row>
    <row r="290" spans="12:13" ht="18" customHeight="1">
      <c r="L290" s="127" t="str">
        <f>IF(D290&lt;&gt;"",IF(ISNUMBER(MATCH(D290,$D$5:D289,0)),"",LOOKUP(9.99999999999999E+307,$L$1:L289)+1),"")</f>
        <v/>
      </c>
      <c r="M290" s="126" t="str">
        <f>IF(ROWS($M$6:M290)&lt;=$M$5,LOOKUP(ROWS($M$6:M290),$L$6:$L$1200,$D$6:$D$1200),"")</f>
        <v/>
      </c>
    </row>
    <row r="291" spans="12:13" ht="18" customHeight="1">
      <c r="L291" s="127" t="str">
        <f>IF(D291&lt;&gt;"",IF(ISNUMBER(MATCH(D291,$D$5:D290,0)),"",LOOKUP(9.99999999999999E+307,$L$1:L290)+1),"")</f>
        <v/>
      </c>
      <c r="M291" s="126" t="str">
        <f>IF(ROWS($M$6:M291)&lt;=$M$5,LOOKUP(ROWS($M$6:M291),$L$6:$L$1200,$D$6:$D$1200),"")</f>
        <v/>
      </c>
    </row>
    <row r="292" spans="12:13" ht="18" customHeight="1">
      <c r="L292" s="127" t="str">
        <f>IF(D292&lt;&gt;"",IF(ISNUMBER(MATCH(D292,$D$5:D291,0)),"",LOOKUP(9.99999999999999E+307,$L$1:L291)+1),"")</f>
        <v/>
      </c>
      <c r="M292" s="126" t="str">
        <f>IF(ROWS($M$6:M292)&lt;=$M$5,LOOKUP(ROWS($M$6:M292),$L$6:$L$1200,$D$6:$D$1200),"")</f>
        <v/>
      </c>
    </row>
    <row r="293" spans="12:13" ht="18" customHeight="1">
      <c r="L293" s="127" t="str">
        <f>IF(D293&lt;&gt;"",IF(ISNUMBER(MATCH(D293,$D$5:D292,0)),"",LOOKUP(9.99999999999999E+307,$L$1:L292)+1),"")</f>
        <v/>
      </c>
      <c r="M293" s="126" t="str">
        <f>IF(ROWS($M$6:M293)&lt;=$M$5,LOOKUP(ROWS($M$6:M293),$L$6:$L$1200,$D$6:$D$1200),"")</f>
        <v/>
      </c>
    </row>
    <row r="294" spans="12:13" ht="18" customHeight="1">
      <c r="L294" s="127" t="str">
        <f>IF(D294&lt;&gt;"",IF(ISNUMBER(MATCH(D294,$D$5:D293,0)),"",LOOKUP(9.99999999999999E+307,$L$1:L293)+1),"")</f>
        <v/>
      </c>
      <c r="M294" s="126" t="str">
        <f>IF(ROWS($M$6:M294)&lt;=$M$5,LOOKUP(ROWS($M$6:M294),$L$6:$L$1200,$D$6:$D$1200),"")</f>
        <v/>
      </c>
    </row>
    <row r="295" spans="12:13" ht="18" customHeight="1">
      <c r="L295" s="127" t="str">
        <f>IF(D295&lt;&gt;"",IF(ISNUMBER(MATCH(D295,$D$5:D294,0)),"",LOOKUP(9.99999999999999E+307,$L$1:L294)+1),"")</f>
        <v/>
      </c>
      <c r="M295" s="126" t="str">
        <f>IF(ROWS($M$6:M295)&lt;=$M$5,LOOKUP(ROWS($M$6:M295),$L$6:$L$1200,$D$6:$D$1200),"")</f>
        <v/>
      </c>
    </row>
    <row r="296" spans="12:13" ht="18" customHeight="1">
      <c r="L296" s="127" t="str">
        <f>IF(D296&lt;&gt;"",IF(ISNUMBER(MATCH(D296,$D$5:D295,0)),"",LOOKUP(9.99999999999999E+307,$L$1:L295)+1),"")</f>
        <v/>
      </c>
      <c r="M296" s="126" t="str">
        <f>IF(ROWS($M$6:M296)&lt;=$M$5,LOOKUP(ROWS($M$6:M296),$L$6:$L$1200,$D$6:$D$1200),"")</f>
        <v/>
      </c>
    </row>
    <row r="297" spans="12:13" ht="18" customHeight="1">
      <c r="L297" s="127" t="str">
        <f>IF(D297&lt;&gt;"",IF(ISNUMBER(MATCH(D297,$D$5:D296,0)),"",LOOKUP(9.99999999999999E+307,$L$1:L296)+1),"")</f>
        <v/>
      </c>
      <c r="M297" s="126" t="str">
        <f>IF(ROWS($M$6:M297)&lt;=$M$5,LOOKUP(ROWS($M$6:M297),$L$6:$L$1200,$D$6:$D$1200),"")</f>
        <v/>
      </c>
    </row>
    <row r="298" spans="12:13" ht="18" customHeight="1">
      <c r="L298" s="127" t="str">
        <f>IF(D298&lt;&gt;"",IF(ISNUMBER(MATCH(D298,$D$5:D297,0)),"",LOOKUP(9.99999999999999E+307,$L$1:L297)+1),"")</f>
        <v/>
      </c>
      <c r="M298" s="126" t="str">
        <f>IF(ROWS($M$6:M298)&lt;=$M$5,LOOKUP(ROWS($M$6:M298),$L$6:$L$1200,$D$6:$D$1200),"")</f>
        <v/>
      </c>
    </row>
    <row r="299" spans="12:13" ht="18" customHeight="1">
      <c r="L299" s="127" t="str">
        <f>IF(D299&lt;&gt;"",IF(ISNUMBER(MATCH(D299,$D$5:D298,0)),"",LOOKUP(9.99999999999999E+307,$L$1:L298)+1),"")</f>
        <v/>
      </c>
      <c r="M299" s="126" t="str">
        <f>IF(ROWS($M$6:M299)&lt;=$M$5,LOOKUP(ROWS($M$6:M299),$L$6:$L$1200,$D$6:$D$1200),"")</f>
        <v/>
      </c>
    </row>
    <row r="300" spans="12:13" ht="18" customHeight="1">
      <c r="L300" s="127" t="str">
        <f>IF(D300&lt;&gt;"",IF(ISNUMBER(MATCH(D300,$D$5:D299,0)),"",LOOKUP(9.99999999999999E+307,$L$1:L299)+1),"")</f>
        <v/>
      </c>
      <c r="M300" s="126" t="str">
        <f>IF(ROWS($M$6:M300)&lt;=$M$5,LOOKUP(ROWS($M$6:M300),$L$6:$L$1200,$D$6:$D$1200),"")</f>
        <v/>
      </c>
    </row>
    <row r="301" spans="12:13" ht="18" customHeight="1">
      <c r="L301" s="127" t="str">
        <f>IF(D301&lt;&gt;"",IF(ISNUMBER(MATCH(D301,$D$5:D300,0)),"",LOOKUP(9.99999999999999E+307,$L$1:L300)+1),"")</f>
        <v/>
      </c>
      <c r="M301" s="126" t="str">
        <f>IF(ROWS($M$6:M301)&lt;=$M$5,LOOKUP(ROWS($M$6:M301),$L$6:$L$1200,$D$6:$D$1200),"")</f>
        <v/>
      </c>
    </row>
    <row r="302" spans="12:13" ht="18" customHeight="1">
      <c r="L302" s="127" t="str">
        <f>IF(D302&lt;&gt;"",IF(ISNUMBER(MATCH(D302,$D$5:D301,0)),"",LOOKUP(9.99999999999999E+307,$L$1:L301)+1),"")</f>
        <v/>
      </c>
      <c r="M302" s="126" t="str">
        <f>IF(ROWS($M$6:M302)&lt;=$M$5,LOOKUP(ROWS($M$6:M302),$L$6:$L$1200,$D$6:$D$1200),"")</f>
        <v/>
      </c>
    </row>
    <row r="303" spans="12:13" ht="18" customHeight="1">
      <c r="L303" s="127" t="str">
        <f>IF(D303&lt;&gt;"",IF(ISNUMBER(MATCH(D303,$D$5:D302,0)),"",LOOKUP(9.99999999999999E+307,$L$1:L302)+1),"")</f>
        <v/>
      </c>
      <c r="M303" s="126" t="str">
        <f>IF(ROWS($M$6:M303)&lt;=$M$5,LOOKUP(ROWS($M$6:M303),$L$6:$L$1200,$D$6:$D$1200),"")</f>
        <v/>
      </c>
    </row>
    <row r="304" spans="12:13" ht="18" customHeight="1">
      <c r="L304" s="127" t="str">
        <f>IF(D304&lt;&gt;"",IF(ISNUMBER(MATCH(D304,$D$5:D303,0)),"",LOOKUP(9.99999999999999E+307,$L$1:L303)+1),"")</f>
        <v/>
      </c>
      <c r="M304" s="126" t="str">
        <f>IF(ROWS($M$6:M304)&lt;=$M$5,LOOKUP(ROWS($M$6:M304),$L$6:$L$1200,$D$6:$D$1200),"")</f>
        <v/>
      </c>
    </row>
    <row r="305" spans="12:13" ht="18" customHeight="1">
      <c r="L305" s="127" t="str">
        <f>IF(D305&lt;&gt;"",IF(ISNUMBER(MATCH(D305,$D$5:D304,0)),"",LOOKUP(9.99999999999999E+307,$L$1:L304)+1),"")</f>
        <v/>
      </c>
      <c r="M305" s="126" t="str">
        <f>IF(ROWS($M$6:M305)&lt;=$M$5,LOOKUP(ROWS($M$6:M305),$L$6:$L$1200,$D$6:$D$1200),"")</f>
        <v/>
      </c>
    </row>
    <row r="306" spans="12:13" ht="18" customHeight="1">
      <c r="L306" s="127" t="str">
        <f>IF(D306&lt;&gt;"",IF(ISNUMBER(MATCH(D306,$D$5:D305,0)),"",LOOKUP(9.99999999999999E+307,$L$1:L305)+1),"")</f>
        <v/>
      </c>
      <c r="M306" s="126" t="str">
        <f>IF(ROWS($M$6:M306)&lt;=$M$5,LOOKUP(ROWS($M$6:M306),$L$6:$L$1200,$D$6:$D$1200),"")</f>
        <v/>
      </c>
    </row>
    <row r="307" spans="12:13" ht="18" customHeight="1">
      <c r="L307" s="127" t="str">
        <f>IF(D307&lt;&gt;"",IF(ISNUMBER(MATCH(D307,$D$5:D306,0)),"",LOOKUP(9.99999999999999E+307,$L$1:L306)+1),"")</f>
        <v/>
      </c>
      <c r="M307" s="126" t="str">
        <f>IF(ROWS($M$6:M307)&lt;=$M$5,LOOKUP(ROWS($M$6:M307),$L$6:$L$1200,$D$6:$D$1200),"")</f>
        <v/>
      </c>
    </row>
    <row r="308" spans="12:13">
      <c r="L308" s="127" t="str">
        <f>IF(D308&lt;&gt;"",IF(ISNUMBER(MATCH(D308,$D$5:D307,0)),"",LOOKUP(9.99999999999999E+307,$L$1:L307)+1),"")</f>
        <v/>
      </c>
      <c r="M308" s="126" t="str">
        <f>IF(ROWS($M$6:M308)&lt;=$M$5,LOOKUP(ROWS($M$6:M308),$L$6:$L$1200,$D$6:$D$1200),"")</f>
        <v/>
      </c>
    </row>
    <row r="309" spans="12:13">
      <c r="L309" s="127" t="str">
        <f>IF(D309&lt;&gt;"",IF(ISNUMBER(MATCH(D309,$D$5:D308,0)),"",LOOKUP(9.99999999999999E+307,$L$1:L308)+1),"")</f>
        <v/>
      </c>
      <c r="M309" s="126" t="str">
        <f>IF(ROWS($M$6:M309)&lt;=$M$5,LOOKUP(ROWS($M$6:M309),$L$6:$L$1200,$D$6:$D$1200),"")</f>
        <v/>
      </c>
    </row>
    <row r="310" spans="12:13">
      <c r="L310" s="127" t="str">
        <f>IF(D310&lt;&gt;"",IF(ISNUMBER(MATCH(D310,$D$5:D309,0)),"",LOOKUP(9.99999999999999E+307,$L$1:L309)+1),"")</f>
        <v/>
      </c>
      <c r="M310" s="126" t="str">
        <f>IF(ROWS($M$6:M310)&lt;=$M$5,LOOKUP(ROWS($M$6:M310),$L$6:$L$1200,$D$6:$D$1200),"")</f>
        <v/>
      </c>
    </row>
    <row r="311" spans="12:13">
      <c r="L311" s="127" t="str">
        <f>IF(D311&lt;&gt;"",IF(ISNUMBER(MATCH(D311,$D$5:D310,0)),"",LOOKUP(9.99999999999999E+307,$L$1:L310)+1),"")</f>
        <v/>
      </c>
      <c r="M311" s="126" t="str">
        <f>IF(ROWS($M$6:M311)&lt;=$M$5,LOOKUP(ROWS($M$6:M311),$L$6:$L$1200,$D$6:$D$1200),"")</f>
        <v/>
      </c>
    </row>
    <row r="312" spans="12:13">
      <c r="L312" s="127" t="str">
        <f>IF(D312&lt;&gt;"",IF(ISNUMBER(MATCH(D312,$D$5:D311,0)),"",LOOKUP(9.99999999999999E+307,$L$1:L311)+1),"")</f>
        <v/>
      </c>
      <c r="M312" s="126" t="str">
        <f>IF(ROWS($M$6:M312)&lt;=$M$5,LOOKUP(ROWS($M$6:M312),$L$6:$L$1200,$D$6:$D$1200),"")</f>
        <v/>
      </c>
    </row>
    <row r="313" spans="12:13">
      <c r="L313" s="127" t="str">
        <f>IF(D313&lt;&gt;"",IF(ISNUMBER(MATCH(D313,$D$5:D312,0)),"",LOOKUP(9.99999999999999E+307,$L$1:L312)+1),"")</f>
        <v/>
      </c>
      <c r="M313" s="126" t="str">
        <f>IF(ROWS($M$6:M313)&lt;=$M$5,LOOKUP(ROWS($M$6:M313),$L$6:$L$1200,$D$6:$D$1200),"")</f>
        <v/>
      </c>
    </row>
    <row r="314" spans="12:13">
      <c r="L314" s="127" t="str">
        <f>IF(D314&lt;&gt;"",IF(ISNUMBER(MATCH(D314,$D$5:D313,0)),"",LOOKUP(9.99999999999999E+307,$L$1:L313)+1),"")</f>
        <v/>
      </c>
      <c r="M314" s="126" t="str">
        <f>IF(ROWS($M$6:M314)&lt;=$M$5,LOOKUP(ROWS($M$6:M314),$L$6:$L$1200,$D$6:$D$1200),"")</f>
        <v/>
      </c>
    </row>
    <row r="315" spans="12:13">
      <c r="L315" s="127" t="str">
        <f>IF(D315&lt;&gt;"",IF(ISNUMBER(MATCH(D315,$D$5:D314,0)),"",LOOKUP(9.99999999999999E+307,$L$1:L314)+1),"")</f>
        <v/>
      </c>
      <c r="M315" s="126" t="str">
        <f>IF(ROWS($M$6:M315)&lt;=$M$5,LOOKUP(ROWS($M$6:M315),$L$6:$L$1200,$D$6:$D$1200),"")</f>
        <v/>
      </c>
    </row>
    <row r="316" spans="12:13">
      <c r="L316" s="127" t="str">
        <f>IF(D316&lt;&gt;"",IF(ISNUMBER(MATCH(D316,$D$5:D315,0)),"",LOOKUP(9.99999999999999E+307,$L$1:L315)+1),"")</f>
        <v/>
      </c>
      <c r="M316" s="126" t="str">
        <f>IF(ROWS($M$6:M316)&lt;=$M$5,LOOKUP(ROWS($M$6:M316),$L$6:$L$1200,$D$6:$D$1200),"")</f>
        <v/>
      </c>
    </row>
    <row r="317" spans="12:13">
      <c r="L317" s="127" t="str">
        <f>IF(D317&lt;&gt;"",IF(ISNUMBER(MATCH(D317,$D$5:D316,0)),"",LOOKUP(9.99999999999999E+307,$L$1:L316)+1),"")</f>
        <v/>
      </c>
      <c r="M317" s="126" t="str">
        <f>IF(ROWS($M$6:M317)&lt;=$M$5,LOOKUP(ROWS($M$6:M317),$L$6:$L$1200,$D$6:$D$1200),"")</f>
        <v/>
      </c>
    </row>
    <row r="318" spans="12:13">
      <c r="L318" s="127" t="str">
        <f>IF(D318&lt;&gt;"",IF(ISNUMBER(MATCH(D318,$D$5:D317,0)),"",LOOKUP(9.99999999999999E+307,$L$1:L317)+1),"")</f>
        <v/>
      </c>
      <c r="M318" s="126" t="str">
        <f>IF(ROWS($M$6:M318)&lt;=$M$5,LOOKUP(ROWS($M$6:M318),$L$6:$L$1200,$D$6:$D$1200),"")</f>
        <v/>
      </c>
    </row>
    <row r="319" spans="12:13">
      <c r="L319" s="127" t="str">
        <f>IF(D319&lt;&gt;"",IF(ISNUMBER(MATCH(D319,$D$5:D318,0)),"",LOOKUP(9.99999999999999E+307,$L$1:L318)+1),"")</f>
        <v/>
      </c>
      <c r="M319" s="126" t="str">
        <f>IF(ROWS($M$6:M319)&lt;=$M$5,LOOKUP(ROWS($M$6:M319),$L$6:$L$1200,$D$6:$D$1200),"")</f>
        <v/>
      </c>
    </row>
    <row r="320" spans="12:13">
      <c r="L320" s="127" t="str">
        <f>IF(D320&lt;&gt;"",IF(ISNUMBER(MATCH(D320,$D$5:D319,0)),"",LOOKUP(9.99999999999999E+307,$L$1:L319)+1),"")</f>
        <v/>
      </c>
      <c r="M320" s="126" t="str">
        <f>IF(ROWS($M$6:M320)&lt;=$M$5,LOOKUP(ROWS($M$6:M320),$L$6:$L$1200,$D$6:$D$1200),"")</f>
        <v/>
      </c>
    </row>
    <row r="321" spans="12:13">
      <c r="L321" s="127" t="str">
        <f>IF(D321&lt;&gt;"",IF(ISNUMBER(MATCH(D321,$D$5:D320,0)),"",LOOKUP(9.99999999999999E+307,$L$1:L320)+1),"")</f>
        <v/>
      </c>
      <c r="M321" s="126" t="str">
        <f>IF(ROWS($M$6:M321)&lt;=$M$5,LOOKUP(ROWS($M$6:M321),$L$6:$L$1200,$D$6:$D$1200),"")</f>
        <v/>
      </c>
    </row>
    <row r="322" spans="12:13">
      <c r="L322" s="127" t="str">
        <f>IF(D322&lt;&gt;"",IF(ISNUMBER(MATCH(D322,$D$5:D321,0)),"",LOOKUP(9.99999999999999E+307,$L$1:L321)+1),"")</f>
        <v/>
      </c>
      <c r="M322" s="126" t="str">
        <f>IF(ROWS($M$6:M322)&lt;=$M$5,LOOKUP(ROWS($M$6:M322),$L$6:$L$1200,$D$6:$D$1200),"")</f>
        <v/>
      </c>
    </row>
    <row r="323" spans="12:13">
      <c r="L323" s="127" t="str">
        <f>IF(D323&lt;&gt;"",IF(ISNUMBER(MATCH(D323,$D$5:D322,0)),"",LOOKUP(9.99999999999999E+307,$L$1:L322)+1),"")</f>
        <v/>
      </c>
      <c r="M323" s="126" t="str">
        <f>IF(ROWS($M$6:M323)&lt;=$M$5,LOOKUP(ROWS($M$6:M323),$L$6:$L$1200,$D$6:$D$1200),"")</f>
        <v/>
      </c>
    </row>
    <row r="324" spans="12:13">
      <c r="L324" s="127" t="str">
        <f>IF(D324&lt;&gt;"",IF(ISNUMBER(MATCH(D324,$D$5:D323,0)),"",LOOKUP(9.99999999999999E+307,$L$1:L323)+1),"")</f>
        <v/>
      </c>
      <c r="M324" s="126" t="str">
        <f>IF(ROWS($M$6:M324)&lt;=$M$5,LOOKUP(ROWS($M$6:M324),$L$6:$L$1200,$D$6:$D$1200),"")</f>
        <v/>
      </c>
    </row>
    <row r="325" spans="12:13">
      <c r="L325" s="127" t="str">
        <f>IF(D325&lt;&gt;"",IF(ISNUMBER(MATCH(D325,$D$5:D324,0)),"",LOOKUP(9.99999999999999E+307,$L$1:L324)+1),"")</f>
        <v/>
      </c>
      <c r="M325" s="126" t="str">
        <f>IF(ROWS($M$6:M325)&lt;=$M$5,LOOKUP(ROWS($M$6:M325),$L$6:$L$1200,$D$6:$D$1200),"")</f>
        <v/>
      </c>
    </row>
    <row r="326" spans="12:13">
      <c r="L326" s="127" t="str">
        <f>IF(D326&lt;&gt;"",IF(ISNUMBER(MATCH(D326,$D$5:D325,0)),"",LOOKUP(9.99999999999999E+307,$L$1:L325)+1),"")</f>
        <v/>
      </c>
      <c r="M326" s="126" t="str">
        <f>IF(ROWS($M$6:M326)&lt;=$M$5,LOOKUP(ROWS($M$6:M326),$L$6:$L$1200,$D$6:$D$1200),"")</f>
        <v/>
      </c>
    </row>
    <row r="327" spans="12:13">
      <c r="L327" s="127" t="str">
        <f>IF(D327&lt;&gt;"",IF(ISNUMBER(MATCH(D327,$D$5:D326,0)),"",LOOKUP(9.99999999999999E+307,$L$1:L326)+1),"")</f>
        <v/>
      </c>
      <c r="M327" s="126" t="str">
        <f>IF(ROWS($M$6:M327)&lt;=$M$5,LOOKUP(ROWS($M$6:M327),$L$6:$L$1200,$D$6:$D$1200),"")</f>
        <v/>
      </c>
    </row>
    <row r="328" spans="12:13">
      <c r="L328" s="127" t="str">
        <f>IF(D328&lt;&gt;"",IF(ISNUMBER(MATCH(D328,$D$5:D327,0)),"",LOOKUP(9.99999999999999E+307,$L$1:L327)+1),"")</f>
        <v/>
      </c>
      <c r="M328" s="126" t="str">
        <f>IF(ROWS($M$6:M328)&lt;=$M$5,LOOKUP(ROWS($M$6:M328),$L$6:$L$1200,$D$6:$D$1200),"")</f>
        <v/>
      </c>
    </row>
    <row r="329" spans="12:13">
      <c r="L329" s="127" t="str">
        <f>IF(D329&lt;&gt;"",IF(ISNUMBER(MATCH(D329,$D$5:D328,0)),"",LOOKUP(9.99999999999999E+307,$L$1:L328)+1),"")</f>
        <v/>
      </c>
      <c r="M329" s="126" t="str">
        <f>IF(ROWS($M$6:M329)&lt;=$M$5,LOOKUP(ROWS($M$6:M329),$L$6:$L$1200,$D$6:$D$1200),"")</f>
        <v/>
      </c>
    </row>
    <row r="330" spans="12:13">
      <c r="L330" s="127" t="str">
        <f>IF(D330&lt;&gt;"",IF(ISNUMBER(MATCH(D330,$D$5:D329,0)),"",LOOKUP(9.99999999999999E+307,$L$1:L329)+1),"")</f>
        <v/>
      </c>
      <c r="M330" s="126" t="str">
        <f>IF(ROWS($M$6:M330)&lt;=$M$5,LOOKUP(ROWS($M$6:M330),$L$6:$L$1200,$D$6:$D$1200),"")</f>
        <v/>
      </c>
    </row>
    <row r="331" spans="12:13">
      <c r="L331" s="127" t="str">
        <f>IF(D331&lt;&gt;"",IF(ISNUMBER(MATCH(D331,$D$5:D330,0)),"",LOOKUP(9.99999999999999E+307,$L$1:L330)+1),"")</f>
        <v/>
      </c>
      <c r="M331" s="126" t="str">
        <f>IF(ROWS($M$6:M331)&lt;=$M$5,LOOKUP(ROWS($M$6:M331),$L$6:$L$1200,$D$6:$D$1200),"")</f>
        <v/>
      </c>
    </row>
    <row r="332" spans="12:13">
      <c r="L332" s="127" t="str">
        <f>IF(D332&lt;&gt;"",IF(ISNUMBER(MATCH(D332,$D$5:D331,0)),"",LOOKUP(9.99999999999999E+307,$L$1:L331)+1),"")</f>
        <v/>
      </c>
      <c r="M332" s="126" t="str">
        <f>IF(ROWS($M$6:M332)&lt;=$M$5,LOOKUP(ROWS($M$6:M332),$L$6:$L$1200,$D$6:$D$1200),"")</f>
        <v/>
      </c>
    </row>
    <row r="333" spans="12:13">
      <c r="L333" s="127" t="str">
        <f>IF(D333&lt;&gt;"",IF(ISNUMBER(MATCH(D333,$D$5:D332,0)),"",LOOKUP(9.99999999999999E+307,$L$1:L332)+1),"")</f>
        <v/>
      </c>
      <c r="M333" s="126" t="str">
        <f>IF(ROWS($M$6:M333)&lt;=$M$5,LOOKUP(ROWS($M$6:M333),$L$6:$L$1200,$D$6:$D$1200),"")</f>
        <v/>
      </c>
    </row>
    <row r="334" spans="12:13">
      <c r="L334" s="127" t="str">
        <f>IF(D334&lt;&gt;"",IF(ISNUMBER(MATCH(D334,$D$5:D333,0)),"",LOOKUP(9.99999999999999E+307,$L$1:L333)+1),"")</f>
        <v/>
      </c>
      <c r="M334" s="126" t="str">
        <f>IF(ROWS($M$6:M334)&lt;=$M$5,LOOKUP(ROWS($M$6:M334),$L$6:$L$1200,$D$6:$D$1200),"")</f>
        <v/>
      </c>
    </row>
    <row r="335" spans="12:13">
      <c r="L335" s="127" t="str">
        <f>IF(D335&lt;&gt;"",IF(ISNUMBER(MATCH(D335,$D$5:D334,0)),"",LOOKUP(9.99999999999999E+307,$L$1:L334)+1),"")</f>
        <v/>
      </c>
      <c r="M335" s="126" t="str">
        <f>IF(ROWS($M$6:M335)&lt;=$M$5,LOOKUP(ROWS($M$6:M335),$L$6:$L$1200,$D$6:$D$1200),"")</f>
        <v/>
      </c>
    </row>
    <row r="336" spans="12:13">
      <c r="L336" s="127" t="str">
        <f>IF(D336&lt;&gt;"",IF(ISNUMBER(MATCH(D336,$D$5:D335,0)),"",LOOKUP(9.99999999999999E+307,$L$1:L335)+1),"")</f>
        <v/>
      </c>
      <c r="M336" s="126" t="str">
        <f>IF(ROWS($M$6:M336)&lt;=$M$5,LOOKUP(ROWS($M$6:M336),$L$6:$L$1200,$D$6:$D$1200),"")</f>
        <v/>
      </c>
    </row>
    <row r="337" spans="12:13">
      <c r="L337" s="127" t="str">
        <f>IF(D337&lt;&gt;"",IF(ISNUMBER(MATCH(D337,$D$5:D336,0)),"",LOOKUP(9.99999999999999E+307,$L$1:L336)+1),"")</f>
        <v/>
      </c>
      <c r="M337" s="126" t="str">
        <f>IF(ROWS($M$6:M337)&lt;=$M$5,LOOKUP(ROWS($M$6:M337),$L$6:$L$1200,$D$6:$D$1200),"")</f>
        <v/>
      </c>
    </row>
    <row r="338" spans="12:13">
      <c r="L338" s="127" t="str">
        <f>IF(D338&lt;&gt;"",IF(ISNUMBER(MATCH(D338,$D$5:D337,0)),"",LOOKUP(9.99999999999999E+307,$L$1:L337)+1),"")</f>
        <v/>
      </c>
      <c r="M338" s="126" t="str">
        <f>IF(ROWS($M$6:M338)&lt;=$M$5,LOOKUP(ROWS($M$6:M338),$L$6:$L$1200,$D$6:$D$1200),"")</f>
        <v/>
      </c>
    </row>
    <row r="339" spans="12:13">
      <c r="L339" s="127" t="str">
        <f>IF(D339&lt;&gt;"",IF(ISNUMBER(MATCH(D339,$D$5:D338,0)),"",LOOKUP(9.99999999999999E+307,$L$1:L338)+1),"")</f>
        <v/>
      </c>
      <c r="M339" s="126" t="str">
        <f>IF(ROWS($M$6:M339)&lt;=$M$5,LOOKUP(ROWS($M$6:M339),$L$6:$L$1200,$D$6:$D$1200),"")</f>
        <v/>
      </c>
    </row>
    <row r="340" spans="12:13">
      <c r="L340" s="127" t="str">
        <f>IF(D340&lt;&gt;"",IF(ISNUMBER(MATCH(D340,$D$5:D339,0)),"",LOOKUP(9.99999999999999E+307,$L$1:L339)+1),"")</f>
        <v/>
      </c>
      <c r="M340" s="126" t="str">
        <f>IF(ROWS($M$6:M340)&lt;=$M$5,LOOKUP(ROWS($M$6:M340),$L$6:$L$1200,$D$6:$D$1200),"")</f>
        <v/>
      </c>
    </row>
    <row r="341" spans="12:13">
      <c r="L341" s="127" t="str">
        <f>IF(D341&lt;&gt;"",IF(ISNUMBER(MATCH(D341,$D$5:D340,0)),"",LOOKUP(9.99999999999999E+307,$L$1:L340)+1),"")</f>
        <v/>
      </c>
      <c r="M341" s="126" t="str">
        <f>IF(ROWS($M$6:M341)&lt;=$M$5,LOOKUP(ROWS($M$6:M341),$L$6:$L$1200,$D$6:$D$1200),"")</f>
        <v/>
      </c>
    </row>
    <row r="342" spans="12:13">
      <c r="L342" s="127" t="str">
        <f>IF(D342&lt;&gt;"",IF(ISNUMBER(MATCH(D342,$D$5:D341,0)),"",LOOKUP(9.99999999999999E+307,$L$1:L341)+1),"")</f>
        <v/>
      </c>
      <c r="M342" s="126" t="str">
        <f>IF(ROWS($M$6:M342)&lt;=$M$5,LOOKUP(ROWS($M$6:M342),$L$6:$L$1200,$D$6:$D$1200),"")</f>
        <v/>
      </c>
    </row>
    <row r="343" spans="12:13">
      <c r="L343" s="127" t="str">
        <f>IF(D343&lt;&gt;"",IF(ISNUMBER(MATCH(D343,$D$5:D342,0)),"",LOOKUP(9.99999999999999E+307,$L$1:L342)+1),"")</f>
        <v/>
      </c>
      <c r="M343" s="126" t="str">
        <f>IF(ROWS($M$6:M343)&lt;=$M$5,LOOKUP(ROWS($M$6:M343),$L$6:$L$1200,$D$6:$D$1200),"")</f>
        <v/>
      </c>
    </row>
    <row r="344" spans="12:13">
      <c r="L344" s="127" t="str">
        <f>IF(D344&lt;&gt;"",IF(ISNUMBER(MATCH(D344,$D$5:D343,0)),"",LOOKUP(9.99999999999999E+307,$L$1:L343)+1),"")</f>
        <v/>
      </c>
      <c r="M344" s="126" t="str">
        <f>IF(ROWS($M$6:M344)&lt;=$M$5,LOOKUP(ROWS($M$6:M344),$L$6:$L$1200,$D$6:$D$1200),"")</f>
        <v/>
      </c>
    </row>
    <row r="345" spans="12:13">
      <c r="L345" s="127" t="str">
        <f>IF(D345&lt;&gt;"",IF(ISNUMBER(MATCH(D345,$D$5:D344,0)),"",LOOKUP(9.99999999999999E+307,$L$1:L344)+1),"")</f>
        <v/>
      </c>
      <c r="M345" s="126" t="str">
        <f>IF(ROWS($M$6:M345)&lt;=$M$5,LOOKUP(ROWS($M$6:M345),$L$6:$L$1200,$D$6:$D$1200),"")</f>
        <v/>
      </c>
    </row>
    <row r="346" spans="12:13">
      <c r="L346" s="127" t="str">
        <f>IF(D346&lt;&gt;"",IF(ISNUMBER(MATCH(D346,$D$5:D345,0)),"",LOOKUP(9.99999999999999E+307,$L$1:L345)+1),"")</f>
        <v/>
      </c>
      <c r="M346" s="126" t="str">
        <f>IF(ROWS($M$6:M346)&lt;=$M$5,LOOKUP(ROWS($M$6:M346),$L$6:$L$1200,$D$6:$D$1200),"")</f>
        <v/>
      </c>
    </row>
    <row r="347" spans="12:13">
      <c r="L347" s="127" t="str">
        <f>IF(D347&lt;&gt;"",IF(ISNUMBER(MATCH(D347,$D$5:D346,0)),"",LOOKUP(9.99999999999999E+307,$L$1:L346)+1),"")</f>
        <v/>
      </c>
      <c r="M347" s="126" t="str">
        <f>IF(ROWS($M$6:M347)&lt;=$M$5,LOOKUP(ROWS($M$6:M347),$L$6:$L$1200,$D$6:$D$1200),"")</f>
        <v/>
      </c>
    </row>
    <row r="348" spans="12:13">
      <c r="L348" s="127" t="str">
        <f>IF(D348&lt;&gt;"",IF(ISNUMBER(MATCH(D348,$D$5:D347,0)),"",LOOKUP(9.99999999999999E+307,$L$1:L347)+1),"")</f>
        <v/>
      </c>
      <c r="M348" s="126" t="str">
        <f>IF(ROWS($M$6:M348)&lt;=$M$5,LOOKUP(ROWS($M$6:M348),$L$6:$L$1200,$D$6:$D$1200),"")</f>
        <v/>
      </c>
    </row>
    <row r="349" spans="12:13">
      <c r="L349" s="127" t="str">
        <f>IF(D349&lt;&gt;"",IF(ISNUMBER(MATCH(D349,$D$5:D348,0)),"",LOOKUP(9.99999999999999E+307,$L$1:L348)+1),"")</f>
        <v/>
      </c>
      <c r="M349" s="126" t="str">
        <f>IF(ROWS($M$6:M349)&lt;=$M$5,LOOKUP(ROWS($M$6:M349),$L$6:$L$1200,$D$6:$D$1200),"")</f>
        <v/>
      </c>
    </row>
    <row r="350" spans="12:13">
      <c r="L350" s="127" t="str">
        <f>IF(D350&lt;&gt;"",IF(ISNUMBER(MATCH(D350,$D$5:D349,0)),"",LOOKUP(9.99999999999999E+307,$L$1:L349)+1),"")</f>
        <v/>
      </c>
      <c r="M350" s="126" t="str">
        <f>IF(ROWS($M$6:M350)&lt;=$M$5,LOOKUP(ROWS($M$6:M350),$L$6:$L$1200,$D$6:$D$1200),"")</f>
        <v/>
      </c>
    </row>
    <row r="351" spans="12:13">
      <c r="L351" s="127" t="str">
        <f>IF(D351&lt;&gt;"",IF(ISNUMBER(MATCH(D351,$D$5:D350,0)),"",LOOKUP(9.99999999999999E+307,$L$1:L350)+1),"")</f>
        <v/>
      </c>
      <c r="M351" s="126" t="str">
        <f>IF(ROWS($M$6:M351)&lt;=$M$5,LOOKUP(ROWS($M$6:M351),$L$6:$L$1200,$D$6:$D$1200),"")</f>
        <v/>
      </c>
    </row>
    <row r="352" spans="12:13">
      <c r="L352" s="127" t="str">
        <f>IF(D352&lt;&gt;"",IF(ISNUMBER(MATCH(D352,$D$5:D351,0)),"",LOOKUP(9.99999999999999E+307,$L$1:L351)+1),"")</f>
        <v/>
      </c>
      <c r="M352" s="126" t="str">
        <f>IF(ROWS($M$6:M352)&lt;=$M$5,LOOKUP(ROWS($M$6:M352),$L$6:$L$1200,$D$6:$D$1200),"")</f>
        <v/>
      </c>
    </row>
    <row r="353" spans="12:13">
      <c r="L353" s="127" t="str">
        <f>IF(D353&lt;&gt;"",IF(ISNUMBER(MATCH(D353,$D$5:D352,0)),"",LOOKUP(9.99999999999999E+307,$L$1:L352)+1),"")</f>
        <v/>
      </c>
      <c r="M353" s="126" t="str">
        <f>IF(ROWS($M$6:M353)&lt;=$M$5,LOOKUP(ROWS($M$6:M353),$L$6:$L$1200,$D$6:$D$1200),"")</f>
        <v/>
      </c>
    </row>
    <row r="354" spans="12:13">
      <c r="L354" s="127" t="str">
        <f>IF(D354&lt;&gt;"",IF(ISNUMBER(MATCH(D354,$D$5:D353,0)),"",LOOKUP(9.99999999999999E+307,$L$1:L353)+1),"")</f>
        <v/>
      </c>
      <c r="M354" s="126" t="str">
        <f>IF(ROWS($M$6:M354)&lt;=$M$5,LOOKUP(ROWS($M$6:M354),$L$6:$L$1200,$D$6:$D$1200),"")</f>
        <v/>
      </c>
    </row>
    <row r="355" spans="12:13">
      <c r="L355" s="127" t="str">
        <f>IF(D355&lt;&gt;"",IF(ISNUMBER(MATCH(D355,$D$5:D354,0)),"",LOOKUP(9.99999999999999E+307,$L$1:L354)+1),"")</f>
        <v/>
      </c>
      <c r="M355" s="126" t="str">
        <f>IF(ROWS($M$6:M355)&lt;=$M$5,LOOKUP(ROWS($M$6:M355),$L$6:$L$1200,$D$6:$D$1200),"")</f>
        <v/>
      </c>
    </row>
    <row r="356" spans="12:13">
      <c r="L356" s="127" t="str">
        <f>IF(D356&lt;&gt;"",IF(ISNUMBER(MATCH(D356,$D$5:D355,0)),"",LOOKUP(9.99999999999999E+307,$L$1:L355)+1),"")</f>
        <v/>
      </c>
      <c r="M356" s="126" t="str">
        <f>IF(ROWS($M$6:M356)&lt;=$M$5,LOOKUP(ROWS($M$6:M356),$L$6:$L$1200,$D$6:$D$1200),"")</f>
        <v/>
      </c>
    </row>
    <row r="357" spans="12:13">
      <c r="L357" s="127" t="str">
        <f>IF(D357&lt;&gt;"",IF(ISNUMBER(MATCH(D357,$D$5:D356,0)),"",LOOKUP(9.99999999999999E+307,$L$1:L356)+1),"")</f>
        <v/>
      </c>
      <c r="M357" s="126" t="str">
        <f>IF(ROWS($M$6:M357)&lt;=$M$5,LOOKUP(ROWS($M$6:M357),$L$6:$L$1200,$D$6:$D$1200),"")</f>
        <v/>
      </c>
    </row>
    <row r="358" spans="12:13">
      <c r="L358" s="127" t="str">
        <f>IF(D358&lt;&gt;"",IF(ISNUMBER(MATCH(D358,$D$5:D357,0)),"",LOOKUP(9.99999999999999E+307,$L$1:L357)+1),"")</f>
        <v/>
      </c>
      <c r="M358" s="126" t="str">
        <f>IF(ROWS($M$6:M358)&lt;=$M$5,LOOKUP(ROWS($M$6:M358),$L$6:$L$1200,$D$6:$D$1200),"")</f>
        <v/>
      </c>
    </row>
    <row r="359" spans="12:13">
      <c r="L359" s="127" t="str">
        <f>IF(D359&lt;&gt;"",IF(ISNUMBER(MATCH(D359,$D$5:D358,0)),"",LOOKUP(9.99999999999999E+307,$L$1:L358)+1),"")</f>
        <v/>
      </c>
      <c r="M359" s="126" t="str">
        <f>IF(ROWS($M$6:M359)&lt;=$M$5,LOOKUP(ROWS($M$6:M359),$L$6:$L$1200,$D$6:$D$1200),"")</f>
        <v/>
      </c>
    </row>
    <row r="360" spans="12:13">
      <c r="L360" s="127" t="str">
        <f>IF(D360&lt;&gt;"",IF(ISNUMBER(MATCH(D360,$D$5:D359,0)),"",LOOKUP(9.99999999999999E+307,$L$1:L359)+1),"")</f>
        <v/>
      </c>
      <c r="M360" s="126" t="str">
        <f>IF(ROWS($M$6:M360)&lt;=$M$5,LOOKUP(ROWS($M$6:M360),$L$6:$L$1200,$D$6:$D$1200),"")</f>
        <v/>
      </c>
    </row>
    <row r="361" spans="12:13">
      <c r="L361" s="127" t="str">
        <f>IF(D361&lt;&gt;"",IF(ISNUMBER(MATCH(D361,$D$5:D360,0)),"",LOOKUP(9.99999999999999E+307,$L$1:L360)+1),"")</f>
        <v/>
      </c>
      <c r="M361" s="126" t="str">
        <f>IF(ROWS($M$6:M361)&lt;=$M$5,LOOKUP(ROWS($M$6:M361),$L$6:$L$1200,$D$6:$D$1200),"")</f>
        <v/>
      </c>
    </row>
    <row r="362" spans="12:13">
      <c r="L362" s="127" t="str">
        <f>IF(D362&lt;&gt;"",IF(ISNUMBER(MATCH(D362,$D$5:D361,0)),"",LOOKUP(9.99999999999999E+307,$L$1:L361)+1),"")</f>
        <v/>
      </c>
      <c r="M362" s="126" t="str">
        <f>IF(ROWS($M$6:M362)&lt;=$M$5,LOOKUP(ROWS($M$6:M362),$L$6:$L$1200,$D$6:$D$1200),"")</f>
        <v/>
      </c>
    </row>
    <row r="363" spans="12:13">
      <c r="L363" s="127" t="str">
        <f>IF(D363&lt;&gt;"",IF(ISNUMBER(MATCH(D363,$D$5:D362,0)),"",LOOKUP(9.99999999999999E+307,$L$1:L362)+1),"")</f>
        <v/>
      </c>
      <c r="M363" s="126" t="str">
        <f>IF(ROWS($M$6:M363)&lt;=$M$5,LOOKUP(ROWS($M$6:M363),$L$6:$L$1200,$D$6:$D$1200),"")</f>
        <v/>
      </c>
    </row>
    <row r="364" spans="12:13">
      <c r="L364" s="127" t="str">
        <f>IF(D364&lt;&gt;"",IF(ISNUMBER(MATCH(D364,$D$5:D363,0)),"",LOOKUP(9.99999999999999E+307,$L$1:L363)+1),"")</f>
        <v/>
      </c>
      <c r="M364" s="126" t="str">
        <f>IF(ROWS($M$6:M364)&lt;=$M$5,LOOKUP(ROWS($M$6:M364),$L$6:$L$1200,$D$6:$D$1200),"")</f>
        <v/>
      </c>
    </row>
    <row r="365" spans="12:13">
      <c r="L365" s="127" t="str">
        <f>IF(D365&lt;&gt;"",IF(ISNUMBER(MATCH(D365,$D$5:D364,0)),"",LOOKUP(9.99999999999999E+307,$L$1:L364)+1),"")</f>
        <v/>
      </c>
      <c r="M365" s="126" t="str">
        <f>IF(ROWS($M$6:M365)&lt;=$M$5,LOOKUP(ROWS($M$6:M365),$L$6:$L$1200,$D$6:$D$1200),"")</f>
        <v/>
      </c>
    </row>
    <row r="366" spans="12:13">
      <c r="L366" s="127" t="str">
        <f>IF(D366&lt;&gt;"",IF(ISNUMBER(MATCH(D366,$D$5:D365,0)),"",LOOKUP(9.99999999999999E+307,$L$1:L365)+1),"")</f>
        <v/>
      </c>
      <c r="M366" s="126" t="str">
        <f>IF(ROWS($M$6:M366)&lt;=$M$5,LOOKUP(ROWS($M$6:M366),$L$6:$L$1200,$D$6:$D$1200),"")</f>
        <v/>
      </c>
    </row>
    <row r="367" spans="12:13">
      <c r="L367" s="127" t="str">
        <f>IF(D367&lt;&gt;"",IF(ISNUMBER(MATCH(D367,$D$5:D366,0)),"",LOOKUP(9.99999999999999E+307,$L$1:L366)+1),"")</f>
        <v/>
      </c>
      <c r="M367" s="126" t="str">
        <f>IF(ROWS($M$6:M367)&lt;=$M$5,LOOKUP(ROWS($M$6:M367),$L$6:$L$1200,$D$6:$D$1200),"")</f>
        <v/>
      </c>
    </row>
    <row r="368" spans="12:13">
      <c r="L368" s="127" t="str">
        <f>IF(D368&lt;&gt;"",IF(ISNUMBER(MATCH(D368,$D$5:D367,0)),"",LOOKUP(9.99999999999999E+307,$L$1:L367)+1),"")</f>
        <v/>
      </c>
      <c r="M368" s="126" t="str">
        <f>IF(ROWS($M$6:M368)&lt;=$M$5,LOOKUP(ROWS($M$6:M368),$L$6:$L$1200,$D$6:$D$1200),"")</f>
        <v/>
      </c>
    </row>
    <row r="369" spans="12:13">
      <c r="L369" s="127" t="str">
        <f>IF(D369&lt;&gt;"",IF(ISNUMBER(MATCH(D369,$D$5:D368,0)),"",LOOKUP(9.99999999999999E+307,$L$1:L368)+1),"")</f>
        <v/>
      </c>
      <c r="M369" s="126" t="str">
        <f>IF(ROWS($M$6:M369)&lt;=$M$5,LOOKUP(ROWS($M$6:M369),$L$6:$L$1200,$D$6:$D$1200),"")</f>
        <v/>
      </c>
    </row>
    <row r="370" spans="12:13">
      <c r="L370" s="127" t="str">
        <f>IF(D370&lt;&gt;"",IF(ISNUMBER(MATCH(D370,$D$5:D369,0)),"",LOOKUP(9.99999999999999E+307,$L$1:L369)+1),"")</f>
        <v/>
      </c>
      <c r="M370" s="126" t="str">
        <f>IF(ROWS($M$6:M370)&lt;=$M$5,LOOKUP(ROWS($M$6:M370),$L$6:$L$1200,$D$6:$D$1200),"")</f>
        <v/>
      </c>
    </row>
    <row r="371" spans="12:13">
      <c r="L371" s="127" t="str">
        <f>IF(D371&lt;&gt;"",IF(ISNUMBER(MATCH(D371,$D$5:D370,0)),"",LOOKUP(9.99999999999999E+307,$L$1:L370)+1),"")</f>
        <v/>
      </c>
      <c r="M371" s="126" t="str">
        <f>IF(ROWS($M$6:M371)&lt;=$M$5,LOOKUP(ROWS($M$6:M371),$L$6:$L$1200,$D$6:$D$1200),"")</f>
        <v/>
      </c>
    </row>
    <row r="372" spans="12:13">
      <c r="L372" s="127" t="str">
        <f>IF(D372&lt;&gt;"",IF(ISNUMBER(MATCH(D372,$D$5:D371,0)),"",LOOKUP(9.99999999999999E+307,$L$1:L371)+1),"")</f>
        <v/>
      </c>
      <c r="M372" s="126" t="str">
        <f>IF(ROWS($M$6:M372)&lt;=$M$5,LOOKUP(ROWS($M$6:M372),$L$6:$L$1200,$D$6:$D$1200),"")</f>
        <v/>
      </c>
    </row>
    <row r="373" spans="12:13">
      <c r="L373" s="127" t="str">
        <f>IF(D373&lt;&gt;"",IF(ISNUMBER(MATCH(D373,$D$5:D372,0)),"",LOOKUP(9.99999999999999E+307,$L$1:L372)+1),"")</f>
        <v/>
      </c>
      <c r="M373" s="126" t="str">
        <f>IF(ROWS($M$6:M373)&lt;=$M$5,LOOKUP(ROWS($M$6:M373),$L$6:$L$1200,$D$6:$D$1200),"")</f>
        <v/>
      </c>
    </row>
    <row r="374" spans="12:13">
      <c r="L374" s="127" t="str">
        <f>IF(D374&lt;&gt;"",IF(ISNUMBER(MATCH(D374,$D$5:D373,0)),"",LOOKUP(9.99999999999999E+307,$L$1:L373)+1),"")</f>
        <v/>
      </c>
      <c r="M374" s="126" t="str">
        <f>IF(ROWS($M$6:M374)&lt;=$M$5,LOOKUP(ROWS($M$6:M374),$L$6:$L$1200,$D$6:$D$1200),"")</f>
        <v/>
      </c>
    </row>
    <row r="375" spans="12:13">
      <c r="L375" s="127" t="str">
        <f>IF(D375&lt;&gt;"",IF(ISNUMBER(MATCH(D375,$D$5:D374,0)),"",LOOKUP(9.99999999999999E+307,$L$1:L374)+1),"")</f>
        <v/>
      </c>
      <c r="M375" s="126" t="str">
        <f>IF(ROWS($M$6:M375)&lt;=$M$5,LOOKUP(ROWS($M$6:M375),$L$6:$L$1200,$D$6:$D$1200),"")</f>
        <v/>
      </c>
    </row>
    <row r="376" spans="12:13">
      <c r="L376" s="127" t="str">
        <f>IF(D376&lt;&gt;"",IF(ISNUMBER(MATCH(D376,$D$5:D375,0)),"",LOOKUP(9.99999999999999E+307,$L$1:L375)+1),"")</f>
        <v/>
      </c>
      <c r="M376" s="126" t="str">
        <f>IF(ROWS($M$6:M376)&lt;=$M$5,LOOKUP(ROWS($M$6:M376),$L$6:$L$1200,$D$6:$D$1200),"")</f>
        <v/>
      </c>
    </row>
    <row r="377" spans="12:13">
      <c r="L377" s="127" t="str">
        <f>IF(D377&lt;&gt;"",IF(ISNUMBER(MATCH(D377,$D$5:D376,0)),"",LOOKUP(9.99999999999999E+307,$L$1:L376)+1),"")</f>
        <v/>
      </c>
      <c r="M377" s="126" t="str">
        <f>IF(ROWS($M$6:M377)&lt;=$M$5,LOOKUP(ROWS($M$6:M377),$L$6:$L$1200,$D$6:$D$1200),"")</f>
        <v/>
      </c>
    </row>
    <row r="378" spans="12:13">
      <c r="L378" s="127" t="str">
        <f>IF(D378&lt;&gt;"",IF(ISNUMBER(MATCH(D378,$D$5:D377,0)),"",LOOKUP(9.99999999999999E+307,$L$1:L377)+1),"")</f>
        <v/>
      </c>
      <c r="M378" s="126" t="str">
        <f>IF(ROWS($M$6:M378)&lt;=$M$5,LOOKUP(ROWS($M$6:M378),$L$6:$L$1200,$D$6:$D$1200),"")</f>
        <v/>
      </c>
    </row>
    <row r="379" spans="12:13">
      <c r="L379" s="127" t="str">
        <f>IF(D379&lt;&gt;"",IF(ISNUMBER(MATCH(D379,$D$5:D378,0)),"",LOOKUP(9.99999999999999E+307,$L$1:L378)+1),"")</f>
        <v/>
      </c>
      <c r="M379" s="126" t="str">
        <f>IF(ROWS($M$6:M379)&lt;=$M$5,LOOKUP(ROWS($M$6:M379),$L$6:$L$1200,$D$6:$D$1200),"")</f>
        <v/>
      </c>
    </row>
    <row r="380" spans="12:13">
      <c r="L380" s="127" t="str">
        <f>IF(D380&lt;&gt;"",IF(ISNUMBER(MATCH(D380,$D$5:D379,0)),"",LOOKUP(9.99999999999999E+307,$L$1:L379)+1),"")</f>
        <v/>
      </c>
      <c r="M380" s="126" t="str">
        <f>IF(ROWS($M$6:M380)&lt;=$M$5,LOOKUP(ROWS($M$6:M380),$L$6:$L$1200,$D$6:$D$1200),"")</f>
        <v/>
      </c>
    </row>
    <row r="381" spans="12:13">
      <c r="L381" s="127" t="str">
        <f>IF(D381&lt;&gt;"",IF(ISNUMBER(MATCH(D381,$D$5:D380,0)),"",LOOKUP(9.99999999999999E+307,$L$1:L380)+1),"")</f>
        <v/>
      </c>
      <c r="M381" s="126" t="str">
        <f>IF(ROWS($M$6:M381)&lt;=$M$5,LOOKUP(ROWS($M$6:M381),$L$6:$L$1200,$D$6:$D$1200),"")</f>
        <v/>
      </c>
    </row>
    <row r="382" spans="12:13">
      <c r="L382" s="127" t="str">
        <f>IF(D382&lt;&gt;"",IF(ISNUMBER(MATCH(D382,$D$5:D381,0)),"",LOOKUP(9.99999999999999E+307,$L$1:L381)+1),"")</f>
        <v/>
      </c>
      <c r="M382" s="126" t="str">
        <f>IF(ROWS($M$6:M382)&lt;=$M$5,LOOKUP(ROWS($M$6:M382),$L$6:$L$1200,$D$6:$D$1200),"")</f>
        <v/>
      </c>
    </row>
    <row r="383" spans="12:13">
      <c r="L383" s="127" t="str">
        <f>IF(D383&lt;&gt;"",IF(ISNUMBER(MATCH(D383,$D$5:D382,0)),"",LOOKUP(9.99999999999999E+307,$L$1:L382)+1),"")</f>
        <v/>
      </c>
      <c r="M383" s="126" t="str">
        <f>IF(ROWS($M$6:M383)&lt;=$M$5,LOOKUP(ROWS($M$6:M383),$L$6:$L$1200,$D$6:$D$1200),"")</f>
        <v/>
      </c>
    </row>
    <row r="384" spans="12:13">
      <c r="L384" s="127" t="str">
        <f>IF(D384&lt;&gt;"",IF(ISNUMBER(MATCH(D384,$D$5:D383,0)),"",LOOKUP(9.99999999999999E+307,$L$1:L383)+1),"")</f>
        <v/>
      </c>
      <c r="M384" s="126" t="str">
        <f>IF(ROWS($M$6:M384)&lt;=$M$5,LOOKUP(ROWS($M$6:M384),$L$6:$L$1200,$D$6:$D$1200),"")</f>
        <v/>
      </c>
    </row>
    <row r="385" spans="12:13">
      <c r="L385" s="127" t="str">
        <f>IF(D385&lt;&gt;"",IF(ISNUMBER(MATCH(D385,$D$5:D384,0)),"",LOOKUP(9.99999999999999E+307,$L$1:L384)+1),"")</f>
        <v/>
      </c>
      <c r="M385" s="126" t="str">
        <f>IF(ROWS($M$6:M385)&lt;=$M$5,LOOKUP(ROWS($M$6:M385),$L$6:$L$1200,$D$6:$D$1200),"")</f>
        <v/>
      </c>
    </row>
    <row r="386" spans="12:13">
      <c r="L386" s="127" t="str">
        <f>IF(D386&lt;&gt;"",IF(ISNUMBER(MATCH(D386,$D$5:D385,0)),"",LOOKUP(9.99999999999999E+307,$L$1:L385)+1),"")</f>
        <v/>
      </c>
      <c r="M386" s="126" t="str">
        <f>IF(ROWS($M$6:M386)&lt;=$M$5,LOOKUP(ROWS($M$6:M386),$L$6:$L$1200,$D$6:$D$1200),"")</f>
        <v/>
      </c>
    </row>
    <row r="387" spans="12:13">
      <c r="L387" s="127" t="str">
        <f>IF(D387&lt;&gt;"",IF(ISNUMBER(MATCH(D387,$D$5:D386,0)),"",LOOKUP(9.99999999999999E+307,$L$1:L386)+1),"")</f>
        <v/>
      </c>
      <c r="M387" s="126" t="str">
        <f>IF(ROWS($M$6:M387)&lt;=$M$5,LOOKUP(ROWS($M$6:M387),$L$6:$L$1200,$D$6:$D$1200),"")</f>
        <v/>
      </c>
    </row>
    <row r="388" spans="12:13">
      <c r="L388" s="127" t="str">
        <f>IF(D388&lt;&gt;"",IF(ISNUMBER(MATCH(D388,$D$5:D387,0)),"",LOOKUP(9.99999999999999E+307,$L$1:L387)+1),"")</f>
        <v/>
      </c>
      <c r="M388" s="126" t="str">
        <f>IF(ROWS($M$6:M388)&lt;=$M$5,LOOKUP(ROWS($M$6:M388),$L$6:$L$1200,$D$6:$D$1200),"")</f>
        <v/>
      </c>
    </row>
    <row r="389" spans="12:13">
      <c r="L389" s="127" t="str">
        <f>IF(D389&lt;&gt;"",IF(ISNUMBER(MATCH(D389,$D$5:D388,0)),"",LOOKUP(9.99999999999999E+307,$L$1:L388)+1),"")</f>
        <v/>
      </c>
      <c r="M389" s="126" t="str">
        <f>IF(ROWS($M$6:M389)&lt;=$M$5,LOOKUP(ROWS($M$6:M389),$L$6:$L$1200,$D$6:$D$1200),"")</f>
        <v/>
      </c>
    </row>
    <row r="390" spans="12:13">
      <c r="L390" s="127" t="str">
        <f>IF(D390&lt;&gt;"",IF(ISNUMBER(MATCH(D390,$D$5:D389,0)),"",LOOKUP(9.99999999999999E+307,$L$1:L389)+1),"")</f>
        <v/>
      </c>
      <c r="M390" s="126" t="str">
        <f>IF(ROWS($M$6:M390)&lt;=$M$5,LOOKUP(ROWS($M$6:M390),$L$6:$L$1200,$D$6:$D$1200),"")</f>
        <v/>
      </c>
    </row>
    <row r="391" spans="12:13">
      <c r="L391" s="127" t="str">
        <f>IF(D391&lt;&gt;"",IF(ISNUMBER(MATCH(D391,$D$5:D390,0)),"",LOOKUP(9.99999999999999E+307,$L$1:L390)+1),"")</f>
        <v/>
      </c>
      <c r="M391" s="126" t="str">
        <f>IF(ROWS($M$6:M391)&lt;=$M$5,LOOKUP(ROWS($M$6:M391),$L$6:$L$1200,$D$6:$D$1200),"")</f>
        <v/>
      </c>
    </row>
    <row r="392" spans="12:13">
      <c r="L392" s="127" t="str">
        <f>IF(D392&lt;&gt;"",IF(ISNUMBER(MATCH(D392,$D$5:D391,0)),"",LOOKUP(9.99999999999999E+307,$L$1:L391)+1),"")</f>
        <v/>
      </c>
      <c r="M392" s="126" t="str">
        <f>IF(ROWS($M$6:M392)&lt;=$M$5,LOOKUP(ROWS($M$6:M392),$L$6:$L$1200,$D$6:$D$1200),"")</f>
        <v/>
      </c>
    </row>
    <row r="393" spans="12:13">
      <c r="L393" s="127" t="str">
        <f>IF(D393&lt;&gt;"",IF(ISNUMBER(MATCH(D393,$D$5:D392,0)),"",LOOKUP(9.99999999999999E+307,$L$1:L392)+1),"")</f>
        <v/>
      </c>
      <c r="M393" s="126" t="str">
        <f>IF(ROWS($M$6:M393)&lt;=$M$5,LOOKUP(ROWS($M$6:M393),$L$6:$L$1200,$D$6:$D$1200),"")</f>
        <v/>
      </c>
    </row>
    <row r="394" spans="12:13">
      <c r="L394" s="127" t="str">
        <f>IF(D394&lt;&gt;"",IF(ISNUMBER(MATCH(D394,$D$5:D393,0)),"",LOOKUP(9.99999999999999E+307,$L$1:L393)+1),"")</f>
        <v/>
      </c>
      <c r="M394" s="126" t="str">
        <f>IF(ROWS($M$6:M394)&lt;=$M$5,LOOKUP(ROWS($M$6:M394),$L$6:$L$1200,$D$6:$D$1200),"")</f>
        <v/>
      </c>
    </row>
    <row r="395" spans="12:13">
      <c r="L395" s="127" t="str">
        <f>IF(D395&lt;&gt;"",IF(ISNUMBER(MATCH(D395,$D$5:D394,0)),"",LOOKUP(9.99999999999999E+307,$L$1:L394)+1),"")</f>
        <v/>
      </c>
      <c r="M395" s="126" t="str">
        <f>IF(ROWS($M$6:M395)&lt;=$M$5,LOOKUP(ROWS($M$6:M395),$L$6:$L$1200,$D$6:$D$1200),"")</f>
        <v/>
      </c>
    </row>
    <row r="396" spans="12:13">
      <c r="L396" s="127" t="str">
        <f>IF(D396&lt;&gt;"",IF(ISNUMBER(MATCH(D396,$D$5:D395,0)),"",LOOKUP(9.99999999999999E+307,$L$1:L395)+1),"")</f>
        <v/>
      </c>
      <c r="M396" s="126" t="str">
        <f>IF(ROWS($M$6:M396)&lt;=$M$5,LOOKUP(ROWS($M$6:M396),$L$6:$L$1200,$D$6:$D$1200),"")</f>
        <v/>
      </c>
    </row>
    <row r="397" spans="12:13">
      <c r="L397" s="127" t="str">
        <f>IF(D397&lt;&gt;"",IF(ISNUMBER(MATCH(D397,$D$5:D396,0)),"",LOOKUP(9.99999999999999E+307,$L$1:L396)+1),"")</f>
        <v/>
      </c>
      <c r="M397" s="126" t="str">
        <f>IF(ROWS($M$6:M397)&lt;=$M$5,LOOKUP(ROWS($M$6:M397),$L$6:$L$1200,$D$6:$D$1200),"")</f>
        <v/>
      </c>
    </row>
    <row r="398" spans="12:13">
      <c r="L398" s="127" t="str">
        <f>IF(D398&lt;&gt;"",IF(ISNUMBER(MATCH(D398,$D$5:D397,0)),"",LOOKUP(9.99999999999999E+307,$L$1:L397)+1),"")</f>
        <v/>
      </c>
      <c r="M398" s="126" t="str">
        <f>IF(ROWS($M$6:M398)&lt;=$M$5,LOOKUP(ROWS($M$6:M398),$L$6:$L$1200,$D$6:$D$1200),"")</f>
        <v/>
      </c>
    </row>
    <row r="399" spans="12:13">
      <c r="L399" s="127" t="str">
        <f>IF(D399&lt;&gt;"",IF(ISNUMBER(MATCH(D399,$D$5:D398,0)),"",LOOKUP(9.99999999999999E+307,$L$1:L398)+1),"")</f>
        <v/>
      </c>
      <c r="M399" s="126" t="str">
        <f>IF(ROWS($M$6:M399)&lt;=$M$5,LOOKUP(ROWS($M$6:M399),$L$6:$L$1200,$D$6:$D$1200),"")</f>
        <v/>
      </c>
    </row>
    <row r="400" spans="12:13">
      <c r="L400" s="127" t="str">
        <f>IF(D400&lt;&gt;"",IF(ISNUMBER(MATCH(D400,$D$5:D399,0)),"",LOOKUP(9.99999999999999E+307,$L$1:L399)+1),"")</f>
        <v/>
      </c>
      <c r="M400" s="126" t="str">
        <f>IF(ROWS($M$6:M400)&lt;=$M$5,LOOKUP(ROWS($M$6:M400),$L$6:$L$1200,$D$6:$D$1200),"")</f>
        <v/>
      </c>
    </row>
    <row r="401" spans="12:13">
      <c r="L401" s="127" t="str">
        <f>IF(D401&lt;&gt;"",IF(ISNUMBER(MATCH(D401,$D$5:D400,0)),"",LOOKUP(9.99999999999999E+307,$L$1:L400)+1),"")</f>
        <v/>
      </c>
      <c r="M401" s="126" t="str">
        <f>IF(ROWS($M$6:M401)&lt;=$M$5,LOOKUP(ROWS($M$6:M401),$L$6:$L$1200,$D$6:$D$1200),"")</f>
        <v/>
      </c>
    </row>
    <row r="402" spans="12:13">
      <c r="L402" s="127" t="str">
        <f>IF(D402&lt;&gt;"",IF(ISNUMBER(MATCH(D402,$D$5:D401,0)),"",LOOKUP(9.99999999999999E+307,$L$1:L401)+1),"")</f>
        <v/>
      </c>
      <c r="M402" s="126" t="str">
        <f>IF(ROWS($M$6:M402)&lt;=$M$5,LOOKUP(ROWS($M$6:M402),$L$6:$L$1200,$D$6:$D$1200),"")</f>
        <v/>
      </c>
    </row>
    <row r="403" spans="12:13">
      <c r="L403" s="127" t="str">
        <f>IF(D403&lt;&gt;"",IF(ISNUMBER(MATCH(D403,$D$5:D402,0)),"",LOOKUP(9.99999999999999E+307,$L$1:L402)+1),"")</f>
        <v/>
      </c>
      <c r="M403" s="126" t="str">
        <f>IF(ROWS($M$6:M403)&lt;=$M$5,LOOKUP(ROWS($M$6:M403),$L$6:$L$1200,$D$6:$D$1200),"")</f>
        <v/>
      </c>
    </row>
    <row r="404" spans="12:13">
      <c r="L404" s="127" t="str">
        <f>IF(D404&lt;&gt;"",IF(ISNUMBER(MATCH(D404,$D$5:D403,0)),"",LOOKUP(9.99999999999999E+307,$L$1:L403)+1),"")</f>
        <v/>
      </c>
      <c r="M404" s="126" t="str">
        <f>IF(ROWS($M$6:M404)&lt;=$M$5,LOOKUP(ROWS($M$6:M404),$L$6:$L$1200,$D$6:$D$1200),"")</f>
        <v/>
      </c>
    </row>
    <row r="405" spans="12:13">
      <c r="L405" s="127" t="str">
        <f>IF(D405&lt;&gt;"",IF(ISNUMBER(MATCH(D405,$D$5:D404,0)),"",LOOKUP(9.99999999999999E+307,$L$1:L404)+1),"")</f>
        <v/>
      </c>
      <c r="M405" s="126" t="str">
        <f>IF(ROWS($M$6:M405)&lt;=$M$5,LOOKUP(ROWS($M$6:M405),$L$6:$L$1200,$D$6:$D$1200),"")</f>
        <v/>
      </c>
    </row>
    <row r="406" spans="12:13">
      <c r="L406" s="127" t="str">
        <f>IF(D406&lt;&gt;"",IF(ISNUMBER(MATCH(D406,$D$5:D405,0)),"",LOOKUP(9.99999999999999E+307,$L$1:L405)+1),"")</f>
        <v/>
      </c>
      <c r="M406" s="126" t="str">
        <f>IF(ROWS($M$6:M406)&lt;=$M$5,LOOKUP(ROWS($M$6:M406),$L$6:$L$1200,$D$6:$D$1200),"")</f>
        <v/>
      </c>
    </row>
    <row r="407" spans="12:13">
      <c r="L407" s="127" t="str">
        <f>IF(D407&lt;&gt;"",IF(ISNUMBER(MATCH(D407,$D$5:D406,0)),"",LOOKUP(9.99999999999999E+307,$L$1:L406)+1),"")</f>
        <v/>
      </c>
      <c r="M407" s="126" t="str">
        <f>IF(ROWS($M$6:M407)&lt;=$M$5,LOOKUP(ROWS($M$6:M407),$L$6:$L$1200,$D$6:$D$1200),"")</f>
        <v/>
      </c>
    </row>
    <row r="408" spans="12:13">
      <c r="L408" s="127" t="str">
        <f>IF(D408&lt;&gt;"",IF(ISNUMBER(MATCH(D408,$D$5:D407,0)),"",LOOKUP(9.99999999999999E+307,$L$1:L407)+1),"")</f>
        <v/>
      </c>
      <c r="M408" s="126" t="str">
        <f>IF(ROWS($M$6:M408)&lt;=$M$5,LOOKUP(ROWS($M$6:M408),$L$6:$L$1200,$D$6:$D$1200),"")</f>
        <v/>
      </c>
    </row>
    <row r="409" spans="12:13">
      <c r="L409" s="127" t="str">
        <f>IF(D409&lt;&gt;"",IF(ISNUMBER(MATCH(D409,$D$5:D408,0)),"",LOOKUP(9.99999999999999E+307,$L$1:L408)+1),"")</f>
        <v/>
      </c>
      <c r="M409" s="126" t="str">
        <f>IF(ROWS($M$6:M409)&lt;=$M$5,LOOKUP(ROWS($M$6:M409),$L$6:$L$1200,$D$6:$D$1200),"")</f>
        <v/>
      </c>
    </row>
    <row r="410" spans="12:13">
      <c r="L410" s="127" t="str">
        <f>IF(D410&lt;&gt;"",IF(ISNUMBER(MATCH(D410,$D$5:D409,0)),"",LOOKUP(9.99999999999999E+307,$L$1:L409)+1),"")</f>
        <v/>
      </c>
      <c r="M410" s="126" t="str">
        <f>IF(ROWS($M$6:M410)&lt;=$M$5,LOOKUP(ROWS($M$6:M410),$L$6:$L$1200,$D$6:$D$1200),"")</f>
        <v/>
      </c>
    </row>
    <row r="411" spans="12:13">
      <c r="L411" s="127" t="str">
        <f>IF(D411&lt;&gt;"",IF(ISNUMBER(MATCH(D411,$D$5:D410,0)),"",LOOKUP(9.99999999999999E+307,$L$1:L410)+1),"")</f>
        <v/>
      </c>
      <c r="M411" s="126" t="str">
        <f>IF(ROWS($M$6:M411)&lt;=$M$5,LOOKUP(ROWS($M$6:M411),$L$6:$L$1200,$D$6:$D$1200),"")</f>
        <v/>
      </c>
    </row>
    <row r="412" spans="12:13">
      <c r="L412" s="127" t="str">
        <f>IF(D412&lt;&gt;"",IF(ISNUMBER(MATCH(D412,$D$5:D411,0)),"",LOOKUP(9.99999999999999E+307,$L$1:L411)+1),"")</f>
        <v/>
      </c>
      <c r="M412" s="126" t="str">
        <f>IF(ROWS($M$6:M412)&lt;=$M$5,LOOKUP(ROWS($M$6:M412),$L$6:$L$1200,$D$6:$D$1200),"")</f>
        <v/>
      </c>
    </row>
    <row r="413" spans="12:13">
      <c r="L413" s="127" t="str">
        <f>IF(D413&lt;&gt;"",IF(ISNUMBER(MATCH(D413,$D$5:D412,0)),"",LOOKUP(9.99999999999999E+307,$L$1:L412)+1),"")</f>
        <v/>
      </c>
      <c r="M413" s="126" t="str">
        <f>IF(ROWS($M$6:M413)&lt;=$M$5,LOOKUP(ROWS($M$6:M413),$L$6:$L$1200,$D$6:$D$1200),"")</f>
        <v/>
      </c>
    </row>
    <row r="414" spans="12:13">
      <c r="L414" s="127" t="str">
        <f>IF(D414&lt;&gt;"",IF(ISNUMBER(MATCH(D414,$D$5:D413,0)),"",LOOKUP(9.99999999999999E+307,$L$1:L413)+1),"")</f>
        <v/>
      </c>
      <c r="M414" s="126" t="str">
        <f>IF(ROWS($M$6:M414)&lt;=$M$5,LOOKUP(ROWS($M$6:M414),$L$6:$L$1200,$D$6:$D$1200),"")</f>
        <v/>
      </c>
    </row>
    <row r="415" spans="12:13">
      <c r="L415" s="127" t="str">
        <f>IF(D415&lt;&gt;"",IF(ISNUMBER(MATCH(D415,$D$5:D414,0)),"",LOOKUP(9.99999999999999E+307,$L$1:L414)+1),"")</f>
        <v/>
      </c>
      <c r="M415" s="126" t="str">
        <f>IF(ROWS($M$6:M415)&lt;=$M$5,LOOKUP(ROWS($M$6:M415),$L$6:$L$1200,$D$6:$D$1200),"")</f>
        <v/>
      </c>
    </row>
    <row r="416" spans="12:13">
      <c r="L416" s="127" t="str">
        <f>IF(D416&lt;&gt;"",IF(ISNUMBER(MATCH(D416,$D$5:D415,0)),"",LOOKUP(9.99999999999999E+307,$L$1:L415)+1),"")</f>
        <v/>
      </c>
      <c r="M416" s="126" t="str">
        <f>IF(ROWS($M$6:M416)&lt;=$M$5,LOOKUP(ROWS($M$6:M416),$L$6:$L$1200,$D$6:$D$1200),"")</f>
        <v/>
      </c>
    </row>
    <row r="417" spans="12:13">
      <c r="L417" s="127" t="str">
        <f>IF(D417&lt;&gt;"",IF(ISNUMBER(MATCH(D417,$D$5:D416,0)),"",LOOKUP(9.99999999999999E+307,$L$1:L416)+1),"")</f>
        <v/>
      </c>
      <c r="M417" s="126" t="str">
        <f>IF(ROWS($M$6:M417)&lt;=$M$5,LOOKUP(ROWS($M$6:M417),$L$6:$L$1200,$D$6:$D$1200),"")</f>
        <v/>
      </c>
    </row>
    <row r="418" spans="12:13">
      <c r="L418" s="127" t="str">
        <f>IF(D418&lt;&gt;"",IF(ISNUMBER(MATCH(D418,$D$5:D417,0)),"",LOOKUP(9.99999999999999E+307,$L$1:L417)+1),"")</f>
        <v/>
      </c>
      <c r="M418" s="126" t="str">
        <f>IF(ROWS($M$6:M418)&lt;=$M$5,LOOKUP(ROWS($M$6:M418),$L$6:$L$1200,$D$6:$D$1200),"")</f>
        <v/>
      </c>
    </row>
    <row r="419" spans="12:13">
      <c r="L419" s="127" t="str">
        <f>IF(D419&lt;&gt;"",IF(ISNUMBER(MATCH(D419,$D$5:D418,0)),"",LOOKUP(9.99999999999999E+307,$L$1:L418)+1),"")</f>
        <v/>
      </c>
      <c r="M419" s="126" t="str">
        <f>IF(ROWS($M$6:M419)&lt;=$M$5,LOOKUP(ROWS($M$6:M419),$L$6:$L$1200,$D$6:$D$1200),"")</f>
        <v/>
      </c>
    </row>
    <row r="420" spans="12:13">
      <c r="L420" s="127" t="str">
        <f>IF(D420&lt;&gt;"",IF(ISNUMBER(MATCH(D420,$D$5:D419,0)),"",LOOKUP(9.99999999999999E+307,$L$1:L419)+1),"")</f>
        <v/>
      </c>
      <c r="M420" s="126" t="str">
        <f>IF(ROWS($M$6:M420)&lt;=$M$5,LOOKUP(ROWS($M$6:M420),$L$6:$L$1200,$D$6:$D$1200),"")</f>
        <v/>
      </c>
    </row>
    <row r="421" spans="12:13">
      <c r="L421" s="127" t="str">
        <f>IF(D421&lt;&gt;"",IF(ISNUMBER(MATCH(D421,$D$5:D420,0)),"",LOOKUP(9.99999999999999E+307,$L$1:L420)+1),"")</f>
        <v/>
      </c>
      <c r="M421" s="126" t="str">
        <f>IF(ROWS($M$6:M421)&lt;=$M$5,LOOKUP(ROWS($M$6:M421),$L$6:$L$1200,$D$6:$D$1200),"")</f>
        <v/>
      </c>
    </row>
    <row r="422" spans="12:13">
      <c r="L422" s="127" t="str">
        <f>IF(D422&lt;&gt;"",IF(ISNUMBER(MATCH(D422,$D$5:D421,0)),"",LOOKUP(9.99999999999999E+307,$L$1:L421)+1),"")</f>
        <v/>
      </c>
      <c r="M422" s="126" t="str">
        <f>IF(ROWS($M$6:M422)&lt;=$M$5,LOOKUP(ROWS($M$6:M422),$L$6:$L$1200,$D$6:$D$1200),"")</f>
        <v/>
      </c>
    </row>
    <row r="423" spans="12:13">
      <c r="L423" s="127" t="str">
        <f>IF(D423&lt;&gt;"",IF(ISNUMBER(MATCH(D423,$D$5:D422,0)),"",LOOKUP(9.99999999999999E+307,$L$1:L422)+1),"")</f>
        <v/>
      </c>
      <c r="M423" s="126" t="str">
        <f>IF(ROWS($M$6:M423)&lt;=$M$5,LOOKUP(ROWS($M$6:M423),$L$6:$L$1200,$D$6:$D$1200),"")</f>
        <v/>
      </c>
    </row>
    <row r="424" spans="12:13">
      <c r="L424" s="127" t="str">
        <f>IF(D424&lt;&gt;"",IF(ISNUMBER(MATCH(D424,$D$5:D423,0)),"",LOOKUP(9.99999999999999E+307,$L$1:L423)+1),"")</f>
        <v/>
      </c>
      <c r="M424" s="126" t="str">
        <f>IF(ROWS($M$6:M424)&lt;=$M$5,LOOKUP(ROWS($M$6:M424),$L$6:$L$1200,$D$6:$D$1200),"")</f>
        <v/>
      </c>
    </row>
    <row r="425" spans="12:13">
      <c r="L425" s="127" t="str">
        <f>IF(D425&lt;&gt;"",IF(ISNUMBER(MATCH(D425,$D$5:D424,0)),"",LOOKUP(9.99999999999999E+307,$L$1:L424)+1),"")</f>
        <v/>
      </c>
      <c r="M425" s="126" t="str">
        <f>IF(ROWS($M$6:M425)&lt;=$M$5,LOOKUP(ROWS($M$6:M425),$L$6:$L$1200,$D$6:$D$1200),"")</f>
        <v/>
      </c>
    </row>
    <row r="426" spans="12:13">
      <c r="L426" s="127" t="str">
        <f>IF(D426&lt;&gt;"",IF(ISNUMBER(MATCH(D426,$D$5:D425,0)),"",LOOKUP(9.99999999999999E+307,$L$1:L425)+1),"")</f>
        <v/>
      </c>
      <c r="M426" s="126" t="str">
        <f>IF(ROWS($M$6:M426)&lt;=$M$5,LOOKUP(ROWS($M$6:M426),$L$6:$L$1200,$D$6:$D$1200),"")</f>
        <v/>
      </c>
    </row>
    <row r="427" spans="12:13">
      <c r="L427" s="127" t="str">
        <f>IF(D427&lt;&gt;"",IF(ISNUMBER(MATCH(D427,$D$5:D426,0)),"",LOOKUP(9.99999999999999E+307,$L$1:L426)+1),"")</f>
        <v/>
      </c>
      <c r="M427" s="126" t="str">
        <f>IF(ROWS($M$6:M427)&lt;=$M$5,LOOKUP(ROWS($M$6:M427),$L$6:$L$1200,$D$6:$D$1200),"")</f>
        <v/>
      </c>
    </row>
    <row r="428" spans="12:13">
      <c r="L428" s="127" t="str">
        <f>IF(D428&lt;&gt;"",IF(ISNUMBER(MATCH(D428,$D$5:D427,0)),"",LOOKUP(9.99999999999999E+307,$L$1:L427)+1),"")</f>
        <v/>
      </c>
      <c r="M428" s="126" t="str">
        <f>IF(ROWS($M$6:M428)&lt;=$M$5,LOOKUP(ROWS($M$6:M428),$L$6:$L$1200,$D$6:$D$1200),"")</f>
        <v/>
      </c>
    </row>
    <row r="429" spans="12:13">
      <c r="L429" s="127" t="str">
        <f>IF(D429&lt;&gt;"",IF(ISNUMBER(MATCH(D429,$D$5:D428,0)),"",LOOKUP(9.99999999999999E+307,$L$1:L428)+1),"")</f>
        <v/>
      </c>
      <c r="M429" s="126" t="str">
        <f>IF(ROWS($M$6:M429)&lt;=$M$5,LOOKUP(ROWS($M$6:M429),$L$6:$L$1200,$D$6:$D$1200),"")</f>
        <v/>
      </c>
    </row>
    <row r="430" spans="12:13">
      <c r="L430" s="127" t="str">
        <f>IF(D430&lt;&gt;"",IF(ISNUMBER(MATCH(D430,$D$5:D429,0)),"",LOOKUP(9.99999999999999E+307,$L$1:L429)+1),"")</f>
        <v/>
      </c>
      <c r="M430" s="126" t="str">
        <f>IF(ROWS($M$6:M430)&lt;=$M$5,LOOKUP(ROWS($M$6:M430),$L$6:$L$1200,$D$6:$D$1200),"")</f>
        <v/>
      </c>
    </row>
    <row r="431" spans="12:13">
      <c r="L431" s="127" t="str">
        <f>IF(D431&lt;&gt;"",IF(ISNUMBER(MATCH(D431,$D$5:D430,0)),"",LOOKUP(9.99999999999999E+307,$L$1:L430)+1),"")</f>
        <v/>
      </c>
      <c r="M431" s="126" t="str">
        <f>IF(ROWS($M$6:M431)&lt;=$M$5,LOOKUP(ROWS($M$6:M431),$L$6:$L$1200,$D$6:$D$1200),"")</f>
        <v/>
      </c>
    </row>
    <row r="432" spans="12:13">
      <c r="L432" s="127" t="str">
        <f>IF(D432&lt;&gt;"",IF(ISNUMBER(MATCH(D432,$D$5:D431,0)),"",LOOKUP(9.99999999999999E+307,$L$1:L431)+1),"")</f>
        <v/>
      </c>
      <c r="M432" s="126" t="str">
        <f>IF(ROWS($M$6:M432)&lt;=$M$5,LOOKUP(ROWS($M$6:M432),$L$6:$L$1200,$D$6:$D$1200),"")</f>
        <v/>
      </c>
    </row>
    <row r="433" spans="12:13">
      <c r="L433" s="127" t="str">
        <f>IF(D433&lt;&gt;"",IF(ISNUMBER(MATCH(D433,$D$5:D432,0)),"",LOOKUP(9.99999999999999E+307,$L$1:L432)+1),"")</f>
        <v/>
      </c>
      <c r="M433" s="126" t="str">
        <f>IF(ROWS($M$6:M433)&lt;=$M$5,LOOKUP(ROWS($M$6:M433),$L$6:$L$1200,$D$6:$D$1200),"")</f>
        <v/>
      </c>
    </row>
    <row r="434" spans="12:13">
      <c r="L434" s="127" t="str">
        <f>IF(D434&lt;&gt;"",IF(ISNUMBER(MATCH(D434,$D$5:D433,0)),"",LOOKUP(9.99999999999999E+307,$L$1:L433)+1),"")</f>
        <v/>
      </c>
      <c r="M434" s="126" t="str">
        <f>IF(ROWS($M$6:M434)&lt;=$M$5,LOOKUP(ROWS($M$6:M434),$L$6:$L$1200,$D$6:$D$1200),"")</f>
        <v/>
      </c>
    </row>
    <row r="435" spans="12:13">
      <c r="L435" s="127" t="str">
        <f>IF(D435&lt;&gt;"",IF(ISNUMBER(MATCH(D435,$D$5:D434,0)),"",LOOKUP(9.99999999999999E+307,$L$1:L434)+1),"")</f>
        <v/>
      </c>
      <c r="M435" s="126" t="str">
        <f>IF(ROWS($M$6:M435)&lt;=$M$5,LOOKUP(ROWS($M$6:M435),$L$6:$L$1200,$D$6:$D$1200),"")</f>
        <v/>
      </c>
    </row>
    <row r="436" spans="12:13">
      <c r="L436" s="127" t="str">
        <f>IF(D436&lt;&gt;"",IF(ISNUMBER(MATCH(D436,$D$5:D435,0)),"",LOOKUP(9.99999999999999E+307,$L$1:L435)+1),"")</f>
        <v/>
      </c>
      <c r="M436" s="126" t="str">
        <f>IF(ROWS($M$6:M436)&lt;=$M$5,LOOKUP(ROWS($M$6:M436),$L$6:$L$1200,$D$6:$D$1200),"")</f>
        <v/>
      </c>
    </row>
    <row r="437" spans="12:13">
      <c r="L437" s="127" t="str">
        <f>IF(D437&lt;&gt;"",IF(ISNUMBER(MATCH(D437,$D$5:D436,0)),"",LOOKUP(9.99999999999999E+307,$L$1:L436)+1),"")</f>
        <v/>
      </c>
      <c r="M437" s="126" t="str">
        <f>IF(ROWS($M$6:M437)&lt;=$M$5,LOOKUP(ROWS($M$6:M437),$L$6:$L$1200,$D$6:$D$1200),"")</f>
        <v/>
      </c>
    </row>
    <row r="438" spans="12:13">
      <c r="L438" s="127" t="str">
        <f>IF(D438&lt;&gt;"",IF(ISNUMBER(MATCH(D438,$D$5:D437,0)),"",LOOKUP(9.99999999999999E+307,$L$1:L437)+1),"")</f>
        <v/>
      </c>
      <c r="M438" s="126" t="str">
        <f>IF(ROWS($M$6:M438)&lt;=$M$5,LOOKUP(ROWS($M$6:M438),$L$6:$L$1200,$D$6:$D$1200),"")</f>
        <v/>
      </c>
    </row>
    <row r="439" spans="12:13">
      <c r="L439" s="127" t="str">
        <f>IF(D439&lt;&gt;"",IF(ISNUMBER(MATCH(D439,$D$5:D438,0)),"",LOOKUP(9.99999999999999E+307,$L$1:L438)+1),"")</f>
        <v/>
      </c>
      <c r="M439" s="126" t="str">
        <f>IF(ROWS($M$6:M439)&lt;=$M$5,LOOKUP(ROWS($M$6:M439),$L$6:$L$1200,$D$6:$D$1200),"")</f>
        <v/>
      </c>
    </row>
    <row r="440" spans="12:13">
      <c r="L440" s="127" t="str">
        <f>IF(D440&lt;&gt;"",IF(ISNUMBER(MATCH(D440,$D$5:D439,0)),"",LOOKUP(9.99999999999999E+307,$L$1:L439)+1),"")</f>
        <v/>
      </c>
      <c r="M440" s="126" t="str">
        <f>IF(ROWS($M$6:M440)&lt;=$M$5,LOOKUP(ROWS($M$6:M440),$L$6:$L$1200,$D$6:$D$1200),"")</f>
        <v/>
      </c>
    </row>
    <row r="441" spans="12:13">
      <c r="L441" s="127" t="str">
        <f>IF(D441&lt;&gt;"",IF(ISNUMBER(MATCH(D441,$D$5:D440,0)),"",LOOKUP(9.99999999999999E+307,$L$1:L440)+1),"")</f>
        <v/>
      </c>
      <c r="M441" s="126" t="str">
        <f>IF(ROWS($M$6:M441)&lt;=$M$5,LOOKUP(ROWS($M$6:M441),$L$6:$L$1200,$D$6:$D$1200),"")</f>
        <v/>
      </c>
    </row>
    <row r="442" spans="12:13">
      <c r="L442" s="127" t="str">
        <f>IF(D442&lt;&gt;"",IF(ISNUMBER(MATCH(D442,$D$5:D441,0)),"",LOOKUP(9.99999999999999E+307,$L$1:L441)+1),"")</f>
        <v/>
      </c>
      <c r="M442" s="126" t="str">
        <f>IF(ROWS($M$6:M442)&lt;=$M$5,LOOKUP(ROWS($M$6:M442),$L$6:$L$1200,$D$6:$D$1200),"")</f>
        <v/>
      </c>
    </row>
    <row r="443" spans="12:13">
      <c r="L443" s="127" t="str">
        <f>IF(D443&lt;&gt;"",IF(ISNUMBER(MATCH(D443,$D$5:D442,0)),"",LOOKUP(9.99999999999999E+307,$L$1:L442)+1),"")</f>
        <v/>
      </c>
      <c r="M443" s="126" t="str">
        <f>IF(ROWS($M$6:M443)&lt;=$M$5,LOOKUP(ROWS($M$6:M443),$L$6:$L$1200,$D$6:$D$1200),"")</f>
        <v/>
      </c>
    </row>
    <row r="444" spans="12:13">
      <c r="L444" s="127" t="str">
        <f>IF(D444&lt;&gt;"",IF(ISNUMBER(MATCH(D444,$D$5:D443,0)),"",LOOKUP(9.99999999999999E+307,$L$1:L443)+1),"")</f>
        <v/>
      </c>
      <c r="M444" s="126" t="str">
        <f>IF(ROWS($M$6:M444)&lt;=$M$5,LOOKUP(ROWS($M$6:M444),$L$6:$L$1200,$D$6:$D$1200),"")</f>
        <v/>
      </c>
    </row>
    <row r="445" spans="12:13">
      <c r="L445" s="127" t="str">
        <f>IF(D445&lt;&gt;"",IF(ISNUMBER(MATCH(D445,$D$5:D444,0)),"",LOOKUP(9.99999999999999E+307,$L$1:L444)+1),"")</f>
        <v/>
      </c>
      <c r="M445" s="126" t="str">
        <f>IF(ROWS($M$6:M445)&lt;=$M$5,LOOKUP(ROWS($M$6:M445),$L$6:$L$1200,$D$6:$D$1200),"")</f>
        <v/>
      </c>
    </row>
    <row r="446" spans="12:13">
      <c r="L446" s="127" t="str">
        <f>IF(D446&lt;&gt;"",IF(ISNUMBER(MATCH(D446,$D$5:D445,0)),"",LOOKUP(9.99999999999999E+307,$L$1:L445)+1),"")</f>
        <v/>
      </c>
      <c r="M446" s="126" t="str">
        <f>IF(ROWS($M$6:M446)&lt;=$M$5,LOOKUP(ROWS($M$6:M446),$L$6:$L$1200,$D$6:$D$1200),"")</f>
        <v/>
      </c>
    </row>
    <row r="447" spans="12:13">
      <c r="L447" s="127" t="str">
        <f>IF(D447&lt;&gt;"",IF(ISNUMBER(MATCH(D447,$D$5:D446,0)),"",LOOKUP(9.99999999999999E+307,$L$1:L446)+1),"")</f>
        <v/>
      </c>
      <c r="M447" s="126" t="str">
        <f>IF(ROWS($M$6:M447)&lt;=$M$5,LOOKUP(ROWS($M$6:M447),$L$6:$L$1200,$D$6:$D$1200),"")</f>
        <v/>
      </c>
    </row>
    <row r="448" spans="12:13">
      <c r="L448" s="127" t="str">
        <f>IF(D448&lt;&gt;"",IF(ISNUMBER(MATCH(D448,$D$5:D447,0)),"",LOOKUP(9.99999999999999E+307,$L$1:L447)+1),"")</f>
        <v/>
      </c>
      <c r="M448" s="126" t="str">
        <f>IF(ROWS($M$6:M448)&lt;=$M$5,LOOKUP(ROWS($M$6:M448),$L$6:$L$1200,$D$6:$D$1200),"")</f>
        <v/>
      </c>
    </row>
    <row r="449" spans="12:13">
      <c r="L449" s="127" t="str">
        <f>IF(D449&lt;&gt;"",IF(ISNUMBER(MATCH(D449,$D$5:D448,0)),"",LOOKUP(9.99999999999999E+307,$L$1:L448)+1),"")</f>
        <v/>
      </c>
      <c r="M449" s="126" t="str">
        <f>IF(ROWS($M$6:M449)&lt;=$M$5,LOOKUP(ROWS($M$6:M449),$L$6:$L$1200,$D$6:$D$1200),"")</f>
        <v/>
      </c>
    </row>
    <row r="450" spans="12:13">
      <c r="L450" s="127" t="str">
        <f>IF(D450&lt;&gt;"",IF(ISNUMBER(MATCH(D450,$D$5:D449,0)),"",LOOKUP(9.99999999999999E+307,$L$1:L449)+1),"")</f>
        <v/>
      </c>
      <c r="M450" s="126" t="str">
        <f>IF(ROWS($M$6:M450)&lt;=$M$5,LOOKUP(ROWS($M$6:M450),$L$6:$L$1200,$D$6:$D$1200),"")</f>
        <v/>
      </c>
    </row>
    <row r="451" spans="12:13">
      <c r="L451" s="127" t="str">
        <f>IF(D451&lt;&gt;"",IF(ISNUMBER(MATCH(D451,$D$5:D450,0)),"",LOOKUP(9.99999999999999E+307,$L$1:L450)+1),"")</f>
        <v/>
      </c>
      <c r="M451" s="126" t="str">
        <f>IF(ROWS($M$6:M451)&lt;=$M$5,LOOKUP(ROWS($M$6:M451),$L$6:$L$1200,$D$6:$D$1200),"")</f>
        <v/>
      </c>
    </row>
    <row r="452" spans="12:13">
      <c r="L452" s="127" t="str">
        <f>IF(D452&lt;&gt;"",IF(ISNUMBER(MATCH(D452,$D$5:D451,0)),"",LOOKUP(9.99999999999999E+307,$L$1:L451)+1),"")</f>
        <v/>
      </c>
      <c r="M452" s="126" t="str">
        <f>IF(ROWS($M$6:M452)&lt;=$M$5,LOOKUP(ROWS($M$6:M452),$L$6:$L$1200,$D$6:$D$1200),"")</f>
        <v/>
      </c>
    </row>
    <row r="453" spans="12:13">
      <c r="L453" s="127" t="str">
        <f>IF(D453&lt;&gt;"",IF(ISNUMBER(MATCH(D453,$D$5:D452,0)),"",LOOKUP(9.99999999999999E+307,$L$1:L452)+1),"")</f>
        <v/>
      </c>
      <c r="M453" s="126" t="str">
        <f>IF(ROWS($M$6:M453)&lt;=$M$5,LOOKUP(ROWS($M$6:M453),$L$6:$L$1200,$D$6:$D$1200),"")</f>
        <v/>
      </c>
    </row>
    <row r="454" spans="12:13">
      <c r="L454" s="127" t="str">
        <f>IF(D454&lt;&gt;"",IF(ISNUMBER(MATCH(D454,$D$5:D453,0)),"",LOOKUP(9.99999999999999E+307,$L$1:L453)+1),"")</f>
        <v/>
      </c>
      <c r="M454" s="126" t="str">
        <f>IF(ROWS($M$6:M454)&lt;=$M$5,LOOKUP(ROWS($M$6:M454),$L$6:$L$1200,$D$6:$D$1200),"")</f>
        <v/>
      </c>
    </row>
    <row r="455" spans="12:13">
      <c r="L455" s="127" t="str">
        <f>IF(D455&lt;&gt;"",IF(ISNUMBER(MATCH(D455,$D$5:D454,0)),"",LOOKUP(9.99999999999999E+307,$L$1:L454)+1),"")</f>
        <v/>
      </c>
      <c r="M455" s="126" t="str">
        <f>IF(ROWS($M$6:M455)&lt;=$M$5,LOOKUP(ROWS($M$6:M455),$L$6:$L$1200,$D$6:$D$1200),"")</f>
        <v/>
      </c>
    </row>
    <row r="456" spans="12:13">
      <c r="L456" s="127" t="str">
        <f>IF(D456&lt;&gt;"",IF(ISNUMBER(MATCH(D456,$D$5:D455,0)),"",LOOKUP(9.99999999999999E+307,$L$1:L455)+1),"")</f>
        <v/>
      </c>
      <c r="M456" s="126" t="str">
        <f>IF(ROWS($M$6:M456)&lt;=$M$5,LOOKUP(ROWS($M$6:M456),$L$6:$L$1200,$D$6:$D$1200),"")</f>
        <v/>
      </c>
    </row>
    <row r="457" spans="12:13">
      <c r="L457" s="127" t="str">
        <f>IF(D457&lt;&gt;"",IF(ISNUMBER(MATCH(D457,$D$5:D456,0)),"",LOOKUP(9.99999999999999E+307,$L$1:L456)+1),"")</f>
        <v/>
      </c>
      <c r="M457" s="126" t="str">
        <f>IF(ROWS($M$6:M457)&lt;=$M$5,LOOKUP(ROWS($M$6:M457),$L$6:$L$1200,$D$6:$D$1200),"")</f>
        <v/>
      </c>
    </row>
    <row r="458" spans="12:13">
      <c r="L458" s="127" t="str">
        <f>IF(D458&lt;&gt;"",IF(ISNUMBER(MATCH(D458,$D$5:D457,0)),"",LOOKUP(9.99999999999999E+307,$L$1:L457)+1),"")</f>
        <v/>
      </c>
      <c r="M458" s="126" t="str">
        <f>IF(ROWS($M$6:M458)&lt;=$M$5,LOOKUP(ROWS($M$6:M458),$L$6:$L$1200,$D$6:$D$1200),"")</f>
        <v/>
      </c>
    </row>
    <row r="459" spans="12:13">
      <c r="L459" s="127" t="str">
        <f>IF(D459&lt;&gt;"",IF(ISNUMBER(MATCH(D459,$D$5:D458,0)),"",LOOKUP(9.99999999999999E+307,$L$1:L458)+1),"")</f>
        <v/>
      </c>
      <c r="M459" s="126" t="str">
        <f>IF(ROWS($M$6:M459)&lt;=$M$5,LOOKUP(ROWS($M$6:M459),$L$6:$L$1200,$D$6:$D$1200),"")</f>
        <v/>
      </c>
    </row>
    <row r="460" spans="12:13">
      <c r="L460" s="127" t="str">
        <f>IF(D460&lt;&gt;"",IF(ISNUMBER(MATCH(D460,$D$5:D459,0)),"",LOOKUP(9.99999999999999E+307,$L$1:L459)+1),"")</f>
        <v/>
      </c>
      <c r="M460" s="126" t="str">
        <f>IF(ROWS($M$6:M460)&lt;=$M$5,LOOKUP(ROWS($M$6:M460),$L$6:$L$1200,$D$6:$D$1200),"")</f>
        <v/>
      </c>
    </row>
    <row r="461" spans="12:13">
      <c r="L461" s="127" t="str">
        <f>IF(D461&lt;&gt;"",IF(ISNUMBER(MATCH(D461,$D$5:D460,0)),"",LOOKUP(9.99999999999999E+307,$L$1:L460)+1),"")</f>
        <v/>
      </c>
      <c r="M461" s="126" t="str">
        <f>IF(ROWS($M$6:M461)&lt;=$M$5,LOOKUP(ROWS($M$6:M461),$L$6:$L$1200,$D$6:$D$1200),"")</f>
        <v/>
      </c>
    </row>
    <row r="462" spans="12:13">
      <c r="L462" s="127" t="str">
        <f>IF(D462&lt;&gt;"",IF(ISNUMBER(MATCH(D462,$D$5:D461,0)),"",LOOKUP(9.99999999999999E+307,$L$1:L461)+1),"")</f>
        <v/>
      </c>
      <c r="M462" s="126" t="str">
        <f>IF(ROWS($M$6:M462)&lt;=$M$5,LOOKUP(ROWS($M$6:M462),$L$6:$L$1200,$D$6:$D$1200),"")</f>
        <v/>
      </c>
    </row>
    <row r="463" spans="12:13">
      <c r="L463" s="127" t="str">
        <f>IF(D463&lt;&gt;"",IF(ISNUMBER(MATCH(D463,$D$5:D462,0)),"",LOOKUP(9.99999999999999E+307,$L$1:L462)+1),"")</f>
        <v/>
      </c>
      <c r="M463" s="126" t="str">
        <f>IF(ROWS($M$6:M463)&lt;=$M$5,LOOKUP(ROWS($M$6:M463),$L$6:$L$1200,$D$6:$D$1200),"")</f>
        <v/>
      </c>
    </row>
    <row r="464" spans="12:13">
      <c r="L464" s="127" t="str">
        <f>IF(D464&lt;&gt;"",IF(ISNUMBER(MATCH(D464,$D$5:D463,0)),"",LOOKUP(9.99999999999999E+307,$L$1:L463)+1),"")</f>
        <v/>
      </c>
      <c r="M464" s="126" t="str">
        <f>IF(ROWS($M$6:M464)&lt;=$M$5,LOOKUP(ROWS($M$6:M464),$L$6:$L$1200,$D$6:$D$1200),"")</f>
        <v/>
      </c>
    </row>
    <row r="465" spans="12:13">
      <c r="L465" s="127" t="str">
        <f>IF(D465&lt;&gt;"",IF(ISNUMBER(MATCH(D465,$D$5:D464,0)),"",LOOKUP(9.99999999999999E+307,$L$1:L464)+1),"")</f>
        <v/>
      </c>
      <c r="M465" s="126" t="str">
        <f>IF(ROWS($M$6:M465)&lt;=$M$5,LOOKUP(ROWS($M$6:M465),$L$6:$L$1200,$D$6:$D$1200),"")</f>
        <v/>
      </c>
    </row>
    <row r="466" spans="12:13">
      <c r="L466" s="127" t="str">
        <f>IF(D466&lt;&gt;"",IF(ISNUMBER(MATCH(D466,$D$5:D465,0)),"",LOOKUP(9.99999999999999E+307,$L$1:L465)+1),"")</f>
        <v/>
      </c>
      <c r="M466" s="126" t="str">
        <f>IF(ROWS($M$6:M466)&lt;=$M$5,LOOKUP(ROWS($M$6:M466),$L$6:$L$1200,$D$6:$D$1200),"")</f>
        <v/>
      </c>
    </row>
    <row r="467" spans="12:13">
      <c r="L467" s="127" t="str">
        <f>IF(D467&lt;&gt;"",IF(ISNUMBER(MATCH(D467,$D$5:D466,0)),"",LOOKUP(9.99999999999999E+307,$L$1:L466)+1),"")</f>
        <v/>
      </c>
      <c r="M467" s="126" t="str">
        <f>IF(ROWS($M$6:M467)&lt;=$M$5,LOOKUP(ROWS($M$6:M467),$L$6:$L$1200,$D$6:$D$1200),"")</f>
        <v/>
      </c>
    </row>
    <row r="468" spans="12:13">
      <c r="L468" s="127" t="str">
        <f>IF(D468&lt;&gt;"",IF(ISNUMBER(MATCH(D468,$D$5:D467,0)),"",LOOKUP(9.99999999999999E+307,$L$1:L467)+1),"")</f>
        <v/>
      </c>
      <c r="M468" s="126" t="str">
        <f>IF(ROWS($M$6:M468)&lt;=$M$5,LOOKUP(ROWS($M$6:M468),$L$6:$L$1200,$D$6:$D$1200),"")</f>
        <v/>
      </c>
    </row>
    <row r="469" spans="12:13">
      <c r="L469" s="127" t="str">
        <f>IF(D469&lt;&gt;"",IF(ISNUMBER(MATCH(D469,$D$5:D468,0)),"",LOOKUP(9.99999999999999E+307,$L$1:L468)+1),"")</f>
        <v/>
      </c>
      <c r="M469" s="126" t="str">
        <f>IF(ROWS($M$6:M469)&lt;=$M$5,LOOKUP(ROWS($M$6:M469),$L$6:$L$1200,$D$6:$D$1200),"")</f>
        <v/>
      </c>
    </row>
    <row r="470" spans="12:13">
      <c r="L470" s="127" t="str">
        <f>IF(D470&lt;&gt;"",IF(ISNUMBER(MATCH(D470,$D$5:D469,0)),"",LOOKUP(9.99999999999999E+307,$L$1:L469)+1),"")</f>
        <v/>
      </c>
      <c r="M470" s="126" t="str">
        <f>IF(ROWS($M$6:M470)&lt;=$M$5,LOOKUP(ROWS($M$6:M470),$L$6:$L$1200,$D$6:$D$1200),"")</f>
        <v/>
      </c>
    </row>
    <row r="471" spans="12:13">
      <c r="L471" s="127" t="str">
        <f>IF(D471&lt;&gt;"",IF(ISNUMBER(MATCH(D471,$D$5:D470,0)),"",LOOKUP(9.99999999999999E+307,$L$1:L470)+1),"")</f>
        <v/>
      </c>
      <c r="M471" s="126" t="str">
        <f>IF(ROWS($M$6:M471)&lt;=$M$5,LOOKUP(ROWS($M$6:M471),$L$6:$L$1200,$D$6:$D$1200),"")</f>
        <v/>
      </c>
    </row>
    <row r="472" spans="12:13">
      <c r="L472" s="127" t="str">
        <f>IF(D472&lt;&gt;"",IF(ISNUMBER(MATCH(D472,$D$5:D471,0)),"",LOOKUP(9.99999999999999E+307,$L$1:L471)+1),"")</f>
        <v/>
      </c>
      <c r="M472" s="126" t="str">
        <f>IF(ROWS($M$6:M472)&lt;=$M$5,LOOKUP(ROWS($M$6:M472),$L$6:$L$1200,$D$6:$D$1200),"")</f>
        <v/>
      </c>
    </row>
    <row r="473" spans="12:13">
      <c r="L473" s="127" t="str">
        <f>IF(D473&lt;&gt;"",IF(ISNUMBER(MATCH(D473,$D$5:D472,0)),"",LOOKUP(9.99999999999999E+307,$L$1:L472)+1),"")</f>
        <v/>
      </c>
      <c r="M473" s="126" t="str">
        <f>IF(ROWS($M$6:M473)&lt;=$M$5,LOOKUP(ROWS($M$6:M473),$L$6:$L$1200,$D$6:$D$1200),"")</f>
        <v/>
      </c>
    </row>
    <row r="474" spans="12:13">
      <c r="L474" s="127" t="str">
        <f>IF(D474&lt;&gt;"",IF(ISNUMBER(MATCH(D474,$D$5:D473,0)),"",LOOKUP(9.99999999999999E+307,$L$1:L473)+1),"")</f>
        <v/>
      </c>
      <c r="M474" s="126" t="str">
        <f>IF(ROWS($M$6:M474)&lt;=$M$5,LOOKUP(ROWS($M$6:M474),$L$6:$L$1200,$D$6:$D$1200),"")</f>
        <v/>
      </c>
    </row>
    <row r="475" spans="12:13">
      <c r="L475" s="127" t="str">
        <f>IF(D475&lt;&gt;"",IF(ISNUMBER(MATCH(D475,$D$5:D474,0)),"",LOOKUP(9.99999999999999E+307,$L$1:L474)+1),"")</f>
        <v/>
      </c>
      <c r="M475" s="126" t="str">
        <f>IF(ROWS($M$6:M475)&lt;=$M$5,LOOKUP(ROWS($M$6:M475),$L$6:$L$1200,$D$6:$D$1200),"")</f>
        <v/>
      </c>
    </row>
    <row r="476" spans="12:13">
      <c r="L476" s="127" t="str">
        <f>IF(D476&lt;&gt;"",IF(ISNUMBER(MATCH(D476,$D$5:D475,0)),"",LOOKUP(9.99999999999999E+307,$L$1:L475)+1),"")</f>
        <v/>
      </c>
      <c r="M476" s="126" t="str">
        <f>IF(ROWS($M$6:M476)&lt;=$M$5,LOOKUP(ROWS($M$6:M476),$L$6:$L$1200,$D$6:$D$1200),"")</f>
        <v/>
      </c>
    </row>
    <row r="477" spans="12:13">
      <c r="L477" s="127" t="str">
        <f>IF(D477&lt;&gt;"",IF(ISNUMBER(MATCH(D477,$D$5:D476,0)),"",LOOKUP(9.99999999999999E+307,$L$1:L476)+1),"")</f>
        <v/>
      </c>
      <c r="M477" s="126" t="str">
        <f>IF(ROWS($M$6:M477)&lt;=$M$5,LOOKUP(ROWS($M$6:M477),$L$6:$L$1200,$D$6:$D$1200),"")</f>
        <v/>
      </c>
    </row>
    <row r="478" spans="12:13">
      <c r="L478" s="127" t="str">
        <f>IF(D478&lt;&gt;"",IF(ISNUMBER(MATCH(D478,$D$5:D477,0)),"",LOOKUP(9.99999999999999E+307,$L$1:L477)+1),"")</f>
        <v/>
      </c>
      <c r="M478" s="126" t="str">
        <f>IF(ROWS($M$6:M478)&lt;=$M$5,LOOKUP(ROWS($M$6:M478),$L$6:$L$1200,$D$6:$D$1200),"")</f>
        <v/>
      </c>
    </row>
    <row r="479" spans="12:13">
      <c r="L479" s="127" t="str">
        <f>IF(D479&lt;&gt;"",IF(ISNUMBER(MATCH(D479,$D$5:D478,0)),"",LOOKUP(9.99999999999999E+307,$L$1:L478)+1),"")</f>
        <v/>
      </c>
      <c r="M479" s="126" t="str">
        <f>IF(ROWS($M$6:M479)&lt;=$M$5,LOOKUP(ROWS($M$6:M479),$L$6:$L$1200,$D$6:$D$1200),"")</f>
        <v/>
      </c>
    </row>
    <row r="480" spans="12:13">
      <c r="L480" s="127" t="str">
        <f>IF(D480&lt;&gt;"",IF(ISNUMBER(MATCH(D480,$D$5:D479,0)),"",LOOKUP(9.99999999999999E+307,$L$1:L479)+1),"")</f>
        <v/>
      </c>
      <c r="M480" s="126" t="str">
        <f>IF(ROWS($M$6:M480)&lt;=$M$5,LOOKUP(ROWS($M$6:M480),$L$6:$L$1200,$D$6:$D$1200),"")</f>
        <v/>
      </c>
    </row>
    <row r="481" spans="12:13">
      <c r="L481" s="127" t="str">
        <f>IF(D481&lt;&gt;"",IF(ISNUMBER(MATCH(D481,$D$5:D480,0)),"",LOOKUP(9.99999999999999E+307,$L$1:L480)+1),"")</f>
        <v/>
      </c>
      <c r="M481" s="126" t="str">
        <f>IF(ROWS($M$6:M481)&lt;=$M$5,LOOKUP(ROWS($M$6:M481),$L$6:$L$1200,$D$6:$D$1200),"")</f>
        <v/>
      </c>
    </row>
    <row r="482" spans="12:13">
      <c r="L482" s="127" t="str">
        <f>IF(D482&lt;&gt;"",IF(ISNUMBER(MATCH(D482,$D$5:D481,0)),"",LOOKUP(9.99999999999999E+307,$L$1:L481)+1),"")</f>
        <v/>
      </c>
      <c r="M482" s="126" t="str">
        <f>IF(ROWS($M$6:M482)&lt;=$M$5,LOOKUP(ROWS($M$6:M482),$L$6:$L$1200,$D$6:$D$1200),"")</f>
        <v/>
      </c>
    </row>
    <row r="483" spans="12:13">
      <c r="L483" s="127" t="str">
        <f>IF(D483&lt;&gt;"",IF(ISNUMBER(MATCH(D483,$D$5:D482,0)),"",LOOKUP(9.99999999999999E+307,$L$1:L482)+1),"")</f>
        <v/>
      </c>
      <c r="M483" s="126" t="str">
        <f>IF(ROWS($M$6:M483)&lt;=$M$5,LOOKUP(ROWS($M$6:M483),$L$6:$L$1200,$D$6:$D$1200),"")</f>
        <v/>
      </c>
    </row>
    <row r="484" spans="12:13">
      <c r="L484" s="127" t="str">
        <f>IF(D484&lt;&gt;"",IF(ISNUMBER(MATCH(D484,$D$5:D483,0)),"",LOOKUP(9.99999999999999E+307,$L$1:L483)+1),"")</f>
        <v/>
      </c>
      <c r="M484" s="126" t="str">
        <f>IF(ROWS($M$6:M484)&lt;=$M$5,LOOKUP(ROWS($M$6:M484),$L$6:$L$1200,$D$6:$D$1200),"")</f>
        <v/>
      </c>
    </row>
    <row r="485" spans="12:13">
      <c r="L485" s="127" t="str">
        <f>IF(D485&lt;&gt;"",IF(ISNUMBER(MATCH(D485,$D$5:D484,0)),"",LOOKUP(9.99999999999999E+307,$L$1:L484)+1),"")</f>
        <v/>
      </c>
      <c r="M485" s="126" t="str">
        <f>IF(ROWS($M$6:M485)&lt;=$M$5,LOOKUP(ROWS($M$6:M485),$L$6:$L$1200,$D$6:$D$1200),"")</f>
        <v/>
      </c>
    </row>
    <row r="486" spans="12:13">
      <c r="L486" s="127" t="str">
        <f>IF(D486&lt;&gt;"",IF(ISNUMBER(MATCH(D486,$D$5:D485,0)),"",LOOKUP(9.99999999999999E+307,$L$1:L485)+1),"")</f>
        <v/>
      </c>
      <c r="M486" s="126" t="str">
        <f>IF(ROWS($M$6:M486)&lt;=$M$5,LOOKUP(ROWS($M$6:M486),$L$6:$L$1200,$D$6:$D$1200),"")</f>
        <v/>
      </c>
    </row>
    <row r="487" spans="12:13">
      <c r="L487" s="127" t="str">
        <f>IF(D487&lt;&gt;"",IF(ISNUMBER(MATCH(D487,$D$5:D486,0)),"",LOOKUP(9.99999999999999E+307,$L$1:L486)+1),"")</f>
        <v/>
      </c>
      <c r="M487" s="126" t="str">
        <f>IF(ROWS($M$6:M487)&lt;=$M$5,LOOKUP(ROWS($M$6:M487),$L$6:$L$1200,$D$6:$D$1200),"")</f>
        <v/>
      </c>
    </row>
    <row r="488" spans="12:13">
      <c r="L488" s="127" t="str">
        <f>IF(D488&lt;&gt;"",IF(ISNUMBER(MATCH(D488,$D$5:D487,0)),"",LOOKUP(9.99999999999999E+307,$L$1:L487)+1),"")</f>
        <v/>
      </c>
      <c r="M488" s="126" t="str">
        <f>IF(ROWS($M$6:M488)&lt;=$M$5,LOOKUP(ROWS($M$6:M488),$L$6:$L$1200,$D$6:$D$1200),"")</f>
        <v/>
      </c>
    </row>
    <row r="489" spans="12:13">
      <c r="L489" s="127" t="str">
        <f>IF(D489&lt;&gt;"",IF(ISNUMBER(MATCH(D489,$D$5:D488,0)),"",LOOKUP(9.99999999999999E+307,$L$1:L488)+1),"")</f>
        <v/>
      </c>
      <c r="M489" s="126" t="str">
        <f>IF(ROWS($M$6:M489)&lt;=$M$5,LOOKUP(ROWS($M$6:M489),$L$6:$L$1200,$D$6:$D$1200),"")</f>
        <v/>
      </c>
    </row>
    <row r="490" spans="12:13">
      <c r="L490" s="127" t="str">
        <f>IF(D490&lt;&gt;"",IF(ISNUMBER(MATCH(D490,$D$5:D489,0)),"",LOOKUP(9.99999999999999E+307,$L$1:L489)+1),"")</f>
        <v/>
      </c>
      <c r="M490" s="126" t="str">
        <f>IF(ROWS($M$6:M490)&lt;=$M$5,LOOKUP(ROWS($M$6:M490),$L$6:$L$1200,$D$6:$D$1200),"")</f>
        <v/>
      </c>
    </row>
    <row r="491" spans="12:13">
      <c r="L491" s="127" t="str">
        <f>IF(D491&lt;&gt;"",IF(ISNUMBER(MATCH(D491,$D$5:D490,0)),"",LOOKUP(9.99999999999999E+307,$L$1:L490)+1),"")</f>
        <v/>
      </c>
      <c r="M491" s="126" t="str">
        <f>IF(ROWS($M$6:M491)&lt;=$M$5,LOOKUP(ROWS($M$6:M491),$L$6:$L$1200,$D$6:$D$1200),"")</f>
        <v/>
      </c>
    </row>
    <row r="492" spans="12:13">
      <c r="L492" s="127" t="str">
        <f>IF(D492&lt;&gt;"",IF(ISNUMBER(MATCH(D492,$D$5:D491,0)),"",LOOKUP(9.99999999999999E+307,$L$1:L491)+1),"")</f>
        <v/>
      </c>
      <c r="M492" s="126" t="str">
        <f>IF(ROWS($M$6:M492)&lt;=$M$5,LOOKUP(ROWS($M$6:M492),$L$6:$L$1200,$D$6:$D$1200),"")</f>
        <v/>
      </c>
    </row>
    <row r="493" spans="12:13">
      <c r="L493" s="127" t="str">
        <f>IF(D493&lt;&gt;"",IF(ISNUMBER(MATCH(D493,$D$5:D492,0)),"",LOOKUP(9.99999999999999E+307,$L$1:L492)+1),"")</f>
        <v/>
      </c>
      <c r="M493" s="126" t="str">
        <f>IF(ROWS($M$6:M493)&lt;=$M$5,LOOKUP(ROWS($M$6:M493),$L$6:$L$1200,$D$6:$D$1200),"")</f>
        <v/>
      </c>
    </row>
    <row r="494" spans="12:13">
      <c r="L494" s="127" t="str">
        <f>IF(D494&lt;&gt;"",IF(ISNUMBER(MATCH(D494,$D$5:D493,0)),"",LOOKUP(9.99999999999999E+307,$L$1:L493)+1),"")</f>
        <v/>
      </c>
      <c r="M494" s="126" t="str">
        <f>IF(ROWS($M$6:M494)&lt;=$M$5,LOOKUP(ROWS($M$6:M494),$L$6:$L$1200,$D$6:$D$1200),"")</f>
        <v/>
      </c>
    </row>
    <row r="495" spans="12:13">
      <c r="L495" s="127" t="str">
        <f>IF(D495&lt;&gt;"",IF(ISNUMBER(MATCH(D495,$D$5:D494,0)),"",LOOKUP(9.99999999999999E+307,$L$1:L494)+1),"")</f>
        <v/>
      </c>
      <c r="M495" s="126" t="str">
        <f>IF(ROWS($M$6:M495)&lt;=$M$5,LOOKUP(ROWS($M$6:M495),$L$6:$L$1200,$D$6:$D$1200),"")</f>
        <v/>
      </c>
    </row>
    <row r="496" spans="12:13">
      <c r="L496" s="127" t="str">
        <f>IF(D496&lt;&gt;"",IF(ISNUMBER(MATCH(D496,$D$5:D495,0)),"",LOOKUP(9.99999999999999E+307,$L$1:L495)+1),"")</f>
        <v/>
      </c>
      <c r="M496" s="126" t="str">
        <f>IF(ROWS($M$6:M496)&lt;=$M$5,LOOKUP(ROWS($M$6:M496),$L$6:$L$1200,$D$6:$D$1200),"")</f>
        <v/>
      </c>
    </row>
    <row r="497" spans="12:13">
      <c r="L497" s="127" t="str">
        <f>IF(D497&lt;&gt;"",IF(ISNUMBER(MATCH(D497,$D$5:D496,0)),"",LOOKUP(9.99999999999999E+307,$L$1:L496)+1),"")</f>
        <v/>
      </c>
      <c r="M497" s="126" t="str">
        <f>IF(ROWS($M$6:M497)&lt;=$M$5,LOOKUP(ROWS($M$6:M497),$L$6:$L$1200,$D$6:$D$1200),"")</f>
        <v/>
      </c>
    </row>
    <row r="498" spans="12:13">
      <c r="L498" s="127" t="str">
        <f>IF(D498&lt;&gt;"",IF(ISNUMBER(MATCH(D498,$D$5:D497,0)),"",LOOKUP(9.99999999999999E+307,$L$1:L497)+1),"")</f>
        <v/>
      </c>
      <c r="M498" s="126" t="str">
        <f>IF(ROWS($M$6:M498)&lt;=$M$5,LOOKUP(ROWS($M$6:M498),$L$6:$L$1200,$D$6:$D$1200),"")</f>
        <v/>
      </c>
    </row>
    <row r="499" spans="12:13">
      <c r="L499" s="127" t="str">
        <f>IF(D499&lt;&gt;"",IF(ISNUMBER(MATCH(D499,$D$5:D498,0)),"",LOOKUP(9.99999999999999E+307,$L$1:L498)+1),"")</f>
        <v/>
      </c>
      <c r="M499" s="126" t="str">
        <f>IF(ROWS($M$6:M499)&lt;=$M$5,LOOKUP(ROWS($M$6:M499),$L$6:$L$1200,$D$6:$D$1200),"")</f>
        <v/>
      </c>
    </row>
    <row r="500" spans="12:13">
      <c r="L500" s="127" t="str">
        <f>IF(D500&lt;&gt;"",IF(ISNUMBER(MATCH(D500,$D$5:D499,0)),"",LOOKUP(9.99999999999999E+307,$L$1:L499)+1),"")</f>
        <v/>
      </c>
      <c r="M500" s="126" t="str">
        <f>IF(ROWS($M$6:M500)&lt;=$M$5,LOOKUP(ROWS($M$6:M500),$L$6:$L$1200,$D$6:$D$1200),"")</f>
        <v/>
      </c>
    </row>
  </sheetData>
  <sheetProtection formatCells="0" formatColumns="0" formatRows="0" insertColumns="0" insertRows="0" insertHyperlinks="0" deleteColumns="0" deleteRows="0" sort="0" autoFilter="0" pivotTables="0"/>
  <mergeCells count="45">
    <mergeCell ref="G70:I70"/>
    <mergeCell ref="G71:I71"/>
    <mergeCell ref="G74:I74"/>
    <mergeCell ref="G75:I75"/>
    <mergeCell ref="G59:I59"/>
    <mergeCell ref="G62:I62"/>
    <mergeCell ref="G63:I63"/>
    <mergeCell ref="G66:I66"/>
    <mergeCell ref="G67:I67"/>
    <mergeCell ref="G38:I38"/>
    <mergeCell ref="G39:I39"/>
    <mergeCell ref="G42:I42"/>
    <mergeCell ref="G43:I43"/>
    <mergeCell ref="G58:I58"/>
    <mergeCell ref="G19:I19"/>
    <mergeCell ref="G34:I34"/>
    <mergeCell ref="G35:I35"/>
    <mergeCell ref="G30:I30"/>
    <mergeCell ref="G31:I31"/>
    <mergeCell ref="G26:I26"/>
    <mergeCell ref="G27:I27"/>
    <mergeCell ref="G22:I22"/>
    <mergeCell ref="G23:I23"/>
    <mergeCell ref="G18:I18"/>
    <mergeCell ref="G54:I54"/>
    <mergeCell ref="G55:I55"/>
    <mergeCell ref="A1:F1"/>
    <mergeCell ref="A2:F2"/>
    <mergeCell ref="A3:F3"/>
    <mergeCell ref="E4:F4"/>
    <mergeCell ref="G15:I15"/>
    <mergeCell ref="G6:I6"/>
    <mergeCell ref="G7:I7"/>
    <mergeCell ref="G10:I10"/>
    <mergeCell ref="G11:I11"/>
    <mergeCell ref="G14:I14"/>
    <mergeCell ref="A4:C4"/>
    <mergeCell ref="G50:I50"/>
    <mergeCell ref="G51:I51"/>
    <mergeCell ref="G95:I95"/>
    <mergeCell ref="G86:I86"/>
    <mergeCell ref="G87:I87"/>
    <mergeCell ref="G90:I90"/>
    <mergeCell ref="G91:I91"/>
    <mergeCell ref="G94:I94"/>
  </mergeCells>
  <phoneticPr fontId="2" type="noConversion"/>
  <conditionalFormatting sqref="B6:B255">
    <cfRule type="duplicateValues" dxfId="13" priority="6" stopIfTrue="1"/>
  </conditionalFormatting>
  <conditionalFormatting sqref="C1:C1048576">
    <cfRule type="duplicateValues" dxfId="12" priority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0" orientation="portrait" horizontalDpi="300" verticalDpi="300" r:id="rId1"/>
  <headerFooter alignWithMargins="0">
    <oddFooter>&amp;C&amp;P</oddFooter>
  </headerFooter>
  <rowBreaks count="2" manualBreakCount="2">
    <brk id="49" max="5" man="1"/>
    <brk id="9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3">
    <tabColor rgb="FFFF0000"/>
  </sheetPr>
  <dimension ref="A1:P511"/>
  <sheetViews>
    <sheetView view="pageBreakPreview" topLeftCell="A61" zoomScaleSheetLayoutView="100" workbookViewId="0">
      <selection activeCell="L83" sqref="L83"/>
    </sheetView>
  </sheetViews>
  <sheetFormatPr defaultRowHeight="12.75"/>
  <cols>
    <col min="1" max="1" width="5.140625" style="35" customWidth="1"/>
    <col min="2" max="2" width="6.42578125" style="35" bestFit="1" customWidth="1"/>
    <col min="3" max="3" width="24.42578125" style="45" customWidth="1"/>
    <col min="4" max="4" width="31.7109375" style="45" customWidth="1"/>
    <col min="5" max="5" width="7.140625" style="34" customWidth="1"/>
    <col min="6" max="6" width="10.140625" style="35" bestFit="1" customWidth="1"/>
    <col min="7" max="7" width="9.140625" style="95" customWidth="1"/>
    <col min="8" max="8" width="6.7109375" style="34" customWidth="1"/>
    <col min="9" max="9" width="0" style="34" hidden="1" customWidth="1"/>
    <col min="10" max="10" width="11.28515625" style="34" hidden="1" customWidth="1"/>
    <col min="11" max="11" width="18.28515625" style="34" hidden="1" customWidth="1"/>
    <col min="12" max="16384" width="9.140625" style="34"/>
  </cols>
  <sheetData>
    <row r="1" spans="1:16" ht="33.75" customHeight="1">
      <c r="A1" s="228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228"/>
      <c r="C1" s="228"/>
      <c r="D1" s="228"/>
      <c r="E1" s="228"/>
      <c r="F1" s="228"/>
      <c r="G1" s="228"/>
      <c r="H1" s="228"/>
      <c r="J1" s="35"/>
    </row>
    <row r="2" spans="1:16" ht="15.75">
      <c r="A2" s="229" t="str">
        <f>KAPAK!B24</f>
        <v>Küçükler ve Yıldızlar Kulüpler Bölgesel Kros Ligi Yarışmaları</v>
      </c>
      <c r="B2" s="229"/>
      <c r="C2" s="229"/>
      <c r="D2" s="229"/>
      <c r="E2" s="229"/>
      <c r="F2" s="229"/>
      <c r="G2" s="229"/>
      <c r="H2" s="229"/>
    </row>
    <row r="3" spans="1:16" ht="14.25">
      <c r="A3" s="230" t="str">
        <f>KAPAK!B27</f>
        <v>Erzincan</v>
      </c>
      <c r="B3" s="230"/>
      <c r="C3" s="230"/>
      <c r="D3" s="230"/>
      <c r="E3" s="230"/>
      <c r="F3" s="230"/>
      <c r="G3" s="230"/>
      <c r="H3" s="230"/>
      <c r="I3" s="36"/>
    </row>
    <row r="4" spans="1:16" ht="15.75" customHeight="1">
      <c r="A4" s="227" t="str">
        <f>KAPAK!B26</f>
        <v>Yıldız Erkekler</v>
      </c>
      <c r="B4" s="227"/>
      <c r="C4" s="227"/>
      <c r="D4" s="190" t="str">
        <f>KAPAK!B25</f>
        <v>3000 Metre</v>
      </c>
      <c r="E4" s="191"/>
      <c r="F4" s="231">
        <f>KAPAK!B28</f>
        <v>41693.458333333336</v>
      </c>
      <c r="G4" s="231"/>
      <c r="H4" s="231"/>
    </row>
    <row r="5" spans="1:16" s="37" customFormat="1" ht="25.5">
      <c r="A5" s="186" t="s">
        <v>0</v>
      </c>
      <c r="B5" s="187" t="s">
        <v>1</v>
      </c>
      <c r="C5" s="187" t="s">
        <v>3</v>
      </c>
      <c r="D5" s="187" t="s">
        <v>17</v>
      </c>
      <c r="E5" s="187" t="s">
        <v>8</v>
      </c>
      <c r="F5" s="188" t="s">
        <v>2</v>
      </c>
      <c r="G5" s="189" t="s">
        <v>4</v>
      </c>
      <c r="H5" s="187" t="s">
        <v>15</v>
      </c>
      <c r="L5" s="38"/>
      <c r="M5" s="38"/>
      <c r="N5" s="38"/>
      <c r="O5" s="38"/>
      <c r="P5" s="38"/>
    </row>
    <row r="6" spans="1:16" ht="18" customHeight="1">
      <c r="A6" s="39">
        <f>IF(B6&lt;&gt;"",1,"")</f>
        <v>1</v>
      </c>
      <c r="B6" s="40">
        <v>433</v>
      </c>
      <c r="C6" s="41" t="str">
        <f>IF(ISERROR(VLOOKUP(B6,'START LİSTE'!$B$6:$F$1255,2,0)),"",VLOOKUP(B6,'START LİSTE'!$B$6:$F$1255,2,0))</f>
        <v>CABİR AYDIN</v>
      </c>
      <c r="D6" s="41" t="str">
        <f>IF(ISERROR(VLOOKUP(B6,'START LİSTE'!$B$6:$F$1255,3,0)),"",VLOOKUP(B6,'START LİSTE'!$B$6:$F$1255,3,0))</f>
        <v>ERZURUM-TELEKOM</v>
      </c>
      <c r="E6" s="42" t="str">
        <f>IF(ISERROR(VLOOKUP(B6,'START LİSTE'!$B$6:$F$1255,4,0)),"",VLOOKUP(B6,'START LİSTE'!$B$6:$F$1255,4,0))</f>
        <v>T</v>
      </c>
      <c r="F6" s="43">
        <f>IF(ISERROR(VLOOKUP($B6,'START LİSTE'!$B$6:$F$1255,5,0)),"",VLOOKUP($B6,'START LİSTE'!$B$6:$F$1255,5,0))</f>
        <v>35636</v>
      </c>
      <c r="G6" s="94"/>
      <c r="H6" s="44">
        <f>IF(OR(G6="DQ",G6="DNF",G6="DNS"),"-",IF(B6&lt;&gt;"",IF(E6="F",0,1),""))</f>
        <v>1</v>
      </c>
      <c r="I6" s="129" t="str">
        <f>IF(B6="","",(CONCATENATE($A$3,"-",$A$2)))</f>
        <v>Erzincan-Küçükler ve Yıldızlar Kulüpler Bölgesel Kros Ligi Yarışmaları</v>
      </c>
      <c r="J6" s="129" t="str">
        <f>IF(B6="","",$D$4)</f>
        <v>3000 Metre</v>
      </c>
      <c r="K6" s="130">
        <f>IF(B6="","",$F$4)</f>
        <v>41693.458333333336</v>
      </c>
    </row>
    <row r="7" spans="1:16" ht="18" customHeight="1">
      <c r="A7" s="39">
        <f t="shared" ref="A7:A69" si="0">IF(B7&lt;&gt;"",A6+1,"")</f>
        <v>2</v>
      </c>
      <c r="B7" s="40">
        <v>434</v>
      </c>
      <c r="C7" s="41" t="str">
        <f>IF(ISERROR(VLOOKUP(B7,'START LİSTE'!$B$6:$F$1255,2,0)),"",VLOOKUP(B7,'START LİSTE'!$B$6:$F$1255,2,0))</f>
        <v>EMRAH GÜNEN</v>
      </c>
      <c r="D7" s="41" t="str">
        <f>IF(ISERROR(VLOOKUP(B7,'START LİSTE'!$B$6:$F$1255,3,0)),"",VLOOKUP(B7,'START LİSTE'!$B$6:$F$1255,3,0))</f>
        <v>ERZURUM-TELEKOM</v>
      </c>
      <c r="E7" s="42" t="str">
        <f>IF(ISERROR(VLOOKUP(B7,'START LİSTE'!$B$6:$F$1255,4,0)),"",VLOOKUP(B7,'START LİSTE'!$B$6:$F$1255,4,0))</f>
        <v>T</v>
      </c>
      <c r="F7" s="43">
        <f>IF(ISERROR(VLOOKUP($B7,'START LİSTE'!$B$6:$F$1255,5,0)),"",VLOOKUP($B7,'START LİSTE'!$B$6:$F$1255,5,0))</f>
        <v>36027</v>
      </c>
      <c r="G7" s="94"/>
      <c r="H7" s="44">
        <f t="shared" ref="H7:H69" si="1">IF(OR(G7="DQ",G7="DNF",G7="DNS"),"-",IF(B7&lt;&gt;"",IF(E7="F",H6,H6+1),""))</f>
        <v>2</v>
      </c>
      <c r="I7" s="129" t="str">
        <f t="shared" ref="I7:I70" si="2">IF(B7="","",(CONCATENATE($A$3,"-",$A$2)))</f>
        <v>Erzincan-Küçükler ve Yıldızlar Kulüpler Bölgesel Kros Ligi Yarışmaları</v>
      </c>
      <c r="J7" s="129" t="str">
        <f t="shared" ref="J7:J70" si="3">IF(B7="","",$D$4)</f>
        <v>3000 Metre</v>
      </c>
      <c r="K7" s="130">
        <f t="shared" ref="K7:K70" si="4">IF(B7="","",$F$4)</f>
        <v>41693.458333333336</v>
      </c>
    </row>
    <row r="8" spans="1:16" ht="18" customHeight="1">
      <c r="A8" s="39">
        <f t="shared" si="0"/>
        <v>3</v>
      </c>
      <c r="B8" s="40">
        <v>437</v>
      </c>
      <c r="C8" s="41" t="str">
        <f>IF(ISERROR(VLOOKUP(B8,'START LİSTE'!$B$6:$F$1255,2,0)),"",VLOOKUP(B8,'START LİSTE'!$B$6:$F$1255,2,0))</f>
        <v>CENGİZ AKTAŞ</v>
      </c>
      <c r="D8" s="41" t="str">
        <f>IF(ISERROR(VLOOKUP(B8,'START LİSTE'!$B$6:$F$1255,3,0)),"",VLOOKUP(B8,'START LİSTE'!$B$6:$F$1255,3,0))</f>
        <v>ERZURUM-PALANDÖKEN</v>
      </c>
      <c r="E8" s="42" t="str">
        <f>IF(ISERROR(VLOOKUP(B8,'START LİSTE'!$B$6:$F$1255,4,0)),"",VLOOKUP(B8,'START LİSTE'!$B$6:$F$1255,4,0))</f>
        <v>T</v>
      </c>
      <c r="F8" s="43">
        <f>IF(ISERROR(VLOOKUP($B8,'START LİSTE'!$B$6:$F$1255,5,0)),"",VLOOKUP($B8,'START LİSTE'!$B$6:$F$1255,5,0))</f>
        <v>35686</v>
      </c>
      <c r="G8" s="94"/>
      <c r="H8" s="44">
        <f t="shared" si="1"/>
        <v>3</v>
      </c>
      <c r="I8" s="129" t="str">
        <f t="shared" si="2"/>
        <v>Erzincan-Küçükler ve Yıldızlar Kulüpler Bölgesel Kros Ligi Yarışmaları</v>
      </c>
      <c r="J8" s="129" t="str">
        <f t="shared" si="3"/>
        <v>3000 Metre</v>
      </c>
      <c r="K8" s="130">
        <f t="shared" si="4"/>
        <v>41693.458333333336</v>
      </c>
    </row>
    <row r="9" spans="1:16" ht="18" customHeight="1">
      <c r="A9" s="39">
        <f t="shared" si="0"/>
        <v>4</v>
      </c>
      <c r="B9" s="40">
        <v>412</v>
      </c>
      <c r="C9" s="41" t="str">
        <f>IF(ISERROR(VLOOKUP(B9,'START LİSTE'!$B$6:$F$1255,2,0)),"",VLOOKUP(B9,'START LİSTE'!$B$6:$F$1255,2,0))</f>
        <v>YAKUP GÜNDÜZ</v>
      </c>
      <c r="D9" s="41" t="str">
        <f>IF(ISERROR(VLOOKUP(B9,'START LİSTE'!$B$6:$F$1255,3,0)),"",VLOOKUP(B9,'START LİSTE'!$B$6:$F$1255,3,0))</f>
        <v>AĞRI - GENÇLİK SPOR KULÜBÜ</v>
      </c>
      <c r="E9" s="42" t="str">
        <f>IF(ISERROR(VLOOKUP(B9,'START LİSTE'!$B$6:$F$1255,4,0)),"",VLOOKUP(B9,'START LİSTE'!$B$6:$F$1255,4,0))</f>
        <v>T</v>
      </c>
      <c r="F9" s="43">
        <f>IF(ISERROR(VLOOKUP($B9,'START LİSTE'!$B$6:$F$1255,5,0)),"",VLOOKUP($B9,'START LİSTE'!$B$6:$F$1255,5,0))</f>
        <v>35856</v>
      </c>
      <c r="G9" s="94"/>
      <c r="H9" s="44">
        <f t="shared" si="1"/>
        <v>4</v>
      </c>
      <c r="I9" s="129" t="str">
        <f t="shared" si="2"/>
        <v>Erzincan-Küçükler ve Yıldızlar Kulüpler Bölgesel Kros Ligi Yarışmaları</v>
      </c>
      <c r="J9" s="129" t="str">
        <f t="shared" si="3"/>
        <v>3000 Metre</v>
      </c>
      <c r="K9" s="130">
        <f t="shared" si="4"/>
        <v>41693.458333333336</v>
      </c>
    </row>
    <row r="10" spans="1:16" ht="18" customHeight="1">
      <c r="A10" s="39">
        <f t="shared" si="0"/>
        <v>5</v>
      </c>
      <c r="B10" s="40">
        <v>453</v>
      </c>
      <c r="C10" s="41" t="str">
        <f>IF(ISERROR(VLOOKUP(B10,'START LİSTE'!$B$6:$F$1255,2,0)),"",VLOOKUP(B10,'START LİSTE'!$B$6:$F$1255,2,0))</f>
        <v>TAHSİN ATALAYIN</v>
      </c>
      <c r="D10" s="41" t="str">
        <f>IF(ISERROR(VLOOKUP(B10,'START LİSTE'!$B$6:$F$1255,3,0)),"",VLOOKUP(B10,'START LİSTE'!$B$6:$F$1255,3,0))</f>
        <v>KARS-GENÇLİK SPOR KLB</v>
      </c>
      <c r="E10" s="42" t="str">
        <f>IF(ISERROR(VLOOKUP(B10,'START LİSTE'!$B$6:$F$1255,4,0)),"",VLOOKUP(B10,'START LİSTE'!$B$6:$F$1255,4,0))</f>
        <v>T</v>
      </c>
      <c r="F10" s="43">
        <f>IF(ISERROR(VLOOKUP($B10,'START LİSTE'!$B$6:$F$1255,5,0)),"",VLOOKUP($B10,'START LİSTE'!$B$6:$F$1255,5,0))</f>
        <v>35481</v>
      </c>
      <c r="G10" s="94"/>
      <c r="H10" s="44">
        <f t="shared" si="1"/>
        <v>5</v>
      </c>
      <c r="I10" s="129" t="str">
        <f t="shared" si="2"/>
        <v>Erzincan-Küçükler ve Yıldızlar Kulüpler Bölgesel Kros Ligi Yarışmaları</v>
      </c>
      <c r="J10" s="129" t="str">
        <f t="shared" si="3"/>
        <v>3000 Metre</v>
      </c>
      <c r="K10" s="130">
        <f t="shared" si="4"/>
        <v>41693.458333333336</v>
      </c>
    </row>
    <row r="11" spans="1:16" ht="18" customHeight="1">
      <c r="A11" s="39">
        <f t="shared" si="0"/>
        <v>6</v>
      </c>
      <c r="B11" s="40">
        <v>472</v>
      </c>
      <c r="C11" s="41" t="str">
        <f>IF(ISERROR(VLOOKUP(B11,'START LİSTE'!$B$6:$F$1255,2,0)),"",VLOOKUP(B11,'START LİSTE'!$B$6:$F$1255,2,0))</f>
        <v>DAVUT KARABULAK</v>
      </c>
      <c r="D11" s="41" t="str">
        <f>IF(ISERROR(VLOOKUP(B11,'START LİSTE'!$B$6:$F$1255,3,0)),"",VLOOKUP(B11,'START LİSTE'!$B$6:$F$1255,3,0))</f>
        <v>VAN BELEDİYE VANSPOR</v>
      </c>
      <c r="E11" s="42" t="str">
        <f>IF(ISERROR(VLOOKUP(B11,'START LİSTE'!$B$6:$F$1255,4,0)),"",VLOOKUP(B11,'START LİSTE'!$B$6:$F$1255,4,0))</f>
        <v>T</v>
      </c>
      <c r="F11" s="43">
        <f>IF(ISERROR(VLOOKUP($B11,'START LİSTE'!$B$6:$F$1255,5,0)),"",VLOOKUP($B11,'START LİSTE'!$B$6:$F$1255,5,0))</f>
        <v>35496</v>
      </c>
      <c r="G11" s="94"/>
      <c r="H11" s="44">
        <f t="shared" si="1"/>
        <v>6</v>
      </c>
      <c r="I11" s="129" t="str">
        <f t="shared" si="2"/>
        <v>Erzincan-Küçükler ve Yıldızlar Kulüpler Bölgesel Kros Ligi Yarışmaları</v>
      </c>
      <c r="J11" s="129" t="str">
        <f t="shared" si="3"/>
        <v>3000 Metre</v>
      </c>
      <c r="K11" s="130">
        <f t="shared" si="4"/>
        <v>41693.458333333336</v>
      </c>
    </row>
    <row r="12" spans="1:16" ht="18" customHeight="1">
      <c r="A12" s="39">
        <f t="shared" si="0"/>
        <v>7</v>
      </c>
      <c r="B12" s="40">
        <v>436</v>
      </c>
      <c r="C12" s="41" t="str">
        <f>IF(ISERROR(VLOOKUP(B12,'START LİSTE'!$B$6:$F$1255,2,0)),"",VLOOKUP(B12,'START LİSTE'!$B$6:$F$1255,2,0))</f>
        <v>HALİL ACAR</v>
      </c>
      <c r="D12" s="41" t="str">
        <f>IF(ISERROR(VLOOKUP(B12,'START LİSTE'!$B$6:$F$1255,3,0)),"",VLOOKUP(B12,'START LİSTE'!$B$6:$F$1255,3,0))</f>
        <v>ERZURUM-PALANDÖKEN</v>
      </c>
      <c r="E12" s="42" t="str">
        <f>IF(ISERROR(VLOOKUP(B12,'START LİSTE'!$B$6:$F$1255,4,0)),"",VLOOKUP(B12,'START LİSTE'!$B$6:$F$1255,4,0))</f>
        <v>T</v>
      </c>
      <c r="F12" s="43">
        <f>IF(ISERROR(VLOOKUP($B12,'START LİSTE'!$B$6:$F$1255,5,0)),"",VLOOKUP($B12,'START LİSTE'!$B$6:$F$1255,5,0))</f>
        <v>35462</v>
      </c>
      <c r="G12" s="94"/>
      <c r="H12" s="44">
        <f t="shared" si="1"/>
        <v>7</v>
      </c>
      <c r="I12" s="129" t="str">
        <f t="shared" si="2"/>
        <v>Erzincan-Küçükler ve Yıldızlar Kulüpler Bölgesel Kros Ligi Yarışmaları</v>
      </c>
      <c r="J12" s="129" t="str">
        <f t="shared" si="3"/>
        <v>3000 Metre</v>
      </c>
      <c r="K12" s="130">
        <f t="shared" si="4"/>
        <v>41693.458333333336</v>
      </c>
    </row>
    <row r="13" spans="1:16" ht="18" customHeight="1">
      <c r="A13" s="39">
        <f t="shared" si="0"/>
        <v>8</v>
      </c>
      <c r="B13" s="40">
        <v>413</v>
      </c>
      <c r="C13" s="41" t="str">
        <f>IF(ISERROR(VLOOKUP(B13,'START LİSTE'!$B$6:$F$1255,2,0)),"",VLOOKUP(B13,'START LİSTE'!$B$6:$F$1255,2,0))</f>
        <v>ÖMER GÜNEN</v>
      </c>
      <c r="D13" s="41" t="str">
        <f>IF(ISERROR(VLOOKUP(B13,'START LİSTE'!$B$6:$F$1255,3,0)),"",VLOOKUP(B13,'START LİSTE'!$B$6:$F$1255,3,0))</f>
        <v>AĞRI - GENÇLİK SPOR KULÜBÜ</v>
      </c>
      <c r="E13" s="42" t="str">
        <f>IF(ISERROR(VLOOKUP(B13,'START LİSTE'!$B$6:$F$1255,4,0)),"",VLOOKUP(B13,'START LİSTE'!$B$6:$F$1255,4,0))</f>
        <v>T</v>
      </c>
      <c r="F13" s="43">
        <f>IF(ISERROR(VLOOKUP($B13,'START LİSTE'!$B$6:$F$1255,5,0)),"",VLOOKUP($B13,'START LİSTE'!$B$6:$F$1255,5,0))</f>
        <v>35476</v>
      </c>
      <c r="G13" s="94"/>
      <c r="H13" s="44">
        <f t="shared" si="1"/>
        <v>8</v>
      </c>
      <c r="I13" s="129" t="str">
        <f t="shared" si="2"/>
        <v>Erzincan-Küçükler ve Yıldızlar Kulüpler Bölgesel Kros Ligi Yarışmaları</v>
      </c>
      <c r="J13" s="129" t="str">
        <f t="shared" si="3"/>
        <v>3000 Metre</v>
      </c>
      <c r="K13" s="130">
        <f t="shared" si="4"/>
        <v>41693.458333333336</v>
      </c>
    </row>
    <row r="14" spans="1:16" ht="18" customHeight="1">
      <c r="A14" s="39">
        <f t="shared" si="0"/>
        <v>9</v>
      </c>
      <c r="B14" s="40">
        <v>435</v>
      </c>
      <c r="C14" s="41" t="str">
        <f>IF(ISERROR(VLOOKUP(B14,'START LİSTE'!$B$6:$F$1255,2,0)),"",VLOOKUP(B14,'START LİSTE'!$B$6:$F$1255,2,0))</f>
        <v>RECEP AĞRILI</v>
      </c>
      <c r="D14" s="41" t="str">
        <f>IF(ISERROR(VLOOKUP(B14,'START LİSTE'!$B$6:$F$1255,3,0)),"",VLOOKUP(B14,'START LİSTE'!$B$6:$F$1255,3,0))</f>
        <v>ERZURUM-TELEKOM</v>
      </c>
      <c r="E14" s="42" t="str">
        <f>IF(ISERROR(VLOOKUP(B14,'START LİSTE'!$B$6:$F$1255,4,0)),"",VLOOKUP(B14,'START LİSTE'!$B$6:$F$1255,4,0))</f>
        <v>T</v>
      </c>
      <c r="F14" s="43">
        <f>IF(ISERROR(VLOOKUP($B14,'START LİSTE'!$B$6:$F$1255,5,0)),"",VLOOKUP($B14,'START LİSTE'!$B$6:$F$1255,5,0))</f>
        <v>36082</v>
      </c>
      <c r="G14" s="94"/>
      <c r="H14" s="44">
        <f t="shared" si="1"/>
        <v>9</v>
      </c>
      <c r="I14" s="129" t="str">
        <f t="shared" si="2"/>
        <v>Erzincan-Küçükler ve Yıldızlar Kulüpler Bölgesel Kros Ligi Yarışmaları</v>
      </c>
      <c r="J14" s="129" t="str">
        <f t="shared" si="3"/>
        <v>3000 Metre</v>
      </c>
      <c r="K14" s="130">
        <f t="shared" si="4"/>
        <v>41693.458333333336</v>
      </c>
    </row>
    <row r="15" spans="1:16" ht="18" customHeight="1">
      <c r="A15" s="39">
        <f t="shared" si="0"/>
        <v>10</v>
      </c>
      <c r="B15" s="40">
        <v>432</v>
      </c>
      <c r="C15" s="41" t="str">
        <f>IF(ISERROR(VLOOKUP(B15,'START LİSTE'!$B$6:$F$1255,2,0)),"",VLOOKUP(B15,'START LİSTE'!$B$6:$F$1255,2,0))</f>
        <v>ADEM BAYRAM</v>
      </c>
      <c r="D15" s="41" t="str">
        <f>IF(ISERROR(VLOOKUP(B15,'START LİSTE'!$B$6:$F$1255,3,0)),"",VLOOKUP(B15,'START LİSTE'!$B$6:$F$1255,3,0))</f>
        <v>ERZURUM-TELEKOM</v>
      </c>
      <c r="E15" s="42" t="str">
        <f>IF(ISERROR(VLOOKUP(B15,'START LİSTE'!$B$6:$F$1255,4,0)),"",VLOOKUP(B15,'START LİSTE'!$B$6:$F$1255,4,0))</f>
        <v>T</v>
      </c>
      <c r="F15" s="43">
        <f>IF(ISERROR(VLOOKUP($B15,'START LİSTE'!$B$6:$F$1255,5,0)),"",VLOOKUP($B15,'START LİSTE'!$B$6:$F$1255,5,0))</f>
        <v>35455</v>
      </c>
      <c r="G15" s="94"/>
      <c r="H15" s="44">
        <f t="shared" si="1"/>
        <v>10</v>
      </c>
      <c r="I15" s="129" t="str">
        <f t="shared" si="2"/>
        <v>Erzincan-Küçükler ve Yıldızlar Kulüpler Bölgesel Kros Ligi Yarışmaları</v>
      </c>
      <c r="J15" s="129" t="str">
        <f t="shared" si="3"/>
        <v>3000 Metre</v>
      </c>
      <c r="K15" s="130">
        <f t="shared" si="4"/>
        <v>41693.458333333336</v>
      </c>
    </row>
    <row r="16" spans="1:16" ht="18" customHeight="1">
      <c r="A16" s="39">
        <f t="shared" si="0"/>
        <v>11</v>
      </c>
      <c r="B16" s="40">
        <v>415</v>
      </c>
      <c r="C16" s="41" t="str">
        <f>IF(ISERROR(VLOOKUP(B16,'START LİSTE'!$B$6:$F$1255,2,0)),"",VLOOKUP(B16,'START LİSTE'!$B$6:$F$1255,2,0))</f>
        <v>ABDULLAH YORULMAZ</v>
      </c>
      <c r="D16" s="41" t="str">
        <f>IF(ISERROR(VLOOKUP(B16,'START LİSTE'!$B$6:$F$1255,3,0)),"",VLOOKUP(B16,'START LİSTE'!$B$6:$F$1255,3,0))</f>
        <v>AĞRI - GENÇLİK SPOR KULÜBÜ</v>
      </c>
      <c r="E16" s="42" t="str">
        <f>IF(ISERROR(VLOOKUP(B16,'START LİSTE'!$B$6:$F$1255,4,0)),"",VLOOKUP(B16,'START LİSTE'!$B$6:$F$1255,4,0))</f>
        <v>T</v>
      </c>
      <c r="F16" s="43">
        <f>IF(ISERROR(VLOOKUP($B16,'START LİSTE'!$B$6:$F$1255,5,0)),"",VLOOKUP($B16,'START LİSTE'!$B$6:$F$1255,5,0))</f>
        <v>35480</v>
      </c>
      <c r="G16" s="94"/>
      <c r="H16" s="44">
        <f t="shared" si="1"/>
        <v>11</v>
      </c>
      <c r="I16" s="129" t="str">
        <f t="shared" si="2"/>
        <v>Erzincan-Küçükler ve Yıldızlar Kulüpler Bölgesel Kros Ligi Yarışmaları</v>
      </c>
      <c r="J16" s="129" t="str">
        <f t="shared" si="3"/>
        <v>3000 Metre</v>
      </c>
      <c r="K16" s="130">
        <f t="shared" si="4"/>
        <v>41693.458333333336</v>
      </c>
    </row>
    <row r="17" spans="1:11" ht="18" customHeight="1">
      <c r="A17" s="39">
        <f t="shared" si="0"/>
        <v>12</v>
      </c>
      <c r="B17" s="40">
        <v>452</v>
      </c>
      <c r="C17" s="41" t="str">
        <f>IF(ISERROR(VLOOKUP(B17,'START LİSTE'!$B$6:$F$1255,2,0)),"",VLOOKUP(B17,'START LİSTE'!$B$6:$F$1255,2,0))</f>
        <v>KEMAL YILDIRIM</v>
      </c>
      <c r="D17" s="41" t="str">
        <f>IF(ISERROR(VLOOKUP(B17,'START LİSTE'!$B$6:$F$1255,3,0)),"",VLOOKUP(B17,'START LİSTE'!$B$6:$F$1255,3,0))</f>
        <v>KARS-GENÇLİK SPOR KLB</v>
      </c>
      <c r="E17" s="42" t="str">
        <f>IF(ISERROR(VLOOKUP(B17,'START LİSTE'!$B$6:$F$1255,4,0)),"",VLOOKUP(B17,'START LİSTE'!$B$6:$F$1255,4,0))</f>
        <v>T</v>
      </c>
      <c r="F17" s="43">
        <f>IF(ISERROR(VLOOKUP($B17,'START LİSTE'!$B$6:$F$1255,5,0)),"",VLOOKUP($B17,'START LİSTE'!$B$6:$F$1255,5,0))</f>
        <v>35466</v>
      </c>
      <c r="G17" s="94"/>
      <c r="H17" s="44">
        <f t="shared" si="1"/>
        <v>12</v>
      </c>
      <c r="I17" s="129" t="str">
        <f t="shared" si="2"/>
        <v>Erzincan-Küçükler ve Yıldızlar Kulüpler Bölgesel Kros Ligi Yarışmaları</v>
      </c>
      <c r="J17" s="129" t="str">
        <f t="shared" si="3"/>
        <v>3000 Metre</v>
      </c>
      <c r="K17" s="130">
        <f t="shared" si="4"/>
        <v>41693.458333333336</v>
      </c>
    </row>
    <row r="18" spans="1:11" ht="18" customHeight="1">
      <c r="A18" s="39">
        <f t="shared" si="0"/>
        <v>13</v>
      </c>
      <c r="B18" s="40">
        <v>441</v>
      </c>
      <c r="C18" s="41" t="str">
        <f>IF(ISERROR(VLOOKUP(B18,'START LİSTE'!$B$6:$F$1255,2,0)),"",VLOOKUP(B18,'START LİSTE'!$B$6:$F$1255,2,0))</f>
        <v>GÖKHAN ÇELİK</v>
      </c>
      <c r="D18" s="41" t="str">
        <f>IF(ISERROR(VLOOKUP(B18,'START LİSTE'!$B$6:$F$1255,3,0)),"",VLOOKUP(B18,'START LİSTE'!$B$6:$F$1255,3,0))</f>
        <v>VAN-ERCİŞ YİBO SPOR KUL</v>
      </c>
      <c r="E18" s="42" t="str">
        <f>IF(ISERROR(VLOOKUP(B18,'START LİSTE'!$B$6:$F$1255,4,0)),"",VLOOKUP(B18,'START LİSTE'!$B$6:$F$1255,4,0))</f>
        <v>T</v>
      </c>
      <c r="F18" s="43">
        <f>IF(ISERROR(VLOOKUP($B18,'START LİSTE'!$B$6:$F$1255,5,0)),"",VLOOKUP($B18,'START LİSTE'!$B$6:$F$1255,5,0))</f>
        <v>35712</v>
      </c>
      <c r="G18" s="94"/>
      <c r="H18" s="44">
        <f t="shared" si="1"/>
        <v>13</v>
      </c>
      <c r="I18" s="129" t="str">
        <f t="shared" si="2"/>
        <v>Erzincan-Küçükler ve Yıldızlar Kulüpler Bölgesel Kros Ligi Yarışmaları</v>
      </c>
      <c r="J18" s="129" t="str">
        <f t="shared" si="3"/>
        <v>3000 Metre</v>
      </c>
      <c r="K18" s="130">
        <f t="shared" si="4"/>
        <v>41693.458333333336</v>
      </c>
    </row>
    <row r="19" spans="1:11" ht="18" customHeight="1">
      <c r="A19" s="39">
        <f t="shared" si="0"/>
        <v>14</v>
      </c>
      <c r="B19" s="40">
        <v>414</v>
      </c>
      <c r="C19" s="41" t="str">
        <f>IF(ISERROR(VLOOKUP(B19,'START LİSTE'!$B$6:$F$1255,2,0)),"",VLOOKUP(B19,'START LİSTE'!$B$6:$F$1255,2,0))</f>
        <v>FIRAT KARAKUŞ</v>
      </c>
      <c r="D19" s="41" t="str">
        <f>IF(ISERROR(VLOOKUP(B19,'START LİSTE'!$B$6:$F$1255,3,0)),"",VLOOKUP(B19,'START LİSTE'!$B$6:$F$1255,3,0))</f>
        <v>AĞRI - GENÇLİK SPOR KULÜBÜ</v>
      </c>
      <c r="E19" s="42" t="str">
        <f>IF(ISERROR(VLOOKUP(B19,'START LİSTE'!$B$6:$F$1255,4,0)),"",VLOOKUP(B19,'START LİSTE'!$B$6:$F$1255,4,0))</f>
        <v>T</v>
      </c>
      <c r="F19" s="43">
        <f>IF(ISERROR(VLOOKUP($B19,'START LİSTE'!$B$6:$F$1255,5,0)),"",VLOOKUP($B19,'START LİSTE'!$B$6:$F$1255,5,0))</f>
        <v>35551</v>
      </c>
      <c r="G19" s="94"/>
      <c r="H19" s="44">
        <f t="shared" si="1"/>
        <v>14</v>
      </c>
      <c r="I19" s="129" t="str">
        <f t="shared" si="2"/>
        <v>Erzincan-Küçükler ve Yıldızlar Kulüpler Bölgesel Kros Ligi Yarışmaları</v>
      </c>
      <c r="J19" s="129" t="str">
        <f t="shared" si="3"/>
        <v>3000 Metre</v>
      </c>
      <c r="K19" s="130">
        <f t="shared" si="4"/>
        <v>41693.458333333336</v>
      </c>
    </row>
    <row r="20" spans="1:11" ht="18" customHeight="1">
      <c r="A20" s="39">
        <f t="shared" si="0"/>
        <v>15</v>
      </c>
      <c r="B20" s="40">
        <v>408</v>
      </c>
      <c r="C20" s="41" t="str">
        <f>IF(ISERROR(VLOOKUP(B20,'START LİSTE'!$B$6:$F$1255,2,0)),"",VLOOKUP(B20,'START LİSTE'!$B$6:$F$1255,2,0))</f>
        <v>M.DİYADİN AKBAŞ</v>
      </c>
      <c r="D20" s="41" t="str">
        <f>IF(ISERROR(VLOOKUP(B20,'START LİSTE'!$B$6:$F$1255,3,0)),"",VLOOKUP(B20,'START LİSTE'!$B$6:$F$1255,3,0))</f>
        <v>AĞRI - LALEZAR SPOR KULÜBÜ</v>
      </c>
      <c r="E20" s="42" t="str">
        <f>IF(ISERROR(VLOOKUP(B20,'START LİSTE'!$B$6:$F$1255,4,0)),"",VLOOKUP(B20,'START LİSTE'!$B$6:$F$1255,4,0))</f>
        <v>T</v>
      </c>
      <c r="F20" s="43">
        <f>IF(ISERROR(VLOOKUP($B20,'START LİSTE'!$B$6:$F$1255,5,0)),"",VLOOKUP($B20,'START LİSTE'!$B$6:$F$1255,5,0))</f>
        <v>36106</v>
      </c>
      <c r="G20" s="94"/>
      <c r="H20" s="44">
        <f t="shared" si="1"/>
        <v>15</v>
      </c>
      <c r="I20" s="129" t="str">
        <f t="shared" si="2"/>
        <v>Erzincan-Küçükler ve Yıldızlar Kulüpler Bölgesel Kros Ligi Yarışmaları</v>
      </c>
      <c r="J20" s="129" t="str">
        <f t="shared" si="3"/>
        <v>3000 Metre</v>
      </c>
      <c r="K20" s="130">
        <f t="shared" si="4"/>
        <v>41693.458333333336</v>
      </c>
    </row>
    <row r="21" spans="1:11" ht="18" customHeight="1">
      <c r="A21" s="39">
        <f t="shared" si="0"/>
        <v>16</v>
      </c>
      <c r="B21" s="40">
        <v>473</v>
      </c>
      <c r="C21" s="41" t="str">
        <f>IF(ISERROR(VLOOKUP(B21,'START LİSTE'!$B$6:$F$1255,2,0)),"",VLOOKUP(B21,'START LİSTE'!$B$6:$F$1255,2,0))</f>
        <v>A.MÜTTALİP KERVAN</v>
      </c>
      <c r="D21" s="41" t="str">
        <f>IF(ISERROR(VLOOKUP(B21,'START LİSTE'!$B$6:$F$1255,3,0)),"",VLOOKUP(B21,'START LİSTE'!$B$6:$F$1255,3,0))</f>
        <v>VAN BELEDİYE VANSPOR</v>
      </c>
      <c r="E21" s="42" t="str">
        <f>IF(ISERROR(VLOOKUP(B21,'START LİSTE'!$B$6:$F$1255,4,0)),"",VLOOKUP(B21,'START LİSTE'!$B$6:$F$1255,4,0))</f>
        <v>T</v>
      </c>
      <c r="F21" s="43">
        <f>IF(ISERROR(VLOOKUP($B21,'START LİSTE'!$B$6:$F$1255,5,0)),"",VLOOKUP($B21,'START LİSTE'!$B$6:$F$1255,5,0))</f>
        <v>35662</v>
      </c>
      <c r="G21" s="94"/>
      <c r="H21" s="44">
        <f t="shared" si="1"/>
        <v>16</v>
      </c>
      <c r="I21" s="129" t="str">
        <f t="shared" si="2"/>
        <v>Erzincan-Küçükler ve Yıldızlar Kulüpler Bölgesel Kros Ligi Yarışmaları</v>
      </c>
      <c r="J21" s="129" t="str">
        <f t="shared" si="3"/>
        <v>3000 Metre</v>
      </c>
      <c r="K21" s="130">
        <f t="shared" si="4"/>
        <v>41693.458333333336</v>
      </c>
    </row>
    <row r="22" spans="1:11" ht="18" customHeight="1">
      <c r="A22" s="39">
        <f t="shared" si="0"/>
        <v>17</v>
      </c>
      <c r="B22" s="40">
        <v>438</v>
      </c>
      <c r="C22" s="41" t="str">
        <f>IF(ISERROR(VLOOKUP(B22,'START LİSTE'!$B$6:$F$1255,2,0)),"",VLOOKUP(B22,'START LİSTE'!$B$6:$F$1255,2,0))</f>
        <v>SAVAŞ OĞUZ</v>
      </c>
      <c r="D22" s="41" t="str">
        <f>IF(ISERROR(VLOOKUP(B22,'START LİSTE'!$B$6:$F$1255,3,0)),"",VLOOKUP(B22,'START LİSTE'!$B$6:$F$1255,3,0))</f>
        <v>ERZURUM-PALANDÖKEN</v>
      </c>
      <c r="E22" s="42" t="str">
        <f>IF(ISERROR(VLOOKUP(B22,'START LİSTE'!$B$6:$F$1255,4,0)),"",VLOOKUP(B22,'START LİSTE'!$B$6:$F$1255,4,0))</f>
        <v>T</v>
      </c>
      <c r="F22" s="43">
        <f>IF(ISERROR(VLOOKUP($B22,'START LİSTE'!$B$6:$F$1255,5,0)),"",VLOOKUP($B22,'START LİSTE'!$B$6:$F$1255,5,0))</f>
        <v>35835</v>
      </c>
      <c r="G22" s="94"/>
      <c r="H22" s="44">
        <f t="shared" si="1"/>
        <v>17</v>
      </c>
      <c r="I22" s="129" t="str">
        <f t="shared" si="2"/>
        <v>Erzincan-Küçükler ve Yıldızlar Kulüpler Bölgesel Kros Ligi Yarışmaları</v>
      </c>
      <c r="J22" s="129" t="str">
        <f t="shared" si="3"/>
        <v>3000 Metre</v>
      </c>
      <c r="K22" s="130">
        <f t="shared" si="4"/>
        <v>41693.458333333336</v>
      </c>
    </row>
    <row r="23" spans="1:11" ht="18" customHeight="1">
      <c r="A23" s="39">
        <f t="shared" si="0"/>
        <v>18</v>
      </c>
      <c r="B23" s="40">
        <v>440</v>
      </c>
      <c r="C23" s="41" t="str">
        <f>IF(ISERROR(VLOOKUP(B23,'START LİSTE'!$B$6:$F$1255,2,0)),"",VLOOKUP(B23,'START LİSTE'!$B$6:$F$1255,2,0))</f>
        <v>CAHİT CİNGÖZ</v>
      </c>
      <c r="D23" s="41" t="str">
        <f>IF(ISERROR(VLOOKUP(B23,'START LİSTE'!$B$6:$F$1255,3,0)),"",VLOOKUP(B23,'START LİSTE'!$B$6:$F$1255,3,0))</f>
        <v>VAN-ERCİŞ YİBO SPOR KUL</v>
      </c>
      <c r="E23" s="42" t="str">
        <f>IF(ISERROR(VLOOKUP(B23,'START LİSTE'!$B$6:$F$1255,4,0)),"",VLOOKUP(B23,'START LİSTE'!$B$6:$F$1255,4,0))</f>
        <v>T</v>
      </c>
      <c r="F23" s="43">
        <f>IF(ISERROR(VLOOKUP($B23,'START LİSTE'!$B$6:$F$1255,5,0)),"",VLOOKUP($B23,'START LİSTE'!$B$6:$F$1255,5,0))</f>
        <v>35499</v>
      </c>
      <c r="G23" s="94"/>
      <c r="H23" s="44">
        <f t="shared" si="1"/>
        <v>18</v>
      </c>
      <c r="I23" s="129" t="str">
        <f t="shared" si="2"/>
        <v>Erzincan-Küçükler ve Yıldızlar Kulüpler Bölgesel Kros Ligi Yarışmaları</v>
      </c>
      <c r="J23" s="129" t="str">
        <f t="shared" si="3"/>
        <v>3000 Metre</v>
      </c>
      <c r="K23" s="130">
        <f t="shared" si="4"/>
        <v>41693.458333333336</v>
      </c>
    </row>
    <row r="24" spans="1:11" ht="18" customHeight="1">
      <c r="A24" s="39">
        <f t="shared" si="0"/>
        <v>19</v>
      </c>
      <c r="B24" s="40">
        <v>474</v>
      </c>
      <c r="C24" s="41" t="str">
        <f>IF(ISERROR(VLOOKUP(B24,'START LİSTE'!$B$6:$F$1255,2,0)),"",VLOOKUP(B24,'START LİSTE'!$B$6:$F$1255,2,0))</f>
        <v>ÇETİN ÖZER</v>
      </c>
      <c r="D24" s="41" t="str">
        <f>IF(ISERROR(VLOOKUP(B24,'START LİSTE'!$B$6:$F$1255,3,0)),"",VLOOKUP(B24,'START LİSTE'!$B$6:$F$1255,3,0))</f>
        <v>VAN BELEDİYE VANSPOR</v>
      </c>
      <c r="E24" s="42" t="str">
        <f>IF(ISERROR(VLOOKUP(B24,'START LİSTE'!$B$6:$F$1255,4,0)),"",VLOOKUP(B24,'START LİSTE'!$B$6:$F$1255,4,0))</f>
        <v>T</v>
      </c>
      <c r="F24" s="43">
        <f>IF(ISERROR(VLOOKUP($B24,'START LİSTE'!$B$6:$F$1255,5,0)),"",VLOOKUP($B24,'START LİSTE'!$B$6:$F$1255,5,0))</f>
        <v>35490</v>
      </c>
      <c r="G24" s="94"/>
      <c r="H24" s="44">
        <f t="shared" si="1"/>
        <v>19</v>
      </c>
      <c r="I24" s="129" t="str">
        <f t="shared" si="2"/>
        <v>Erzincan-Küçükler ve Yıldızlar Kulüpler Bölgesel Kros Ligi Yarışmaları</v>
      </c>
      <c r="J24" s="129" t="str">
        <f t="shared" si="3"/>
        <v>3000 Metre</v>
      </c>
      <c r="K24" s="130">
        <f t="shared" si="4"/>
        <v>41693.458333333336</v>
      </c>
    </row>
    <row r="25" spans="1:11" ht="18" customHeight="1">
      <c r="A25" s="39">
        <f t="shared" si="0"/>
        <v>20</v>
      </c>
      <c r="B25" s="40">
        <v>429</v>
      </c>
      <c r="C25" s="41" t="str">
        <f>IF(ISERROR(VLOOKUP(B25,'START LİSTE'!$B$6:$F$1255,2,0)),"",VLOOKUP(B25,'START LİSTE'!$B$6:$F$1255,2,0))</f>
        <v>SEZGİN ATAÇ</v>
      </c>
      <c r="D25" s="41" t="str">
        <f>IF(ISERROR(VLOOKUP(B25,'START LİSTE'!$B$6:$F$1255,3,0)),"",VLOOKUP(B25,'START LİSTE'!$B$6:$F$1255,3,0))</f>
        <v>MUŞ-GENÇLİK HİZ.SPOR KLB.</v>
      </c>
      <c r="E25" s="42" t="str">
        <f>IF(ISERROR(VLOOKUP(B25,'START LİSTE'!$B$6:$F$1255,4,0)),"",VLOOKUP(B25,'START LİSTE'!$B$6:$F$1255,4,0))</f>
        <v>T</v>
      </c>
      <c r="F25" s="43">
        <f>IF(ISERROR(VLOOKUP($B25,'START LİSTE'!$B$6:$F$1255,5,0)),"",VLOOKUP($B25,'START LİSTE'!$B$6:$F$1255,5,0))</f>
        <v>35875</v>
      </c>
      <c r="G25" s="94"/>
      <c r="H25" s="44">
        <f t="shared" si="1"/>
        <v>20</v>
      </c>
      <c r="I25" s="129" t="str">
        <f t="shared" si="2"/>
        <v>Erzincan-Küçükler ve Yıldızlar Kulüpler Bölgesel Kros Ligi Yarışmaları</v>
      </c>
      <c r="J25" s="129" t="str">
        <f t="shared" si="3"/>
        <v>3000 Metre</v>
      </c>
      <c r="K25" s="130">
        <f t="shared" si="4"/>
        <v>41693.458333333336</v>
      </c>
    </row>
    <row r="26" spans="1:11" ht="18" customHeight="1">
      <c r="A26" s="39">
        <f t="shared" si="0"/>
        <v>21</v>
      </c>
      <c r="B26" s="40">
        <v>465</v>
      </c>
      <c r="C26" s="41" t="str">
        <f>IF(ISERROR(VLOOKUP(B26,'START LİSTE'!$B$6:$F$1255,2,0)),"",VLOOKUP(B26,'START LİSTE'!$B$6:$F$1255,2,0))</f>
        <v>SALIH ONUR ÇUYRAK</v>
      </c>
      <c r="D26" s="41" t="str">
        <f>IF(ISERROR(VLOOKUP(B26,'START LİSTE'!$B$6:$F$1255,3,0)),"",VLOOKUP(B26,'START LİSTE'!$B$6:$F$1255,3,0))</f>
        <v>VAN BERRAK GENÇLIK VE SPOR  KULÜBÜ</v>
      </c>
      <c r="E26" s="42" t="str">
        <f>IF(ISERROR(VLOOKUP(B26,'START LİSTE'!$B$6:$F$1255,4,0)),"",VLOOKUP(B26,'START LİSTE'!$B$6:$F$1255,4,0))</f>
        <v>T</v>
      </c>
      <c r="F26" s="43">
        <f>IF(ISERROR(VLOOKUP($B26,'START LİSTE'!$B$6:$F$1255,5,0)),"",VLOOKUP($B26,'START LİSTE'!$B$6:$F$1255,5,0))</f>
        <v>35854</v>
      </c>
      <c r="G26" s="94"/>
      <c r="H26" s="44">
        <f t="shared" si="1"/>
        <v>21</v>
      </c>
      <c r="I26" s="129" t="str">
        <f t="shared" si="2"/>
        <v>Erzincan-Küçükler ve Yıldızlar Kulüpler Bölgesel Kros Ligi Yarışmaları</v>
      </c>
      <c r="J26" s="129" t="str">
        <f t="shared" si="3"/>
        <v>3000 Metre</v>
      </c>
      <c r="K26" s="130">
        <f t="shared" si="4"/>
        <v>41693.458333333336</v>
      </c>
    </row>
    <row r="27" spans="1:11" ht="18" customHeight="1">
      <c r="A27" s="39">
        <f t="shared" si="0"/>
        <v>22</v>
      </c>
      <c r="B27" s="40">
        <v>456</v>
      </c>
      <c r="C27" s="41" t="str">
        <f>IF(ISERROR(VLOOKUP(B27,'START LİSTE'!$B$6:$F$1255,2,0)),"",VLOOKUP(B27,'START LİSTE'!$B$6:$F$1255,2,0))</f>
        <v>UMUT CANDAŞ YARAR</v>
      </c>
      <c r="D27" s="41" t="str">
        <f>IF(ISERROR(VLOOKUP(B27,'START LİSTE'!$B$6:$F$1255,3,0)),"",VLOOKUP(B27,'START LİSTE'!$B$6:$F$1255,3,0))</f>
        <v>TUNCELİ-GENÇLİK SPOR</v>
      </c>
      <c r="E27" s="42" t="str">
        <f>IF(ISERROR(VLOOKUP(B27,'START LİSTE'!$B$6:$F$1255,4,0)),"",VLOOKUP(B27,'START LİSTE'!$B$6:$F$1255,4,0))</f>
        <v>T</v>
      </c>
      <c r="F27" s="43">
        <f>IF(ISERROR(VLOOKUP($B27,'START LİSTE'!$B$6:$F$1255,5,0)),"",VLOOKUP($B27,'START LİSTE'!$B$6:$F$1255,5,0))</f>
        <v>35796</v>
      </c>
      <c r="G27" s="94"/>
      <c r="H27" s="44">
        <f t="shared" si="1"/>
        <v>22</v>
      </c>
      <c r="I27" s="129" t="str">
        <f t="shared" si="2"/>
        <v>Erzincan-Küçükler ve Yıldızlar Kulüpler Bölgesel Kros Ligi Yarışmaları</v>
      </c>
      <c r="J27" s="129" t="str">
        <f t="shared" si="3"/>
        <v>3000 Metre</v>
      </c>
      <c r="K27" s="130">
        <f t="shared" si="4"/>
        <v>41693.458333333336</v>
      </c>
    </row>
    <row r="28" spans="1:11" ht="18" customHeight="1">
      <c r="A28" s="39">
        <f t="shared" si="0"/>
        <v>23</v>
      </c>
      <c r="B28" s="40">
        <v>431</v>
      </c>
      <c r="C28" s="41" t="str">
        <f>IF(ISERROR(VLOOKUP(B28,'START LİSTE'!$B$6:$F$1255,2,0)),"",VLOOKUP(B28,'START LİSTE'!$B$6:$F$1255,2,0))</f>
        <v>ERDAL TAŞ</v>
      </c>
      <c r="D28" s="41" t="str">
        <f>IF(ISERROR(VLOOKUP(B28,'START LİSTE'!$B$6:$F$1255,3,0)),"",VLOOKUP(B28,'START LİSTE'!$B$6:$F$1255,3,0))</f>
        <v>MUŞ-GENÇLİK HİZ.SPOR KLB.</v>
      </c>
      <c r="E28" s="42" t="str">
        <f>IF(ISERROR(VLOOKUP(B28,'START LİSTE'!$B$6:$F$1255,4,0)),"",VLOOKUP(B28,'START LİSTE'!$B$6:$F$1255,4,0))</f>
        <v>T</v>
      </c>
      <c r="F28" s="43">
        <f>IF(ISERROR(VLOOKUP($B28,'START LİSTE'!$B$6:$F$1255,5,0)),"",VLOOKUP($B28,'START LİSTE'!$B$6:$F$1255,5,0))</f>
        <v>35988</v>
      </c>
      <c r="G28" s="94"/>
      <c r="H28" s="44">
        <f t="shared" si="1"/>
        <v>23</v>
      </c>
      <c r="I28" s="129" t="str">
        <f t="shared" si="2"/>
        <v>Erzincan-Küçükler ve Yıldızlar Kulüpler Bölgesel Kros Ligi Yarışmaları</v>
      </c>
      <c r="J28" s="129" t="str">
        <f t="shared" si="3"/>
        <v>3000 Metre</v>
      </c>
      <c r="K28" s="130">
        <f t="shared" si="4"/>
        <v>41693.458333333336</v>
      </c>
    </row>
    <row r="29" spans="1:11" ht="18" customHeight="1">
      <c r="A29" s="39">
        <f t="shared" si="0"/>
        <v>24</v>
      </c>
      <c r="B29" s="40">
        <v>411</v>
      </c>
      <c r="C29" s="41" t="str">
        <f>IF(ISERROR(VLOOKUP(B29,'START LİSTE'!$B$6:$F$1255,2,0)),"",VLOOKUP(B29,'START LİSTE'!$B$6:$F$1255,2,0))</f>
        <v>RIDVAN YAŞAR</v>
      </c>
      <c r="D29" s="41" t="str">
        <f>IF(ISERROR(VLOOKUP(B29,'START LİSTE'!$B$6:$F$1255,3,0)),"",VLOOKUP(B29,'START LİSTE'!$B$6:$F$1255,3,0))</f>
        <v>AĞRI - LALEZAR SPOR KULÜBÜ</v>
      </c>
      <c r="E29" s="42" t="str">
        <f>IF(ISERROR(VLOOKUP(B29,'START LİSTE'!$B$6:$F$1255,4,0)),"",VLOOKUP(B29,'START LİSTE'!$B$6:$F$1255,4,0))</f>
        <v>T</v>
      </c>
      <c r="F29" s="43">
        <f>IF(ISERROR(VLOOKUP($B29,'START LİSTE'!$B$6:$F$1255,5,0)),"",VLOOKUP($B29,'START LİSTE'!$B$6:$F$1255,5,0))</f>
        <v>35828</v>
      </c>
      <c r="G29" s="94"/>
      <c r="H29" s="44">
        <f t="shared" si="1"/>
        <v>24</v>
      </c>
      <c r="I29" s="129" t="str">
        <f t="shared" si="2"/>
        <v>Erzincan-Küçükler ve Yıldızlar Kulüpler Bölgesel Kros Ligi Yarışmaları</v>
      </c>
      <c r="J29" s="129" t="str">
        <f t="shared" si="3"/>
        <v>3000 Metre</v>
      </c>
      <c r="K29" s="130">
        <f t="shared" si="4"/>
        <v>41693.458333333336</v>
      </c>
    </row>
    <row r="30" spans="1:11" ht="18" customHeight="1">
      <c r="A30" s="39">
        <f t="shared" si="0"/>
        <v>25</v>
      </c>
      <c r="B30" s="40">
        <v>410</v>
      </c>
      <c r="C30" s="41" t="str">
        <f>IF(ISERROR(VLOOKUP(B30,'START LİSTE'!$B$6:$F$1255,2,0)),"",VLOOKUP(B30,'START LİSTE'!$B$6:$F$1255,2,0))</f>
        <v>BAYRAM BULUT</v>
      </c>
      <c r="D30" s="41" t="str">
        <f>IF(ISERROR(VLOOKUP(B30,'START LİSTE'!$B$6:$F$1255,3,0)),"",VLOOKUP(B30,'START LİSTE'!$B$6:$F$1255,3,0))</f>
        <v>AĞRI - LALEZAR SPOR KULÜBÜ</v>
      </c>
      <c r="E30" s="42" t="str">
        <f>IF(ISERROR(VLOOKUP(B30,'START LİSTE'!$B$6:$F$1255,4,0)),"",VLOOKUP(B30,'START LİSTE'!$B$6:$F$1255,4,0))</f>
        <v>T</v>
      </c>
      <c r="F30" s="43">
        <f>IF(ISERROR(VLOOKUP($B30,'START LİSTE'!$B$6:$F$1255,5,0)),"",VLOOKUP($B30,'START LİSTE'!$B$6:$F$1255,5,0))</f>
        <v>36051</v>
      </c>
      <c r="G30" s="94"/>
      <c r="H30" s="44">
        <f t="shared" si="1"/>
        <v>25</v>
      </c>
      <c r="I30" s="129" t="str">
        <f t="shared" si="2"/>
        <v>Erzincan-Küçükler ve Yıldızlar Kulüpler Bölgesel Kros Ligi Yarışmaları</v>
      </c>
      <c r="J30" s="129" t="str">
        <f t="shared" si="3"/>
        <v>3000 Metre</v>
      </c>
      <c r="K30" s="130">
        <f t="shared" si="4"/>
        <v>41693.458333333336</v>
      </c>
    </row>
    <row r="31" spans="1:11" ht="18" customHeight="1">
      <c r="A31" s="39">
        <f t="shared" si="0"/>
        <v>26</v>
      </c>
      <c r="B31" s="40">
        <v>445</v>
      </c>
      <c r="C31" s="41" t="str">
        <f>IF(ISERROR(VLOOKUP(B31,'START LİSTE'!$B$6:$F$1255,2,0)),"",VLOOKUP(B31,'START LİSTE'!$B$6:$F$1255,2,0))</f>
        <v>ONUR DUMAN</v>
      </c>
      <c r="D31" s="41" t="str">
        <f>IF(ISERROR(VLOOKUP(B31,'START LİSTE'!$B$6:$F$1255,3,0)),"",VLOOKUP(B31,'START LİSTE'!$B$6:$F$1255,3,0))</f>
        <v>ERZİNCAN-GENÇLİK SPOR</v>
      </c>
      <c r="E31" s="42" t="str">
        <f>IF(ISERROR(VLOOKUP(B31,'START LİSTE'!$B$6:$F$1255,4,0)),"",VLOOKUP(B31,'START LİSTE'!$B$6:$F$1255,4,0))</f>
        <v>T</v>
      </c>
      <c r="F31" s="43">
        <f>IF(ISERROR(VLOOKUP($B31,'START LİSTE'!$B$6:$F$1255,5,0)),"",VLOOKUP($B31,'START LİSTE'!$B$6:$F$1255,5,0))</f>
        <v>35863</v>
      </c>
      <c r="G31" s="94"/>
      <c r="H31" s="44">
        <f t="shared" si="1"/>
        <v>26</v>
      </c>
      <c r="I31" s="129" t="str">
        <f t="shared" si="2"/>
        <v>Erzincan-Küçükler ve Yıldızlar Kulüpler Bölgesel Kros Ligi Yarışmaları</v>
      </c>
      <c r="J31" s="129" t="str">
        <f t="shared" si="3"/>
        <v>3000 Metre</v>
      </c>
      <c r="K31" s="130">
        <f t="shared" si="4"/>
        <v>41693.458333333336</v>
      </c>
    </row>
    <row r="32" spans="1:11" ht="18" customHeight="1">
      <c r="A32" s="39">
        <f t="shared" si="0"/>
        <v>27</v>
      </c>
      <c r="B32" s="40">
        <v>454</v>
      </c>
      <c r="C32" s="41" t="str">
        <f>IF(ISERROR(VLOOKUP(B32,'START LİSTE'!$B$6:$F$1255,2,0)),"",VLOOKUP(B32,'START LİSTE'!$B$6:$F$1255,2,0))</f>
        <v>MERCAN AYEBE</v>
      </c>
      <c r="D32" s="41" t="str">
        <f>IF(ISERROR(VLOOKUP(B32,'START LİSTE'!$B$6:$F$1255,3,0)),"",VLOOKUP(B32,'START LİSTE'!$B$6:$F$1255,3,0))</f>
        <v>KARS-GENÇLİK SPOR KLB</v>
      </c>
      <c r="E32" s="42" t="str">
        <f>IF(ISERROR(VLOOKUP(B32,'START LİSTE'!$B$6:$F$1255,4,0)),"",VLOOKUP(B32,'START LİSTE'!$B$6:$F$1255,4,0))</f>
        <v>T</v>
      </c>
      <c r="F32" s="43">
        <f>IF(ISERROR(VLOOKUP($B32,'START LİSTE'!$B$6:$F$1255,5,0)),"",VLOOKUP($B32,'START LİSTE'!$B$6:$F$1255,5,0))</f>
        <v>35481</v>
      </c>
      <c r="G32" s="94"/>
      <c r="H32" s="44">
        <f t="shared" si="1"/>
        <v>27</v>
      </c>
      <c r="I32" s="129" t="str">
        <f t="shared" si="2"/>
        <v>Erzincan-Küçükler ve Yıldızlar Kulüpler Bölgesel Kros Ligi Yarışmaları</v>
      </c>
      <c r="J32" s="129" t="str">
        <f t="shared" si="3"/>
        <v>3000 Metre</v>
      </c>
      <c r="K32" s="130">
        <f t="shared" si="4"/>
        <v>41693.458333333336</v>
      </c>
    </row>
    <row r="33" spans="1:11" ht="18" customHeight="1">
      <c r="A33" s="39">
        <f t="shared" si="0"/>
        <v>28</v>
      </c>
      <c r="B33" s="40">
        <v>461</v>
      </c>
      <c r="C33" s="41" t="str">
        <f>IF(ISERROR(VLOOKUP(B33,'START LİSTE'!$B$6:$F$1255,2,0)),"",VLOOKUP(B33,'START LİSTE'!$B$6:$F$1255,2,0))</f>
        <v>EMRAH YANIK</v>
      </c>
      <c r="D33" s="41" t="str">
        <f>IF(ISERROR(VLOOKUP(B33,'START LİSTE'!$B$6:$F$1255,3,0)),"",VLOOKUP(B33,'START LİSTE'!$B$6:$F$1255,3,0))</f>
        <v>IĞDIR</v>
      </c>
      <c r="E33" s="42" t="str">
        <f>IF(ISERROR(VLOOKUP(B33,'START LİSTE'!$B$6:$F$1255,4,0)),"",VLOOKUP(B33,'START LİSTE'!$B$6:$F$1255,4,0))</f>
        <v>T</v>
      </c>
      <c r="F33" s="43">
        <f>IF(ISERROR(VLOOKUP($B33,'START LİSTE'!$B$6:$F$1255,5,0)),"",VLOOKUP($B33,'START LİSTE'!$B$6:$F$1255,5,0))</f>
        <v>35718</v>
      </c>
      <c r="G33" s="94"/>
      <c r="H33" s="44">
        <f t="shared" si="1"/>
        <v>28</v>
      </c>
      <c r="I33" s="129" t="str">
        <f t="shared" si="2"/>
        <v>Erzincan-Küçükler ve Yıldızlar Kulüpler Bölgesel Kros Ligi Yarışmaları</v>
      </c>
      <c r="J33" s="129" t="str">
        <f t="shared" si="3"/>
        <v>3000 Metre</v>
      </c>
      <c r="K33" s="130">
        <f t="shared" si="4"/>
        <v>41693.458333333336</v>
      </c>
    </row>
    <row r="34" spans="1:11" ht="18" customHeight="1">
      <c r="A34" s="39">
        <f t="shared" si="0"/>
        <v>29</v>
      </c>
      <c r="B34" s="40">
        <v>442</v>
      </c>
      <c r="C34" s="41" t="str">
        <f>IF(ISERROR(VLOOKUP(B34,'START LİSTE'!$B$6:$F$1255,2,0)),"",VLOOKUP(B34,'START LİSTE'!$B$6:$F$1255,2,0))</f>
        <v>MEHMEH SAİT UÇAN</v>
      </c>
      <c r="D34" s="41" t="str">
        <f>IF(ISERROR(VLOOKUP(B34,'START LİSTE'!$B$6:$F$1255,3,0)),"",VLOOKUP(B34,'START LİSTE'!$B$6:$F$1255,3,0))</f>
        <v>VAN-ERCİŞ YİBO SPOR KUL</v>
      </c>
      <c r="E34" s="42" t="str">
        <f>IF(ISERROR(VLOOKUP(B34,'START LİSTE'!$B$6:$F$1255,4,0)),"",VLOOKUP(B34,'START LİSTE'!$B$6:$F$1255,4,0))</f>
        <v>T</v>
      </c>
      <c r="F34" s="43">
        <f>IF(ISERROR(VLOOKUP($B34,'START LİSTE'!$B$6:$F$1255,5,0)),"",VLOOKUP($B34,'START LİSTE'!$B$6:$F$1255,5,0))</f>
        <v>36058</v>
      </c>
      <c r="G34" s="94"/>
      <c r="H34" s="44">
        <f t="shared" si="1"/>
        <v>29</v>
      </c>
      <c r="I34" s="129" t="str">
        <f t="shared" si="2"/>
        <v>Erzincan-Küçükler ve Yıldızlar Kulüpler Bölgesel Kros Ligi Yarışmaları</v>
      </c>
      <c r="J34" s="129" t="str">
        <f t="shared" si="3"/>
        <v>3000 Metre</v>
      </c>
      <c r="K34" s="130">
        <f t="shared" si="4"/>
        <v>41693.458333333336</v>
      </c>
    </row>
    <row r="35" spans="1:11" ht="18" customHeight="1">
      <c r="A35" s="39">
        <f t="shared" si="0"/>
        <v>30</v>
      </c>
      <c r="B35" s="40">
        <v>470</v>
      </c>
      <c r="C35" s="41" t="str">
        <f>IF(ISERROR(VLOOKUP(B35,'START LİSTE'!$B$6:$F$1255,2,0)),"",VLOOKUP(B35,'START LİSTE'!$B$6:$F$1255,2,0))</f>
        <v>A.MUTALİP BUYNAL</v>
      </c>
      <c r="D35" s="41" t="str">
        <f>IF(ISERROR(VLOOKUP(B35,'START LİSTE'!$B$6:$F$1255,3,0)),"",VLOOKUP(B35,'START LİSTE'!$B$6:$F$1255,3,0))</f>
        <v>BİNGÖL GENÇLİK SPOR KULÜBÜ</v>
      </c>
      <c r="E35" s="42" t="str">
        <f>IF(ISERROR(VLOOKUP(B35,'START LİSTE'!$B$6:$F$1255,4,0)),"",VLOOKUP(B35,'START LİSTE'!$B$6:$F$1255,4,0))</f>
        <v>T</v>
      </c>
      <c r="F35" s="43">
        <f>IF(ISERROR(VLOOKUP($B35,'START LİSTE'!$B$6:$F$1255,5,0)),"",VLOOKUP($B35,'START LİSTE'!$B$6:$F$1255,5,0))</f>
        <v>35867</v>
      </c>
      <c r="G35" s="94"/>
      <c r="H35" s="44">
        <f t="shared" si="1"/>
        <v>30</v>
      </c>
      <c r="I35" s="129" t="str">
        <f t="shared" si="2"/>
        <v>Erzincan-Küçükler ve Yıldızlar Kulüpler Bölgesel Kros Ligi Yarışmaları</v>
      </c>
      <c r="J35" s="129" t="str">
        <f t="shared" si="3"/>
        <v>3000 Metre</v>
      </c>
      <c r="K35" s="130">
        <f t="shared" si="4"/>
        <v>41693.458333333336</v>
      </c>
    </row>
    <row r="36" spans="1:11" ht="18" customHeight="1">
      <c r="A36" s="39">
        <f t="shared" si="0"/>
        <v>31</v>
      </c>
      <c r="B36" s="40">
        <v>483</v>
      </c>
      <c r="C36" s="41" t="str">
        <f>IF(ISERROR(VLOOKUP(B36,'START LİSTE'!$B$6:$F$1255,2,0)),"",VLOOKUP(B36,'START LİSTE'!$B$6:$F$1255,2,0))</f>
        <v>TANER SORGUÇ</v>
      </c>
      <c r="D36" s="41" t="str">
        <f>IF(ISERROR(VLOOKUP(B36,'START LİSTE'!$B$6:$F$1255,3,0)),"",VLOOKUP(B36,'START LİSTE'!$B$6:$F$1255,3,0))</f>
        <v>AĞRI</v>
      </c>
      <c r="E36" s="42" t="str">
        <f>IF(ISERROR(VLOOKUP(B36,'START LİSTE'!$B$6:$F$1255,4,0)),"",VLOOKUP(B36,'START LİSTE'!$B$6:$F$1255,4,0))</f>
        <v>F</v>
      </c>
      <c r="F36" s="43">
        <f>IF(ISERROR(VLOOKUP($B36,'START LİSTE'!$B$6:$F$1255,5,0)),"",VLOOKUP($B36,'START LİSTE'!$B$6:$F$1255,5,0))</f>
        <v>35919</v>
      </c>
      <c r="G36" s="94"/>
      <c r="H36" s="44">
        <f t="shared" si="1"/>
        <v>30</v>
      </c>
      <c r="I36" s="129" t="str">
        <f t="shared" si="2"/>
        <v>Erzincan-Küçükler ve Yıldızlar Kulüpler Bölgesel Kros Ligi Yarışmaları</v>
      </c>
      <c r="J36" s="129" t="str">
        <f t="shared" si="3"/>
        <v>3000 Metre</v>
      </c>
      <c r="K36" s="130">
        <f t="shared" si="4"/>
        <v>41693.458333333336</v>
      </c>
    </row>
    <row r="37" spans="1:11" ht="18" customHeight="1">
      <c r="A37" s="39">
        <f t="shared" si="0"/>
        <v>32</v>
      </c>
      <c r="B37" s="40">
        <v>446</v>
      </c>
      <c r="C37" s="41" t="str">
        <f>IF(ISERROR(VLOOKUP(B37,'START LİSTE'!$B$6:$F$1255,2,0)),"",VLOOKUP(B37,'START LİSTE'!$B$6:$F$1255,2,0))</f>
        <v>MUHAMMET KILIÇ</v>
      </c>
      <c r="D37" s="41" t="str">
        <f>IF(ISERROR(VLOOKUP(B37,'START LİSTE'!$B$6:$F$1255,3,0)),"",VLOOKUP(B37,'START LİSTE'!$B$6:$F$1255,3,0))</f>
        <v>ERZİNCAN-GENÇLİK SPOR</v>
      </c>
      <c r="E37" s="42" t="str">
        <f>IF(ISERROR(VLOOKUP(B37,'START LİSTE'!$B$6:$F$1255,4,0)),"",VLOOKUP(B37,'START LİSTE'!$B$6:$F$1255,4,0))</f>
        <v>T</v>
      </c>
      <c r="F37" s="43">
        <f>IF(ISERROR(VLOOKUP($B37,'START LİSTE'!$B$6:$F$1255,5,0)),"",VLOOKUP($B37,'START LİSTE'!$B$6:$F$1255,5,0))</f>
        <v>35905</v>
      </c>
      <c r="G37" s="94"/>
      <c r="H37" s="44">
        <f t="shared" si="1"/>
        <v>31</v>
      </c>
      <c r="I37" s="129" t="str">
        <f t="shared" si="2"/>
        <v>Erzincan-Küçükler ve Yıldızlar Kulüpler Bölgesel Kros Ligi Yarışmaları</v>
      </c>
      <c r="J37" s="129" t="str">
        <f t="shared" si="3"/>
        <v>3000 Metre</v>
      </c>
      <c r="K37" s="130">
        <f t="shared" si="4"/>
        <v>41693.458333333336</v>
      </c>
    </row>
    <row r="38" spans="1:11" ht="18" customHeight="1">
      <c r="A38" s="39">
        <f t="shared" si="0"/>
        <v>33</v>
      </c>
      <c r="B38" s="40">
        <v>447</v>
      </c>
      <c r="C38" s="41" t="str">
        <f>IF(ISERROR(VLOOKUP(B38,'START LİSTE'!$B$6:$F$1255,2,0)),"",VLOOKUP(B38,'START LİSTE'!$B$6:$F$1255,2,0))</f>
        <v xml:space="preserve">NİDAİ IŞIK </v>
      </c>
      <c r="D38" s="41" t="str">
        <f>IF(ISERROR(VLOOKUP(B38,'START LİSTE'!$B$6:$F$1255,3,0)),"",VLOOKUP(B38,'START LİSTE'!$B$6:$F$1255,3,0))</f>
        <v>ERZİNCAN-GENÇLİK SPOR</v>
      </c>
      <c r="E38" s="42" t="str">
        <f>IF(ISERROR(VLOOKUP(B38,'START LİSTE'!$B$6:$F$1255,4,0)),"",VLOOKUP(B38,'START LİSTE'!$B$6:$F$1255,4,0))</f>
        <v>T</v>
      </c>
      <c r="F38" s="43">
        <f>IF(ISERROR(VLOOKUP($B38,'START LİSTE'!$B$6:$F$1255,5,0)),"",VLOOKUP($B38,'START LİSTE'!$B$6:$F$1255,5,0))</f>
        <v>35561</v>
      </c>
      <c r="G38" s="94"/>
      <c r="H38" s="44">
        <f t="shared" si="1"/>
        <v>32</v>
      </c>
      <c r="I38" s="129" t="str">
        <f t="shared" si="2"/>
        <v>Erzincan-Küçükler ve Yıldızlar Kulüpler Bölgesel Kros Ligi Yarışmaları</v>
      </c>
      <c r="J38" s="129" t="str">
        <f t="shared" si="3"/>
        <v>3000 Metre</v>
      </c>
      <c r="K38" s="130">
        <f t="shared" si="4"/>
        <v>41693.458333333336</v>
      </c>
    </row>
    <row r="39" spans="1:11" ht="18" customHeight="1">
      <c r="A39" s="39">
        <f t="shared" si="0"/>
        <v>34</v>
      </c>
      <c r="B39" s="40">
        <v>439</v>
      </c>
      <c r="C39" s="41" t="str">
        <f>IF(ISERROR(VLOOKUP(B39,'START LİSTE'!$B$6:$F$1255,2,0)),"",VLOOKUP(B39,'START LİSTE'!$B$6:$F$1255,2,0))</f>
        <v>AKIN YILMAZ</v>
      </c>
      <c r="D39" s="41" t="str">
        <f>IF(ISERROR(VLOOKUP(B39,'START LİSTE'!$B$6:$F$1255,3,0)),"",VLOOKUP(B39,'START LİSTE'!$B$6:$F$1255,3,0))</f>
        <v>ERZURUM-PALANDÖKEN</v>
      </c>
      <c r="E39" s="42" t="str">
        <f>IF(ISERROR(VLOOKUP(B39,'START LİSTE'!$B$6:$F$1255,4,0)),"",VLOOKUP(B39,'START LİSTE'!$B$6:$F$1255,4,0))</f>
        <v>T</v>
      </c>
      <c r="F39" s="43">
        <f>IF(ISERROR(VLOOKUP($B39,'START LİSTE'!$B$6:$F$1255,5,0)),"",VLOOKUP($B39,'START LİSTE'!$B$6:$F$1255,5,0))</f>
        <v>36075</v>
      </c>
      <c r="G39" s="94"/>
      <c r="H39" s="44">
        <f t="shared" si="1"/>
        <v>33</v>
      </c>
      <c r="I39" s="129" t="str">
        <f t="shared" si="2"/>
        <v>Erzincan-Küçükler ve Yıldızlar Kulüpler Bölgesel Kros Ligi Yarışmaları</v>
      </c>
      <c r="J39" s="129" t="str">
        <f t="shared" si="3"/>
        <v>3000 Metre</v>
      </c>
      <c r="K39" s="130">
        <f t="shared" si="4"/>
        <v>41693.458333333336</v>
      </c>
    </row>
    <row r="40" spans="1:11" ht="18" customHeight="1">
      <c r="A40" s="39">
        <f t="shared" si="0"/>
        <v>35</v>
      </c>
      <c r="B40" s="40">
        <v>469</v>
      </c>
      <c r="C40" s="41" t="str">
        <f>IF(ISERROR(VLOOKUP(B40,'START LİSTE'!$B$6:$F$1255,2,0)),"",VLOOKUP(B40,'START LİSTE'!$B$6:$F$1255,2,0))</f>
        <v>MUSTAFA ÇİFTÇİ</v>
      </c>
      <c r="D40" s="41" t="str">
        <f>IF(ISERROR(VLOOKUP(B40,'START LİSTE'!$B$6:$F$1255,3,0)),"",VLOOKUP(B40,'START LİSTE'!$B$6:$F$1255,3,0))</f>
        <v>BİNGÖL GENÇLİK SPOR KULÜBÜ</v>
      </c>
      <c r="E40" s="42" t="str">
        <f>IF(ISERROR(VLOOKUP(B40,'START LİSTE'!$B$6:$F$1255,4,0)),"",VLOOKUP(B40,'START LİSTE'!$B$6:$F$1255,4,0))</f>
        <v>T</v>
      </c>
      <c r="F40" s="43">
        <f>IF(ISERROR(VLOOKUP($B40,'START LİSTE'!$B$6:$F$1255,5,0)),"",VLOOKUP($B40,'START LİSTE'!$B$6:$F$1255,5,0))</f>
        <v>35796</v>
      </c>
      <c r="G40" s="94"/>
      <c r="H40" s="44">
        <f t="shared" si="1"/>
        <v>34</v>
      </c>
      <c r="I40" s="129" t="str">
        <f t="shared" si="2"/>
        <v>Erzincan-Küçükler ve Yıldızlar Kulüpler Bölgesel Kros Ligi Yarışmaları</v>
      </c>
      <c r="J40" s="129" t="str">
        <f t="shared" si="3"/>
        <v>3000 Metre</v>
      </c>
      <c r="K40" s="130">
        <f t="shared" si="4"/>
        <v>41693.458333333336</v>
      </c>
    </row>
    <row r="41" spans="1:11" ht="18" customHeight="1">
      <c r="A41" s="39">
        <f t="shared" si="0"/>
        <v>36</v>
      </c>
      <c r="B41" s="40">
        <v>464</v>
      </c>
      <c r="C41" s="41" t="str">
        <f>IF(ISERROR(VLOOKUP(B41,'START LİSTE'!$B$6:$F$1255,2,0)),"",VLOOKUP(B41,'START LİSTE'!$B$6:$F$1255,2,0))</f>
        <v>ENVER MEYDAN</v>
      </c>
      <c r="D41" s="41" t="str">
        <f>IF(ISERROR(VLOOKUP(B41,'START LİSTE'!$B$6:$F$1255,3,0)),"",VLOOKUP(B41,'START LİSTE'!$B$6:$F$1255,3,0))</f>
        <v>VAN BERRAK GENÇLIK VE SPOR  KULÜBÜ</v>
      </c>
      <c r="E41" s="42" t="str">
        <f>IF(ISERROR(VLOOKUP(B41,'START LİSTE'!$B$6:$F$1255,4,0)),"",VLOOKUP(B41,'START LİSTE'!$B$6:$F$1255,4,0))</f>
        <v>T</v>
      </c>
      <c r="F41" s="43">
        <f>IF(ISERROR(VLOOKUP($B41,'START LİSTE'!$B$6:$F$1255,5,0)),"",VLOOKUP($B41,'START LİSTE'!$B$6:$F$1255,5,0))</f>
        <v>35989</v>
      </c>
      <c r="G41" s="94"/>
      <c r="H41" s="44">
        <f t="shared" si="1"/>
        <v>35</v>
      </c>
      <c r="I41" s="129" t="str">
        <f t="shared" si="2"/>
        <v>Erzincan-Küçükler ve Yıldızlar Kulüpler Bölgesel Kros Ligi Yarışmaları</v>
      </c>
      <c r="J41" s="129" t="str">
        <f t="shared" si="3"/>
        <v>3000 Metre</v>
      </c>
      <c r="K41" s="130">
        <f t="shared" si="4"/>
        <v>41693.458333333336</v>
      </c>
    </row>
    <row r="42" spans="1:11" ht="18" customHeight="1">
      <c r="A42" s="39">
        <f t="shared" si="0"/>
        <v>37</v>
      </c>
      <c r="B42" s="40">
        <v>475</v>
      </c>
      <c r="C42" s="41" t="str">
        <f>IF(ISERROR(VLOOKUP(B42,'START LİSTE'!$B$6:$F$1255,2,0)),"",VLOOKUP(B42,'START LİSTE'!$B$6:$F$1255,2,0))</f>
        <v>BAYRAM İZCİAK</v>
      </c>
      <c r="D42" s="41" t="str">
        <f>IF(ISERROR(VLOOKUP(B42,'START LİSTE'!$B$6:$F$1255,3,0)),"",VLOOKUP(B42,'START LİSTE'!$B$6:$F$1255,3,0))</f>
        <v>VAN BELEDİYE VANSPOR</v>
      </c>
      <c r="E42" s="42" t="str">
        <f>IF(ISERROR(VLOOKUP(B42,'START LİSTE'!$B$6:$F$1255,4,0)),"",VLOOKUP(B42,'START LİSTE'!$B$6:$F$1255,4,0))</f>
        <v>T</v>
      </c>
      <c r="F42" s="43">
        <f>IF(ISERROR(VLOOKUP($B42,'START LİSTE'!$B$6:$F$1255,5,0)),"",VLOOKUP($B42,'START LİSTE'!$B$6:$F$1255,5,0))</f>
        <v>35612</v>
      </c>
      <c r="G42" s="94"/>
      <c r="H42" s="44">
        <f t="shared" si="1"/>
        <v>36</v>
      </c>
      <c r="I42" s="129" t="str">
        <f t="shared" si="2"/>
        <v>Erzincan-Küçükler ve Yıldızlar Kulüpler Bölgesel Kros Ligi Yarışmaları</v>
      </c>
      <c r="J42" s="129" t="str">
        <f t="shared" si="3"/>
        <v>3000 Metre</v>
      </c>
      <c r="K42" s="130">
        <f t="shared" si="4"/>
        <v>41693.458333333336</v>
      </c>
    </row>
    <row r="43" spans="1:11" ht="18" customHeight="1">
      <c r="A43" s="39">
        <f t="shared" si="0"/>
        <v>38</v>
      </c>
      <c r="B43" s="40">
        <v>485</v>
      </c>
      <c r="C43" s="41" t="str">
        <f>IF(ISERROR(VLOOKUP(B43,'START LİSTE'!$B$6:$F$1255,2,0)),"",VLOOKUP(B43,'START LİSTE'!$B$6:$F$1255,2,0))</f>
        <v>YALÇIN ÇİFTÇİ</v>
      </c>
      <c r="D43" s="41" t="str">
        <f>IF(ISERROR(VLOOKUP(B43,'START LİSTE'!$B$6:$F$1255,3,0)),"",VLOOKUP(B43,'START LİSTE'!$B$6:$F$1255,3,0))</f>
        <v>VAN- MURADİYE</v>
      </c>
      <c r="E43" s="42" t="str">
        <f>IF(ISERROR(VLOOKUP(B43,'START LİSTE'!$B$6:$F$1255,4,0)),"",VLOOKUP(B43,'START LİSTE'!$B$6:$F$1255,4,0))</f>
        <v>F</v>
      </c>
      <c r="F43" s="43">
        <f>IF(ISERROR(VLOOKUP($B43,'START LİSTE'!$B$6:$F$1255,5,0)),"",VLOOKUP($B43,'START LİSTE'!$B$6:$F$1255,5,0))</f>
        <v>36130</v>
      </c>
      <c r="G43" s="94"/>
      <c r="H43" s="44">
        <f t="shared" si="1"/>
        <v>36</v>
      </c>
      <c r="I43" s="129" t="str">
        <f t="shared" si="2"/>
        <v>Erzincan-Küçükler ve Yıldızlar Kulüpler Bölgesel Kros Ligi Yarışmaları</v>
      </c>
      <c r="J43" s="129" t="str">
        <f t="shared" si="3"/>
        <v>3000 Metre</v>
      </c>
      <c r="K43" s="130">
        <f t="shared" si="4"/>
        <v>41693.458333333336</v>
      </c>
    </row>
    <row r="44" spans="1:11" ht="18" customHeight="1">
      <c r="A44" s="39">
        <f t="shared" si="0"/>
        <v>39</v>
      </c>
      <c r="B44" s="40">
        <v>426</v>
      </c>
      <c r="C44" s="41" t="str">
        <f>IF(ISERROR(VLOOKUP(B44,'START LİSTE'!$B$6:$F$1255,2,0)),"",VLOOKUP(B44,'START LİSTE'!$B$6:$F$1255,2,0))</f>
        <v>MUSTAFA SARAÇOĞLU</v>
      </c>
      <c r="D44" s="41" t="str">
        <f>IF(ISERROR(VLOOKUP(B44,'START LİSTE'!$B$6:$F$1255,3,0)),"",VLOOKUP(B44,'START LİSTE'!$B$6:$F$1255,3,0))</f>
        <v>ARDAHAN GÖLE G.S.K</v>
      </c>
      <c r="E44" s="42" t="str">
        <f>IF(ISERROR(VLOOKUP(B44,'START LİSTE'!$B$6:$F$1255,4,0)),"",VLOOKUP(B44,'START LİSTE'!$B$6:$F$1255,4,0))</f>
        <v>T</v>
      </c>
      <c r="F44" s="43">
        <f>IF(ISERROR(VLOOKUP($B44,'START LİSTE'!$B$6:$F$1255,5,0)),"",VLOOKUP($B44,'START LİSTE'!$B$6:$F$1255,5,0))</f>
        <v>35960</v>
      </c>
      <c r="G44" s="94"/>
      <c r="H44" s="44">
        <f t="shared" si="1"/>
        <v>37</v>
      </c>
      <c r="I44" s="129" t="str">
        <f t="shared" si="2"/>
        <v>Erzincan-Küçükler ve Yıldızlar Kulüpler Bölgesel Kros Ligi Yarışmaları</v>
      </c>
      <c r="J44" s="129" t="str">
        <f t="shared" si="3"/>
        <v>3000 Metre</v>
      </c>
      <c r="K44" s="130">
        <f t="shared" si="4"/>
        <v>41693.458333333336</v>
      </c>
    </row>
    <row r="45" spans="1:11" ht="18" customHeight="1">
      <c r="A45" s="39">
        <f t="shared" si="0"/>
        <v>40</v>
      </c>
      <c r="B45" s="40">
        <v>482</v>
      </c>
      <c r="C45" s="41" t="str">
        <f>IF(ISERROR(VLOOKUP(B45,'START LİSTE'!$B$6:$F$1255,2,0)),"",VLOOKUP(B45,'START LİSTE'!$B$6:$F$1255,2,0))</f>
        <v>M.FATİH KILIÇ</v>
      </c>
      <c r="D45" s="41" t="str">
        <f>IF(ISERROR(VLOOKUP(B45,'START LİSTE'!$B$6:$F$1255,3,0)),"",VLOOKUP(B45,'START LİSTE'!$B$6:$F$1255,3,0))</f>
        <v>AĞRI</v>
      </c>
      <c r="E45" s="42" t="str">
        <f>IF(ISERROR(VLOOKUP(B45,'START LİSTE'!$B$6:$F$1255,4,0)),"",VLOOKUP(B45,'START LİSTE'!$B$6:$F$1255,4,0))</f>
        <v>F</v>
      </c>
      <c r="F45" s="43">
        <f>IF(ISERROR(VLOOKUP($B45,'START LİSTE'!$B$6:$F$1255,5,0)),"",VLOOKUP($B45,'START LİSTE'!$B$6:$F$1255,5,0))</f>
        <v>35803</v>
      </c>
      <c r="G45" s="94"/>
      <c r="H45" s="44">
        <f t="shared" si="1"/>
        <v>37</v>
      </c>
      <c r="I45" s="129" t="str">
        <f t="shared" si="2"/>
        <v>Erzincan-Küçükler ve Yıldızlar Kulüpler Bölgesel Kros Ligi Yarışmaları</v>
      </c>
      <c r="J45" s="129" t="str">
        <f t="shared" si="3"/>
        <v>3000 Metre</v>
      </c>
      <c r="K45" s="130">
        <f t="shared" si="4"/>
        <v>41693.458333333336</v>
      </c>
    </row>
    <row r="46" spans="1:11" ht="18" customHeight="1">
      <c r="A46" s="39">
        <f t="shared" si="0"/>
        <v>41</v>
      </c>
      <c r="B46" s="40">
        <v>450</v>
      </c>
      <c r="C46" s="41" t="str">
        <f>IF(ISERROR(VLOOKUP(B46,'START LİSTE'!$B$6:$F$1255,2,0)),"",VLOOKUP(B46,'START LİSTE'!$B$6:$F$1255,2,0))</f>
        <v>ERGEN UYANIK</v>
      </c>
      <c r="D46" s="41" t="str">
        <f>IF(ISERROR(VLOOKUP(B46,'START LİSTE'!$B$6:$F$1255,3,0)),"",VLOOKUP(B46,'START LİSTE'!$B$6:$F$1255,3,0))</f>
        <v>BİTLİS POLİS GÜCÜ SPOR KLB</v>
      </c>
      <c r="E46" s="42" t="str">
        <f>IF(ISERROR(VLOOKUP(B46,'START LİSTE'!$B$6:$F$1255,4,0)),"",VLOOKUP(B46,'START LİSTE'!$B$6:$F$1255,4,0))</f>
        <v>T</v>
      </c>
      <c r="F46" s="43">
        <f>IF(ISERROR(VLOOKUP($B46,'START LİSTE'!$B$6:$F$1255,5,0)),"",VLOOKUP($B46,'START LİSTE'!$B$6:$F$1255,5,0))</f>
        <v>35626</v>
      </c>
      <c r="G46" s="94"/>
      <c r="H46" s="44">
        <f t="shared" si="1"/>
        <v>38</v>
      </c>
      <c r="I46" s="129" t="str">
        <f t="shared" si="2"/>
        <v>Erzincan-Küçükler ve Yıldızlar Kulüpler Bölgesel Kros Ligi Yarışmaları</v>
      </c>
      <c r="J46" s="129" t="str">
        <f t="shared" si="3"/>
        <v>3000 Metre</v>
      </c>
      <c r="K46" s="130">
        <f t="shared" si="4"/>
        <v>41693.458333333336</v>
      </c>
    </row>
    <row r="47" spans="1:11" ht="18" customHeight="1">
      <c r="A47" s="39">
        <f t="shared" si="0"/>
        <v>42</v>
      </c>
      <c r="B47" s="40">
        <v>467</v>
      </c>
      <c r="C47" s="41" t="str">
        <f>IF(ISERROR(VLOOKUP(B47,'START LİSTE'!$B$6:$F$1255,2,0)),"",VLOOKUP(B47,'START LİSTE'!$B$6:$F$1255,2,0))</f>
        <v>MUSA TAÇ</v>
      </c>
      <c r="D47" s="41" t="str">
        <f>IF(ISERROR(VLOOKUP(B47,'START LİSTE'!$B$6:$F$1255,3,0)),"",VLOOKUP(B47,'START LİSTE'!$B$6:$F$1255,3,0))</f>
        <v>VAN BERRAK GENÇLIK VE SPOR  KULÜBÜ</v>
      </c>
      <c r="E47" s="42" t="str">
        <f>IF(ISERROR(VLOOKUP(B47,'START LİSTE'!$B$6:$F$1255,4,0)),"",VLOOKUP(B47,'START LİSTE'!$B$6:$F$1255,4,0))</f>
        <v>T</v>
      </c>
      <c r="F47" s="43">
        <f>IF(ISERROR(VLOOKUP($B47,'START LİSTE'!$B$6:$F$1255,5,0)),"",VLOOKUP($B47,'START LİSTE'!$B$6:$F$1255,5,0))</f>
        <v>35886</v>
      </c>
      <c r="G47" s="94"/>
      <c r="H47" s="44">
        <f t="shared" si="1"/>
        <v>39</v>
      </c>
      <c r="I47" s="129" t="str">
        <f t="shared" si="2"/>
        <v>Erzincan-Küçükler ve Yıldızlar Kulüpler Bölgesel Kros Ligi Yarışmaları</v>
      </c>
      <c r="J47" s="129" t="str">
        <f t="shared" si="3"/>
        <v>3000 Metre</v>
      </c>
      <c r="K47" s="130">
        <f t="shared" si="4"/>
        <v>41693.458333333336</v>
      </c>
    </row>
    <row r="48" spans="1:11" ht="18" customHeight="1">
      <c r="A48" s="39">
        <f t="shared" si="0"/>
        <v>43</v>
      </c>
      <c r="B48" s="40">
        <v>444</v>
      </c>
      <c r="C48" s="41" t="str">
        <f>IF(ISERROR(VLOOKUP(B48,'START LİSTE'!$B$6:$F$1255,2,0)),"",VLOOKUP(B48,'START LİSTE'!$B$6:$F$1255,2,0))</f>
        <v>RAMAZAN KOÇ</v>
      </c>
      <c r="D48" s="41" t="str">
        <f>IF(ISERROR(VLOOKUP(B48,'START LİSTE'!$B$6:$F$1255,3,0)),"",VLOOKUP(B48,'START LİSTE'!$B$6:$F$1255,3,0))</f>
        <v>ERZİNCAN-GENÇLİK SPOR</v>
      </c>
      <c r="E48" s="42" t="str">
        <f>IF(ISERROR(VLOOKUP(B48,'START LİSTE'!$B$6:$F$1255,4,0)),"",VLOOKUP(B48,'START LİSTE'!$B$6:$F$1255,4,0))</f>
        <v>T</v>
      </c>
      <c r="F48" s="43">
        <f>IF(ISERROR(VLOOKUP($B48,'START LİSTE'!$B$6:$F$1255,5,0)),"",VLOOKUP($B48,'START LİSTE'!$B$6:$F$1255,5,0))</f>
        <v>35796</v>
      </c>
      <c r="G48" s="94"/>
      <c r="H48" s="44">
        <f t="shared" si="1"/>
        <v>40</v>
      </c>
      <c r="I48" s="129" t="str">
        <f t="shared" si="2"/>
        <v>Erzincan-Küçükler ve Yıldızlar Kulüpler Bölgesel Kros Ligi Yarışmaları</v>
      </c>
      <c r="J48" s="129" t="str">
        <f t="shared" si="3"/>
        <v>3000 Metre</v>
      </c>
      <c r="K48" s="130">
        <f t="shared" si="4"/>
        <v>41693.458333333336</v>
      </c>
    </row>
    <row r="49" spans="1:11" ht="18" customHeight="1">
      <c r="A49" s="39">
        <f t="shared" si="0"/>
        <v>44</v>
      </c>
      <c r="B49" s="40">
        <v>471</v>
      </c>
      <c r="C49" s="41" t="str">
        <f>IF(ISERROR(VLOOKUP(B49,'START LİSTE'!$B$6:$F$1255,2,0)),"",VLOOKUP(B49,'START LİSTE'!$B$6:$F$1255,2,0))</f>
        <v>YUNUS ERSÖZ</v>
      </c>
      <c r="D49" s="41" t="str">
        <f>IF(ISERROR(VLOOKUP(B49,'START LİSTE'!$B$6:$F$1255,3,0)),"",VLOOKUP(B49,'START LİSTE'!$B$6:$F$1255,3,0))</f>
        <v>BİNGÖL GENÇLİK SPOR KULÜBÜ</v>
      </c>
      <c r="E49" s="42" t="str">
        <f>IF(ISERROR(VLOOKUP(B49,'START LİSTE'!$B$6:$F$1255,4,0)),"",VLOOKUP(B49,'START LİSTE'!$B$6:$F$1255,4,0))</f>
        <v>T</v>
      </c>
      <c r="F49" s="43">
        <f>IF(ISERROR(VLOOKUP($B49,'START LİSTE'!$B$6:$F$1255,5,0)),"",VLOOKUP($B49,'START LİSTE'!$B$6:$F$1255,5,0))</f>
        <v>35676</v>
      </c>
      <c r="G49" s="94"/>
      <c r="H49" s="44">
        <f t="shared" si="1"/>
        <v>41</v>
      </c>
      <c r="I49" s="129" t="str">
        <f t="shared" si="2"/>
        <v>Erzincan-Küçükler ve Yıldızlar Kulüpler Bölgesel Kros Ligi Yarışmaları</v>
      </c>
      <c r="J49" s="129" t="str">
        <f t="shared" si="3"/>
        <v>3000 Metre</v>
      </c>
      <c r="K49" s="130">
        <f t="shared" si="4"/>
        <v>41693.458333333336</v>
      </c>
    </row>
    <row r="50" spans="1:11" ht="18" customHeight="1">
      <c r="A50" s="39">
        <f t="shared" si="0"/>
        <v>45</v>
      </c>
      <c r="B50" s="40">
        <v>481</v>
      </c>
      <c r="C50" s="41" t="str">
        <f>IF(ISERROR(VLOOKUP(B50,'START LİSTE'!$B$6:$F$1255,2,0)),"",VLOOKUP(B50,'START LİSTE'!$B$6:$F$1255,2,0))</f>
        <v>RIDVAN AYDIN</v>
      </c>
      <c r="D50" s="41" t="str">
        <f>IF(ISERROR(VLOOKUP(B50,'START LİSTE'!$B$6:$F$1255,3,0)),"",VLOOKUP(B50,'START LİSTE'!$B$6:$F$1255,3,0))</f>
        <v>AĞRI</v>
      </c>
      <c r="E50" s="42" t="str">
        <f>IF(ISERROR(VLOOKUP(B50,'START LİSTE'!$B$6:$F$1255,4,0)),"",VLOOKUP(B50,'START LİSTE'!$B$6:$F$1255,4,0))</f>
        <v>F</v>
      </c>
      <c r="F50" s="43">
        <f>IF(ISERROR(VLOOKUP($B50,'START LİSTE'!$B$6:$F$1255,5,0)),"",VLOOKUP($B50,'START LİSTE'!$B$6:$F$1255,5,0))</f>
        <v>35531</v>
      </c>
      <c r="G50" s="94"/>
      <c r="H50" s="44">
        <f t="shared" si="1"/>
        <v>41</v>
      </c>
      <c r="I50" s="129" t="str">
        <f t="shared" si="2"/>
        <v>Erzincan-Küçükler ve Yıldızlar Kulüpler Bölgesel Kros Ligi Yarışmaları</v>
      </c>
      <c r="J50" s="129" t="str">
        <f t="shared" si="3"/>
        <v>3000 Metre</v>
      </c>
      <c r="K50" s="130">
        <f t="shared" si="4"/>
        <v>41693.458333333336</v>
      </c>
    </row>
    <row r="51" spans="1:11" ht="18" customHeight="1">
      <c r="A51" s="39">
        <f t="shared" si="0"/>
        <v>46</v>
      </c>
      <c r="B51" s="40">
        <v>462</v>
      </c>
      <c r="C51" s="41" t="str">
        <f>IF(ISERROR(VLOOKUP(B51,'START LİSTE'!$B$6:$F$1255,2,0)),"",VLOOKUP(B51,'START LİSTE'!$B$6:$F$1255,2,0))</f>
        <v>ENES GÖVEZ</v>
      </c>
      <c r="D51" s="41" t="str">
        <f>IF(ISERROR(VLOOKUP(B51,'START LİSTE'!$B$6:$F$1255,3,0)),"",VLOOKUP(B51,'START LİSTE'!$B$6:$F$1255,3,0))</f>
        <v>IĞDIR</v>
      </c>
      <c r="E51" s="42" t="str">
        <f>IF(ISERROR(VLOOKUP(B51,'START LİSTE'!$B$6:$F$1255,4,0)),"",VLOOKUP(B51,'START LİSTE'!$B$6:$F$1255,4,0))</f>
        <v>T</v>
      </c>
      <c r="F51" s="43">
        <f>IF(ISERROR(VLOOKUP($B51,'START LİSTE'!$B$6:$F$1255,5,0)),"",VLOOKUP($B51,'START LİSTE'!$B$6:$F$1255,5,0))</f>
        <v>35909</v>
      </c>
      <c r="G51" s="94"/>
      <c r="H51" s="44">
        <f t="shared" si="1"/>
        <v>42</v>
      </c>
      <c r="I51" s="129" t="str">
        <f t="shared" si="2"/>
        <v>Erzincan-Küçükler ve Yıldızlar Kulüpler Bölgesel Kros Ligi Yarışmaları</v>
      </c>
      <c r="J51" s="129" t="str">
        <f t="shared" si="3"/>
        <v>3000 Metre</v>
      </c>
      <c r="K51" s="130">
        <f t="shared" si="4"/>
        <v>41693.458333333336</v>
      </c>
    </row>
    <row r="52" spans="1:11" ht="18" customHeight="1">
      <c r="A52" s="39">
        <f t="shared" si="0"/>
        <v>47</v>
      </c>
      <c r="B52" s="40">
        <v>409</v>
      </c>
      <c r="C52" s="41" t="str">
        <f>IF(ISERROR(VLOOKUP(B52,'START LİSTE'!$B$6:$F$1255,2,0)),"",VLOOKUP(B52,'START LİSTE'!$B$6:$F$1255,2,0))</f>
        <v>ONUR ADIGÜSEL</v>
      </c>
      <c r="D52" s="41" t="str">
        <f>IF(ISERROR(VLOOKUP(B52,'START LİSTE'!$B$6:$F$1255,3,0)),"",VLOOKUP(B52,'START LİSTE'!$B$6:$F$1255,3,0))</f>
        <v>AĞRI - LALEZAR SPOR KULÜBÜ</v>
      </c>
      <c r="E52" s="42" t="str">
        <f>IF(ISERROR(VLOOKUP(B52,'START LİSTE'!$B$6:$F$1255,4,0)),"",VLOOKUP(B52,'START LİSTE'!$B$6:$F$1255,4,0))</f>
        <v>T</v>
      </c>
      <c r="F52" s="43">
        <f>IF(ISERROR(VLOOKUP($B52,'START LİSTE'!$B$6:$F$1255,5,0)),"",VLOOKUP($B52,'START LİSTE'!$B$6:$F$1255,5,0))</f>
        <v>35796</v>
      </c>
      <c r="G52" s="94"/>
      <c r="H52" s="44">
        <f t="shared" si="1"/>
        <v>43</v>
      </c>
      <c r="I52" s="129" t="str">
        <f t="shared" si="2"/>
        <v>Erzincan-Küçükler ve Yıldızlar Kulüpler Bölgesel Kros Ligi Yarışmaları</v>
      </c>
      <c r="J52" s="129" t="str">
        <f t="shared" si="3"/>
        <v>3000 Metre</v>
      </c>
      <c r="K52" s="130">
        <f t="shared" si="4"/>
        <v>41693.458333333336</v>
      </c>
    </row>
    <row r="53" spans="1:11" ht="18" customHeight="1">
      <c r="A53" s="39">
        <f t="shared" si="0"/>
        <v>48</v>
      </c>
      <c r="B53" s="40">
        <v>448</v>
      </c>
      <c r="C53" s="41" t="str">
        <f>IF(ISERROR(VLOOKUP(B53,'START LİSTE'!$B$6:$F$1255,2,0)),"",VLOOKUP(B53,'START LİSTE'!$B$6:$F$1255,2,0))</f>
        <v>EMRAH ÖKÜNÇ</v>
      </c>
      <c r="D53" s="41" t="str">
        <f>IF(ISERROR(VLOOKUP(B53,'START LİSTE'!$B$6:$F$1255,3,0)),"",VLOOKUP(B53,'START LİSTE'!$B$6:$F$1255,3,0))</f>
        <v>BİTLİS POLİS GÜCÜ SPOR KLB</v>
      </c>
      <c r="E53" s="42" t="str">
        <f>IF(ISERROR(VLOOKUP(B53,'START LİSTE'!$B$6:$F$1255,4,0)),"",VLOOKUP(B53,'START LİSTE'!$B$6:$F$1255,4,0))</f>
        <v>T</v>
      </c>
      <c r="F53" s="43">
        <f>IF(ISERROR(VLOOKUP($B53,'START LİSTE'!$B$6:$F$1255,5,0)),"",VLOOKUP($B53,'START LİSTE'!$B$6:$F$1255,5,0))</f>
        <v>35659</v>
      </c>
      <c r="G53" s="94"/>
      <c r="H53" s="44">
        <f t="shared" si="1"/>
        <v>44</v>
      </c>
      <c r="I53" s="129" t="str">
        <f t="shared" si="2"/>
        <v>Erzincan-Küçükler ve Yıldızlar Kulüpler Bölgesel Kros Ligi Yarışmaları</v>
      </c>
      <c r="J53" s="129" t="str">
        <f t="shared" si="3"/>
        <v>3000 Metre</v>
      </c>
      <c r="K53" s="130">
        <f t="shared" si="4"/>
        <v>41693.458333333336</v>
      </c>
    </row>
    <row r="54" spans="1:11" ht="18" customHeight="1">
      <c r="A54" s="39">
        <f t="shared" si="0"/>
        <v>49</v>
      </c>
      <c r="B54" s="40">
        <v>468</v>
      </c>
      <c r="C54" s="41" t="str">
        <f>IF(ISERROR(VLOOKUP(B54,'START LİSTE'!$B$6:$F$1255,2,0)),"",VLOOKUP(B54,'START LİSTE'!$B$6:$F$1255,2,0))</f>
        <v>OĞUZHAN KORKUT</v>
      </c>
      <c r="D54" s="41" t="str">
        <f>IF(ISERROR(VLOOKUP(B54,'START LİSTE'!$B$6:$F$1255,3,0)),"",VLOOKUP(B54,'START LİSTE'!$B$6:$F$1255,3,0))</f>
        <v>BİNGÖL GENÇLİK SPOR KULÜBÜ</v>
      </c>
      <c r="E54" s="42" t="str">
        <f>IF(ISERROR(VLOOKUP(B54,'START LİSTE'!$B$6:$F$1255,4,0)),"",VLOOKUP(B54,'START LİSTE'!$B$6:$F$1255,4,0))</f>
        <v>T</v>
      </c>
      <c r="F54" s="43">
        <f>IF(ISERROR(VLOOKUP($B54,'START LİSTE'!$B$6:$F$1255,5,0)),"",VLOOKUP($B54,'START LİSTE'!$B$6:$F$1255,5,0))</f>
        <v>35802</v>
      </c>
      <c r="G54" s="94"/>
      <c r="H54" s="44">
        <f t="shared" si="1"/>
        <v>45</v>
      </c>
      <c r="I54" s="129" t="str">
        <f t="shared" si="2"/>
        <v>Erzincan-Küçükler ve Yıldızlar Kulüpler Bölgesel Kros Ligi Yarışmaları</v>
      </c>
      <c r="J54" s="129" t="str">
        <f t="shared" si="3"/>
        <v>3000 Metre</v>
      </c>
      <c r="K54" s="130">
        <f t="shared" si="4"/>
        <v>41693.458333333336</v>
      </c>
    </row>
    <row r="55" spans="1:11" ht="18" customHeight="1">
      <c r="A55" s="39">
        <f t="shared" si="0"/>
        <v>50</v>
      </c>
      <c r="B55" s="40">
        <v>418</v>
      </c>
      <c r="C55" s="41" t="str">
        <f>IF(ISERROR(VLOOKUP(B55,'START LİSTE'!$B$6:$F$1255,2,0)),"",VLOOKUP(B55,'START LİSTE'!$B$6:$F$1255,2,0))</f>
        <v>YUNUS ŞÖLEN</v>
      </c>
      <c r="D55" s="41" t="str">
        <f>IF(ISERROR(VLOOKUP(B55,'START LİSTE'!$B$6:$F$1255,3,0)),"",VLOOKUP(B55,'START LİSTE'!$B$6:$F$1255,3,0))</f>
        <v>BİTLİS-MUTKİ YBO GSK</v>
      </c>
      <c r="E55" s="42" t="str">
        <f>IF(ISERROR(VLOOKUP(B55,'START LİSTE'!$B$6:$F$1255,4,0)),"",VLOOKUP(B55,'START LİSTE'!$B$6:$F$1255,4,0))</f>
        <v>T</v>
      </c>
      <c r="F55" s="43">
        <f>IF(ISERROR(VLOOKUP($B55,'START LİSTE'!$B$6:$F$1255,5,0)),"",VLOOKUP($B55,'START LİSTE'!$B$6:$F$1255,5,0))</f>
        <v>35621</v>
      </c>
      <c r="G55" s="94"/>
      <c r="H55" s="44">
        <f t="shared" si="1"/>
        <v>46</v>
      </c>
      <c r="I55" s="129" t="str">
        <f t="shared" si="2"/>
        <v>Erzincan-Küçükler ve Yıldızlar Kulüpler Bölgesel Kros Ligi Yarışmaları</v>
      </c>
      <c r="J55" s="129" t="str">
        <f t="shared" si="3"/>
        <v>3000 Metre</v>
      </c>
      <c r="K55" s="130">
        <f t="shared" si="4"/>
        <v>41693.458333333336</v>
      </c>
    </row>
    <row r="56" spans="1:11" ht="18" customHeight="1">
      <c r="A56" s="39">
        <f t="shared" si="0"/>
        <v>51</v>
      </c>
      <c r="B56" s="40">
        <v>423</v>
      </c>
      <c r="C56" s="41" t="str">
        <f>IF(ISERROR(VLOOKUP(B56,'START LİSTE'!$B$6:$F$1255,2,0)),"",VLOOKUP(B56,'START LİSTE'!$B$6:$F$1255,2,0))</f>
        <v>MUHAMMET ALİ ŞENTÜRK</v>
      </c>
      <c r="D56" s="41" t="str">
        <f>IF(ISERROR(VLOOKUP(B56,'START LİSTE'!$B$6:$F$1255,3,0)),"",VLOOKUP(B56,'START LİSTE'!$B$6:$F$1255,3,0))</f>
        <v>ARDAHAN G.S.K</v>
      </c>
      <c r="E56" s="42" t="str">
        <f>IF(ISERROR(VLOOKUP(B56,'START LİSTE'!$B$6:$F$1255,4,0)),"",VLOOKUP(B56,'START LİSTE'!$B$6:$F$1255,4,0))</f>
        <v>T</v>
      </c>
      <c r="F56" s="43">
        <f>IF(ISERROR(VLOOKUP($B56,'START LİSTE'!$B$6:$F$1255,5,0)),"",VLOOKUP($B56,'START LİSTE'!$B$6:$F$1255,5,0))</f>
        <v>35866</v>
      </c>
      <c r="G56" s="94"/>
      <c r="H56" s="44">
        <f t="shared" si="1"/>
        <v>47</v>
      </c>
      <c r="I56" s="129" t="str">
        <f t="shared" si="2"/>
        <v>Erzincan-Küçükler ve Yıldızlar Kulüpler Bölgesel Kros Ligi Yarışmaları</v>
      </c>
      <c r="J56" s="129" t="str">
        <f t="shared" si="3"/>
        <v>3000 Metre</v>
      </c>
      <c r="K56" s="130">
        <f t="shared" si="4"/>
        <v>41693.458333333336</v>
      </c>
    </row>
    <row r="57" spans="1:11" ht="18" customHeight="1">
      <c r="A57" s="39">
        <f t="shared" si="0"/>
        <v>52</v>
      </c>
      <c r="B57" s="40">
        <v>430</v>
      </c>
      <c r="C57" s="41" t="str">
        <f>IF(ISERROR(VLOOKUP(B57,'START LİSTE'!$B$6:$F$1255,2,0)),"",VLOOKUP(B57,'START LİSTE'!$B$6:$F$1255,2,0))</f>
        <v>YUSUF KOÇLARDAN</v>
      </c>
      <c r="D57" s="41" t="str">
        <f>IF(ISERROR(VLOOKUP(B57,'START LİSTE'!$B$6:$F$1255,3,0)),"",VLOOKUP(B57,'START LİSTE'!$B$6:$F$1255,3,0))</f>
        <v>MUŞ-GENÇLİK HİZ.SPOR KLB.</v>
      </c>
      <c r="E57" s="42" t="str">
        <f>IF(ISERROR(VLOOKUP(B57,'START LİSTE'!$B$6:$F$1255,4,0)),"",VLOOKUP(B57,'START LİSTE'!$B$6:$F$1255,4,0))</f>
        <v>T</v>
      </c>
      <c r="F57" s="43">
        <f>IF(ISERROR(VLOOKUP($B57,'START LİSTE'!$B$6:$F$1255,5,0)),"",VLOOKUP($B57,'START LİSTE'!$B$6:$F$1255,5,0))</f>
        <v>35956</v>
      </c>
      <c r="G57" s="94"/>
      <c r="H57" s="44">
        <f t="shared" si="1"/>
        <v>48</v>
      </c>
      <c r="I57" s="129" t="str">
        <f t="shared" si="2"/>
        <v>Erzincan-Küçükler ve Yıldızlar Kulüpler Bölgesel Kros Ligi Yarışmaları</v>
      </c>
      <c r="J57" s="129" t="str">
        <f t="shared" si="3"/>
        <v>3000 Metre</v>
      </c>
      <c r="K57" s="130">
        <f t="shared" si="4"/>
        <v>41693.458333333336</v>
      </c>
    </row>
    <row r="58" spans="1:11" ht="18" customHeight="1">
      <c r="A58" s="39">
        <f t="shared" si="0"/>
        <v>53</v>
      </c>
      <c r="B58" s="40">
        <v>458</v>
      </c>
      <c r="C58" s="41" t="str">
        <f>IF(ISERROR(VLOOKUP(B58,'START LİSTE'!$B$6:$F$1255,2,0)),"",VLOOKUP(B58,'START LİSTE'!$B$6:$F$1255,2,0))</f>
        <v>ULAŞ YİĞİT</v>
      </c>
      <c r="D58" s="41" t="str">
        <f>IF(ISERROR(VLOOKUP(B58,'START LİSTE'!$B$6:$F$1255,3,0)),"",VLOOKUP(B58,'START LİSTE'!$B$6:$F$1255,3,0))</f>
        <v>TUNCELİ-GENÇLİK SPOR</v>
      </c>
      <c r="E58" s="42" t="str">
        <f>IF(ISERROR(VLOOKUP(B58,'START LİSTE'!$B$6:$F$1255,4,0)),"",VLOOKUP(B58,'START LİSTE'!$B$6:$F$1255,4,0))</f>
        <v>T</v>
      </c>
      <c r="F58" s="43">
        <f>IF(ISERROR(VLOOKUP($B58,'START LİSTE'!$B$6:$F$1255,5,0)),"",VLOOKUP($B58,'START LİSTE'!$B$6:$F$1255,5,0))</f>
        <v>35796</v>
      </c>
      <c r="G58" s="94"/>
      <c r="H58" s="44">
        <f t="shared" si="1"/>
        <v>49</v>
      </c>
      <c r="I58" s="129" t="str">
        <f t="shared" si="2"/>
        <v>Erzincan-Küçükler ve Yıldızlar Kulüpler Bölgesel Kros Ligi Yarışmaları</v>
      </c>
      <c r="J58" s="129" t="str">
        <f t="shared" si="3"/>
        <v>3000 Metre</v>
      </c>
      <c r="K58" s="130">
        <f t="shared" si="4"/>
        <v>41693.458333333336</v>
      </c>
    </row>
    <row r="59" spans="1:11" ht="18" customHeight="1">
      <c r="A59" s="39">
        <f t="shared" si="0"/>
        <v>54</v>
      </c>
      <c r="B59" s="40">
        <v>424</v>
      </c>
      <c r="C59" s="41" t="str">
        <f>IF(ISERROR(VLOOKUP(B59,'START LİSTE'!$B$6:$F$1255,2,0)),"",VLOOKUP(B59,'START LİSTE'!$B$6:$F$1255,2,0))</f>
        <v>MURAT ZENCİRCİ</v>
      </c>
      <c r="D59" s="41" t="str">
        <f>IF(ISERROR(VLOOKUP(B59,'START LİSTE'!$B$6:$F$1255,3,0)),"",VLOOKUP(B59,'START LİSTE'!$B$6:$F$1255,3,0))</f>
        <v>ARDAHAN GÖLE G.S.K</v>
      </c>
      <c r="E59" s="42" t="str">
        <f>IF(ISERROR(VLOOKUP(B59,'START LİSTE'!$B$6:$F$1255,4,0)),"",VLOOKUP(B59,'START LİSTE'!$B$6:$F$1255,4,0))</f>
        <v>T</v>
      </c>
      <c r="F59" s="43">
        <f>IF(ISERROR(VLOOKUP($B59,'START LİSTE'!$B$6:$F$1255,5,0)),"",VLOOKUP($B59,'START LİSTE'!$B$6:$F$1255,5,0))</f>
        <v>35908</v>
      </c>
      <c r="G59" s="94"/>
      <c r="H59" s="44">
        <f t="shared" si="1"/>
        <v>50</v>
      </c>
      <c r="I59" s="129" t="str">
        <f t="shared" si="2"/>
        <v>Erzincan-Küçükler ve Yıldızlar Kulüpler Bölgesel Kros Ligi Yarışmaları</v>
      </c>
      <c r="J59" s="129" t="str">
        <f t="shared" si="3"/>
        <v>3000 Metre</v>
      </c>
      <c r="K59" s="130">
        <f t="shared" si="4"/>
        <v>41693.458333333336</v>
      </c>
    </row>
    <row r="60" spans="1:11" ht="18" customHeight="1">
      <c r="A60" s="39">
        <f t="shared" si="0"/>
        <v>55</v>
      </c>
      <c r="B60" s="40">
        <v>419</v>
      </c>
      <c r="C60" s="41" t="str">
        <f>IF(ISERROR(VLOOKUP(B60,'START LİSTE'!$B$6:$F$1255,2,0)),"",VLOOKUP(B60,'START LİSTE'!$B$6:$F$1255,2,0))</f>
        <v>EMRAH ŞÖLEN</v>
      </c>
      <c r="D60" s="41" t="str">
        <f>IF(ISERROR(VLOOKUP(B60,'START LİSTE'!$B$6:$F$1255,3,0)),"",VLOOKUP(B60,'START LİSTE'!$B$6:$F$1255,3,0))</f>
        <v>BİTLİS-MUTKİ YBO GSK</v>
      </c>
      <c r="E60" s="42" t="str">
        <f>IF(ISERROR(VLOOKUP(B60,'START LİSTE'!$B$6:$F$1255,4,0)),"",VLOOKUP(B60,'START LİSTE'!$B$6:$F$1255,4,0))</f>
        <v>T</v>
      </c>
      <c r="F60" s="43">
        <f>IF(ISERROR(VLOOKUP($B60,'START LİSTE'!$B$6:$F$1255,5,0)),"",VLOOKUP($B60,'START LİSTE'!$B$6:$F$1255,5,0))</f>
        <v>35551</v>
      </c>
      <c r="G60" s="94"/>
      <c r="H60" s="44">
        <f t="shared" si="1"/>
        <v>51</v>
      </c>
      <c r="I60" s="129" t="str">
        <f t="shared" si="2"/>
        <v>Erzincan-Küçükler ve Yıldızlar Kulüpler Bölgesel Kros Ligi Yarışmaları</v>
      </c>
      <c r="J60" s="129" t="str">
        <f t="shared" si="3"/>
        <v>3000 Metre</v>
      </c>
      <c r="K60" s="130">
        <f t="shared" si="4"/>
        <v>41693.458333333336</v>
      </c>
    </row>
    <row r="61" spans="1:11" ht="18" customHeight="1">
      <c r="A61" s="39">
        <f t="shared" si="0"/>
        <v>56</v>
      </c>
      <c r="B61" s="40">
        <v>476</v>
      </c>
      <c r="C61" s="41" t="str">
        <f>IF(ISERROR(VLOOKUP(B61,'START LİSTE'!$B$6:$F$1255,2,0)),"",VLOOKUP(B61,'START LİSTE'!$B$6:$F$1255,2,0))</f>
        <v>HAKAN ERGİN</v>
      </c>
      <c r="D61" s="41" t="str">
        <f>IF(ISERROR(VLOOKUP(B61,'START LİSTE'!$B$6:$F$1255,3,0)),"",VLOOKUP(B61,'START LİSTE'!$B$6:$F$1255,3,0))</f>
        <v>VAN YENİ ÖZVAN SPOR K.</v>
      </c>
      <c r="E61" s="42" t="str">
        <f>IF(ISERROR(VLOOKUP(B61,'START LİSTE'!$B$6:$F$1255,4,0)),"",VLOOKUP(B61,'START LİSTE'!$B$6:$F$1255,4,0))</f>
        <v>T</v>
      </c>
      <c r="F61" s="43">
        <f>IF(ISERROR(VLOOKUP($B61,'START LİSTE'!$B$6:$F$1255,5,0)),"",VLOOKUP($B61,'START LİSTE'!$B$6:$F$1255,5,0))</f>
        <v>35612</v>
      </c>
      <c r="G61" s="94"/>
      <c r="H61" s="44">
        <f t="shared" si="1"/>
        <v>52</v>
      </c>
      <c r="I61" s="129" t="str">
        <f t="shared" si="2"/>
        <v>Erzincan-Küçükler ve Yıldızlar Kulüpler Bölgesel Kros Ligi Yarışmaları</v>
      </c>
      <c r="J61" s="129" t="str">
        <f t="shared" si="3"/>
        <v>3000 Metre</v>
      </c>
      <c r="K61" s="130">
        <f t="shared" si="4"/>
        <v>41693.458333333336</v>
      </c>
    </row>
    <row r="62" spans="1:11" ht="18" customHeight="1">
      <c r="A62" s="39">
        <f t="shared" si="0"/>
        <v>57</v>
      </c>
      <c r="B62" s="40">
        <v>443</v>
      </c>
      <c r="C62" s="41" t="str">
        <f>IF(ISERROR(VLOOKUP(B62,'START LİSTE'!$B$6:$F$1255,2,0)),"",VLOOKUP(B62,'START LİSTE'!$B$6:$F$1255,2,0))</f>
        <v>EMRAH ÇÖL</v>
      </c>
      <c r="D62" s="41" t="str">
        <f>IF(ISERROR(VLOOKUP(B62,'START LİSTE'!$B$6:$F$1255,3,0)),"",VLOOKUP(B62,'START LİSTE'!$B$6:$F$1255,3,0))</f>
        <v>VAN-ERCİŞ YİBO SPOR KUL</v>
      </c>
      <c r="E62" s="42" t="str">
        <f>IF(ISERROR(VLOOKUP(B62,'START LİSTE'!$B$6:$F$1255,4,0)),"",VLOOKUP(B62,'START LİSTE'!$B$6:$F$1255,4,0))</f>
        <v>T</v>
      </c>
      <c r="F62" s="43">
        <f>IF(ISERROR(VLOOKUP($B62,'START LİSTE'!$B$6:$F$1255,5,0)),"",VLOOKUP($B62,'START LİSTE'!$B$6:$F$1255,5,0))</f>
        <v>36039</v>
      </c>
      <c r="G62" s="94"/>
      <c r="H62" s="44">
        <f t="shared" si="1"/>
        <v>53</v>
      </c>
      <c r="I62" s="129" t="str">
        <f t="shared" si="2"/>
        <v>Erzincan-Küçükler ve Yıldızlar Kulüpler Bölgesel Kros Ligi Yarışmaları</v>
      </c>
      <c r="J62" s="129" t="str">
        <f t="shared" si="3"/>
        <v>3000 Metre</v>
      </c>
      <c r="K62" s="130">
        <f t="shared" si="4"/>
        <v>41693.458333333336</v>
      </c>
    </row>
    <row r="63" spans="1:11" ht="18" customHeight="1">
      <c r="A63" s="39">
        <f t="shared" si="0"/>
        <v>58</v>
      </c>
      <c r="B63" s="40">
        <v>460</v>
      </c>
      <c r="C63" s="41" t="str">
        <f>IF(ISERROR(VLOOKUP(B63,'START LİSTE'!$B$6:$F$1255,2,0)),"",VLOOKUP(B63,'START LİSTE'!$B$6:$F$1255,2,0))</f>
        <v>ŞAHİN IRMAK</v>
      </c>
      <c r="D63" s="41" t="str">
        <f>IF(ISERROR(VLOOKUP(B63,'START LİSTE'!$B$6:$F$1255,3,0)),"",VLOOKUP(B63,'START LİSTE'!$B$6:$F$1255,3,0))</f>
        <v>IĞDIR</v>
      </c>
      <c r="E63" s="42" t="str">
        <f>IF(ISERROR(VLOOKUP(B63,'START LİSTE'!$B$6:$F$1255,4,0)),"",VLOOKUP(B63,'START LİSTE'!$B$6:$F$1255,4,0))</f>
        <v>T</v>
      </c>
      <c r="F63" s="43">
        <f>IF(ISERROR(VLOOKUP($B63,'START LİSTE'!$B$6:$F$1255,5,0)),"",VLOOKUP($B63,'START LİSTE'!$B$6:$F$1255,5,0))</f>
        <v>35431</v>
      </c>
      <c r="G63" s="94"/>
      <c r="H63" s="44">
        <f t="shared" si="1"/>
        <v>54</v>
      </c>
      <c r="I63" s="129" t="str">
        <f t="shared" si="2"/>
        <v>Erzincan-Küçükler ve Yıldızlar Kulüpler Bölgesel Kros Ligi Yarışmaları</v>
      </c>
      <c r="J63" s="129" t="str">
        <f t="shared" si="3"/>
        <v>3000 Metre</v>
      </c>
      <c r="K63" s="130">
        <f t="shared" si="4"/>
        <v>41693.458333333336</v>
      </c>
    </row>
    <row r="64" spans="1:11" ht="18" customHeight="1">
      <c r="A64" s="39">
        <f t="shared" si="0"/>
        <v>59</v>
      </c>
      <c r="B64" s="40">
        <v>457</v>
      </c>
      <c r="C64" s="41" t="str">
        <f>IF(ISERROR(VLOOKUP(B64,'START LİSTE'!$B$6:$F$1255,2,0)),"",VLOOKUP(B64,'START LİSTE'!$B$6:$F$1255,2,0))</f>
        <v>BARAN TAT</v>
      </c>
      <c r="D64" s="41" t="str">
        <f>IF(ISERROR(VLOOKUP(B64,'START LİSTE'!$B$6:$F$1255,3,0)),"",VLOOKUP(B64,'START LİSTE'!$B$6:$F$1255,3,0))</f>
        <v>TUNCELİ-GENÇLİK SPOR</v>
      </c>
      <c r="E64" s="42" t="str">
        <f>IF(ISERROR(VLOOKUP(B64,'START LİSTE'!$B$6:$F$1255,4,0)),"",VLOOKUP(B64,'START LİSTE'!$B$6:$F$1255,4,0))</f>
        <v>T</v>
      </c>
      <c r="F64" s="43">
        <f>IF(ISERROR(VLOOKUP($B64,'START LİSTE'!$B$6:$F$1255,5,0)),"",VLOOKUP($B64,'START LİSTE'!$B$6:$F$1255,5,0))</f>
        <v>35796</v>
      </c>
      <c r="G64" s="94"/>
      <c r="H64" s="44">
        <f t="shared" si="1"/>
        <v>55</v>
      </c>
      <c r="I64" s="129" t="str">
        <f t="shared" si="2"/>
        <v>Erzincan-Küçükler ve Yıldızlar Kulüpler Bölgesel Kros Ligi Yarışmaları</v>
      </c>
      <c r="J64" s="129" t="str">
        <f t="shared" si="3"/>
        <v>3000 Metre</v>
      </c>
      <c r="K64" s="130">
        <f t="shared" si="4"/>
        <v>41693.458333333336</v>
      </c>
    </row>
    <row r="65" spans="1:11" ht="18" customHeight="1">
      <c r="A65" s="39">
        <f t="shared" si="0"/>
        <v>60</v>
      </c>
      <c r="B65" s="40">
        <v>463</v>
      </c>
      <c r="C65" s="41" t="str">
        <f>IF(ISERROR(VLOOKUP(B65,'START LİSTE'!$B$6:$F$1255,2,0)),"",VLOOKUP(B65,'START LİSTE'!$B$6:$F$1255,2,0))</f>
        <v>SEYİTHAN BATUR</v>
      </c>
      <c r="D65" s="41" t="str">
        <f>IF(ISERROR(VLOOKUP(B65,'START LİSTE'!$B$6:$F$1255,3,0)),"",VLOOKUP(B65,'START LİSTE'!$B$6:$F$1255,3,0))</f>
        <v>IĞDIR</v>
      </c>
      <c r="E65" s="42" t="str">
        <f>IF(ISERROR(VLOOKUP(B65,'START LİSTE'!$B$6:$F$1255,4,0)),"",VLOOKUP(B65,'START LİSTE'!$B$6:$F$1255,4,0))</f>
        <v>T</v>
      </c>
      <c r="F65" s="43">
        <f>IF(ISERROR(VLOOKUP($B65,'START LİSTE'!$B$6:$F$1255,5,0)),"",VLOOKUP($B65,'START LİSTE'!$B$6:$F$1255,5,0))</f>
        <v>36070</v>
      </c>
      <c r="G65" s="94"/>
      <c r="H65" s="44">
        <f t="shared" si="1"/>
        <v>56</v>
      </c>
      <c r="I65" s="129" t="str">
        <f t="shared" si="2"/>
        <v>Erzincan-Küçükler ve Yıldızlar Kulüpler Bölgesel Kros Ligi Yarışmaları</v>
      </c>
      <c r="J65" s="129" t="str">
        <f t="shared" si="3"/>
        <v>3000 Metre</v>
      </c>
      <c r="K65" s="130">
        <f t="shared" si="4"/>
        <v>41693.458333333336</v>
      </c>
    </row>
    <row r="66" spans="1:11" ht="18" customHeight="1">
      <c r="A66" s="39">
        <f t="shared" si="0"/>
        <v>61</v>
      </c>
      <c r="B66" s="40">
        <v>417</v>
      </c>
      <c r="C66" s="41" t="str">
        <f>IF(ISERROR(VLOOKUP(B66,'START LİSTE'!$B$6:$F$1255,2,0)),"",VLOOKUP(B66,'START LİSTE'!$B$6:$F$1255,2,0))</f>
        <v>HARUN DENİZ</v>
      </c>
      <c r="D66" s="41" t="str">
        <f>IF(ISERROR(VLOOKUP(B66,'START LİSTE'!$B$6:$F$1255,3,0)),"",VLOOKUP(B66,'START LİSTE'!$B$6:$F$1255,3,0))</f>
        <v>BİTLİS-MUTKİ YBO GSK</v>
      </c>
      <c r="E66" s="42" t="str">
        <f>IF(ISERROR(VLOOKUP(B66,'START LİSTE'!$B$6:$F$1255,4,0)),"",VLOOKUP(B66,'START LİSTE'!$B$6:$F$1255,4,0))</f>
        <v>T</v>
      </c>
      <c r="F66" s="43">
        <f>IF(ISERROR(VLOOKUP($B66,'START LİSTE'!$B$6:$F$1255,5,0)),"",VLOOKUP($B66,'START LİSTE'!$B$6:$F$1255,5,0))</f>
        <v>35931</v>
      </c>
      <c r="G66" s="94"/>
      <c r="H66" s="44">
        <f t="shared" si="1"/>
        <v>57</v>
      </c>
      <c r="I66" s="129" t="str">
        <f t="shared" si="2"/>
        <v>Erzincan-Küçükler ve Yıldızlar Kulüpler Bölgesel Kros Ligi Yarışmaları</v>
      </c>
      <c r="J66" s="129" t="str">
        <f t="shared" si="3"/>
        <v>3000 Metre</v>
      </c>
      <c r="K66" s="130">
        <f t="shared" si="4"/>
        <v>41693.458333333336</v>
      </c>
    </row>
    <row r="67" spans="1:11" ht="18" customHeight="1">
      <c r="A67" s="39">
        <f t="shared" si="0"/>
        <v>62</v>
      </c>
      <c r="B67" s="40">
        <v>428</v>
      </c>
      <c r="C67" s="41" t="str">
        <f>IF(ISERROR(VLOOKUP(B67,'START LİSTE'!$B$6:$F$1255,2,0)),"",VLOOKUP(B67,'START LİSTE'!$B$6:$F$1255,2,0))</f>
        <v>SEFA YUNT</v>
      </c>
      <c r="D67" s="41" t="str">
        <f>IF(ISERROR(VLOOKUP(B67,'START LİSTE'!$B$6:$F$1255,3,0)),"",VLOOKUP(B67,'START LİSTE'!$B$6:$F$1255,3,0))</f>
        <v>MUŞ-GENÇLİK HİZ.SPOR KLB.</v>
      </c>
      <c r="E67" s="42" t="str">
        <f>IF(ISERROR(VLOOKUP(B67,'START LİSTE'!$B$6:$F$1255,4,0)),"",VLOOKUP(B67,'START LİSTE'!$B$6:$F$1255,4,0))</f>
        <v>T</v>
      </c>
      <c r="F67" s="43">
        <f>IF(ISERROR(VLOOKUP($B67,'START LİSTE'!$B$6:$F$1255,5,0)),"",VLOOKUP($B67,'START LİSTE'!$B$6:$F$1255,5,0))</f>
        <v>35443</v>
      </c>
      <c r="G67" s="94"/>
      <c r="H67" s="44">
        <f t="shared" si="1"/>
        <v>58</v>
      </c>
      <c r="I67" s="129" t="str">
        <f t="shared" si="2"/>
        <v>Erzincan-Küçükler ve Yıldızlar Kulüpler Bölgesel Kros Ligi Yarışmaları</v>
      </c>
      <c r="J67" s="129" t="str">
        <f t="shared" si="3"/>
        <v>3000 Metre</v>
      </c>
      <c r="K67" s="130">
        <f t="shared" si="4"/>
        <v>41693.458333333336</v>
      </c>
    </row>
    <row r="68" spans="1:11" ht="18" customHeight="1">
      <c r="A68" s="39">
        <f t="shared" si="0"/>
        <v>63</v>
      </c>
      <c r="B68" s="40">
        <v>421</v>
      </c>
      <c r="C68" s="41" t="str">
        <f>IF(ISERROR(VLOOKUP(B68,'START LİSTE'!$B$6:$F$1255,2,0)),"",VLOOKUP(B68,'START LİSTE'!$B$6:$F$1255,2,0))</f>
        <v>HALİL İBRAHİM AKTÜRK</v>
      </c>
      <c r="D68" s="41" t="str">
        <f>IF(ISERROR(VLOOKUP(B68,'START LİSTE'!$B$6:$F$1255,3,0)),"",VLOOKUP(B68,'START LİSTE'!$B$6:$F$1255,3,0))</f>
        <v>ARDAHAN G.S.K</v>
      </c>
      <c r="E68" s="42" t="str">
        <f>IF(ISERROR(VLOOKUP(B68,'START LİSTE'!$B$6:$F$1255,4,0)),"",VLOOKUP(B68,'START LİSTE'!$B$6:$F$1255,4,0))</f>
        <v>T</v>
      </c>
      <c r="F68" s="43">
        <f>IF(ISERROR(VLOOKUP($B68,'START LİSTE'!$B$6:$F$1255,5,0)),"",VLOOKUP($B68,'START LİSTE'!$B$6:$F$1255,5,0))</f>
        <v>35886</v>
      </c>
      <c r="G68" s="94"/>
      <c r="H68" s="44">
        <f t="shared" si="1"/>
        <v>59</v>
      </c>
      <c r="I68" s="129" t="str">
        <f t="shared" si="2"/>
        <v>Erzincan-Küçükler ve Yıldızlar Kulüpler Bölgesel Kros Ligi Yarışmaları</v>
      </c>
      <c r="J68" s="129" t="str">
        <f t="shared" si="3"/>
        <v>3000 Metre</v>
      </c>
      <c r="K68" s="130">
        <f t="shared" si="4"/>
        <v>41693.458333333336</v>
      </c>
    </row>
    <row r="69" spans="1:11" ht="18" customHeight="1">
      <c r="A69" s="39">
        <f t="shared" si="0"/>
        <v>64</v>
      </c>
      <c r="B69" s="40">
        <v>427</v>
      </c>
      <c r="C69" s="41" t="str">
        <f>IF(ISERROR(VLOOKUP(B69,'START LİSTE'!$B$6:$F$1255,2,0)),"",VLOOKUP(B69,'START LİSTE'!$B$6:$F$1255,2,0))</f>
        <v>ZEKİ ÇELİK</v>
      </c>
      <c r="D69" s="41" t="str">
        <f>IF(ISERROR(VLOOKUP(B69,'START LİSTE'!$B$6:$F$1255,3,0)),"",VLOOKUP(B69,'START LİSTE'!$B$6:$F$1255,3,0))</f>
        <v>ARDAHAN GÖLE G.S.K</v>
      </c>
      <c r="E69" s="42" t="str">
        <f>IF(ISERROR(VLOOKUP(B69,'START LİSTE'!$B$6:$F$1255,4,0)),"",VLOOKUP(B69,'START LİSTE'!$B$6:$F$1255,4,0))</f>
        <v>T</v>
      </c>
      <c r="F69" s="43">
        <f>IF(ISERROR(VLOOKUP($B69,'START LİSTE'!$B$6:$F$1255,5,0)),"",VLOOKUP($B69,'START LİSTE'!$B$6:$F$1255,5,0))</f>
        <v>35805</v>
      </c>
      <c r="G69" s="94"/>
      <c r="H69" s="44">
        <f t="shared" si="1"/>
        <v>60</v>
      </c>
      <c r="I69" s="129" t="str">
        <f t="shared" si="2"/>
        <v>Erzincan-Küçükler ve Yıldızlar Kulüpler Bölgesel Kros Ligi Yarışmaları</v>
      </c>
      <c r="J69" s="129" t="str">
        <f t="shared" si="3"/>
        <v>3000 Metre</v>
      </c>
      <c r="K69" s="130">
        <f t="shared" si="4"/>
        <v>41693.458333333336</v>
      </c>
    </row>
    <row r="70" spans="1:11" ht="18" customHeight="1">
      <c r="A70" s="39">
        <f t="shared" ref="A70:A114" si="5">IF(B70&lt;&gt;"",A69+1,"")</f>
        <v>65</v>
      </c>
      <c r="B70" s="40">
        <v>449</v>
      </c>
      <c r="C70" s="41" t="str">
        <f>IF(ISERROR(VLOOKUP(B70,'START LİSTE'!$B$6:$F$1255,2,0)),"",VLOOKUP(B70,'START LİSTE'!$B$6:$F$1255,2,0))</f>
        <v>GÜRKAN KOÇLARDAN</v>
      </c>
      <c r="D70" s="41" t="str">
        <f>IF(ISERROR(VLOOKUP(B70,'START LİSTE'!$B$6:$F$1255,3,0)),"",VLOOKUP(B70,'START LİSTE'!$B$6:$F$1255,3,0))</f>
        <v>BİTLİS POLİS GÜCÜ SPOR KLB</v>
      </c>
      <c r="E70" s="42" t="str">
        <f>IF(ISERROR(VLOOKUP(B70,'START LİSTE'!$B$6:$F$1255,4,0)),"",VLOOKUP(B70,'START LİSTE'!$B$6:$F$1255,4,0))</f>
        <v>T</v>
      </c>
      <c r="F70" s="43">
        <f>IF(ISERROR(VLOOKUP($B70,'START LİSTE'!$B$6:$F$1255,5,0)),"",VLOOKUP($B70,'START LİSTE'!$B$6:$F$1255,5,0))</f>
        <v>35974</v>
      </c>
      <c r="G70" s="94"/>
      <c r="H70" s="44">
        <f t="shared" ref="H70:H114" si="6">IF(OR(G70="DQ",G70="DNF",G70="DNS"),"-",IF(B70&lt;&gt;"",IF(E70="F",H69,H69+1),""))</f>
        <v>61</v>
      </c>
      <c r="I70" s="129" t="str">
        <f t="shared" si="2"/>
        <v>Erzincan-Küçükler ve Yıldızlar Kulüpler Bölgesel Kros Ligi Yarışmaları</v>
      </c>
      <c r="J70" s="129" t="str">
        <f t="shared" si="3"/>
        <v>3000 Metre</v>
      </c>
      <c r="K70" s="130">
        <f t="shared" si="4"/>
        <v>41693.458333333336</v>
      </c>
    </row>
    <row r="71" spans="1:11" ht="18" customHeight="1">
      <c r="A71" s="39">
        <f t="shared" si="5"/>
        <v>66</v>
      </c>
      <c r="B71" s="40">
        <v>420</v>
      </c>
      <c r="C71" s="41" t="str">
        <f>IF(ISERROR(VLOOKUP(B71,'START LİSTE'!$B$6:$F$1255,2,0)),"",VLOOKUP(B71,'START LİSTE'!$B$6:$F$1255,2,0))</f>
        <v>AŞKIN YİLMAZ</v>
      </c>
      <c r="D71" s="41" t="str">
        <f>IF(ISERROR(VLOOKUP(B71,'START LİSTE'!$B$6:$F$1255,3,0)),"",VLOOKUP(B71,'START LİSTE'!$B$6:$F$1255,3,0))</f>
        <v>ARDAHAN G.S.K</v>
      </c>
      <c r="E71" s="42" t="str">
        <f>IF(ISERROR(VLOOKUP(B71,'START LİSTE'!$B$6:$F$1255,4,0)),"",VLOOKUP(B71,'START LİSTE'!$B$6:$F$1255,4,0))</f>
        <v>T</v>
      </c>
      <c r="F71" s="43">
        <f>IF(ISERROR(VLOOKUP($B71,'START LİSTE'!$B$6:$F$1255,5,0)),"",VLOOKUP($B71,'START LİSTE'!$B$6:$F$1255,5,0))</f>
        <v>36016</v>
      </c>
      <c r="G71" s="94"/>
      <c r="H71" s="44">
        <f t="shared" si="6"/>
        <v>62</v>
      </c>
      <c r="I71" s="129" t="str">
        <f t="shared" ref="I71:I134" si="7">IF(B71="","",(CONCATENATE($A$3,"-",$A$2)))</f>
        <v>Erzincan-Küçükler ve Yıldızlar Kulüpler Bölgesel Kros Ligi Yarışmaları</v>
      </c>
      <c r="J71" s="129" t="str">
        <f t="shared" ref="J71:J134" si="8">IF(B71="","",$D$4)</f>
        <v>3000 Metre</v>
      </c>
      <c r="K71" s="130">
        <f t="shared" ref="K71:K134" si="9">IF(B71="","",$F$4)</f>
        <v>41693.458333333336</v>
      </c>
    </row>
    <row r="72" spans="1:11" ht="18" customHeight="1">
      <c r="A72" s="39">
        <f t="shared" si="5"/>
        <v>67</v>
      </c>
      <c r="B72" s="40">
        <v>416</v>
      </c>
      <c r="C72" s="41" t="str">
        <f>IF(ISERROR(VLOOKUP(B72,'START LİSTE'!$B$6:$F$1255,2,0)),"",VLOOKUP(B72,'START LİSTE'!$B$6:$F$1255,2,0))</f>
        <v>FARUK KURTULMUŞ</v>
      </c>
      <c r="D72" s="41" t="str">
        <f>IF(ISERROR(VLOOKUP(B72,'START LİSTE'!$B$6:$F$1255,3,0)),"",VLOOKUP(B72,'START LİSTE'!$B$6:$F$1255,3,0))</f>
        <v>BİTLİS-MUTKİ YBO GSK</v>
      </c>
      <c r="E72" s="42" t="str">
        <f>IF(ISERROR(VLOOKUP(B72,'START LİSTE'!$B$6:$F$1255,4,0)),"",VLOOKUP(B72,'START LİSTE'!$B$6:$F$1255,4,0))</f>
        <v>T</v>
      </c>
      <c r="F72" s="43">
        <f>IF(ISERROR(VLOOKUP($B72,'START LİSTE'!$B$6:$F$1255,5,0)),"",VLOOKUP($B72,'START LİSTE'!$B$6:$F$1255,5,0))</f>
        <v>35621</v>
      </c>
      <c r="G72" s="94"/>
      <c r="H72" s="44">
        <f t="shared" si="6"/>
        <v>63</v>
      </c>
      <c r="I72" s="129" t="str">
        <f t="shared" si="7"/>
        <v>Erzincan-Küçükler ve Yıldızlar Kulüpler Bölgesel Kros Ligi Yarışmaları</v>
      </c>
      <c r="J72" s="129" t="str">
        <f t="shared" si="8"/>
        <v>3000 Metre</v>
      </c>
      <c r="K72" s="130">
        <f t="shared" si="9"/>
        <v>41693.458333333336</v>
      </c>
    </row>
    <row r="73" spans="1:11" ht="18" customHeight="1">
      <c r="A73" s="39">
        <f t="shared" si="5"/>
        <v>68</v>
      </c>
      <c r="B73" s="40">
        <v>478</v>
      </c>
      <c r="C73" s="41" t="str">
        <f>IF(ISERROR(VLOOKUP(B73,'START LİSTE'!$B$6:$F$1255,2,0)),"",VLOOKUP(B73,'START LİSTE'!$B$6:$F$1255,2,0))</f>
        <v>RAHMİ TAN</v>
      </c>
      <c r="D73" s="41" t="str">
        <f>IF(ISERROR(VLOOKUP(B73,'START LİSTE'!$B$6:$F$1255,3,0)),"",VLOOKUP(B73,'START LİSTE'!$B$6:$F$1255,3,0))</f>
        <v>VAN YENİ ÖZVAN SPOR K.</v>
      </c>
      <c r="E73" s="42" t="str">
        <f>IF(ISERROR(VLOOKUP(B73,'START LİSTE'!$B$6:$F$1255,4,0)),"",VLOOKUP(B73,'START LİSTE'!$B$6:$F$1255,4,0))</f>
        <v>T</v>
      </c>
      <c r="F73" s="43">
        <f>IF(ISERROR(VLOOKUP($B73,'START LİSTE'!$B$6:$F$1255,5,0)),"",VLOOKUP($B73,'START LİSTE'!$B$6:$F$1255,5,0))</f>
        <v>35725</v>
      </c>
      <c r="G73" s="94"/>
      <c r="H73" s="44">
        <f t="shared" si="6"/>
        <v>64</v>
      </c>
      <c r="I73" s="129" t="str">
        <f t="shared" si="7"/>
        <v>Erzincan-Küçükler ve Yıldızlar Kulüpler Bölgesel Kros Ligi Yarışmaları</v>
      </c>
      <c r="J73" s="129" t="str">
        <f t="shared" si="8"/>
        <v>3000 Metre</v>
      </c>
      <c r="K73" s="130">
        <f t="shared" si="9"/>
        <v>41693.458333333336</v>
      </c>
    </row>
    <row r="74" spans="1:11" ht="18" customHeight="1">
      <c r="A74" s="39">
        <f t="shared" si="5"/>
        <v>69</v>
      </c>
      <c r="B74" s="40">
        <v>477</v>
      </c>
      <c r="C74" s="41" t="str">
        <f>IF(ISERROR(VLOOKUP(B74,'START LİSTE'!$B$6:$F$1255,2,0)),"",VLOOKUP(B74,'START LİSTE'!$B$6:$F$1255,2,0))</f>
        <v>MEHMET BAŞİ</v>
      </c>
      <c r="D74" s="41" t="str">
        <f>IF(ISERROR(VLOOKUP(B74,'START LİSTE'!$B$6:$F$1255,3,0)),"",VLOOKUP(B74,'START LİSTE'!$B$6:$F$1255,3,0))</f>
        <v>VAN YENİ ÖZVAN SPOR K.</v>
      </c>
      <c r="E74" s="42" t="str">
        <f>IF(ISERROR(VLOOKUP(B74,'START LİSTE'!$B$6:$F$1255,4,0)),"",VLOOKUP(B74,'START LİSTE'!$B$6:$F$1255,4,0))</f>
        <v>T</v>
      </c>
      <c r="F74" s="43">
        <f>IF(ISERROR(VLOOKUP($B74,'START LİSTE'!$B$6:$F$1255,5,0)),"",VLOOKUP($B74,'START LİSTE'!$B$6:$F$1255,5,0))</f>
        <v>35796</v>
      </c>
      <c r="G74" s="94"/>
      <c r="H74" s="44">
        <f t="shared" si="6"/>
        <v>65</v>
      </c>
      <c r="I74" s="129" t="str">
        <f t="shared" si="7"/>
        <v>Erzincan-Küçükler ve Yıldızlar Kulüpler Bölgesel Kros Ligi Yarışmaları</v>
      </c>
      <c r="J74" s="129" t="str">
        <f t="shared" si="8"/>
        <v>3000 Metre</v>
      </c>
      <c r="K74" s="130">
        <f t="shared" si="9"/>
        <v>41693.458333333336</v>
      </c>
    </row>
    <row r="75" spans="1:11" ht="18" customHeight="1">
      <c r="A75" s="39">
        <f t="shared" si="5"/>
        <v>70</v>
      </c>
      <c r="B75" s="40">
        <v>451</v>
      </c>
      <c r="C75" s="41" t="str">
        <f>IF(ISERROR(VLOOKUP(B75,'START LİSTE'!$B$6:$F$1255,2,0)),"",VLOOKUP(B75,'START LİSTE'!$B$6:$F$1255,2,0))</f>
        <v>MUSTAFA ŞÖLEN</v>
      </c>
      <c r="D75" s="41" t="str">
        <f>IF(ISERROR(VLOOKUP(B75,'START LİSTE'!$B$6:$F$1255,3,0)),"",VLOOKUP(B75,'START LİSTE'!$B$6:$F$1255,3,0))</f>
        <v>BİTLİS POLİS GÜCÜ SPOR KLB</v>
      </c>
      <c r="E75" s="42" t="str">
        <f>IF(ISERROR(VLOOKUP(B75,'START LİSTE'!$B$6:$F$1255,4,0)),"",VLOOKUP(B75,'START LİSTE'!$B$6:$F$1255,4,0))</f>
        <v>T</v>
      </c>
      <c r="F75" s="43">
        <f>IF(ISERROR(VLOOKUP($B75,'START LİSTE'!$B$6:$F$1255,5,0)),"",VLOOKUP($B75,'START LİSTE'!$B$6:$F$1255,5,0))</f>
        <v>36008</v>
      </c>
      <c r="G75" s="94"/>
      <c r="H75" s="44">
        <f t="shared" si="6"/>
        <v>66</v>
      </c>
      <c r="I75" s="129" t="str">
        <f t="shared" si="7"/>
        <v>Erzincan-Küçükler ve Yıldızlar Kulüpler Bölgesel Kros Ligi Yarışmaları</v>
      </c>
      <c r="J75" s="129" t="str">
        <f t="shared" si="8"/>
        <v>3000 Metre</v>
      </c>
      <c r="K75" s="130">
        <f t="shared" si="9"/>
        <v>41693.458333333336</v>
      </c>
    </row>
    <row r="76" spans="1:11" ht="18" customHeight="1">
      <c r="A76" s="39">
        <f t="shared" si="5"/>
        <v>71</v>
      </c>
      <c r="B76" s="40">
        <v>466</v>
      </c>
      <c r="C76" s="41" t="str">
        <f>IF(ISERROR(VLOOKUP(B76,'START LİSTE'!$B$6:$F$1255,2,0)),"",VLOOKUP(B76,'START LİSTE'!$B$6:$F$1255,2,0))</f>
        <v>ABDURRAHIM CİDAN</v>
      </c>
      <c r="D76" s="41" t="str">
        <f>IF(ISERROR(VLOOKUP(B76,'START LİSTE'!$B$6:$F$1255,3,0)),"",VLOOKUP(B76,'START LİSTE'!$B$6:$F$1255,3,0))</f>
        <v>VAN BERRAK GENÇLIK VE SPOR  KULÜBÜ</v>
      </c>
      <c r="E76" s="42" t="str">
        <f>IF(ISERROR(VLOOKUP(B76,'START LİSTE'!$B$6:$F$1255,4,0)),"",VLOOKUP(B76,'START LİSTE'!$B$6:$F$1255,4,0))</f>
        <v>T</v>
      </c>
      <c r="F76" s="43">
        <f>IF(ISERROR(VLOOKUP($B76,'START LİSTE'!$B$6:$F$1255,5,0)),"",VLOOKUP($B76,'START LİSTE'!$B$6:$F$1255,5,0))</f>
        <v>35900</v>
      </c>
      <c r="G76" s="94"/>
      <c r="H76" s="44">
        <f t="shared" si="6"/>
        <v>67</v>
      </c>
      <c r="I76" s="129" t="str">
        <f t="shared" si="7"/>
        <v>Erzincan-Küçükler ve Yıldızlar Kulüpler Bölgesel Kros Ligi Yarışmaları</v>
      </c>
      <c r="J76" s="129" t="str">
        <f t="shared" si="8"/>
        <v>3000 Metre</v>
      </c>
      <c r="K76" s="130">
        <f t="shared" si="9"/>
        <v>41693.458333333336</v>
      </c>
    </row>
    <row r="77" spans="1:11" ht="18" customHeight="1">
      <c r="A77" s="39">
        <f t="shared" si="5"/>
        <v>72</v>
      </c>
      <c r="B77" s="40">
        <v>479</v>
      </c>
      <c r="C77" s="41" t="str">
        <f>IF(ISERROR(VLOOKUP(B77,'START LİSTE'!$B$6:$F$1255,2,0)),"",VLOOKUP(B77,'START LİSTE'!$B$6:$F$1255,2,0))</f>
        <v>SERKAN BARTIN</v>
      </c>
      <c r="D77" s="41" t="str">
        <f>IF(ISERROR(VLOOKUP(B77,'START LİSTE'!$B$6:$F$1255,3,0)),"",VLOOKUP(B77,'START LİSTE'!$B$6:$F$1255,3,0))</f>
        <v>VAN YENİ ÖZVAN SPOR K.</v>
      </c>
      <c r="E77" s="42" t="str">
        <f>IF(ISERROR(VLOOKUP(B77,'START LİSTE'!$B$6:$F$1255,4,0)),"",VLOOKUP(B77,'START LİSTE'!$B$6:$F$1255,4,0))</f>
        <v>T</v>
      </c>
      <c r="F77" s="43">
        <f>IF(ISERROR(VLOOKUP($B77,'START LİSTE'!$B$6:$F$1255,5,0)),"",VLOOKUP($B77,'START LİSTE'!$B$6:$F$1255,5,0))</f>
        <v>35997</v>
      </c>
      <c r="G77" s="94"/>
      <c r="H77" s="44">
        <f t="shared" si="6"/>
        <v>68</v>
      </c>
      <c r="I77" s="129" t="str">
        <f t="shared" si="7"/>
        <v>Erzincan-Küçükler ve Yıldızlar Kulüpler Bölgesel Kros Ligi Yarışmaları</v>
      </c>
      <c r="J77" s="129" t="str">
        <f t="shared" si="8"/>
        <v>3000 Metre</v>
      </c>
      <c r="K77" s="130">
        <f t="shared" si="9"/>
        <v>41693.458333333336</v>
      </c>
    </row>
    <row r="78" spans="1:11" ht="18" customHeight="1">
      <c r="A78" s="39">
        <f t="shared" si="5"/>
        <v>73</v>
      </c>
      <c r="B78" s="40">
        <v>459</v>
      </c>
      <c r="C78" s="41" t="str">
        <f>IF(ISERROR(VLOOKUP(B78,'START LİSTE'!$B$6:$F$1255,2,0)),"",VLOOKUP(B78,'START LİSTE'!$B$6:$F$1255,2,0))</f>
        <v>ÖZCAN KARAKUŞ</v>
      </c>
      <c r="D78" s="41" t="str">
        <f>IF(ISERROR(VLOOKUP(B78,'START LİSTE'!$B$6:$F$1255,3,0)),"",VLOOKUP(B78,'START LİSTE'!$B$6:$F$1255,3,0))</f>
        <v>TUNCELİ-GENÇLİK SPOR</v>
      </c>
      <c r="E78" s="42" t="str">
        <f>IF(ISERROR(VLOOKUP(B78,'START LİSTE'!$B$6:$F$1255,4,0)),"",VLOOKUP(B78,'START LİSTE'!$B$6:$F$1255,4,0))</f>
        <v>T</v>
      </c>
      <c r="F78" s="43">
        <f>IF(ISERROR(VLOOKUP($B78,'START LİSTE'!$B$6:$F$1255,5,0)),"",VLOOKUP($B78,'START LİSTE'!$B$6:$F$1255,5,0))</f>
        <v>35796</v>
      </c>
      <c r="G78" s="94"/>
      <c r="H78" s="44">
        <f t="shared" si="6"/>
        <v>69</v>
      </c>
      <c r="I78" s="129" t="str">
        <f t="shared" si="7"/>
        <v>Erzincan-Küçükler ve Yıldızlar Kulüpler Bölgesel Kros Ligi Yarışmaları</v>
      </c>
      <c r="J78" s="129" t="str">
        <f t="shared" si="8"/>
        <v>3000 Metre</v>
      </c>
      <c r="K78" s="130">
        <f t="shared" si="9"/>
        <v>41693.458333333336</v>
      </c>
    </row>
    <row r="79" spans="1:11" ht="18" customHeight="1">
      <c r="A79" s="39">
        <f t="shared" si="5"/>
        <v>74</v>
      </c>
      <c r="B79" s="40">
        <v>425</v>
      </c>
      <c r="C79" s="41" t="str">
        <f>IF(ISERROR(VLOOKUP(B79,'START LİSTE'!$B$6:$F$1255,2,0)),"",VLOOKUP(B79,'START LİSTE'!$B$6:$F$1255,2,0))</f>
        <v>SERHAT YILMAZ</v>
      </c>
      <c r="D79" s="41" t="str">
        <f>IF(ISERROR(VLOOKUP(B79,'START LİSTE'!$B$6:$F$1255,3,0)),"",VLOOKUP(B79,'START LİSTE'!$B$6:$F$1255,3,0))</f>
        <v>ARDAHAN GÖLE G.S.K</v>
      </c>
      <c r="E79" s="42" t="str">
        <f>IF(ISERROR(VLOOKUP(B79,'START LİSTE'!$B$6:$F$1255,4,0)),"",VLOOKUP(B79,'START LİSTE'!$B$6:$F$1255,4,0))</f>
        <v>T</v>
      </c>
      <c r="F79" s="43">
        <f>IF(ISERROR(VLOOKUP($B79,'START LİSTE'!$B$6:$F$1255,5,0)),"",VLOOKUP($B79,'START LİSTE'!$B$6:$F$1255,5,0))</f>
        <v>36015</v>
      </c>
      <c r="G79" s="94" t="s">
        <v>137</v>
      </c>
      <c r="H79" s="44" t="str">
        <f t="shared" si="6"/>
        <v>-</v>
      </c>
      <c r="I79" s="129" t="str">
        <f t="shared" si="7"/>
        <v>Erzincan-Küçükler ve Yıldızlar Kulüpler Bölgesel Kros Ligi Yarışmaları</v>
      </c>
      <c r="J79" s="129" t="str">
        <f t="shared" si="8"/>
        <v>3000 Metre</v>
      </c>
      <c r="K79" s="130">
        <f t="shared" si="9"/>
        <v>41693.458333333336</v>
      </c>
    </row>
    <row r="80" spans="1:11" ht="18" customHeight="1">
      <c r="A80" s="39">
        <f t="shared" si="5"/>
        <v>75</v>
      </c>
      <c r="B80" s="40">
        <v>422</v>
      </c>
      <c r="C80" s="41" t="str">
        <f>IF(ISERROR(VLOOKUP(B80,'START LİSTE'!$B$6:$F$1255,2,0)),"",VLOOKUP(B80,'START LİSTE'!$B$6:$F$1255,2,0))</f>
        <v>TOLGA MADEN</v>
      </c>
      <c r="D80" s="41" t="str">
        <f>IF(ISERROR(VLOOKUP(B80,'START LİSTE'!$B$6:$F$1255,3,0)),"",VLOOKUP(B80,'START LİSTE'!$B$6:$F$1255,3,0))</f>
        <v>ARDAHAN G.S.K</v>
      </c>
      <c r="E80" s="42" t="str">
        <f>IF(ISERROR(VLOOKUP(B80,'START LİSTE'!$B$6:$F$1255,4,0)),"",VLOOKUP(B80,'START LİSTE'!$B$6:$F$1255,4,0))</f>
        <v>T</v>
      </c>
      <c r="F80" s="43">
        <f>IF(ISERROR(VLOOKUP($B80,'START LİSTE'!$B$6:$F$1255,5,0)),"",VLOOKUP($B80,'START LİSTE'!$B$6:$F$1255,5,0))</f>
        <v>35797</v>
      </c>
      <c r="G80" s="94" t="s">
        <v>137</v>
      </c>
      <c r="H80" s="44" t="str">
        <f t="shared" si="6"/>
        <v>-</v>
      </c>
      <c r="I80" s="129" t="str">
        <f t="shared" si="7"/>
        <v>Erzincan-Küçükler ve Yıldızlar Kulüpler Bölgesel Kros Ligi Yarışmaları</v>
      </c>
      <c r="J80" s="129" t="str">
        <f t="shared" si="8"/>
        <v>3000 Metre</v>
      </c>
      <c r="K80" s="130">
        <f t="shared" si="9"/>
        <v>41693.458333333336</v>
      </c>
    </row>
    <row r="81" spans="1:11" ht="18" customHeight="1">
      <c r="A81" s="39">
        <f t="shared" si="5"/>
        <v>76</v>
      </c>
      <c r="B81" s="40">
        <v>455</v>
      </c>
      <c r="C81" s="41" t="str">
        <f>IF(ISERROR(VLOOKUP(B81,'START LİSTE'!$B$6:$F$1255,2,0)),"",VLOOKUP(B81,'START LİSTE'!$B$6:$F$1255,2,0))</f>
        <v>BİRHAN UÇAR</v>
      </c>
      <c r="D81" s="41" t="str">
        <f>IF(ISERROR(VLOOKUP(B81,'START LİSTE'!$B$6:$F$1255,3,0)),"",VLOOKUP(B81,'START LİSTE'!$B$6:$F$1255,3,0))</f>
        <v>KARS-GENÇLİK SPOR KLB</v>
      </c>
      <c r="E81" s="42" t="str">
        <f>IF(ISERROR(VLOOKUP(B81,'START LİSTE'!$B$6:$F$1255,4,0)),"",VLOOKUP(B81,'START LİSTE'!$B$6:$F$1255,4,0))</f>
        <v>T</v>
      </c>
      <c r="F81" s="43">
        <f>IF(ISERROR(VLOOKUP($B81,'START LİSTE'!$B$6:$F$1255,5,0)),"",VLOOKUP($B81,'START LİSTE'!$B$6:$F$1255,5,0))</f>
        <v>35947</v>
      </c>
      <c r="G81" s="94" t="s">
        <v>137</v>
      </c>
      <c r="H81" s="44" t="str">
        <f t="shared" si="6"/>
        <v>-</v>
      </c>
      <c r="I81" s="129" t="str">
        <f t="shared" si="7"/>
        <v>Erzincan-Küçükler ve Yıldızlar Kulüpler Bölgesel Kros Ligi Yarışmaları</v>
      </c>
      <c r="J81" s="129" t="str">
        <f t="shared" si="8"/>
        <v>3000 Metre</v>
      </c>
      <c r="K81" s="130">
        <f t="shared" si="9"/>
        <v>41693.458333333336</v>
      </c>
    </row>
    <row r="82" spans="1:11" ht="18" customHeight="1">
      <c r="A82" s="39" t="str">
        <f t="shared" si="5"/>
        <v/>
      </c>
      <c r="B82" s="40"/>
      <c r="C82" s="41" t="str">
        <f>IF(ISERROR(VLOOKUP(B82,'START LİSTE'!$B$6:$F$1255,2,0)),"",VLOOKUP(B82,'START LİSTE'!$B$6:$F$1255,2,0))</f>
        <v/>
      </c>
      <c r="D82" s="41" t="str">
        <f>IF(ISERROR(VLOOKUP(B82,'START LİSTE'!$B$6:$F$1255,3,0)),"",VLOOKUP(B82,'START LİSTE'!$B$6:$F$1255,3,0))</f>
        <v/>
      </c>
      <c r="E82" s="42" t="str">
        <f>IF(ISERROR(VLOOKUP(B82,'START LİSTE'!$B$6:$F$1255,4,0)),"",VLOOKUP(B82,'START LİSTE'!$B$6:$F$1255,4,0))</f>
        <v/>
      </c>
      <c r="F82" s="43" t="str">
        <f>IF(ISERROR(VLOOKUP($B82,'START LİSTE'!$B$6:$F$1255,5,0)),"",VLOOKUP($B82,'START LİSTE'!$B$6:$F$1255,5,0))</f>
        <v/>
      </c>
      <c r="G82" s="94"/>
      <c r="H82" s="44" t="str">
        <f t="shared" si="6"/>
        <v/>
      </c>
      <c r="I82" s="129" t="str">
        <f t="shared" si="7"/>
        <v/>
      </c>
      <c r="J82" s="129" t="str">
        <f t="shared" si="8"/>
        <v/>
      </c>
      <c r="K82" s="130" t="str">
        <f t="shared" si="9"/>
        <v/>
      </c>
    </row>
    <row r="83" spans="1:11" ht="18" customHeight="1">
      <c r="A83" s="39" t="str">
        <f t="shared" si="5"/>
        <v/>
      </c>
      <c r="B83" s="40"/>
      <c r="C83" s="41" t="str">
        <f>IF(ISERROR(VLOOKUP(B83,'START LİSTE'!$B$6:$F$1255,2,0)),"",VLOOKUP(B83,'START LİSTE'!$B$6:$F$1255,2,0))</f>
        <v/>
      </c>
      <c r="D83" s="41" t="str">
        <f>IF(ISERROR(VLOOKUP(B83,'START LİSTE'!$B$6:$F$1255,3,0)),"",VLOOKUP(B83,'START LİSTE'!$B$6:$F$1255,3,0))</f>
        <v/>
      </c>
      <c r="E83" s="42" t="str">
        <f>IF(ISERROR(VLOOKUP(B83,'START LİSTE'!$B$6:$F$1255,4,0)),"",VLOOKUP(B83,'START LİSTE'!$B$6:$F$1255,4,0))</f>
        <v/>
      </c>
      <c r="F83" s="43" t="str">
        <f>IF(ISERROR(VLOOKUP($B83,'START LİSTE'!$B$6:$F$1255,5,0)),"",VLOOKUP($B83,'START LİSTE'!$B$6:$F$1255,5,0))</f>
        <v/>
      </c>
      <c r="G83" s="94"/>
      <c r="H83" s="44" t="str">
        <f t="shared" si="6"/>
        <v/>
      </c>
      <c r="I83" s="129" t="str">
        <f t="shared" si="7"/>
        <v/>
      </c>
      <c r="J83" s="129" t="str">
        <f t="shared" si="8"/>
        <v/>
      </c>
      <c r="K83" s="130" t="str">
        <f t="shared" si="9"/>
        <v/>
      </c>
    </row>
    <row r="84" spans="1:11" ht="18" customHeight="1">
      <c r="A84" s="39" t="str">
        <f t="shared" si="5"/>
        <v/>
      </c>
      <c r="B84" s="40"/>
      <c r="C84" s="41" t="str">
        <f>IF(ISERROR(VLOOKUP(B84,'START LİSTE'!$B$6:$F$1255,2,0)),"",VLOOKUP(B84,'START LİSTE'!$B$6:$F$1255,2,0))</f>
        <v/>
      </c>
      <c r="D84" s="41" t="str">
        <f>IF(ISERROR(VLOOKUP(B84,'START LİSTE'!$B$6:$F$1255,3,0)),"",VLOOKUP(B84,'START LİSTE'!$B$6:$F$1255,3,0))</f>
        <v/>
      </c>
      <c r="E84" s="42" t="str">
        <f>IF(ISERROR(VLOOKUP(B84,'START LİSTE'!$B$6:$F$1255,4,0)),"",VLOOKUP(B84,'START LİSTE'!$B$6:$F$1255,4,0))</f>
        <v/>
      </c>
      <c r="F84" s="43" t="str">
        <f>IF(ISERROR(VLOOKUP($B84,'START LİSTE'!$B$6:$F$1255,5,0)),"",VLOOKUP($B84,'START LİSTE'!$B$6:$F$1255,5,0))</f>
        <v/>
      </c>
      <c r="G84" s="94"/>
      <c r="H84" s="44" t="str">
        <f t="shared" si="6"/>
        <v/>
      </c>
      <c r="I84" s="129" t="str">
        <f t="shared" si="7"/>
        <v/>
      </c>
      <c r="J84" s="129" t="str">
        <f t="shared" si="8"/>
        <v/>
      </c>
      <c r="K84" s="130" t="str">
        <f t="shared" si="9"/>
        <v/>
      </c>
    </row>
    <row r="85" spans="1:11" ht="18" customHeight="1">
      <c r="A85" s="39" t="str">
        <f t="shared" si="5"/>
        <v/>
      </c>
      <c r="B85" s="40"/>
      <c r="C85" s="41" t="str">
        <f>IF(ISERROR(VLOOKUP(B85,'START LİSTE'!$B$6:$F$1255,2,0)),"",VLOOKUP(B85,'START LİSTE'!$B$6:$F$1255,2,0))</f>
        <v/>
      </c>
      <c r="D85" s="41" t="str">
        <f>IF(ISERROR(VLOOKUP(B85,'START LİSTE'!$B$6:$F$1255,3,0)),"",VLOOKUP(B85,'START LİSTE'!$B$6:$F$1255,3,0))</f>
        <v/>
      </c>
      <c r="E85" s="42" t="str">
        <f>IF(ISERROR(VLOOKUP(B85,'START LİSTE'!$B$6:$F$1255,4,0)),"",VLOOKUP(B85,'START LİSTE'!$B$6:$F$1255,4,0))</f>
        <v/>
      </c>
      <c r="F85" s="43" t="str">
        <f>IF(ISERROR(VLOOKUP($B85,'START LİSTE'!$B$6:$F$1255,5,0)),"",VLOOKUP($B85,'START LİSTE'!$B$6:$F$1255,5,0))</f>
        <v/>
      </c>
      <c r="G85" s="94"/>
      <c r="H85" s="44" t="str">
        <f t="shared" si="6"/>
        <v/>
      </c>
      <c r="I85" s="129" t="str">
        <f t="shared" si="7"/>
        <v/>
      </c>
      <c r="J85" s="129" t="str">
        <f t="shared" si="8"/>
        <v/>
      </c>
      <c r="K85" s="130" t="str">
        <f t="shared" si="9"/>
        <v/>
      </c>
    </row>
    <row r="86" spans="1:11" ht="18" customHeight="1">
      <c r="A86" s="39" t="str">
        <f t="shared" si="5"/>
        <v/>
      </c>
      <c r="B86" s="40"/>
      <c r="C86" s="41" t="str">
        <f>IF(ISERROR(VLOOKUP(B86,'START LİSTE'!$B$6:$F$1255,2,0)),"",VLOOKUP(B86,'START LİSTE'!$B$6:$F$1255,2,0))</f>
        <v/>
      </c>
      <c r="D86" s="41" t="str">
        <f>IF(ISERROR(VLOOKUP(B86,'START LİSTE'!$B$6:$F$1255,3,0)),"",VLOOKUP(B86,'START LİSTE'!$B$6:$F$1255,3,0))</f>
        <v/>
      </c>
      <c r="E86" s="42" t="str">
        <f>IF(ISERROR(VLOOKUP(B86,'START LİSTE'!$B$6:$F$1255,4,0)),"",VLOOKUP(B86,'START LİSTE'!$B$6:$F$1255,4,0))</f>
        <v/>
      </c>
      <c r="F86" s="43" t="str">
        <f>IF(ISERROR(VLOOKUP($B86,'START LİSTE'!$B$6:$F$1255,5,0)),"",VLOOKUP($B86,'START LİSTE'!$B$6:$F$1255,5,0))</f>
        <v/>
      </c>
      <c r="G86" s="94"/>
      <c r="H86" s="44" t="str">
        <f t="shared" si="6"/>
        <v/>
      </c>
      <c r="I86" s="129" t="str">
        <f t="shared" si="7"/>
        <v/>
      </c>
      <c r="J86" s="129" t="str">
        <f t="shared" si="8"/>
        <v/>
      </c>
      <c r="K86" s="130" t="str">
        <f t="shared" si="9"/>
        <v/>
      </c>
    </row>
    <row r="87" spans="1:11" ht="18" customHeight="1">
      <c r="A87" s="39" t="str">
        <f t="shared" si="5"/>
        <v/>
      </c>
      <c r="B87" s="40"/>
      <c r="C87" s="41" t="str">
        <f>IF(ISERROR(VLOOKUP(B87,'START LİSTE'!$B$6:$F$1255,2,0)),"",VLOOKUP(B87,'START LİSTE'!$B$6:$F$1255,2,0))</f>
        <v/>
      </c>
      <c r="D87" s="41" t="str">
        <f>IF(ISERROR(VLOOKUP(B87,'START LİSTE'!$B$6:$F$1255,3,0)),"",VLOOKUP(B87,'START LİSTE'!$B$6:$F$1255,3,0))</f>
        <v/>
      </c>
      <c r="E87" s="42" t="str">
        <f>IF(ISERROR(VLOOKUP(B87,'START LİSTE'!$B$6:$F$1255,4,0)),"",VLOOKUP(B87,'START LİSTE'!$B$6:$F$1255,4,0))</f>
        <v/>
      </c>
      <c r="F87" s="43" t="str">
        <f>IF(ISERROR(VLOOKUP($B87,'START LİSTE'!$B$6:$F$1255,5,0)),"",VLOOKUP($B87,'START LİSTE'!$B$6:$F$1255,5,0))</f>
        <v/>
      </c>
      <c r="G87" s="94"/>
      <c r="H87" s="44" t="str">
        <f t="shared" si="6"/>
        <v/>
      </c>
      <c r="I87" s="129" t="str">
        <f t="shared" si="7"/>
        <v/>
      </c>
      <c r="J87" s="129" t="str">
        <f t="shared" si="8"/>
        <v/>
      </c>
      <c r="K87" s="130" t="str">
        <f t="shared" si="9"/>
        <v/>
      </c>
    </row>
    <row r="88" spans="1:11" ht="18" customHeight="1">
      <c r="A88" s="39" t="str">
        <f t="shared" si="5"/>
        <v/>
      </c>
      <c r="B88" s="40"/>
      <c r="C88" s="41" t="str">
        <f>IF(ISERROR(VLOOKUP(B88,'START LİSTE'!$B$6:$F$1255,2,0)),"",VLOOKUP(B88,'START LİSTE'!$B$6:$F$1255,2,0))</f>
        <v/>
      </c>
      <c r="D88" s="41" t="str">
        <f>IF(ISERROR(VLOOKUP(B88,'START LİSTE'!$B$6:$F$1255,3,0)),"",VLOOKUP(B88,'START LİSTE'!$B$6:$F$1255,3,0))</f>
        <v/>
      </c>
      <c r="E88" s="42" t="str">
        <f>IF(ISERROR(VLOOKUP(B88,'START LİSTE'!$B$6:$F$1255,4,0)),"",VLOOKUP(B88,'START LİSTE'!$B$6:$F$1255,4,0))</f>
        <v/>
      </c>
      <c r="F88" s="43" t="str">
        <f>IF(ISERROR(VLOOKUP($B88,'START LİSTE'!$B$6:$F$1255,5,0)),"",VLOOKUP($B88,'START LİSTE'!$B$6:$F$1255,5,0))</f>
        <v/>
      </c>
      <c r="G88" s="94"/>
      <c r="H88" s="44" t="str">
        <f t="shared" si="6"/>
        <v/>
      </c>
      <c r="I88" s="129" t="str">
        <f t="shared" si="7"/>
        <v/>
      </c>
      <c r="J88" s="129" t="str">
        <f t="shared" si="8"/>
        <v/>
      </c>
      <c r="K88" s="130" t="str">
        <f t="shared" si="9"/>
        <v/>
      </c>
    </row>
    <row r="89" spans="1:11" ht="18" customHeight="1">
      <c r="A89" s="39" t="str">
        <f t="shared" si="5"/>
        <v/>
      </c>
      <c r="B89" s="40"/>
      <c r="C89" s="41" t="str">
        <f>IF(ISERROR(VLOOKUP(B89,'START LİSTE'!$B$6:$F$1255,2,0)),"",VLOOKUP(B89,'START LİSTE'!$B$6:$F$1255,2,0))</f>
        <v/>
      </c>
      <c r="D89" s="41" t="str">
        <f>IF(ISERROR(VLOOKUP(B89,'START LİSTE'!$B$6:$F$1255,3,0)),"",VLOOKUP(B89,'START LİSTE'!$B$6:$F$1255,3,0))</f>
        <v/>
      </c>
      <c r="E89" s="42" t="str">
        <f>IF(ISERROR(VLOOKUP(B89,'START LİSTE'!$B$6:$F$1255,4,0)),"",VLOOKUP(B89,'START LİSTE'!$B$6:$F$1255,4,0))</f>
        <v/>
      </c>
      <c r="F89" s="43" t="str">
        <f>IF(ISERROR(VLOOKUP($B89,'START LİSTE'!$B$6:$F$1255,5,0)),"",VLOOKUP($B89,'START LİSTE'!$B$6:$F$1255,5,0))</f>
        <v/>
      </c>
      <c r="G89" s="94"/>
      <c r="H89" s="44" t="str">
        <f t="shared" si="6"/>
        <v/>
      </c>
      <c r="I89" s="129" t="str">
        <f t="shared" si="7"/>
        <v/>
      </c>
      <c r="J89" s="129" t="str">
        <f t="shared" si="8"/>
        <v/>
      </c>
      <c r="K89" s="130" t="str">
        <f t="shared" si="9"/>
        <v/>
      </c>
    </row>
    <row r="90" spans="1:11" ht="18" customHeight="1">
      <c r="A90" s="39" t="str">
        <f t="shared" si="5"/>
        <v/>
      </c>
      <c r="B90" s="40"/>
      <c r="C90" s="41" t="str">
        <f>IF(ISERROR(VLOOKUP(B90,'START LİSTE'!$B$6:$F$1255,2,0)),"",VLOOKUP(B90,'START LİSTE'!$B$6:$F$1255,2,0))</f>
        <v/>
      </c>
      <c r="D90" s="41" t="str">
        <f>IF(ISERROR(VLOOKUP(B90,'START LİSTE'!$B$6:$F$1255,3,0)),"",VLOOKUP(B90,'START LİSTE'!$B$6:$F$1255,3,0))</f>
        <v/>
      </c>
      <c r="E90" s="42" t="str">
        <f>IF(ISERROR(VLOOKUP(B90,'START LİSTE'!$B$6:$F$1255,4,0)),"",VLOOKUP(B90,'START LİSTE'!$B$6:$F$1255,4,0))</f>
        <v/>
      </c>
      <c r="F90" s="43" t="str">
        <f>IF(ISERROR(VLOOKUP($B90,'START LİSTE'!$B$6:$F$1255,5,0)),"",VLOOKUP($B90,'START LİSTE'!$B$6:$F$1255,5,0))</f>
        <v/>
      </c>
      <c r="G90" s="94"/>
      <c r="H90" s="44" t="str">
        <f t="shared" si="6"/>
        <v/>
      </c>
      <c r="I90" s="129" t="str">
        <f t="shared" si="7"/>
        <v/>
      </c>
      <c r="J90" s="129" t="str">
        <f t="shared" si="8"/>
        <v/>
      </c>
      <c r="K90" s="130" t="str">
        <f t="shared" si="9"/>
        <v/>
      </c>
    </row>
    <row r="91" spans="1:11" ht="18" customHeight="1">
      <c r="A91" s="39" t="str">
        <f t="shared" si="5"/>
        <v/>
      </c>
      <c r="B91" s="40"/>
      <c r="C91" s="41" t="str">
        <f>IF(ISERROR(VLOOKUP(B91,'START LİSTE'!$B$6:$F$1255,2,0)),"",VLOOKUP(B91,'START LİSTE'!$B$6:$F$1255,2,0))</f>
        <v/>
      </c>
      <c r="D91" s="41" t="str">
        <f>IF(ISERROR(VLOOKUP(B91,'START LİSTE'!$B$6:$F$1255,3,0)),"",VLOOKUP(B91,'START LİSTE'!$B$6:$F$1255,3,0))</f>
        <v/>
      </c>
      <c r="E91" s="42" t="str">
        <f>IF(ISERROR(VLOOKUP(B91,'START LİSTE'!$B$6:$F$1255,4,0)),"",VLOOKUP(B91,'START LİSTE'!$B$6:$F$1255,4,0))</f>
        <v/>
      </c>
      <c r="F91" s="43" t="str">
        <f>IF(ISERROR(VLOOKUP($B91,'START LİSTE'!$B$6:$F$1255,5,0)),"",VLOOKUP($B91,'START LİSTE'!$B$6:$F$1255,5,0))</f>
        <v/>
      </c>
      <c r="G91" s="94"/>
      <c r="H91" s="44" t="str">
        <f t="shared" si="6"/>
        <v/>
      </c>
      <c r="I91" s="129" t="str">
        <f t="shared" si="7"/>
        <v/>
      </c>
      <c r="J91" s="129" t="str">
        <f t="shared" si="8"/>
        <v/>
      </c>
      <c r="K91" s="130" t="str">
        <f t="shared" si="9"/>
        <v/>
      </c>
    </row>
    <row r="92" spans="1:11" ht="18" customHeight="1">
      <c r="A92" s="39" t="str">
        <f t="shared" si="5"/>
        <v/>
      </c>
      <c r="B92" s="40"/>
      <c r="C92" s="41" t="str">
        <f>IF(ISERROR(VLOOKUP(B92,'START LİSTE'!$B$6:$F$1255,2,0)),"",VLOOKUP(B92,'START LİSTE'!$B$6:$F$1255,2,0))</f>
        <v/>
      </c>
      <c r="D92" s="41" t="str">
        <f>IF(ISERROR(VLOOKUP(B92,'START LİSTE'!$B$6:$F$1255,3,0)),"",VLOOKUP(B92,'START LİSTE'!$B$6:$F$1255,3,0))</f>
        <v/>
      </c>
      <c r="E92" s="42" t="str">
        <f>IF(ISERROR(VLOOKUP(B92,'START LİSTE'!$B$6:$F$1255,4,0)),"",VLOOKUP(B92,'START LİSTE'!$B$6:$F$1255,4,0))</f>
        <v/>
      </c>
      <c r="F92" s="43" t="str">
        <f>IF(ISERROR(VLOOKUP($B92,'START LİSTE'!$B$6:$F$1255,5,0)),"",VLOOKUP($B92,'START LİSTE'!$B$6:$F$1255,5,0))</f>
        <v/>
      </c>
      <c r="G92" s="94"/>
      <c r="H92" s="44" t="str">
        <f t="shared" si="6"/>
        <v/>
      </c>
      <c r="I92" s="129" t="str">
        <f t="shared" si="7"/>
        <v/>
      </c>
      <c r="J92" s="129" t="str">
        <f t="shared" si="8"/>
        <v/>
      </c>
      <c r="K92" s="130" t="str">
        <f t="shared" si="9"/>
        <v/>
      </c>
    </row>
    <row r="93" spans="1:11" ht="18" customHeight="1">
      <c r="A93" s="39" t="str">
        <f t="shared" si="5"/>
        <v/>
      </c>
      <c r="B93" s="40"/>
      <c r="C93" s="41" t="str">
        <f>IF(ISERROR(VLOOKUP(B93,'START LİSTE'!$B$6:$F$1255,2,0)),"",VLOOKUP(B93,'START LİSTE'!$B$6:$F$1255,2,0))</f>
        <v/>
      </c>
      <c r="D93" s="41" t="str">
        <f>IF(ISERROR(VLOOKUP(B93,'START LİSTE'!$B$6:$F$1255,3,0)),"",VLOOKUP(B93,'START LİSTE'!$B$6:$F$1255,3,0))</f>
        <v/>
      </c>
      <c r="E93" s="42" t="str">
        <f>IF(ISERROR(VLOOKUP(B93,'START LİSTE'!$B$6:$F$1255,4,0)),"",VLOOKUP(B93,'START LİSTE'!$B$6:$F$1255,4,0))</f>
        <v/>
      </c>
      <c r="F93" s="43" t="str">
        <f>IF(ISERROR(VLOOKUP($B93,'START LİSTE'!$B$6:$F$1255,5,0)),"",VLOOKUP($B93,'START LİSTE'!$B$6:$F$1255,5,0))</f>
        <v/>
      </c>
      <c r="G93" s="94"/>
      <c r="H93" s="44" t="str">
        <f t="shared" si="6"/>
        <v/>
      </c>
      <c r="I93" s="129" t="str">
        <f t="shared" si="7"/>
        <v/>
      </c>
      <c r="J93" s="129" t="str">
        <f t="shared" si="8"/>
        <v/>
      </c>
      <c r="K93" s="130" t="str">
        <f t="shared" si="9"/>
        <v/>
      </c>
    </row>
    <row r="94" spans="1:11" ht="18" customHeight="1">
      <c r="A94" s="39" t="str">
        <f t="shared" si="5"/>
        <v/>
      </c>
      <c r="B94" s="40"/>
      <c r="C94" s="41" t="str">
        <f>IF(ISERROR(VLOOKUP(B94,'START LİSTE'!$B$6:$F$1255,2,0)),"",VLOOKUP(B94,'START LİSTE'!$B$6:$F$1255,2,0))</f>
        <v/>
      </c>
      <c r="D94" s="41" t="str">
        <f>IF(ISERROR(VLOOKUP(B94,'START LİSTE'!$B$6:$F$1255,3,0)),"",VLOOKUP(B94,'START LİSTE'!$B$6:$F$1255,3,0))</f>
        <v/>
      </c>
      <c r="E94" s="42" t="str">
        <f>IF(ISERROR(VLOOKUP(B94,'START LİSTE'!$B$6:$F$1255,4,0)),"",VLOOKUP(B94,'START LİSTE'!$B$6:$F$1255,4,0))</f>
        <v/>
      </c>
      <c r="F94" s="43" t="str">
        <f>IF(ISERROR(VLOOKUP($B94,'START LİSTE'!$B$6:$F$1255,5,0)),"",VLOOKUP($B94,'START LİSTE'!$B$6:$F$1255,5,0))</f>
        <v/>
      </c>
      <c r="G94" s="94"/>
      <c r="H94" s="44" t="str">
        <f t="shared" si="6"/>
        <v/>
      </c>
      <c r="I94" s="129" t="str">
        <f t="shared" si="7"/>
        <v/>
      </c>
      <c r="J94" s="129" t="str">
        <f t="shared" si="8"/>
        <v/>
      </c>
      <c r="K94" s="130" t="str">
        <f t="shared" si="9"/>
        <v/>
      </c>
    </row>
    <row r="95" spans="1:11" ht="18" customHeight="1">
      <c r="A95" s="39" t="str">
        <f t="shared" si="5"/>
        <v/>
      </c>
      <c r="B95" s="40"/>
      <c r="C95" s="41" t="str">
        <f>IF(ISERROR(VLOOKUP(B95,'START LİSTE'!$B$6:$F$1255,2,0)),"",VLOOKUP(B95,'START LİSTE'!$B$6:$F$1255,2,0))</f>
        <v/>
      </c>
      <c r="D95" s="41" t="str">
        <f>IF(ISERROR(VLOOKUP(B95,'START LİSTE'!$B$6:$F$1255,3,0)),"",VLOOKUP(B95,'START LİSTE'!$B$6:$F$1255,3,0))</f>
        <v/>
      </c>
      <c r="E95" s="42" t="str">
        <f>IF(ISERROR(VLOOKUP(B95,'START LİSTE'!$B$6:$F$1255,4,0)),"",VLOOKUP(B95,'START LİSTE'!$B$6:$F$1255,4,0))</f>
        <v/>
      </c>
      <c r="F95" s="43" t="str">
        <f>IF(ISERROR(VLOOKUP($B95,'START LİSTE'!$B$6:$F$1255,5,0)),"",VLOOKUP($B95,'START LİSTE'!$B$6:$F$1255,5,0))</f>
        <v/>
      </c>
      <c r="G95" s="94"/>
      <c r="H95" s="44" t="str">
        <f t="shared" si="6"/>
        <v/>
      </c>
      <c r="I95" s="129" t="str">
        <f t="shared" si="7"/>
        <v/>
      </c>
      <c r="J95" s="129" t="str">
        <f t="shared" si="8"/>
        <v/>
      </c>
      <c r="K95" s="130" t="str">
        <f t="shared" si="9"/>
        <v/>
      </c>
    </row>
    <row r="96" spans="1:11" ht="18" customHeight="1">
      <c r="A96" s="39" t="str">
        <f t="shared" si="5"/>
        <v/>
      </c>
      <c r="B96" s="40"/>
      <c r="C96" s="41" t="str">
        <f>IF(ISERROR(VLOOKUP(B96,'START LİSTE'!$B$6:$F$1255,2,0)),"",VLOOKUP(B96,'START LİSTE'!$B$6:$F$1255,2,0))</f>
        <v/>
      </c>
      <c r="D96" s="41" t="str">
        <f>IF(ISERROR(VLOOKUP(B96,'START LİSTE'!$B$6:$F$1255,3,0)),"",VLOOKUP(B96,'START LİSTE'!$B$6:$F$1255,3,0))</f>
        <v/>
      </c>
      <c r="E96" s="42" t="str">
        <f>IF(ISERROR(VLOOKUP(B96,'START LİSTE'!$B$6:$F$1255,4,0)),"",VLOOKUP(B96,'START LİSTE'!$B$6:$F$1255,4,0))</f>
        <v/>
      </c>
      <c r="F96" s="43" t="str">
        <f>IF(ISERROR(VLOOKUP($B96,'START LİSTE'!$B$6:$F$1255,5,0)),"",VLOOKUP($B96,'START LİSTE'!$B$6:$F$1255,5,0))</f>
        <v/>
      </c>
      <c r="G96" s="94"/>
      <c r="H96" s="44" t="str">
        <f t="shared" si="6"/>
        <v/>
      </c>
      <c r="I96" s="129" t="str">
        <f t="shared" si="7"/>
        <v/>
      </c>
      <c r="J96" s="129" t="str">
        <f t="shared" si="8"/>
        <v/>
      </c>
      <c r="K96" s="130" t="str">
        <f t="shared" si="9"/>
        <v/>
      </c>
    </row>
    <row r="97" spans="1:11" ht="18" customHeight="1">
      <c r="A97" s="39" t="str">
        <f t="shared" si="5"/>
        <v/>
      </c>
      <c r="B97" s="40"/>
      <c r="C97" s="41" t="str">
        <f>IF(ISERROR(VLOOKUP(B97,'START LİSTE'!$B$6:$F$1255,2,0)),"",VLOOKUP(B97,'START LİSTE'!$B$6:$F$1255,2,0))</f>
        <v/>
      </c>
      <c r="D97" s="41" t="str">
        <f>IF(ISERROR(VLOOKUP(B97,'START LİSTE'!$B$6:$F$1255,3,0)),"",VLOOKUP(B97,'START LİSTE'!$B$6:$F$1255,3,0))</f>
        <v/>
      </c>
      <c r="E97" s="42" t="str">
        <f>IF(ISERROR(VLOOKUP(B97,'START LİSTE'!$B$6:$F$1255,4,0)),"",VLOOKUP(B97,'START LİSTE'!$B$6:$F$1255,4,0))</f>
        <v/>
      </c>
      <c r="F97" s="43" t="str">
        <f>IF(ISERROR(VLOOKUP($B97,'START LİSTE'!$B$6:$F$1255,5,0)),"",VLOOKUP($B97,'START LİSTE'!$B$6:$F$1255,5,0))</f>
        <v/>
      </c>
      <c r="G97" s="94"/>
      <c r="H97" s="44" t="str">
        <f t="shared" si="6"/>
        <v/>
      </c>
      <c r="I97" s="129" t="str">
        <f t="shared" si="7"/>
        <v/>
      </c>
      <c r="J97" s="129" t="str">
        <f t="shared" si="8"/>
        <v/>
      </c>
      <c r="K97" s="130" t="str">
        <f t="shared" si="9"/>
        <v/>
      </c>
    </row>
    <row r="98" spans="1:11" ht="18" customHeight="1">
      <c r="A98" s="39" t="str">
        <f t="shared" si="5"/>
        <v/>
      </c>
      <c r="B98" s="40"/>
      <c r="C98" s="41" t="str">
        <f>IF(ISERROR(VLOOKUP(B98,'START LİSTE'!$B$6:$F$1255,2,0)),"",VLOOKUP(B98,'START LİSTE'!$B$6:$F$1255,2,0))</f>
        <v/>
      </c>
      <c r="D98" s="41" t="str">
        <f>IF(ISERROR(VLOOKUP(B98,'START LİSTE'!$B$6:$F$1255,3,0)),"",VLOOKUP(B98,'START LİSTE'!$B$6:$F$1255,3,0))</f>
        <v/>
      </c>
      <c r="E98" s="42" t="str">
        <f>IF(ISERROR(VLOOKUP(B98,'START LİSTE'!$B$6:$F$1255,4,0)),"",VLOOKUP(B98,'START LİSTE'!$B$6:$F$1255,4,0))</f>
        <v/>
      </c>
      <c r="F98" s="43" t="str">
        <f>IF(ISERROR(VLOOKUP($B98,'START LİSTE'!$B$6:$F$1255,5,0)),"",VLOOKUP($B98,'START LİSTE'!$B$6:$F$1255,5,0))</f>
        <v/>
      </c>
      <c r="G98" s="94"/>
      <c r="H98" s="44" t="str">
        <f t="shared" si="6"/>
        <v/>
      </c>
      <c r="I98" s="129" t="str">
        <f t="shared" si="7"/>
        <v/>
      </c>
      <c r="J98" s="129" t="str">
        <f t="shared" si="8"/>
        <v/>
      </c>
      <c r="K98" s="130" t="str">
        <f t="shared" si="9"/>
        <v/>
      </c>
    </row>
    <row r="99" spans="1:11" ht="18" customHeight="1">
      <c r="A99" s="39" t="str">
        <f t="shared" si="5"/>
        <v/>
      </c>
      <c r="B99" s="40"/>
      <c r="C99" s="41" t="str">
        <f>IF(ISERROR(VLOOKUP(B99,'START LİSTE'!$B$6:$F$1255,2,0)),"",VLOOKUP(B99,'START LİSTE'!$B$6:$F$1255,2,0))</f>
        <v/>
      </c>
      <c r="D99" s="41" t="str">
        <f>IF(ISERROR(VLOOKUP(B99,'START LİSTE'!$B$6:$F$1255,3,0)),"",VLOOKUP(B99,'START LİSTE'!$B$6:$F$1255,3,0))</f>
        <v/>
      </c>
      <c r="E99" s="42" t="str">
        <f>IF(ISERROR(VLOOKUP(B99,'START LİSTE'!$B$6:$F$1255,4,0)),"",VLOOKUP(B99,'START LİSTE'!$B$6:$F$1255,4,0))</f>
        <v/>
      </c>
      <c r="F99" s="43" t="str">
        <f>IF(ISERROR(VLOOKUP($B99,'START LİSTE'!$B$6:$F$1255,5,0)),"",VLOOKUP($B99,'START LİSTE'!$B$6:$F$1255,5,0))</f>
        <v/>
      </c>
      <c r="G99" s="94"/>
      <c r="H99" s="44" t="str">
        <f t="shared" si="6"/>
        <v/>
      </c>
      <c r="I99" s="129" t="str">
        <f t="shared" si="7"/>
        <v/>
      </c>
      <c r="J99" s="129" t="str">
        <f t="shared" si="8"/>
        <v/>
      </c>
      <c r="K99" s="130" t="str">
        <f t="shared" si="9"/>
        <v/>
      </c>
    </row>
    <row r="100" spans="1:11" ht="18" customHeight="1">
      <c r="A100" s="39" t="str">
        <f t="shared" si="5"/>
        <v/>
      </c>
      <c r="B100" s="40"/>
      <c r="C100" s="41" t="str">
        <f>IF(ISERROR(VLOOKUP(B100,'START LİSTE'!$B$6:$F$1255,2,0)),"",VLOOKUP(B100,'START LİSTE'!$B$6:$F$1255,2,0))</f>
        <v/>
      </c>
      <c r="D100" s="41" t="str">
        <f>IF(ISERROR(VLOOKUP(B100,'START LİSTE'!$B$6:$F$1255,3,0)),"",VLOOKUP(B100,'START LİSTE'!$B$6:$F$1255,3,0))</f>
        <v/>
      </c>
      <c r="E100" s="42" t="str">
        <f>IF(ISERROR(VLOOKUP(B100,'START LİSTE'!$B$6:$F$1255,4,0)),"",VLOOKUP(B100,'START LİSTE'!$B$6:$F$1255,4,0))</f>
        <v/>
      </c>
      <c r="F100" s="43" t="str">
        <f>IF(ISERROR(VLOOKUP($B100,'START LİSTE'!$B$6:$F$1255,5,0)),"",VLOOKUP($B100,'START LİSTE'!$B$6:$F$1255,5,0))</f>
        <v/>
      </c>
      <c r="G100" s="94"/>
      <c r="H100" s="44" t="str">
        <f t="shared" si="6"/>
        <v/>
      </c>
      <c r="I100" s="129" t="str">
        <f t="shared" si="7"/>
        <v/>
      </c>
      <c r="J100" s="129" t="str">
        <f t="shared" si="8"/>
        <v/>
      </c>
      <c r="K100" s="130" t="str">
        <f t="shared" si="9"/>
        <v/>
      </c>
    </row>
    <row r="101" spans="1:11" ht="18" customHeight="1">
      <c r="A101" s="39" t="str">
        <f t="shared" si="5"/>
        <v/>
      </c>
      <c r="B101" s="40"/>
      <c r="C101" s="41" t="str">
        <f>IF(ISERROR(VLOOKUP(B101,'START LİSTE'!$B$6:$F$1255,2,0)),"",VLOOKUP(B101,'START LİSTE'!$B$6:$F$1255,2,0))</f>
        <v/>
      </c>
      <c r="D101" s="41" t="str">
        <f>IF(ISERROR(VLOOKUP(B101,'START LİSTE'!$B$6:$F$1255,3,0)),"",VLOOKUP(B101,'START LİSTE'!$B$6:$F$1255,3,0))</f>
        <v/>
      </c>
      <c r="E101" s="42" t="str">
        <f>IF(ISERROR(VLOOKUP(B101,'START LİSTE'!$B$6:$F$1255,4,0)),"",VLOOKUP(B101,'START LİSTE'!$B$6:$F$1255,4,0))</f>
        <v/>
      </c>
      <c r="F101" s="43" t="str">
        <f>IF(ISERROR(VLOOKUP($B101,'START LİSTE'!$B$6:$F$1255,5,0)),"",VLOOKUP($B101,'START LİSTE'!$B$6:$F$1255,5,0))</f>
        <v/>
      </c>
      <c r="G101" s="94"/>
      <c r="H101" s="44" t="str">
        <f t="shared" si="6"/>
        <v/>
      </c>
      <c r="I101" s="129" t="str">
        <f t="shared" si="7"/>
        <v/>
      </c>
      <c r="J101" s="129" t="str">
        <f t="shared" si="8"/>
        <v/>
      </c>
      <c r="K101" s="130" t="str">
        <f t="shared" si="9"/>
        <v/>
      </c>
    </row>
    <row r="102" spans="1:11" ht="18" customHeight="1">
      <c r="A102" s="39" t="str">
        <f t="shared" si="5"/>
        <v/>
      </c>
      <c r="B102" s="40"/>
      <c r="C102" s="41" t="str">
        <f>IF(ISERROR(VLOOKUP(B102,'START LİSTE'!$B$6:$F$1255,2,0)),"",VLOOKUP(B102,'START LİSTE'!$B$6:$F$1255,2,0))</f>
        <v/>
      </c>
      <c r="D102" s="41" t="str">
        <f>IF(ISERROR(VLOOKUP(B102,'START LİSTE'!$B$6:$F$1255,3,0)),"",VLOOKUP(B102,'START LİSTE'!$B$6:$F$1255,3,0))</f>
        <v/>
      </c>
      <c r="E102" s="42" t="str">
        <f>IF(ISERROR(VLOOKUP(B102,'START LİSTE'!$B$6:$F$1255,4,0)),"",VLOOKUP(B102,'START LİSTE'!$B$6:$F$1255,4,0))</f>
        <v/>
      </c>
      <c r="F102" s="43" t="str">
        <f>IF(ISERROR(VLOOKUP($B102,'START LİSTE'!$B$6:$F$1255,5,0)),"",VLOOKUP($B102,'START LİSTE'!$B$6:$F$1255,5,0))</f>
        <v/>
      </c>
      <c r="G102" s="94"/>
      <c r="H102" s="44" t="str">
        <f t="shared" si="6"/>
        <v/>
      </c>
      <c r="I102" s="129" t="str">
        <f t="shared" si="7"/>
        <v/>
      </c>
      <c r="J102" s="129" t="str">
        <f t="shared" si="8"/>
        <v/>
      </c>
      <c r="K102" s="130" t="str">
        <f t="shared" si="9"/>
        <v/>
      </c>
    </row>
    <row r="103" spans="1:11" ht="18" customHeight="1">
      <c r="A103" s="39" t="str">
        <f t="shared" si="5"/>
        <v/>
      </c>
      <c r="B103" s="40"/>
      <c r="C103" s="41" t="str">
        <f>IF(ISERROR(VLOOKUP(B103,'START LİSTE'!$B$6:$F$1255,2,0)),"",VLOOKUP(B103,'START LİSTE'!$B$6:$F$1255,2,0))</f>
        <v/>
      </c>
      <c r="D103" s="41" t="str">
        <f>IF(ISERROR(VLOOKUP(B103,'START LİSTE'!$B$6:$F$1255,3,0)),"",VLOOKUP(B103,'START LİSTE'!$B$6:$F$1255,3,0))</f>
        <v/>
      </c>
      <c r="E103" s="42" t="str">
        <f>IF(ISERROR(VLOOKUP(B103,'START LİSTE'!$B$6:$F$1255,4,0)),"",VLOOKUP(B103,'START LİSTE'!$B$6:$F$1255,4,0))</f>
        <v/>
      </c>
      <c r="F103" s="43" t="str">
        <f>IF(ISERROR(VLOOKUP($B103,'START LİSTE'!$B$6:$F$1255,5,0)),"",VLOOKUP($B103,'START LİSTE'!$B$6:$F$1255,5,0))</f>
        <v/>
      </c>
      <c r="G103" s="94"/>
      <c r="H103" s="44" t="str">
        <f t="shared" si="6"/>
        <v/>
      </c>
      <c r="I103" s="129" t="str">
        <f t="shared" si="7"/>
        <v/>
      </c>
      <c r="J103" s="129" t="str">
        <f t="shared" si="8"/>
        <v/>
      </c>
      <c r="K103" s="130" t="str">
        <f t="shared" si="9"/>
        <v/>
      </c>
    </row>
    <row r="104" spans="1:11" ht="18" customHeight="1">
      <c r="A104" s="39" t="str">
        <f t="shared" si="5"/>
        <v/>
      </c>
      <c r="B104" s="40"/>
      <c r="C104" s="41" t="str">
        <f>IF(ISERROR(VLOOKUP(B104,'START LİSTE'!$B$6:$F$1255,2,0)),"",VLOOKUP(B104,'START LİSTE'!$B$6:$F$1255,2,0))</f>
        <v/>
      </c>
      <c r="D104" s="41" t="str">
        <f>IF(ISERROR(VLOOKUP(B104,'START LİSTE'!$B$6:$F$1255,3,0)),"",VLOOKUP(B104,'START LİSTE'!$B$6:$F$1255,3,0))</f>
        <v/>
      </c>
      <c r="E104" s="42" t="str">
        <f>IF(ISERROR(VLOOKUP(B104,'START LİSTE'!$B$6:$F$1255,4,0)),"",VLOOKUP(B104,'START LİSTE'!$B$6:$F$1255,4,0))</f>
        <v/>
      </c>
      <c r="F104" s="43" t="str">
        <f>IF(ISERROR(VLOOKUP($B104,'START LİSTE'!$B$6:$F$1255,5,0)),"",VLOOKUP($B104,'START LİSTE'!$B$6:$F$1255,5,0))</f>
        <v/>
      </c>
      <c r="G104" s="94"/>
      <c r="H104" s="44" t="str">
        <f t="shared" si="6"/>
        <v/>
      </c>
      <c r="I104" s="129" t="str">
        <f t="shared" si="7"/>
        <v/>
      </c>
      <c r="J104" s="129" t="str">
        <f t="shared" si="8"/>
        <v/>
      </c>
      <c r="K104" s="130" t="str">
        <f t="shared" si="9"/>
        <v/>
      </c>
    </row>
    <row r="105" spans="1:11" ht="18" customHeight="1">
      <c r="A105" s="39" t="str">
        <f t="shared" si="5"/>
        <v/>
      </c>
      <c r="B105" s="40"/>
      <c r="C105" s="41" t="str">
        <f>IF(ISERROR(VLOOKUP(B105,'START LİSTE'!$B$6:$F$1255,2,0)),"",VLOOKUP(B105,'START LİSTE'!$B$6:$F$1255,2,0))</f>
        <v/>
      </c>
      <c r="D105" s="41" t="str">
        <f>IF(ISERROR(VLOOKUP(B105,'START LİSTE'!$B$6:$F$1255,3,0)),"",VLOOKUP(B105,'START LİSTE'!$B$6:$F$1255,3,0))</f>
        <v/>
      </c>
      <c r="E105" s="42" t="str">
        <f>IF(ISERROR(VLOOKUP(B105,'START LİSTE'!$B$6:$F$1255,4,0)),"",VLOOKUP(B105,'START LİSTE'!$B$6:$F$1255,4,0))</f>
        <v/>
      </c>
      <c r="F105" s="43" t="str">
        <f>IF(ISERROR(VLOOKUP($B105,'START LİSTE'!$B$6:$F$1255,5,0)),"",VLOOKUP($B105,'START LİSTE'!$B$6:$F$1255,5,0))</f>
        <v/>
      </c>
      <c r="G105" s="94"/>
      <c r="H105" s="44" t="str">
        <f t="shared" si="6"/>
        <v/>
      </c>
      <c r="I105" s="129" t="str">
        <f t="shared" si="7"/>
        <v/>
      </c>
      <c r="J105" s="129" t="str">
        <f t="shared" si="8"/>
        <v/>
      </c>
      <c r="K105" s="130" t="str">
        <f t="shared" si="9"/>
        <v/>
      </c>
    </row>
    <row r="106" spans="1:11" ht="18" customHeight="1">
      <c r="A106" s="39" t="str">
        <f t="shared" si="5"/>
        <v/>
      </c>
      <c r="B106" s="40"/>
      <c r="C106" s="41" t="str">
        <f>IF(ISERROR(VLOOKUP(B106,'START LİSTE'!$B$6:$F$1255,2,0)),"",VLOOKUP(B106,'START LİSTE'!$B$6:$F$1255,2,0))</f>
        <v/>
      </c>
      <c r="D106" s="41" t="str">
        <f>IF(ISERROR(VLOOKUP(B106,'START LİSTE'!$B$6:$F$1255,3,0)),"",VLOOKUP(B106,'START LİSTE'!$B$6:$F$1255,3,0))</f>
        <v/>
      </c>
      <c r="E106" s="42" t="str">
        <f>IF(ISERROR(VLOOKUP(B106,'START LİSTE'!$B$6:$F$1255,4,0)),"",VLOOKUP(B106,'START LİSTE'!$B$6:$F$1255,4,0))</f>
        <v/>
      </c>
      <c r="F106" s="43" t="str">
        <f>IF(ISERROR(VLOOKUP($B106,'START LİSTE'!$B$6:$F$1255,5,0)),"",VLOOKUP($B106,'START LİSTE'!$B$6:$F$1255,5,0))</f>
        <v/>
      </c>
      <c r="G106" s="94"/>
      <c r="H106" s="44" t="str">
        <f t="shared" si="6"/>
        <v/>
      </c>
      <c r="I106" s="129" t="str">
        <f t="shared" si="7"/>
        <v/>
      </c>
      <c r="J106" s="129" t="str">
        <f t="shared" si="8"/>
        <v/>
      </c>
      <c r="K106" s="130" t="str">
        <f t="shared" si="9"/>
        <v/>
      </c>
    </row>
    <row r="107" spans="1:11" ht="18" customHeight="1">
      <c r="A107" s="39" t="str">
        <f t="shared" si="5"/>
        <v/>
      </c>
      <c r="B107" s="40"/>
      <c r="C107" s="41" t="str">
        <f>IF(ISERROR(VLOOKUP(B107,'START LİSTE'!$B$6:$F$1255,2,0)),"",VLOOKUP(B107,'START LİSTE'!$B$6:$F$1255,2,0))</f>
        <v/>
      </c>
      <c r="D107" s="41" t="str">
        <f>IF(ISERROR(VLOOKUP(B107,'START LİSTE'!$B$6:$F$1255,3,0)),"",VLOOKUP(B107,'START LİSTE'!$B$6:$F$1255,3,0))</f>
        <v/>
      </c>
      <c r="E107" s="42" t="str">
        <f>IF(ISERROR(VLOOKUP(B107,'START LİSTE'!$B$6:$F$1255,4,0)),"",VLOOKUP(B107,'START LİSTE'!$B$6:$F$1255,4,0))</f>
        <v/>
      </c>
      <c r="F107" s="43" t="str">
        <f>IF(ISERROR(VLOOKUP($B107,'START LİSTE'!$B$6:$F$1255,5,0)),"",VLOOKUP($B107,'START LİSTE'!$B$6:$F$1255,5,0))</f>
        <v/>
      </c>
      <c r="G107" s="94"/>
      <c r="H107" s="44" t="str">
        <f t="shared" si="6"/>
        <v/>
      </c>
      <c r="I107" s="129" t="str">
        <f t="shared" si="7"/>
        <v/>
      </c>
      <c r="J107" s="129" t="str">
        <f t="shared" si="8"/>
        <v/>
      </c>
      <c r="K107" s="130" t="str">
        <f t="shared" si="9"/>
        <v/>
      </c>
    </row>
    <row r="108" spans="1:11" ht="18" customHeight="1">
      <c r="A108" s="39" t="str">
        <f t="shared" si="5"/>
        <v/>
      </c>
      <c r="B108" s="40"/>
      <c r="C108" s="41" t="str">
        <f>IF(ISERROR(VLOOKUP(B108,'START LİSTE'!$B$6:$F$1255,2,0)),"",VLOOKUP(B108,'START LİSTE'!$B$6:$F$1255,2,0))</f>
        <v/>
      </c>
      <c r="D108" s="41" t="str">
        <f>IF(ISERROR(VLOOKUP(B108,'START LİSTE'!$B$6:$F$1255,3,0)),"",VLOOKUP(B108,'START LİSTE'!$B$6:$F$1255,3,0))</f>
        <v/>
      </c>
      <c r="E108" s="42" t="str">
        <f>IF(ISERROR(VLOOKUP(B108,'START LİSTE'!$B$6:$F$1255,4,0)),"",VLOOKUP(B108,'START LİSTE'!$B$6:$F$1255,4,0))</f>
        <v/>
      </c>
      <c r="F108" s="43" t="str">
        <f>IF(ISERROR(VLOOKUP($B108,'START LİSTE'!$B$6:$F$1255,5,0)),"",VLOOKUP($B108,'START LİSTE'!$B$6:$F$1255,5,0))</f>
        <v/>
      </c>
      <c r="G108" s="94"/>
      <c r="H108" s="44" t="str">
        <f t="shared" si="6"/>
        <v/>
      </c>
      <c r="I108" s="129" t="str">
        <f t="shared" si="7"/>
        <v/>
      </c>
      <c r="J108" s="129" t="str">
        <f t="shared" si="8"/>
        <v/>
      </c>
      <c r="K108" s="130" t="str">
        <f t="shared" si="9"/>
        <v/>
      </c>
    </row>
    <row r="109" spans="1:11" ht="18" customHeight="1">
      <c r="A109" s="39" t="str">
        <f t="shared" si="5"/>
        <v/>
      </c>
      <c r="B109" s="40"/>
      <c r="C109" s="41" t="str">
        <f>IF(ISERROR(VLOOKUP(B109,'START LİSTE'!$B$6:$F$1255,2,0)),"",VLOOKUP(B109,'START LİSTE'!$B$6:$F$1255,2,0))</f>
        <v/>
      </c>
      <c r="D109" s="41" t="str">
        <f>IF(ISERROR(VLOOKUP(B109,'START LİSTE'!$B$6:$F$1255,3,0)),"",VLOOKUP(B109,'START LİSTE'!$B$6:$F$1255,3,0))</f>
        <v/>
      </c>
      <c r="E109" s="42" t="str">
        <f>IF(ISERROR(VLOOKUP(B109,'START LİSTE'!$B$6:$F$1255,4,0)),"",VLOOKUP(B109,'START LİSTE'!$B$6:$F$1255,4,0))</f>
        <v/>
      </c>
      <c r="F109" s="43" t="str">
        <f>IF(ISERROR(VLOOKUP($B109,'START LİSTE'!$B$6:$F$1255,5,0)),"",VLOOKUP($B109,'START LİSTE'!$B$6:$F$1255,5,0))</f>
        <v/>
      </c>
      <c r="G109" s="94"/>
      <c r="H109" s="44" t="str">
        <f t="shared" si="6"/>
        <v/>
      </c>
      <c r="I109" s="129" t="str">
        <f t="shared" si="7"/>
        <v/>
      </c>
      <c r="J109" s="129" t="str">
        <f t="shared" si="8"/>
        <v/>
      </c>
      <c r="K109" s="130" t="str">
        <f t="shared" si="9"/>
        <v/>
      </c>
    </row>
    <row r="110" spans="1:11" ht="18" customHeight="1">
      <c r="A110" s="39" t="str">
        <f t="shared" si="5"/>
        <v/>
      </c>
      <c r="B110" s="40"/>
      <c r="C110" s="41" t="str">
        <f>IF(ISERROR(VLOOKUP(B110,'START LİSTE'!$B$6:$F$1255,2,0)),"",VLOOKUP(B110,'START LİSTE'!$B$6:$F$1255,2,0))</f>
        <v/>
      </c>
      <c r="D110" s="41" t="str">
        <f>IF(ISERROR(VLOOKUP(B110,'START LİSTE'!$B$6:$F$1255,3,0)),"",VLOOKUP(B110,'START LİSTE'!$B$6:$F$1255,3,0))</f>
        <v/>
      </c>
      <c r="E110" s="42" t="str">
        <f>IF(ISERROR(VLOOKUP(B110,'START LİSTE'!$B$6:$F$1255,4,0)),"",VLOOKUP(B110,'START LİSTE'!$B$6:$F$1255,4,0))</f>
        <v/>
      </c>
      <c r="F110" s="43" t="str">
        <f>IF(ISERROR(VLOOKUP($B110,'START LİSTE'!$B$6:$F$1255,5,0)),"",VLOOKUP($B110,'START LİSTE'!$B$6:$F$1255,5,0))</f>
        <v/>
      </c>
      <c r="G110" s="94"/>
      <c r="H110" s="44" t="str">
        <f t="shared" si="6"/>
        <v/>
      </c>
      <c r="I110" s="129" t="str">
        <f t="shared" si="7"/>
        <v/>
      </c>
      <c r="J110" s="129" t="str">
        <f t="shared" si="8"/>
        <v/>
      </c>
      <c r="K110" s="130" t="str">
        <f t="shared" si="9"/>
        <v/>
      </c>
    </row>
    <row r="111" spans="1:11" ht="18" customHeight="1">
      <c r="A111" s="39" t="str">
        <f t="shared" si="5"/>
        <v/>
      </c>
      <c r="B111" s="40"/>
      <c r="C111" s="41" t="str">
        <f>IF(ISERROR(VLOOKUP(B111,'START LİSTE'!$B$6:$F$1255,2,0)),"",VLOOKUP(B111,'START LİSTE'!$B$6:$F$1255,2,0))</f>
        <v/>
      </c>
      <c r="D111" s="41" t="str">
        <f>IF(ISERROR(VLOOKUP(B111,'START LİSTE'!$B$6:$F$1255,3,0)),"",VLOOKUP(B111,'START LİSTE'!$B$6:$F$1255,3,0))</f>
        <v/>
      </c>
      <c r="E111" s="42" t="str">
        <f>IF(ISERROR(VLOOKUP(B111,'START LİSTE'!$B$6:$F$1255,4,0)),"",VLOOKUP(B111,'START LİSTE'!$B$6:$F$1255,4,0))</f>
        <v/>
      </c>
      <c r="F111" s="43" t="str">
        <f>IF(ISERROR(VLOOKUP($B111,'START LİSTE'!$B$6:$F$1255,5,0)),"",VLOOKUP($B111,'START LİSTE'!$B$6:$F$1255,5,0))</f>
        <v/>
      </c>
      <c r="G111" s="94"/>
      <c r="H111" s="44" t="str">
        <f t="shared" si="6"/>
        <v/>
      </c>
      <c r="I111" s="129" t="str">
        <f t="shared" si="7"/>
        <v/>
      </c>
      <c r="J111" s="129" t="str">
        <f t="shared" si="8"/>
        <v/>
      </c>
      <c r="K111" s="130" t="str">
        <f t="shared" si="9"/>
        <v/>
      </c>
    </row>
    <row r="112" spans="1:11" ht="18" customHeight="1">
      <c r="A112" s="39" t="str">
        <f t="shared" si="5"/>
        <v/>
      </c>
      <c r="B112" s="40"/>
      <c r="C112" s="41" t="str">
        <f>IF(ISERROR(VLOOKUP(B112,'START LİSTE'!$B$6:$F$1255,2,0)),"",VLOOKUP(B112,'START LİSTE'!$B$6:$F$1255,2,0))</f>
        <v/>
      </c>
      <c r="D112" s="41" t="str">
        <f>IF(ISERROR(VLOOKUP(B112,'START LİSTE'!$B$6:$F$1255,3,0)),"",VLOOKUP(B112,'START LİSTE'!$B$6:$F$1255,3,0))</f>
        <v/>
      </c>
      <c r="E112" s="42" t="str">
        <f>IF(ISERROR(VLOOKUP(B112,'START LİSTE'!$B$6:$F$1255,4,0)),"",VLOOKUP(B112,'START LİSTE'!$B$6:$F$1255,4,0))</f>
        <v/>
      </c>
      <c r="F112" s="43" t="str">
        <f>IF(ISERROR(VLOOKUP($B112,'START LİSTE'!$B$6:$F$1255,5,0)),"",VLOOKUP($B112,'START LİSTE'!$B$6:$F$1255,5,0))</f>
        <v/>
      </c>
      <c r="G112" s="94"/>
      <c r="H112" s="44" t="str">
        <f t="shared" si="6"/>
        <v/>
      </c>
      <c r="I112" s="129" t="str">
        <f t="shared" si="7"/>
        <v/>
      </c>
      <c r="J112" s="129" t="str">
        <f t="shared" si="8"/>
        <v/>
      </c>
      <c r="K112" s="130" t="str">
        <f t="shared" si="9"/>
        <v/>
      </c>
    </row>
    <row r="113" spans="1:11" ht="18" customHeight="1">
      <c r="A113" s="39" t="str">
        <f t="shared" si="5"/>
        <v/>
      </c>
      <c r="B113" s="40"/>
      <c r="C113" s="41" t="str">
        <f>IF(ISERROR(VLOOKUP(B113,'START LİSTE'!$B$6:$F$1255,2,0)),"",VLOOKUP(B113,'START LİSTE'!$B$6:$F$1255,2,0))</f>
        <v/>
      </c>
      <c r="D113" s="41" t="str">
        <f>IF(ISERROR(VLOOKUP(B113,'START LİSTE'!$B$6:$F$1255,3,0)),"",VLOOKUP(B113,'START LİSTE'!$B$6:$F$1255,3,0))</f>
        <v/>
      </c>
      <c r="E113" s="42" t="str">
        <f>IF(ISERROR(VLOOKUP(B113,'START LİSTE'!$B$6:$F$1255,4,0)),"",VLOOKUP(B113,'START LİSTE'!$B$6:$F$1255,4,0))</f>
        <v/>
      </c>
      <c r="F113" s="43" t="str">
        <f>IF(ISERROR(VLOOKUP($B113,'START LİSTE'!$B$6:$F$1255,5,0)),"",VLOOKUP($B113,'START LİSTE'!$B$6:$F$1255,5,0))</f>
        <v/>
      </c>
      <c r="G113" s="94"/>
      <c r="H113" s="44" t="str">
        <f t="shared" si="6"/>
        <v/>
      </c>
      <c r="I113" s="129" t="str">
        <f t="shared" si="7"/>
        <v/>
      </c>
      <c r="J113" s="129" t="str">
        <f t="shared" si="8"/>
        <v/>
      </c>
      <c r="K113" s="130" t="str">
        <f t="shared" si="9"/>
        <v/>
      </c>
    </row>
    <row r="114" spans="1:11" ht="18" customHeight="1">
      <c r="A114" s="39" t="str">
        <f t="shared" si="5"/>
        <v/>
      </c>
      <c r="B114" s="40"/>
      <c r="C114" s="41" t="str">
        <f>IF(ISERROR(VLOOKUP(B114,'START LİSTE'!$B$6:$F$1255,2,0)),"",VLOOKUP(B114,'START LİSTE'!$B$6:$F$1255,2,0))</f>
        <v/>
      </c>
      <c r="D114" s="41" t="str">
        <f>IF(ISERROR(VLOOKUP(B114,'START LİSTE'!$B$6:$F$1255,3,0)),"",VLOOKUP(B114,'START LİSTE'!$B$6:$F$1255,3,0))</f>
        <v/>
      </c>
      <c r="E114" s="42" t="str">
        <f>IF(ISERROR(VLOOKUP(B114,'START LİSTE'!$B$6:$F$1255,4,0)),"",VLOOKUP(B114,'START LİSTE'!$B$6:$F$1255,4,0))</f>
        <v/>
      </c>
      <c r="F114" s="43" t="str">
        <f>IF(ISERROR(VLOOKUP($B114,'START LİSTE'!$B$6:$F$1255,5,0)),"",VLOOKUP($B114,'START LİSTE'!$B$6:$F$1255,5,0))</f>
        <v/>
      </c>
      <c r="G114" s="94"/>
      <c r="H114" s="44" t="str">
        <f t="shared" si="6"/>
        <v/>
      </c>
      <c r="I114" s="129" t="str">
        <f t="shared" si="7"/>
        <v/>
      </c>
      <c r="J114" s="129" t="str">
        <f t="shared" si="8"/>
        <v/>
      </c>
      <c r="K114" s="130" t="str">
        <f t="shared" si="9"/>
        <v/>
      </c>
    </row>
    <row r="115" spans="1:11" ht="18" customHeight="1">
      <c r="A115" s="39" t="str">
        <f t="shared" ref="A115:A135" si="10">IF(B115&lt;&gt;"",A114+1,"")</f>
        <v/>
      </c>
      <c r="B115" s="40"/>
      <c r="C115" s="41" t="str">
        <f>IF(ISERROR(VLOOKUP(B115,'START LİSTE'!$B$6:$F$1255,2,0)),"",VLOOKUP(B115,'START LİSTE'!$B$6:$F$1255,2,0))</f>
        <v/>
      </c>
      <c r="D115" s="41" t="str">
        <f>IF(ISERROR(VLOOKUP(B115,'START LİSTE'!$B$6:$F$1255,3,0)),"",VLOOKUP(B115,'START LİSTE'!$B$6:$F$1255,3,0))</f>
        <v/>
      </c>
      <c r="E115" s="42" t="str">
        <f>IF(ISERROR(VLOOKUP(B115,'START LİSTE'!$B$6:$F$1255,4,0)),"",VLOOKUP(B115,'START LİSTE'!$B$6:$F$1255,4,0))</f>
        <v/>
      </c>
      <c r="F115" s="43" t="str">
        <f>IF(ISERROR(VLOOKUP($B115,'START LİSTE'!$B$6:$F$1255,5,0)),"",VLOOKUP($B115,'START LİSTE'!$B$6:$F$1255,5,0))</f>
        <v/>
      </c>
      <c r="G115" s="94"/>
      <c r="H115" s="44" t="str">
        <f t="shared" ref="H115:H136" si="11">IF(OR(G115="DQ",G115="DNF",G115="DNS"),"-",IF(B115&lt;&gt;"",IF(E115="F",H114,H114+1),""))</f>
        <v/>
      </c>
      <c r="I115" s="129" t="str">
        <f t="shared" si="7"/>
        <v/>
      </c>
      <c r="J115" s="129" t="str">
        <f t="shared" si="8"/>
        <v/>
      </c>
      <c r="K115" s="130" t="str">
        <f t="shared" si="9"/>
        <v/>
      </c>
    </row>
    <row r="116" spans="1:11" ht="18" customHeight="1">
      <c r="A116" s="39" t="str">
        <f t="shared" si="10"/>
        <v/>
      </c>
      <c r="B116" s="40"/>
      <c r="C116" s="41" t="str">
        <f>IF(ISERROR(VLOOKUP(B116,'START LİSTE'!$B$6:$F$1255,2,0)),"",VLOOKUP(B116,'START LİSTE'!$B$6:$F$1255,2,0))</f>
        <v/>
      </c>
      <c r="D116" s="41" t="str">
        <f>IF(ISERROR(VLOOKUP(B116,'START LİSTE'!$B$6:$F$1255,3,0)),"",VLOOKUP(B116,'START LİSTE'!$B$6:$F$1255,3,0))</f>
        <v/>
      </c>
      <c r="E116" s="42" t="str">
        <f>IF(ISERROR(VLOOKUP(B116,'START LİSTE'!$B$6:$F$1255,4,0)),"",VLOOKUP(B116,'START LİSTE'!$B$6:$F$1255,4,0))</f>
        <v/>
      </c>
      <c r="F116" s="43" t="str">
        <f>IF(ISERROR(VLOOKUP($B116,'START LİSTE'!$B$6:$F$1255,5,0)),"",VLOOKUP($B116,'START LİSTE'!$B$6:$F$1255,5,0))</f>
        <v/>
      </c>
      <c r="G116" s="94"/>
      <c r="H116" s="44" t="str">
        <f t="shared" si="11"/>
        <v/>
      </c>
      <c r="I116" s="129" t="str">
        <f t="shared" si="7"/>
        <v/>
      </c>
      <c r="J116" s="129" t="str">
        <f t="shared" si="8"/>
        <v/>
      </c>
      <c r="K116" s="130" t="str">
        <f t="shared" si="9"/>
        <v/>
      </c>
    </row>
    <row r="117" spans="1:11" ht="18" customHeight="1">
      <c r="A117" s="39" t="str">
        <f t="shared" si="10"/>
        <v/>
      </c>
      <c r="B117" s="40"/>
      <c r="C117" s="41" t="str">
        <f>IF(ISERROR(VLOOKUP(B117,'START LİSTE'!$B$6:$F$1255,2,0)),"",VLOOKUP(B117,'START LİSTE'!$B$6:$F$1255,2,0))</f>
        <v/>
      </c>
      <c r="D117" s="41" t="str">
        <f>IF(ISERROR(VLOOKUP(B117,'START LİSTE'!$B$6:$F$1255,3,0)),"",VLOOKUP(B117,'START LİSTE'!$B$6:$F$1255,3,0))</f>
        <v/>
      </c>
      <c r="E117" s="42" t="str">
        <f>IF(ISERROR(VLOOKUP(B117,'START LİSTE'!$B$6:$F$1255,4,0)),"",VLOOKUP(B117,'START LİSTE'!$B$6:$F$1255,4,0))</f>
        <v/>
      </c>
      <c r="F117" s="43" t="str">
        <f>IF(ISERROR(VLOOKUP($B117,'START LİSTE'!$B$6:$F$1255,5,0)),"",VLOOKUP($B117,'START LİSTE'!$B$6:$F$1255,5,0))</f>
        <v/>
      </c>
      <c r="G117" s="94"/>
      <c r="H117" s="44" t="str">
        <f t="shared" si="11"/>
        <v/>
      </c>
      <c r="I117" s="129" t="str">
        <f t="shared" si="7"/>
        <v/>
      </c>
      <c r="J117" s="129" t="str">
        <f t="shared" si="8"/>
        <v/>
      </c>
      <c r="K117" s="130" t="str">
        <f t="shared" si="9"/>
        <v/>
      </c>
    </row>
    <row r="118" spans="1:11" ht="18" customHeight="1">
      <c r="A118" s="39" t="str">
        <f t="shared" si="10"/>
        <v/>
      </c>
      <c r="B118" s="40"/>
      <c r="C118" s="41" t="str">
        <f>IF(ISERROR(VLOOKUP(B118,'START LİSTE'!$B$6:$F$1255,2,0)),"",VLOOKUP(B118,'START LİSTE'!$B$6:$F$1255,2,0))</f>
        <v/>
      </c>
      <c r="D118" s="41" t="str">
        <f>IF(ISERROR(VLOOKUP(B118,'START LİSTE'!$B$6:$F$1255,3,0)),"",VLOOKUP(B118,'START LİSTE'!$B$6:$F$1255,3,0))</f>
        <v/>
      </c>
      <c r="E118" s="42" t="str">
        <f>IF(ISERROR(VLOOKUP(B118,'START LİSTE'!$B$6:$F$1255,4,0)),"",VLOOKUP(B118,'START LİSTE'!$B$6:$F$1255,4,0))</f>
        <v/>
      </c>
      <c r="F118" s="43" t="str">
        <f>IF(ISERROR(VLOOKUP($B118,'START LİSTE'!$B$6:$F$1255,5,0)),"",VLOOKUP($B118,'START LİSTE'!$B$6:$F$1255,5,0))</f>
        <v/>
      </c>
      <c r="G118" s="94"/>
      <c r="H118" s="44" t="str">
        <f t="shared" si="11"/>
        <v/>
      </c>
      <c r="I118" s="129" t="str">
        <f t="shared" si="7"/>
        <v/>
      </c>
      <c r="J118" s="129" t="str">
        <f t="shared" si="8"/>
        <v/>
      </c>
      <c r="K118" s="130" t="str">
        <f t="shared" si="9"/>
        <v/>
      </c>
    </row>
    <row r="119" spans="1:11" ht="18" customHeight="1">
      <c r="A119" s="39" t="str">
        <f t="shared" si="10"/>
        <v/>
      </c>
      <c r="B119" s="40"/>
      <c r="C119" s="41" t="str">
        <f>IF(ISERROR(VLOOKUP(B119,'START LİSTE'!$B$6:$F$1255,2,0)),"",VLOOKUP(B119,'START LİSTE'!$B$6:$F$1255,2,0))</f>
        <v/>
      </c>
      <c r="D119" s="41" t="str">
        <f>IF(ISERROR(VLOOKUP(B119,'START LİSTE'!$B$6:$F$1255,3,0)),"",VLOOKUP(B119,'START LİSTE'!$B$6:$F$1255,3,0))</f>
        <v/>
      </c>
      <c r="E119" s="42" t="str">
        <f>IF(ISERROR(VLOOKUP(B119,'START LİSTE'!$B$6:$F$1255,4,0)),"",VLOOKUP(B119,'START LİSTE'!$B$6:$F$1255,4,0))</f>
        <v/>
      </c>
      <c r="F119" s="43" t="str">
        <f>IF(ISERROR(VLOOKUP($B119,'START LİSTE'!$B$6:$F$1255,5,0)),"",VLOOKUP($B119,'START LİSTE'!$B$6:$F$1255,5,0))</f>
        <v/>
      </c>
      <c r="G119" s="94"/>
      <c r="H119" s="44" t="str">
        <f t="shared" si="11"/>
        <v/>
      </c>
      <c r="I119" s="129" t="str">
        <f t="shared" si="7"/>
        <v/>
      </c>
      <c r="J119" s="129" t="str">
        <f t="shared" si="8"/>
        <v/>
      </c>
      <c r="K119" s="130" t="str">
        <f t="shared" si="9"/>
        <v/>
      </c>
    </row>
    <row r="120" spans="1:11" ht="18" customHeight="1">
      <c r="A120" s="39" t="str">
        <f t="shared" si="10"/>
        <v/>
      </c>
      <c r="B120" s="40"/>
      <c r="C120" s="41" t="str">
        <f>IF(ISERROR(VLOOKUP(B120,'START LİSTE'!$B$6:$F$1255,2,0)),"",VLOOKUP(B120,'START LİSTE'!$B$6:$F$1255,2,0))</f>
        <v/>
      </c>
      <c r="D120" s="41" t="str">
        <f>IF(ISERROR(VLOOKUP(B120,'START LİSTE'!$B$6:$F$1255,3,0)),"",VLOOKUP(B120,'START LİSTE'!$B$6:$F$1255,3,0))</f>
        <v/>
      </c>
      <c r="E120" s="42" t="str">
        <f>IF(ISERROR(VLOOKUP(B120,'START LİSTE'!$B$6:$F$1255,4,0)),"",VLOOKUP(B120,'START LİSTE'!$B$6:$F$1255,4,0))</f>
        <v/>
      </c>
      <c r="F120" s="43" t="str">
        <f>IF(ISERROR(VLOOKUP($B120,'START LİSTE'!$B$6:$F$1255,5,0)),"",VLOOKUP($B120,'START LİSTE'!$B$6:$F$1255,5,0))</f>
        <v/>
      </c>
      <c r="G120" s="94"/>
      <c r="H120" s="44" t="str">
        <f t="shared" si="11"/>
        <v/>
      </c>
      <c r="I120" s="129" t="str">
        <f t="shared" si="7"/>
        <v/>
      </c>
      <c r="J120" s="129" t="str">
        <f t="shared" si="8"/>
        <v/>
      </c>
      <c r="K120" s="130" t="str">
        <f t="shared" si="9"/>
        <v/>
      </c>
    </row>
    <row r="121" spans="1:11" ht="18" customHeight="1">
      <c r="A121" s="39" t="str">
        <f t="shared" si="10"/>
        <v/>
      </c>
      <c r="B121" s="40"/>
      <c r="C121" s="41" t="str">
        <f>IF(ISERROR(VLOOKUP(B121,'START LİSTE'!$B$6:$F$1255,2,0)),"",VLOOKUP(B121,'START LİSTE'!$B$6:$F$1255,2,0))</f>
        <v/>
      </c>
      <c r="D121" s="41" t="str">
        <f>IF(ISERROR(VLOOKUP(B121,'START LİSTE'!$B$6:$F$1255,3,0)),"",VLOOKUP(B121,'START LİSTE'!$B$6:$F$1255,3,0))</f>
        <v/>
      </c>
      <c r="E121" s="42" t="str">
        <f>IF(ISERROR(VLOOKUP(B121,'START LİSTE'!$B$6:$F$1255,4,0)),"",VLOOKUP(B121,'START LİSTE'!$B$6:$F$1255,4,0))</f>
        <v/>
      </c>
      <c r="F121" s="43" t="str">
        <f>IF(ISERROR(VLOOKUP($B121,'START LİSTE'!$B$6:$F$1255,5,0)),"",VLOOKUP($B121,'START LİSTE'!$B$6:$F$1255,5,0))</f>
        <v/>
      </c>
      <c r="G121" s="94"/>
      <c r="H121" s="44" t="str">
        <f t="shared" si="11"/>
        <v/>
      </c>
      <c r="I121" s="129" t="str">
        <f t="shared" si="7"/>
        <v/>
      </c>
      <c r="J121" s="129" t="str">
        <f t="shared" si="8"/>
        <v/>
      </c>
      <c r="K121" s="130" t="str">
        <f t="shared" si="9"/>
        <v/>
      </c>
    </row>
    <row r="122" spans="1:11" ht="18" customHeight="1">
      <c r="A122" s="39" t="str">
        <f t="shared" si="10"/>
        <v/>
      </c>
      <c r="B122" s="40"/>
      <c r="C122" s="41" t="str">
        <f>IF(ISERROR(VLOOKUP(B122,'START LİSTE'!$B$6:$F$1255,2,0)),"",VLOOKUP(B122,'START LİSTE'!$B$6:$F$1255,2,0))</f>
        <v/>
      </c>
      <c r="D122" s="41" t="str">
        <f>IF(ISERROR(VLOOKUP(B122,'START LİSTE'!$B$6:$F$1255,3,0)),"",VLOOKUP(B122,'START LİSTE'!$B$6:$F$1255,3,0))</f>
        <v/>
      </c>
      <c r="E122" s="42" t="str">
        <f>IF(ISERROR(VLOOKUP(B122,'START LİSTE'!$B$6:$F$1255,4,0)),"",VLOOKUP(B122,'START LİSTE'!$B$6:$F$1255,4,0))</f>
        <v/>
      </c>
      <c r="F122" s="43" t="str">
        <f>IF(ISERROR(VLOOKUP($B122,'START LİSTE'!$B$6:$F$1255,5,0)),"",VLOOKUP($B122,'START LİSTE'!$B$6:$F$1255,5,0))</f>
        <v/>
      </c>
      <c r="G122" s="94"/>
      <c r="H122" s="44" t="str">
        <f t="shared" si="11"/>
        <v/>
      </c>
      <c r="I122" s="129" t="str">
        <f t="shared" si="7"/>
        <v/>
      </c>
      <c r="J122" s="129" t="str">
        <f t="shared" si="8"/>
        <v/>
      </c>
      <c r="K122" s="130" t="str">
        <f t="shared" si="9"/>
        <v/>
      </c>
    </row>
    <row r="123" spans="1:11" ht="18" customHeight="1">
      <c r="A123" s="39" t="str">
        <f t="shared" si="10"/>
        <v/>
      </c>
      <c r="B123" s="40"/>
      <c r="C123" s="41" t="str">
        <f>IF(ISERROR(VLOOKUP(B123,'START LİSTE'!$B$6:$F$1255,2,0)),"",VLOOKUP(B123,'START LİSTE'!$B$6:$F$1255,2,0))</f>
        <v/>
      </c>
      <c r="D123" s="41" t="str">
        <f>IF(ISERROR(VLOOKUP(B123,'START LİSTE'!$B$6:$F$1255,3,0)),"",VLOOKUP(B123,'START LİSTE'!$B$6:$F$1255,3,0))</f>
        <v/>
      </c>
      <c r="E123" s="42" t="str">
        <f>IF(ISERROR(VLOOKUP(B123,'START LİSTE'!$B$6:$F$1255,4,0)),"",VLOOKUP(B123,'START LİSTE'!$B$6:$F$1255,4,0))</f>
        <v/>
      </c>
      <c r="F123" s="43" t="str">
        <f>IF(ISERROR(VLOOKUP($B123,'START LİSTE'!$B$6:$F$1255,5,0)),"",VLOOKUP($B123,'START LİSTE'!$B$6:$F$1255,5,0))</f>
        <v/>
      </c>
      <c r="G123" s="94"/>
      <c r="H123" s="44" t="str">
        <f t="shared" si="11"/>
        <v/>
      </c>
      <c r="I123" s="129" t="str">
        <f t="shared" si="7"/>
        <v/>
      </c>
      <c r="J123" s="129" t="str">
        <f t="shared" si="8"/>
        <v/>
      </c>
      <c r="K123" s="130" t="str">
        <f t="shared" si="9"/>
        <v/>
      </c>
    </row>
    <row r="124" spans="1:11" ht="18" customHeight="1">
      <c r="A124" s="39" t="str">
        <f t="shared" si="10"/>
        <v/>
      </c>
      <c r="B124" s="40"/>
      <c r="C124" s="41" t="str">
        <f>IF(ISERROR(VLOOKUP(B124,'START LİSTE'!$B$6:$F$1255,2,0)),"",VLOOKUP(B124,'START LİSTE'!$B$6:$F$1255,2,0))</f>
        <v/>
      </c>
      <c r="D124" s="41" t="str">
        <f>IF(ISERROR(VLOOKUP(B124,'START LİSTE'!$B$6:$F$1255,3,0)),"",VLOOKUP(B124,'START LİSTE'!$B$6:$F$1255,3,0))</f>
        <v/>
      </c>
      <c r="E124" s="42" t="str">
        <f>IF(ISERROR(VLOOKUP(B124,'START LİSTE'!$B$6:$F$1255,4,0)),"",VLOOKUP(B124,'START LİSTE'!$B$6:$F$1255,4,0))</f>
        <v/>
      </c>
      <c r="F124" s="43" t="str">
        <f>IF(ISERROR(VLOOKUP($B124,'START LİSTE'!$B$6:$F$1255,5,0)),"",VLOOKUP($B124,'START LİSTE'!$B$6:$F$1255,5,0))</f>
        <v/>
      </c>
      <c r="G124" s="94"/>
      <c r="H124" s="44" t="str">
        <f t="shared" si="11"/>
        <v/>
      </c>
      <c r="I124" s="129" t="str">
        <f t="shared" si="7"/>
        <v/>
      </c>
      <c r="J124" s="129" t="str">
        <f t="shared" si="8"/>
        <v/>
      </c>
      <c r="K124" s="130" t="str">
        <f t="shared" si="9"/>
        <v/>
      </c>
    </row>
    <row r="125" spans="1:11" ht="18" customHeight="1">
      <c r="A125" s="39" t="str">
        <f t="shared" si="10"/>
        <v/>
      </c>
      <c r="B125" s="40"/>
      <c r="C125" s="41" t="str">
        <f>IF(ISERROR(VLOOKUP(B125,'START LİSTE'!$B$6:$F$1255,2,0)),"",VLOOKUP(B125,'START LİSTE'!$B$6:$F$1255,2,0))</f>
        <v/>
      </c>
      <c r="D125" s="41" t="str">
        <f>IF(ISERROR(VLOOKUP(B125,'START LİSTE'!$B$6:$F$1255,3,0)),"",VLOOKUP(B125,'START LİSTE'!$B$6:$F$1255,3,0))</f>
        <v/>
      </c>
      <c r="E125" s="42" t="str">
        <f>IF(ISERROR(VLOOKUP(B125,'START LİSTE'!$B$6:$F$1255,4,0)),"",VLOOKUP(B125,'START LİSTE'!$B$6:$F$1255,4,0))</f>
        <v/>
      </c>
      <c r="F125" s="43" t="str">
        <f>IF(ISERROR(VLOOKUP($B125,'START LİSTE'!$B$6:$F$1255,5,0)),"",VLOOKUP($B125,'START LİSTE'!$B$6:$F$1255,5,0))</f>
        <v/>
      </c>
      <c r="G125" s="94"/>
      <c r="H125" s="44" t="str">
        <f t="shared" si="11"/>
        <v/>
      </c>
      <c r="I125" s="129" t="str">
        <f t="shared" si="7"/>
        <v/>
      </c>
      <c r="J125" s="129" t="str">
        <f t="shared" si="8"/>
        <v/>
      </c>
      <c r="K125" s="130" t="str">
        <f t="shared" si="9"/>
        <v/>
      </c>
    </row>
    <row r="126" spans="1:11" ht="18" customHeight="1">
      <c r="A126" s="39" t="str">
        <f t="shared" si="10"/>
        <v/>
      </c>
      <c r="B126" s="40"/>
      <c r="C126" s="41" t="str">
        <f>IF(ISERROR(VLOOKUP(B126,'START LİSTE'!$B$6:$F$1255,2,0)),"",VLOOKUP(B126,'START LİSTE'!$B$6:$F$1255,2,0))</f>
        <v/>
      </c>
      <c r="D126" s="41" t="str">
        <f>IF(ISERROR(VLOOKUP(B126,'START LİSTE'!$B$6:$F$1255,3,0)),"",VLOOKUP(B126,'START LİSTE'!$B$6:$F$1255,3,0))</f>
        <v/>
      </c>
      <c r="E126" s="42" t="str">
        <f>IF(ISERROR(VLOOKUP(B126,'START LİSTE'!$B$6:$F$1255,4,0)),"",VLOOKUP(B126,'START LİSTE'!$B$6:$F$1255,4,0))</f>
        <v/>
      </c>
      <c r="F126" s="43" t="str">
        <f>IF(ISERROR(VLOOKUP($B126,'START LİSTE'!$B$6:$F$1255,5,0)),"",VLOOKUP($B126,'START LİSTE'!$B$6:$F$1255,5,0))</f>
        <v/>
      </c>
      <c r="G126" s="94"/>
      <c r="H126" s="44" t="str">
        <f t="shared" si="11"/>
        <v/>
      </c>
      <c r="I126" s="129" t="str">
        <f t="shared" si="7"/>
        <v/>
      </c>
      <c r="J126" s="129" t="str">
        <f t="shared" si="8"/>
        <v/>
      </c>
      <c r="K126" s="130" t="str">
        <f t="shared" si="9"/>
        <v/>
      </c>
    </row>
    <row r="127" spans="1:11" ht="18" customHeight="1">
      <c r="A127" s="39" t="str">
        <f t="shared" si="10"/>
        <v/>
      </c>
      <c r="B127" s="40"/>
      <c r="C127" s="41" t="str">
        <f>IF(ISERROR(VLOOKUP(B127,'START LİSTE'!$B$6:$F$1255,2,0)),"",VLOOKUP(B127,'START LİSTE'!$B$6:$F$1255,2,0))</f>
        <v/>
      </c>
      <c r="D127" s="41" t="str">
        <f>IF(ISERROR(VLOOKUP(B127,'START LİSTE'!$B$6:$F$1255,3,0)),"",VLOOKUP(B127,'START LİSTE'!$B$6:$F$1255,3,0))</f>
        <v/>
      </c>
      <c r="E127" s="42" t="str">
        <f>IF(ISERROR(VLOOKUP(B127,'START LİSTE'!$B$6:$F$1255,4,0)),"",VLOOKUP(B127,'START LİSTE'!$B$6:$F$1255,4,0))</f>
        <v/>
      </c>
      <c r="F127" s="43" t="str">
        <f>IF(ISERROR(VLOOKUP($B127,'START LİSTE'!$B$6:$F$1255,5,0)),"",VLOOKUP($B127,'START LİSTE'!$B$6:$F$1255,5,0))</f>
        <v/>
      </c>
      <c r="G127" s="94"/>
      <c r="H127" s="44" t="str">
        <f t="shared" si="11"/>
        <v/>
      </c>
      <c r="I127" s="129" t="str">
        <f t="shared" si="7"/>
        <v/>
      </c>
      <c r="J127" s="129" t="str">
        <f t="shared" si="8"/>
        <v/>
      </c>
      <c r="K127" s="130" t="str">
        <f t="shared" si="9"/>
        <v/>
      </c>
    </row>
    <row r="128" spans="1:11" ht="18" customHeight="1">
      <c r="A128" s="39" t="str">
        <f t="shared" si="10"/>
        <v/>
      </c>
      <c r="B128" s="40"/>
      <c r="C128" s="41" t="str">
        <f>IF(ISERROR(VLOOKUP(B128,'START LİSTE'!$B$6:$F$1255,2,0)),"",VLOOKUP(B128,'START LİSTE'!$B$6:$F$1255,2,0))</f>
        <v/>
      </c>
      <c r="D128" s="41" t="str">
        <f>IF(ISERROR(VLOOKUP(B128,'START LİSTE'!$B$6:$F$1255,3,0)),"",VLOOKUP(B128,'START LİSTE'!$B$6:$F$1255,3,0))</f>
        <v/>
      </c>
      <c r="E128" s="42" t="str">
        <f>IF(ISERROR(VLOOKUP(B128,'START LİSTE'!$B$6:$F$1255,4,0)),"",VLOOKUP(B128,'START LİSTE'!$B$6:$F$1255,4,0))</f>
        <v/>
      </c>
      <c r="F128" s="43" t="str">
        <f>IF(ISERROR(VLOOKUP($B128,'START LİSTE'!$B$6:$F$1255,5,0)),"",VLOOKUP($B128,'START LİSTE'!$B$6:$F$1255,5,0))</f>
        <v/>
      </c>
      <c r="G128" s="94"/>
      <c r="H128" s="44" t="str">
        <f t="shared" si="11"/>
        <v/>
      </c>
      <c r="I128" s="129" t="str">
        <f t="shared" si="7"/>
        <v/>
      </c>
      <c r="J128" s="129" t="str">
        <f t="shared" si="8"/>
        <v/>
      </c>
      <c r="K128" s="130" t="str">
        <f t="shared" si="9"/>
        <v/>
      </c>
    </row>
    <row r="129" spans="1:11" ht="18" customHeight="1">
      <c r="A129" s="39" t="str">
        <f t="shared" si="10"/>
        <v/>
      </c>
      <c r="B129" s="40"/>
      <c r="C129" s="41" t="str">
        <f>IF(ISERROR(VLOOKUP(B129,'START LİSTE'!$B$6:$F$1255,2,0)),"",VLOOKUP(B129,'START LİSTE'!$B$6:$F$1255,2,0))</f>
        <v/>
      </c>
      <c r="D129" s="41" t="str">
        <f>IF(ISERROR(VLOOKUP(B129,'START LİSTE'!$B$6:$F$1255,3,0)),"",VLOOKUP(B129,'START LİSTE'!$B$6:$F$1255,3,0))</f>
        <v/>
      </c>
      <c r="E129" s="42" t="str">
        <f>IF(ISERROR(VLOOKUP(B129,'START LİSTE'!$B$6:$F$1255,4,0)),"",VLOOKUP(B129,'START LİSTE'!$B$6:$F$1255,4,0))</f>
        <v/>
      </c>
      <c r="F129" s="43" t="str">
        <f>IF(ISERROR(VLOOKUP($B129,'START LİSTE'!$B$6:$F$1255,5,0)),"",VLOOKUP($B129,'START LİSTE'!$B$6:$F$1255,5,0))</f>
        <v/>
      </c>
      <c r="G129" s="94"/>
      <c r="H129" s="44" t="str">
        <f t="shared" si="11"/>
        <v/>
      </c>
      <c r="I129" s="129" t="str">
        <f t="shared" si="7"/>
        <v/>
      </c>
      <c r="J129" s="129" t="str">
        <f t="shared" si="8"/>
        <v/>
      </c>
      <c r="K129" s="130" t="str">
        <f t="shared" si="9"/>
        <v/>
      </c>
    </row>
    <row r="130" spans="1:11" ht="18" customHeight="1">
      <c r="A130" s="39" t="str">
        <f t="shared" si="10"/>
        <v/>
      </c>
      <c r="B130" s="40"/>
      <c r="C130" s="41" t="str">
        <f>IF(ISERROR(VLOOKUP(B130,'START LİSTE'!$B$6:$F$1255,2,0)),"",VLOOKUP(B130,'START LİSTE'!$B$6:$F$1255,2,0))</f>
        <v/>
      </c>
      <c r="D130" s="41" t="str">
        <f>IF(ISERROR(VLOOKUP(B130,'START LİSTE'!$B$6:$F$1255,3,0)),"",VLOOKUP(B130,'START LİSTE'!$B$6:$F$1255,3,0))</f>
        <v/>
      </c>
      <c r="E130" s="42" t="str">
        <f>IF(ISERROR(VLOOKUP(B130,'START LİSTE'!$B$6:$F$1255,4,0)),"",VLOOKUP(B130,'START LİSTE'!$B$6:$F$1255,4,0))</f>
        <v/>
      </c>
      <c r="F130" s="43" t="str">
        <f>IF(ISERROR(VLOOKUP($B130,'START LİSTE'!$B$6:$F$1255,5,0)),"",VLOOKUP($B130,'START LİSTE'!$B$6:$F$1255,5,0))</f>
        <v/>
      </c>
      <c r="G130" s="94"/>
      <c r="H130" s="44" t="str">
        <f t="shared" si="11"/>
        <v/>
      </c>
      <c r="I130" s="129" t="str">
        <f t="shared" si="7"/>
        <v/>
      </c>
      <c r="J130" s="129" t="str">
        <f t="shared" si="8"/>
        <v/>
      </c>
      <c r="K130" s="130" t="str">
        <f t="shared" si="9"/>
        <v/>
      </c>
    </row>
    <row r="131" spans="1:11" ht="18" customHeight="1">
      <c r="A131" s="39" t="str">
        <f t="shared" si="10"/>
        <v/>
      </c>
      <c r="B131" s="40"/>
      <c r="C131" s="41" t="str">
        <f>IF(ISERROR(VLOOKUP(B131,'START LİSTE'!$B$6:$F$1255,2,0)),"",VLOOKUP(B131,'START LİSTE'!$B$6:$F$1255,2,0))</f>
        <v/>
      </c>
      <c r="D131" s="41" t="str">
        <f>IF(ISERROR(VLOOKUP(B131,'START LİSTE'!$B$6:$F$1255,3,0)),"",VLOOKUP(B131,'START LİSTE'!$B$6:$F$1255,3,0))</f>
        <v/>
      </c>
      <c r="E131" s="42" t="str">
        <f>IF(ISERROR(VLOOKUP(B131,'START LİSTE'!$B$6:$F$1255,4,0)),"",VLOOKUP(B131,'START LİSTE'!$B$6:$F$1255,4,0))</f>
        <v/>
      </c>
      <c r="F131" s="43" t="str">
        <f>IF(ISERROR(VLOOKUP($B131,'START LİSTE'!$B$6:$F$1255,5,0)),"",VLOOKUP($B131,'START LİSTE'!$B$6:$F$1255,5,0))</f>
        <v/>
      </c>
      <c r="G131" s="94"/>
      <c r="H131" s="44" t="str">
        <f t="shared" si="11"/>
        <v/>
      </c>
      <c r="I131" s="129" t="str">
        <f t="shared" si="7"/>
        <v/>
      </c>
      <c r="J131" s="129" t="str">
        <f t="shared" si="8"/>
        <v/>
      </c>
      <c r="K131" s="130" t="str">
        <f t="shared" si="9"/>
        <v/>
      </c>
    </row>
    <row r="132" spans="1:11" ht="18" customHeight="1">
      <c r="A132" s="39" t="str">
        <f t="shared" si="10"/>
        <v/>
      </c>
      <c r="B132" s="40"/>
      <c r="C132" s="41" t="str">
        <f>IF(ISERROR(VLOOKUP(B132,'START LİSTE'!$B$6:$F$1255,2,0)),"",VLOOKUP(B132,'START LİSTE'!$B$6:$F$1255,2,0))</f>
        <v/>
      </c>
      <c r="D132" s="41" t="str">
        <f>IF(ISERROR(VLOOKUP(B132,'START LİSTE'!$B$6:$F$1255,3,0)),"",VLOOKUP(B132,'START LİSTE'!$B$6:$F$1255,3,0))</f>
        <v/>
      </c>
      <c r="E132" s="42" t="str">
        <f>IF(ISERROR(VLOOKUP(B132,'START LİSTE'!$B$6:$F$1255,4,0)),"",VLOOKUP(B132,'START LİSTE'!$B$6:$F$1255,4,0))</f>
        <v/>
      </c>
      <c r="F132" s="43" t="str">
        <f>IF(ISERROR(VLOOKUP($B132,'START LİSTE'!$B$6:$F$1255,5,0)),"",VLOOKUP($B132,'START LİSTE'!$B$6:$F$1255,5,0))</f>
        <v/>
      </c>
      <c r="G132" s="94"/>
      <c r="H132" s="44" t="str">
        <f t="shared" si="11"/>
        <v/>
      </c>
      <c r="I132" s="129" t="str">
        <f t="shared" si="7"/>
        <v/>
      </c>
      <c r="J132" s="129" t="str">
        <f t="shared" si="8"/>
        <v/>
      </c>
      <c r="K132" s="130" t="str">
        <f t="shared" si="9"/>
        <v/>
      </c>
    </row>
    <row r="133" spans="1:11" ht="18" customHeight="1">
      <c r="A133" s="39" t="str">
        <f t="shared" si="10"/>
        <v/>
      </c>
      <c r="B133" s="40"/>
      <c r="C133" s="41" t="str">
        <f>IF(ISERROR(VLOOKUP(B133,'START LİSTE'!$B$6:$F$1255,2,0)),"",VLOOKUP(B133,'START LİSTE'!$B$6:$F$1255,2,0))</f>
        <v/>
      </c>
      <c r="D133" s="41" t="str">
        <f>IF(ISERROR(VLOOKUP(B133,'START LİSTE'!$B$6:$F$1255,3,0)),"",VLOOKUP(B133,'START LİSTE'!$B$6:$F$1255,3,0))</f>
        <v/>
      </c>
      <c r="E133" s="42" t="str">
        <f>IF(ISERROR(VLOOKUP(B133,'START LİSTE'!$B$6:$F$1255,4,0)),"",VLOOKUP(B133,'START LİSTE'!$B$6:$F$1255,4,0))</f>
        <v/>
      </c>
      <c r="F133" s="43" t="str">
        <f>IF(ISERROR(VLOOKUP($B133,'START LİSTE'!$B$6:$F$1255,5,0)),"",VLOOKUP($B133,'START LİSTE'!$B$6:$F$1255,5,0))</f>
        <v/>
      </c>
      <c r="G133" s="94"/>
      <c r="H133" s="44" t="str">
        <f t="shared" si="11"/>
        <v/>
      </c>
      <c r="I133" s="129" t="str">
        <f t="shared" si="7"/>
        <v/>
      </c>
      <c r="J133" s="129" t="str">
        <f t="shared" si="8"/>
        <v/>
      </c>
      <c r="K133" s="130" t="str">
        <f t="shared" si="9"/>
        <v/>
      </c>
    </row>
    <row r="134" spans="1:11" ht="18" customHeight="1">
      <c r="A134" s="39" t="str">
        <f t="shared" si="10"/>
        <v/>
      </c>
      <c r="B134" s="40"/>
      <c r="C134" s="41" t="str">
        <f>IF(ISERROR(VLOOKUP(B134,'START LİSTE'!$B$6:$F$1255,2,0)),"",VLOOKUP(B134,'START LİSTE'!$B$6:$F$1255,2,0))</f>
        <v/>
      </c>
      <c r="D134" s="41" t="str">
        <f>IF(ISERROR(VLOOKUP(B134,'START LİSTE'!$B$6:$F$1255,3,0)),"",VLOOKUP(B134,'START LİSTE'!$B$6:$F$1255,3,0))</f>
        <v/>
      </c>
      <c r="E134" s="42" t="str">
        <f>IF(ISERROR(VLOOKUP(B134,'START LİSTE'!$B$6:$F$1255,4,0)),"",VLOOKUP(B134,'START LİSTE'!$B$6:$F$1255,4,0))</f>
        <v/>
      </c>
      <c r="F134" s="43" t="str">
        <f>IF(ISERROR(VLOOKUP($B134,'START LİSTE'!$B$6:$F$1255,5,0)),"",VLOOKUP($B134,'START LİSTE'!$B$6:$F$1255,5,0))</f>
        <v/>
      </c>
      <c r="G134" s="94"/>
      <c r="H134" s="44" t="str">
        <f t="shared" si="11"/>
        <v/>
      </c>
      <c r="I134" s="129" t="str">
        <f t="shared" si="7"/>
        <v/>
      </c>
      <c r="J134" s="129" t="str">
        <f t="shared" si="8"/>
        <v/>
      </c>
      <c r="K134" s="130" t="str">
        <f t="shared" si="9"/>
        <v/>
      </c>
    </row>
    <row r="135" spans="1:11" ht="18" customHeight="1">
      <c r="A135" s="39" t="str">
        <f t="shared" si="10"/>
        <v/>
      </c>
      <c r="B135" s="40"/>
      <c r="C135" s="41" t="str">
        <f>IF(ISERROR(VLOOKUP(B135,'START LİSTE'!$B$6:$F$1255,2,0)),"",VLOOKUP(B135,'START LİSTE'!$B$6:$F$1255,2,0))</f>
        <v/>
      </c>
      <c r="D135" s="41" t="str">
        <f>IF(ISERROR(VLOOKUP(B135,'START LİSTE'!$B$6:$F$1255,3,0)),"",VLOOKUP(B135,'START LİSTE'!$B$6:$F$1255,3,0))</f>
        <v/>
      </c>
      <c r="E135" s="42" t="str">
        <f>IF(ISERROR(VLOOKUP(B135,'START LİSTE'!$B$6:$F$1255,4,0)),"",VLOOKUP(B135,'START LİSTE'!$B$6:$F$1255,4,0))</f>
        <v/>
      </c>
      <c r="F135" s="43" t="str">
        <f>IF(ISERROR(VLOOKUP($B135,'START LİSTE'!$B$6:$F$1255,5,0)),"",VLOOKUP($B135,'START LİSTE'!$B$6:$F$1255,5,0))</f>
        <v/>
      </c>
      <c r="G135" s="94"/>
      <c r="H135" s="44" t="str">
        <f t="shared" si="11"/>
        <v/>
      </c>
      <c r="I135" s="129" t="str">
        <f t="shared" ref="I135:I198" si="12">IF(B135="","",(CONCATENATE($A$3,"-",$A$2)))</f>
        <v/>
      </c>
      <c r="J135" s="129" t="str">
        <f t="shared" ref="J135:J198" si="13">IF(B135="","",$D$4)</f>
        <v/>
      </c>
      <c r="K135" s="130" t="str">
        <f t="shared" ref="K135:K198" si="14">IF(B135="","",$F$4)</f>
        <v/>
      </c>
    </row>
    <row r="136" spans="1:11" ht="18" customHeight="1">
      <c r="A136" s="39" t="str">
        <f t="shared" ref="A136:A199" si="15">IF(B136&lt;&gt;"",A135+1,"")</f>
        <v/>
      </c>
      <c r="B136" s="40"/>
      <c r="C136" s="41" t="str">
        <f>IF(ISERROR(VLOOKUP(B136,'START LİSTE'!$B$6:$F$1255,2,0)),"",VLOOKUP(B136,'START LİSTE'!$B$6:$F$1255,2,0))</f>
        <v/>
      </c>
      <c r="D136" s="41" t="str">
        <f>IF(ISERROR(VLOOKUP(B136,'START LİSTE'!$B$6:$F$1255,3,0)),"",VLOOKUP(B136,'START LİSTE'!$B$6:$F$1255,3,0))</f>
        <v/>
      </c>
      <c r="E136" s="42" t="str">
        <f>IF(ISERROR(VLOOKUP(B136,'START LİSTE'!$B$6:$F$1255,4,0)),"",VLOOKUP(B136,'START LİSTE'!$B$6:$F$1255,4,0))</f>
        <v/>
      </c>
      <c r="F136" s="43" t="str">
        <f>IF(ISERROR(VLOOKUP($B136,'START LİSTE'!$B$6:$F$1255,5,0)),"",VLOOKUP($B136,'START LİSTE'!$B$6:$F$1255,5,0))</f>
        <v/>
      </c>
      <c r="G136" s="94"/>
      <c r="H136" s="44" t="str">
        <f t="shared" si="11"/>
        <v/>
      </c>
      <c r="I136" s="129" t="str">
        <f t="shared" si="12"/>
        <v/>
      </c>
      <c r="J136" s="129" t="str">
        <f t="shared" si="13"/>
        <v/>
      </c>
      <c r="K136" s="130" t="str">
        <f t="shared" si="14"/>
        <v/>
      </c>
    </row>
    <row r="137" spans="1:11" ht="18" customHeight="1">
      <c r="A137" s="39" t="str">
        <f t="shared" si="15"/>
        <v/>
      </c>
      <c r="B137" s="40"/>
      <c r="C137" s="41" t="str">
        <f>IF(ISERROR(VLOOKUP(B137,'START LİSTE'!$B$6:$F$1255,2,0)),"",VLOOKUP(B137,'START LİSTE'!$B$6:$F$1255,2,0))</f>
        <v/>
      </c>
      <c r="D137" s="41" t="str">
        <f>IF(ISERROR(VLOOKUP(B137,'START LİSTE'!$B$6:$F$1255,3,0)),"",VLOOKUP(B137,'START LİSTE'!$B$6:$F$1255,3,0))</f>
        <v/>
      </c>
      <c r="E137" s="42" t="str">
        <f>IF(ISERROR(VLOOKUP(B137,'START LİSTE'!$B$6:$F$1255,4,0)),"",VLOOKUP(B137,'START LİSTE'!$B$6:$F$1255,4,0))</f>
        <v/>
      </c>
      <c r="F137" s="43" t="str">
        <f>IF(ISERROR(VLOOKUP($B137,'START LİSTE'!$B$6:$F$1255,5,0)),"",VLOOKUP($B137,'START LİSTE'!$B$6:$F$1255,5,0))</f>
        <v/>
      </c>
      <c r="G137" s="94"/>
      <c r="H137" s="44" t="str">
        <f t="shared" ref="H137:H200" si="16">IF(OR(G137="DQ",G137="DNF",G137="DNS"),"-",IF(B137&lt;&gt;"",IF(E137="F",H136,H136+1),""))</f>
        <v/>
      </c>
      <c r="I137" s="129" t="str">
        <f t="shared" si="12"/>
        <v/>
      </c>
      <c r="J137" s="129" t="str">
        <f t="shared" si="13"/>
        <v/>
      </c>
      <c r="K137" s="130" t="str">
        <f t="shared" si="14"/>
        <v/>
      </c>
    </row>
    <row r="138" spans="1:11" ht="18" customHeight="1">
      <c r="A138" s="39" t="str">
        <f t="shared" si="15"/>
        <v/>
      </c>
      <c r="B138" s="40"/>
      <c r="C138" s="41" t="str">
        <f>IF(ISERROR(VLOOKUP(B138,'START LİSTE'!$B$6:$F$1255,2,0)),"",VLOOKUP(B138,'START LİSTE'!$B$6:$F$1255,2,0))</f>
        <v/>
      </c>
      <c r="D138" s="41" t="str">
        <f>IF(ISERROR(VLOOKUP(B138,'START LİSTE'!$B$6:$F$1255,3,0)),"",VLOOKUP(B138,'START LİSTE'!$B$6:$F$1255,3,0))</f>
        <v/>
      </c>
      <c r="E138" s="42" t="str">
        <f>IF(ISERROR(VLOOKUP(B138,'START LİSTE'!$B$6:$F$1255,4,0)),"",VLOOKUP(B138,'START LİSTE'!$B$6:$F$1255,4,0))</f>
        <v/>
      </c>
      <c r="F138" s="43" t="str">
        <f>IF(ISERROR(VLOOKUP($B138,'START LİSTE'!$B$6:$F$1255,5,0)),"",VLOOKUP($B138,'START LİSTE'!$B$6:$F$1255,5,0))</f>
        <v/>
      </c>
      <c r="G138" s="94"/>
      <c r="H138" s="44" t="str">
        <f t="shared" si="16"/>
        <v/>
      </c>
      <c r="I138" s="129" t="str">
        <f t="shared" si="12"/>
        <v/>
      </c>
      <c r="J138" s="129" t="str">
        <f t="shared" si="13"/>
        <v/>
      </c>
      <c r="K138" s="130" t="str">
        <f t="shared" si="14"/>
        <v/>
      </c>
    </row>
    <row r="139" spans="1:11" ht="18" customHeight="1">
      <c r="A139" s="39" t="str">
        <f t="shared" si="15"/>
        <v/>
      </c>
      <c r="B139" s="40"/>
      <c r="C139" s="41" t="str">
        <f>IF(ISERROR(VLOOKUP(B139,'START LİSTE'!$B$6:$F$1255,2,0)),"",VLOOKUP(B139,'START LİSTE'!$B$6:$F$1255,2,0))</f>
        <v/>
      </c>
      <c r="D139" s="41" t="str">
        <f>IF(ISERROR(VLOOKUP(B139,'START LİSTE'!$B$6:$F$1255,3,0)),"",VLOOKUP(B139,'START LİSTE'!$B$6:$F$1255,3,0))</f>
        <v/>
      </c>
      <c r="E139" s="42" t="str">
        <f>IF(ISERROR(VLOOKUP(B139,'START LİSTE'!$B$6:$F$1255,4,0)),"",VLOOKUP(B139,'START LİSTE'!$B$6:$F$1255,4,0))</f>
        <v/>
      </c>
      <c r="F139" s="43" t="str">
        <f>IF(ISERROR(VLOOKUP($B139,'START LİSTE'!$B$6:$F$1255,5,0)),"",VLOOKUP($B139,'START LİSTE'!$B$6:$F$1255,5,0))</f>
        <v/>
      </c>
      <c r="G139" s="94"/>
      <c r="H139" s="44" t="str">
        <f t="shared" si="16"/>
        <v/>
      </c>
      <c r="I139" s="129" t="str">
        <f t="shared" si="12"/>
        <v/>
      </c>
      <c r="J139" s="129" t="str">
        <f t="shared" si="13"/>
        <v/>
      </c>
      <c r="K139" s="130" t="str">
        <f t="shared" si="14"/>
        <v/>
      </c>
    </row>
    <row r="140" spans="1:11" ht="18" customHeight="1">
      <c r="A140" s="39" t="str">
        <f t="shared" si="15"/>
        <v/>
      </c>
      <c r="B140" s="40"/>
      <c r="C140" s="41" t="str">
        <f>IF(ISERROR(VLOOKUP(B140,'START LİSTE'!$B$6:$F$1255,2,0)),"",VLOOKUP(B140,'START LİSTE'!$B$6:$F$1255,2,0))</f>
        <v/>
      </c>
      <c r="D140" s="41" t="str">
        <f>IF(ISERROR(VLOOKUP(B140,'START LİSTE'!$B$6:$F$1255,3,0)),"",VLOOKUP(B140,'START LİSTE'!$B$6:$F$1255,3,0))</f>
        <v/>
      </c>
      <c r="E140" s="42" t="str">
        <f>IF(ISERROR(VLOOKUP(B140,'START LİSTE'!$B$6:$F$1255,4,0)),"",VLOOKUP(B140,'START LİSTE'!$B$6:$F$1255,4,0))</f>
        <v/>
      </c>
      <c r="F140" s="43" t="str">
        <f>IF(ISERROR(VLOOKUP($B140,'START LİSTE'!$B$6:$F$1255,5,0)),"",VLOOKUP($B140,'START LİSTE'!$B$6:$F$1255,5,0))</f>
        <v/>
      </c>
      <c r="G140" s="94"/>
      <c r="H140" s="44" t="str">
        <f t="shared" si="16"/>
        <v/>
      </c>
      <c r="I140" s="129" t="str">
        <f t="shared" si="12"/>
        <v/>
      </c>
      <c r="J140" s="129" t="str">
        <f t="shared" si="13"/>
        <v/>
      </c>
      <c r="K140" s="130" t="str">
        <f t="shared" si="14"/>
        <v/>
      </c>
    </row>
    <row r="141" spans="1:11" ht="18" customHeight="1">
      <c r="A141" s="39" t="str">
        <f t="shared" si="15"/>
        <v/>
      </c>
      <c r="B141" s="40"/>
      <c r="C141" s="41" t="str">
        <f>IF(ISERROR(VLOOKUP(B141,'START LİSTE'!$B$6:$F$1255,2,0)),"",VLOOKUP(B141,'START LİSTE'!$B$6:$F$1255,2,0))</f>
        <v/>
      </c>
      <c r="D141" s="41" t="str">
        <f>IF(ISERROR(VLOOKUP(B141,'START LİSTE'!$B$6:$F$1255,3,0)),"",VLOOKUP(B141,'START LİSTE'!$B$6:$F$1255,3,0))</f>
        <v/>
      </c>
      <c r="E141" s="42" t="str">
        <f>IF(ISERROR(VLOOKUP(B141,'START LİSTE'!$B$6:$F$1255,4,0)),"",VLOOKUP(B141,'START LİSTE'!$B$6:$F$1255,4,0))</f>
        <v/>
      </c>
      <c r="F141" s="43" t="str">
        <f>IF(ISERROR(VLOOKUP($B141,'START LİSTE'!$B$6:$F$1255,5,0)),"",VLOOKUP($B141,'START LİSTE'!$B$6:$F$1255,5,0))</f>
        <v/>
      </c>
      <c r="G141" s="94"/>
      <c r="H141" s="44" t="str">
        <f t="shared" si="16"/>
        <v/>
      </c>
      <c r="I141" s="129" t="str">
        <f t="shared" si="12"/>
        <v/>
      </c>
      <c r="J141" s="129" t="str">
        <f t="shared" si="13"/>
        <v/>
      </c>
      <c r="K141" s="130" t="str">
        <f t="shared" si="14"/>
        <v/>
      </c>
    </row>
    <row r="142" spans="1:11" ht="18" customHeight="1">
      <c r="A142" s="39" t="str">
        <f t="shared" si="15"/>
        <v/>
      </c>
      <c r="B142" s="40"/>
      <c r="C142" s="41" t="str">
        <f>IF(ISERROR(VLOOKUP(B142,'START LİSTE'!$B$6:$F$1255,2,0)),"",VLOOKUP(B142,'START LİSTE'!$B$6:$F$1255,2,0))</f>
        <v/>
      </c>
      <c r="D142" s="41" t="str">
        <f>IF(ISERROR(VLOOKUP(B142,'START LİSTE'!$B$6:$F$1255,3,0)),"",VLOOKUP(B142,'START LİSTE'!$B$6:$F$1255,3,0))</f>
        <v/>
      </c>
      <c r="E142" s="42" t="str">
        <f>IF(ISERROR(VLOOKUP(B142,'START LİSTE'!$B$6:$F$1255,4,0)),"",VLOOKUP(B142,'START LİSTE'!$B$6:$F$1255,4,0))</f>
        <v/>
      </c>
      <c r="F142" s="43" t="str">
        <f>IF(ISERROR(VLOOKUP($B142,'START LİSTE'!$B$6:$F$1255,5,0)),"",VLOOKUP($B142,'START LİSTE'!$B$6:$F$1255,5,0))</f>
        <v/>
      </c>
      <c r="G142" s="94"/>
      <c r="H142" s="44" t="str">
        <f t="shared" si="16"/>
        <v/>
      </c>
      <c r="I142" s="129" t="str">
        <f t="shared" si="12"/>
        <v/>
      </c>
      <c r="J142" s="129" t="str">
        <f t="shared" si="13"/>
        <v/>
      </c>
      <c r="K142" s="130" t="str">
        <f t="shared" si="14"/>
        <v/>
      </c>
    </row>
    <row r="143" spans="1:11" ht="18" customHeight="1">
      <c r="A143" s="39" t="str">
        <f t="shared" si="15"/>
        <v/>
      </c>
      <c r="B143" s="40"/>
      <c r="C143" s="41" t="str">
        <f>IF(ISERROR(VLOOKUP(B143,'START LİSTE'!$B$6:$F$1255,2,0)),"",VLOOKUP(B143,'START LİSTE'!$B$6:$F$1255,2,0))</f>
        <v/>
      </c>
      <c r="D143" s="41" t="str">
        <f>IF(ISERROR(VLOOKUP(B143,'START LİSTE'!$B$6:$F$1255,3,0)),"",VLOOKUP(B143,'START LİSTE'!$B$6:$F$1255,3,0))</f>
        <v/>
      </c>
      <c r="E143" s="42" t="str">
        <f>IF(ISERROR(VLOOKUP(B143,'START LİSTE'!$B$6:$F$1255,4,0)),"",VLOOKUP(B143,'START LİSTE'!$B$6:$F$1255,4,0))</f>
        <v/>
      </c>
      <c r="F143" s="43" t="str">
        <f>IF(ISERROR(VLOOKUP($B143,'START LİSTE'!$B$6:$F$1255,5,0)),"",VLOOKUP($B143,'START LİSTE'!$B$6:$F$1255,5,0))</f>
        <v/>
      </c>
      <c r="G143" s="94"/>
      <c r="H143" s="44" t="str">
        <f t="shared" si="16"/>
        <v/>
      </c>
      <c r="I143" s="129" t="str">
        <f t="shared" si="12"/>
        <v/>
      </c>
      <c r="J143" s="129" t="str">
        <f t="shared" si="13"/>
        <v/>
      </c>
      <c r="K143" s="130" t="str">
        <f t="shared" si="14"/>
        <v/>
      </c>
    </row>
    <row r="144" spans="1:11" ht="18" customHeight="1">
      <c r="A144" s="39" t="str">
        <f t="shared" si="15"/>
        <v/>
      </c>
      <c r="B144" s="40"/>
      <c r="C144" s="41" t="str">
        <f>IF(ISERROR(VLOOKUP(B144,'START LİSTE'!$B$6:$F$1255,2,0)),"",VLOOKUP(B144,'START LİSTE'!$B$6:$F$1255,2,0))</f>
        <v/>
      </c>
      <c r="D144" s="41" t="str">
        <f>IF(ISERROR(VLOOKUP(B144,'START LİSTE'!$B$6:$F$1255,3,0)),"",VLOOKUP(B144,'START LİSTE'!$B$6:$F$1255,3,0))</f>
        <v/>
      </c>
      <c r="E144" s="42" t="str">
        <f>IF(ISERROR(VLOOKUP(B144,'START LİSTE'!$B$6:$F$1255,4,0)),"",VLOOKUP(B144,'START LİSTE'!$B$6:$F$1255,4,0))</f>
        <v/>
      </c>
      <c r="F144" s="43" t="str">
        <f>IF(ISERROR(VLOOKUP($B144,'START LİSTE'!$B$6:$F$1255,5,0)),"",VLOOKUP($B144,'START LİSTE'!$B$6:$F$1255,5,0))</f>
        <v/>
      </c>
      <c r="G144" s="94"/>
      <c r="H144" s="44" t="str">
        <f t="shared" si="16"/>
        <v/>
      </c>
      <c r="I144" s="129" t="str">
        <f t="shared" si="12"/>
        <v/>
      </c>
      <c r="J144" s="129" t="str">
        <f t="shared" si="13"/>
        <v/>
      </c>
      <c r="K144" s="130" t="str">
        <f t="shared" si="14"/>
        <v/>
      </c>
    </row>
    <row r="145" spans="1:11" ht="18" customHeight="1">
      <c r="A145" s="39" t="str">
        <f t="shared" si="15"/>
        <v/>
      </c>
      <c r="B145" s="40"/>
      <c r="C145" s="41" t="str">
        <f>IF(ISERROR(VLOOKUP(B145,'START LİSTE'!$B$6:$F$1255,2,0)),"",VLOOKUP(B145,'START LİSTE'!$B$6:$F$1255,2,0))</f>
        <v/>
      </c>
      <c r="D145" s="41" t="str">
        <f>IF(ISERROR(VLOOKUP(B145,'START LİSTE'!$B$6:$F$1255,3,0)),"",VLOOKUP(B145,'START LİSTE'!$B$6:$F$1255,3,0))</f>
        <v/>
      </c>
      <c r="E145" s="42" t="str">
        <f>IF(ISERROR(VLOOKUP(B145,'START LİSTE'!$B$6:$F$1255,4,0)),"",VLOOKUP(B145,'START LİSTE'!$B$6:$F$1255,4,0))</f>
        <v/>
      </c>
      <c r="F145" s="43" t="str">
        <f>IF(ISERROR(VLOOKUP($B145,'START LİSTE'!$B$6:$F$1255,5,0)),"",VLOOKUP($B145,'START LİSTE'!$B$6:$F$1255,5,0))</f>
        <v/>
      </c>
      <c r="G145" s="94"/>
      <c r="H145" s="44" t="str">
        <f t="shared" si="16"/>
        <v/>
      </c>
      <c r="I145" s="129" t="str">
        <f t="shared" si="12"/>
        <v/>
      </c>
      <c r="J145" s="129" t="str">
        <f t="shared" si="13"/>
        <v/>
      </c>
      <c r="K145" s="130" t="str">
        <f t="shared" si="14"/>
        <v/>
      </c>
    </row>
    <row r="146" spans="1:11" ht="18" customHeight="1">
      <c r="A146" s="39" t="str">
        <f t="shared" si="15"/>
        <v/>
      </c>
      <c r="B146" s="40"/>
      <c r="C146" s="41" t="str">
        <f>IF(ISERROR(VLOOKUP(B146,'START LİSTE'!$B$6:$F$1255,2,0)),"",VLOOKUP(B146,'START LİSTE'!$B$6:$F$1255,2,0))</f>
        <v/>
      </c>
      <c r="D146" s="41" t="str">
        <f>IF(ISERROR(VLOOKUP(B146,'START LİSTE'!$B$6:$F$1255,3,0)),"",VLOOKUP(B146,'START LİSTE'!$B$6:$F$1255,3,0))</f>
        <v/>
      </c>
      <c r="E146" s="42" t="str">
        <f>IF(ISERROR(VLOOKUP(B146,'START LİSTE'!$B$6:$F$1255,4,0)),"",VLOOKUP(B146,'START LİSTE'!$B$6:$F$1255,4,0))</f>
        <v/>
      </c>
      <c r="F146" s="43" t="str">
        <f>IF(ISERROR(VLOOKUP($B146,'START LİSTE'!$B$6:$F$1255,5,0)),"",VLOOKUP($B146,'START LİSTE'!$B$6:$F$1255,5,0))</f>
        <v/>
      </c>
      <c r="G146" s="94"/>
      <c r="H146" s="44" t="str">
        <f t="shared" si="16"/>
        <v/>
      </c>
      <c r="I146" s="129" t="str">
        <f t="shared" si="12"/>
        <v/>
      </c>
      <c r="J146" s="129" t="str">
        <f t="shared" si="13"/>
        <v/>
      </c>
      <c r="K146" s="130" t="str">
        <f t="shared" si="14"/>
        <v/>
      </c>
    </row>
    <row r="147" spans="1:11" ht="18" customHeight="1">
      <c r="A147" s="39" t="str">
        <f t="shared" si="15"/>
        <v/>
      </c>
      <c r="B147" s="40"/>
      <c r="C147" s="41" t="str">
        <f>IF(ISERROR(VLOOKUP(B147,'START LİSTE'!$B$6:$F$1255,2,0)),"",VLOOKUP(B147,'START LİSTE'!$B$6:$F$1255,2,0))</f>
        <v/>
      </c>
      <c r="D147" s="41" t="str">
        <f>IF(ISERROR(VLOOKUP(B147,'START LİSTE'!$B$6:$F$1255,3,0)),"",VLOOKUP(B147,'START LİSTE'!$B$6:$F$1255,3,0))</f>
        <v/>
      </c>
      <c r="E147" s="42" t="str">
        <f>IF(ISERROR(VLOOKUP(B147,'START LİSTE'!$B$6:$F$1255,4,0)),"",VLOOKUP(B147,'START LİSTE'!$B$6:$F$1255,4,0))</f>
        <v/>
      </c>
      <c r="F147" s="43" t="str">
        <f>IF(ISERROR(VLOOKUP($B147,'START LİSTE'!$B$6:$F$1255,5,0)),"",VLOOKUP($B147,'START LİSTE'!$B$6:$F$1255,5,0))</f>
        <v/>
      </c>
      <c r="G147" s="94"/>
      <c r="H147" s="44" t="str">
        <f t="shared" si="16"/>
        <v/>
      </c>
      <c r="I147" s="129" t="str">
        <f t="shared" si="12"/>
        <v/>
      </c>
      <c r="J147" s="129" t="str">
        <f t="shared" si="13"/>
        <v/>
      </c>
      <c r="K147" s="130" t="str">
        <f t="shared" si="14"/>
        <v/>
      </c>
    </row>
    <row r="148" spans="1:11" ht="18" customHeight="1">
      <c r="A148" s="39" t="str">
        <f t="shared" si="15"/>
        <v/>
      </c>
      <c r="B148" s="40"/>
      <c r="C148" s="41" t="str">
        <f>IF(ISERROR(VLOOKUP(B148,'START LİSTE'!$B$6:$F$1255,2,0)),"",VLOOKUP(B148,'START LİSTE'!$B$6:$F$1255,2,0))</f>
        <v/>
      </c>
      <c r="D148" s="41" t="str">
        <f>IF(ISERROR(VLOOKUP(B148,'START LİSTE'!$B$6:$F$1255,3,0)),"",VLOOKUP(B148,'START LİSTE'!$B$6:$F$1255,3,0))</f>
        <v/>
      </c>
      <c r="E148" s="42" t="str">
        <f>IF(ISERROR(VLOOKUP(B148,'START LİSTE'!$B$6:$F$1255,4,0)),"",VLOOKUP(B148,'START LİSTE'!$B$6:$F$1255,4,0))</f>
        <v/>
      </c>
      <c r="F148" s="43" t="str">
        <f>IF(ISERROR(VLOOKUP($B148,'START LİSTE'!$B$6:$F$1255,5,0)),"",VLOOKUP($B148,'START LİSTE'!$B$6:$F$1255,5,0))</f>
        <v/>
      </c>
      <c r="G148" s="94"/>
      <c r="H148" s="44" t="str">
        <f t="shared" si="16"/>
        <v/>
      </c>
      <c r="I148" s="129" t="str">
        <f t="shared" si="12"/>
        <v/>
      </c>
      <c r="J148" s="129" t="str">
        <f t="shared" si="13"/>
        <v/>
      </c>
      <c r="K148" s="130" t="str">
        <f t="shared" si="14"/>
        <v/>
      </c>
    </row>
    <row r="149" spans="1:11" ht="18" customHeight="1">
      <c r="A149" s="39" t="str">
        <f t="shared" si="15"/>
        <v/>
      </c>
      <c r="B149" s="40"/>
      <c r="C149" s="41" t="str">
        <f>IF(ISERROR(VLOOKUP(B149,'START LİSTE'!$B$6:$F$1255,2,0)),"",VLOOKUP(B149,'START LİSTE'!$B$6:$F$1255,2,0))</f>
        <v/>
      </c>
      <c r="D149" s="41" t="str">
        <f>IF(ISERROR(VLOOKUP(B149,'START LİSTE'!$B$6:$F$1255,3,0)),"",VLOOKUP(B149,'START LİSTE'!$B$6:$F$1255,3,0))</f>
        <v/>
      </c>
      <c r="E149" s="42" t="str">
        <f>IF(ISERROR(VLOOKUP(B149,'START LİSTE'!$B$6:$F$1255,4,0)),"",VLOOKUP(B149,'START LİSTE'!$B$6:$F$1255,4,0))</f>
        <v/>
      </c>
      <c r="F149" s="43" t="str">
        <f>IF(ISERROR(VLOOKUP($B149,'START LİSTE'!$B$6:$F$1255,5,0)),"",VLOOKUP($B149,'START LİSTE'!$B$6:$F$1255,5,0))</f>
        <v/>
      </c>
      <c r="G149" s="94"/>
      <c r="H149" s="44" t="str">
        <f t="shared" si="16"/>
        <v/>
      </c>
      <c r="I149" s="129" t="str">
        <f t="shared" si="12"/>
        <v/>
      </c>
      <c r="J149" s="129" t="str">
        <f t="shared" si="13"/>
        <v/>
      </c>
      <c r="K149" s="130" t="str">
        <f t="shared" si="14"/>
        <v/>
      </c>
    </row>
    <row r="150" spans="1:11" ht="18" customHeight="1">
      <c r="A150" s="39" t="str">
        <f t="shared" si="15"/>
        <v/>
      </c>
      <c r="B150" s="40"/>
      <c r="C150" s="41" t="str">
        <f>IF(ISERROR(VLOOKUP(B150,'START LİSTE'!$B$6:$F$1255,2,0)),"",VLOOKUP(B150,'START LİSTE'!$B$6:$F$1255,2,0))</f>
        <v/>
      </c>
      <c r="D150" s="41" t="str">
        <f>IF(ISERROR(VLOOKUP(B150,'START LİSTE'!$B$6:$F$1255,3,0)),"",VLOOKUP(B150,'START LİSTE'!$B$6:$F$1255,3,0))</f>
        <v/>
      </c>
      <c r="E150" s="42" t="str">
        <f>IF(ISERROR(VLOOKUP(B150,'START LİSTE'!$B$6:$F$1255,4,0)),"",VLOOKUP(B150,'START LİSTE'!$B$6:$F$1255,4,0))</f>
        <v/>
      </c>
      <c r="F150" s="43" t="str">
        <f>IF(ISERROR(VLOOKUP($B150,'START LİSTE'!$B$6:$F$1255,5,0)),"",VLOOKUP($B150,'START LİSTE'!$B$6:$F$1255,5,0))</f>
        <v/>
      </c>
      <c r="G150" s="94"/>
      <c r="H150" s="44" t="str">
        <f t="shared" si="16"/>
        <v/>
      </c>
      <c r="I150" s="129" t="str">
        <f t="shared" si="12"/>
        <v/>
      </c>
      <c r="J150" s="129" t="str">
        <f t="shared" si="13"/>
        <v/>
      </c>
      <c r="K150" s="130" t="str">
        <f t="shared" si="14"/>
        <v/>
      </c>
    </row>
    <row r="151" spans="1:11" ht="18" customHeight="1">
      <c r="A151" s="39" t="str">
        <f t="shared" si="15"/>
        <v/>
      </c>
      <c r="B151" s="40"/>
      <c r="C151" s="41" t="str">
        <f>IF(ISERROR(VLOOKUP(B151,'START LİSTE'!$B$6:$F$1255,2,0)),"",VLOOKUP(B151,'START LİSTE'!$B$6:$F$1255,2,0))</f>
        <v/>
      </c>
      <c r="D151" s="41" t="str">
        <f>IF(ISERROR(VLOOKUP(B151,'START LİSTE'!$B$6:$F$1255,3,0)),"",VLOOKUP(B151,'START LİSTE'!$B$6:$F$1255,3,0))</f>
        <v/>
      </c>
      <c r="E151" s="42" t="str">
        <f>IF(ISERROR(VLOOKUP(B151,'START LİSTE'!$B$6:$F$1255,4,0)),"",VLOOKUP(B151,'START LİSTE'!$B$6:$F$1255,4,0))</f>
        <v/>
      </c>
      <c r="F151" s="43" t="str">
        <f>IF(ISERROR(VLOOKUP($B151,'START LİSTE'!$B$6:$F$1255,5,0)),"",VLOOKUP($B151,'START LİSTE'!$B$6:$F$1255,5,0))</f>
        <v/>
      </c>
      <c r="G151" s="94"/>
      <c r="H151" s="44" t="str">
        <f t="shared" si="16"/>
        <v/>
      </c>
      <c r="I151" s="129" t="str">
        <f t="shared" si="12"/>
        <v/>
      </c>
      <c r="J151" s="129" t="str">
        <f t="shared" si="13"/>
        <v/>
      </c>
      <c r="K151" s="130" t="str">
        <f t="shared" si="14"/>
        <v/>
      </c>
    </row>
    <row r="152" spans="1:11" ht="18" customHeight="1">
      <c r="A152" s="39" t="str">
        <f t="shared" si="15"/>
        <v/>
      </c>
      <c r="B152" s="40"/>
      <c r="C152" s="41" t="str">
        <f>IF(ISERROR(VLOOKUP(B152,'START LİSTE'!$B$6:$F$1255,2,0)),"",VLOOKUP(B152,'START LİSTE'!$B$6:$F$1255,2,0))</f>
        <v/>
      </c>
      <c r="D152" s="41" t="str">
        <f>IF(ISERROR(VLOOKUP(B152,'START LİSTE'!$B$6:$F$1255,3,0)),"",VLOOKUP(B152,'START LİSTE'!$B$6:$F$1255,3,0))</f>
        <v/>
      </c>
      <c r="E152" s="42" t="str">
        <f>IF(ISERROR(VLOOKUP(B152,'START LİSTE'!$B$6:$F$1255,4,0)),"",VLOOKUP(B152,'START LİSTE'!$B$6:$F$1255,4,0))</f>
        <v/>
      </c>
      <c r="F152" s="43" t="str">
        <f>IF(ISERROR(VLOOKUP($B152,'START LİSTE'!$B$6:$F$1255,5,0)),"",VLOOKUP($B152,'START LİSTE'!$B$6:$F$1255,5,0))</f>
        <v/>
      </c>
      <c r="G152" s="94"/>
      <c r="H152" s="44" t="str">
        <f t="shared" si="16"/>
        <v/>
      </c>
      <c r="I152" s="129" t="str">
        <f t="shared" si="12"/>
        <v/>
      </c>
      <c r="J152" s="129" t="str">
        <f t="shared" si="13"/>
        <v/>
      </c>
      <c r="K152" s="130" t="str">
        <f t="shared" si="14"/>
        <v/>
      </c>
    </row>
    <row r="153" spans="1:11" ht="18" customHeight="1">
      <c r="A153" s="39" t="str">
        <f t="shared" si="15"/>
        <v/>
      </c>
      <c r="B153" s="40"/>
      <c r="C153" s="41" t="str">
        <f>IF(ISERROR(VLOOKUP(B153,'START LİSTE'!$B$6:$F$1255,2,0)),"",VLOOKUP(B153,'START LİSTE'!$B$6:$F$1255,2,0))</f>
        <v/>
      </c>
      <c r="D153" s="41" t="str">
        <f>IF(ISERROR(VLOOKUP(B153,'START LİSTE'!$B$6:$F$1255,3,0)),"",VLOOKUP(B153,'START LİSTE'!$B$6:$F$1255,3,0))</f>
        <v/>
      </c>
      <c r="E153" s="42" t="str">
        <f>IF(ISERROR(VLOOKUP(B153,'START LİSTE'!$B$6:$F$1255,4,0)),"",VLOOKUP(B153,'START LİSTE'!$B$6:$F$1255,4,0))</f>
        <v/>
      </c>
      <c r="F153" s="43" t="str">
        <f>IF(ISERROR(VLOOKUP($B153,'START LİSTE'!$B$6:$F$1255,5,0)),"",VLOOKUP($B153,'START LİSTE'!$B$6:$F$1255,5,0))</f>
        <v/>
      </c>
      <c r="G153" s="94"/>
      <c r="H153" s="44" t="str">
        <f t="shared" si="16"/>
        <v/>
      </c>
      <c r="I153" s="129" t="str">
        <f t="shared" si="12"/>
        <v/>
      </c>
      <c r="J153" s="129" t="str">
        <f t="shared" si="13"/>
        <v/>
      </c>
      <c r="K153" s="130" t="str">
        <f t="shared" si="14"/>
        <v/>
      </c>
    </row>
    <row r="154" spans="1:11" ht="18" customHeight="1">
      <c r="A154" s="39" t="str">
        <f t="shared" si="15"/>
        <v/>
      </c>
      <c r="B154" s="40"/>
      <c r="C154" s="41" t="str">
        <f>IF(ISERROR(VLOOKUP(B154,'START LİSTE'!$B$6:$F$1255,2,0)),"",VLOOKUP(B154,'START LİSTE'!$B$6:$F$1255,2,0))</f>
        <v/>
      </c>
      <c r="D154" s="41" t="str">
        <f>IF(ISERROR(VLOOKUP(B154,'START LİSTE'!$B$6:$F$1255,3,0)),"",VLOOKUP(B154,'START LİSTE'!$B$6:$F$1255,3,0))</f>
        <v/>
      </c>
      <c r="E154" s="42" t="str">
        <f>IF(ISERROR(VLOOKUP(B154,'START LİSTE'!$B$6:$F$1255,4,0)),"",VLOOKUP(B154,'START LİSTE'!$B$6:$F$1255,4,0))</f>
        <v/>
      </c>
      <c r="F154" s="43" t="str">
        <f>IF(ISERROR(VLOOKUP($B154,'START LİSTE'!$B$6:$F$1255,5,0)),"",VLOOKUP($B154,'START LİSTE'!$B$6:$F$1255,5,0))</f>
        <v/>
      </c>
      <c r="G154" s="94"/>
      <c r="H154" s="44" t="str">
        <f t="shared" si="16"/>
        <v/>
      </c>
      <c r="I154" s="129" t="str">
        <f t="shared" si="12"/>
        <v/>
      </c>
      <c r="J154" s="129" t="str">
        <f t="shared" si="13"/>
        <v/>
      </c>
      <c r="K154" s="130" t="str">
        <f t="shared" si="14"/>
        <v/>
      </c>
    </row>
    <row r="155" spans="1:11" ht="18" customHeight="1">
      <c r="A155" s="39" t="str">
        <f t="shared" si="15"/>
        <v/>
      </c>
      <c r="B155" s="40"/>
      <c r="C155" s="41" t="str">
        <f>IF(ISERROR(VLOOKUP(B155,'START LİSTE'!$B$6:$F$1255,2,0)),"",VLOOKUP(B155,'START LİSTE'!$B$6:$F$1255,2,0))</f>
        <v/>
      </c>
      <c r="D155" s="41" t="str">
        <f>IF(ISERROR(VLOOKUP(B155,'START LİSTE'!$B$6:$F$1255,3,0)),"",VLOOKUP(B155,'START LİSTE'!$B$6:$F$1255,3,0))</f>
        <v/>
      </c>
      <c r="E155" s="42" t="str">
        <f>IF(ISERROR(VLOOKUP(B155,'START LİSTE'!$B$6:$F$1255,4,0)),"",VLOOKUP(B155,'START LİSTE'!$B$6:$F$1255,4,0))</f>
        <v/>
      </c>
      <c r="F155" s="43" t="str">
        <f>IF(ISERROR(VLOOKUP($B155,'START LİSTE'!$B$6:$F$1255,5,0)),"",VLOOKUP($B155,'START LİSTE'!$B$6:$F$1255,5,0))</f>
        <v/>
      </c>
      <c r="G155" s="94"/>
      <c r="H155" s="44" t="str">
        <f t="shared" si="16"/>
        <v/>
      </c>
      <c r="I155" s="129" t="str">
        <f t="shared" si="12"/>
        <v/>
      </c>
      <c r="J155" s="129" t="str">
        <f t="shared" si="13"/>
        <v/>
      </c>
      <c r="K155" s="130" t="str">
        <f t="shared" si="14"/>
        <v/>
      </c>
    </row>
    <row r="156" spans="1:11" ht="18" customHeight="1">
      <c r="A156" s="39" t="str">
        <f t="shared" si="15"/>
        <v/>
      </c>
      <c r="B156" s="40"/>
      <c r="C156" s="41" t="str">
        <f>IF(ISERROR(VLOOKUP(B156,'START LİSTE'!$B$6:$F$1255,2,0)),"",VLOOKUP(B156,'START LİSTE'!$B$6:$F$1255,2,0))</f>
        <v/>
      </c>
      <c r="D156" s="41" t="str">
        <f>IF(ISERROR(VLOOKUP(B156,'START LİSTE'!$B$6:$F$1255,3,0)),"",VLOOKUP(B156,'START LİSTE'!$B$6:$F$1255,3,0))</f>
        <v/>
      </c>
      <c r="E156" s="42" t="str">
        <f>IF(ISERROR(VLOOKUP(B156,'START LİSTE'!$B$6:$F$1255,4,0)),"",VLOOKUP(B156,'START LİSTE'!$B$6:$F$1255,4,0))</f>
        <v/>
      </c>
      <c r="F156" s="43" t="str">
        <f>IF(ISERROR(VLOOKUP($B156,'START LİSTE'!$B$6:$F$1255,5,0)),"",VLOOKUP($B156,'START LİSTE'!$B$6:$F$1255,5,0))</f>
        <v/>
      </c>
      <c r="G156" s="94"/>
      <c r="H156" s="44" t="str">
        <f t="shared" si="16"/>
        <v/>
      </c>
      <c r="I156" s="129" t="str">
        <f t="shared" si="12"/>
        <v/>
      </c>
      <c r="J156" s="129" t="str">
        <f t="shared" si="13"/>
        <v/>
      </c>
      <c r="K156" s="130" t="str">
        <f t="shared" si="14"/>
        <v/>
      </c>
    </row>
    <row r="157" spans="1:11" ht="18" customHeight="1">
      <c r="A157" s="39" t="str">
        <f t="shared" si="15"/>
        <v/>
      </c>
      <c r="B157" s="40"/>
      <c r="C157" s="41" t="str">
        <f>IF(ISERROR(VLOOKUP(B157,'START LİSTE'!$B$6:$F$1255,2,0)),"",VLOOKUP(B157,'START LİSTE'!$B$6:$F$1255,2,0))</f>
        <v/>
      </c>
      <c r="D157" s="41" t="str">
        <f>IF(ISERROR(VLOOKUP(B157,'START LİSTE'!$B$6:$F$1255,3,0)),"",VLOOKUP(B157,'START LİSTE'!$B$6:$F$1255,3,0))</f>
        <v/>
      </c>
      <c r="E157" s="42" t="str">
        <f>IF(ISERROR(VLOOKUP(B157,'START LİSTE'!$B$6:$F$1255,4,0)),"",VLOOKUP(B157,'START LİSTE'!$B$6:$F$1255,4,0))</f>
        <v/>
      </c>
      <c r="F157" s="43" t="str">
        <f>IF(ISERROR(VLOOKUP($B157,'START LİSTE'!$B$6:$F$1255,5,0)),"",VLOOKUP($B157,'START LİSTE'!$B$6:$F$1255,5,0))</f>
        <v/>
      </c>
      <c r="G157" s="94"/>
      <c r="H157" s="44" t="str">
        <f t="shared" si="16"/>
        <v/>
      </c>
      <c r="I157" s="129" t="str">
        <f t="shared" si="12"/>
        <v/>
      </c>
      <c r="J157" s="129" t="str">
        <f t="shared" si="13"/>
        <v/>
      </c>
      <c r="K157" s="130" t="str">
        <f t="shared" si="14"/>
        <v/>
      </c>
    </row>
    <row r="158" spans="1:11" ht="18" customHeight="1">
      <c r="A158" s="39" t="str">
        <f t="shared" si="15"/>
        <v/>
      </c>
      <c r="B158" s="40"/>
      <c r="C158" s="41" t="str">
        <f>IF(ISERROR(VLOOKUP(B158,'START LİSTE'!$B$6:$F$1255,2,0)),"",VLOOKUP(B158,'START LİSTE'!$B$6:$F$1255,2,0))</f>
        <v/>
      </c>
      <c r="D158" s="41" t="str">
        <f>IF(ISERROR(VLOOKUP(B158,'START LİSTE'!$B$6:$F$1255,3,0)),"",VLOOKUP(B158,'START LİSTE'!$B$6:$F$1255,3,0))</f>
        <v/>
      </c>
      <c r="E158" s="42" t="str">
        <f>IF(ISERROR(VLOOKUP(B158,'START LİSTE'!$B$6:$F$1255,4,0)),"",VLOOKUP(B158,'START LİSTE'!$B$6:$F$1255,4,0))</f>
        <v/>
      </c>
      <c r="F158" s="43" t="str">
        <f>IF(ISERROR(VLOOKUP($B158,'START LİSTE'!$B$6:$F$1255,5,0)),"",VLOOKUP($B158,'START LİSTE'!$B$6:$F$1255,5,0))</f>
        <v/>
      </c>
      <c r="G158" s="94"/>
      <c r="H158" s="44" t="str">
        <f t="shared" si="16"/>
        <v/>
      </c>
      <c r="I158" s="129" t="str">
        <f t="shared" si="12"/>
        <v/>
      </c>
      <c r="J158" s="129" t="str">
        <f t="shared" si="13"/>
        <v/>
      </c>
      <c r="K158" s="130" t="str">
        <f t="shared" si="14"/>
        <v/>
      </c>
    </row>
    <row r="159" spans="1:11" ht="18" customHeight="1">
      <c r="A159" s="39" t="str">
        <f t="shared" si="15"/>
        <v/>
      </c>
      <c r="B159" s="40"/>
      <c r="C159" s="41" t="str">
        <f>IF(ISERROR(VLOOKUP(B159,'START LİSTE'!$B$6:$F$1255,2,0)),"",VLOOKUP(B159,'START LİSTE'!$B$6:$F$1255,2,0))</f>
        <v/>
      </c>
      <c r="D159" s="41" t="str">
        <f>IF(ISERROR(VLOOKUP(B159,'START LİSTE'!$B$6:$F$1255,3,0)),"",VLOOKUP(B159,'START LİSTE'!$B$6:$F$1255,3,0))</f>
        <v/>
      </c>
      <c r="E159" s="42" t="str">
        <f>IF(ISERROR(VLOOKUP(B159,'START LİSTE'!$B$6:$F$1255,4,0)),"",VLOOKUP(B159,'START LİSTE'!$B$6:$F$1255,4,0))</f>
        <v/>
      </c>
      <c r="F159" s="43" t="str">
        <f>IF(ISERROR(VLOOKUP($B159,'START LİSTE'!$B$6:$F$1255,5,0)),"",VLOOKUP($B159,'START LİSTE'!$B$6:$F$1255,5,0))</f>
        <v/>
      </c>
      <c r="G159" s="94"/>
      <c r="H159" s="44" t="str">
        <f t="shared" si="16"/>
        <v/>
      </c>
      <c r="I159" s="129" t="str">
        <f t="shared" si="12"/>
        <v/>
      </c>
      <c r="J159" s="129" t="str">
        <f t="shared" si="13"/>
        <v/>
      </c>
      <c r="K159" s="130" t="str">
        <f t="shared" si="14"/>
        <v/>
      </c>
    </row>
    <row r="160" spans="1:11" ht="18" customHeight="1">
      <c r="A160" s="39" t="str">
        <f t="shared" si="15"/>
        <v/>
      </c>
      <c r="B160" s="40"/>
      <c r="C160" s="41" t="str">
        <f>IF(ISERROR(VLOOKUP(B160,'START LİSTE'!$B$6:$F$1255,2,0)),"",VLOOKUP(B160,'START LİSTE'!$B$6:$F$1255,2,0))</f>
        <v/>
      </c>
      <c r="D160" s="41" t="str">
        <f>IF(ISERROR(VLOOKUP(B160,'START LİSTE'!$B$6:$F$1255,3,0)),"",VLOOKUP(B160,'START LİSTE'!$B$6:$F$1255,3,0))</f>
        <v/>
      </c>
      <c r="E160" s="42" t="str">
        <f>IF(ISERROR(VLOOKUP(B160,'START LİSTE'!$B$6:$F$1255,4,0)),"",VLOOKUP(B160,'START LİSTE'!$B$6:$F$1255,4,0))</f>
        <v/>
      </c>
      <c r="F160" s="43" t="str">
        <f>IF(ISERROR(VLOOKUP($B160,'START LİSTE'!$B$6:$F$1255,5,0)),"",VLOOKUP($B160,'START LİSTE'!$B$6:$F$1255,5,0))</f>
        <v/>
      </c>
      <c r="G160" s="94"/>
      <c r="H160" s="44" t="str">
        <f t="shared" si="16"/>
        <v/>
      </c>
      <c r="I160" s="129" t="str">
        <f t="shared" si="12"/>
        <v/>
      </c>
      <c r="J160" s="129" t="str">
        <f t="shared" si="13"/>
        <v/>
      </c>
      <c r="K160" s="130" t="str">
        <f t="shared" si="14"/>
        <v/>
      </c>
    </row>
    <row r="161" spans="1:11" ht="18" customHeight="1">
      <c r="A161" s="39" t="str">
        <f t="shared" si="15"/>
        <v/>
      </c>
      <c r="B161" s="40"/>
      <c r="C161" s="41" t="str">
        <f>IF(ISERROR(VLOOKUP(B161,'START LİSTE'!$B$6:$F$1255,2,0)),"",VLOOKUP(B161,'START LİSTE'!$B$6:$F$1255,2,0))</f>
        <v/>
      </c>
      <c r="D161" s="41" t="str">
        <f>IF(ISERROR(VLOOKUP(B161,'START LİSTE'!$B$6:$F$1255,3,0)),"",VLOOKUP(B161,'START LİSTE'!$B$6:$F$1255,3,0))</f>
        <v/>
      </c>
      <c r="E161" s="42" t="str">
        <f>IF(ISERROR(VLOOKUP(B161,'START LİSTE'!$B$6:$F$1255,4,0)),"",VLOOKUP(B161,'START LİSTE'!$B$6:$F$1255,4,0))</f>
        <v/>
      </c>
      <c r="F161" s="43" t="str">
        <f>IF(ISERROR(VLOOKUP($B161,'START LİSTE'!$B$6:$F$1255,5,0)),"",VLOOKUP($B161,'START LİSTE'!$B$6:$F$1255,5,0))</f>
        <v/>
      </c>
      <c r="G161" s="94"/>
      <c r="H161" s="44" t="str">
        <f t="shared" si="16"/>
        <v/>
      </c>
      <c r="I161" s="129" t="str">
        <f t="shared" si="12"/>
        <v/>
      </c>
      <c r="J161" s="129" t="str">
        <f t="shared" si="13"/>
        <v/>
      </c>
      <c r="K161" s="130" t="str">
        <f t="shared" si="14"/>
        <v/>
      </c>
    </row>
    <row r="162" spans="1:11" ht="18" customHeight="1">
      <c r="A162" s="39" t="str">
        <f t="shared" si="15"/>
        <v/>
      </c>
      <c r="B162" s="40"/>
      <c r="C162" s="41" t="str">
        <f>IF(ISERROR(VLOOKUP(B162,'START LİSTE'!$B$6:$F$1255,2,0)),"",VLOOKUP(B162,'START LİSTE'!$B$6:$F$1255,2,0))</f>
        <v/>
      </c>
      <c r="D162" s="41" t="str">
        <f>IF(ISERROR(VLOOKUP(B162,'START LİSTE'!$B$6:$F$1255,3,0)),"",VLOOKUP(B162,'START LİSTE'!$B$6:$F$1255,3,0))</f>
        <v/>
      </c>
      <c r="E162" s="42" t="str">
        <f>IF(ISERROR(VLOOKUP(B162,'START LİSTE'!$B$6:$F$1255,4,0)),"",VLOOKUP(B162,'START LİSTE'!$B$6:$F$1255,4,0))</f>
        <v/>
      </c>
      <c r="F162" s="43" t="str">
        <f>IF(ISERROR(VLOOKUP($B162,'START LİSTE'!$B$6:$F$1255,5,0)),"",VLOOKUP($B162,'START LİSTE'!$B$6:$F$1255,5,0))</f>
        <v/>
      </c>
      <c r="G162" s="94"/>
      <c r="H162" s="44" t="str">
        <f t="shared" si="16"/>
        <v/>
      </c>
      <c r="I162" s="129" t="str">
        <f t="shared" si="12"/>
        <v/>
      </c>
      <c r="J162" s="129" t="str">
        <f t="shared" si="13"/>
        <v/>
      </c>
      <c r="K162" s="130" t="str">
        <f t="shared" si="14"/>
        <v/>
      </c>
    </row>
    <row r="163" spans="1:11" ht="18" customHeight="1">
      <c r="A163" s="39" t="str">
        <f t="shared" si="15"/>
        <v/>
      </c>
      <c r="B163" s="40"/>
      <c r="C163" s="41" t="str">
        <f>IF(ISERROR(VLOOKUP(B163,'START LİSTE'!$B$6:$F$1255,2,0)),"",VLOOKUP(B163,'START LİSTE'!$B$6:$F$1255,2,0))</f>
        <v/>
      </c>
      <c r="D163" s="41" t="str">
        <f>IF(ISERROR(VLOOKUP(B163,'START LİSTE'!$B$6:$F$1255,3,0)),"",VLOOKUP(B163,'START LİSTE'!$B$6:$F$1255,3,0))</f>
        <v/>
      </c>
      <c r="E163" s="42" t="str">
        <f>IF(ISERROR(VLOOKUP(B163,'START LİSTE'!$B$6:$F$1255,4,0)),"",VLOOKUP(B163,'START LİSTE'!$B$6:$F$1255,4,0))</f>
        <v/>
      </c>
      <c r="F163" s="43" t="str">
        <f>IF(ISERROR(VLOOKUP($B163,'START LİSTE'!$B$6:$F$1255,5,0)),"",VLOOKUP($B163,'START LİSTE'!$B$6:$F$1255,5,0))</f>
        <v/>
      </c>
      <c r="G163" s="94"/>
      <c r="H163" s="44" t="str">
        <f t="shared" si="16"/>
        <v/>
      </c>
      <c r="I163" s="129" t="str">
        <f t="shared" si="12"/>
        <v/>
      </c>
      <c r="J163" s="129" t="str">
        <f t="shared" si="13"/>
        <v/>
      </c>
      <c r="K163" s="130" t="str">
        <f t="shared" si="14"/>
        <v/>
      </c>
    </row>
    <row r="164" spans="1:11" ht="18" customHeight="1">
      <c r="A164" s="39" t="str">
        <f t="shared" si="15"/>
        <v/>
      </c>
      <c r="B164" s="40"/>
      <c r="C164" s="41" t="str">
        <f>IF(ISERROR(VLOOKUP(B164,'START LİSTE'!$B$6:$F$1255,2,0)),"",VLOOKUP(B164,'START LİSTE'!$B$6:$F$1255,2,0))</f>
        <v/>
      </c>
      <c r="D164" s="41" t="str">
        <f>IF(ISERROR(VLOOKUP(B164,'START LİSTE'!$B$6:$F$1255,3,0)),"",VLOOKUP(B164,'START LİSTE'!$B$6:$F$1255,3,0))</f>
        <v/>
      </c>
      <c r="E164" s="42" t="str">
        <f>IF(ISERROR(VLOOKUP(B164,'START LİSTE'!$B$6:$F$1255,4,0)),"",VLOOKUP(B164,'START LİSTE'!$B$6:$F$1255,4,0))</f>
        <v/>
      </c>
      <c r="F164" s="43" t="str">
        <f>IF(ISERROR(VLOOKUP($B164,'START LİSTE'!$B$6:$F$1255,5,0)),"",VLOOKUP($B164,'START LİSTE'!$B$6:$F$1255,5,0))</f>
        <v/>
      </c>
      <c r="G164" s="94"/>
      <c r="H164" s="44" t="str">
        <f t="shared" si="16"/>
        <v/>
      </c>
      <c r="I164" s="129" t="str">
        <f t="shared" si="12"/>
        <v/>
      </c>
      <c r="J164" s="129" t="str">
        <f t="shared" si="13"/>
        <v/>
      </c>
      <c r="K164" s="130" t="str">
        <f t="shared" si="14"/>
        <v/>
      </c>
    </row>
    <row r="165" spans="1:11" ht="18" customHeight="1">
      <c r="A165" s="39" t="str">
        <f t="shared" si="15"/>
        <v/>
      </c>
      <c r="B165" s="40"/>
      <c r="C165" s="41" t="str">
        <f>IF(ISERROR(VLOOKUP(B165,'START LİSTE'!$B$6:$F$1255,2,0)),"",VLOOKUP(B165,'START LİSTE'!$B$6:$F$1255,2,0))</f>
        <v/>
      </c>
      <c r="D165" s="41" t="str">
        <f>IF(ISERROR(VLOOKUP(B165,'START LİSTE'!$B$6:$F$1255,3,0)),"",VLOOKUP(B165,'START LİSTE'!$B$6:$F$1255,3,0))</f>
        <v/>
      </c>
      <c r="E165" s="42" t="str">
        <f>IF(ISERROR(VLOOKUP(B165,'START LİSTE'!$B$6:$F$1255,4,0)),"",VLOOKUP(B165,'START LİSTE'!$B$6:$F$1255,4,0))</f>
        <v/>
      </c>
      <c r="F165" s="43" t="str">
        <f>IF(ISERROR(VLOOKUP($B165,'START LİSTE'!$B$6:$F$1255,5,0)),"",VLOOKUP($B165,'START LİSTE'!$B$6:$F$1255,5,0))</f>
        <v/>
      </c>
      <c r="G165" s="94"/>
      <c r="H165" s="44" t="str">
        <f t="shared" si="16"/>
        <v/>
      </c>
      <c r="I165" s="129" t="str">
        <f t="shared" si="12"/>
        <v/>
      </c>
      <c r="J165" s="129" t="str">
        <f t="shared" si="13"/>
        <v/>
      </c>
      <c r="K165" s="130" t="str">
        <f t="shared" si="14"/>
        <v/>
      </c>
    </row>
    <row r="166" spans="1:11" ht="18" customHeight="1">
      <c r="A166" s="39" t="str">
        <f t="shared" si="15"/>
        <v/>
      </c>
      <c r="B166" s="40"/>
      <c r="C166" s="41" t="str">
        <f>IF(ISERROR(VLOOKUP(B166,'START LİSTE'!$B$6:$F$1255,2,0)),"",VLOOKUP(B166,'START LİSTE'!$B$6:$F$1255,2,0))</f>
        <v/>
      </c>
      <c r="D166" s="41" t="str">
        <f>IF(ISERROR(VLOOKUP(B166,'START LİSTE'!$B$6:$F$1255,3,0)),"",VLOOKUP(B166,'START LİSTE'!$B$6:$F$1255,3,0))</f>
        <v/>
      </c>
      <c r="E166" s="42" t="str">
        <f>IF(ISERROR(VLOOKUP(B166,'START LİSTE'!$B$6:$F$1255,4,0)),"",VLOOKUP(B166,'START LİSTE'!$B$6:$F$1255,4,0))</f>
        <v/>
      </c>
      <c r="F166" s="43" t="str">
        <f>IF(ISERROR(VLOOKUP($B166,'START LİSTE'!$B$6:$F$1255,5,0)),"",VLOOKUP($B166,'START LİSTE'!$B$6:$F$1255,5,0))</f>
        <v/>
      </c>
      <c r="G166" s="94"/>
      <c r="H166" s="44" t="str">
        <f t="shared" si="16"/>
        <v/>
      </c>
      <c r="I166" s="129" t="str">
        <f t="shared" si="12"/>
        <v/>
      </c>
      <c r="J166" s="129" t="str">
        <f t="shared" si="13"/>
        <v/>
      </c>
      <c r="K166" s="130" t="str">
        <f t="shared" si="14"/>
        <v/>
      </c>
    </row>
    <row r="167" spans="1:11" ht="18" customHeight="1">
      <c r="A167" s="39" t="str">
        <f t="shared" si="15"/>
        <v/>
      </c>
      <c r="B167" s="40"/>
      <c r="C167" s="41" t="str">
        <f>IF(ISERROR(VLOOKUP(B167,'START LİSTE'!$B$6:$F$1255,2,0)),"",VLOOKUP(B167,'START LİSTE'!$B$6:$F$1255,2,0))</f>
        <v/>
      </c>
      <c r="D167" s="41" t="str">
        <f>IF(ISERROR(VLOOKUP(B167,'START LİSTE'!$B$6:$F$1255,3,0)),"",VLOOKUP(B167,'START LİSTE'!$B$6:$F$1255,3,0))</f>
        <v/>
      </c>
      <c r="E167" s="42" t="str">
        <f>IF(ISERROR(VLOOKUP(B167,'START LİSTE'!$B$6:$F$1255,4,0)),"",VLOOKUP(B167,'START LİSTE'!$B$6:$F$1255,4,0))</f>
        <v/>
      </c>
      <c r="F167" s="43" t="str">
        <f>IF(ISERROR(VLOOKUP($B167,'START LİSTE'!$B$6:$F$1255,5,0)),"",VLOOKUP($B167,'START LİSTE'!$B$6:$F$1255,5,0))</f>
        <v/>
      </c>
      <c r="G167" s="94"/>
      <c r="H167" s="44" t="str">
        <f t="shared" si="16"/>
        <v/>
      </c>
      <c r="I167" s="129" t="str">
        <f t="shared" si="12"/>
        <v/>
      </c>
      <c r="J167" s="129" t="str">
        <f t="shared" si="13"/>
        <v/>
      </c>
      <c r="K167" s="130" t="str">
        <f t="shared" si="14"/>
        <v/>
      </c>
    </row>
    <row r="168" spans="1:11" ht="18" customHeight="1">
      <c r="A168" s="39" t="str">
        <f t="shared" si="15"/>
        <v/>
      </c>
      <c r="B168" s="40"/>
      <c r="C168" s="41" t="str">
        <f>IF(ISERROR(VLOOKUP(B168,'START LİSTE'!$B$6:$F$1255,2,0)),"",VLOOKUP(B168,'START LİSTE'!$B$6:$F$1255,2,0))</f>
        <v/>
      </c>
      <c r="D168" s="41" t="str">
        <f>IF(ISERROR(VLOOKUP(B168,'START LİSTE'!$B$6:$F$1255,3,0)),"",VLOOKUP(B168,'START LİSTE'!$B$6:$F$1255,3,0))</f>
        <v/>
      </c>
      <c r="E168" s="42" t="str">
        <f>IF(ISERROR(VLOOKUP(B168,'START LİSTE'!$B$6:$F$1255,4,0)),"",VLOOKUP(B168,'START LİSTE'!$B$6:$F$1255,4,0))</f>
        <v/>
      </c>
      <c r="F168" s="43" t="str">
        <f>IF(ISERROR(VLOOKUP($B168,'START LİSTE'!$B$6:$F$1255,5,0)),"",VLOOKUP($B168,'START LİSTE'!$B$6:$F$1255,5,0))</f>
        <v/>
      </c>
      <c r="G168" s="94"/>
      <c r="H168" s="44" t="str">
        <f t="shared" si="16"/>
        <v/>
      </c>
      <c r="I168" s="129" t="str">
        <f t="shared" si="12"/>
        <v/>
      </c>
      <c r="J168" s="129" t="str">
        <f t="shared" si="13"/>
        <v/>
      </c>
      <c r="K168" s="130" t="str">
        <f t="shared" si="14"/>
        <v/>
      </c>
    </row>
    <row r="169" spans="1:11" ht="18" customHeight="1">
      <c r="A169" s="39" t="str">
        <f t="shared" si="15"/>
        <v/>
      </c>
      <c r="B169" s="40"/>
      <c r="C169" s="41" t="str">
        <f>IF(ISERROR(VLOOKUP(B169,'START LİSTE'!$B$6:$F$1255,2,0)),"",VLOOKUP(B169,'START LİSTE'!$B$6:$F$1255,2,0))</f>
        <v/>
      </c>
      <c r="D169" s="41" t="str">
        <f>IF(ISERROR(VLOOKUP(B169,'START LİSTE'!$B$6:$F$1255,3,0)),"",VLOOKUP(B169,'START LİSTE'!$B$6:$F$1255,3,0))</f>
        <v/>
      </c>
      <c r="E169" s="42" t="str">
        <f>IF(ISERROR(VLOOKUP(B169,'START LİSTE'!$B$6:$F$1255,4,0)),"",VLOOKUP(B169,'START LİSTE'!$B$6:$F$1255,4,0))</f>
        <v/>
      </c>
      <c r="F169" s="43" t="str">
        <f>IF(ISERROR(VLOOKUP($B169,'START LİSTE'!$B$6:$F$1255,5,0)),"",VLOOKUP($B169,'START LİSTE'!$B$6:$F$1255,5,0))</f>
        <v/>
      </c>
      <c r="G169" s="94"/>
      <c r="H169" s="44" t="str">
        <f t="shared" si="16"/>
        <v/>
      </c>
      <c r="I169" s="129" t="str">
        <f t="shared" si="12"/>
        <v/>
      </c>
      <c r="J169" s="129" t="str">
        <f t="shared" si="13"/>
        <v/>
      </c>
      <c r="K169" s="130" t="str">
        <f t="shared" si="14"/>
        <v/>
      </c>
    </row>
    <row r="170" spans="1:11" ht="18" customHeight="1">
      <c r="A170" s="39" t="str">
        <f t="shared" si="15"/>
        <v/>
      </c>
      <c r="B170" s="40"/>
      <c r="C170" s="41" t="str">
        <f>IF(ISERROR(VLOOKUP(B170,'START LİSTE'!$B$6:$F$1255,2,0)),"",VLOOKUP(B170,'START LİSTE'!$B$6:$F$1255,2,0))</f>
        <v/>
      </c>
      <c r="D170" s="41" t="str">
        <f>IF(ISERROR(VLOOKUP(B170,'START LİSTE'!$B$6:$F$1255,3,0)),"",VLOOKUP(B170,'START LİSTE'!$B$6:$F$1255,3,0))</f>
        <v/>
      </c>
      <c r="E170" s="42" t="str">
        <f>IF(ISERROR(VLOOKUP(B170,'START LİSTE'!$B$6:$F$1255,4,0)),"",VLOOKUP(B170,'START LİSTE'!$B$6:$F$1255,4,0))</f>
        <v/>
      </c>
      <c r="F170" s="43" t="str">
        <f>IF(ISERROR(VLOOKUP($B170,'START LİSTE'!$B$6:$F$1255,5,0)),"",VLOOKUP($B170,'START LİSTE'!$B$6:$F$1255,5,0))</f>
        <v/>
      </c>
      <c r="G170" s="94"/>
      <c r="H170" s="44" t="str">
        <f t="shared" si="16"/>
        <v/>
      </c>
      <c r="I170" s="129" t="str">
        <f t="shared" si="12"/>
        <v/>
      </c>
      <c r="J170" s="129" t="str">
        <f t="shared" si="13"/>
        <v/>
      </c>
      <c r="K170" s="130" t="str">
        <f t="shared" si="14"/>
        <v/>
      </c>
    </row>
    <row r="171" spans="1:11" ht="18" customHeight="1">
      <c r="A171" s="39" t="str">
        <f t="shared" si="15"/>
        <v/>
      </c>
      <c r="B171" s="40"/>
      <c r="C171" s="41" t="str">
        <f>IF(ISERROR(VLOOKUP(B171,'START LİSTE'!$B$6:$F$1255,2,0)),"",VLOOKUP(B171,'START LİSTE'!$B$6:$F$1255,2,0))</f>
        <v/>
      </c>
      <c r="D171" s="41" t="str">
        <f>IF(ISERROR(VLOOKUP(B171,'START LİSTE'!$B$6:$F$1255,3,0)),"",VLOOKUP(B171,'START LİSTE'!$B$6:$F$1255,3,0))</f>
        <v/>
      </c>
      <c r="E171" s="42" t="str">
        <f>IF(ISERROR(VLOOKUP(B171,'START LİSTE'!$B$6:$F$1255,4,0)),"",VLOOKUP(B171,'START LİSTE'!$B$6:$F$1255,4,0))</f>
        <v/>
      </c>
      <c r="F171" s="43" t="str">
        <f>IF(ISERROR(VLOOKUP($B171,'START LİSTE'!$B$6:$F$1255,5,0)),"",VLOOKUP($B171,'START LİSTE'!$B$6:$F$1255,5,0))</f>
        <v/>
      </c>
      <c r="G171" s="94"/>
      <c r="H171" s="44" t="str">
        <f t="shared" si="16"/>
        <v/>
      </c>
      <c r="I171" s="129" t="str">
        <f t="shared" si="12"/>
        <v/>
      </c>
      <c r="J171" s="129" t="str">
        <f t="shared" si="13"/>
        <v/>
      </c>
      <c r="K171" s="130" t="str">
        <f t="shared" si="14"/>
        <v/>
      </c>
    </row>
    <row r="172" spans="1:11" ht="18" customHeight="1">
      <c r="A172" s="39" t="str">
        <f t="shared" si="15"/>
        <v/>
      </c>
      <c r="B172" s="40"/>
      <c r="C172" s="41" t="str">
        <f>IF(ISERROR(VLOOKUP(B172,'START LİSTE'!$B$6:$F$1255,2,0)),"",VLOOKUP(B172,'START LİSTE'!$B$6:$F$1255,2,0))</f>
        <v/>
      </c>
      <c r="D172" s="41" t="str">
        <f>IF(ISERROR(VLOOKUP(B172,'START LİSTE'!$B$6:$F$1255,3,0)),"",VLOOKUP(B172,'START LİSTE'!$B$6:$F$1255,3,0))</f>
        <v/>
      </c>
      <c r="E172" s="42" t="str">
        <f>IF(ISERROR(VLOOKUP(B172,'START LİSTE'!$B$6:$F$1255,4,0)),"",VLOOKUP(B172,'START LİSTE'!$B$6:$F$1255,4,0))</f>
        <v/>
      </c>
      <c r="F172" s="43" t="str">
        <f>IF(ISERROR(VLOOKUP($B172,'START LİSTE'!$B$6:$F$1255,5,0)),"",VLOOKUP($B172,'START LİSTE'!$B$6:$F$1255,5,0))</f>
        <v/>
      </c>
      <c r="G172" s="94"/>
      <c r="H172" s="44" t="str">
        <f t="shared" si="16"/>
        <v/>
      </c>
      <c r="I172" s="129" t="str">
        <f t="shared" si="12"/>
        <v/>
      </c>
      <c r="J172" s="129" t="str">
        <f t="shared" si="13"/>
        <v/>
      </c>
      <c r="K172" s="130" t="str">
        <f t="shared" si="14"/>
        <v/>
      </c>
    </row>
    <row r="173" spans="1:11" ht="18" customHeight="1">
      <c r="A173" s="39" t="str">
        <f t="shared" si="15"/>
        <v/>
      </c>
      <c r="B173" s="40"/>
      <c r="C173" s="41" t="str">
        <f>IF(ISERROR(VLOOKUP(B173,'START LİSTE'!$B$6:$F$1255,2,0)),"",VLOOKUP(B173,'START LİSTE'!$B$6:$F$1255,2,0))</f>
        <v/>
      </c>
      <c r="D173" s="41" t="str">
        <f>IF(ISERROR(VLOOKUP(B173,'START LİSTE'!$B$6:$F$1255,3,0)),"",VLOOKUP(B173,'START LİSTE'!$B$6:$F$1255,3,0))</f>
        <v/>
      </c>
      <c r="E173" s="42" t="str">
        <f>IF(ISERROR(VLOOKUP(B173,'START LİSTE'!$B$6:$F$1255,4,0)),"",VLOOKUP(B173,'START LİSTE'!$B$6:$F$1255,4,0))</f>
        <v/>
      </c>
      <c r="F173" s="43" t="str">
        <f>IF(ISERROR(VLOOKUP($B173,'START LİSTE'!$B$6:$F$1255,5,0)),"",VLOOKUP($B173,'START LİSTE'!$B$6:$F$1255,5,0))</f>
        <v/>
      </c>
      <c r="G173" s="94"/>
      <c r="H173" s="44" t="str">
        <f t="shared" si="16"/>
        <v/>
      </c>
      <c r="I173" s="129" t="str">
        <f t="shared" si="12"/>
        <v/>
      </c>
      <c r="J173" s="129" t="str">
        <f t="shared" si="13"/>
        <v/>
      </c>
      <c r="K173" s="130" t="str">
        <f t="shared" si="14"/>
        <v/>
      </c>
    </row>
    <row r="174" spans="1:11" ht="18" customHeight="1">
      <c r="A174" s="39" t="str">
        <f t="shared" si="15"/>
        <v/>
      </c>
      <c r="B174" s="40"/>
      <c r="C174" s="41" t="str">
        <f>IF(ISERROR(VLOOKUP(B174,'START LİSTE'!$B$6:$F$1255,2,0)),"",VLOOKUP(B174,'START LİSTE'!$B$6:$F$1255,2,0))</f>
        <v/>
      </c>
      <c r="D174" s="41" t="str">
        <f>IF(ISERROR(VLOOKUP(B174,'START LİSTE'!$B$6:$F$1255,3,0)),"",VLOOKUP(B174,'START LİSTE'!$B$6:$F$1255,3,0))</f>
        <v/>
      </c>
      <c r="E174" s="42" t="str">
        <f>IF(ISERROR(VLOOKUP(B174,'START LİSTE'!$B$6:$F$1255,4,0)),"",VLOOKUP(B174,'START LİSTE'!$B$6:$F$1255,4,0))</f>
        <v/>
      </c>
      <c r="F174" s="43" t="str">
        <f>IF(ISERROR(VLOOKUP($B174,'START LİSTE'!$B$6:$F$1255,5,0)),"",VLOOKUP($B174,'START LİSTE'!$B$6:$F$1255,5,0))</f>
        <v/>
      </c>
      <c r="G174" s="94"/>
      <c r="H174" s="44" t="str">
        <f t="shared" si="16"/>
        <v/>
      </c>
      <c r="I174" s="129" t="str">
        <f t="shared" si="12"/>
        <v/>
      </c>
      <c r="J174" s="129" t="str">
        <f t="shared" si="13"/>
        <v/>
      </c>
      <c r="K174" s="130" t="str">
        <f t="shared" si="14"/>
        <v/>
      </c>
    </row>
    <row r="175" spans="1:11" ht="18" customHeight="1">
      <c r="A175" s="39" t="str">
        <f t="shared" si="15"/>
        <v/>
      </c>
      <c r="B175" s="40"/>
      <c r="C175" s="41" t="str">
        <f>IF(ISERROR(VLOOKUP(B175,'START LİSTE'!$B$6:$F$1255,2,0)),"",VLOOKUP(B175,'START LİSTE'!$B$6:$F$1255,2,0))</f>
        <v/>
      </c>
      <c r="D175" s="41" t="str">
        <f>IF(ISERROR(VLOOKUP(B175,'START LİSTE'!$B$6:$F$1255,3,0)),"",VLOOKUP(B175,'START LİSTE'!$B$6:$F$1255,3,0))</f>
        <v/>
      </c>
      <c r="E175" s="42" t="str">
        <f>IF(ISERROR(VLOOKUP(B175,'START LİSTE'!$B$6:$F$1255,4,0)),"",VLOOKUP(B175,'START LİSTE'!$B$6:$F$1255,4,0))</f>
        <v/>
      </c>
      <c r="F175" s="43" t="str">
        <f>IF(ISERROR(VLOOKUP($B175,'START LİSTE'!$B$6:$F$1255,5,0)),"",VLOOKUP($B175,'START LİSTE'!$B$6:$F$1255,5,0))</f>
        <v/>
      </c>
      <c r="G175" s="94"/>
      <c r="H175" s="44" t="str">
        <f t="shared" si="16"/>
        <v/>
      </c>
      <c r="I175" s="129" t="str">
        <f t="shared" si="12"/>
        <v/>
      </c>
      <c r="J175" s="129" t="str">
        <f t="shared" si="13"/>
        <v/>
      </c>
      <c r="K175" s="130" t="str">
        <f t="shared" si="14"/>
        <v/>
      </c>
    </row>
    <row r="176" spans="1:11" ht="18" customHeight="1">
      <c r="A176" s="39" t="str">
        <f t="shared" si="15"/>
        <v/>
      </c>
      <c r="B176" s="40"/>
      <c r="C176" s="41" t="str">
        <f>IF(ISERROR(VLOOKUP(B176,'START LİSTE'!$B$6:$F$1255,2,0)),"",VLOOKUP(B176,'START LİSTE'!$B$6:$F$1255,2,0))</f>
        <v/>
      </c>
      <c r="D176" s="41" t="str">
        <f>IF(ISERROR(VLOOKUP(B176,'START LİSTE'!$B$6:$F$1255,3,0)),"",VLOOKUP(B176,'START LİSTE'!$B$6:$F$1255,3,0))</f>
        <v/>
      </c>
      <c r="E176" s="42" t="str">
        <f>IF(ISERROR(VLOOKUP(B176,'START LİSTE'!$B$6:$F$1255,4,0)),"",VLOOKUP(B176,'START LİSTE'!$B$6:$F$1255,4,0))</f>
        <v/>
      </c>
      <c r="F176" s="43" t="str">
        <f>IF(ISERROR(VLOOKUP($B176,'START LİSTE'!$B$6:$F$1255,5,0)),"",VLOOKUP($B176,'START LİSTE'!$B$6:$F$1255,5,0))</f>
        <v/>
      </c>
      <c r="G176" s="94"/>
      <c r="H176" s="44" t="str">
        <f t="shared" si="16"/>
        <v/>
      </c>
      <c r="I176" s="129" t="str">
        <f t="shared" si="12"/>
        <v/>
      </c>
      <c r="J176" s="129" t="str">
        <f t="shared" si="13"/>
        <v/>
      </c>
      <c r="K176" s="130" t="str">
        <f t="shared" si="14"/>
        <v/>
      </c>
    </row>
    <row r="177" spans="1:11" ht="18" customHeight="1">
      <c r="A177" s="39" t="str">
        <f t="shared" si="15"/>
        <v/>
      </c>
      <c r="B177" s="40"/>
      <c r="C177" s="41" t="str">
        <f>IF(ISERROR(VLOOKUP(B177,'START LİSTE'!$B$6:$F$1255,2,0)),"",VLOOKUP(B177,'START LİSTE'!$B$6:$F$1255,2,0))</f>
        <v/>
      </c>
      <c r="D177" s="41" t="str">
        <f>IF(ISERROR(VLOOKUP(B177,'START LİSTE'!$B$6:$F$1255,3,0)),"",VLOOKUP(B177,'START LİSTE'!$B$6:$F$1255,3,0))</f>
        <v/>
      </c>
      <c r="E177" s="42" t="str">
        <f>IF(ISERROR(VLOOKUP(B177,'START LİSTE'!$B$6:$F$1255,4,0)),"",VLOOKUP(B177,'START LİSTE'!$B$6:$F$1255,4,0))</f>
        <v/>
      </c>
      <c r="F177" s="43" t="str">
        <f>IF(ISERROR(VLOOKUP($B177,'START LİSTE'!$B$6:$F$1255,5,0)),"",VLOOKUP($B177,'START LİSTE'!$B$6:$F$1255,5,0))</f>
        <v/>
      </c>
      <c r="G177" s="94"/>
      <c r="H177" s="44" t="str">
        <f t="shared" si="16"/>
        <v/>
      </c>
      <c r="I177" s="129" t="str">
        <f t="shared" si="12"/>
        <v/>
      </c>
      <c r="J177" s="129" t="str">
        <f t="shared" si="13"/>
        <v/>
      </c>
      <c r="K177" s="130" t="str">
        <f t="shared" si="14"/>
        <v/>
      </c>
    </row>
    <row r="178" spans="1:11" ht="18" customHeight="1">
      <c r="A178" s="39" t="str">
        <f t="shared" si="15"/>
        <v/>
      </c>
      <c r="B178" s="40"/>
      <c r="C178" s="41" t="str">
        <f>IF(ISERROR(VLOOKUP(B178,'START LİSTE'!$B$6:$F$1255,2,0)),"",VLOOKUP(B178,'START LİSTE'!$B$6:$F$1255,2,0))</f>
        <v/>
      </c>
      <c r="D178" s="41" t="str">
        <f>IF(ISERROR(VLOOKUP(B178,'START LİSTE'!$B$6:$F$1255,3,0)),"",VLOOKUP(B178,'START LİSTE'!$B$6:$F$1255,3,0))</f>
        <v/>
      </c>
      <c r="E178" s="42" t="str">
        <f>IF(ISERROR(VLOOKUP(B178,'START LİSTE'!$B$6:$F$1255,4,0)),"",VLOOKUP(B178,'START LİSTE'!$B$6:$F$1255,4,0))</f>
        <v/>
      </c>
      <c r="F178" s="43" t="str">
        <f>IF(ISERROR(VLOOKUP($B178,'START LİSTE'!$B$6:$F$1255,5,0)),"",VLOOKUP($B178,'START LİSTE'!$B$6:$F$1255,5,0))</f>
        <v/>
      </c>
      <c r="G178" s="94"/>
      <c r="H178" s="44" t="str">
        <f t="shared" si="16"/>
        <v/>
      </c>
      <c r="I178" s="129" t="str">
        <f t="shared" si="12"/>
        <v/>
      </c>
      <c r="J178" s="129" t="str">
        <f t="shared" si="13"/>
        <v/>
      </c>
      <c r="K178" s="130" t="str">
        <f t="shared" si="14"/>
        <v/>
      </c>
    </row>
    <row r="179" spans="1:11" ht="18" customHeight="1">
      <c r="A179" s="39" t="str">
        <f t="shared" si="15"/>
        <v/>
      </c>
      <c r="B179" s="40"/>
      <c r="C179" s="41" t="str">
        <f>IF(ISERROR(VLOOKUP(B179,'START LİSTE'!$B$6:$F$1255,2,0)),"",VLOOKUP(B179,'START LİSTE'!$B$6:$F$1255,2,0))</f>
        <v/>
      </c>
      <c r="D179" s="41" t="str">
        <f>IF(ISERROR(VLOOKUP(B179,'START LİSTE'!$B$6:$F$1255,3,0)),"",VLOOKUP(B179,'START LİSTE'!$B$6:$F$1255,3,0))</f>
        <v/>
      </c>
      <c r="E179" s="42" t="str">
        <f>IF(ISERROR(VLOOKUP(B179,'START LİSTE'!$B$6:$F$1255,4,0)),"",VLOOKUP(B179,'START LİSTE'!$B$6:$F$1255,4,0))</f>
        <v/>
      </c>
      <c r="F179" s="43" t="str">
        <f>IF(ISERROR(VLOOKUP($B179,'START LİSTE'!$B$6:$F$1255,5,0)),"",VLOOKUP($B179,'START LİSTE'!$B$6:$F$1255,5,0))</f>
        <v/>
      </c>
      <c r="G179" s="94"/>
      <c r="H179" s="44" t="str">
        <f t="shared" si="16"/>
        <v/>
      </c>
      <c r="I179" s="129" t="str">
        <f t="shared" si="12"/>
        <v/>
      </c>
      <c r="J179" s="129" t="str">
        <f t="shared" si="13"/>
        <v/>
      </c>
      <c r="K179" s="130" t="str">
        <f t="shared" si="14"/>
        <v/>
      </c>
    </row>
    <row r="180" spans="1:11" ht="18" customHeight="1">
      <c r="A180" s="39" t="str">
        <f t="shared" si="15"/>
        <v/>
      </c>
      <c r="B180" s="40"/>
      <c r="C180" s="41" t="str">
        <f>IF(ISERROR(VLOOKUP(B180,'START LİSTE'!$B$6:$F$1255,2,0)),"",VLOOKUP(B180,'START LİSTE'!$B$6:$F$1255,2,0))</f>
        <v/>
      </c>
      <c r="D180" s="41" t="str">
        <f>IF(ISERROR(VLOOKUP(B180,'START LİSTE'!$B$6:$F$1255,3,0)),"",VLOOKUP(B180,'START LİSTE'!$B$6:$F$1255,3,0))</f>
        <v/>
      </c>
      <c r="E180" s="42" t="str">
        <f>IF(ISERROR(VLOOKUP(B180,'START LİSTE'!$B$6:$F$1255,4,0)),"",VLOOKUP(B180,'START LİSTE'!$B$6:$F$1255,4,0))</f>
        <v/>
      </c>
      <c r="F180" s="43" t="str">
        <f>IF(ISERROR(VLOOKUP($B180,'START LİSTE'!$B$6:$F$1255,5,0)),"",VLOOKUP($B180,'START LİSTE'!$B$6:$F$1255,5,0))</f>
        <v/>
      </c>
      <c r="G180" s="94"/>
      <c r="H180" s="44" t="str">
        <f t="shared" si="16"/>
        <v/>
      </c>
      <c r="I180" s="129" t="str">
        <f t="shared" si="12"/>
        <v/>
      </c>
      <c r="J180" s="129" t="str">
        <f t="shared" si="13"/>
        <v/>
      </c>
      <c r="K180" s="130" t="str">
        <f t="shared" si="14"/>
        <v/>
      </c>
    </row>
    <row r="181" spans="1:11" ht="18" customHeight="1">
      <c r="A181" s="39" t="str">
        <f t="shared" si="15"/>
        <v/>
      </c>
      <c r="B181" s="40"/>
      <c r="C181" s="41" t="str">
        <f>IF(ISERROR(VLOOKUP(B181,'START LİSTE'!$B$6:$F$1255,2,0)),"",VLOOKUP(B181,'START LİSTE'!$B$6:$F$1255,2,0))</f>
        <v/>
      </c>
      <c r="D181" s="41" t="str">
        <f>IF(ISERROR(VLOOKUP(B181,'START LİSTE'!$B$6:$F$1255,3,0)),"",VLOOKUP(B181,'START LİSTE'!$B$6:$F$1255,3,0))</f>
        <v/>
      </c>
      <c r="E181" s="42" t="str">
        <f>IF(ISERROR(VLOOKUP(B181,'START LİSTE'!$B$6:$F$1255,4,0)),"",VLOOKUP(B181,'START LİSTE'!$B$6:$F$1255,4,0))</f>
        <v/>
      </c>
      <c r="F181" s="43" t="str">
        <f>IF(ISERROR(VLOOKUP($B181,'START LİSTE'!$B$6:$F$1255,5,0)),"",VLOOKUP($B181,'START LİSTE'!$B$6:$F$1255,5,0))</f>
        <v/>
      </c>
      <c r="G181" s="94"/>
      <c r="H181" s="44" t="str">
        <f t="shared" si="16"/>
        <v/>
      </c>
      <c r="I181" s="129" t="str">
        <f t="shared" si="12"/>
        <v/>
      </c>
      <c r="J181" s="129" t="str">
        <f t="shared" si="13"/>
        <v/>
      </c>
      <c r="K181" s="130" t="str">
        <f t="shared" si="14"/>
        <v/>
      </c>
    </row>
    <row r="182" spans="1:11" ht="18" customHeight="1">
      <c r="A182" s="39" t="str">
        <f t="shared" si="15"/>
        <v/>
      </c>
      <c r="B182" s="40"/>
      <c r="C182" s="41" t="str">
        <f>IF(ISERROR(VLOOKUP(B182,'START LİSTE'!$B$6:$F$1255,2,0)),"",VLOOKUP(B182,'START LİSTE'!$B$6:$F$1255,2,0))</f>
        <v/>
      </c>
      <c r="D182" s="41" t="str">
        <f>IF(ISERROR(VLOOKUP(B182,'START LİSTE'!$B$6:$F$1255,3,0)),"",VLOOKUP(B182,'START LİSTE'!$B$6:$F$1255,3,0))</f>
        <v/>
      </c>
      <c r="E182" s="42" t="str">
        <f>IF(ISERROR(VLOOKUP(B182,'START LİSTE'!$B$6:$F$1255,4,0)),"",VLOOKUP(B182,'START LİSTE'!$B$6:$F$1255,4,0))</f>
        <v/>
      </c>
      <c r="F182" s="43" t="str">
        <f>IF(ISERROR(VLOOKUP($B182,'START LİSTE'!$B$6:$F$1255,5,0)),"",VLOOKUP($B182,'START LİSTE'!$B$6:$F$1255,5,0))</f>
        <v/>
      </c>
      <c r="G182" s="94"/>
      <c r="H182" s="44" t="str">
        <f t="shared" si="16"/>
        <v/>
      </c>
      <c r="I182" s="129" t="str">
        <f t="shared" si="12"/>
        <v/>
      </c>
      <c r="J182" s="129" t="str">
        <f t="shared" si="13"/>
        <v/>
      </c>
      <c r="K182" s="130" t="str">
        <f t="shared" si="14"/>
        <v/>
      </c>
    </row>
    <row r="183" spans="1:11" ht="18" customHeight="1">
      <c r="A183" s="39" t="str">
        <f t="shared" si="15"/>
        <v/>
      </c>
      <c r="B183" s="40"/>
      <c r="C183" s="41" t="str">
        <f>IF(ISERROR(VLOOKUP(B183,'START LİSTE'!$B$6:$F$1255,2,0)),"",VLOOKUP(B183,'START LİSTE'!$B$6:$F$1255,2,0))</f>
        <v/>
      </c>
      <c r="D183" s="41" t="str">
        <f>IF(ISERROR(VLOOKUP(B183,'START LİSTE'!$B$6:$F$1255,3,0)),"",VLOOKUP(B183,'START LİSTE'!$B$6:$F$1255,3,0))</f>
        <v/>
      </c>
      <c r="E183" s="42" t="str">
        <f>IF(ISERROR(VLOOKUP(B183,'START LİSTE'!$B$6:$F$1255,4,0)),"",VLOOKUP(B183,'START LİSTE'!$B$6:$F$1255,4,0))</f>
        <v/>
      </c>
      <c r="F183" s="43" t="str">
        <f>IF(ISERROR(VLOOKUP($B183,'START LİSTE'!$B$6:$F$1255,5,0)),"",VLOOKUP($B183,'START LİSTE'!$B$6:$F$1255,5,0))</f>
        <v/>
      </c>
      <c r="G183" s="94"/>
      <c r="H183" s="44" t="str">
        <f t="shared" si="16"/>
        <v/>
      </c>
      <c r="I183" s="129" t="str">
        <f t="shared" si="12"/>
        <v/>
      </c>
      <c r="J183" s="129" t="str">
        <f t="shared" si="13"/>
        <v/>
      </c>
      <c r="K183" s="130" t="str">
        <f t="shared" si="14"/>
        <v/>
      </c>
    </row>
    <row r="184" spans="1:11" ht="18" customHeight="1">
      <c r="A184" s="39" t="str">
        <f t="shared" si="15"/>
        <v/>
      </c>
      <c r="B184" s="40"/>
      <c r="C184" s="41" t="str">
        <f>IF(ISERROR(VLOOKUP(B184,'START LİSTE'!$B$6:$F$1255,2,0)),"",VLOOKUP(B184,'START LİSTE'!$B$6:$F$1255,2,0))</f>
        <v/>
      </c>
      <c r="D184" s="41" t="str">
        <f>IF(ISERROR(VLOOKUP(B184,'START LİSTE'!$B$6:$F$1255,3,0)),"",VLOOKUP(B184,'START LİSTE'!$B$6:$F$1255,3,0))</f>
        <v/>
      </c>
      <c r="E184" s="42" t="str">
        <f>IF(ISERROR(VLOOKUP(B184,'START LİSTE'!$B$6:$F$1255,4,0)),"",VLOOKUP(B184,'START LİSTE'!$B$6:$F$1255,4,0))</f>
        <v/>
      </c>
      <c r="F184" s="43" t="str">
        <f>IF(ISERROR(VLOOKUP($B184,'START LİSTE'!$B$6:$F$1255,5,0)),"",VLOOKUP($B184,'START LİSTE'!$B$6:$F$1255,5,0))</f>
        <v/>
      </c>
      <c r="G184" s="94"/>
      <c r="H184" s="44" t="str">
        <f t="shared" si="16"/>
        <v/>
      </c>
      <c r="I184" s="129" t="str">
        <f t="shared" si="12"/>
        <v/>
      </c>
      <c r="J184" s="129" t="str">
        <f t="shared" si="13"/>
        <v/>
      </c>
      <c r="K184" s="130" t="str">
        <f t="shared" si="14"/>
        <v/>
      </c>
    </row>
    <row r="185" spans="1:11" ht="18" customHeight="1">
      <c r="A185" s="39" t="str">
        <f t="shared" si="15"/>
        <v/>
      </c>
      <c r="B185" s="40"/>
      <c r="C185" s="41" t="str">
        <f>IF(ISERROR(VLOOKUP(B185,'START LİSTE'!$B$6:$F$1255,2,0)),"",VLOOKUP(B185,'START LİSTE'!$B$6:$F$1255,2,0))</f>
        <v/>
      </c>
      <c r="D185" s="41" t="str">
        <f>IF(ISERROR(VLOOKUP(B185,'START LİSTE'!$B$6:$F$1255,3,0)),"",VLOOKUP(B185,'START LİSTE'!$B$6:$F$1255,3,0))</f>
        <v/>
      </c>
      <c r="E185" s="42" t="str">
        <f>IF(ISERROR(VLOOKUP(B185,'START LİSTE'!$B$6:$F$1255,4,0)),"",VLOOKUP(B185,'START LİSTE'!$B$6:$F$1255,4,0))</f>
        <v/>
      </c>
      <c r="F185" s="43" t="str">
        <f>IF(ISERROR(VLOOKUP($B185,'START LİSTE'!$B$6:$F$1255,5,0)),"",VLOOKUP($B185,'START LİSTE'!$B$6:$F$1255,5,0))</f>
        <v/>
      </c>
      <c r="G185" s="94"/>
      <c r="H185" s="44" t="str">
        <f t="shared" si="16"/>
        <v/>
      </c>
      <c r="I185" s="129" t="str">
        <f t="shared" si="12"/>
        <v/>
      </c>
      <c r="J185" s="129" t="str">
        <f t="shared" si="13"/>
        <v/>
      </c>
      <c r="K185" s="130" t="str">
        <f t="shared" si="14"/>
        <v/>
      </c>
    </row>
    <row r="186" spans="1:11" ht="18" customHeight="1">
      <c r="A186" s="39" t="str">
        <f t="shared" si="15"/>
        <v/>
      </c>
      <c r="B186" s="40"/>
      <c r="C186" s="41" t="str">
        <f>IF(ISERROR(VLOOKUP(B186,'START LİSTE'!$B$6:$F$1255,2,0)),"",VLOOKUP(B186,'START LİSTE'!$B$6:$F$1255,2,0))</f>
        <v/>
      </c>
      <c r="D186" s="41" t="str">
        <f>IF(ISERROR(VLOOKUP(B186,'START LİSTE'!$B$6:$F$1255,3,0)),"",VLOOKUP(B186,'START LİSTE'!$B$6:$F$1255,3,0))</f>
        <v/>
      </c>
      <c r="E186" s="42" t="str">
        <f>IF(ISERROR(VLOOKUP(B186,'START LİSTE'!$B$6:$F$1255,4,0)),"",VLOOKUP(B186,'START LİSTE'!$B$6:$F$1255,4,0))</f>
        <v/>
      </c>
      <c r="F186" s="43" t="str">
        <f>IF(ISERROR(VLOOKUP($B186,'START LİSTE'!$B$6:$F$1255,5,0)),"",VLOOKUP($B186,'START LİSTE'!$B$6:$F$1255,5,0))</f>
        <v/>
      </c>
      <c r="G186" s="94"/>
      <c r="H186" s="44" t="str">
        <f t="shared" si="16"/>
        <v/>
      </c>
      <c r="I186" s="129" t="str">
        <f t="shared" si="12"/>
        <v/>
      </c>
      <c r="J186" s="129" t="str">
        <f t="shared" si="13"/>
        <v/>
      </c>
      <c r="K186" s="130" t="str">
        <f t="shared" si="14"/>
        <v/>
      </c>
    </row>
    <row r="187" spans="1:11" ht="18" customHeight="1">
      <c r="A187" s="39" t="str">
        <f t="shared" si="15"/>
        <v/>
      </c>
      <c r="B187" s="40"/>
      <c r="C187" s="41" t="str">
        <f>IF(ISERROR(VLOOKUP(B187,'START LİSTE'!$B$6:$F$1255,2,0)),"",VLOOKUP(B187,'START LİSTE'!$B$6:$F$1255,2,0))</f>
        <v/>
      </c>
      <c r="D187" s="41" t="str">
        <f>IF(ISERROR(VLOOKUP(B187,'START LİSTE'!$B$6:$F$1255,3,0)),"",VLOOKUP(B187,'START LİSTE'!$B$6:$F$1255,3,0))</f>
        <v/>
      </c>
      <c r="E187" s="42" t="str">
        <f>IF(ISERROR(VLOOKUP(B187,'START LİSTE'!$B$6:$F$1255,4,0)),"",VLOOKUP(B187,'START LİSTE'!$B$6:$F$1255,4,0))</f>
        <v/>
      </c>
      <c r="F187" s="43" t="str">
        <f>IF(ISERROR(VLOOKUP($B187,'START LİSTE'!$B$6:$F$1255,5,0)),"",VLOOKUP($B187,'START LİSTE'!$B$6:$F$1255,5,0))</f>
        <v/>
      </c>
      <c r="G187" s="94"/>
      <c r="H187" s="44" t="str">
        <f t="shared" si="16"/>
        <v/>
      </c>
      <c r="I187" s="129" t="str">
        <f t="shared" si="12"/>
        <v/>
      </c>
      <c r="J187" s="129" t="str">
        <f t="shared" si="13"/>
        <v/>
      </c>
      <c r="K187" s="130" t="str">
        <f t="shared" si="14"/>
        <v/>
      </c>
    </row>
    <row r="188" spans="1:11" ht="18" customHeight="1">
      <c r="A188" s="39" t="str">
        <f t="shared" si="15"/>
        <v/>
      </c>
      <c r="B188" s="40"/>
      <c r="C188" s="41" t="str">
        <f>IF(ISERROR(VLOOKUP(B188,'START LİSTE'!$B$6:$F$1255,2,0)),"",VLOOKUP(B188,'START LİSTE'!$B$6:$F$1255,2,0))</f>
        <v/>
      </c>
      <c r="D188" s="41" t="str">
        <f>IF(ISERROR(VLOOKUP(B188,'START LİSTE'!$B$6:$F$1255,3,0)),"",VLOOKUP(B188,'START LİSTE'!$B$6:$F$1255,3,0))</f>
        <v/>
      </c>
      <c r="E188" s="42" t="str">
        <f>IF(ISERROR(VLOOKUP(B188,'START LİSTE'!$B$6:$F$1255,4,0)),"",VLOOKUP(B188,'START LİSTE'!$B$6:$F$1255,4,0))</f>
        <v/>
      </c>
      <c r="F188" s="43" t="str">
        <f>IF(ISERROR(VLOOKUP($B188,'START LİSTE'!$B$6:$F$1255,5,0)),"",VLOOKUP($B188,'START LİSTE'!$B$6:$F$1255,5,0))</f>
        <v/>
      </c>
      <c r="G188" s="94"/>
      <c r="H188" s="44" t="str">
        <f t="shared" si="16"/>
        <v/>
      </c>
      <c r="I188" s="129" t="str">
        <f t="shared" si="12"/>
        <v/>
      </c>
      <c r="J188" s="129" t="str">
        <f t="shared" si="13"/>
        <v/>
      </c>
      <c r="K188" s="130" t="str">
        <f t="shared" si="14"/>
        <v/>
      </c>
    </row>
    <row r="189" spans="1:11" ht="18" customHeight="1">
      <c r="A189" s="39" t="str">
        <f t="shared" si="15"/>
        <v/>
      </c>
      <c r="B189" s="40"/>
      <c r="C189" s="41" t="str">
        <f>IF(ISERROR(VLOOKUP(B189,'START LİSTE'!$B$6:$F$1255,2,0)),"",VLOOKUP(B189,'START LİSTE'!$B$6:$F$1255,2,0))</f>
        <v/>
      </c>
      <c r="D189" s="41" t="str">
        <f>IF(ISERROR(VLOOKUP(B189,'START LİSTE'!$B$6:$F$1255,3,0)),"",VLOOKUP(B189,'START LİSTE'!$B$6:$F$1255,3,0))</f>
        <v/>
      </c>
      <c r="E189" s="42" t="str">
        <f>IF(ISERROR(VLOOKUP(B189,'START LİSTE'!$B$6:$F$1255,4,0)),"",VLOOKUP(B189,'START LİSTE'!$B$6:$F$1255,4,0))</f>
        <v/>
      </c>
      <c r="F189" s="43" t="str">
        <f>IF(ISERROR(VLOOKUP($B189,'START LİSTE'!$B$6:$F$1255,5,0)),"",VLOOKUP($B189,'START LİSTE'!$B$6:$F$1255,5,0))</f>
        <v/>
      </c>
      <c r="G189" s="94"/>
      <c r="H189" s="44" t="str">
        <f t="shared" si="16"/>
        <v/>
      </c>
      <c r="I189" s="129" t="str">
        <f t="shared" si="12"/>
        <v/>
      </c>
      <c r="J189" s="129" t="str">
        <f t="shared" si="13"/>
        <v/>
      </c>
      <c r="K189" s="130" t="str">
        <f t="shared" si="14"/>
        <v/>
      </c>
    </row>
    <row r="190" spans="1:11" ht="18" customHeight="1">
      <c r="A190" s="39" t="str">
        <f t="shared" si="15"/>
        <v/>
      </c>
      <c r="B190" s="40"/>
      <c r="C190" s="41" t="str">
        <f>IF(ISERROR(VLOOKUP(B190,'START LİSTE'!$B$6:$F$1255,2,0)),"",VLOOKUP(B190,'START LİSTE'!$B$6:$F$1255,2,0))</f>
        <v/>
      </c>
      <c r="D190" s="41" t="str">
        <f>IF(ISERROR(VLOOKUP(B190,'START LİSTE'!$B$6:$F$1255,3,0)),"",VLOOKUP(B190,'START LİSTE'!$B$6:$F$1255,3,0))</f>
        <v/>
      </c>
      <c r="E190" s="42" t="str">
        <f>IF(ISERROR(VLOOKUP(B190,'START LİSTE'!$B$6:$F$1255,4,0)),"",VLOOKUP(B190,'START LİSTE'!$B$6:$F$1255,4,0))</f>
        <v/>
      </c>
      <c r="F190" s="43" t="str">
        <f>IF(ISERROR(VLOOKUP($B190,'START LİSTE'!$B$6:$F$1255,5,0)),"",VLOOKUP($B190,'START LİSTE'!$B$6:$F$1255,5,0))</f>
        <v/>
      </c>
      <c r="G190" s="94"/>
      <c r="H190" s="44" t="str">
        <f t="shared" si="16"/>
        <v/>
      </c>
      <c r="I190" s="129" t="str">
        <f t="shared" si="12"/>
        <v/>
      </c>
      <c r="J190" s="129" t="str">
        <f t="shared" si="13"/>
        <v/>
      </c>
      <c r="K190" s="130" t="str">
        <f t="shared" si="14"/>
        <v/>
      </c>
    </row>
    <row r="191" spans="1:11" ht="18" customHeight="1">
      <c r="A191" s="39" t="str">
        <f t="shared" si="15"/>
        <v/>
      </c>
      <c r="B191" s="40"/>
      <c r="C191" s="41" t="str">
        <f>IF(ISERROR(VLOOKUP(B191,'START LİSTE'!$B$6:$F$1255,2,0)),"",VLOOKUP(B191,'START LİSTE'!$B$6:$F$1255,2,0))</f>
        <v/>
      </c>
      <c r="D191" s="41" t="str">
        <f>IF(ISERROR(VLOOKUP(B191,'START LİSTE'!$B$6:$F$1255,3,0)),"",VLOOKUP(B191,'START LİSTE'!$B$6:$F$1255,3,0))</f>
        <v/>
      </c>
      <c r="E191" s="42" t="str">
        <f>IF(ISERROR(VLOOKUP(B191,'START LİSTE'!$B$6:$F$1255,4,0)),"",VLOOKUP(B191,'START LİSTE'!$B$6:$F$1255,4,0))</f>
        <v/>
      </c>
      <c r="F191" s="43" t="str">
        <f>IF(ISERROR(VLOOKUP($B191,'START LİSTE'!$B$6:$F$1255,5,0)),"",VLOOKUP($B191,'START LİSTE'!$B$6:$F$1255,5,0))</f>
        <v/>
      </c>
      <c r="G191" s="94"/>
      <c r="H191" s="44" t="str">
        <f t="shared" si="16"/>
        <v/>
      </c>
      <c r="I191" s="129" t="str">
        <f t="shared" si="12"/>
        <v/>
      </c>
      <c r="J191" s="129" t="str">
        <f t="shared" si="13"/>
        <v/>
      </c>
      <c r="K191" s="130" t="str">
        <f t="shared" si="14"/>
        <v/>
      </c>
    </row>
    <row r="192" spans="1:11" ht="18" customHeight="1">
      <c r="A192" s="39" t="str">
        <f t="shared" si="15"/>
        <v/>
      </c>
      <c r="B192" s="40"/>
      <c r="C192" s="41" t="str">
        <f>IF(ISERROR(VLOOKUP(B192,'START LİSTE'!$B$6:$F$1255,2,0)),"",VLOOKUP(B192,'START LİSTE'!$B$6:$F$1255,2,0))</f>
        <v/>
      </c>
      <c r="D192" s="41" t="str">
        <f>IF(ISERROR(VLOOKUP(B192,'START LİSTE'!$B$6:$F$1255,3,0)),"",VLOOKUP(B192,'START LİSTE'!$B$6:$F$1255,3,0))</f>
        <v/>
      </c>
      <c r="E192" s="42" t="str">
        <f>IF(ISERROR(VLOOKUP(B192,'START LİSTE'!$B$6:$F$1255,4,0)),"",VLOOKUP(B192,'START LİSTE'!$B$6:$F$1255,4,0))</f>
        <v/>
      </c>
      <c r="F192" s="43" t="str">
        <f>IF(ISERROR(VLOOKUP($B192,'START LİSTE'!$B$6:$F$1255,5,0)),"",VLOOKUP($B192,'START LİSTE'!$B$6:$F$1255,5,0))</f>
        <v/>
      </c>
      <c r="G192" s="94"/>
      <c r="H192" s="44" t="str">
        <f t="shared" si="16"/>
        <v/>
      </c>
      <c r="I192" s="129" t="str">
        <f t="shared" si="12"/>
        <v/>
      </c>
      <c r="J192" s="129" t="str">
        <f t="shared" si="13"/>
        <v/>
      </c>
      <c r="K192" s="130" t="str">
        <f t="shared" si="14"/>
        <v/>
      </c>
    </row>
    <row r="193" spans="1:11" ht="18" customHeight="1">
      <c r="A193" s="39" t="str">
        <f t="shared" si="15"/>
        <v/>
      </c>
      <c r="B193" s="40"/>
      <c r="C193" s="41" t="str">
        <f>IF(ISERROR(VLOOKUP(B193,'START LİSTE'!$B$6:$F$1255,2,0)),"",VLOOKUP(B193,'START LİSTE'!$B$6:$F$1255,2,0))</f>
        <v/>
      </c>
      <c r="D193" s="41" t="str">
        <f>IF(ISERROR(VLOOKUP(B193,'START LİSTE'!$B$6:$F$1255,3,0)),"",VLOOKUP(B193,'START LİSTE'!$B$6:$F$1255,3,0))</f>
        <v/>
      </c>
      <c r="E193" s="42" t="str">
        <f>IF(ISERROR(VLOOKUP(B193,'START LİSTE'!$B$6:$F$1255,4,0)),"",VLOOKUP(B193,'START LİSTE'!$B$6:$F$1255,4,0))</f>
        <v/>
      </c>
      <c r="F193" s="43" t="str">
        <f>IF(ISERROR(VLOOKUP($B193,'START LİSTE'!$B$6:$F$1255,5,0)),"",VLOOKUP($B193,'START LİSTE'!$B$6:$F$1255,5,0))</f>
        <v/>
      </c>
      <c r="G193" s="94"/>
      <c r="H193" s="44" t="str">
        <f t="shared" si="16"/>
        <v/>
      </c>
      <c r="I193" s="129" t="str">
        <f t="shared" si="12"/>
        <v/>
      </c>
      <c r="J193" s="129" t="str">
        <f t="shared" si="13"/>
        <v/>
      </c>
      <c r="K193" s="130" t="str">
        <f t="shared" si="14"/>
        <v/>
      </c>
    </row>
    <row r="194" spans="1:11" ht="18" customHeight="1">
      <c r="A194" s="39" t="str">
        <f t="shared" si="15"/>
        <v/>
      </c>
      <c r="B194" s="40"/>
      <c r="C194" s="41" t="str">
        <f>IF(ISERROR(VLOOKUP(B194,'START LİSTE'!$B$6:$F$1255,2,0)),"",VLOOKUP(B194,'START LİSTE'!$B$6:$F$1255,2,0))</f>
        <v/>
      </c>
      <c r="D194" s="41" t="str">
        <f>IF(ISERROR(VLOOKUP(B194,'START LİSTE'!$B$6:$F$1255,3,0)),"",VLOOKUP(B194,'START LİSTE'!$B$6:$F$1255,3,0))</f>
        <v/>
      </c>
      <c r="E194" s="42" t="str">
        <f>IF(ISERROR(VLOOKUP(B194,'START LİSTE'!$B$6:$F$1255,4,0)),"",VLOOKUP(B194,'START LİSTE'!$B$6:$F$1255,4,0))</f>
        <v/>
      </c>
      <c r="F194" s="43" t="str">
        <f>IF(ISERROR(VLOOKUP($B194,'START LİSTE'!$B$6:$F$1255,5,0)),"",VLOOKUP($B194,'START LİSTE'!$B$6:$F$1255,5,0))</f>
        <v/>
      </c>
      <c r="G194" s="94"/>
      <c r="H194" s="44" t="str">
        <f t="shared" si="16"/>
        <v/>
      </c>
      <c r="I194" s="129" t="str">
        <f t="shared" si="12"/>
        <v/>
      </c>
      <c r="J194" s="129" t="str">
        <f t="shared" si="13"/>
        <v/>
      </c>
      <c r="K194" s="130" t="str">
        <f t="shared" si="14"/>
        <v/>
      </c>
    </row>
    <row r="195" spans="1:11" ht="18" customHeight="1">
      <c r="A195" s="39" t="str">
        <f t="shared" si="15"/>
        <v/>
      </c>
      <c r="B195" s="40"/>
      <c r="C195" s="41" t="str">
        <f>IF(ISERROR(VLOOKUP(B195,'START LİSTE'!$B$6:$F$1255,2,0)),"",VLOOKUP(B195,'START LİSTE'!$B$6:$F$1255,2,0))</f>
        <v/>
      </c>
      <c r="D195" s="41" t="str">
        <f>IF(ISERROR(VLOOKUP(B195,'START LİSTE'!$B$6:$F$1255,3,0)),"",VLOOKUP(B195,'START LİSTE'!$B$6:$F$1255,3,0))</f>
        <v/>
      </c>
      <c r="E195" s="42" t="str">
        <f>IF(ISERROR(VLOOKUP(B195,'START LİSTE'!$B$6:$F$1255,4,0)),"",VLOOKUP(B195,'START LİSTE'!$B$6:$F$1255,4,0))</f>
        <v/>
      </c>
      <c r="F195" s="43" t="str">
        <f>IF(ISERROR(VLOOKUP($B195,'START LİSTE'!$B$6:$F$1255,5,0)),"",VLOOKUP($B195,'START LİSTE'!$B$6:$F$1255,5,0))</f>
        <v/>
      </c>
      <c r="G195" s="94"/>
      <c r="H195" s="44" t="str">
        <f t="shared" si="16"/>
        <v/>
      </c>
      <c r="I195" s="129" t="str">
        <f t="shared" si="12"/>
        <v/>
      </c>
      <c r="J195" s="129" t="str">
        <f t="shared" si="13"/>
        <v/>
      </c>
      <c r="K195" s="130" t="str">
        <f t="shared" si="14"/>
        <v/>
      </c>
    </row>
    <row r="196" spans="1:11" ht="18" customHeight="1">
      <c r="A196" s="39" t="str">
        <f t="shared" si="15"/>
        <v/>
      </c>
      <c r="B196" s="40"/>
      <c r="C196" s="41" t="str">
        <f>IF(ISERROR(VLOOKUP(B196,'START LİSTE'!$B$6:$F$1255,2,0)),"",VLOOKUP(B196,'START LİSTE'!$B$6:$F$1255,2,0))</f>
        <v/>
      </c>
      <c r="D196" s="41" t="str">
        <f>IF(ISERROR(VLOOKUP(B196,'START LİSTE'!$B$6:$F$1255,3,0)),"",VLOOKUP(B196,'START LİSTE'!$B$6:$F$1255,3,0))</f>
        <v/>
      </c>
      <c r="E196" s="42" t="str">
        <f>IF(ISERROR(VLOOKUP(B196,'START LİSTE'!$B$6:$F$1255,4,0)),"",VLOOKUP(B196,'START LİSTE'!$B$6:$F$1255,4,0))</f>
        <v/>
      </c>
      <c r="F196" s="43" t="str">
        <f>IF(ISERROR(VLOOKUP($B196,'START LİSTE'!$B$6:$F$1255,5,0)),"",VLOOKUP($B196,'START LİSTE'!$B$6:$F$1255,5,0))</f>
        <v/>
      </c>
      <c r="G196" s="94"/>
      <c r="H196" s="44" t="str">
        <f t="shared" si="16"/>
        <v/>
      </c>
      <c r="I196" s="129" t="str">
        <f t="shared" si="12"/>
        <v/>
      </c>
      <c r="J196" s="129" t="str">
        <f t="shared" si="13"/>
        <v/>
      </c>
      <c r="K196" s="130" t="str">
        <f t="shared" si="14"/>
        <v/>
      </c>
    </row>
    <row r="197" spans="1:11" ht="18" customHeight="1">
      <c r="A197" s="39" t="str">
        <f t="shared" si="15"/>
        <v/>
      </c>
      <c r="B197" s="40"/>
      <c r="C197" s="41" t="str">
        <f>IF(ISERROR(VLOOKUP(B197,'START LİSTE'!$B$6:$F$1255,2,0)),"",VLOOKUP(B197,'START LİSTE'!$B$6:$F$1255,2,0))</f>
        <v/>
      </c>
      <c r="D197" s="41" t="str">
        <f>IF(ISERROR(VLOOKUP(B197,'START LİSTE'!$B$6:$F$1255,3,0)),"",VLOOKUP(B197,'START LİSTE'!$B$6:$F$1255,3,0))</f>
        <v/>
      </c>
      <c r="E197" s="42" t="str">
        <f>IF(ISERROR(VLOOKUP(B197,'START LİSTE'!$B$6:$F$1255,4,0)),"",VLOOKUP(B197,'START LİSTE'!$B$6:$F$1255,4,0))</f>
        <v/>
      </c>
      <c r="F197" s="43" t="str">
        <f>IF(ISERROR(VLOOKUP($B197,'START LİSTE'!$B$6:$F$1255,5,0)),"",VLOOKUP($B197,'START LİSTE'!$B$6:$F$1255,5,0))</f>
        <v/>
      </c>
      <c r="G197" s="94"/>
      <c r="H197" s="44" t="str">
        <f t="shared" si="16"/>
        <v/>
      </c>
      <c r="I197" s="129" t="str">
        <f t="shared" si="12"/>
        <v/>
      </c>
      <c r="J197" s="129" t="str">
        <f t="shared" si="13"/>
        <v/>
      </c>
      <c r="K197" s="130" t="str">
        <f t="shared" si="14"/>
        <v/>
      </c>
    </row>
    <row r="198" spans="1:11" ht="18" customHeight="1">
      <c r="A198" s="39" t="str">
        <f t="shared" si="15"/>
        <v/>
      </c>
      <c r="B198" s="40"/>
      <c r="C198" s="41" t="str">
        <f>IF(ISERROR(VLOOKUP(B198,'START LİSTE'!$B$6:$F$1255,2,0)),"",VLOOKUP(B198,'START LİSTE'!$B$6:$F$1255,2,0))</f>
        <v/>
      </c>
      <c r="D198" s="41" t="str">
        <f>IF(ISERROR(VLOOKUP(B198,'START LİSTE'!$B$6:$F$1255,3,0)),"",VLOOKUP(B198,'START LİSTE'!$B$6:$F$1255,3,0))</f>
        <v/>
      </c>
      <c r="E198" s="42" t="str">
        <f>IF(ISERROR(VLOOKUP(B198,'START LİSTE'!$B$6:$F$1255,4,0)),"",VLOOKUP(B198,'START LİSTE'!$B$6:$F$1255,4,0))</f>
        <v/>
      </c>
      <c r="F198" s="43" t="str">
        <f>IF(ISERROR(VLOOKUP($B198,'START LİSTE'!$B$6:$F$1255,5,0)),"",VLOOKUP($B198,'START LİSTE'!$B$6:$F$1255,5,0))</f>
        <v/>
      </c>
      <c r="G198" s="94"/>
      <c r="H198" s="44" t="str">
        <f t="shared" si="16"/>
        <v/>
      </c>
      <c r="I198" s="129" t="str">
        <f t="shared" si="12"/>
        <v/>
      </c>
      <c r="J198" s="129" t="str">
        <f t="shared" si="13"/>
        <v/>
      </c>
      <c r="K198" s="130" t="str">
        <f t="shared" si="14"/>
        <v/>
      </c>
    </row>
    <row r="199" spans="1:11" ht="18" customHeight="1">
      <c r="A199" s="39" t="str">
        <f t="shared" si="15"/>
        <v/>
      </c>
      <c r="B199" s="40"/>
      <c r="C199" s="41" t="str">
        <f>IF(ISERROR(VLOOKUP(B199,'START LİSTE'!$B$6:$F$1255,2,0)),"",VLOOKUP(B199,'START LİSTE'!$B$6:$F$1255,2,0))</f>
        <v/>
      </c>
      <c r="D199" s="41" t="str">
        <f>IF(ISERROR(VLOOKUP(B199,'START LİSTE'!$B$6:$F$1255,3,0)),"",VLOOKUP(B199,'START LİSTE'!$B$6:$F$1255,3,0))</f>
        <v/>
      </c>
      <c r="E199" s="42" t="str">
        <f>IF(ISERROR(VLOOKUP(B199,'START LİSTE'!$B$6:$F$1255,4,0)),"",VLOOKUP(B199,'START LİSTE'!$B$6:$F$1255,4,0))</f>
        <v/>
      </c>
      <c r="F199" s="43" t="str">
        <f>IF(ISERROR(VLOOKUP($B199,'START LİSTE'!$B$6:$F$1255,5,0)),"",VLOOKUP($B199,'START LİSTE'!$B$6:$F$1255,5,0))</f>
        <v/>
      </c>
      <c r="G199" s="94"/>
      <c r="H199" s="44" t="str">
        <f t="shared" si="16"/>
        <v/>
      </c>
      <c r="I199" s="129" t="str">
        <f t="shared" ref="I199:I262" si="17">IF(B199="","",(CONCATENATE($A$3,"-",$A$2)))</f>
        <v/>
      </c>
      <c r="J199" s="129" t="str">
        <f t="shared" ref="J199:J262" si="18">IF(B199="","",$D$4)</f>
        <v/>
      </c>
      <c r="K199" s="130" t="str">
        <f t="shared" ref="K199:K262" si="19">IF(B199="","",$F$4)</f>
        <v/>
      </c>
    </row>
    <row r="200" spans="1:11" ht="18" customHeight="1">
      <c r="A200" s="39" t="str">
        <f t="shared" ref="A200:A255" si="20">IF(B200&lt;&gt;"",A199+1,"")</f>
        <v/>
      </c>
      <c r="B200" s="40"/>
      <c r="C200" s="41" t="str">
        <f>IF(ISERROR(VLOOKUP(B200,'START LİSTE'!$B$6:$F$1255,2,0)),"",VLOOKUP(B200,'START LİSTE'!$B$6:$F$1255,2,0))</f>
        <v/>
      </c>
      <c r="D200" s="41" t="str">
        <f>IF(ISERROR(VLOOKUP(B200,'START LİSTE'!$B$6:$F$1255,3,0)),"",VLOOKUP(B200,'START LİSTE'!$B$6:$F$1255,3,0))</f>
        <v/>
      </c>
      <c r="E200" s="42" t="str">
        <f>IF(ISERROR(VLOOKUP(B200,'START LİSTE'!$B$6:$F$1255,4,0)),"",VLOOKUP(B200,'START LİSTE'!$B$6:$F$1255,4,0))</f>
        <v/>
      </c>
      <c r="F200" s="43" t="str">
        <f>IF(ISERROR(VLOOKUP($B200,'START LİSTE'!$B$6:$F$1255,5,0)),"",VLOOKUP($B200,'START LİSTE'!$B$6:$F$1255,5,0))</f>
        <v/>
      </c>
      <c r="G200" s="94"/>
      <c r="H200" s="44" t="str">
        <f t="shared" si="16"/>
        <v/>
      </c>
      <c r="I200" s="129" t="str">
        <f t="shared" si="17"/>
        <v/>
      </c>
      <c r="J200" s="129" t="str">
        <f t="shared" si="18"/>
        <v/>
      </c>
      <c r="K200" s="130" t="str">
        <f t="shared" si="19"/>
        <v/>
      </c>
    </row>
    <row r="201" spans="1:11" ht="18" customHeight="1">
      <c r="A201" s="39" t="str">
        <f t="shared" si="20"/>
        <v/>
      </c>
      <c r="B201" s="40"/>
      <c r="C201" s="41" t="str">
        <f>IF(ISERROR(VLOOKUP(B201,'START LİSTE'!$B$6:$F$1255,2,0)),"",VLOOKUP(B201,'START LİSTE'!$B$6:$F$1255,2,0))</f>
        <v/>
      </c>
      <c r="D201" s="41" t="str">
        <f>IF(ISERROR(VLOOKUP(B201,'START LİSTE'!$B$6:$F$1255,3,0)),"",VLOOKUP(B201,'START LİSTE'!$B$6:$F$1255,3,0))</f>
        <v/>
      </c>
      <c r="E201" s="42" t="str">
        <f>IF(ISERROR(VLOOKUP(B201,'START LİSTE'!$B$6:$F$1255,4,0)),"",VLOOKUP(B201,'START LİSTE'!$B$6:$F$1255,4,0))</f>
        <v/>
      </c>
      <c r="F201" s="43" t="str">
        <f>IF(ISERROR(VLOOKUP($B201,'START LİSTE'!$B$6:$F$1255,5,0)),"",VLOOKUP($B201,'START LİSTE'!$B$6:$F$1255,5,0))</f>
        <v/>
      </c>
      <c r="G201" s="94"/>
      <c r="H201" s="44" t="str">
        <f t="shared" ref="H201:H255" si="21">IF(OR(G201="DQ",G201="DNF",G201="DNS"),"-",IF(B201&lt;&gt;"",IF(E201="F",H200,H200+1),""))</f>
        <v/>
      </c>
      <c r="I201" s="129" t="str">
        <f t="shared" si="17"/>
        <v/>
      </c>
      <c r="J201" s="129" t="str">
        <f t="shared" si="18"/>
        <v/>
      </c>
      <c r="K201" s="130" t="str">
        <f t="shared" si="19"/>
        <v/>
      </c>
    </row>
    <row r="202" spans="1:11" ht="18" customHeight="1">
      <c r="A202" s="39" t="str">
        <f t="shared" si="20"/>
        <v/>
      </c>
      <c r="B202" s="40"/>
      <c r="C202" s="41" t="str">
        <f>IF(ISERROR(VLOOKUP(B202,'START LİSTE'!$B$6:$F$1255,2,0)),"",VLOOKUP(B202,'START LİSTE'!$B$6:$F$1255,2,0))</f>
        <v/>
      </c>
      <c r="D202" s="41" t="str">
        <f>IF(ISERROR(VLOOKUP(B202,'START LİSTE'!$B$6:$F$1255,3,0)),"",VLOOKUP(B202,'START LİSTE'!$B$6:$F$1255,3,0))</f>
        <v/>
      </c>
      <c r="E202" s="42" t="str">
        <f>IF(ISERROR(VLOOKUP(B202,'START LİSTE'!$B$6:$F$1255,4,0)),"",VLOOKUP(B202,'START LİSTE'!$B$6:$F$1255,4,0))</f>
        <v/>
      </c>
      <c r="F202" s="43" t="str">
        <f>IF(ISERROR(VLOOKUP($B202,'START LİSTE'!$B$6:$F$1255,5,0)),"",VLOOKUP($B202,'START LİSTE'!$B$6:$F$1255,5,0))</f>
        <v/>
      </c>
      <c r="G202" s="94"/>
      <c r="H202" s="44" t="str">
        <f t="shared" si="21"/>
        <v/>
      </c>
      <c r="I202" s="129" t="str">
        <f t="shared" si="17"/>
        <v/>
      </c>
      <c r="J202" s="129" t="str">
        <f t="shared" si="18"/>
        <v/>
      </c>
      <c r="K202" s="130" t="str">
        <f t="shared" si="19"/>
        <v/>
      </c>
    </row>
    <row r="203" spans="1:11" ht="18" customHeight="1">
      <c r="A203" s="39" t="str">
        <f t="shared" si="20"/>
        <v/>
      </c>
      <c r="B203" s="40"/>
      <c r="C203" s="41" t="str">
        <f>IF(ISERROR(VLOOKUP(B203,'START LİSTE'!$B$6:$F$1255,2,0)),"",VLOOKUP(B203,'START LİSTE'!$B$6:$F$1255,2,0))</f>
        <v/>
      </c>
      <c r="D203" s="41" t="str">
        <f>IF(ISERROR(VLOOKUP(B203,'START LİSTE'!$B$6:$F$1255,3,0)),"",VLOOKUP(B203,'START LİSTE'!$B$6:$F$1255,3,0))</f>
        <v/>
      </c>
      <c r="E203" s="42" t="str">
        <f>IF(ISERROR(VLOOKUP(B203,'START LİSTE'!$B$6:$F$1255,4,0)),"",VLOOKUP(B203,'START LİSTE'!$B$6:$F$1255,4,0))</f>
        <v/>
      </c>
      <c r="F203" s="43" t="str">
        <f>IF(ISERROR(VLOOKUP($B203,'START LİSTE'!$B$6:$F$1255,5,0)),"",VLOOKUP($B203,'START LİSTE'!$B$6:$F$1255,5,0))</f>
        <v/>
      </c>
      <c r="G203" s="94"/>
      <c r="H203" s="44" t="str">
        <f t="shared" si="21"/>
        <v/>
      </c>
      <c r="I203" s="129" t="str">
        <f t="shared" si="17"/>
        <v/>
      </c>
      <c r="J203" s="129" t="str">
        <f t="shared" si="18"/>
        <v/>
      </c>
      <c r="K203" s="130" t="str">
        <f t="shared" si="19"/>
        <v/>
      </c>
    </row>
    <row r="204" spans="1:11" ht="18" customHeight="1">
      <c r="A204" s="39" t="str">
        <f t="shared" si="20"/>
        <v/>
      </c>
      <c r="B204" s="40"/>
      <c r="C204" s="41" t="str">
        <f>IF(ISERROR(VLOOKUP(B204,'START LİSTE'!$B$6:$F$1255,2,0)),"",VLOOKUP(B204,'START LİSTE'!$B$6:$F$1255,2,0))</f>
        <v/>
      </c>
      <c r="D204" s="41" t="str">
        <f>IF(ISERROR(VLOOKUP(B204,'START LİSTE'!$B$6:$F$1255,3,0)),"",VLOOKUP(B204,'START LİSTE'!$B$6:$F$1255,3,0))</f>
        <v/>
      </c>
      <c r="E204" s="42" t="str">
        <f>IF(ISERROR(VLOOKUP(B204,'START LİSTE'!$B$6:$F$1255,4,0)),"",VLOOKUP(B204,'START LİSTE'!$B$6:$F$1255,4,0))</f>
        <v/>
      </c>
      <c r="F204" s="43" t="str">
        <f>IF(ISERROR(VLOOKUP($B204,'START LİSTE'!$B$6:$F$1255,5,0)),"",VLOOKUP($B204,'START LİSTE'!$B$6:$F$1255,5,0))</f>
        <v/>
      </c>
      <c r="G204" s="94"/>
      <c r="H204" s="44" t="str">
        <f t="shared" si="21"/>
        <v/>
      </c>
      <c r="I204" s="129" t="str">
        <f t="shared" si="17"/>
        <v/>
      </c>
      <c r="J204" s="129" t="str">
        <f t="shared" si="18"/>
        <v/>
      </c>
      <c r="K204" s="130" t="str">
        <f t="shared" si="19"/>
        <v/>
      </c>
    </row>
    <row r="205" spans="1:11" ht="18" customHeight="1">
      <c r="A205" s="39" t="str">
        <f t="shared" si="20"/>
        <v/>
      </c>
      <c r="B205" s="40"/>
      <c r="C205" s="41" t="str">
        <f>IF(ISERROR(VLOOKUP(B205,'START LİSTE'!$B$6:$F$1255,2,0)),"",VLOOKUP(B205,'START LİSTE'!$B$6:$F$1255,2,0))</f>
        <v/>
      </c>
      <c r="D205" s="41" t="str">
        <f>IF(ISERROR(VLOOKUP(B205,'START LİSTE'!$B$6:$F$1255,3,0)),"",VLOOKUP(B205,'START LİSTE'!$B$6:$F$1255,3,0))</f>
        <v/>
      </c>
      <c r="E205" s="42" t="str">
        <f>IF(ISERROR(VLOOKUP(B205,'START LİSTE'!$B$6:$F$1255,4,0)),"",VLOOKUP(B205,'START LİSTE'!$B$6:$F$1255,4,0))</f>
        <v/>
      </c>
      <c r="F205" s="43" t="str">
        <f>IF(ISERROR(VLOOKUP($B205,'START LİSTE'!$B$6:$F$1255,5,0)),"",VLOOKUP($B205,'START LİSTE'!$B$6:$F$1255,5,0))</f>
        <v/>
      </c>
      <c r="G205" s="94"/>
      <c r="H205" s="44" t="str">
        <f t="shared" si="21"/>
        <v/>
      </c>
      <c r="I205" s="129" t="str">
        <f t="shared" si="17"/>
        <v/>
      </c>
      <c r="J205" s="129" t="str">
        <f t="shared" si="18"/>
        <v/>
      </c>
      <c r="K205" s="130" t="str">
        <f t="shared" si="19"/>
        <v/>
      </c>
    </row>
    <row r="206" spans="1:11" ht="18" customHeight="1">
      <c r="A206" s="39" t="str">
        <f t="shared" si="20"/>
        <v/>
      </c>
      <c r="B206" s="40"/>
      <c r="C206" s="41" t="str">
        <f>IF(ISERROR(VLOOKUP(B206,'START LİSTE'!$B$6:$F$1255,2,0)),"",VLOOKUP(B206,'START LİSTE'!$B$6:$F$1255,2,0))</f>
        <v/>
      </c>
      <c r="D206" s="41" t="str">
        <f>IF(ISERROR(VLOOKUP(B206,'START LİSTE'!$B$6:$F$1255,3,0)),"",VLOOKUP(B206,'START LİSTE'!$B$6:$F$1255,3,0))</f>
        <v/>
      </c>
      <c r="E206" s="42" t="str">
        <f>IF(ISERROR(VLOOKUP(B206,'START LİSTE'!$B$6:$F$1255,4,0)),"",VLOOKUP(B206,'START LİSTE'!$B$6:$F$1255,4,0))</f>
        <v/>
      </c>
      <c r="F206" s="43" t="str">
        <f>IF(ISERROR(VLOOKUP($B206,'START LİSTE'!$B$6:$F$1255,5,0)),"",VLOOKUP($B206,'START LİSTE'!$B$6:$F$1255,5,0))</f>
        <v/>
      </c>
      <c r="G206" s="94"/>
      <c r="H206" s="44" t="str">
        <f t="shared" si="21"/>
        <v/>
      </c>
      <c r="I206" s="129" t="str">
        <f t="shared" si="17"/>
        <v/>
      </c>
      <c r="J206" s="129" t="str">
        <f t="shared" si="18"/>
        <v/>
      </c>
      <c r="K206" s="130" t="str">
        <f t="shared" si="19"/>
        <v/>
      </c>
    </row>
    <row r="207" spans="1:11" ht="18" customHeight="1">
      <c r="A207" s="39" t="str">
        <f t="shared" si="20"/>
        <v/>
      </c>
      <c r="B207" s="40"/>
      <c r="C207" s="41" t="str">
        <f>IF(ISERROR(VLOOKUP(B207,'START LİSTE'!$B$6:$F$1255,2,0)),"",VLOOKUP(B207,'START LİSTE'!$B$6:$F$1255,2,0))</f>
        <v/>
      </c>
      <c r="D207" s="41" t="str">
        <f>IF(ISERROR(VLOOKUP(B207,'START LİSTE'!$B$6:$F$1255,3,0)),"",VLOOKUP(B207,'START LİSTE'!$B$6:$F$1255,3,0))</f>
        <v/>
      </c>
      <c r="E207" s="42" t="str">
        <f>IF(ISERROR(VLOOKUP(B207,'START LİSTE'!$B$6:$F$1255,4,0)),"",VLOOKUP(B207,'START LİSTE'!$B$6:$F$1255,4,0))</f>
        <v/>
      </c>
      <c r="F207" s="43" t="str">
        <f>IF(ISERROR(VLOOKUP($B207,'START LİSTE'!$B$6:$F$1255,5,0)),"",VLOOKUP($B207,'START LİSTE'!$B$6:$F$1255,5,0))</f>
        <v/>
      </c>
      <c r="G207" s="94"/>
      <c r="H207" s="44" t="str">
        <f t="shared" si="21"/>
        <v/>
      </c>
      <c r="I207" s="129" t="str">
        <f t="shared" si="17"/>
        <v/>
      </c>
      <c r="J207" s="129" t="str">
        <f t="shared" si="18"/>
        <v/>
      </c>
      <c r="K207" s="130" t="str">
        <f t="shared" si="19"/>
        <v/>
      </c>
    </row>
    <row r="208" spans="1:11" ht="18" customHeight="1">
      <c r="A208" s="39" t="str">
        <f t="shared" si="20"/>
        <v/>
      </c>
      <c r="B208" s="40"/>
      <c r="C208" s="41" t="str">
        <f>IF(ISERROR(VLOOKUP(B208,'START LİSTE'!$B$6:$F$1255,2,0)),"",VLOOKUP(B208,'START LİSTE'!$B$6:$F$1255,2,0))</f>
        <v/>
      </c>
      <c r="D208" s="41" t="str">
        <f>IF(ISERROR(VLOOKUP(B208,'START LİSTE'!$B$6:$F$1255,3,0)),"",VLOOKUP(B208,'START LİSTE'!$B$6:$F$1255,3,0))</f>
        <v/>
      </c>
      <c r="E208" s="42" t="str">
        <f>IF(ISERROR(VLOOKUP(B208,'START LİSTE'!$B$6:$F$1255,4,0)),"",VLOOKUP(B208,'START LİSTE'!$B$6:$F$1255,4,0))</f>
        <v/>
      </c>
      <c r="F208" s="43" t="str">
        <f>IF(ISERROR(VLOOKUP($B208,'START LİSTE'!$B$6:$F$1255,5,0)),"",VLOOKUP($B208,'START LİSTE'!$B$6:$F$1255,5,0))</f>
        <v/>
      </c>
      <c r="G208" s="94"/>
      <c r="H208" s="44" t="str">
        <f t="shared" si="21"/>
        <v/>
      </c>
      <c r="I208" s="129" t="str">
        <f t="shared" si="17"/>
        <v/>
      </c>
      <c r="J208" s="129" t="str">
        <f t="shared" si="18"/>
        <v/>
      </c>
      <c r="K208" s="130" t="str">
        <f t="shared" si="19"/>
        <v/>
      </c>
    </row>
    <row r="209" spans="1:11" ht="18" customHeight="1">
      <c r="A209" s="39" t="str">
        <f t="shared" si="20"/>
        <v/>
      </c>
      <c r="B209" s="40"/>
      <c r="C209" s="41" t="str">
        <f>IF(ISERROR(VLOOKUP(B209,'START LİSTE'!$B$6:$F$1255,2,0)),"",VLOOKUP(B209,'START LİSTE'!$B$6:$F$1255,2,0))</f>
        <v/>
      </c>
      <c r="D209" s="41" t="str">
        <f>IF(ISERROR(VLOOKUP(B209,'START LİSTE'!$B$6:$F$1255,3,0)),"",VLOOKUP(B209,'START LİSTE'!$B$6:$F$1255,3,0))</f>
        <v/>
      </c>
      <c r="E209" s="42" t="str">
        <f>IF(ISERROR(VLOOKUP(B209,'START LİSTE'!$B$6:$F$1255,4,0)),"",VLOOKUP(B209,'START LİSTE'!$B$6:$F$1255,4,0))</f>
        <v/>
      </c>
      <c r="F209" s="43" t="str">
        <f>IF(ISERROR(VLOOKUP($B209,'START LİSTE'!$B$6:$F$1255,5,0)),"",VLOOKUP($B209,'START LİSTE'!$B$6:$F$1255,5,0))</f>
        <v/>
      </c>
      <c r="G209" s="94"/>
      <c r="H209" s="44" t="str">
        <f t="shared" si="21"/>
        <v/>
      </c>
      <c r="I209" s="129" t="str">
        <f t="shared" si="17"/>
        <v/>
      </c>
      <c r="J209" s="129" t="str">
        <f t="shared" si="18"/>
        <v/>
      </c>
      <c r="K209" s="130" t="str">
        <f t="shared" si="19"/>
        <v/>
      </c>
    </row>
    <row r="210" spans="1:11" ht="18" customHeight="1">
      <c r="A210" s="39" t="str">
        <f t="shared" si="20"/>
        <v/>
      </c>
      <c r="B210" s="40"/>
      <c r="C210" s="41" t="str">
        <f>IF(ISERROR(VLOOKUP(B210,'START LİSTE'!$B$6:$F$1255,2,0)),"",VLOOKUP(B210,'START LİSTE'!$B$6:$F$1255,2,0))</f>
        <v/>
      </c>
      <c r="D210" s="41" t="str">
        <f>IF(ISERROR(VLOOKUP(B210,'START LİSTE'!$B$6:$F$1255,3,0)),"",VLOOKUP(B210,'START LİSTE'!$B$6:$F$1255,3,0))</f>
        <v/>
      </c>
      <c r="E210" s="42" t="str">
        <f>IF(ISERROR(VLOOKUP(B210,'START LİSTE'!$B$6:$F$1255,4,0)),"",VLOOKUP(B210,'START LİSTE'!$B$6:$F$1255,4,0))</f>
        <v/>
      </c>
      <c r="F210" s="43" t="str">
        <f>IF(ISERROR(VLOOKUP($B210,'START LİSTE'!$B$6:$F$1255,5,0)),"",VLOOKUP($B210,'START LİSTE'!$B$6:$F$1255,5,0))</f>
        <v/>
      </c>
      <c r="G210" s="94"/>
      <c r="H210" s="44" t="str">
        <f t="shared" si="21"/>
        <v/>
      </c>
      <c r="I210" s="129" t="str">
        <f t="shared" si="17"/>
        <v/>
      </c>
      <c r="J210" s="129" t="str">
        <f t="shared" si="18"/>
        <v/>
      </c>
      <c r="K210" s="130" t="str">
        <f t="shared" si="19"/>
        <v/>
      </c>
    </row>
    <row r="211" spans="1:11" ht="18" customHeight="1">
      <c r="A211" s="39" t="str">
        <f t="shared" si="20"/>
        <v/>
      </c>
      <c r="B211" s="40"/>
      <c r="C211" s="41" t="str">
        <f>IF(ISERROR(VLOOKUP(B211,'START LİSTE'!$B$6:$F$1255,2,0)),"",VLOOKUP(B211,'START LİSTE'!$B$6:$F$1255,2,0))</f>
        <v/>
      </c>
      <c r="D211" s="41" t="str">
        <f>IF(ISERROR(VLOOKUP(B211,'START LİSTE'!$B$6:$F$1255,3,0)),"",VLOOKUP(B211,'START LİSTE'!$B$6:$F$1255,3,0))</f>
        <v/>
      </c>
      <c r="E211" s="42" t="str">
        <f>IF(ISERROR(VLOOKUP(B211,'START LİSTE'!$B$6:$F$1255,4,0)),"",VLOOKUP(B211,'START LİSTE'!$B$6:$F$1255,4,0))</f>
        <v/>
      </c>
      <c r="F211" s="43" t="str">
        <f>IF(ISERROR(VLOOKUP($B211,'START LİSTE'!$B$6:$F$1255,5,0)),"",VLOOKUP($B211,'START LİSTE'!$B$6:$F$1255,5,0))</f>
        <v/>
      </c>
      <c r="G211" s="94"/>
      <c r="H211" s="44" t="str">
        <f t="shared" si="21"/>
        <v/>
      </c>
      <c r="I211" s="129" t="str">
        <f t="shared" si="17"/>
        <v/>
      </c>
      <c r="J211" s="129" t="str">
        <f t="shared" si="18"/>
        <v/>
      </c>
      <c r="K211" s="130" t="str">
        <f t="shared" si="19"/>
        <v/>
      </c>
    </row>
    <row r="212" spans="1:11" ht="18" customHeight="1">
      <c r="A212" s="39" t="str">
        <f t="shared" si="20"/>
        <v/>
      </c>
      <c r="B212" s="40"/>
      <c r="C212" s="41" t="str">
        <f>IF(ISERROR(VLOOKUP(B212,'START LİSTE'!$B$6:$F$1255,2,0)),"",VLOOKUP(B212,'START LİSTE'!$B$6:$F$1255,2,0))</f>
        <v/>
      </c>
      <c r="D212" s="41" t="str">
        <f>IF(ISERROR(VLOOKUP(B212,'START LİSTE'!$B$6:$F$1255,3,0)),"",VLOOKUP(B212,'START LİSTE'!$B$6:$F$1255,3,0))</f>
        <v/>
      </c>
      <c r="E212" s="42" t="str">
        <f>IF(ISERROR(VLOOKUP(B212,'START LİSTE'!$B$6:$F$1255,4,0)),"",VLOOKUP(B212,'START LİSTE'!$B$6:$F$1255,4,0))</f>
        <v/>
      </c>
      <c r="F212" s="43" t="str">
        <f>IF(ISERROR(VLOOKUP($B212,'START LİSTE'!$B$6:$F$1255,5,0)),"",VLOOKUP($B212,'START LİSTE'!$B$6:$F$1255,5,0))</f>
        <v/>
      </c>
      <c r="G212" s="94"/>
      <c r="H212" s="44" t="str">
        <f t="shared" si="21"/>
        <v/>
      </c>
      <c r="I212" s="129" t="str">
        <f t="shared" si="17"/>
        <v/>
      </c>
      <c r="J212" s="129" t="str">
        <f t="shared" si="18"/>
        <v/>
      </c>
      <c r="K212" s="130" t="str">
        <f t="shared" si="19"/>
        <v/>
      </c>
    </row>
    <row r="213" spans="1:11" ht="18" customHeight="1">
      <c r="A213" s="39" t="str">
        <f t="shared" si="20"/>
        <v/>
      </c>
      <c r="B213" s="40"/>
      <c r="C213" s="41" t="str">
        <f>IF(ISERROR(VLOOKUP(B213,'START LİSTE'!$B$6:$F$1255,2,0)),"",VLOOKUP(B213,'START LİSTE'!$B$6:$F$1255,2,0))</f>
        <v/>
      </c>
      <c r="D213" s="41" t="str">
        <f>IF(ISERROR(VLOOKUP(B213,'START LİSTE'!$B$6:$F$1255,3,0)),"",VLOOKUP(B213,'START LİSTE'!$B$6:$F$1255,3,0))</f>
        <v/>
      </c>
      <c r="E213" s="42" t="str">
        <f>IF(ISERROR(VLOOKUP(B213,'START LİSTE'!$B$6:$F$1255,4,0)),"",VLOOKUP(B213,'START LİSTE'!$B$6:$F$1255,4,0))</f>
        <v/>
      </c>
      <c r="F213" s="43" t="str">
        <f>IF(ISERROR(VLOOKUP($B213,'START LİSTE'!$B$6:$F$1255,5,0)),"",VLOOKUP($B213,'START LİSTE'!$B$6:$F$1255,5,0))</f>
        <v/>
      </c>
      <c r="G213" s="94"/>
      <c r="H213" s="44" t="str">
        <f t="shared" si="21"/>
        <v/>
      </c>
      <c r="I213" s="129" t="str">
        <f t="shared" si="17"/>
        <v/>
      </c>
      <c r="J213" s="129" t="str">
        <f t="shared" si="18"/>
        <v/>
      </c>
      <c r="K213" s="130" t="str">
        <f t="shared" si="19"/>
        <v/>
      </c>
    </row>
    <row r="214" spans="1:11" ht="18" customHeight="1">
      <c r="A214" s="39" t="str">
        <f t="shared" si="20"/>
        <v/>
      </c>
      <c r="B214" s="40"/>
      <c r="C214" s="41" t="str">
        <f>IF(ISERROR(VLOOKUP(B214,'START LİSTE'!$B$6:$F$1255,2,0)),"",VLOOKUP(B214,'START LİSTE'!$B$6:$F$1255,2,0))</f>
        <v/>
      </c>
      <c r="D214" s="41" t="str">
        <f>IF(ISERROR(VLOOKUP(B214,'START LİSTE'!$B$6:$F$1255,3,0)),"",VLOOKUP(B214,'START LİSTE'!$B$6:$F$1255,3,0))</f>
        <v/>
      </c>
      <c r="E214" s="42" t="str">
        <f>IF(ISERROR(VLOOKUP(B214,'START LİSTE'!$B$6:$F$1255,4,0)),"",VLOOKUP(B214,'START LİSTE'!$B$6:$F$1255,4,0))</f>
        <v/>
      </c>
      <c r="F214" s="43" t="str">
        <f>IF(ISERROR(VLOOKUP($B214,'START LİSTE'!$B$6:$F$1255,5,0)),"",VLOOKUP($B214,'START LİSTE'!$B$6:$F$1255,5,0))</f>
        <v/>
      </c>
      <c r="G214" s="94"/>
      <c r="H214" s="44" t="str">
        <f t="shared" si="21"/>
        <v/>
      </c>
      <c r="I214" s="129" t="str">
        <f t="shared" si="17"/>
        <v/>
      </c>
      <c r="J214" s="129" t="str">
        <f t="shared" si="18"/>
        <v/>
      </c>
      <c r="K214" s="130" t="str">
        <f t="shared" si="19"/>
        <v/>
      </c>
    </row>
    <row r="215" spans="1:11" ht="18" customHeight="1">
      <c r="A215" s="39" t="str">
        <f t="shared" si="20"/>
        <v/>
      </c>
      <c r="B215" s="40"/>
      <c r="C215" s="41" t="str">
        <f>IF(ISERROR(VLOOKUP(B215,'START LİSTE'!$B$6:$F$1255,2,0)),"",VLOOKUP(B215,'START LİSTE'!$B$6:$F$1255,2,0))</f>
        <v/>
      </c>
      <c r="D215" s="41" t="str">
        <f>IF(ISERROR(VLOOKUP(B215,'START LİSTE'!$B$6:$F$1255,3,0)),"",VLOOKUP(B215,'START LİSTE'!$B$6:$F$1255,3,0))</f>
        <v/>
      </c>
      <c r="E215" s="42" t="str">
        <f>IF(ISERROR(VLOOKUP(B215,'START LİSTE'!$B$6:$F$1255,4,0)),"",VLOOKUP(B215,'START LİSTE'!$B$6:$F$1255,4,0))</f>
        <v/>
      </c>
      <c r="F215" s="43" t="str">
        <f>IF(ISERROR(VLOOKUP($B215,'START LİSTE'!$B$6:$F$1255,5,0)),"",VLOOKUP($B215,'START LİSTE'!$B$6:$F$1255,5,0))</f>
        <v/>
      </c>
      <c r="G215" s="94"/>
      <c r="H215" s="44" t="str">
        <f t="shared" si="21"/>
        <v/>
      </c>
      <c r="I215" s="129" t="str">
        <f t="shared" si="17"/>
        <v/>
      </c>
      <c r="J215" s="129" t="str">
        <f t="shared" si="18"/>
        <v/>
      </c>
      <c r="K215" s="130" t="str">
        <f t="shared" si="19"/>
        <v/>
      </c>
    </row>
    <row r="216" spans="1:11" ht="18" customHeight="1">
      <c r="A216" s="39" t="str">
        <f t="shared" si="20"/>
        <v/>
      </c>
      <c r="B216" s="40"/>
      <c r="C216" s="41" t="str">
        <f>IF(ISERROR(VLOOKUP(B216,'START LİSTE'!$B$6:$F$1255,2,0)),"",VLOOKUP(B216,'START LİSTE'!$B$6:$F$1255,2,0))</f>
        <v/>
      </c>
      <c r="D216" s="41" t="str">
        <f>IF(ISERROR(VLOOKUP(B216,'START LİSTE'!$B$6:$F$1255,3,0)),"",VLOOKUP(B216,'START LİSTE'!$B$6:$F$1255,3,0))</f>
        <v/>
      </c>
      <c r="E216" s="42" t="str">
        <f>IF(ISERROR(VLOOKUP(B216,'START LİSTE'!$B$6:$F$1255,4,0)),"",VLOOKUP(B216,'START LİSTE'!$B$6:$F$1255,4,0))</f>
        <v/>
      </c>
      <c r="F216" s="43" t="str">
        <f>IF(ISERROR(VLOOKUP($B216,'START LİSTE'!$B$6:$F$1255,5,0)),"",VLOOKUP($B216,'START LİSTE'!$B$6:$F$1255,5,0))</f>
        <v/>
      </c>
      <c r="G216" s="94"/>
      <c r="H216" s="44" t="str">
        <f t="shared" si="21"/>
        <v/>
      </c>
      <c r="I216" s="129" t="str">
        <f t="shared" si="17"/>
        <v/>
      </c>
      <c r="J216" s="129" t="str">
        <f t="shared" si="18"/>
        <v/>
      </c>
      <c r="K216" s="130" t="str">
        <f t="shared" si="19"/>
        <v/>
      </c>
    </row>
    <row r="217" spans="1:11" ht="18" customHeight="1">
      <c r="A217" s="39" t="str">
        <f t="shared" si="20"/>
        <v/>
      </c>
      <c r="B217" s="40"/>
      <c r="C217" s="41" t="str">
        <f>IF(ISERROR(VLOOKUP(B217,'START LİSTE'!$B$6:$F$1255,2,0)),"",VLOOKUP(B217,'START LİSTE'!$B$6:$F$1255,2,0))</f>
        <v/>
      </c>
      <c r="D217" s="41" t="str">
        <f>IF(ISERROR(VLOOKUP(B217,'START LİSTE'!$B$6:$F$1255,3,0)),"",VLOOKUP(B217,'START LİSTE'!$B$6:$F$1255,3,0))</f>
        <v/>
      </c>
      <c r="E217" s="42" t="str">
        <f>IF(ISERROR(VLOOKUP(B217,'START LİSTE'!$B$6:$F$1255,4,0)),"",VLOOKUP(B217,'START LİSTE'!$B$6:$F$1255,4,0))</f>
        <v/>
      </c>
      <c r="F217" s="43" t="str">
        <f>IF(ISERROR(VLOOKUP($B217,'START LİSTE'!$B$6:$F$1255,5,0)),"",VLOOKUP($B217,'START LİSTE'!$B$6:$F$1255,5,0))</f>
        <v/>
      </c>
      <c r="G217" s="94"/>
      <c r="H217" s="44" t="str">
        <f t="shared" si="21"/>
        <v/>
      </c>
      <c r="I217" s="129" t="str">
        <f t="shared" si="17"/>
        <v/>
      </c>
      <c r="J217" s="129" t="str">
        <f t="shared" si="18"/>
        <v/>
      </c>
      <c r="K217" s="130" t="str">
        <f t="shared" si="19"/>
        <v/>
      </c>
    </row>
    <row r="218" spans="1:11" ht="18" customHeight="1">
      <c r="A218" s="39" t="str">
        <f t="shared" si="20"/>
        <v/>
      </c>
      <c r="B218" s="40"/>
      <c r="C218" s="41" t="str">
        <f>IF(ISERROR(VLOOKUP(B218,'START LİSTE'!$B$6:$F$1255,2,0)),"",VLOOKUP(B218,'START LİSTE'!$B$6:$F$1255,2,0))</f>
        <v/>
      </c>
      <c r="D218" s="41" t="str">
        <f>IF(ISERROR(VLOOKUP(B218,'START LİSTE'!$B$6:$F$1255,3,0)),"",VLOOKUP(B218,'START LİSTE'!$B$6:$F$1255,3,0))</f>
        <v/>
      </c>
      <c r="E218" s="42" t="str">
        <f>IF(ISERROR(VLOOKUP(B218,'START LİSTE'!$B$6:$F$1255,4,0)),"",VLOOKUP(B218,'START LİSTE'!$B$6:$F$1255,4,0))</f>
        <v/>
      </c>
      <c r="F218" s="43" t="str">
        <f>IF(ISERROR(VLOOKUP($B218,'START LİSTE'!$B$6:$F$1255,5,0)),"",VLOOKUP($B218,'START LİSTE'!$B$6:$F$1255,5,0))</f>
        <v/>
      </c>
      <c r="G218" s="94"/>
      <c r="H218" s="44" t="str">
        <f t="shared" si="21"/>
        <v/>
      </c>
      <c r="I218" s="129" t="str">
        <f t="shared" si="17"/>
        <v/>
      </c>
      <c r="J218" s="129" t="str">
        <f t="shared" si="18"/>
        <v/>
      </c>
      <c r="K218" s="130" t="str">
        <f t="shared" si="19"/>
        <v/>
      </c>
    </row>
    <row r="219" spans="1:11" ht="18" customHeight="1">
      <c r="A219" s="39" t="str">
        <f t="shared" si="20"/>
        <v/>
      </c>
      <c r="B219" s="40"/>
      <c r="C219" s="41" t="str">
        <f>IF(ISERROR(VLOOKUP(B219,'START LİSTE'!$B$6:$F$1255,2,0)),"",VLOOKUP(B219,'START LİSTE'!$B$6:$F$1255,2,0))</f>
        <v/>
      </c>
      <c r="D219" s="41" t="str">
        <f>IF(ISERROR(VLOOKUP(B219,'START LİSTE'!$B$6:$F$1255,3,0)),"",VLOOKUP(B219,'START LİSTE'!$B$6:$F$1255,3,0))</f>
        <v/>
      </c>
      <c r="E219" s="42" t="str">
        <f>IF(ISERROR(VLOOKUP(B219,'START LİSTE'!$B$6:$F$1255,4,0)),"",VLOOKUP(B219,'START LİSTE'!$B$6:$F$1255,4,0))</f>
        <v/>
      </c>
      <c r="F219" s="43" t="str">
        <f>IF(ISERROR(VLOOKUP($B219,'START LİSTE'!$B$6:$F$1255,5,0)),"",VLOOKUP($B219,'START LİSTE'!$B$6:$F$1255,5,0))</f>
        <v/>
      </c>
      <c r="G219" s="94"/>
      <c r="H219" s="44" t="str">
        <f t="shared" si="21"/>
        <v/>
      </c>
      <c r="I219" s="129" t="str">
        <f t="shared" si="17"/>
        <v/>
      </c>
      <c r="J219" s="129" t="str">
        <f t="shared" si="18"/>
        <v/>
      </c>
      <c r="K219" s="130" t="str">
        <f t="shared" si="19"/>
        <v/>
      </c>
    </row>
    <row r="220" spans="1:11" ht="18" customHeight="1">
      <c r="A220" s="39" t="str">
        <f t="shared" si="20"/>
        <v/>
      </c>
      <c r="B220" s="40"/>
      <c r="C220" s="41" t="str">
        <f>IF(ISERROR(VLOOKUP(B220,'START LİSTE'!$B$6:$F$1255,2,0)),"",VLOOKUP(B220,'START LİSTE'!$B$6:$F$1255,2,0))</f>
        <v/>
      </c>
      <c r="D220" s="41" t="str">
        <f>IF(ISERROR(VLOOKUP(B220,'START LİSTE'!$B$6:$F$1255,3,0)),"",VLOOKUP(B220,'START LİSTE'!$B$6:$F$1255,3,0))</f>
        <v/>
      </c>
      <c r="E220" s="42" t="str">
        <f>IF(ISERROR(VLOOKUP(B220,'START LİSTE'!$B$6:$F$1255,4,0)),"",VLOOKUP(B220,'START LİSTE'!$B$6:$F$1255,4,0))</f>
        <v/>
      </c>
      <c r="F220" s="43" t="str">
        <f>IF(ISERROR(VLOOKUP($B220,'START LİSTE'!$B$6:$F$1255,5,0)),"",VLOOKUP($B220,'START LİSTE'!$B$6:$F$1255,5,0))</f>
        <v/>
      </c>
      <c r="G220" s="94"/>
      <c r="H220" s="44" t="str">
        <f t="shared" si="21"/>
        <v/>
      </c>
      <c r="I220" s="129" t="str">
        <f t="shared" si="17"/>
        <v/>
      </c>
      <c r="J220" s="129" t="str">
        <f t="shared" si="18"/>
        <v/>
      </c>
      <c r="K220" s="130" t="str">
        <f t="shared" si="19"/>
        <v/>
      </c>
    </row>
    <row r="221" spans="1:11" ht="18" customHeight="1">
      <c r="A221" s="39" t="str">
        <f t="shared" si="20"/>
        <v/>
      </c>
      <c r="B221" s="40"/>
      <c r="C221" s="41" t="str">
        <f>IF(ISERROR(VLOOKUP(B221,'START LİSTE'!$B$6:$F$1255,2,0)),"",VLOOKUP(B221,'START LİSTE'!$B$6:$F$1255,2,0))</f>
        <v/>
      </c>
      <c r="D221" s="41" t="str">
        <f>IF(ISERROR(VLOOKUP(B221,'START LİSTE'!$B$6:$F$1255,3,0)),"",VLOOKUP(B221,'START LİSTE'!$B$6:$F$1255,3,0))</f>
        <v/>
      </c>
      <c r="E221" s="42" t="str">
        <f>IF(ISERROR(VLOOKUP(B221,'START LİSTE'!$B$6:$F$1255,4,0)),"",VLOOKUP(B221,'START LİSTE'!$B$6:$F$1255,4,0))</f>
        <v/>
      </c>
      <c r="F221" s="43" t="str">
        <f>IF(ISERROR(VLOOKUP($B221,'START LİSTE'!$B$6:$F$1255,5,0)),"",VLOOKUP($B221,'START LİSTE'!$B$6:$F$1255,5,0))</f>
        <v/>
      </c>
      <c r="G221" s="94"/>
      <c r="H221" s="44" t="str">
        <f t="shared" si="21"/>
        <v/>
      </c>
      <c r="I221" s="129" t="str">
        <f t="shared" si="17"/>
        <v/>
      </c>
      <c r="J221" s="129" t="str">
        <f t="shared" si="18"/>
        <v/>
      </c>
      <c r="K221" s="130" t="str">
        <f t="shared" si="19"/>
        <v/>
      </c>
    </row>
    <row r="222" spans="1:11" ht="18" customHeight="1">
      <c r="A222" s="39" t="str">
        <f t="shared" si="20"/>
        <v/>
      </c>
      <c r="B222" s="40"/>
      <c r="C222" s="41" t="str">
        <f>IF(ISERROR(VLOOKUP(B222,'START LİSTE'!$B$6:$F$1255,2,0)),"",VLOOKUP(B222,'START LİSTE'!$B$6:$F$1255,2,0))</f>
        <v/>
      </c>
      <c r="D222" s="41" t="str">
        <f>IF(ISERROR(VLOOKUP(B222,'START LİSTE'!$B$6:$F$1255,3,0)),"",VLOOKUP(B222,'START LİSTE'!$B$6:$F$1255,3,0))</f>
        <v/>
      </c>
      <c r="E222" s="42" t="str">
        <f>IF(ISERROR(VLOOKUP(B222,'START LİSTE'!$B$6:$F$1255,4,0)),"",VLOOKUP(B222,'START LİSTE'!$B$6:$F$1255,4,0))</f>
        <v/>
      </c>
      <c r="F222" s="43" t="str">
        <f>IF(ISERROR(VLOOKUP($B222,'START LİSTE'!$B$6:$F$1255,5,0)),"",VLOOKUP($B222,'START LİSTE'!$B$6:$F$1255,5,0))</f>
        <v/>
      </c>
      <c r="G222" s="94"/>
      <c r="H222" s="44" t="str">
        <f t="shared" si="21"/>
        <v/>
      </c>
      <c r="I222" s="129" t="str">
        <f t="shared" si="17"/>
        <v/>
      </c>
      <c r="J222" s="129" t="str">
        <f t="shared" si="18"/>
        <v/>
      </c>
      <c r="K222" s="130" t="str">
        <f t="shared" si="19"/>
        <v/>
      </c>
    </row>
    <row r="223" spans="1:11" ht="18" customHeight="1">
      <c r="A223" s="39" t="str">
        <f t="shared" si="20"/>
        <v/>
      </c>
      <c r="B223" s="40"/>
      <c r="C223" s="41" t="str">
        <f>IF(ISERROR(VLOOKUP(B223,'START LİSTE'!$B$6:$F$1255,2,0)),"",VLOOKUP(B223,'START LİSTE'!$B$6:$F$1255,2,0))</f>
        <v/>
      </c>
      <c r="D223" s="41" t="str">
        <f>IF(ISERROR(VLOOKUP(B223,'START LİSTE'!$B$6:$F$1255,3,0)),"",VLOOKUP(B223,'START LİSTE'!$B$6:$F$1255,3,0))</f>
        <v/>
      </c>
      <c r="E223" s="42" t="str">
        <f>IF(ISERROR(VLOOKUP(B223,'START LİSTE'!$B$6:$F$1255,4,0)),"",VLOOKUP(B223,'START LİSTE'!$B$6:$F$1255,4,0))</f>
        <v/>
      </c>
      <c r="F223" s="43" t="str">
        <f>IF(ISERROR(VLOOKUP($B223,'START LİSTE'!$B$6:$F$1255,5,0)),"",VLOOKUP($B223,'START LİSTE'!$B$6:$F$1255,5,0))</f>
        <v/>
      </c>
      <c r="G223" s="94"/>
      <c r="H223" s="44" t="str">
        <f t="shared" si="21"/>
        <v/>
      </c>
      <c r="I223" s="129" t="str">
        <f t="shared" si="17"/>
        <v/>
      </c>
      <c r="J223" s="129" t="str">
        <f t="shared" si="18"/>
        <v/>
      </c>
      <c r="K223" s="130" t="str">
        <f t="shared" si="19"/>
        <v/>
      </c>
    </row>
    <row r="224" spans="1:11" ht="18" customHeight="1">
      <c r="A224" s="39" t="str">
        <f t="shared" si="20"/>
        <v/>
      </c>
      <c r="B224" s="40"/>
      <c r="C224" s="41" t="str">
        <f>IF(ISERROR(VLOOKUP(B224,'START LİSTE'!$B$6:$F$1255,2,0)),"",VLOOKUP(B224,'START LİSTE'!$B$6:$F$1255,2,0))</f>
        <v/>
      </c>
      <c r="D224" s="41" t="str">
        <f>IF(ISERROR(VLOOKUP(B224,'START LİSTE'!$B$6:$F$1255,3,0)),"",VLOOKUP(B224,'START LİSTE'!$B$6:$F$1255,3,0))</f>
        <v/>
      </c>
      <c r="E224" s="42" t="str">
        <f>IF(ISERROR(VLOOKUP(B224,'START LİSTE'!$B$6:$F$1255,4,0)),"",VLOOKUP(B224,'START LİSTE'!$B$6:$F$1255,4,0))</f>
        <v/>
      </c>
      <c r="F224" s="43" t="str">
        <f>IF(ISERROR(VLOOKUP($B224,'START LİSTE'!$B$6:$F$1255,5,0)),"",VLOOKUP($B224,'START LİSTE'!$B$6:$F$1255,5,0))</f>
        <v/>
      </c>
      <c r="G224" s="94"/>
      <c r="H224" s="44" t="str">
        <f t="shared" si="21"/>
        <v/>
      </c>
      <c r="I224" s="129" t="str">
        <f t="shared" si="17"/>
        <v/>
      </c>
      <c r="J224" s="129" t="str">
        <f t="shared" si="18"/>
        <v/>
      </c>
      <c r="K224" s="130" t="str">
        <f t="shared" si="19"/>
        <v/>
      </c>
    </row>
    <row r="225" spans="1:11" ht="18" customHeight="1">
      <c r="A225" s="39" t="str">
        <f t="shared" si="20"/>
        <v/>
      </c>
      <c r="B225" s="40"/>
      <c r="C225" s="41" t="str">
        <f>IF(ISERROR(VLOOKUP(B225,'START LİSTE'!$B$6:$F$1255,2,0)),"",VLOOKUP(B225,'START LİSTE'!$B$6:$F$1255,2,0))</f>
        <v/>
      </c>
      <c r="D225" s="41" t="str">
        <f>IF(ISERROR(VLOOKUP(B225,'START LİSTE'!$B$6:$F$1255,3,0)),"",VLOOKUP(B225,'START LİSTE'!$B$6:$F$1255,3,0))</f>
        <v/>
      </c>
      <c r="E225" s="42" t="str">
        <f>IF(ISERROR(VLOOKUP(B225,'START LİSTE'!$B$6:$F$1255,4,0)),"",VLOOKUP(B225,'START LİSTE'!$B$6:$F$1255,4,0))</f>
        <v/>
      </c>
      <c r="F225" s="43" t="str">
        <f>IF(ISERROR(VLOOKUP($B225,'START LİSTE'!$B$6:$F$1255,5,0)),"",VLOOKUP($B225,'START LİSTE'!$B$6:$F$1255,5,0))</f>
        <v/>
      </c>
      <c r="G225" s="94"/>
      <c r="H225" s="44" t="str">
        <f t="shared" si="21"/>
        <v/>
      </c>
      <c r="I225" s="129" t="str">
        <f t="shared" si="17"/>
        <v/>
      </c>
      <c r="J225" s="129" t="str">
        <f t="shared" si="18"/>
        <v/>
      </c>
      <c r="K225" s="130" t="str">
        <f t="shared" si="19"/>
        <v/>
      </c>
    </row>
    <row r="226" spans="1:11" ht="18" customHeight="1">
      <c r="A226" s="39" t="str">
        <f t="shared" si="20"/>
        <v/>
      </c>
      <c r="B226" s="40"/>
      <c r="C226" s="41" t="str">
        <f>IF(ISERROR(VLOOKUP(B226,'START LİSTE'!$B$6:$F$1255,2,0)),"",VLOOKUP(B226,'START LİSTE'!$B$6:$F$1255,2,0))</f>
        <v/>
      </c>
      <c r="D226" s="41" t="str">
        <f>IF(ISERROR(VLOOKUP(B226,'START LİSTE'!$B$6:$F$1255,3,0)),"",VLOOKUP(B226,'START LİSTE'!$B$6:$F$1255,3,0))</f>
        <v/>
      </c>
      <c r="E226" s="42" t="str">
        <f>IF(ISERROR(VLOOKUP(B226,'START LİSTE'!$B$6:$F$1255,4,0)),"",VLOOKUP(B226,'START LİSTE'!$B$6:$F$1255,4,0))</f>
        <v/>
      </c>
      <c r="F226" s="43" t="str">
        <f>IF(ISERROR(VLOOKUP($B226,'START LİSTE'!$B$6:$F$1255,5,0)),"",VLOOKUP($B226,'START LİSTE'!$B$6:$F$1255,5,0))</f>
        <v/>
      </c>
      <c r="G226" s="94"/>
      <c r="H226" s="44" t="str">
        <f t="shared" si="21"/>
        <v/>
      </c>
      <c r="I226" s="129" t="str">
        <f t="shared" si="17"/>
        <v/>
      </c>
      <c r="J226" s="129" t="str">
        <f t="shared" si="18"/>
        <v/>
      </c>
      <c r="K226" s="130" t="str">
        <f t="shared" si="19"/>
        <v/>
      </c>
    </row>
    <row r="227" spans="1:11" ht="18" customHeight="1">
      <c r="A227" s="39" t="str">
        <f t="shared" si="20"/>
        <v/>
      </c>
      <c r="B227" s="40"/>
      <c r="C227" s="41" t="str">
        <f>IF(ISERROR(VLOOKUP(B227,'START LİSTE'!$B$6:$F$1255,2,0)),"",VLOOKUP(B227,'START LİSTE'!$B$6:$F$1255,2,0))</f>
        <v/>
      </c>
      <c r="D227" s="41" t="str">
        <f>IF(ISERROR(VLOOKUP(B227,'START LİSTE'!$B$6:$F$1255,3,0)),"",VLOOKUP(B227,'START LİSTE'!$B$6:$F$1255,3,0))</f>
        <v/>
      </c>
      <c r="E227" s="42" t="str">
        <f>IF(ISERROR(VLOOKUP(B227,'START LİSTE'!$B$6:$F$1255,4,0)),"",VLOOKUP(B227,'START LİSTE'!$B$6:$F$1255,4,0))</f>
        <v/>
      </c>
      <c r="F227" s="43" t="str">
        <f>IF(ISERROR(VLOOKUP($B227,'START LİSTE'!$B$6:$F$1255,5,0)),"",VLOOKUP($B227,'START LİSTE'!$B$6:$F$1255,5,0))</f>
        <v/>
      </c>
      <c r="G227" s="94"/>
      <c r="H227" s="44" t="str">
        <f t="shared" si="21"/>
        <v/>
      </c>
      <c r="I227" s="129" t="str">
        <f t="shared" si="17"/>
        <v/>
      </c>
      <c r="J227" s="129" t="str">
        <f t="shared" si="18"/>
        <v/>
      </c>
      <c r="K227" s="130" t="str">
        <f t="shared" si="19"/>
        <v/>
      </c>
    </row>
    <row r="228" spans="1:11" ht="18" customHeight="1">
      <c r="A228" s="39" t="str">
        <f t="shared" si="20"/>
        <v/>
      </c>
      <c r="B228" s="40"/>
      <c r="C228" s="41" t="str">
        <f>IF(ISERROR(VLOOKUP(B228,'START LİSTE'!$B$6:$F$1255,2,0)),"",VLOOKUP(B228,'START LİSTE'!$B$6:$F$1255,2,0))</f>
        <v/>
      </c>
      <c r="D228" s="41" t="str">
        <f>IF(ISERROR(VLOOKUP(B228,'START LİSTE'!$B$6:$F$1255,3,0)),"",VLOOKUP(B228,'START LİSTE'!$B$6:$F$1255,3,0))</f>
        <v/>
      </c>
      <c r="E228" s="42" t="str">
        <f>IF(ISERROR(VLOOKUP(B228,'START LİSTE'!$B$6:$F$1255,4,0)),"",VLOOKUP(B228,'START LİSTE'!$B$6:$F$1255,4,0))</f>
        <v/>
      </c>
      <c r="F228" s="43" t="str">
        <f>IF(ISERROR(VLOOKUP($B228,'START LİSTE'!$B$6:$F$1255,5,0)),"",VLOOKUP($B228,'START LİSTE'!$B$6:$F$1255,5,0))</f>
        <v/>
      </c>
      <c r="G228" s="94"/>
      <c r="H228" s="44" t="str">
        <f t="shared" si="21"/>
        <v/>
      </c>
      <c r="I228" s="129" t="str">
        <f t="shared" si="17"/>
        <v/>
      </c>
      <c r="J228" s="129" t="str">
        <f t="shared" si="18"/>
        <v/>
      </c>
      <c r="K228" s="130" t="str">
        <f t="shared" si="19"/>
        <v/>
      </c>
    </row>
    <row r="229" spans="1:11" ht="18" customHeight="1">
      <c r="A229" s="39" t="str">
        <f t="shared" si="20"/>
        <v/>
      </c>
      <c r="B229" s="40"/>
      <c r="C229" s="41" t="str">
        <f>IF(ISERROR(VLOOKUP(B229,'START LİSTE'!$B$6:$F$1255,2,0)),"",VLOOKUP(B229,'START LİSTE'!$B$6:$F$1255,2,0))</f>
        <v/>
      </c>
      <c r="D229" s="41" t="str">
        <f>IF(ISERROR(VLOOKUP(B229,'START LİSTE'!$B$6:$F$1255,3,0)),"",VLOOKUP(B229,'START LİSTE'!$B$6:$F$1255,3,0))</f>
        <v/>
      </c>
      <c r="E229" s="42" t="str">
        <f>IF(ISERROR(VLOOKUP(B229,'START LİSTE'!$B$6:$F$1255,4,0)),"",VLOOKUP(B229,'START LİSTE'!$B$6:$F$1255,4,0))</f>
        <v/>
      </c>
      <c r="F229" s="43" t="str">
        <f>IF(ISERROR(VLOOKUP($B229,'START LİSTE'!$B$6:$F$1255,5,0)),"",VLOOKUP($B229,'START LİSTE'!$B$6:$F$1255,5,0))</f>
        <v/>
      </c>
      <c r="G229" s="94"/>
      <c r="H229" s="44" t="str">
        <f t="shared" si="21"/>
        <v/>
      </c>
      <c r="I229" s="129" t="str">
        <f t="shared" si="17"/>
        <v/>
      </c>
      <c r="J229" s="129" t="str">
        <f t="shared" si="18"/>
        <v/>
      </c>
      <c r="K229" s="130" t="str">
        <f t="shared" si="19"/>
        <v/>
      </c>
    </row>
    <row r="230" spans="1:11" ht="18" customHeight="1">
      <c r="A230" s="39" t="str">
        <f t="shared" si="20"/>
        <v/>
      </c>
      <c r="B230" s="40"/>
      <c r="C230" s="41" t="str">
        <f>IF(ISERROR(VLOOKUP(B230,'START LİSTE'!$B$6:$F$1255,2,0)),"",VLOOKUP(B230,'START LİSTE'!$B$6:$F$1255,2,0))</f>
        <v/>
      </c>
      <c r="D230" s="41" t="str">
        <f>IF(ISERROR(VLOOKUP(B230,'START LİSTE'!$B$6:$F$1255,3,0)),"",VLOOKUP(B230,'START LİSTE'!$B$6:$F$1255,3,0))</f>
        <v/>
      </c>
      <c r="E230" s="42" t="str">
        <f>IF(ISERROR(VLOOKUP(B230,'START LİSTE'!$B$6:$F$1255,4,0)),"",VLOOKUP(B230,'START LİSTE'!$B$6:$F$1255,4,0))</f>
        <v/>
      </c>
      <c r="F230" s="43" t="str">
        <f>IF(ISERROR(VLOOKUP($B230,'START LİSTE'!$B$6:$F$1255,5,0)),"",VLOOKUP($B230,'START LİSTE'!$B$6:$F$1255,5,0))</f>
        <v/>
      </c>
      <c r="G230" s="94"/>
      <c r="H230" s="44" t="str">
        <f t="shared" si="21"/>
        <v/>
      </c>
      <c r="I230" s="129" t="str">
        <f t="shared" si="17"/>
        <v/>
      </c>
      <c r="J230" s="129" t="str">
        <f t="shared" si="18"/>
        <v/>
      </c>
      <c r="K230" s="130" t="str">
        <f t="shared" si="19"/>
        <v/>
      </c>
    </row>
    <row r="231" spans="1:11" ht="18" customHeight="1">
      <c r="A231" s="39" t="str">
        <f t="shared" si="20"/>
        <v/>
      </c>
      <c r="B231" s="40"/>
      <c r="C231" s="41" t="str">
        <f>IF(ISERROR(VLOOKUP(B231,'START LİSTE'!$B$6:$F$1255,2,0)),"",VLOOKUP(B231,'START LİSTE'!$B$6:$F$1255,2,0))</f>
        <v/>
      </c>
      <c r="D231" s="41" t="str">
        <f>IF(ISERROR(VLOOKUP(B231,'START LİSTE'!$B$6:$F$1255,3,0)),"",VLOOKUP(B231,'START LİSTE'!$B$6:$F$1255,3,0))</f>
        <v/>
      </c>
      <c r="E231" s="42" t="str">
        <f>IF(ISERROR(VLOOKUP(B231,'START LİSTE'!$B$6:$F$1255,4,0)),"",VLOOKUP(B231,'START LİSTE'!$B$6:$F$1255,4,0))</f>
        <v/>
      </c>
      <c r="F231" s="43" t="str">
        <f>IF(ISERROR(VLOOKUP($B231,'START LİSTE'!$B$6:$F$1255,5,0)),"",VLOOKUP($B231,'START LİSTE'!$B$6:$F$1255,5,0))</f>
        <v/>
      </c>
      <c r="G231" s="94"/>
      <c r="H231" s="44" t="str">
        <f t="shared" si="21"/>
        <v/>
      </c>
      <c r="I231" s="129" t="str">
        <f t="shared" si="17"/>
        <v/>
      </c>
      <c r="J231" s="129" t="str">
        <f t="shared" si="18"/>
        <v/>
      </c>
      <c r="K231" s="130" t="str">
        <f t="shared" si="19"/>
        <v/>
      </c>
    </row>
    <row r="232" spans="1:11" ht="18" customHeight="1">
      <c r="A232" s="39" t="str">
        <f t="shared" si="20"/>
        <v/>
      </c>
      <c r="B232" s="40"/>
      <c r="C232" s="41" t="str">
        <f>IF(ISERROR(VLOOKUP(B232,'START LİSTE'!$B$6:$F$1255,2,0)),"",VLOOKUP(B232,'START LİSTE'!$B$6:$F$1255,2,0))</f>
        <v/>
      </c>
      <c r="D232" s="41" t="str">
        <f>IF(ISERROR(VLOOKUP(B232,'START LİSTE'!$B$6:$F$1255,3,0)),"",VLOOKUP(B232,'START LİSTE'!$B$6:$F$1255,3,0))</f>
        <v/>
      </c>
      <c r="E232" s="42" t="str">
        <f>IF(ISERROR(VLOOKUP(B232,'START LİSTE'!$B$6:$F$1255,4,0)),"",VLOOKUP(B232,'START LİSTE'!$B$6:$F$1255,4,0))</f>
        <v/>
      </c>
      <c r="F232" s="43" t="str">
        <f>IF(ISERROR(VLOOKUP($B232,'START LİSTE'!$B$6:$F$1255,5,0)),"",VLOOKUP($B232,'START LİSTE'!$B$6:$F$1255,5,0))</f>
        <v/>
      </c>
      <c r="G232" s="94"/>
      <c r="H232" s="44" t="str">
        <f t="shared" si="21"/>
        <v/>
      </c>
      <c r="I232" s="129" t="str">
        <f t="shared" si="17"/>
        <v/>
      </c>
      <c r="J232" s="129" t="str">
        <f t="shared" si="18"/>
        <v/>
      </c>
      <c r="K232" s="130" t="str">
        <f t="shared" si="19"/>
        <v/>
      </c>
    </row>
    <row r="233" spans="1:11" ht="18" customHeight="1">
      <c r="A233" s="39" t="str">
        <f t="shared" si="20"/>
        <v/>
      </c>
      <c r="B233" s="40"/>
      <c r="C233" s="41" t="str">
        <f>IF(ISERROR(VLOOKUP(B233,'START LİSTE'!$B$6:$F$1255,2,0)),"",VLOOKUP(B233,'START LİSTE'!$B$6:$F$1255,2,0))</f>
        <v/>
      </c>
      <c r="D233" s="41" t="str">
        <f>IF(ISERROR(VLOOKUP(B233,'START LİSTE'!$B$6:$F$1255,3,0)),"",VLOOKUP(B233,'START LİSTE'!$B$6:$F$1255,3,0))</f>
        <v/>
      </c>
      <c r="E233" s="42" t="str">
        <f>IF(ISERROR(VLOOKUP(B233,'START LİSTE'!$B$6:$F$1255,4,0)),"",VLOOKUP(B233,'START LİSTE'!$B$6:$F$1255,4,0))</f>
        <v/>
      </c>
      <c r="F233" s="43" t="str">
        <f>IF(ISERROR(VLOOKUP($B233,'START LİSTE'!$B$6:$F$1255,5,0)),"",VLOOKUP($B233,'START LİSTE'!$B$6:$F$1255,5,0))</f>
        <v/>
      </c>
      <c r="G233" s="94"/>
      <c r="H233" s="44" t="str">
        <f t="shared" si="21"/>
        <v/>
      </c>
      <c r="I233" s="129" t="str">
        <f t="shared" si="17"/>
        <v/>
      </c>
      <c r="J233" s="129" t="str">
        <f t="shared" si="18"/>
        <v/>
      </c>
      <c r="K233" s="130" t="str">
        <f t="shared" si="19"/>
        <v/>
      </c>
    </row>
    <row r="234" spans="1:11" ht="18" customHeight="1">
      <c r="A234" s="39" t="str">
        <f t="shared" si="20"/>
        <v/>
      </c>
      <c r="B234" s="40"/>
      <c r="C234" s="41" t="str">
        <f>IF(ISERROR(VLOOKUP(B234,'START LİSTE'!$B$6:$F$1255,2,0)),"",VLOOKUP(B234,'START LİSTE'!$B$6:$F$1255,2,0))</f>
        <v/>
      </c>
      <c r="D234" s="41" t="str">
        <f>IF(ISERROR(VLOOKUP(B234,'START LİSTE'!$B$6:$F$1255,3,0)),"",VLOOKUP(B234,'START LİSTE'!$B$6:$F$1255,3,0))</f>
        <v/>
      </c>
      <c r="E234" s="42" t="str">
        <f>IF(ISERROR(VLOOKUP(B234,'START LİSTE'!$B$6:$F$1255,4,0)),"",VLOOKUP(B234,'START LİSTE'!$B$6:$F$1255,4,0))</f>
        <v/>
      </c>
      <c r="F234" s="43" t="str">
        <f>IF(ISERROR(VLOOKUP($B234,'START LİSTE'!$B$6:$F$1255,5,0)),"",VLOOKUP($B234,'START LİSTE'!$B$6:$F$1255,5,0))</f>
        <v/>
      </c>
      <c r="G234" s="94"/>
      <c r="H234" s="44" t="str">
        <f t="shared" si="21"/>
        <v/>
      </c>
      <c r="I234" s="129" t="str">
        <f t="shared" si="17"/>
        <v/>
      </c>
      <c r="J234" s="129" t="str">
        <f t="shared" si="18"/>
        <v/>
      </c>
      <c r="K234" s="130" t="str">
        <f t="shared" si="19"/>
        <v/>
      </c>
    </row>
    <row r="235" spans="1:11" ht="18" customHeight="1">
      <c r="A235" s="39" t="str">
        <f t="shared" si="20"/>
        <v/>
      </c>
      <c r="B235" s="40"/>
      <c r="C235" s="41" t="str">
        <f>IF(ISERROR(VLOOKUP(B235,'START LİSTE'!$B$6:$F$1255,2,0)),"",VLOOKUP(B235,'START LİSTE'!$B$6:$F$1255,2,0))</f>
        <v/>
      </c>
      <c r="D235" s="41" t="str">
        <f>IF(ISERROR(VLOOKUP(B235,'START LİSTE'!$B$6:$F$1255,3,0)),"",VLOOKUP(B235,'START LİSTE'!$B$6:$F$1255,3,0))</f>
        <v/>
      </c>
      <c r="E235" s="42" t="str">
        <f>IF(ISERROR(VLOOKUP(B235,'START LİSTE'!$B$6:$F$1255,4,0)),"",VLOOKUP(B235,'START LİSTE'!$B$6:$F$1255,4,0))</f>
        <v/>
      </c>
      <c r="F235" s="43" t="str">
        <f>IF(ISERROR(VLOOKUP($B235,'START LİSTE'!$B$6:$F$1255,5,0)),"",VLOOKUP($B235,'START LİSTE'!$B$6:$F$1255,5,0))</f>
        <v/>
      </c>
      <c r="G235" s="94"/>
      <c r="H235" s="44" t="str">
        <f t="shared" si="21"/>
        <v/>
      </c>
      <c r="I235" s="129" t="str">
        <f t="shared" si="17"/>
        <v/>
      </c>
      <c r="J235" s="129" t="str">
        <f t="shared" si="18"/>
        <v/>
      </c>
      <c r="K235" s="130" t="str">
        <f t="shared" si="19"/>
        <v/>
      </c>
    </row>
    <row r="236" spans="1:11" ht="18" customHeight="1">
      <c r="A236" s="39" t="str">
        <f t="shared" si="20"/>
        <v/>
      </c>
      <c r="B236" s="40"/>
      <c r="C236" s="41" t="str">
        <f>IF(ISERROR(VLOOKUP(B236,'START LİSTE'!$B$6:$F$1255,2,0)),"",VLOOKUP(B236,'START LİSTE'!$B$6:$F$1255,2,0))</f>
        <v/>
      </c>
      <c r="D236" s="41" t="str">
        <f>IF(ISERROR(VLOOKUP(B236,'START LİSTE'!$B$6:$F$1255,3,0)),"",VLOOKUP(B236,'START LİSTE'!$B$6:$F$1255,3,0))</f>
        <v/>
      </c>
      <c r="E236" s="42" t="str">
        <f>IF(ISERROR(VLOOKUP(B236,'START LİSTE'!$B$6:$F$1255,4,0)),"",VLOOKUP(B236,'START LİSTE'!$B$6:$F$1255,4,0))</f>
        <v/>
      </c>
      <c r="F236" s="43" t="str">
        <f>IF(ISERROR(VLOOKUP($B236,'START LİSTE'!$B$6:$F$1255,5,0)),"",VLOOKUP($B236,'START LİSTE'!$B$6:$F$1255,5,0))</f>
        <v/>
      </c>
      <c r="G236" s="94"/>
      <c r="H236" s="44" t="str">
        <f t="shared" si="21"/>
        <v/>
      </c>
      <c r="I236" s="129" t="str">
        <f t="shared" si="17"/>
        <v/>
      </c>
      <c r="J236" s="129" t="str">
        <f t="shared" si="18"/>
        <v/>
      </c>
      <c r="K236" s="130" t="str">
        <f t="shared" si="19"/>
        <v/>
      </c>
    </row>
    <row r="237" spans="1:11" ht="18" customHeight="1">
      <c r="A237" s="39" t="str">
        <f t="shared" si="20"/>
        <v/>
      </c>
      <c r="B237" s="40"/>
      <c r="C237" s="41" t="str">
        <f>IF(ISERROR(VLOOKUP(B237,'START LİSTE'!$B$6:$F$1255,2,0)),"",VLOOKUP(B237,'START LİSTE'!$B$6:$F$1255,2,0))</f>
        <v/>
      </c>
      <c r="D237" s="41" t="str">
        <f>IF(ISERROR(VLOOKUP(B237,'START LİSTE'!$B$6:$F$1255,3,0)),"",VLOOKUP(B237,'START LİSTE'!$B$6:$F$1255,3,0))</f>
        <v/>
      </c>
      <c r="E237" s="42" t="str">
        <f>IF(ISERROR(VLOOKUP(B237,'START LİSTE'!$B$6:$F$1255,4,0)),"",VLOOKUP(B237,'START LİSTE'!$B$6:$F$1255,4,0))</f>
        <v/>
      </c>
      <c r="F237" s="43" t="str">
        <f>IF(ISERROR(VLOOKUP($B237,'START LİSTE'!$B$6:$F$1255,5,0)),"",VLOOKUP($B237,'START LİSTE'!$B$6:$F$1255,5,0))</f>
        <v/>
      </c>
      <c r="G237" s="94"/>
      <c r="H237" s="44" t="str">
        <f t="shared" si="21"/>
        <v/>
      </c>
      <c r="I237" s="129" t="str">
        <f t="shared" si="17"/>
        <v/>
      </c>
      <c r="J237" s="129" t="str">
        <f t="shared" si="18"/>
        <v/>
      </c>
      <c r="K237" s="130" t="str">
        <f t="shared" si="19"/>
        <v/>
      </c>
    </row>
    <row r="238" spans="1:11" ht="18" customHeight="1">
      <c r="A238" s="39" t="str">
        <f t="shared" si="20"/>
        <v/>
      </c>
      <c r="B238" s="40"/>
      <c r="C238" s="41" t="str">
        <f>IF(ISERROR(VLOOKUP(B238,'START LİSTE'!$B$6:$F$1255,2,0)),"",VLOOKUP(B238,'START LİSTE'!$B$6:$F$1255,2,0))</f>
        <v/>
      </c>
      <c r="D238" s="41" t="str">
        <f>IF(ISERROR(VLOOKUP(B238,'START LİSTE'!$B$6:$F$1255,3,0)),"",VLOOKUP(B238,'START LİSTE'!$B$6:$F$1255,3,0))</f>
        <v/>
      </c>
      <c r="E238" s="42" t="str">
        <f>IF(ISERROR(VLOOKUP(B238,'START LİSTE'!$B$6:$F$1255,4,0)),"",VLOOKUP(B238,'START LİSTE'!$B$6:$F$1255,4,0))</f>
        <v/>
      </c>
      <c r="F238" s="43" t="str">
        <f>IF(ISERROR(VLOOKUP($B238,'START LİSTE'!$B$6:$F$1255,5,0)),"",VLOOKUP($B238,'START LİSTE'!$B$6:$F$1255,5,0))</f>
        <v/>
      </c>
      <c r="G238" s="94"/>
      <c r="H238" s="44" t="str">
        <f t="shared" si="21"/>
        <v/>
      </c>
      <c r="I238" s="129" t="str">
        <f t="shared" si="17"/>
        <v/>
      </c>
      <c r="J238" s="129" t="str">
        <f t="shared" si="18"/>
        <v/>
      </c>
      <c r="K238" s="130" t="str">
        <f t="shared" si="19"/>
        <v/>
      </c>
    </row>
    <row r="239" spans="1:11" ht="18" customHeight="1">
      <c r="A239" s="39" t="str">
        <f t="shared" si="20"/>
        <v/>
      </c>
      <c r="B239" s="40"/>
      <c r="C239" s="41" t="str">
        <f>IF(ISERROR(VLOOKUP(B239,'START LİSTE'!$B$6:$F$1255,2,0)),"",VLOOKUP(B239,'START LİSTE'!$B$6:$F$1255,2,0))</f>
        <v/>
      </c>
      <c r="D239" s="41" t="str">
        <f>IF(ISERROR(VLOOKUP(B239,'START LİSTE'!$B$6:$F$1255,3,0)),"",VLOOKUP(B239,'START LİSTE'!$B$6:$F$1255,3,0))</f>
        <v/>
      </c>
      <c r="E239" s="42" t="str">
        <f>IF(ISERROR(VLOOKUP(B239,'START LİSTE'!$B$6:$F$1255,4,0)),"",VLOOKUP(B239,'START LİSTE'!$B$6:$F$1255,4,0))</f>
        <v/>
      </c>
      <c r="F239" s="43" t="str">
        <f>IF(ISERROR(VLOOKUP($B239,'START LİSTE'!$B$6:$F$1255,5,0)),"",VLOOKUP($B239,'START LİSTE'!$B$6:$F$1255,5,0))</f>
        <v/>
      </c>
      <c r="G239" s="94"/>
      <c r="H239" s="44" t="str">
        <f t="shared" si="21"/>
        <v/>
      </c>
      <c r="I239" s="129" t="str">
        <f t="shared" si="17"/>
        <v/>
      </c>
      <c r="J239" s="129" t="str">
        <f t="shared" si="18"/>
        <v/>
      </c>
      <c r="K239" s="130" t="str">
        <f t="shared" si="19"/>
        <v/>
      </c>
    </row>
    <row r="240" spans="1:11" ht="18" customHeight="1">
      <c r="A240" s="39" t="str">
        <f t="shared" si="20"/>
        <v/>
      </c>
      <c r="B240" s="40"/>
      <c r="C240" s="41" t="str">
        <f>IF(ISERROR(VLOOKUP(B240,'START LİSTE'!$B$6:$F$1255,2,0)),"",VLOOKUP(B240,'START LİSTE'!$B$6:$F$1255,2,0))</f>
        <v/>
      </c>
      <c r="D240" s="41" t="str">
        <f>IF(ISERROR(VLOOKUP(B240,'START LİSTE'!$B$6:$F$1255,3,0)),"",VLOOKUP(B240,'START LİSTE'!$B$6:$F$1255,3,0))</f>
        <v/>
      </c>
      <c r="E240" s="42" t="str">
        <f>IF(ISERROR(VLOOKUP(B240,'START LİSTE'!$B$6:$F$1255,4,0)),"",VLOOKUP(B240,'START LİSTE'!$B$6:$F$1255,4,0))</f>
        <v/>
      </c>
      <c r="F240" s="43" t="str">
        <f>IF(ISERROR(VLOOKUP($B240,'START LİSTE'!$B$6:$F$1255,5,0)),"",VLOOKUP($B240,'START LİSTE'!$B$6:$F$1255,5,0))</f>
        <v/>
      </c>
      <c r="G240" s="94"/>
      <c r="H240" s="44" t="str">
        <f t="shared" si="21"/>
        <v/>
      </c>
      <c r="I240" s="129" t="str">
        <f t="shared" si="17"/>
        <v/>
      </c>
      <c r="J240" s="129" t="str">
        <f t="shared" si="18"/>
        <v/>
      </c>
      <c r="K240" s="130" t="str">
        <f t="shared" si="19"/>
        <v/>
      </c>
    </row>
    <row r="241" spans="1:11" ht="18" customHeight="1">
      <c r="A241" s="39" t="str">
        <f t="shared" si="20"/>
        <v/>
      </c>
      <c r="B241" s="40"/>
      <c r="C241" s="41" t="str">
        <f>IF(ISERROR(VLOOKUP(B241,'START LİSTE'!$B$6:$F$1255,2,0)),"",VLOOKUP(B241,'START LİSTE'!$B$6:$F$1255,2,0))</f>
        <v/>
      </c>
      <c r="D241" s="41" t="str">
        <f>IF(ISERROR(VLOOKUP(B241,'START LİSTE'!$B$6:$F$1255,3,0)),"",VLOOKUP(B241,'START LİSTE'!$B$6:$F$1255,3,0))</f>
        <v/>
      </c>
      <c r="E241" s="42" t="str">
        <f>IF(ISERROR(VLOOKUP(B241,'START LİSTE'!$B$6:$F$1255,4,0)),"",VLOOKUP(B241,'START LİSTE'!$B$6:$F$1255,4,0))</f>
        <v/>
      </c>
      <c r="F241" s="43" t="str">
        <f>IF(ISERROR(VLOOKUP($B241,'START LİSTE'!$B$6:$F$1255,5,0)),"",VLOOKUP($B241,'START LİSTE'!$B$6:$F$1255,5,0))</f>
        <v/>
      </c>
      <c r="G241" s="94"/>
      <c r="H241" s="44" t="str">
        <f t="shared" si="21"/>
        <v/>
      </c>
      <c r="I241" s="129" t="str">
        <f t="shared" si="17"/>
        <v/>
      </c>
      <c r="J241" s="129" t="str">
        <f t="shared" si="18"/>
        <v/>
      </c>
      <c r="K241" s="130" t="str">
        <f t="shared" si="19"/>
        <v/>
      </c>
    </row>
    <row r="242" spans="1:11" ht="18" customHeight="1">
      <c r="A242" s="39" t="str">
        <f t="shared" si="20"/>
        <v/>
      </c>
      <c r="B242" s="40"/>
      <c r="C242" s="41" t="str">
        <f>IF(ISERROR(VLOOKUP(B242,'START LİSTE'!$B$6:$F$1255,2,0)),"",VLOOKUP(B242,'START LİSTE'!$B$6:$F$1255,2,0))</f>
        <v/>
      </c>
      <c r="D242" s="41" t="str">
        <f>IF(ISERROR(VLOOKUP(B242,'START LİSTE'!$B$6:$F$1255,3,0)),"",VLOOKUP(B242,'START LİSTE'!$B$6:$F$1255,3,0))</f>
        <v/>
      </c>
      <c r="E242" s="42" t="str">
        <f>IF(ISERROR(VLOOKUP(B242,'START LİSTE'!$B$6:$F$1255,4,0)),"",VLOOKUP(B242,'START LİSTE'!$B$6:$F$1255,4,0))</f>
        <v/>
      </c>
      <c r="F242" s="43" t="str">
        <f>IF(ISERROR(VLOOKUP($B242,'START LİSTE'!$B$6:$F$1255,5,0)),"",VLOOKUP($B242,'START LİSTE'!$B$6:$F$1255,5,0))</f>
        <v/>
      </c>
      <c r="G242" s="94"/>
      <c r="H242" s="44" t="str">
        <f t="shared" si="21"/>
        <v/>
      </c>
      <c r="I242" s="129" t="str">
        <f t="shared" si="17"/>
        <v/>
      </c>
      <c r="J242" s="129" t="str">
        <f t="shared" si="18"/>
        <v/>
      </c>
      <c r="K242" s="130" t="str">
        <f t="shared" si="19"/>
        <v/>
      </c>
    </row>
    <row r="243" spans="1:11" ht="18" customHeight="1">
      <c r="A243" s="39" t="str">
        <f t="shared" si="20"/>
        <v/>
      </c>
      <c r="B243" s="40"/>
      <c r="C243" s="41" t="str">
        <f>IF(ISERROR(VLOOKUP(B243,'START LİSTE'!$B$6:$F$1255,2,0)),"",VLOOKUP(B243,'START LİSTE'!$B$6:$F$1255,2,0))</f>
        <v/>
      </c>
      <c r="D243" s="41" t="str">
        <f>IF(ISERROR(VLOOKUP(B243,'START LİSTE'!$B$6:$F$1255,3,0)),"",VLOOKUP(B243,'START LİSTE'!$B$6:$F$1255,3,0))</f>
        <v/>
      </c>
      <c r="E243" s="42" t="str">
        <f>IF(ISERROR(VLOOKUP(B243,'START LİSTE'!$B$6:$F$1255,4,0)),"",VLOOKUP(B243,'START LİSTE'!$B$6:$F$1255,4,0))</f>
        <v/>
      </c>
      <c r="F243" s="43" t="str">
        <f>IF(ISERROR(VLOOKUP($B243,'START LİSTE'!$B$6:$F$1255,5,0)),"",VLOOKUP($B243,'START LİSTE'!$B$6:$F$1255,5,0))</f>
        <v/>
      </c>
      <c r="G243" s="94"/>
      <c r="H243" s="44" t="str">
        <f t="shared" si="21"/>
        <v/>
      </c>
      <c r="I243" s="129" t="str">
        <f t="shared" si="17"/>
        <v/>
      </c>
      <c r="J243" s="129" t="str">
        <f t="shared" si="18"/>
        <v/>
      </c>
      <c r="K243" s="130" t="str">
        <f t="shared" si="19"/>
        <v/>
      </c>
    </row>
    <row r="244" spans="1:11" ht="18" customHeight="1">
      <c r="A244" s="39" t="str">
        <f t="shared" si="20"/>
        <v/>
      </c>
      <c r="B244" s="40"/>
      <c r="C244" s="41" t="str">
        <f>IF(ISERROR(VLOOKUP(B244,'START LİSTE'!$B$6:$F$1255,2,0)),"",VLOOKUP(B244,'START LİSTE'!$B$6:$F$1255,2,0))</f>
        <v/>
      </c>
      <c r="D244" s="41" t="str">
        <f>IF(ISERROR(VLOOKUP(B244,'START LİSTE'!$B$6:$F$1255,3,0)),"",VLOOKUP(B244,'START LİSTE'!$B$6:$F$1255,3,0))</f>
        <v/>
      </c>
      <c r="E244" s="42" t="str">
        <f>IF(ISERROR(VLOOKUP(B244,'START LİSTE'!$B$6:$F$1255,4,0)),"",VLOOKUP(B244,'START LİSTE'!$B$6:$F$1255,4,0))</f>
        <v/>
      </c>
      <c r="F244" s="43" t="str">
        <f>IF(ISERROR(VLOOKUP($B244,'START LİSTE'!$B$6:$F$1255,5,0)),"",VLOOKUP($B244,'START LİSTE'!$B$6:$F$1255,5,0))</f>
        <v/>
      </c>
      <c r="G244" s="94"/>
      <c r="H244" s="44" t="str">
        <f t="shared" si="21"/>
        <v/>
      </c>
      <c r="I244" s="129" t="str">
        <f t="shared" si="17"/>
        <v/>
      </c>
      <c r="J244" s="129" t="str">
        <f t="shared" si="18"/>
        <v/>
      </c>
      <c r="K244" s="130" t="str">
        <f t="shared" si="19"/>
        <v/>
      </c>
    </row>
    <row r="245" spans="1:11" ht="18" customHeight="1">
      <c r="A245" s="39" t="str">
        <f t="shared" si="20"/>
        <v/>
      </c>
      <c r="B245" s="40"/>
      <c r="C245" s="41" t="str">
        <f>IF(ISERROR(VLOOKUP(B245,'START LİSTE'!$B$6:$F$1255,2,0)),"",VLOOKUP(B245,'START LİSTE'!$B$6:$F$1255,2,0))</f>
        <v/>
      </c>
      <c r="D245" s="41" t="str">
        <f>IF(ISERROR(VLOOKUP(B245,'START LİSTE'!$B$6:$F$1255,3,0)),"",VLOOKUP(B245,'START LİSTE'!$B$6:$F$1255,3,0))</f>
        <v/>
      </c>
      <c r="E245" s="42" t="str">
        <f>IF(ISERROR(VLOOKUP(B245,'START LİSTE'!$B$6:$F$1255,4,0)),"",VLOOKUP(B245,'START LİSTE'!$B$6:$F$1255,4,0))</f>
        <v/>
      </c>
      <c r="F245" s="43" t="str">
        <f>IF(ISERROR(VLOOKUP($B245,'START LİSTE'!$B$6:$F$1255,5,0)),"",VLOOKUP($B245,'START LİSTE'!$B$6:$F$1255,5,0))</f>
        <v/>
      </c>
      <c r="G245" s="94"/>
      <c r="H245" s="44" t="str">
        <f t="shared" si="21"/>
        <v/>
      </c>
      <c r="I245" s="129" t="str">
        <f t="shared" si="17"/>
        <v/>
      </c>
      <c r="J245" s="129" t="str">
        <f t="shared" si="18"/>
        <v/>
      </c>
      <c r="K245" s="130" t="str">
        <f t="shared" si="19"/>
        <v/>
      </c>
    </row>
    <row r="246" spans="1:11" ht="18" customHeight="1">
      <c r="A246" s="39" t="str">
        <f t="shared" si="20"/>
        <v/>
      </c>
      <c r="B246" s="40"/>
      <c r="C246" s="41" t="str">
        <f>IF(ISERROR(VLOOKUP(B246,'START LİSTE'!$B$6:$F$1255,2,0)),"",VLOOKUP(B246,'START LİSTE'!$B$6:$F$1255,2,0))</f>
        <v/>
      </c>
      <c r="D246" s="41" t="str">
        <f>IF(ISERROR(VLOOKUP(B246,'START LİSTE'!$B$6:$F$1255,3,0)),"",VLOOKUP(B246,'START LİSTE'!$B$6:$F$1255,3,0))</f>
        <v/>
      </c>
      <c r="E246" s="42" t="str">
        <f>IF(ISERROR(VLOOKUP(B246,'START LİSTE'!$B$6:$F$1255,4,0)),"",VLOOKUP(B246,'START LİSTE'!$B$6:$F$1255,4,0))</f>
        <v/>
      </c>
      <c r="F246" s="43" t="str">
        <f>IF(ISERROR(VLOOKUP($B246,'START LİSTE'!$B$6:$F$1255,5,0)),"",VLOOKUP($B246,'START LİSTE'!$B$6:$F$1255,5,0))</f>
        <v/>
      </c>
      <c r="G246" s="94"/>
      <c r="H246" s="44" t="str">
        <f t="shared" si="21"/>
        <v/>
      </c>
      <c r="I246" s="129" t="str">
        <f t="shared" si="17"/>
        <v/>
      </c>
      <c r="J246" s="129" t="str">
        <f t="shared" si="18"/>
        <v/>
      </c>
      <c r="K246" s="130" t="str">
        <f t="shared" si="19"/>
        <v/>
      </c>
    </row>
    <row r="247" spans="1:11" ht="18" customHeight="1">
      <c r="A247" s="39" t="str">
        <f t="shared" si="20"/>
        <v/>
      </c>
      <c r="B247" s="40"/>
      <c r="C247" s="41" t="str">
        <f>IF(ISERROR(VLOOKUP(B247,'START LİSTE'!$B$6:$F$1255,2,0)),"",VLOOKUP(B247,'START LİSTE'!$B$6:$F$1255,2,0))</f>
        <v/>
      </c>
      <c r="D247" s="41" t="str">
        <f>IF(ISERROR(VLOOKUP(B247,'START LİSTE'!$B$6:$F$1255,3,0)),"",VLOOKUP(B247,'START LİSTE'!$B$6:$F$1255,3,0))</f>
        <v/>
      </c>
      <c r="E247" s="42" t="str">
        <f>IF(ISERROR(VLOOKUP(B247,'START LİSTE'!$B$6:$F$1255,4,0)),"",VLOOKUP(B247,'START LİSTE'!$B$6:$F$1255,4,0))</f>
        <v/>
      </c>
      <c r="F247" s="43" t="str">
        <f>IF(ISERROR(VLOOKUP($B247,'START LİSTE'!$B$6:$F$1255,5,0)),"",VLOOKUP($B247,'START LİSTE'!$B$6:$F$1255,5,0))</f>
        <v/>
      </c>
      <c r="G247" s="94"/>
      <c r="H247" s="44" t="str">
        <f t="shared" si="21"/>
        <v/>
      </c>
      <c r="I247" s="129" t="str">
        <f t="shared" si="17"/>
        <v/>
      </c>
      <c r="J247" s="129" t="str">
        <f t="shared" si="18"/>
        <v/>
      </c>
      <c r="K247" s="130" t="str">
        <f t="shared" si="19"/>
        <v/>
      </c>
    </row>
    <row r="248" spans="1:11" ht="18" customHeight="1">
      <c r="A248" s="39" t="str">
        <f t="shared" si="20"/>
        <v/>
      </c>
      <c r="B248" s="40"/>
      <c r="C248" s="41" t="str">
        <f>IF(ISERROR(VLOOKUP(B248,'START LİSTE'!$B$6:$F$1255,2,0)),"",VLOOKUP(B248,'START LİSTE'!$B$6:$F$1255,2,0))</f>
        <v/>
      </c>
      <c r="D248" s="41" t="str">
        <f>IF(ISERROR(VLOOKUP(B248,'START LİSTE'!$B$6:$F$1255,3,0)),"",VLOOKUP(B248,'START LİSTE'!$B$6:$F$1255,3,0))</f>
        <v/>
      </c>
      <c r="E248" s="42" t="str">
        <f>IF(ISERROR(VLOOKUP(B248,'START LİSTE'!$B$6:$F$1255,4,0)),"",VLOOKUP(B248,'START LİSTE'!$B$6:$F$1255,4,0))</f>
        <v/>
      </c>
      <c r="F248" s="43" t="str">
        <f>IF(ISERROR(VLOOKUP($B248,'START LİSTE'!$B$6:$F$1255,5,0)),"",VLOOKUP($B248,'START LİSTE'!$B$6:$F$1255,5,0))</f>
        <v/>
      </c>
      <c r="G248" s="94"/>
      <c r="H248" s="44" t="str">
        <f t="shared" si="21"/>
        <v/>
      </c>
      <c r="I248" s="129" t="str">
        <f t="shared" si="17"/>
        <v/>
      </c>
      <c r="J248" s="129" t="str">
        <f t="shared" si="18"/>
        <v/>
      </c>
      <c r="K248" s="130" t="str">
        <f t="shared" si="19"/>
        <v/>
      </c>
    </row>
    <row r="249" spans="1:11" ht="18" customHeight="1">
      <c r="A249" s="39" t="str">
        <f t="shared" si="20"/>
        <v/>
      </c>
      <c r="B249" s="40"/>
      <c r="C249" s="41" t="str">
        <f>IF(ISERROR(VLOOKUP(B249,'START LİSTE'!$B$6:$F$1255,2,0)),"",VLOOKUP(B249,'START LİSTE'!$B$6:$F$1255,2,0))</f>
        <v/>
      </c>
      <c r="D249" s="41" t="str">
        <f>IF(ISERROR(VLOOKUP(B249,'START LİSTE'!$B$6:$F$1255,3,0)),"",VLOOKUP(B249,'START LİSTE'!$B$6:$F$1255,3,0))</f>
        <v/>
      </c>
      <c r="E249" s="42" t="str">
        <f>IF(ISERROR(VLOOKUP(B249,'START LİSTE'!$B$6:$F$1255,4,0)),"",VLOOKUP(B249,'START LİSTE'!$B$6:$F$1255,4,0))</f>
        <v/>
      </c>
      <c r="F249" s="43" t="str">
        <f>IF(ISERROR(VLOOKUP($B249,'START LİSTE'!$B$6:$F$1255,5,0)),"",VLOOKUP($B249,'START LİSTE'!$B$6:$F$1255,5,0))</f>
        <v/>
      </c>
      <c r="G249" s="94"/>
      <c r="H249" s="44" t="str">
        <f t="shared" si="21"/>
        <v/>
      </c>
      <c r="I249" s="129" t="str">
        <f t="shared" si="17"/>
        <v/>
      </c>
      <c r="J249" s="129" t="str">
        <f t="shared" si="18"/>
        <v/>
      </c>
      <c r="K249" s="130" t="str">
        <f t="shared" si="19"/>
        <v/>
      </c>
    </row>
    <row r="250" spans="1:11" ht="18" customHeight="1">
      <c r="A250" s="39" t="str">
        <f t="shared" si="20"/>
        <v/>
      </c>
      <c r="B250" s="40"/>
      <c r="C250" s="41" t="str">
        <f>IF(ISERROR(VLOOKUP(B250,'START LİSTE'!$B$6:$F$1255,2,0)),"",VLOOKUP(B250,'START LİSTE'!$B$6:$F$1255,2,0))</f>
        <v/>
      </c>
      <c r="D250" s="41" t="str">
        <f>IF(ISERROR(VLOOKUP(B250,'START LİSTE'!$B$6:$F$1255,3,0)),"",VLOOKUP(B250,'START LİSTE'!$B$6:$F$1255,3,0))</f>
        <v/>
      </c>
      <c r="E250" s="42" t="str">
        <f>IF(ISERROR(VLOOKUP(B250,'START LİSTE'!$B$6:$F$1255,4,0)),"",VLOOKUP(B250,'START LİSTE'!$B$6:$F$1255,4,0))</f>
        <v/>
      </c>
      <c r="F250" s="43" t="str">
        <f>IF(ISERROR(VLOOKUP($B250,'START LİSTE'!$B$6:$F$1255,5,0)),"",VLOOKUP($B250,'START LİSTE'!$B$6:$F$1255,5,0))</f>
        <v/>
      </c>
      <c r="G250" s="94"/>
      <c r="H250" s="44" t="str">
        <f t="shared" si="21"/>
        <v/>
      </c>
      <c r="I250" s="129" t="str">
        <f t="shared" si="17"/>
        <v/>
      </c>
      <c r="J250" s="129" t="str">
        <f t="shared" si="18"/>
        <v/>
      </c>
      <c r="K250" s="130" t="str">
        <f t="shared" si="19"/>
        <v/>
      </c>
    </row>
    <row r="251" spans="1:11" ht="18" customHeight="1">
      <c r="A251" s="39" t="str">
        <f t="shared" si="20"/>
        <v/>
      </c>
      <c r="B251" s="40"/>
      <c r="C251" s="41" t="str">
        <f>IF(ISERROR(VLOOKUP(B251,'START LİSTE'!$B$6:$F$1255,2,0)),"",VLOOKUP(B251,'START LİSTE'!$B$6:$F$1255,2,0))</f>
        <v/>
      </c>
      <c r="D251" s="41" t="str">
        <f>IF(ISERROR(VLOOKUP(B251,'START LİSTE'!$B$6:$F$1255,3,0)),"",VLOOKUP(B251,'START LİSTE'!$B$6:$F$1255,3,0))</f>
        <v/>
      </c>
      <c r="E251" s="42" t="str">
        <f>IF(ISERROR(VLOOKUP(B251,'START LİSTE'!$B$6:$F$1255,4,0)),"",VLOOKUP(B251,'START LİSTE'!$B$6:$F$1255,4,0))</f>
        <v/>
      </c>
      <c r="F251" s="43" t="str">
        <f>IF(ISERROR(VLOOKUP($B251,'START LİSTE'!$B$6:$F$1255,5,0)),"",VLOOKUP($B251,'START LİSTE'!$B$6:$F$1255,5,0))</f>
        <v/>
      </c>
      <c r="G251" s="94"/>
      <c r="H251" s="44" t="str">
        <f t="shared" si="21"/>
        <v/>
      </c>
      <c r="I251" s="129" t="str">
        <f t="shared" si="17"/>
        <v/>
      </c>
      <c r="J251" s="129" t="str">
        <f t="shared" si="18"/>
        <v/>
      </c>
      <c r="K251" s="130" t="str">
        <f t="shared" si="19"/>
        <v/>
      </c>
    </row>
    <row r="252" spans="1:11" ht="18" customHeight="1">
      <c r="A252" s="39" t="str">
        <f t="shared" si="20"/>
        <v/>
      </c>
      <c r="B252" s="40"/>
      <c r="C252" s="41" t="str">
        <f>IF(ISERROR(VLOOKUP(B252,'START LİSTE'!$B$6:$F$1255,2,0)),"",VLOOKUP(B252,'START LİSTE'!$B$6:$F$1255,2,0))</f>
        <v/>
      </c>
      <c r="D252" s="41" t="str">
        <f>IF(ISERROR(VLOOKUP(B252,'START LİSTE'!$B$6:$F$1255,3,0)),"",VLOOKUP(B252,'START LİSTE'!$B$6:$F$1255,3,0))</f>
        <v/>
      </c>
      <c r="E252" s="42" t="str">
        <f>IF(ISERROR(VLOOKUP(B252,'START LİSTE'!$B$6:$F$1255,4,0)),"",VLOOKUP(B252,'START LİSTE'!$B$6:$F$1255,4,0))</f>
        <v/>
      </c>
      <c r="F252" s="43" t="str">
        <f>IF(ISERROR(VLOOKUP($B252,'START LİSTE'!$B$6:$F$1255,5,0)),"",VLOOKUP($B252,'START LİSTE'!$B$6:$F$1255,5,0))</f>
        <v/>
      </c>
      <c r="G252" s="94"/>
      <c r="H252" s="44" t="str">
        <f t="shared" si="21"/>
        <v/>
      </c>
      <c r="I252" s="129" t="str">
        <f t="shared" si="17"/>
        <v/>
      </c>
      <c r="J252" s="129" t="str">
        <f t="shared" si="18"/>
        <v/>
      </c>
      <c r="K252" s="130" t="str">
        <f t="shared" si="19"/>
        <v/>
      </c>
    </row>
    <row r="253" spans="1:11" ht="18" customHeight="1">
      <c r="A253" s="39" t="str">
        <f t="shared" si="20"/>
        <v/>
      </c>
      <c r="B253" s="40"/>
      <c r="C253" s="41" t="str">
        <f>IF(ISERROR(VLOOKUP(B253,'START LİSTE'!$B$6:$F$1255,2,0)),"",VLOOKUP(B253,'START LİSTE'!$B$6:$F$1255,2,0))</f>
        <v/>
      </c>
      <c r="D253" s="41" t="str">
        <f>IF(ISERROR(VLOOKUP(B253,'START LİSTE'!$B$6:$F$1255,3,0)),"",VLOOKUP(B253,'START LİSTE'!$B$6:$F$1255,3,0))</f>
        <v/>
      </c>
      <c r="E253" s="42" t="str">
        <f>IF(ISERROR(VLOOKUP(B253,'START LİSTE'!$B$6:$F$1255,4,0)),"",VLOOKUP(B253,'START LİSTE'!$B$6:$F$1255,4,0))</f>
        <v/>
      </c>
      <c r="F253" s="43" t="str">
        <f>IF(ISERROR(VLOOKUP($B253,'START LİSTE'!$B$6:$F$1255,5,0)),"",VLOOKUP($B253,'START LİSTE'!$B$6:$F$1255,5,0))</f>
        <v/>
      </c>
      <c r="G253" s="94"/>
      <c r="H253" s="44" t="str">
        <f t="shared" si="21"/>
        <v/>
      </c>
      <c r="I253" s="129" t="str">
        <f t="shared" si="17"/>
        <v/>
      </c>
      <c r="J253" s="129" t="str">
        <f t="shared" si="18"/>
        <v/>
      </c>
      <c r="K253" s="130" t="str">
        <f t="shared" si="19"/>
        <v/>
      </c>
    </row>
    <row r="254" spans="1:11" ht="18" customHeight="1">
      <c r="A254" s="39" t="str">
        <f t="shared" si="20"/>
        <v/>
      </c>
      <c r="B254" s="40"/>
      <c r="C254" s="41" t="str">
        <f>IF(ISERROR(VLOOKUP(B254,'START LİSTE'!$B$6:$F$1255,2,0)),"",VLOOKUP(B254,'START LİSTE'!$B$6:$F$1255,2,0))</f>
        <v/>
      </c>
      <c r="D254" s="41" t="str">
        <f>IF(ISERROR(VLOOKUP(B254,'START LİSTE'!$B$6:$F$1255,3,0)),"",VLOOKUP(B254,'START LİSTE'!$B$6:$F$1255,3,0))</f>
        <v/>
      </c>
      <c r="E254" s="42" t="str">
        <f>IF(ISERROR(VLOOKUP(B254,'START LİSTE'!$B$6:$F$1255,4,0)),"",VLOOKUP(B254,'START LİSTE'!$B$6:$F$1255,4,0))</f>
        <v/>
      </c>
      <c r="F254" s="43" t="str">
        <f>IF(ISERROR(VLOOKUP($B254,'START LİSTE'!$B$6:$F$1255,5,0)),"",VLOOKUP($B254,'START LİSTE'!$B$6:$F$1255,5,0))</f>
        <v/>
      </c>
      <c r="G254" s="94"/>
      <c r="H254" s="44" t="str">
        <f t="shared" si="21"/>
        <v/>
      </c>
      <c r="I254" s="129" t="str">
        <f t="shared" si="17"/>
        <v/>
      </c>
      <c r="J254" s="129" t="str">
        <f t="shared" si="18"/>
        <v/>
      </c>
      <c r="K254" s="130" t="str">
        <f t="shared" si="19"/>
        <v/>
      </c>
    </row>
    <row r="255" spans="1:11" ht="18" customHeight="1">
      <c r="A255" s="39" t="str">
        <f t="shared" si="20"/>
        <v/>
      </c>
      <c r="B255" s="40"/>
      <c r="C255" s="41" t="str">
        <f>IF(ISERROR(VLOOKUP(B255,'START LİSTE'!$B$6:$F$1255,2,0)),"",VLOOKUP(B255,'START LİSTE'!$B$6:$F$1255,2,0))</f>
        <v/>
      </c>
      <c r="D255" s="41" t="str">
        <f>IF(ISERROR(VLOOKUP(B255,'START LİSTE'!$B$6:$F$1255,3,0)),"",VLOOKUP(B255,'START LİSTE'!$B$6:$F$1255,3,0))</f>
        <v/>
      </c>
      <c r="E255" s="42" t="str">
        <f>IF(ISERROR(VLOOKUP(B255,'START LİSTE'!$B$6:$F$1255,4,0)),"",VLOOKUP(B255,'START LİSTE'!$B$6:$F$1255,4,0))</f>
        <v/>
      </c>
      <c r="F255" s="43" t="str">
        <f>IF(ISERROR(VLOOKUP($B255,'START LİSTE'!$B$6:$F$1255,5,0)),"",VLOOKUP($B255,'START LİSTE'!$B$6:$F$1255,5,0))</f>
        <v/>
      </c>
      <c r="G255" s="94"/>
      <c r="H255" s="44" t="str">
        <f t="shared" si="21"/>
        <v/>
      </c>
      <c r="I255" s="129" t="str">
        <f t="shared" si="17"/>
        <v/>
      </c>
      <c r="J255" s="129" t="str">
        <f t="shared" si="18"/>
        <v/>
      </c>
      <c r="K255" s="130" t="str">
        <f t="shared" si="19"/>
        <v/>
      </c>
    </row>
    <row r="256" spans="1:11">
      <c r="A256" s="1"/>
      <c r="B256" s="192"/>
      <c r="C256" s="148"/>
      <c r="D256" s="148"/>
      <c r="E256" s="147"/>
      <c r="F256" s="1"/>
      <c r="G256" s="193"/>
      <c r="H256" s="147"/>
      <c r="I256" s="129" t="str">
        <f t="shared" si="17"/>
        <v/>
      </c>
      <c r="J256" s="129" t="str">
        <f t="shared" si="18"/>
        <v/>
      </c>
      <c r="K256" s="130" t="str">
        <f t="shared" si="19"/>
        <v/>
      </c>
    </row>
    <row r="257" spans="1:11">
      <c r="A257" s="1"/>
      <c r="B257" s="192"/>
      <c r="C257" s="148"/>
      <c r="D257" s="148"/>
      <c r="E257" s="147"/>
      <c r="F257" s="1"/>
      <c r="G257" s="193"/>
      <c r="H257" s="147"/>
      <c r="I257" s="129" t="str">
        <f t="shared" si="17"/>
        <v/>
      </c>
      <c r="J257" s="129" t="str">
        <f t="shared" si="18"/>
        <v/>
      </c>
      <c r="K257" s="130" t="str">
        <f t="shared" si="19"/>
        <v/>
      </c>
    </row>
    <row r="258" spans="1:11">
      <c r="A258" s="1"/>
      <c r="B258" s="192"/>
      <c r="C258" s="148"/>
      <c r="D258" s="148"/>
      <c r="E258" s="147"/>
      <c r="F258" s="1"/>
      <c r="G258" s="193"/>
      <c r="H258" s="147"/>
      <c r="I258" s="129" t="str">
        <f t="shared" si="17"/>
        <v/>
      </c>
      <c r="J258" s="129" t="str">
        <f t="shared" si="18"/>
        <v/>
      </c>
      <c r="K258" s="130" t="str">
        <f t="shared" si="19"/>
        <v/>
      </c>
    </row>
    <row r="259" spans="1:11">
      <c r="A259" s="1"/>
      <c r="B259" s="192"/>
      <c r="C259" s="148"/>
      <c r="D259" s="148"/>
      <c r="E259" s="147"/>
      <c r="F259" s="1"/>
      <c r="G259" s="193"/>
      <c r="H259" s="147"/>
      <c r="I259" s="129" t="str">
        <f t="shared" si="17"/>
        <v/>
      </c>
      <c r="J259" s="129" t="str">
        <f t="shared" si="18"/>
        <v/>
      </c>
      <c r="K259" s="130" t="str">
        <f t="shared" si="19"/>
        <v/>
      </c>
    </row>
    <row r="260" spans="1:11">
      <c r="A260" s="1"/>
      <c r="B260" s="192"/>
      <c r="C260" s="148"/>
      <c r="D260" s="148"/>
      <c r="E260" s="147"/>
      <c r="F260" s="1"/>
      <c r="G260" s="193"/>
      <c r="H260" s="147"/>
      <c r="I260" s="129" t="str">
        <f t="shared" si="17"/>
        <v/>
      </c>
      <c r="J260" s="129" t="str">
        <f t="shared" si="18"/>
        <v/>
      </c>
      <c r="K260" s="130" t="str">
        <f t="shared" si="19"/>
        <v/>
      </c>
    </row>
    <row r="261" spans="1:11">
      <c r="A261" s="1"/>
      <c r="B261" s="192"/>
      <c r="C261" s="148"/>
      <c r="D261" s="148"/>
      <c r="E261" s="147"/>
      <c r="F261" s="1"/>
      <c r="G261" s="193"/>
      <c r="H261" s="147"/>
      <c r="I261" s="129" t="str">
        <f t="shared" si="17"/>
        <v/>
      </c>
      <c r="J261" s="129" t="str">
        <f t="shared" si="18"/>
        <v/>
      </c>
      <c r="K261" s="130" t="str">
        <f t="shared" si="19"/>
        <v/>
      </c>
    </row>
    <row r="262" spans="1:11">
      <c r="A262" s="1"/>
      <c r="B262" s="192"/>
      <c r="C262" s="148"/>
      <c r="D262" s="148"/>
      <c r="E262" s="147"/>
      <c r="F262" s="1"/>
      <c r="G262" s="193"/>
      <c r="H262" s="147"/>
      <c r="I262" s="129" t="str">
        <f t="shared" si="17"/>
        <v/>
      </c>
      <c r="J262" s="129" t="str">
        <f t="shared" si="18"/>
        <v/>
      </c>
      <c r="K262" s="130" t="str">
        <f t="shared" si="19"/>
        <v/>
      </c>
    </row>
    <row r="263" spans="1:11">
      <c r="A263" s="1"/>
      <c r="B263" s="192"/>
      <c r="C263" s="148"/>
      <c r="D263" s="148"/>
      <c r="E263" s="147"/>
      <c r="F263" s="1"/>
      <c r="G263" s="193"/>
      <c r="H263" s="147"/>
      <c r="I263" s="129" t="str">
        <f t="shared" ref="I263:I326" si="22">IF(B263="","",(CONCATENATE($A$3,"-",$A$2)))</f>
        <v/>
      </c>
      <c r="J263" s="129" t="str">
        <f t="shared" ref="J263:J326" si="23">IF(B263="","",$D$4)</f>
        <v/>
      </c>
      <c r="K263" s="130" t="str">
        <f t="shared" ref="K263:K326" si="24">IF(B263="","",$F$4)</f>
        <v/>
      </c>
    </row>
    <row r="264" spans="1:11">
      <c r="A264" s="1"/>
      <c r="B264" s="192"/>
      <c r="C264" s="148"/>
      <c r="D264" s="148"/>
      <c r="E264" s="147"/>
      <c r="F264" s="1"/>
      <c r="G264" s="193"/>
      <c r="H264" s="147"/>
      <c r="I264" s="129" t="str">
        <f t="shared" si="22"/>
        <v/>
      </c>
      <c r="J264" s="129" t="str">
        <f t="shared" si="23"/>
        <v/>
      </c>
      <c r="K264" s="130" t="str">
        <f t="shared" si="24"/>
        <v/>
      </c>
    </row>
    <row r="265" spans="1:11">
      <c r="A265" s="1"/>
      <c r="B265" s="192"/>
      <c r="C265" s="148"/>
      <c r="D265" s="148"/>
      <c r="E265" s="147"/>
      <c r="F265" s="1"/>
      <c r="G265" s="193"/>
      <c r="H265" s="147"/>
      <c r="I265" s="129" t="str">
        <f t="shared" si="22"/>
        <v/>
      </c>
      <c r="J265" s="129" t="str">
        <f t="shared" si="23"/>
        <v/>
      </c>
      <c r="K265" s="130" t="str">
        <f t="shared" si="24"/>
        <v/>
      </c>
    </row>
    <row r="266" spans="1:11">
      <c r="A266" s="1"/>
      <c r="B266" s="192"/>
      <c r="C266" s="148"/>
      <c r="D266" s="148"/>
      <c r="E266" s="147"/>
      <c r="F266" s="1"/>
      <c r="G266" s="193"/>
      <c r="H266" s="147"/>
      <c r="I266" s="129" t="str">
        <f t="shared" si="22"/>
        <v/>
      </c>
      <c r="J266" s="129" t="str">
        <f t="shared" si="23"/>
        <v/>
      </c>
      <c r="K266" s="130" t="str">
        <f t="shared" si="24"/>
        <v/>
      </c>
    </row>
    <row r="267" spans="1:11">
      <c r="A267" s="1"/>
      <c r="B267" s="192"/>
      <c r="C267" s="148"/>
      <c r="D267" s="148"/>
      <c r="E267" s="147"/>
      <c r="F267" s="1"/>
      <c r="G267" s="193"/>
      <c r="H267" s="147"/>
      <c r="I267" s="129" t="str">
        <f t="shared" si="22"/>
        <v/>
      </c>
      <c r="J267" s="129" t="str">
        <f t="shared" si="23"/>
        <v/>
      </c>
      <c r="K267" s="130" t="str">
        <f t="shared" si="24"/>
        <v/>
      </c>
    </row>
    <row r="268" spans="1:11">
      <c r="A268" s="1"/>
      <c r="B268" s="192"/>
      <c r="C268" s="148"/>
      <c r="D268" s="148"/>
      <c r="E268" s="147"/>
      <c r="F268" s="1"/>
      <c r="G268" s="193"/>
      <c r="H268" s="147"/>
      <c r="I268" s="129" t="str">
        <f t="shared" si="22"/>
        <v/>
      </c>
      <c r="J268" s="129" t="str">
        <f t="shared" si="23"/>
        <v/>
      </c>
      <c r="K268" s="130" t="str">
        <f t="shared" si="24"/>
        <v/>
      </c>
    </row>
    <row r="269" spans="1:11">
      <c r="A269" s="1"/>
      <c r="B269" s="192"/>
      <c r="C269" s="148"/>
      <c r="D269" s="148"/>
      <c r="E269" s="147"/>
      <c r="F269" s="1"/>
      <c r="G269" s="193"/>
      <c r="H269" s="147"/>
      <c r="I269" s="129" t="str">
        <f t="shared" si="22"/>
        <v/>
      </c>
      <c r="J269" s="129" t="str">
        <f t="shared" si="23"/>
        <v/>
      </c>
      <c r="K269" s="130" t="str">
        <f t="shared" si="24"/>
        <v/>
      </c>
    </row>
    <row r="270" spans="1:11">
      <c r="A270" s="1"/>
      <c r="B270" s="192"/>
      <c r="C270" s="148"/>
      <c r="D270" s="148"/>
      <c r="E270" s="147"/>
      <c r="F270" s="1"/>
      <c r="G270" s="193"/>
      <c r="H270" s="147"/>
      <c r="I270" s="129" t="str">
        <f t="shared" si="22"/>
        <v/>
      </c>
      <c r="J270" s="129" t="str">
        <f t="shared" si="23"/>
        <v/>
      </c>
      <c r="K270" s="130" t="str">
        <f t="shared" si="24"/>
        <v/>
      </c>
    </row>
    <row r="271" spans="1:11">
      <c r="A271" s="1"/>
      <c r="B271" s="192"/>
      <c r="C271" s="148"/>
      <c r="D271" s="148"/>
      <c r="E271" s="147"/>
      <c r="F271" s="1"/>
      <c r="G271" s="193"/>
      <c r="H271" s="147"/>
      <c r="I271" s="129" t="str">
        <f t="shared" si="22"/>
        <v/>
      </c>
      <c r="J271" s="129" t="str">
        <f t="shared" si="23"/>
        <v/>
      </c>
      <c r="K271" s="130" t="str">
        <f t="shared" si="24"/>
        <v/>
      </c>
    </row>
    <row r="272" spans="1:11">
      <c r="A272" s="1"/>
      <c r="B272" s="192"/>
      <c r="C272" s="148"/>
      <c r="D272" s="148"/>
      <c r="E272" s="147"/>
      <c r="F272" s="1"/>
      <c r="G272" s="193"/>
      <c r="H272" s="147"/>
      <c r="I272" s="129" t="str">
        <f t="shared" si="22"/>
        <v/>
      </c>
      <c r="J272" s="129" t="str">
        <f t="shared" si="23"/>
        <v/>
      </c>
      <c r="K272" s="130" t="str">
        <f t="shared" si="24"/>
        <v/>
      </c>
    </row>
    <row r="273" spans="1:11">
      <c r="A273" s="1"/>
      <c r="B273" s="192"/>
      <c r="C273" s="148"/>
      <c r="D273" s="148"/>
      <c r="E273" s="147"/>
      <c r="F273" s="1"/>
      <c r="G273" s="193"/>
      <c r="H273" s="147"/>
      <c r="I273" s="129" t="str">
        <f t="shared" si="22"/>
        <v/>
      </c>
      <c r="J273" s="129" t="str">
        <f t="shared" si="23"/>
        <v/>
      </c>
      <c r="K273" s="130" t="str">
        <f t="shared" si="24"/>
        <v/>
      </c>
    </row>
    <row r="274" spans="1:11">
      <c r="A274" s="1"/>
      <c r="B274" s="192"/>
      <c r="C274" s="148"/>
      <c r="D274" s="148"/>
      <c r="E274" s="147"/>
      <c r="F274" s="1"/>
      <c r="G274" s="193"/>
      <c r="H274" s="147"/>
      <c r="I274" s="129" t="str">
        <f t="shared" si="22"/>
        <v/>
      </c>
      <c r="J274" s="129" t="str">
        <f t="shared" si="23"/>
        <v/>
      </c>
      <c r="K274" s="130" t="str">
        <f t="shared" si="24"/>
        <v/>
      </c>
    </row>
    <row r="275" spans="1:11">
      <c r="A275" s="1"/>
      <c r="B275" s="192"/>
      <c r="C275" s="148"/>
      <c r="D275" s="148"/>
      <c r="E275" s="147"/>
      <c r="F275" s="1"/>
      <c r="G275" s="193"/>
      <c r="H275" s="147"/>
      <c r="I275" s="129" t="str">
        <f t="shared" si="22"/>
        <v/>
      </c>
      <c r="J275" s="129" t="str">
        <f t="shared" si="23"/>
        <v/>
      </c>
      <c r="K275" s="130" t="str">
        <f t="shared" si="24"/>
        <v/>
      </c>
    </row>
    <row r="276" spans="1:11">
      <c r="A276" s="1"/>
      <c r="B276" s="192"/>
      <c r="C276" s="148"/>
      <c r="D276" s="148"/>
      <c r="E276" s="147"/>
      <c r="F276" s="1"/>
      <c r="G276" s="193"/>
      <c r="H276" s="147"/>
      <c r="I276" s="129" t="str">
        <f t="shared" si="22"/>
        <v/>
      </c>
      <c r="J276" s="129" t="str">
        <f t="shared" si="23"/>
        <v/>
      </c>
      <c r="K276" s="130" t="str">
        <f t="shared" si="24"/>
        <v/>
      </c>
    </row>
    <row r="277" spans="1:11">
      <c r="A277" s="1"/>
      <c r="B277" s="192"/>
      <c r="C277" s="148"/>
      <c r="D277" s="148"/>
      <c r="E277" s="147"/>
      <c r="F277" s="1"/>
      <c r="G277" s="193"/>
      <c r="H277" s="147"/>
      <c r="I277" s="129" t="str">
        <f t="shared" si="22"/>
        <v/>
      </c>
      <c r="J277" s="129" t="str">
        <f t="shared" si="23"/>
        <v/>
      </c>
      <c r="K277" s="130" t="str">
        <f t="shared" si="24"/>
        <v/>
      </c>
    </row>
    <row r="278" spans="1:11">
      <c r="A278" s="1"/>
      <c r="B278" s="192"/>
      <c r="C278" s="148"/>
      <c r="D278" s="148"/>
      <c r="E278" s="147"/>
      <c r="F278" s="1"/>
      <c r="G278" s="193"/>
      <c r="H278" s="147"/>
      <c r="I278" s="129" t="str">
        <f t="shared" si="22"/>
        <v/>
      </c>
      <c r="J278" s="129" t="str">
        <f t="shared" si="23"/>
        <v/>
      </c>
      <c r="K278" s="130" t="str">
        <f t="shared" si="24"/>
        <v/>
      </c>
    </row>
    <row r="279" spans="1:11">
      <c r="A279" s="1"/>
      <c r="B279" s="192"/>
      <c r="C279" s="148"/>
      <c r="D279" s="148"/>
      <c r="E279" s="147"/>
      <c r="F279" s="1"/>
      <c r="G279" s="193"/>
      <c r="H279" s="147"/>
      <c r="I279" s="129" t="str">
        <f t="shared" si="22"/>
        <v/>
      </c>
      <c r="J279" s="129" t="str">
        <f t="shared" si="23"/>
        <v/>
      </c>
      <c r="K279" s="130" t="str">
        <f t="shared" si="24"/>
        <v/>
      </c>
    </row>
    <row r="280" spans="1:11">
      <c r="A280" s="1"/>
      <c r="B280" s="192"/>
      <c r="C280" s="148"/>
      <c r="D280" s="148"/>
      <c r="E280" s="147"/>
      <c r="F280" s="1"/>
      <c r="G280" s="193"/>
      <c r="H280" s="147"/>
      <c r="I280" s="129" t="str">
        <f t="shared" si="22"/>
        <v/>
      </c>
      <c r="J280" s="129" t="str">
        <f t="shared" si="23"/>
        <v/>
      </c>
      <c r="K280" s="130" t="str">
        <f t="shared" si="24"/>
        <v/>
      </c>
    </row>
    <row r="281" spans="1:11">
      <c r="A281" s="1"/>
      <c r="B281" s="192"/>
      <c r="C281" s="148"/>
      <c r="D281" s="148"/>
      <c r="E281" s="147"/>
      <c r="F281" s="1"/>
      <c r="G281" s="193"/>
      <c r="H281" s="147"/>
      <c r="I281" s="129" t="str">
        <f t="shared" si="22"/>
        <v/>
      </c>
      <c r="J281" s="129" t="str">
        <f t="shared" si="23"/>
        <v/>
      </c>
      <c r="K281" s="130" t="str">
        <f t="shared" si="24"/>
        <v/>
      </c>
    </row>
    <row r="282" spans="1:11">
      <c r="A282" s="1"/>
      <c r="B282" s="192"/>
      <c r="C282" s="148"/>
      <c r="D282" s="148"/>
      <c r="E282" s="147"/>
      <c r="F282" s="1"/>
      <c r="G282" s="193"/>
      <c r="H282" s="147"/>
      <c r="I282" s="129" t="str">
        <f t="shared" si="22"/>
        <v/>
      </c>
      <c r="J282" s="129" t="str">
        <f t="shared" si="23"/>
        <v/>
      </c>
      <c r="K282" s="130" t="str">
        <f t="shared" si="24"/>
        <v/>
      </c>
    </row>
    <row r="283" spans="1:11">
      <c r="A283" s="1"/>
      <c r="B283" s="192"/>
      <c r="C283" s="148"/>
      <c r="D283" s="148"/>
      <c r="E283" s="147"/>
      <c r="F283" s="1"/>
      <c r="G283" s="193"/>
      <c r="H283" s="147"/>
      <c r="I283" s="129" t="str">
        <f t="shared" si="22"/>
        <v/>
      </c>
      <c r="J283" s="129" t="str">
        <f t="shared" si="23"/>
        <v/>
      </c>
      <c r="K283" s="130" t="str">
        <f t="shared" si="24"/>
        <v/>
      </c>
    </row>
    <row r="284" spans="1:11">
      <c r="A284" s="1"/>
      <c r="B284" s="192"/>
      <c r="C284" s="148"/>
      <c r="D284" s="148"/>
      <c r="E284" s="147"/>
      <c r="F284" s="1"/>
      <c r="G284" s="193"/>
      <c r="H284" s="147"/>
      <c r="I284" s="129" t="str">
        <f t="shared" si="22"/>
        <v/>
      </c>
      <c r="J284" s="129" t="str">
        <f t="shared" si="23"/>
        <v/>
      </c>
      <c r="K284" s="130" t="str">
        <f t="shared" si="24"/>
        <v/>
      </c>
    </row>
    <row r="285" spans="1:11">
      <c r="A285" s="1"/>
      <c r="B285" s="192"/>
      <c r="C285" s="148"/>
      <c r="D285" s="148"/>
      <c r="E285" s="147"/>
      <c r="F285" s="1"/>
      <c r="G285" s="193"/>
      <c r="H285" s="147"/>
      <c r="I285" s="129" t="str">
        <f t="shared" si="22"/>
        <v/>
      </c>
      <c r="J285" s="129" t="str">
        <f t="shared" si="23"/>
        <v/>
      </c>
      <c r="K285" s="130" t="str">
        <f t="shared" si="24"/>
        <v/>
      </c>
    </row>
    <row r="286" spans="1:11">
      <c r="A286" s="1"/>
      <c r="B286" s="192"/>
      <c r="C286" s="148"/>
      <c r="D286" s="148"/>
      <c r="E286" s="147"/>
      <c r="F286" s="1"/>
      <c r="G286" s="193"/>
      <c r="H286" s="147"/>
      <c r="I286" s="129" t="str">
        <f t="shared" si="22"/>
        <v/>
      </c>
      <c r="J286" s="129" t="str">
        <f t="shared" si="23"/>
        <v/>
      </c>
      <c r="K286" s="130" t="str">
        <f t="shared" si="24"/>
        <v/>
      </c>
    </row>
    <row r="287" spans="1:11">
      <c r="A287" s="1"/>
      <c r="B287" s="192"/>
      <c r="C287" s="148"/>
      <c r="D287" s="148"/>
      <c r="E287" s="147"/>
      <c r="F287" s="1"/>
      <c r="G287" s="193"/>
      <c r="H287" s="147"/>
      <c r="I287" s="129" t="str">
        <f t="shared" si="22"/>
        <v/>
      </c>
      <c r="J287" s="129" t="str">
        <f t="shared" si="23"/>
        <v/>
      </c>
      <c r="K287" s="130" t="str">
        <f t="shared" si="24"/>
        <v/>
      </c>
    </row>
    <row r="288" spans="1:11">
      <c r="A288" s="1"/>
      <c r="B288" s="192"/>
      <c r="C288" s="148"/>
      <c r="D288" s="148"/>
      <c r="E288" s="147"/>
      <c r="F288" s="1"/>
      <c r="G288" s="193"/>
      <c r="H288" s="147"/>
      <c r="I288" s="129" t="str">
        <f t="shared" si="22"/>
        <v/>
      </c>
      <c r="J288" s="129" t="str">
        <f t="shared" si="23"/>
        <v/>
      </c>
      <c r="K288" s="130" t="str">
        <f t="shared" si="24"/>
        <v/>
      </c>
    </row>
    <row r="289" spans="1:11">
      <c r="A289" s="1"/>
      <c r="B289" s="192"/>
      <c r="C289" s="148"/>
      <c r="D289" s="148"/>
      <c r="E289" s="147"/>
      <c r="F289" s="1"/>
      <c r="G289" s="193"/>
      <c r="H289" s="147"/>
      <c r="I289" s="129" t="str">
        <f t="shared" si="22"/>
        <v/>
      </c>
      <c r="J289" s="129" t="str">
        <f t="shared" si="23"/>
        <v/>
      </c>
      <c r="K289" s="130" t="str">
        <f t="shared" si="24"/>
        <v/>
      </c>
    </row>
    <row r="290" spans="1:11">
      <c r="A290" s="1"/>
      <c r="B290" s="192"/>
      <c r="C290" s="148"/>
      <c r="D290" s="148"/>
      <c r="E290" s="147"/>
      <c r="F290" s="1"/>
      <c r="G290" s="193"/>
      <c r="H290" s="147"/>
      <c r="I290" s="129" t="str">
        <f t="shared" si="22"/>
        <v/>
      </c>
      <c r="J290" s="129" t="str">
        <f t="shared" si="23"/>
        <v/>
      </c>
      <c r="K290" s="130" t="str">
        <f t="shared" si="24"/>
        <v/>
      </c>
    </row>
    <row r="291" spans="1:11">
      <c r="A291" s="1"/>
      <c r="B291" s="192"/>
      <c r="C291" s="148"/>
      <c r="D291" s="148"/>
      <c r="E291" s="147"/>
      <c r="F291" s="1"/>
      <c r="G291" s="193"/>
      <c r="H291" s="147"/>
      <c r="I291" s="129" t="str">
        <f t="shared" si="22"/>
        <v/>
      </c>
      <c r="J291" s="129" t="str">
        <f t="shared" si="23"/>
        <v/>
      </c>
      <c r="K291" s="130" t="str">
        <f t="shared" si="24"/>
        <v/>
      </c>
    </row>
    <row r="292" spans="1:11">
      <c r="A292" s="1"/>
      <c r="B292" s="192"/>
      <c r="C292" s="148"/>
      <c r="D292" s="148"/>
      <c r="E292" s="147"/>
      <c r="F292" s="1"/>
      <c r="G292" s="193"/>
      <c r="H292" s="147"/>
      <c r="I292" s="129" t="str">
        <f t="shared" si="22"/>
        <v/>
      </c>
      <c r="J292" s="129" t="str">
        <f t="shared" si="23"/>
        <v/>
      </c>
      <c r="K292" s="130" t="str">
        <f t="shared" si="24"/>
        <v/>
      </c>
    </row>
    <row r="293" spans="1:11">
      <c r="A293" s="1"/>
      <c r="B293" s="192"/>
      <c r="C293" s="148"/>
      <c r="D293" s="148"/>
      <c r="E293" s="147"/>
      <c r="F293" s="1"/>
      <c r="G293" s="193"/>
      <c r="H293" s="147"/>
      <c r="I293" s="129" t="str">
        <f t="shared" si="22"/>
        <v/>
      </c>
      <c r="J293" s="129" t="str">
        <f t="shared" si="23"/>
        <v/>
      </c>
      <c r="K293" s="130" t="str">
        <f t="shared" si="24"/>
        <v/>
      </c>
    </row>
    <row r="294" spans="1:11">
      <c r="A294" s="1"/>
      <c r="B294" s="192"/>
      <c r="C294" s="148"/>
      <c r="D294" s="148"/>
      <c r="E294" s="147"/>
      <c r="F294" s="1"/>
      <c r="G294" s="193"/>
      <c r="H294" s="147"/>
      <c r="I294" s="129" t="str">
        <f t="shared" si="22"/>
        <v/>
      </c>
      <c r="J294" s="129" t="str">
        <f t="shared" si="23"/>
        <v/>
      </c>
      <c r="K294" s="130" t="str">
        <f t="shared" si="24"/>
        <v/>
      </c>
    </row>
    <row r="295" spans="1:11">
      <c r="A295" s="1"/>
      <c r="B295" s="192"/>
      <c r="C295" s="148"/>
      <c r="D295" s="148"/>
      <c r="E295" s="147"/>
      <c r="F295" s="1"/>
      <c r="G295" s="193"/>
      <c r="H295" s="147"/>
      <c r="I295" s="129" t="str">
        <f t="shared" si="22"/>
        <v/>
      </c>
      <c r="J295" s="129" t="str">
        <f t="shared" si="23"/>
        <v/>
      </c>
      <c r="K295" s="130" t="str">
        <f t="shared" si="24"/>
        <v/>
      </c>
    </row>
    <row r="296" spans="1:11">
      <c r="A296" s="1"/>
      <c r="B296" s="192"/>
      <c r="C296" s="148"/>
      <c r="D296" s="148"/>
      <c r="E296" s="147"/>
      <c r="F296" s="1"/>
      <c r="G296" s="193"/>
      <c r="H296" s="147"/>
      <c r="I296" s="129" t="str">
        <f t="shared" si="22"/>
        <v/>
      </c>
      <c r="J296" s="129" t="str">
        <f t="shared" si="23"/>
        <v/>
      </c>
      <c r="K296" s="130" t="str">
        <f t="shared" si="24"/>
        <v/>
      </c>
    </row>
    <row r="297" spans="1:11">
      <c r="A297" s="1"/>
      <c r="B297" s="192"/>
      <c r="C297" s="148"/>
      <c r="D297" s="148"/>
      <c r="E297" s="147"/>
      <c r="F297" s="1"/>
      <c r="G297" s="193"/>
      <c r="H297" s="147"/>
      <c r="I297" s="129" t="str">
        <f t="shared" si="22"/>
        <v/>
      </c>
      <c r="J297" s="129" t="str">
        <f t="shared" si="23"/>
        <v/>
      </c>
      <c r="K297" s="130" t="str">
        <f t="shared" si="24"/>
        <v/>
      </c>
    </row>
    <row r="298" spans="1:11">
      <c r="A298" s="1"/>
      <c r="B298" s="192"/>
      <c r="C298" s="148"/>
      <c r="D298" s="148"/>
      <c r="E298" s="147"/>
      <c r="F298" s="1"/>
      <c r="G298" s="193"/>
      <c r="H298" s="147"/>
      <c r="I298" s="129" t="str">
        <f t="shared" si="22"/>
        <v/>
      </c>
      <c r="J298" s="129" t="str">
        <f t="shared" si="23"/>
        <v/>
      </c>
      <c r="K298" s="130" t="str">
        <f t="shared" si="24"/>
        <v/>
      </c>
    </row>
    <row r="299" spans="1:11">
      <c r="A299" s="1"/>
      <c r="B299" s="192"/>
      <c r="C299" s="148"/>
      <c r="D299" s="148"/>
      <c r="E299" s="147"/>
      <c r="F299" s="1"/>
      <c r="G299" s="193"/>
      <c r="H299" s="147"/>
      <c r="I299" s="129" t="str">
        <f t="shared" si="22"/>
        <v/>
      </c>
      <c r="J299" s="129" t="str">
        <f t="shared" si="23"/>
        <v/>
      </c>
      <c r="K299" s="130" t="str">
        <f t="shared" si="24"/>
        <v/>
      </c>
    </row>
    <row r="300" spans="1:11">
      <c r="A300" s="1"/>
      <c r="B300" s="192"/>
      <c r="C300" s="148"/>
      <c r="D300" s="148"/>
      <c r="E300" s="147"/>
      <c r="F300" s="1"/>
      <c r="G300" s="193"/>
      <c r="H300" s="147"/>
      <c r="I300" s="129" t="str">
        <f t="shared" si="22"/>
        <v/>
      </c>
      <c r="J300" s="129" t="str">
        <f t="shared" si="23"/>
        <v/>
      </c>
      <c r="K300" s="130" t="str">
        <f t="shared" si="24"/>
        <v/>
      </c>
    </row>
    <row r="301" spans="1:11">
      <c r="A301" s="1"/>
      <c r="B301" s="192"/>
      <c r="C301" s="148"/>
      <c r="D301" s="148"/>
      <c r="E301" s="147"/>
      <c r="F301" s="1"/>
      <c r="G301" s="193"/>
      <c r="H301" s="147"/>
      <c r="I301" s="129" t="str">
        <f t="shared" si="22"/>
        <v/>
      </c>
      <c r="J301" s="129" t="str">
        <f t="shared" si="23"/>
        <v/>
      </c>
      <c r="K301" s="130" t="str">
        <f t="shared" si="24"/>
        <v/>
      </c>
    </row>
    <row r="302" spans="1:11">
      <c r="A302" s="1"/>
      <c r="B302" s="192"/>
      <c r="C302" s="148"/>
      <c r="D302" s="148"/>
      <c r="E302" s="147"/>
      <c r="F302" s="1"/>
      <c r="G302" s="193"/>
      <c r="H302" s="147"/>
      <c r="I302" s="129" t="str">
        <f t="shared" si="22"/>
        <v/>
      </c>
      <c r="J302" s="129" t="str">
        <f t="shared" si="23"/>
        <v/>
      </c>
      <c r="K302" s="130" t="str">
        <f t="shared" si="24"/>
        <v/>
      </c>
    </row>
    <row r="303" spans="1:11">
      <c r="A303" s="1"/>
      <c r="B303" s="192"/>
      <c r="C303" s="148"/>
      <c r="D303" s="148"/>
      <c r="E303" s="147"/>
      <c r="F303" s="1"/>
      <c r="G303" s="193"/>
      <c r="H303" s="147"/>
      <c r="I303" s="129" t="str">
        <f t="shared" si="22"/>
        <v/>
      </c>
      <c r="J303" s="129" t="str">
        <f t="shared" si="23"/>
        <v/>
      </c>
      <c r="K303" s="130" t="str">
        <f t="shared" si="24"/>
        <v/>
      </c>
    </row>
    <row r="304" spans="1:11">
      <c r="A304" s="1"/>
      <c r="B304" s="192"/>
      <c r="C304" s="148"/>
      <c r="D304" s="148"/>
      <c r="E304" s="147"/>
      <c r="F304" s="1"/>
      <c r="G304" s="193"/>
      <c r="H304" s="147"/>
      <c r="I304" s="129" t="str">
        <f t="shared" si="22"/>
        <v/>
      </c>
      <c r="J304" s="129" t="str">
        <f t="shared" si="23"/>
        <v/>
      </c>
      <c r="K304" s="130" t="str">
        <f t="shared" si="24"/>
        <v/>
      </c>
    </row>
    <row r="305" spans="1:11">
      <c r="A305" s="1"/>
      <c r="B305" s="192"/>
      <c r="C305" s="148"/>
      <c r="D305" s="148"/>
      <c r="E305" s="147"/>
      <c r="F305" s="1"/>
      <c r="G305" s="193"/>
      <c r="H305" s="147"/>
      <c r="I305" s="129" t="str">
        <f t="shared" si="22"/>
        <v/>
      </c>
      <c r="J305" s="129" t="str">
        <f t="shared" si="23"/>
        <v/>
      </c>
      <c r="K305" s="130" t="str">
        <f t="shared" si="24"/>
        <v/>
      </c>
    </row>
    <row r="306" spans="1:11">
      <c r="A306" s="1"/>
      <c r="B306" s="192"/>
      <c r="C306" s="148"/>
      <c r="D306" s="148"/>
      <c r="E306" s="147"/>
      <c r="F306" s="1"/>
      <c r="G306" s="193"/>
      <c r="H306" s="147"/>
      <c r="I306" s="129" t="str">
        <f t="shared" si="22"/>
        <v/>
      </c>
      <c r="J306" s="129" t="str">
        <f t="shared" si="23"/>
        <v/>
      </c>
      <c r="K306" s="130" t="str">
        <f t="shared" si="24"/>
        <v/>
      </c>
    </row>
    <row r="307" spans="1:11">
      <c r="A307" s="1"/>
      <c r="B307" s="192"/>
      <c r="C307" s="148"/>
      <c r="D307" s="148"/>
      <c r="E307" s="147"/>
      <c r="F307" s="1"/>
      <c r="G307" s="193"/>
      <c r="H307" s="147"/>
      <c r="I307" s="129" t="str">
        <f t="shared" si="22"/>
        <v/>
      </c>
      <c r="J307" s="129" t="str">
        <f t="shared" si="23"/>
        <v/>
      </c>
      <c r="K307" s="130" t="str">
        <f t="shared" si="24"/>
        <v/>
      </c>
    </row>
    <row r="308" spans="1:11">
      <c r="A308" s="1"/>
      <c r="B308" s="192"/>
      <c r="C308" s="148"/>
      <c r="D308" s="148"/>
      <c r="E308" s="147"/>
      <c r="F308" s="1"/>
      <c r="G308" s="193"/>
      <c r="H308" s="147"/>
      <c r="I308" s="129" t="str">
        <f t="shared" si="22"/>
        <v/>
      </c>
      <c r="J308" s="129" t="str">
        <f t="shared" si="23"/>
        <v/>
      </c>
      <c r="K308" s="130" t="str">
        <f t="shared" si="24"/>
        <v/>
      </c>
    </row>
    <row r="309" spans="1:11">
      <c r="A309" s="1"/>
      <c r="B309" s="192"/>
      <c r="C309" s="148"/>
      <c r="D309" s="148"/>
      <c r="E309" s="147"/>
      <c r="F309" s="1"/>
      <c r="G309" s="193"/>
      <c r="H309" s="147"/>
      <c r="I309" s="129" t="str">
        <f t="shared" si="22"/>
        <v/>
      </c>
      <c r="J309" s="129" t="str">
        <f t="shared" si="23"/>
        <v/>
      </c>
      <c r="K309" s="130" t="str">
        <f t="shared" si="24"/>
        <v/>
      </c>
    </row>
    <row r="310" spans="1:11">
      <c r="A310" s="1"/>
      <c r="B310" s="192"/>
      <c r="C310" s="148"/>
      <c r="D310" s="148"/>
      <c r="E310" s="147"/>
      <c r="F310" s="1"/>
      <c r="G310" s="193"/>
      <c r="H310" s="147"/>
      <c r="I310" s="129" t="str">
        <f t="shared" si="22"/>
        <v/>
      </c>
      <c r="J310" s="129" t="str">
        <f t="shared" si="23"/>
        <v/>
      </c>
      <c r="K310" s="130" t="str">
        <f t="shared" si="24"/>
        <v/>
      </c>
    </row>
    <row r="311" spans="1:11">
      <c r="A311" s="1"/>
      <c r="B311" s="192"/>
      <c r="C311" s="148"/>
      <c r="D311" s="148"/>
      <c r="E311" s="147"/>
      <c r="F311" s="1"/>
      <c r="G311" s="193"/>
      <c r="H311" s="147"/>
      <c r="I311" s="129" t="str">
        <f t="shared" si="22"/>
        <v/>
      </c>
      <c r="J311" s="129" t="str">
        <f t="shared" si="23"/>
        <v/>
      </c>
      <c r="K311" s="130" t="str">
        <f t="shared" si="24"/>
        <v/>
      </c>
    </row>
    <row r="312" spans="1:11">
      <c r="A312" s="1"/>
      <c r="B312" s="192"/>
      <c r="C312" s="148"/>
      <c r="D312" s="148"/>
      <c r="E312" s="147"/>
      <c r="F312" s="1"/>
      <c r="G312" s="193"/>
      <c r="H312" s="147"/>
      <c r="I312" s="129" t="str">
        <f t="shared" si="22"/>
        <v/>
      </c>
      <c r="J312" s="129" t="str">
        <f t="shared" si="23"/>
        <v/>
      </c>
      <c r="K312" s="130" t="str">
        <f t="shared" si="24"/>
        <v/>
      </c>
    </row>
    <row r="313" spans="1:11">
      <c r="A313" s="1"/>
      <c r="B313" s="192"/>
      <c r="C313" s="148"/>
      <c r="D313" s="148"/>
      <c r="E313" s="147"/>
      <c r="F313" s="1"/>
      <c r="G313" s="193"/>
      <c r="H313" s="147"/>
      <c r="I313" s="129" t="str">
        <f t="shared" si="22"/>
        <v/>
      </c>
      <c r="J313" s="129" t="str">
        <f t="shared" si="23"/>
        <v/>
      </c>
      <c r="K313" s="130" t="str">
        <f t="shared" si="24"/>
        <v/>
      </c>
    </row>
    <row r="314" spans="1:11">
      <c r="A314" s="1"/>
      <c r="B314" s="192"/>
      <c r="C314" s="148"/>
      <c r="D314" s="148"/>
      <c r="E314" s="147"/>
      <c r="F314" s="1"/>
      <c r="G314" s="193"/>
      <c r="H314" s="147"/>
      <c r="I314" s="129" t="str">
        <f t="shared" si="22"/>
        <v/>
      </c>
      <c r="J314" s="129" t="str">
        <f t="shared" si="23"/>
        <v/>
      </c>
      <c r="K314" s="130" t="str">
        <f t="shared" si="24"/>
        <v/>
      </c>
    </row>
    <row r="315" spans="1:11">
      <c r="A315" s="1"/>
      <c r="B315" s="192"/>
      <c r="C315" s="148"/>
      <c r="D315" s="148"/>
      <c r="E315" s="147"/>
      <c r="F315" s="1"/>
      <c r="G315" s="193"/>
      <c r="H315" s="147"/>
      <c r="I315" s="129" t="str">
        <f t="shared" si="22"/>
        <v/>
      </c>
      <c r="J315" s="129" t="str">
        <f t="shared" si="23"/>
        <v/>
      </c>
      <c r="K315" s="130" t="str">
        <f t="shared" si="24"/>
        <v/>
      </c>
    </row>
    <row r="316" spans="1:11">
      <c r="A316" s="1"/>
      <c r="B316" s="192"/>
      <c r="C316" s="148"/>
      <c r="D316" s="148"/>
      <c r="E316" s="147"/>
      <c r="F316" s="1"/>
      <c r="G316" s="193"/>
      <c r="H316" s="147"/>
      <c r="I316" s="129" t="str">
        <f t="shared" si="22"/>
        <v/>
      </c>
      <c r="J316" s="129" t="str">
        <f t="shared" si="23"/>
        <v/>
      </c>
      <c r="K316" s="130" t="str">
        <f t="shared" si="24"/>
        <v/>
      </c>
    </row>
    <row r="317" spans="1:11">
      <c r="A317" s="1"/>
      <c r="B317" s="192"/>
      <c r="C317" s="148"/>
      <c r="D317" s="148"/>
      <c r="E317" s="147"/>
      <c r="F317" s="1"/>
      <c r="G317" s="193"/>
      <c r="H317" s="147"/>
      <c r="I317" s="129" t="str">
        <f t="shared" si="22"/>
        <v/>
      </c>
      <c r="J317" s="129" t="str">
        <f t="shared" si="23"/>
        <v/>
      </c>
      <c r="K317" s="130" t="str">
        <f t="shared" si="24"/>
        <v/>
      </c>
    </row>
    <row r="318" spans="1:11">
      <c r="A318" s="1"/>
      <c r="B318" s="192"/>
      <c r="C318" s="148"/>
      <c r="D318" s="148"/>
      <c r="E318" s="147"/>
      <c r="F318" s="1"/>
      <c r="G318" s="193"/>
      <c r="H318" s="147"/>
      <c r="I318" s="129" t="str">
        <f t="shared" si="22"/>
        <v/>
      </c>
      <c r="J318" s="129" t="str">
        <f t="shared" si="23"/>
        <v/>
      </c>
      <c r="K318" s="130" t="str">
        <f t="shared" si="24"/>
        <v/>
      </c>
    </row>
    <row r="319" spans="1:11">
      <c r="A319" s="1"/>
      <c r="B319" s="192"/>
      <c r="C319" s="148"/>
      <c r="D319" s="148"/>
      <c r="E319" s="147"/>
      <c r="F319" s="1"/>
      <c r="G319" s="193"/>
      <c r="H319" s="147"/>
      <c r="I319" s="129" t="str">
        <f t="shared" si="22"/>
        <v/>
      </c>
      <c r="J319" s="129" t="str">
        <f t="shared" si="23"/>
        <v/>
      </c>
      <c r="K319" s="130" t="str">
        <f t="shared" si="24"/>
        <v/>
      </c>
    </row>
    <row r="320" spans="1:11">
      <c r="A320" s="1"/>
      <c r="B320" s="192"/>
      <c r="C320" s="148"/>
      <c r="D320" s="148"/>
      <c r="E320" s="147"/>
      <c r="F320" s="1"/>
      <c r="G320" s="193"/>
      <c r="H320" s="147"/>
      <c r="I320" s="129" t="str">
        <f t="shared" si="22"/>
        <v/>
      </c>
      <c r="J320" s="129" t="str">
        <f t="shared" si="23"/>
        <v/>
      </c>
      <c r="K320" s="130" t="str">
        <f t="shared" si="24"/>
        <v/>
      </c>
    </row>
    <row r="321" spans="1:11">
      <c r="A321" s="1"/>
      <c r="B321" s="192"/>
      <c r="C321" s="148"/>
      <c r="D321" s="148"/>
      <c r="E321" s="147"/>
      <c r="F321" s="1"/>
      <c r="G321" s="149"/>
      <c r="H321" s="147"/>
      <c r="I321" s="129" t="str">
        <f t="shared" si="22"/>
        <v/>
      </c>
      <c r="J321" s="129" t="str">
        <f t="shared" si="23"/>
        <v/>
      </c>
      <c r="K321" s="130" t="str">
        <f t="shared" si="24"/>
        <v/>
      </c>
    </row>
    <row r="322" spans="1:11">
      <c r="A322" s="1"/>
      <c r="B322" s="192"/>
      <c r="C322" s="148"/>
      <c r="D322" s="148"/>
      <c r="E322" s="147"/>
      <c r="F322" s="1"/>
      <c r="G322" s="149"/>
      <c r="H322" s="147"/>
      <c r="I322" s="129" t="str">
        <f t="shared" si="22"/>
        <v/>
      </c>
      <c r="J322" s="129" t="str">
        <f t="shared" si="23"/>
        <v/>
      </c>
      <c r="K322" s="130" t="str">
        <f t="shared" si="24"/>
        <v/>
      </c>
    </row>
    <row r="323" spans="1:11">
      <c r="A323" s="1"/>
      <c r="B323" s="192"/>
      <c r="C323" s="148"/>
      <c r="D323" s="148"/>
      <c r="E323" s="147"/>
      <c r="F323" s="1"/>
      <c r="G323" s="149"/>
      <c r="H323" s="147"/>
      <c r="I323" s="129" t="str">
        <f t="shared" si="22"/>
        <v/>
      </c>
      <c r="J323" s="129" t="str">
        <f t="shared" si="23"/>
        <v/>
      </c>
      <c r="K323" s="130" t="str">
        <f t="shared" si="24"/>
        <v/>
      </c>
    </row>
    <row r="324" spans="1:11">
      <c r="A324" s="1"/>
      <c r="B324" s="192"/>
      <c r="C324" s="148"/>
      <c r="D324" s="148"/>
      <c r="E324" s="147"/>
      <c r="F324" s="1"/>
      <c r="G324" s="149"/>
      <c r="H324" s="147"/>
      <c r="I324" s="129" t="str">
        <f t="shared" si="22"/>
        <v/>
      </c>
      <c r="J324" s="129" t="str">
        <f t="shared" si="23"/>
        <v/>
      </c>
      <c r="K324" s="130" t="str">
        <f t="shared" si="24"/>
        <v/>
      </c>
    </row>
    <row r="325" spans="1:11">
      <c r="A325" s="1"/>
      <c r="B325" s="192"/>
      <c r="C325" s="148"/>
      <c r="D325" s="148"/>
      <c r="E325" s="147"/>
      <c r="F325" s="1"/>
      <c r="G325" s="149"/>
      <c r="H325" s="147"/>
      <c r="I325" s="129" t="str">
        <f t="shared" si="22"/>
        <v/>
      </c>
      <c r="J325" s="129" t="str">
        <f t="shared" si="23"/>
        <v/>
      </c>
      <c r="K325" s="130" t="str">
        <f t="shared" si="24"/>
        <v/>
      </c>
    </row>
    <row r="326" spans="1:11">
      <c r="A326" s="1"/>
      <c r="B326" s="192"/>
      <c r="C326" s="148"/>
      <c r="D326" s="148"/>
      <c r="E326" s="147"/>
      <c r="F326" s="1"/>
      <c r="G326" s="149"/>
      <c r="H326" s="147"/>
      <c r="I326" s="129" t="str">
        <f t="shared" si="22"/>
        <v/>
      </c>
      <c r="J326" s="129" t="str">
        <f t="shared" si="23"/>
        <v/>
      </c>
      <c r="K326" s="130" t="str">
        <f t="shared" si="24"/>
        <v/>
      </c>
    </row>
    <row r="327" spans="1:11">
      <c r="A327" s="1"/>
      <c r="B327" s="192"/>
      <c r="C327" s="148"/>
      <c r="D327" s="148"/>
      <c r="E327" s="147"/>
      <c r="F327" s="1"/>
      <c r="G327" s="149"/>
      <c r="H327" s="147"/>
      <c r="I327" s="129" t="str">
        <f t="shared" ref="I327:I390" si="25">IF(B327="","",(CONCATENATE($A$3,"-",$A$2)))</f>
        <v/>
      </c>
      <c r="J327" s="129" t="str">
        <f t="shared" ref="J327:J390" si="26">IF(B327="","",$D$4)</f>
        <v/>
      </c>
      <c r="K327" s="130" t="str">
        <f t="shared" ref="K327:K390" si="27">IF(B327="","",$F$4)</f>
        <v/>
      </c>
    </row>
    <row r="328" spans="1:11">
      <c r="A328" s="1"/>
      <c r="B328" s="192"/>
      <c r="C328" s="148"/>
      <c r="D328" s="148"/>
      <c r="E328" s="147"/>
      <c r="F328" s="1"/>
      <c r="G328" s="149"/>
      <c r="H328" s="147"/>
      <c r="I328" s="129" t="str">
        <f t="shared" si="25"/>
        <v/>
      </c>
      <c r="J328" s="129" t="str">
        <f t="shared" si="26"/>
        <v/>
      </c>
      <c r="K328" s="130" t="str">
        <f t="shared" si="27"/>
        <v/>
      </c>
    </row>
    <row r="329" spans="1:11">
      <c r="A329" s="1"/>
      <c r="B329" s="192"/>
      <c r="C329" s="148"/>
      <c r="D329" s="148"/>
      <c r="E329" s="147"/>
      <c r="F329" s="1"/>
      <c r="G329" s="149"/>
      <c r="H329" s="147"/>
      <c r="I329" s="129" t="str">
        <f t="shared" si="25"/>
        <v/>
      </c>
      <c r="J329" s="129" t="str">
        <f t="shared" si="26"/>
        <v/>
      </c>
      <c r="K329" s="130" t="str">
        <f t="shared" si="27"/>
        <v/>
      </c>
    </row>
    <row r="330" spans="1:11">
      <c r="A330" s="1"/>
      <c r="B330" s="192"/>
      <c r="C330" s="148"/>
      <c r="D330" s="148"/>
      <c r="E330" s="147"/>
      <c r="F330" s="1"/>
      <c r="G330" s="149"/>
      <c r="H330" s="147"/>
      <c r="I330" s="129" t="str">
        <f t="shared" si="25"/>
        <v/>
      </c>
      <c r="J330" s="129" t="str">
        <f t="shared" si="26"/>
        <v/>
      </c>
      <c r="K330" s="130" t="str">
        <f t="shared" si="27"/>
        <v/>
      </c>
    </row>
    <row r="331" spans="1:11">
      <c r="A331" s="1"/>
      <c r="B331" s="192"/>
      <c r="C331" s="148"/>
      <c r="D331" s="148"/>
      <c r="E331" s="147"/>
      <c r="F331" s="1"/>
      <c r="G331" s="149"/>
      <c r="H331" s="147"/>
      <c r="I331" s="129" t="str">
        <f t="shared" si="25"/>
        <v/>
      </c>
      <c r="J331" s="129" t="str">
        <f t="shared" si="26"/>
        <v/>
      </c>
      <c r="K331" s="130" t="str">
        <f t="shared" si="27"/>
        <v/>
      </c>
    </row>
    <row r="332" spans="1:11">
      <c r="A332" s="1"/>
      <c r="B332" s="192"/>
      <c r="C332" s="148"/>
      <c r="D332" s="148"/>
      <c r="E332" s="147"/>
      <c r="F332" s="1"/>
      <c r="G332" s="149"/>
      <c r="H332" s="147"/>
      <c r="I332" s="129" t="str">
        <f t="shared" si="25"/>
        <v/>
      </c>
      <c r="J332" s="129" t="str">
        <f t="shared" si="26"/>
        <v/>
      </c>
      <c r="K332" s="130" t="str">
        <f t="shared" si="27"/>
        <v/>
      </c>
    </row>
    <row r="333" spans="1:11">
      <c r="A333" s="1"/>
      <c r="B333" s="192"/>
      <c r="C333" s="148"/>
      <c r="D333" s="148"/>
      <c r="E333" s="147"/>
      <c r="F333" s="1"/>
      <c r="G333" s="149"/>
      <c r="H333" s="147"/>
      <c r="I333" s="129" t="str">
        <f t="shared" si="25"/>
        <v/>
      </c>
      <c r="J333" s="129" t="str">
        <f t="shared" si="26"/>
        <v/>
      </c>
      <c r="K333" s="130" t="str">
        <f t="shared" si="27"/>
        <v/>
      </c>
    </row>
    <row r="334" spans="1:11">
      <c r="A334" s="1"/>
      <c r="B334" s="192"/>
      <c r="C334" s="148"/>
      <c r="D334" s="148"/>
      <c r="E334" s="147"/>
      <c r="F334" s="1"/>
      <c r="G334" s="149"/>
      <c r="H334" s="147"/>
      <c r="I334" s="129" t="str">
        <f t="shared" si="25"/>
        <v/>
      </c>
      <c r="J334" s="129" t="str">
        <f t="shared" si="26"/>
        <v/>
      </c>
      <c r="K334" s="130" t="str">
        <f t="shared" si="27"/>
        <v/>
      </c>
    </row>
    <row r="335" spans="1:11">
      <c r="A335" s="1"/>
      <c r="B335" s="192"/>
      <c r="C335" s="148"/>
      <c r="D335" s="148"/>
      <c r="E335" s="147"/>
      <c r="F335" s="1"/>
      <c r="G335" s="149"/>
      <c r="H335" s="147"/>
      <c r="I335" s="129" t="str">
        <f t="shared" si="25"/>
        <v/>
      </c>
      <c r="J335" s="129" t="str">
        <f t="shared" si="26"/>
        <v/>
      </c>
      <c r="K335" s="130" t="str">
        <f t="shared" si="27"/>
        <v/>
      </c>
    </row>
    <row r="336" spans="1:11">
      <c r="A336" s="1"/>
      <c r="B336" s="192"/>
      <c r="C336" s="148"/>
      <c r="D336" s="148"/>
      <c r="E336" s="147"/>
      <c r="F336" s="1"/>
      <c r="G336" s="149"/>
      <c r="H336" s="147"/>
      <c r="I336" s="129" t="str">
        <f t="shared" si="25"/>
        <v/>
      </c>
      <c r="J336" s="129" t="str">
        <f t="shared" si="26"/>
        <v/>
      </c>
      <c r="K336" s="130" t="str">
        <f t="shared" si="27"/>
        <v/>
      </c>
    </row>
    <row r="337" spans="1:11">
      <c r="A337" s="1"/>
      <c r="B337" s="192"/>
      <c r="C337" s="148"/>
      <c r="D337" s="148"/>
      <c r="E337" s="147"/>
      <c r="F337" s="1"/>
      <c r="G337" s="149"/>
      <c r="H337" s="147"/>
      <c r="I337" s="129" t="str">
        <f t="shared" si="25"/>
        <v/>
      </c>
      <c r="J337" s="129" t="str">
        <f t="shared" si="26"/>
        <v/>
      </c>
      <c r="K337" s="130" t="str">
        <f t="shared" si="27"/>
        <v/>
      </c>
    </row>
    <row r="338" spans="1:11">
      <c r="A338" s="1"/>
      <c r="B338" s="192"/>
      <c r="C338" s="148"/>
      <c r="D338" s="148"/>
      <c r="E338" s="147"/>
      <c r="F338" s="1"/>
      <c r="G338" s="149"/>
      <c r="H338" s="147"/>
      <c r="I338" s="129" t="str">
        <f t="shared" si="25"/>
        <v/>
      </c>
      <c r="J338" s="129" t="str">
        <f t="shared" si="26"/>
        <v/>
      </c>
      <c r="K338" s="130" t="str">
        <f t="shared" si="27"/>
        <v/>
      </c>
    </row>
    <row r="339" spans="1:11">
      <c r="A339" s="1"/>
      <c r="B339" s="192"/>
      <c r="C339" s="148"/>
      <c r="D339" s="148"/>
      <c r="E339" s="147"/>
      <c r="F339" s="1"/>
      <c r="G339" s="149"/>
      <c r="H339" s="147"/>
      <c r="I339" s="129" t="str">
        <f t="shared" si="25"/>
        <v/>
      </c>
      <c r="J339" s="129" t="str">
        <f t="shared" si="26"/>
        <v/>
      </c>
      <c r="K339" s="130" t="str">
        <f t="shared" si="27"/>
        <v/>
      </c>
    </row>
    <row r="340" spans="1:11">
      <c r="A340" s="1"/>
      <c r="B340" s="192"/>
      <c r="C340" s="148"/>
      <c r="D340" s="148"/>
      <c r="E340" s="147"/>
      <c r="F340" s="1"/>
      <c r="G340" s="149"/>
      <c r="H340" s="147"/>
      <c r="I340" s="129" t="str">
        <f t="shared" si="25"/>
        <v/>
      </c>
      <c r="J340" s="129" t="str">
        <f t="shared" si="26"/>
        <v/>
      </c>
      <c r="K340" s="130" t="str">
        <f t="shared" si="27"/>
        <v/>
      </c>
    </row>
    <row r="341" spans="1:11">
      <c r="A341" s="1"/>
      <c r="B341" s="192"/>
      <c r="C341" s="148"/>
      <c r="D341" s="148"/>
      <c r="E341" s="147"/>
      <c r="F341" s="1"/>
      <c r="G341" s="149"/>
      <c r="H341" s="147"/>
      <c r="I341" s="129" t="str">
        <f t="shared" si="25"/>
        <v/>
      </c>
      <c r="J341" s="129" t="str">
        <f t="shared" si="26"/>
        <v/>
      </c>
      <c r="K341" s="130" t="str">
        <f t="shared" si="27"/>
        <v/>
      </c>
    </row>
    <row r="342" spans="1:11">
      <c r="A342" s="1"/>
      <c r="B342" s="192"/>
      <c r="C342" s="148"/>
      <c r="D342" s="148"/>
      <c r="E342" s="147"/>
      <c r="F342" s="1"/>
      <c r="G342" s="149"/>
      <c r="H342" s="147"/>
      <c r="I342" s="129" t="str">
        <f t="shared" si="25"/>
        <v/>
      </c>
      <c r="J342" s="129" t="str">
        <f t="shared" si="26"/>
        <v/>
      </c>
      <c r="K342" s="130" t="str">
        <f t="shared" si="27"/>
        <v/>
      </c>
    </row>
    <row r="343" spans="1:11">
      <c r="A343" s="1"/>
      <c r="B343" s="192"/>
      <c r="C343" s="148"/>
      <c r="D343" s="148"/>
      <c r="E343" s="147"/>
      <c r="F343" s="1"/>
      <c r="G343" s="149"/>
      <c r="H343" s="147"/>
      <c r="I343" s="129" t="str">
        <f t="shared" si="25"/>
        <v/>
      </c>
      <c r="J343" s="129" t="str">
        <f t="shared" si="26"/>
        <v/>
      </c>
      <c r="K343" s="130" t="str">
        <f t="shared" si="27"/>
        <v/>
      </c>
    </row>
    <row r="344" spans="1:11">
      <c r="A344" s="1"/>
      <c r="B344" s="192"/>
      <c r="C344" s="148"/>
      <c r="D344" s="148"/>
      <c r="E344" s="147"/>
      <c r="F344" s="1"/>
      <c r="G344" s="149"/>
      <c r="H344" s="147"/>
      <c r="I344" s="129" t="str">
        <f t="shared" si="25"/>
        <v/>
      </c>
      <c r="J344" s="129" t="str">
        <f t="shared" si="26"/>
        <v/>
      </c>
      <c r="K344" s="130" t="str">
        <f t="shared" si="27"/>
        <v/>
      </c>
    </row>
    <row r="345" spans="1:11">
      <c r="A345" s="1"/>
      <c r="B345" s="192"/>
      <c r="C345" s="148"/>
      <c r="D345" s="148"/>
      <c r="E345" s="147"/>
      <c r="F345" s="1"/>
      <c r="G345" s="149"/>
      <c r="H345" s="147"/>
      <c r="I345" s="129" t="str">
        <f t="shared" si="25"/>
        <v/>
      </c>
      <c r="J345" s="129" t="str">
        <f t="shared" si="26"/>
        <v/>
      </c>
      <c r="K345" s="130" t="str">
        <f t="shared" si="27"/>
        <v/>
      </c>
    </row>
    <row r="346" spans="1:11">
      <c r="A346" s="1"/>
      <c r="B346" s="192"/>
      <c r="C346" s="148"/>
      <c r="D346" s="148"/>
      <c r="E346" s="147"/>
      <c r="F346" s="1"/>
      <c r="G346" s="149"/>
      <c r="H346" s="147"/>
      <c r="I346" s="129" t="str">
        <f t="shared" si="25"/>
        <v/>
      </c>
      <c r="J346" s="129" t="str">
        <f t="shared" si="26"/>
        <v/>
      </c>
      <c r="K346" s="130" t="str">
        <f t="shared" si="27"/>
        <v/>
      </c>
    </row>
    <row r="347" spans="1:11">
      <c r="A347" s="1"/>
      <c r="B347" s="192"/>
      <c r="C347" s="148"/>
      <c r="D347" s="148"/>
      <c r="E347" s="147"/>
      <c r="F347" s="1"/>
      <c r="G347" s="149"/>
      <c r="H347" s="147"/>
      <c r="I347" s="129" t="str">
        <f t="shared" si="25"/>
        <v/>
      </c>
      <c r="J347" s="129" t="str">
        <f t="shared" si="26"/>
        <v/>
      </c>
      <c r="K347" s="130" t="str">
        <f t="shared" si="27"/>
        <v/>
      </c>
    </row>
    <row r="348" spans="1:11">
      <c r="A348" s="1"/>
      <c r="B348" s="192"/>
      <c r="C348" s="148"/>
      <c r="D348" s="148"/>
      <c r="E348" s="147"/>
      <c r="F348" s="1"/>
      <c r="G348" s="149"/>
      <c r="H348" s="147"/>
      <c r="I348" s="129" t="str">
        <f t="shared" si="25"/>
        <v/>
      </c>
      <c r="J348" s="129" t="str">
        <f t="shared" si="26"/>
        <v/>
      </c>
      <c r="K348" s="130" t="str">
        <f t="shared" si="27"/>
        <v/>
      </c>
    </row>
    <row r="349" spans="1:11">
      <c r="A349" s="1"/>
      <c r="B349" s="192"/>
      <c r="C349" s="148"/>
      <c r="D349" s="148"/>
      <c r="E349" s="147"/>
      <c r="F349" s="1"/>
      <c r="G349" s="149"/>
      <c r="H349" s="147"/>
      <c r="I349" s="129" t="str">
        <f t="shared" si="25"/>
        <v/>
      </c>
      <c r="J349" s="129" t="str">
        <f t="shared" si="26"/>
        <v/>
      </c>
      <c r="K349" s="130" t="str">
        <f t="shared" si="27"/>
        <v/>
      </c>
    </row>
    <row r="350" spans="1:11">
      <c r="A350" s="1"/>
      <c r="B350" s="192"/>
      <c r="C350" s="148"/>
      <c r="D350" s="148"/>
      <c r="E350" s="147"/>
      <c r="F350" s="1"/>
      <c r="G350" s="149"/>
      <c r="H350" s="147"/>
      <c r="I350" s="129" t="str">
        <f t="shared" si="25"/>
        <v/>
      </c>
      <c r="J350" s="129" t="str">
        <f t="shared" si="26"/>
        <v/>
      </c>
      <c r="K350" s="130" t="str">
        <f t="shared" si="27"/>
        <v/>
      </c>
    </row>
    <row r="351" spans="1:11">
      <c r="A351" s="1"/>
      <c r="B351" s="192"/>
      <c r="C351" s="148"/>
      <c r="D351" s="148"/>
      <c r="E351" s="147"/>
      <c r="F351" s="1"/>
      <c r="G351" s="149"/>
      <c r="H351" s="147"/>
      <c r="I351" s="129" t="str">
        <f t="shared" si="25"/>
        <v/>
      </c>
      <c r="J351" s="129" t="str">
        <f t="shared" si="26"/>
        <v/>
      </c>
      <c r="K351" s="130" t="str">
        <f t="shared" si="27"/>
        <v/>
      </c>
    </row>
    <row r="352" spans="1:11">
      <c r="A352" s="1"/>
      <c r="B352" s="192"/>
      <c r="C352" s="148"/>
      <c r="D352" s="148"/>
      <c r="E352" s="147"/>
      <c r="F352" s="1"/>
      <c r="G352" s="149"/>
      <c r="H352" s="147"/>
      <c r="I352" s="129" t="str">
        <f t="shared" si="25"/>
        <v/>
      </c>
      <c r="J352" s="129" t="str">
        <f t="shared" si="26"/>
        <v/>
      </c>
      <c r="K352" s="130" t="str">
        <f t="shared" si="27"/>
        <v/>
      </c>
    </row>
    <row r="353" spans="1:11">
      <c r="A353" s="1"/>
      <c r="B353" s="192"/>
      <c r="C353" s="148"/>
      <c r="D353" s="148"/>
      <c r="E353" s="147"/>
      <c r="F353" s="1"/>
      <c r="G353" s="149"/>
      <c r="H353" s="147"/>
      <c r="I353" s="129" t="str">
        <f t="shared" si="25"/>
        <v/>
      </c>
      <c r="J353" s="129" t="str">
        <f t="shared" si="26"/>
        <v/>
      </c>
      <c r="K353" s="130" t="str">
        <f t="shared" si="27"/>
        <v/>
      </c>
    </row>
    <row r="354" spans="1:11">
      <c r="A354" s="1"/>
      <c r="B354" s="192"/>
      <c r="C354" s="148"/>
      <c r="D354" s="148"/>
      <c r="E354" s="147"/>
      <c r="F354" s="1"/>
      <c r="G354" s="149"/>
      <c r="H354" s="147"/>
      <c r="I354" s="129" t="str">
        <f t="shared" si="25"/>
        <v/>
      </c>
      <c r="J354" s="129" t="str">
        <f t="shared" si="26"/>
        <v/>
      </c>
      <c r="K354" s="130" t="str">
        <f t="shared" si="27"/>
        <v/>
      </c>
    </row>
    <row r="355" spans="1:11">
      <c r="A355" s="1"/>
      <c r="B355" s="192"/>
      <c r="C355" s="148"/>
      <c r="D355" s="148"/>
      <c r="E355" s="147"/>
      <c r="F355" s="1"/>
      <c r="G355" s="149"/>
      <c r="H355" s="147"/>
      <c r="I355" s="129" t="str">
        <f t="shared" si="25"/>
        <v/>
      </c>
      <c r="J355" s="129" t="str">
        <f t="shared" si="26"/>
        <v/>
      </c>
      <c r="K355" s="130" t="str">
        <f t="shared" si="27"/>
        <v/>
      </c>
    </row>
    <row r="356" spans="1:11">
      <c r="A356" s="1"/>
      <c r="B356" s="192"/>
      <c r="C356" s="148"/>
      <c r="D356" s="148"/>
      <c r="E356" s="147"/>
      <c r="F356" s="1"/>
      <c r="G356" s="149"/>
      <c r="H356" s="147"/>
      <c r="I356" s="129" t="str">
        <f t="shared" si="25"/>
        <v/>
      </c>
      <c r="J356" s="129" t="str">
        <f t="shared" si="26"/>
        <v/>
      </c>
      <c r="K356" s="130" t="str">
        <f t="shared" si="27"/>
        <v/>
      </c>
    </row>
    <row r="357" spans="1:11">
      <c r="A357" s="1"/>
      <c r="B357" s="192"/>
      <c r="C357" s="148"/>
      <c r="D357" s="148"/>
      <c r="E357" s="147"/>
      <c r="F357" s="1"/>
      <c r="G357" s="149"/>
      <c r="H357" s="147"/>
      <c r="I357" s="129" t="str">
        <f t="shared" si="25"/>
        <v/>
      </c>
      <c r="J357" s="129" t="str">
        <f t="shared" si="26"/>
        <v/>
      </c>
      <c r="K357" s="130" t="str">
        <f t="shared" si="27"/>
        <v/>
      </c>
    </row>
    <row r="358" spans="1:11">
      <c r="A358" s="1"/>
      <c r="B358" s="192"/>
      <c r="C358" s="148"/>
      <c r="D358" s="148"/>
      <c r="E358" s="147"/>
      <c r="F358" s="1"/>
      <c r="G358" s="149"/>
      <c r="H358" s="147"/>
      <c r="I358" s="129" t="str">
        <f t="shared" si="25"/>
        <v/>
      </c>
      <c r="J358" s="129" t="str">
        <f t="shared" si="26"/>
        <v/>
      </c>
      <c r="K358" s="130" t="str">
        <f t="shared" si="27"/>
        <v/>
      </c>
    </row>
    <row r="359" spans="1:11">
      <c r="A359" s="1"/>
      <c r="B359" s="192"/>
      <c r="C359" s="148"/>
      <c r="D359" s="148"/>
      <c r="E359" s="147"/>
      <c r="F359" s="1"/>
      <c r="G359" s="149"/>
      <c r="H359" s="147"/>
      <c r="I359" s="129" t="str">
        <f t="shared" si="25"/>
        <v/>
      </c>
      <c r="J359" s="129" t="str">
        <f t="shared" si="26"/>
        <v/>
      </c>
      <c r="K359" s="130" t="str">
        <f t="shared" si="27"/>
        <v/>
      </c>
    </row>
    <row r="360" spans="1:11">
      <c r="A360" s="1"/>
      <c r="B360" s="192"/>
      <c r="C360" s="148"/>
      <c r="D360" s="148"/>
      <c r="E360" s="147"/>
      <c r="F360" s="1"/>
      <c r="G360" s="149"/>
      <c r="H360" s="147"/>
      <c r="I360" s="129" t="str">
        <f t="shared" si="25"/>
        <v/>
      </c>
      <c r="J360" s="129" t="str">
        <f t="shared" si="26"/>
        <v/>
      </c>
      <c r="K360" s="130" t="str">
        <f t="shared" si="27"/>
        <v/>
      </c>
    </row>
    <row r="361" spans="1:11">
      <c r="A361" s="1"/>
      <c r="B361" s="192"/>
      <c r="C361" s="148"/>
      <c r="D361" s="148"/>
      <c r="E361" s="147"/>
      <c r="F361" s="1"/>
      <c r="G361" s="149"/>
      <c r="H361" s="147"/>
      <c r="I361" s="129" t="str">
        <f t="shared" si="25"/>
        <v/>
      </c>
      <c r="J361" s="129" t="str">
        <f t="shared" si="26"/>
        <v/>
      </c>
      <c r="K361" s="130" t="str">
        <f t="shared" si="27"/>
        <v/>
      </c>
    </row>
    <row r="362" spans="1:11">
      <c r="A362" s="1"/>
      <c r="B362" s="192"/>
      <c r="C362" s="148"/>
      <c r="D362" s="148"/>
      <c r="E362" s="147"/>
      <c r="F362" s="1"/>
      <c r="G362" s="149"/>
      <c r="H362" s="147"/>
      <c r="I362" s="129" t="str">
        <f t="shared" si="25"/>
        <v/>
      </c>
      <c r="J362" s="129" t="str">
        <f t="shared" si="26"/>
        <v/>
      </c>
      <c r="K362" s="130" t="str">
        <f t="shared" si="27"/>
        <v/>
      </c>
    </row>
    <row r="363" spans="1:11">
      <c r="A363" s="1"/>
      <c r="B363" s="192"/>
      <c r="C363" s="148"/>
      <c r="D363" s="148"/>
      <c r="E363" s="147"/>
      <c r="F363" s="1"/>
      <c r="G363" s="149"/>
      <c r="H363" s="147"/>
      <c r="I363" s="129" t="str">
        <f t="shared" si="25"/>
        <v/>
      </c>
      <c r="J363" s="129" t="str">
        <f t="shared" si="26"/>
        <v/>
      </c>
      <c r="K363" s="130" t="str">
        <f t="shared" si="27"/>
        <v/>
      </c>
    </row>
    <row r="364" spans="1:11">
      <c r="A364" s="1"/>
      <c r="B364" s="192"/>
      <c r="C364" s="148"/>
      <c r="D364" s="148"/>
      <c r="E364" s="147"/>
      <c r="F364" s="1"/>
      <c r="G364" s="149"/>
      <c r="H364" s="147"/>
      <c r="I364" s="129" t="str">
        <f t="shared" si="25"/>
        <v/>
      </c>
      <c r="J364" s="129" t="str">
        <f t="shared" si="26"/>
        <v/>
      </c>
      <c r="K364" s="130" t="str">
        <f t="shared" si="27"/>
        <v/>
      </c>
    </row>
    <row r="365" spans="1:11">
      <c r="A365" s="1"/>
      <c r="B365" s="192"/>
      <c r="C365" s="148"/>
      <c r="D365" s="148"/>
      <c r="E365" s="147"/>
      <c r="F365" s="1"/>
      <c r="G365" s="149"/>
      <c r="H365" s="147"/>
      <c r="I365" s="129" t="str">
        <f t="shared" si="25"/>
        <v/>
      </c>
      <c r="J365" s="129" t="str">
        <f t="shared" si="26"/>
        <v/>
      </c>
      <c r="K365" s="130" t="str">
        <f t="shared" si="27"/>
        <v/>
      </c>
    </row>
    <row r="366" spans="1:11">
      <c r="A366" s="1"/>
      <c r="B366" s="1"/>
      <c r="C366" s="148"/>
      <c r="D366" s="148"/>
      <c r="E366" s="147"/>
      <c r="F366" s="1"/>
      <c r="G366" s="149"/>
      <c r="H366" s="147"/>
      <c r="I366" s="129" t="str">
        <f t="shared" si="25"/>
        <v/>
      </c>
      <c r="J366" s="129" t="str">
        <f t="shared" si="26"/>
        <v/>
      </c>
      <c r="K366" s="130" t="str">
        <f t="shared" si="27"/>
        <v/>
      </c>
    </row>
    <row r="367" spans="1:11">
      <c r="A367" s="1"/>
      <c r="B367" s="1"/>
      <c r="C367" s="148"/>
      <c r="D367" s="148"/>
      <c r="E367" s="147"/>
      <c r="F367" s="1"/>
      <c r="G367" s="149"/>
      <c r="H367" s="147"/>
      <c r="I367" s="129" t="str">
        <f t="shared" si="25"/>
        <v/>
      </c>
      <c r="J367" s="129" t="str">
        <f t="shared" si="26"/>
        <v/>
      </c>
      <c r="K367" s="130" t="str">
        <f t="shared" si="27"/>
        <v/>
      </c>
    </row>
    <row r="368" spans="1:11">
      <c r="A368" s="1"/>
      <c r="B368" s="1"/>
      <c r="C368" s="148"/>
      <c r="D368" s="148"/>
      <c r="E368" s="147"/>
      <c r="F368" s="1"/>
      <c r="G368" s="149"/>
      <c r="H368" s="147"/>
      <c r="I368" s="129" t="str">
        <f t="shared" si="25"/>
        <v/>
      </c>
      <c r="J368" s="129" t="str">
        <f t="shared" si="26"/>
        <v/>
      </c>
      <c r="K368" s="130" t="str">
        <f t="shared" si="27"/>
        <v/>
      </c>
    </row>
    <row r="369" spans="1:11">
      <c r="A369" s="1"/>
      <c r="B369" s="1"/>
      <c r="C369" s="148"/>
      <c r="D369" s="148"/>
      <c r="E369" s="147"/>
      <c r="F369" s="1"/>
      <c r="G369" s="149"/>
      <c r="H369" s="147"/>
      <c r="I369" s="129" t="str">
        <f t="shared" si="25"/>
        <v/>
      </c>
      <c r="J369" s="129" t="str">
        <f t="shared" si="26"/>
        <v/>
      </c>
      <c r="K369" s="130" t="str">
        <f t="shared" si="27"/>
        <v/>
      </c>
    </row>
    <row r="370" spans="1:11">
      <c r="A370" s="1"/>
      <c r="B370" s="1"/>
      <c r="C370" s="148"/>
      <c r="D370" s="148"/>
      <c r="E370" s="147"/>
      <c r="F370" s="1"/>
      <c r="G370" s="149"/>
      <c r="H370" s="147"/>
      <c r="I370" s="129" t="str">
        <f t="shared" si="25"/>
        <v/>
      </c>
      <c r="J370" s="129" t="str">
        <f t="shared" si="26"/>
        <v/>
      </c>
      <c r="K370" s="130" t="str">
        <f t="shared" si="27"/>
        <v/>
      </c>
    </row>
    <row r="371" spans="1:11">
      <c r="A371" s="1"/>
      <c r="B371" s="1"/>
      <c r="C371" s="148"/>
      <c r="D371" s="148"/>
      <c r="E371" s="147"/>
      <c r="F371" s="1"/>
      <c r="G371" s="149"/>
      <c r="H371" s="147"/>
      <c r="I371" s="129" t="str">
        <f t="shared" si="25"/>
        <v/>
      </c>
      <c r="J371" s="129" t="str">
        <f t="shared" si="26"/>
        <v/>
      </c>
      <c r="K371" s="130" t="str">
        <f t="shared" si="27"/>
        <v/>
      </c>
    </row>
    <row r="372" spans="1:11">
      <c r="A372" s="1"/>
      <c r="B372" s="1"/>
      <c r="C372" s="148"/>
      <c r="D372" s="148"/>
      <c r="E372" s="147"/>
      <c r="F372" s="1"/>
      <c r="G372" s="149"/>
      <c r="H372" s="147"/>
      <c r="I372" s="129" t="str">
        <f t="shared" si="25"/>
        <v/>
      </c>
      <c r="J372" s="129" t="str">
        <f t="shared" si="26"/>
        <v/>
      </c>
      <c r="K372" s="130" t="str">
        <f t="shared" si="27"/>
        <v/>
      </c>
    </row>
    <row r="373" spans="1:11">
      <c r="A373" s="1"/>
      <c r="B373" s="1"/>
      <c r="C373" s="148"/>
      <c r="D373" s="148"/>
      <c r="E373" s="147"/>
      <c r="F373" s="1"/>
      <c r="G373" s="149"/>
      <c r="H373" s="147"/>
      <c r="I373" s="129" t="str">
        <f t="shared" si="25"/>
        <v/>
      </c>
      <c r="J373" s="129" t="str">
        <f t="shared" si="26"/>
        <v/>
      </c>
      <c r="K373" s="130" t="str">
        <f t="shared" si="27"/>
        <v/>
      </c>
    </row>
    <row r="374" spans="1:11">
      <c r="A374" s="1"/>
      <c r="B374" s="1"/>
      <c r="C374" s="148"/>
      <c r="D374" s="148"/>
      <c r="E374" s="147"/>
      <c r="F374" s="1"/>
      <c r="G374" s="149"/>
      <c r="H374" s="147"/>
      <c r="I374" s="129" t="str">
        <f t="shared" si="25"/>
        <v/>
      </c>
      <c r="J374" s="129" t="str">
        <f t="shared" si="26"/>
        <v/>
      </c>
      <c r="K374" s="130" t="str">
        <f t="shared" si="27"/>
        <v/>
      </c>
    </row>
    <row r="375" spans="1:11">
      <c r="A375" s="1"/>
      <c r="B375" s="1"/>
      <c r="C375" s="148"/>
      <c r="D375" s="148"/>
      <c r="E375" s="147"/>
      <c r="F375" s="1"/>
      <c r="G375" s="149"/>
      <c r="H375" s="147"/>
      <c r="I375" s="129" t="str">
        <f t="shared" si="25"/>
        <v/>
      </c>
      <c r="J375" s="129" t="str">
        <f t="shared" si="26"/>
        <v/>
      </c>
      <c r="K375" s="130" t="str">
        <f t="shared" si="27"/>
        <v/>
      </c>
    </row>
    <row r="376" spans="1:11">
      <c r="A376" s="1"/>
      <c r="B376" s="1"/>
      <c r="C376" s="148"/>
      <c r="D376" s="148"/>
      <c r="E376" s="147"/>
      <c r="F376" s="1"/>
      <c r="G376" s="149"/>
      <c r="H376" s="147"/>
      <c r="I376" s="129" t="str">
        <f t="shared" si="25"/>
        <v/>
      </c>
      <c r="J376" s="129" t="str">
        <f t="shared" si="26"/>
        <v/>
      </c>
      <c r="K376" s="130" t="str">
        <f t="shared" si="27"/>
        <v/>
      </c>
    </row>
    <row r="377" spans="1:11">
      <c r="A377" s="1"/>
      <c r="B377" s="1"/>
      <c r="C377" s="148"/>
      <c r="D377" s="148"/>
      <c r="E377" s="147"/>
      <c r="F377" s="1"/>
      <c r="G377" s="149"/>
      <c r="H377" s="147"/>
      <c r="I377" s="129" t="str">
        <f t="shared" si="25"/>
        <v/>
      </c>
      <c r="J377" s="129" t="str">
        <f t="shared" si="26"/>
        <v/>
      </c>
      <c r="K377" s="130" t="str">
        <f t="shared" si="27"/>
        <v/>
      </c>
    </row>
    <row r="378" spans="1:11">
      <c r="A378" s="1"/>
      <c r="B378" s="1"/>
      <c r="C378" s="148"/>
      <c r="D378" s="148"/>
      <c r="E378" s="147"/>
      <c r="F378" s="1"/>
      <c r="G378" s="149"/>
      <c r="H378" s="147"/>
      <c r="I378" s="129" t="str">
        <f t="shared" si="25"/>
        <v/>
      </c>
      <c r="J378" s="129" t="str">
        <f t="shared" si="26"/>
        <v/>
      </c>
      <c r="K378" s="130" t="str">
        <f t="shared" si="27"/>
        <v/>
      </c>
    </row>
    <row r="379" spans="1:11">
      <c r="A379" s="1"/>
      <c r="B379" s="1"/>
      <c r="C379" s="148"/>
      <c r="D379" s="148"/>
      <c r="E379" s="147"/>
      <c r="F379" s="1"/>
      <c r="G379" s="149"/>
      <c r="H379" s="147"/>
      <c r="I379" s="129" t="str">
        <f t="shared" si="25"/>
        <v/>
      </c>
      <c r="J379" s="129" t="str">
        <f t="shared" si="26"/>
        <v/>
      </c>
      <c r="K379" s="130" t="str">
        <f t="shared" si="27"/>
        <v/>
      </c>
    </row>
    <row r="380" spans="1:11">
      <c r="A380" s="1"/>
      <c r="B380" s="1"/>
      <c r="C380" s="148"/>
      <c r="D380" s="148"/>
      <c r="E380" s="147"/>
      <c r="F380" s="1"/>
      <c r="G380" s="149"/>
      <c r="H380" s="147"/>
      <c r="I380" s="129" t="str">
        <f t="shared" si="25"/>
        <v/>
      </c>
      <c r="J380" s="129" t="str">
        <f t="shared" si="26"/>
        <v/>
      </c>
      <c r="K380" s="130" t="str">
        <f t="shared" si="27"/>
        <v/>
      </c>
    </row>
    <row r="381" spans="1:11">
      <c r="A381" s="1"/>
      <c r="B381" s="1"/>
      <c r="C381" s="148"/>
      <c r="D381" s="148"/>
      <c r="E381" s="147"/>
      <c r="F381" s="1"/>
      <c r="G381" s="149"/>
      <c r="H381" s="147"/>
      <c r="I381" s="129" t="str">
        <f t="shared" si="25"/>
        <v/>
      </c>
      <c r="J381" s="129" t="str">
        <f t="shared" si="26"/>
        <v/>
      </c>
      <c r="K381" s="130" t="str">
        <f t="shared" si="27"/>
        <v/>
      </c>
    </row>
    <row r="382" spans="1:11">
      <c r="A382" s="1"/>
      <c r="B382" s="1"/>
      <c r="C382" s="148"/>
      <c r="D382" s="148"/>
      <c r="E382" s="147"/>
      <c r="F382" s="1"/>
      <c r="G382" s="149"/>
      <c r="H382" s="147"/>
      <c r="I382" s="129" t="str">
        <f t="shared" si="25"/>
        <v/>
      </c>
      <c r="J382" s="129" t="str">
        <f t="shared" si="26"/>
        <v/>
      </c>
      <c r="K382" s="130" t="str">
        <f t="shared" si="27"/>
        <v/>
      </c>
    </row>
    <row r="383" spans="1:11">
      <c r="A383" s="1"/>
      <c r="B383" s="1"/>
      <c r="C383" s="148"/>
      <c r="D383" s="148"/>
      <c r="E383" s="147"/>
      <c r="F383" s="1"/>
      <c r="G383" s="149"/>
      <c r="H383" s="147"/>
      <c r="I383" s="129" t="str">
        <f t="shared" si="25"/>
        <v/>
      </c>
      <c r="J383" s="129" t="str">
        <f t="shared" si="26"/>
        <v/>
      </c>
      <c r="K383" s="130" t="str">
        <f t="shared" si="27"/>
        <v/>
      </c>
    </row>
    <row r="384" spans="1:11">
      <c r="A384" s="1"/>
      <c r="B384" s="1"/>
      <c r="C384" s="148"/>
      <c r="D384" s="148"/>
      <c r="E384" s="147"/>
      <c r="F384" s="1"/>
      <c r="G384" s="149"/>
      <c r="H384" s="147"/>
      <c r="I384" s="129" t="str">
        <f t="shared" si="25"/>
        <v/>
      </c>
      <c r="J384" s="129" t="str">
        <f t="shared" si="26"/>
        <v/>
      </c>
      <c r="K384" s="130" t="str">
        <f t="shared" si="27"/>
        <v/>
      </c>
    </row>
    <row r="385" spans="1:11">
      <c r="A385" s="1"/>
      <c r="B385" s="1"/>
      <c r="C385" s="148"/>
      <c r="D385" s="148"/>
      <c r="E385" s="147"/>
      <c r="F385" s="1"/>
      <c r="G385" s="149"/>
      <c r="H385" s="147"/>
      <c r="I385" s="129" t="str">
        <f t="shared" si="25"/>
        <v/>
      </c>
      <c r="J385" s="129" t="str">
        <f t="shared" si="26"/>
        <v/>
      </c>
      <c r="K385" s="130" t="str">
        <f t="shared" si="27"/>
        <v/>
      </c>
    </row>
    <row r="386" spans="1:11">
      <c r="A386" s="1"/>
      <c r="B386" s="1"/>
      <c r="C386" s="148"/>
      <c r="D386" s="148"/>
      <c r="E386" s="147"/>
      <c r="F386" s="1"/>
      <c r="G386" s="149"/>
      <c r="H386" s="147"/>
      <c r="I386" s="129" t="str">
        <f t="shared" si="25"/>
        <v/>
      </c>
      <c r="J386" s="129" t="str">
        <f t="shared" si="26"/>
        <v/>
      </c>
      <c r="K386" s="130" t="str">
        <f t="shared" si="27"/>
        <v/>
      </c>
    </row>
    <row r="387" spans="1:11">
      <c r="A387" s="1"/>
      <c r="B387" s="1"/>
      <c r="C387" s="148"/>
      <c r="D387" s="148"/>
      <c r="E387" s="147"/>
      <c r="F387" s="1"/>
      <c r="G387" s="149"/>
      <c r="H387" s="147"/>
      <c r="I387" s="129" t="str">
        <f t="shared" si="25"/>
        <v/>
      </c>
      <c r="J387" s="129" t="str">
        <f t="shared" si="26"/>
        <v/>
      </c>
      <c r="K387" s="130" t="str">
        <f t="shared" si="27"/>
        <v/>
      </c>
    </row>
    <row r="388" spans="1:11">
      <c r="A388" s="1"/>
      <c r="B388" s="1"/>
      <c r="C388" s="148"/>
      <c r="D388" s="148"/>
      <c r="E388" s="147"/>
      <c r="F388" s="1"/>
      <c r="G388" s="149"/>
      <c r="H388" s="147"/>
      <c r="I388" s="129" t="str">
        <f t="shared" si="25"/>
        <v/>
      </c>
      <c r="J388" s="129" t="str">
        <f t="shared" si="26"/>
        <v/>
      </c>
      <c r="K388" s="130" t="str">
        <f t="shared" si="27"/>
        <v/>
      </c>
    </row>
    <row r="389" spans="1:11">
      <c r="A389" s="1"/>
      <c r="B389" s="1"/>
      <c r="C389" s="148"/>
      <c r="D389" s="148"/>
      <c r="E389" s="147"/>
      <c r="F389" s="1"/>
      <c r="G389" s="149"/>
      <c r="H389" s="147"/>
      <c r="I389" s="129" t="str">
        <f t="shared" si="25"/>
        <v/>
      </c>
      <c r="J389" s="129" t="str">
        <f t="shared" si="26"/>
        <v/>
      </c>
      <c r="K389" s="130" t="str">
        <f t="shared" si="27"/>
        <v/>
      </c>
    </row>
    <row r="390" spans="1:11">
      <c r="A390" s="1"/>
      <c r="B390" s="1"/>
      <c r="C390" s="148"/>
      <c r="D390" s="148"/>
      <c r="E390" s="147"/>
      <c r="F390" s="1"/>
      <c r="G390" s="149"/>
      <c r="H390" s="147"/>
      <c r="I390" s="129" t="str">
        <f t="shared" si="25"/>
        <v/>
      </c>
      <c r="J390" s="129" t="str">
        <f t="shared" si="26"/>
        <v/>
      </c>
      <c r="K390" s="130" t="str">
        <f t="shared" si="27"/>
        <v/>
      </c>
    </row>
    <row r="391" spans="1:11">
      <c r="A391" s="1"/>
      <c r="B391" s="1"/>
      <c r="C391" s="148"/>
      <c r="D391" s="148"/>
      <c r="E391" s="147"/>
      <c r="F391" s="1"/>
      <c r="G391" s="149"/>
      <c r="H391" s="147"/>
      <c r="I391" s="129" t="str">
        <f t="shared" ref="I391:I454" si="28">IF(B391="","",(CONCATENATE($A$3,"-",$A$2)))</f>
        <v/>
      </c>
      <c r="J391" s="129" t="str">
        <f t="shared" ref="J391:J454" si="29">IF(B391="","",$D$4)</f>
        <v/>
      </c>
      <c r="K391" s="130" t="str">
        <f t="shared" ref="K391:K454" si="30">IF(B391="","",$F$4)</f>
        <v/>
      </c>
    </row>
    <row r="392" spans="1:11">
      <c r="A392" s="1"/>
      <c r="B392" s="1"/>
      <c r="C392" s="148"/>
      <c r="D392" s="148"/>
      <c r="E392" s="147"/>
      <c r="F392" s="1"/>
      <c r="G392" s="149"/>
      <c r="H392" s="147"/>
      <c r="I392" s="129" t="str">
        <f t="shared" si="28"/>
        <v/>
      </c>
      <c r="J392" s="129" t="str">
        <f t="shared" si="29"/>
        <v/>
      </c>
      <c r="K392" s="130" t="str">
        <f t="shared" si="30"/>
        <v/>
      </c>
    </row>
    <row r="393" spans="1:11">
      <c r="A393" s="1"/>
      <c r="B393" s="1"/>
      <c r="C393" s="148"/>
      <c r="D393" s="148"/>
      <c r="E393" s="147"/>
      <c r="F393" s="1"/>
      <c r="G393" s="149"/>
      <c r="H393" s="147"/>
      <c r="I393" s="129" t="str">
        <f t="shared" si="28"/>
        <v/>
      </c>
      <c r="J393" s="129" t="str">
        <f t="shared" si="29"/>
        <v/>
      </c>
      <c r="K393" s="130" t="str">
        <f t="shared" si="30"/>
        <v/>
      </c>
    </row>
    <row r="394" spans="1:11">
      <c r="A394" s="1"/>
      <c r="B394" s="1"/>
      <c r="C394" s="148"/>
      <c r="D394" s="148"/>
      <c r="E394" s="147"/>
      <c r="F394" s="1"/>
      <c r="G394" s="149"/>
      <c r="H394" s="147"/>
      <c r="I394" s="129" t="str">
        <f t="shared" si="28"/>
        <v/>
      </c>
      <c r="J394" s="129" t="str">
        <f t="shared" si="29"/>
        <v/>
      </c>
      <c r="K394" s="130" t="str">
        <f t="shared" si="30"/>
        <v/>
      </c>
    </row>
    <row r="395" spans="1:11">
      <c r="A395" s="1"/>
      <c r="B395" s="1"/>
      <c r="C395" s="148"/>
      <c r="D395" s="148"/>
      <c r="E395" s="147"/>
      <c r="F395" s="1"/>
      <c r="G395" s="149"/>
      <c r="H395" s="147"/>
      <c r="I395" s="129" t="str">
        <f t="shared" si="28"/>
        <v/>
      </c>
      <c r="J395" s="129" t="str">
        <f t="shared" si="29"/>
        <v/>
      </c>
      <c r="K395" s="130" t="str">
        <f t="shared" si="30"/>
        <v/>
      </c>
    </row>
    <row r="396" spans="1:11">
      <c r="A396" s="1"/>
      <c r="B396" s="1"/>
      <c r="C396" s="148"/>
      <c r="D396" s="148"/>
      <c r="E396" s="147"/>
      <c r="F396" s="1"/>
      <c r="G396" s="149"/>
      <c r="H396" s="147"/>
      <c r="I396" s="129" t="str">
        <f t="shared" si="28"/>
        <v/>
      </c>
      <c r="J396" s="129" t="str">
        <f t="shared" si="29"/>
        <v/>
      </c>
      <c r="K396" s="130" t="str">
        <f t="shared" si="30"/>
        <v/>
      </c>
    </row>
    <row r="397" spans="1:11">
      <c r="A397" s="1"/>
      <c r="B397" s="1"/>
      <c r="C397" s="148"/>
      <c r="D397" s="148"/>
      <c r="E397" s="147"/>
      <c r="F397" s="1"/>
      <c r="G397" s="149"/>
      <c r="H397" s="147"/>
      <c r="I397" s="129" t="str">
        <f t="shared" si="28"/>
        <v/>
      </c>
      <c r="J397" s="129" t="str">
        <f t="shared" si="29"/>
        <v/>
      </c>
      <c r="K397" s="130" t="str">
        <f t="shared" si="30"/>
        <v/>
      </c>
    </row>
    <row r="398" spans="1:11">
      <c r="A398" s="1"/>
      <c r="B398" s="1"/>
      <c r="C398" s="148"/>
      <c r="D398" s="148"/>
      <c r="E398" s="147"/>
      <c r="F398" s="1"/>
      <c r="G398" s="149"/>
      <c r="H398" s="147"/>
      <c r="I398" s="129" t="str">
        <f t="shared" si="28"/>
        <v/>
      </c>
      <c r="J398" s="129" t="str">
        <f t="shared" si="29"/>
        <v/>
      </c>
      <c r="K398" s="130" t="str">
        <f t="shared" si="30"/>
        <v/>
      </c>
    </row>
    <row r="399" spans="1:11">
      <c r="A399" s="1"/>
      <c r="B399" s="1"/>
      <c r="C399" s="148"/>
      <c r="D399" s="148"/>
      <c r="E399" s="147"/>
      <c r="F399" s="1"/>
      <c r="G399" s="149"/>
      <c r="H399" s="147"/>
      <c r="I399" s="129" t="str">
        <f t="shared" si="28"/>
        <v/>
      </c>
      <c r="J399" s="129" t="str">
        <f t="shared" si="29"/>
        <v/>
      </c>
      <c r="K399" s="130" t="str">
        <f t="shared" si="30"/>
        <v/>
      </c>
    </row>
    <row r="400" spans="1:11">
      <c r="A400" s="1"/>
      <c r="B400" s="1"/>
      <c r="C400" s="148"/>
      <c r="D400" s="148"/>
      <c r="E400" s="147"/>
      <c r="F400" s="1"/>
      <c r="G400" s="149"/>
      <c r="H400" s="147"/>
      <c r="I400" s="129" t="str">
        <f t="shared" si="28"/>
        <v/>
      </c>
      <c r="J400" s="129" t="str">
        <f t="shared" si="29"/>
        <v/>
      </c>
      <c r="K400" s="130" t="str">
        <f t="shared" si="30"/>
        <v/>
      </c>
    </row>
    <row r="401" spans="1:11">
      <c r="A401" s="1"/>
      <c r="B401" s="1"/>
      <c r="C401" s="148"/>
      <c r="D401" s="148"/>
      <c r="E401" s="147"/>
      <c r="F401" s="1"/>
      <c r="G401" s="149"/>
      <c r="H401" s="147"/>
      <c r="I401" s="129" t="str">
        <f t="shared" si="28"/>
        <v/>
      </c>
      <c r="J401" s="129" t="str">
        <f t="shared" si="29"/>
        <v/>
      </c>
      <c r="K401" s="130" t="str">
        <f t="shared" si="30"/>
        <v/>
      </c>
    </row>
    <row r="402" spans="1:11">
      <c r="A402" s="1"/>
      <c r="B402" s="1"/>
      <c r="C402" s="148"/>
      <c r="D402" s="148"/>
      <c r="E402" s="147"/>
      <c r="F402" s="1"/>
      <c r="G402" s="149"/>
      <c r="H402" s="147"/>
      <c r="I402" s="129" t="str">
        <f t="shared" si="28"/>
        <v/>
      </c>
      <c r="J402" s="129" t="str">
        <f t="shared" si="29"/>
        <v/>
      </c>
      <c r="K402" s="130" t="str">
        <f t="shared" si="30"/>
        <v/>
      </c>
    </row>
    <row r="403" spans="1:11">
      <c r="A403" s="1"/>
      <c r="B403" s="1"/>
      <c r="C403" s="148"/>
      <c r="D403" s="148"/>
      <c r="E403" s="147"/>
      <c r="F403" s="1"/>
      <c r="G403" s="149"/>
      <c r="H403" s="147"/>
      <c r="I403" s="129" t="str">
        <f t="shared" si="28"/>
        <v/>
      </c>
      <c r="J403" s="129" t="str">
        <f t="shared" si="29"/>
        <v/>
      </c>
      <c r="K403" s="130" t="str">
        <f t="shared" si="30"/>
        <v/>
      </c>
    </row>
    <row r="404" spans="1:11">
      <c r="A404" s="1"/>
      <c r="B404" s="1"/>
      <c r="C404" s="148"/>
      <c r="D404" s="148"/>
      <c r="E404" s="147"/>
      <c r="F404" s="1"/>
      <c r="G404" s="149"/>
      <c r="H404" s="147"/>
      <c r="I404" s="129" t="str">
        <f t="shared" si="28"/>
        <v/>
      </c>
      <c r="J404" s="129" t="str">
        <f t="shared" si="29"/>
        <v/>
      </c>
      <c r="K404" s="130" t="str">
        <f t="shared" si="30"/>
        <v/>
      </c>
    </row>
    <row r="405" spans="1:11">
      <c r="A405" s="1"/>
      <c r="B405" s="1"/>
      <c r="C405" s="148"/>
      <c r="D405" s="148"/>
      <c r="E405" s="147"/>
      <c r="F405" s="1"/>
      <c r="G405" s="149"/>
      <c r="H405" s="147"/>
      <c r="I405" s="129" t="str">
        <f t="shared" si="28"/>
        <v/>
      </c>
      <c r="J405" s="129" t="str">
        <f t="shared" si="29"/>
        <v/>
      </c>
      <c r="K405" s="130" t="str">
        <f t="shared" si="30"/>
        <v/>
      </c>
    </row>
    <row r="406" spans="1:11">
      <c r="A406" s="1"/>
      <c r="B406" s="1"/>
      <c r="C406" s="148"/>
      <c r="D406" s="148"/>
      <c r="E406" s="147"/>
      <c r="F406" s="1"/>
      <c r="G406" s="149"/>
      <c r="H406" s="147"/>
      <c r="I406" s="129" t="str">
        <f t="shared" si="28"/>
        <v/>
      </c>
      <c r="J406" s="129" t="str">
        <f t="shared" si="29"/>
        <v/>
      </c>
      <c r="K406" s="130" t="str">
        <f t="shared" si="30"/>
        <v/>
      </c>
    </row>
    <row r="407" spans="1:11">
      <c r="A407" s="1"/>
      <c r="B407" s="1"/>
      <c r="C407" s="148"/>
      <c r="D407" s="148"/>
      <c r="E407" s="147"/>
      <c r="F407" s="1"/>
      <c r="G407" s="149"/>
      <c r="H407" s="147"/>
      <c r="I407" s="129" t="str">
        <f t="shared" si="28"/>
        <v/>
      </c>
      <c r="J407" s="129" t="str">
        <f t="shared" si="29"/>
        <v/>
      </c>
      <c r="K407" s="130" t="str">
        <f t="shared" si="30"/>
        <v/>
      </c>
    </row>
    <row r="408" spans="1:11">
      <c r="A408" s="1"/>
      <c r="B408" s="1"/>
      <c r="C408" s="148"/>
      <c r="D408" s="148"/>
      <c r="E408" s="147"/>
      <c r="F408" s="1"/>
      <c r="G408" s="149"/>
      <c r="H408" s="147"/>
      <c r="I408" s="129" t="str">
        <f t="shared" si="28"/>
        <v/>
      </c>
      <c r="J408" s="129" t="str">
        <f t="shared" si="29"/>
        <v/>
      </c>
      <c r="K408" s="130" t="str">
        <f t="shared" si="30"/>
        <v/>
      </c>
    </row>
    <row r="409" spans="1:11">
      <c r="A409" s="1"/>
      <c r="B409" s="1"/>
      <c r="C409" s="148"/>
      <c r="D409" s="148"/>
      <c r="E409" s="147"/>
      <c r="F409" s="1"/>
      <c r="G409" s="149"/>
      <c r="H409" s="147"/>
      <c r="I409" s="129" t="str">
        <f t="shared" si="28"/>
        <v/>
      </c>
      <c r="J409" s="129" t="str">
        <f t="shared" si="29"/>
        <v/>
      </c>
      <c r="K409" s="130" t="str">
        <f t="shared" si="30"/>
        <v/>
      </c>
    </row>
    <row r="410" spans="1:11">
      <c r="A410" s="1"/>
      <c r="B410" s="1"/>
      <c r="C410" s="148"/>
      <c r="D410" s="148"/>
      <c r="E410" s="147"/>
      <c r="F410" s="1"/>
      <c r="G410" s="149"/>
      <c r="H410" s="147"/>
      <c r="I410" s="129" t="str">
        <f t="shared" si="28"/>
        <v/>
      </c>
      <c r="J410" s="129" t="str">
        <f t="shared" si="29"/>
        <v/>
      </c>
      <c r="K410" s="130" t="str">
        <f t="shared" si="30"/>
        <v/>
      </c>
    </row>
    <row r="411" spans="1:11">
      <c r="A411" s="1"/>
      <c r="B411" s="1"/>
      <c r="C411" s="148"/>
      <c r="D411" s="148"/>
      <c r="E411" s="147"/>
      <c r="F411" s="1"/>
      <c r="G411" s="149"/>
      <c r="H411" s="147"/>
      <c r="I411" s="129" t="str">
        <f t="shared" si="28"/>
        <v/>
      </c>
      <c r="J411" s="129" t="str">
        <f t="shared" si="29"/>
        <v/>
      </c>
      <c r="K411" s="130" t="str">
        <f t="shared" si="30"/>
        <v/>
      </c>
    </row>
    <row r="412" spans="1:11">
      <c r="A412" s="1"/>
      <c r="B412" s="1"/>
      <c r="C412" s="148"/>
      <c r="D412" s="148"/>
      <c r="E412" s="147"/>
      <c r="F412" s="1"/>
      <c r="G412" s="149"/>
      <c r="H412" s="147"/>
      <c r="I412" s="129" t="str">
        <f t="shared" si="28"/>
        <v/>
      </c>
      <c r="J412" s="129" t="str">
        <f t="shared" si="29"/>
        <v/>
      </c>
      <c r="K412" s="130" t="str">
        <f t="shared" si="30"/>
        <v/>
      </c>
    </row>
    <row r="413" spans="1:11">
      <c r="A413" s="1"/>
      <c r="B413" s="1"/>
      <c r="C413" s="148"/>
      <c r="D413" s="148"/>
      <c r="E413" s="147"/>
      <c r="F413" s="1"/>
      <c r="G413" s="149"/>
      <c r="H413" s="147"/>
      <c r="I413" s="129" t="str">
        <f t="shared" si="28"/>
        <v/>
      </c>
      <c r="J413" s="129" t="str">
        <f t="shared" si="29"/>
        <v/>
      </c>
      <c r="K413" s="130" t="str">
        <f t="shared" si="30"/>
        <v/>
      </c>
    </row>
    <row r="414" spans="1:11">
      <c r="A414" s="1"/>
      <c r="B414" s="1"/>
      <c r="C414" s="148"/>
      <c r="D414" s="148"/>
      <c r="E414" s="147"/>
      <c r="F414" s="1"/>
      <c r="G414" s="149"/>
      <c r="H414" s="147"/>
      <c r="I414" s="129" t="str">
        <f t="shared" si="28"/>
        <v/>
      </c>
      <c r="J414" s="129" t="str">
        <f t="shared" si="29"/>
        <v/>
      </c>
      <c r="K414" s="130" t="str">
        <f t="shared" si="30"/>
        <v/>
      </c>
    </row>
    <row r="415" spans="1:11">
      <c r="A415" s="1"/>
      <c r="B415" s="1"/>
      <c r="C415" s="148"/>
      <c r="D415" s="148"/>
      <c r="E415" s="147"/>
      <c r="F415" s="1"/>
      <c r="G415" s="149"/>
      <c r="H415" s="147"/>
      <c r="I415" s="129" t="str">
        <f t="shared" si="28"/>
        <v/>
      </c>
      <c r="J415" s="129" t="str">
        <f t="shared" si="29"/>
        <v/>
      </c>
      <c r="K415" s="130" t="str">
        <f t="shared" si="30"/>
        <v/>
      </c>
    </row>
    <row r="416" spans="1:11">
      <c r="A416" s="1"/>
      <c r="B416" s="1"/>
      <c r="C416" s="148"/>
      <c r="D416" s="148"/>
      <c r="E416" s="147"/>
      <c r="F416" s="1"/>
      <c r="G416" s="149"/>
      <c r="H416" s="147"/>
      <c r="I416" s="129" t="str">
        <f t="shared" si="28"/>
        <v/>
      </c>
      <c r="J416" s="129" t="str">
        <f t="shared" si="29"/>
        <v/>
      </c>
      <c r="K416" s="130" t="str">
        <f t="shared" si="30"/>
        <v/>
      </c>
    </row>
    <row r="417" spans="1:11">
      <c r="A417" s="1"/>
      <c r="B417" s="1"/>
      <c r="C417" s="148"/>
      <c r="D417" s="148"/>
      <c r="E417" s="147"/>
      <c r="F417" s="1"/>
      <c r="G417" s="149"/>
      <c r="H417" s="147"/>
      <c r="I417" s="129" t="str">
        <f t="shared" si="28"/>
        <v/>
      </c>
      <c r="J417" s="129" t="str">
        <f t="shared" si="29"/>
        <v/>
      </c>
      <c r="K417" s="130" t="str">
        <f t="shared" si="30"/>
        <v/>
      </c>
    </row>
    <row r="418" spans="1:11">
      <c r="A418" s="1"/>
      <c r="B418" s="1"/>
      <c r="C418" s="148"/>
      <c r="D418" s="148"/>
      <c r="E418" s="147"/>
      <c r="F418" s="1"/>
      <c r="G418" s="149"/>
      <c r="H418" s="147"/>
      <c r="I418" s="129" t="str">
        <f t="shared" si="28"/>
        <v/>
      </c>
      <c r="J418" s="129" t="str">
        <f t="shared" si="29"/>
        <v/>
      </c>
      <c r="K418" s="130" t="str">
        <f t="shared" si="30"/>
        <v/>
      </c>
    </row>
    <row r="419" spans="1:11">
      <c r="A419" s="1"/>
      <c r="B419" s="1"/>
      <c r="C419" s="148"/>
      <c r="D419" s="148"/>
      <c r="E419" s="147"/>
      <c r="F419" s="1"/>
      <c r="G419" s="149"/>
      <c r="H419" s="147"/>
      <c r="I419" s="129" t="str">
        <f t="shared" si="28"/>
        <v/>
      </c>
      <c r="J419" s="129" t="str">
        <f t="shared" si="29"/>
        <v/>
      </c>
      <c r="K419" s="130" t="str">
        <f t="shared" si="30"/>
        <v/>
      </c>
    </row>
    <row r="420" spans="1:11">
      <c r="A420" s="1"/>
      <c r="B420" s="1"/>
      <c r="C420" s="148"/>
      <c r="D420" s="148"/>
      <c r="E420" s="147"/>
      <c r="F420" s="1"/>
      <c r="G420" s="149"/>
      <c r="H420" s="147"/>
      <c r="I420" s="129" t="str">
        <f t="shared" si="28"/>
        <v/>
      </c>
      <c r="J420" s="129" t="str">
        <f t="shared" si="29"/>
        <v/>
      </c>
      <c r="K420" s="130" t="str">
        <f t="shared" si="30"/>
        <v/>
      </c>
    </row>
    <row r="421" spans="1:11">
      <c r="A421" s="1"/>
      <c r="B421" s="1"/>
      <c r="C421" s="148"/>
      <c r="D421" s="148"/>
      <c r="E421" s="147"/>
      <c r="F421" s="1"/>
      <c r="G421" s="149"/>
      <c r="H421" s="147"/>
      <c r="I421" s="129" t="str">
        <f t="shared" si="28"/>
        <v/>
      </c>
      <c r="J421" s="129" t="str">
        <f t="shared" si="29"/>
        <v/>
      </c>
      <c r="K421" s="130" t="str">
        <f t="shared" si="30"/>
        <v/>
      </c>
    </row>
    <row r="422" spans="1:11">
      <c r="A422" s="1"/>
      <c r="B422" s="1"/>
      <c r="C422" s="148"/>
      <c r="D422" s="148"/>
      <c r="E422" s="147"/>
      <c r="F422" s="1"/>
      <c r="G422" s="149"/>
      <c r="H422" s="147"/>
      <c r="I422" s="129" t="str">
        <f t="shared" si="28"/>
        <v/>
      </c>
      <c r="J422" s="129" t="str">
        <f t="shared" si="29"/>
        <v/>
      </c>
      <c r="K422" s="130" t="str">
        <f t="shared" si="30"/>
        <v/>
      </c>
    </row>
    <row r="423" spans="1:11">
      <c r="A423" s="1"/>
      <c r="B423" s="1"/>
      <c r="C423" s="148"/>
      <c r="D423" s="148"/>
      <c r="E423" s="147"/>
      <c r="F423" s="1"/>
      <c r="G423" s="149"/>
      <c r="H423" s="147"/>
      <c r="I423" s="129" t="str">
        <f t="shared" si="28"/>
        <v/>
      </c>
      <c r="J423" s="129" t="str">
        <f t="shared" si="29"/>
        <v/>
      </c>
      <c r="K423" s="130" t="str">
        <f t="shared" si="30"/>
        <v/>
      </c>
    </row>
    <row r="424" spans="1:11">
      <c r="A424" s="1"/>
      <c r="B424" s="1"/>
      <c r="C424" s="148"/>
      <c r="D424" s="148"/>
      <c r="E424" s="147"/>
      <c r="F424" s="1"/>
      <c r="G424" s="149"/>
      <c r="H424" s="147"/>
      <c r="I424" s="129" t="str">
        <f t="shared" si="28"/>
        <v/>
      </c>
      <c r="J424" s="129" t="str">
        <f t="shared" si="29"/>
        <v/>
      </c>
      <c r="K424" s="130" t="str">
        <f t="shared" si="30"/>
        <v/>
      </c>
    </row>
    <row r="425" spans="1:11">
      <c r="A425" s="1"/>
      <c r="B425" s="1"/>
      <c r="C425" s="148"/>
      <c r="D425" s="148"/>
      <c r="E425" s="147"/>
      <c r="F425" s="1"/>
      <c r="G425" s="149"/>
      <c r="H425" s="147"/>
      <c r="I425" s="129" t="str">
        <f t="shared" si="28"/>
        <v/>
      </c>
      <c r="J425" s="129" t="str">
        <f t="shared" si="29"/>
        <v/>
      </c>
      <c r="K425" s="130" t="str">
        <f t="shared" si="30"/>
        <v/>
      </c>
    </row>
    <row r="426" spans="1:11">
      <c r="A426" s="1"/>
      <c r="B426" s="1"/>
      <c r="C426" s="148"/>
      <c r="D426" s="148"/>
      <c r="E426" s="147"/>
      <c r="F426" s="1"/>
      <c r="G426" s="149"/>
      <c r="H426" s="147"/>
      <c r="I426" s="129" t="str">
        <f t="shared" si="28"/>
        <v/>
      </c>
      <c r="J426" s="129" t="str">
        <f t="shared" si="29"/>
        <v/>
      </c>
      <c r="K426" s="130" t="str">
        <f t="shared" si="30"/>
        <v/>
      </c>
    </row>
    <row r="427" spans="1:11">
      <c r="A427" s="1"/>
      <c r="B427" s="1"/>
      <c r="C427" s="148"/>
      <c r="D427" s="148"/>
      <c r="E427" s="147"/>
      <c r="F427" s="1"/>
      <c r="G427" s="149"/>
      <c r="H427" s="147"/>
      <c r="I427" s="129" t="str">
        <f t="shared" si="28"/>
        <v/>
      </c>
      <c r="J427" s="129" t="str">
        <f t="shared" si="29"/>
        <v/>
      </c>
      <c r="K427" s="130" t="str">
        <f t="shared" si="30"/>
        <v/>
      </c>
    </row>
    <row r="428" spans="1:11">
      <c r="A428" s="1"/>
      <c r="B428" s="1"/>
      <c r="C428" s="148"/>
      <c r="D428" s="148"/>
      <c r="E428" s="147"/>
      <c r="F428" s="1"/>
      <c r="G428" s="149"/>
      <c r="H428" s="147"/>
      <c r="I428" s="129" t="str">
        <f t="shared" si="28"/>
        <v/>
      </c>
      <c r="J428" s="129" t="str">
        <f t="shared" si="29"/>
        <v/>
      </c>
      <c r="K428" s="130" t="str">
        <f t="shared" si="30"/>
        <v/>
      </c>
    </row>
    <row r="429" spans="1:11">
      <c r="A429" s="1"/>
      <c r="B429" s="1"/>
      <c r="C429" s="148"/>
      <c r="D429" s="148"/>
      <c r="E429" s="147"/>
      <c r="F429" s="1"/>
      <c r="G429" s="149"/>
      <c r="H429" s="147"/>
      <c r="I429" s="129" t="str">
        <f t="shared" si="28"/>
        <v/>
      </c>
      <c r="J429" s="129" t="str">
        <f t="shared" si="29"/>
        <v/>
      </c>
      <c r="K429" s="130" t="str">
        <f t="shared" si="30"/>
        <v/>
      </c>
    </row>
    <row r="430" spans="1:11">
      <c r="A430" s="1"/>
      <c r="B430" s="1"/>
      <c r="C430" s="148"/>
      <c r="D430" s="148"/>
      <c r="E430" s="147"/>
      <c r="F430" s="1"/>
      <c r="G430" s="149"/>
      <c r="H430" s="147"/>
      <c r="I430" s="129" t="str">
        <f t="shared" si="28"/>
        <v/>
      </c>
      <c r="J430" s="129" t="str">
        <f t="shared" si="29"/>
        <v/>
      </c>
      <c r="K430" s="130" t="str">
        <f t="shared" si="30"/>
        <v/>
      </c>
    </row>
    <row r="431" spans="1:11">
      <c r="A431" s="1"/>
      <c r="B431" s="1"/>
      <c r="C431" s="148"/>
      <c r="D431" s="148"/>
      <c r="E431" s="147"/>
      <c r="F431" s="1"/>
      <c r="G431" s="149"/>
      <c r="H431" s="147"/>
      <c r="I431" s="129" t="str">
        <f t="shared" si="28"/>
        <v/>
      </c>
      <c r="J431" s="129" t="str">
        <f t="shared" si="29"/>
        <v/>
      </c>
      <c r="K431" s="130" t="str">
        <f t="shared" si="30"/>
        <v/>
      </c>
    </row>
    <row r="432" spans="1:11">
      <c r="A432" s="1"/>
      <c r="B432" s="1"/>
      <c r="C432" s="148"/>
      <c r="D432" s="148"/>
      <c r="E432" s="147"/>
      <c r="F432" s="1"/>
      <c r="G432" s="149"/>
      <c r="H432" s="147"/>
      <c r="I432" s="129" t="str">
        <f t="shared" si="28"/>
        <v/>
      </c>
      <c r="J432" s="129" t="str">
        <f t="shared" si="29"/>
        <v/>
      </c>
      <c r="K432" s="130" t="str">
        <f t="shared" si="30"/>
        <v/>
      </c>
    </row>
    <row r="433" spans="1:11">
      <c r="A433" s="1"/>
      <c r="B433" s="1"/>
      <c r="C433" s="148"/>
      <c r="D433" s="148"/>
      <c r="E433" s="147"/>
      <c r="F433" s="1"/>
      <c r="G433" s="149"/>
      <c r="H433" s="147"/>
      <c r="I433" s="129" t="str">
        <f t="shared" si="28"/>
        <v/>
      </c>
      <c r="J433" s="129" t="str">
        <f t="shared" si="29"/>
        <v/>
      </c>
      <c r="K433" s="130" t="str">
        <f t="shared" si="30"/>
        <v/>
      </c>
    </row>
    <row r="434" spans="1:11">
      <c r="A434" s="1"/>
      <c r="B434" s="1"/>
      <c r="C434" s="148"/>
      <c r="D434" s="148"/>
      <c r="E434" s="147"/>
      <c r="F434" s="1"/>
      <c r="G434" s="149"/>
      <c r="H434" s="147"/>
      <c r="I434" s="129" t="str">
        <f t="shared" si="28"/>
        <v/>
      </c>
      <c r="J434" s="129" t="str">
        <f t="shared" si="29"/>
        <v/>
      </c>
      <c r="K434" s="130" t="str">
        <f t="shared" si="30"/>
        <v/>
      </c>
    </row>
    <row r="435" spans="1:11">
      <c r="A435" s="1"/>
      <c r="B435" s="1"/>
      <c r="C435" s="148"/>
      <c r="D435" s="148"/>
      <c r="E435" s="147"/>
      <c r="F435" s="1"/>
      <c r="G435" s="149"/>
      <c r="H435" s="147"/>
      <c r="I435" s="129" t="str">
        <f t="shared" si="28"/>
        <v/>
      </c>
      <c r="J435" s="129" t="str">
        <f t="shared" si="29"/>
        <v/>
      </c>
      <c r="K435" s="130" t="str">
        <f t="shared" si="30"/>
        <v/>
      </c>
    </row>
    <row r="436" spans="1:11">
      <c r="A436" s="1"/>
      <c r="B436" s="1"/>
      <c r="C436" s="148"/>
      <c r="D436" s="148"/>
      <c r="E436" s="147"/>
      <c r="F436" s="1"/>
      <c r="G436" s="149"/>
      <c r="H436" s="147"/>
      <c r="I436" s="129" t="str">
        <f t="shared" si="28"/>
        <v/>
      </c>
      <c r="J436" s="129" t="str">
        <f t="shared" si="29"/>
        <v/>
      </c>
      <c r="K436" s="130" t="str">
        <f t="shared" si="30"/>
        <v/>
      </c>
    </row>
    <row r="437" spans="1:11">
      <c r="A437" s="1"/>
      <c r="B437" s="1"/>
      <c r="C437" s="148"/>
      <c r="D437" s="148"/>
      <c r="E437" s="147"/>
      <c r="F437" s="1"/>
      <c r="G437" s="149"/>
      <c r="H437" s="147"/>
      <c r="I437" s="129" t="str">
        <f t="shared" si="28"/>
        <v/>
      </c>
      <c r="J437" s="129" t="str">
        <f t="shared" si="29"/>
        <v/>
      </c>
      <c r="K437" s="130" t="str">
        <f t="shared" si="30"/>
        <v/>
      </c>
    </row>
    <row r="438" spans="1:11">
      <c r="A438" s="1"/>
      <c r="B438" s="1"/>
      <c r="C438" s="148"/>
      <c r="D438" s="148"/>
      <c r="E438" s="147"/>
      <c r="F438" s="1"/>
      <c r="G438" s="149"/>
      <c r="H438" s="147"/>
      <c r="I438" s="129" t="str">
        <f t="shared" si="28"/>
        <v/>
      </c>
      <c r="J438" s="129" t="str">
        <f t="shared" si="29"/>
        <v/>
      </c>
      <c r="K438" s="130" t="str">
        <f t="shared" si="30"/>
        <v/>
      </c>
    </row>
    <row r="439" spans="1:11">
      <c r="A439" s="1"/>
      <c r="B439" s="1"/>
      <c r="C439" s="148"/>
      <c r="D439" s="148"/>
      <c r="E439" s="147"/>
      <c r="F439" s="1"/>
      <c r="G439" s="149"/>
      <c r="H439" s="147"/>
      <c r="I439" s="129" t="str">
        <f t="shared" si="28"/>
        <v/>
      </c>
      <c r="J439" s="129" t="str">
        <f t="shared" si="29"/>
        <v/>
      </c>
      <c r="K439" s="130" t="str">
        <f t="shared" si="30"/>
        <v/>
      </c>
    </row>
    <row r="440" spans="1:11">
      <c r="A440" s="1"/>
      <c r="B440" s="1"/>
      <c r="C440" s="148"/>
      <c r="D440" s="148"/>
      <c r="E440" s="147"/>
      <c r="F440" s="1"/>
      <c r="G440" s="149"/>
      <c r="H440" s="147"/>
      <c r="I440" s="129" t="str">
        <f t="shared" si="28"/>
        <v/>
      </c>
      <c r="J440" s="129" t="str">
        <f t="shared" si="29"/>
        <v/>
      </c>
      <c r="K440" s="130" t="str">
        <f t="shared" si="30"/>
        <v/>
      </c>
    </row>
    <row r="441" spans="1:11">
      <c r="A441" s="1"/>
      <c r="B441" s="1"/>
      <c r="C441" s="148"/>
      <c r="D441" s="148"/>
      <c r="E441" s="147"/>
      <c r="F441" s="1"/>
      <c r="G441" s="149"/>
      <c r="H441" s="147"/>
      <c r="I441" s="129" t="str">
        <f t="shared" si="28"/>
        <v/>
      </c>
      <c r="J441" s="129" t="str">
        <f t="shared" si="29"/>
        <v/>
      </c>
      <c r="K441" s="130" t="str">
        <f t="shared" si="30"/>
        <v/>
      </c>
    </row>
    <row r="442" spans="1:11">
      <c r="A442" s="1"/>
      <c r="B442" s="1"/>
      <c r="C442" s="148"/>
      <c r="D442" s="148"/>
      <c r="E442" s="147"/>
      <c r="F442" s="1"/>
      <c r="G442" s="149"/>
      <c r="H442" s="147"/>
      <c r="I442" s="129" t="str">
        <f t="shared" si="28"/>
        <v/>
      </c>
      <c r="J442" s="129" t="str">
        <f t="shared" si="29"/>
        <v/>
      </c>
      <c r="K442" s="130" t="str">
        <f t="shared" si="30"/>
        <v/>
      </c>
    </row>
    <row r="443" spans="1:11">
      <c r="A443" s="1"/>
      <c r="B443" s="1"/>
      <c r="C443" s="148"/>
      <c r="D443" s="148"/>
      <c r="E443" s="147"/>
      <c r="F443" s="1"/>
      <c r="G443" s="149"/>
      <c r="H443" s="147"/>
      <c r="I443" s="129" t="str">
        <f t="shared" si="28"/>
        <v/>
      </c>
      <c r="J443" s="129" t="str">
        <f t="shared" si="29"/>
        <v/>
      </c>
      <c r="K443" s="130" t="str">
        <f t="shared" si="30"/>
        <v/>
      </c>
    </row>
    <row r="444" spans="1:11">
      <c r="A444" s="1"/>
      <c r="B444" s="1"/>
      <c r="C444" s="148"/>
      <c r="D444" s="148"/>
      <c r="E444" s="147"/>
      <c r="F444" s="1"/>
      <c r="G444" s="149"/>
      <c r="H444" s="147"/>
      <c r="I444" s="129" t="str">
        <f t="shared" si="28"/>
        <v/>
      </c>
      <c r="J444" s="129" t="str">
        <f t="shared" si="29"/>
        <v/>
      </c>
      <c r="K444" s="130" t="str">
        <f t="shared" si="30"/>
        <v/>
      </c>
    </row>
    <row r="445" spans="1:11">
      <c r="A445" s="1"/>
      <c r="B445" s="1"/>
      <c r="C445" s="148"/>
      <c r="D445" s="148"/>
      <c r="E445" s="147"/>
      <c r="F445" s="1"/>
      <c r="G445" s="149"/>
      <c r="H445" s="147"/>
      <c r="I445" s="129" t="str">
        <f t="shared" si="28"/>
        <v/>
      </c>
      <c r="J445" s="129" t="str">
        <f t="shared" si="29"/>
        <v/>
      </c>
      <c r="K445" s="130" t="str">
        <f t="shared" si="30"/>
        <v/>
      </c>
    </row>
    <row r="446" spans="1:11">
      <c r="A446" s="1"/>
      <c r="B446" s="1"/>
      <c r="C446" s="148"/>
      <c r="D446" s="148"/>
      <c r="E446" s="147"/>
      <c r="F446" s="1"/>
      <c r="G446" s="149"/>
      <c r="H446" s="147"/>
      <c r="I446" s="129" t="str">
        <f t="shared" si="28"/>
        <v/>
      </c>
      <c r="J446" s="129" t="str">
        <f t="shared" si="29"/>
        <v/>
      </c>
      <c r="K446" s="130" t="str">
        <f t="shared" si="30"/>
        <v/>
      </c>
    </row>
    <row r="447" spans="1:11">
      <c r="A447" s="1"/>
      <c r="B447" s="1"/>
      <c r="C447" s="148"/>
      <c r="D447" s="148"/>
      <c r="E447" s="147"/>
      <c r="F447" s="1"/>
      <c r="G447" s="149"/>
      <c r="H447" s="147"/>
      <c r="I447" s="129" t="str">
        <f t="shared" si="28"/>
        <v/>
      </c>
      <c r="J447" s="129" t="str">
        <f t="shared" si="29"/>
        <v/>
      </c>
      <c r="K447" s="130" t="str">
        <f t="shared" si="30"/>
        <v/>
      </c>
    </row>
    <row r="448" spans="1:11">
      <c r="A448" s="1"/>
      <c r="B448" s="1"/>
      <c r="C448" s="148"/>
      <c r="D448" s="148"/>
      <c r="E448" s="147"/>
      <c r="F448" s="1"/>
      <c r="G448" s="149"/>
      <c r="H448" s="147"/>
      <c r="I448" s="129" t="str">
        <f t="shared" si="28"/>
        <v/>
      </c>
      <c r="J448" s="129" t="str">
        <f t="shared" si="29"/>
        <v/>
      </c>
      <c r="K448" s="130" t="str">
        <f t="shared" si="30"/>
        <v/>
      </c>
    </row>
    <row r="449" spans="9:11">
      <c r="I449" s="129" t="str">
        <f t="shared" si="28"/>
        <v/>
      </c>
      <c r="J449" s="129" t="str">
        <f t="shared" si="29"/>
        <v/>
      </c>
      <c r="K449" s="130" t="str">
        <f t="shared" si="30"/>
        <v/>
      </c>
    </row>
    <row r="450" spans="9:11">
      <c r="I450" s="129" t="str">
        <f t="shared" si="28"/>
        <v/>
      </c>
      <c r="J450" s="129" t="str">
        <f t="shared" si="29"/>
        <v/>
      </c>
      <c r="K450" s="130" t="str">
        <f t="shared" si="30"/>
        <v/>
      </c>
    </row>
    <row r="451" spans="9:11">
      <c r="I451" s="129" t="str">
        <f t="shared" si="28"/>
        <v/>
      </c>
      <c r="J451" s="129" t="str">
        <f t="shared" si="29"/>
        <v/>
      </c>
      <c r="K451" s="130" t="str">
        <f t="shared" si="30"/>
        <v/>
      </c>
    </row>
    <row r="452" spans="9:11">
      <c r="I452" s="129" t="str">
        <f t="shared" si="28"/>
        <v/>
      </c>
      <c r="J452" s="129" t="str">
        <f t="shared" si="29"/>
        <v/>
      </c>
      <c r="K452" s="130" t="str">
        <f t="shared" si="30"/>
        <v/>
      </c>
    </row>
    <row r="453" spans="9:11">
      <c r="I453" s="129" t="str">
        <f t="shared" si="28"/>
        <v/>
      </c>
      <c r="J453" s="129" t="str">
        <f t="shared" si="29"/>
        <v/>
      </c>
      <c r="K453" s="130" t="str">
        <f t="shared" si="30"/>
        <v/>
      </c>
    </row>
    <row r="454" spans="9:11">
      <c r="I454" s="129" t="str">
        <f t="shared" si="28"/>
        <v/>
      </c>
      <c r="J454" s="129" t="str">
        <f t="shared" si="29"/>
        <v/>
      </c>
      <c r="K454" s="130" t="str">
        <f t="shared" si="30"/>
        <v/>
      </c>
    </row>
    <row r="455" spans="9:11">
      <c r="I455" s="129" t="str">
        <f t="shared" ref="I455:I500" si="31">IF(B455="","",(CONCATENATE($A$3,"-",$A$2)))</f>
        <v/>
      </c>
      <c r="J455" s="129" t="str">
        <f t="shared" ref="J455:J500" si="32">IF(B455="","",$D$4)</f>
        <v/>
      </c>
      <c r="K455" s="130" t="str">
        <f t="shared" ref="K455:K500" si="33">IF(B455="","",$F$4)</f>
        <v/>
      </c>
    </row>
    <row r="456" spans="9:11">
      <c r="I456" s="129" t="str">
        <f t="shared" si="31"/>
        <v/>
      </c>
      <c r="J456" s="129" t="str">
        <f t="shared" si="32"/>
        <v/>
      </c>
      <c r="K456" s="130" t="str">
        <f t="shared" si="33"/>
        <v/>
      </c>
    </row>
    <row r="457" spans="9:11">
      <c r="I457" s="129" t="str">
        <f t="shared" si="31"/>
        <v/>
      </c>
      <c r="J457" s="129" t="str">
        <f t="shared" si="32"/>
        <v/>
      </c>
      <c r="K457" s="130" t="str">
        <f t="shared" si="33"/>
        <v/>
      </c>
    </row>
    <row r="458" spans="9:11">
      <c r="I458" s="129" t="str">
        <f t="shared" si="31"/>
        <v/>
      </c>
      <c r="J458" s="129" t="str">
        <f t="shared" si="32"/>
        <v/>
      </c>
      <c r="K458" s="130" t="str">
        <f t="shared" si="33"/>
        <v/>
      </c>
    </row>
    <row r="459" spans="9:11">
      <c r="I459" s="129" t="str">
        <f t="shared" si="31"/>
        <v/>
      </c>
      <c r="J459" s="129" t="str">
        <f t="shared" si="32"/>
        <v/>
      </c>
      <c r="K459" s="130" t="str">
        <f t="shared" si="33"/>
        <v/>
      </c>
    </row>
    <row r="460" spans="9:11">
      <c r="I460" s="129" t="str">
        <f t="shared" si="31"/>
        <v/>
      </c>
      <c r="J460" s="129" t="str">
        <f t="shared" si="32"/>
        <v/>
      </c>
      <c r="K460" s="130" t="str">
        <f t="shared" si="33"/>
        <v/>
      </c>
    </row>
    <row r="461" spans="9:11">
      <c r="I461" s="129" t="str">
        <f t="shared" si="31"/>
        <v/>
      </c>
      <c r="J461" s="129" t="str">
        <f t="shared" si="32"/>
        <v/>
      </c>
      <c r="K461" s="130" t="str">
        <f t="shared" si="33"/>
        <v/>
      </c>
    </row>
    <row r="462" spans="9:11">
      <c r="I462" s="129" t="str">
        <f t="shared" si="31"/>
        <v/>
      </c>
      <c r="J462" s="129" t="str">
        <f t="shared" si="32"/>
        <v/>
      </c>
      <c r="K462" s="130" t="str">
        <f t="shared" si="33"/>
        <v/>
      </c>
    </row>
    <row r="463" spans="9:11">
      <c r="I463" s="129" t="str">
        <f t="shared" si="31"/>
        <v/>
      </c>
      <c r="J463" s="129" t="str">
        <f t="shared" si="32"/>
        <v/>
      </c>
      <c r="K463" s="130" t="str">
        <f t="shared" si="33"/>
        <v/>
      </c>
    </row>
    <row r="464" spans="9:11">
      <c r="I464" s="129" t="str">
        <f t="shared" si="31"/>
        <v/>
      </c>
      <c r="J464" s="129" t="str">
        <f t="shared" si="32"/>
        <v/>
      </c>
      <c r="K464" s="130" t="str">
        <f t="shared" si="33"/>
        <v/>
      </c>
    </row>
    <row r="465" spans="9:11">
      <c r="I465" s="129" t="str">
        <f t="shared" si="31"/>
        <v/>
      </c>
      <c r="J465" s="129" t="str">
        <f t="shared" si="32"/>
        <v/>
      </c>
      <c r="K465" s="130" t="str">
        <f t="shared" si="33"/>
        <v/>
      </c>
    </row>
    <row r="466" spans="9:11">
      <c r="I466" s="129" t="str">
        <f t="shared" si="31"/>
        <v/>
      </c>
      <c r="J466" s="129" t="str">
        <f t="shared" si="32"/>
        <v/>
      </c>
      <c r="K466" s="130" t="str">
        <f t="shared" si="33"/>
        <v/>
      </c>
    </row>
    <row r="467" spans="9:11">
      <c r="I467" s="129" t="str">
        <f t="shared" si="31"/>
        <v/>
      </c>
      <c r="J467" s="129" t="str">
        <f t="shared" si="32"/>
        <v/>
      </c>
      <c r="K467" s="130" t="str">
        <f t="shared" si="33"/>
        <v/>
      </c>
    </row>
    <row r="468" spans="9:11">
      <c r="I468" s="129" t="str">
        <f t="shared" si="31"/>
        <v/>
      </c>
      <c r="J468" s="129" t="str">
        <f t="shared" si="32"/>
        <v/>
      </c>
      <c r="K468" s="130" t="str">
        <f t="shared" si="33"/>
        <v/>
      </c>
    </row>
    <row r="469" spans="9:11">
      <c r="I469" s="129" t="str">
        <f t="shared" si="31"/>
        <v/>
      </c>
      <c r="J469" s="129" t="str">
        <f t="shared" si="32"/>
        <v/>
      </c>
      <c r="K469" s="130" t="str">
        <f t="shared" si="33"/>
        <v/>
      </c>
    </row>
    <row r="470" spans="9:11">
      <c r="I470" s="129" t="str">
        <f t="shared" si="31"/>
        <v/>
      </c>
      <c r="J470" s="129" t="str">
        <f t="shared" si="32"/>
        <v/>
      </c>
      <c r="K470" s="130" t="str">
        <f t="shared" si="33"/>
        <v/>
      </c>
    </row>
    <row r="471" spans="9:11">
      <c r="I471" s="129" t="str">
        <f t="shared" si="31"/>
        <v/>
      </c>
      <c r="J471" s="129" t="str">
        <f t="shared" si="32"/>
        <v/>
      </c>
      <c r="K471" s="130" t="str">
        <f t="shared" si="33"/>
        <v/>
      </c>
    </row>
    <row r="472" spans="9:11">
      <c r="I472" s="129" t="str">
        <f t="shared" si="31"/>
        <v/>
      </c>
      <c r="J472" s="129" t="str">
        <f t="shared" si="32"/>
        <v/>
      </c>
      <c r="K472" s="130" t="str">
        <f t="shared" si="33"/>
        <v/>
      </c>
    </row>
    <row r="473" spans="9:11">
      <c r="I473" s="129" t="str">
        <f t="shared" si="31"/>
        <v/>
      </c>
      <c r="J473" s="129" t="str">
        <f t="shared" si="32"/>
        <v/>
      </c>
      <c r="K473" s="130" t="str">
        <f t="shared" si="33"/>
        <v/>
      </c>
    </row>
    <row r="474" spans="9:11">
      <c r="I474" s="129" t="str">
        <f t="shared" si="31"/>
        <v/>
      </c>
      <c r="J474" s="129" t="str">
        <f t="shared" si="32"/>
        <v/>
      </c>
      <c r="K474" s="130" t="str">
        <f t="shared" si="33"/>
        <v/>
      </c>
    </row>
    <row r="475" spans="9:11">
      <c r="I475" s="129" t="str">
        <f t="shared" si="31"/>
        <v/>
      </c>
      <c r="J475" s="129" t="str">
        <f t="shared" si="32"/>
        <v/>
      </c>
      <c r="K475" s="130" t="str">
        <f t="shared" si="33"/>
        <v/>
      </c>
    </row>
    <row r="476" spans="9:11">
      <c r="I476" s="129" t="str">
        <f t="shared" si="31"/>
        <v/>
      </c>
      <c r="J476" s="129" t="str">
        <f t="shared" si="32"/>
        <v/>
      </c>
      <c r="K476" s="130" t="str">
        <f t="shared" si="33"/>
        <v/>
      </c>
    </row>
    <row r="477" spans="9:11">
      <c r="I477" s="129" t="str">
        <f t="shared" si="31"/>
        <v/>
      </c>
      <c r="J477" s="129" t="str">
        <f t="shared" si="32"/>
        <v/>
      </c>
      <c r="K477" s="130" t="str">
        <f t="shared" si="33"/>
        <v/>
      </c>
    </row>
    <row r="478" spans="9:11">
      <c r="I478" s="129" t="str">
        <f t="shared" si="31"/>
        <v/>
      </c>
      <c r="J478" s="129" t="str">
        <f t="shared" si="32"/>
        <v/>
      </c>
      <c r="K478" s="130" t="str">
        <f t="shared" si="33"/>
        <v/>
      </c>
    </row>
    <row r="479" spans="9:11">
      <c r="I479" s="129" t="str">
        <f t="shared" si="31"/>
        <v/>
      </c>
      <c r="J479" s="129" t="str">
        <f t="shared" si="32"/>
        <v/>
      </c>
      <c r="K479" s="130" t="str">
        <f t="shared" si="33"/>
        <v/>
      </c>
    </row>
    <row r="480" spans="9:11">
      <c r="I480" s="129" t="str">
        <f t="shared" si="31"/>
        <v/>
      </c>
      <c r="J480" s="129" t="str">
        <f t="shared" si="32"/>
        <v/>
      </c>
      <c r="K480" s="130" t="str">
        <f t="shared" si="33"/>
        <v/>
      </c>
    </row>
    <row r="481" spans="9:11">
      <c r="I481" s="129" t="str">
        <f t="shared" si="31"/>
        <v/>
      </c>
      <c r="J481" s="129" t="str">
        <f t="shared" si="32"/>
        <v/>
      </c>
      <c r="K481" s="130" t="str">
        <f t="shared" si="33"/>
        <v/>
      </c>
    </row>
    <row r="482" spans="9:11">
      <c r="I482" s="129" t="str">
        <f t="shared" si="31"/>
        <v/>
      </c>
      <c r="J482" s="129" t="str">
        <f t="shared" si="32"/>
        <v/>
      </c>
      <c r="K482" s="130" t="str">
        <f t="shared" si="33"/>
        <v/>
      </c>
    </row>
    <row r="483" spans="9:11">
      <c r="I483" s="129" t="str">
        <f t="shared" si="31"/>
        <v/>
      </c>
      <c r="J483" s="129" t="str">
        <f t="shared" si="32"/>
        <v/>
      </c>
      <c r="K483" s="130" t="str">
        <f t="shared" si="33"/>
        <v/>
      </c>
    </row>
    <row r="484" spans="9:11">
      <c r="I484" s="129" t="str">
        <f t="shared" si="31"/>
        <v/>
      </c>
      <c r="J484" s="129" t="str">
        <f t="shared" si="32"/>
        <v/>
      </c>
      <c r="K484" s="130" t="str">
        <f t="shared" si="33"/>
        <v/>
      </c>
    </row>
    <row r="485" spans="9:11">
      <c r="I485" s="129" t="str">
        <f t="shared" si="31"/>
        <v/>
      </c>
      <c r="J485" s="129" t="str">
        <f t="shared" si="32"/>
        <v/>
      </c>
      <c r="K485" s="130" t="str">
        <f t="shared" si="33"/>
        <v/>
      </c>
    </row>
    <row r="486" spans="9:11">
      <c r="I486" s="129" t="str">
        <f t="shared" si="31"/>
        <v/>
      </c>
      <c r="J486" s="129" t="str">
        <f t="shared" si="32"/>
        <v/>
      </c>
      <c r="K486" s="130" t="str">
        <f t="shared" si="33"/>
        <v/>
      </c>
    </row>
    <row r="487" spans="9:11">
      <c r="I487" s="129" t="str">
        <f t="shared" si="31"/>
        <v/>
      </c>
      <c r="J487" s="129" t="str">
        <f t="shared" si="32"/>
        <v/>
      </c>
      <c r="K487" s="130" t="str">
        <f t="shared" si="33"/>
        <v/>
      </c>
    </row>
    <row r="488" spans="9:11">
      <c r="I488" s="129" t="str">
        <f t="shared" si="31"/>
        <v/>
      </c>
      <c r="J488" s="129" t="str">
        <f t="shared" si="32"/>
        <v/>
      </c>
      <c r="K488" s="130" t="str">
        <f t="shared" si="33"/>
        <v/>
      </c>
    </row>
    <row r="489" spans="9:11">
      <c r="I489" s="129" t="str">
        <f t="shared" si="31"/>
        <v/>
      </c>
      <c r="J489" s="129" t="str">
        <f t="shared" si="32"/>
        <v/>
      </c>
      <c r="K489" s="130" t="str">
        <f t="shared" si="33"/>
        <v/>
      </c>
    </row>
    <row r="490" spans="9:11">
      <c r="I490" s="129" t="str">
        <f t="shared" si="31"/>
        <v/>
      </c>
      <c r="J490" s="129" t="str">
        <f t="shared" si="32"/>
        <v/>
      </c>
      <c r="K490" s="130" t="str">
        <f t="shared" si="33"/>
        <v/>
      </c>
    </row>
    <row r="491" spans="9:11">
      <c r="I491" s="129" t="str">
        <f t="shared" si="31"/>
        <v/>
      </c>
      <c r="J491" s="129" t="str">
        <f t="shared" si="32"/>
        <v/>
      </c>
      <c r="K491" s="130" t="str">
        <f t="shared" si="33"/>
        <v/>
      </c>
    </row>
    <row r="492" spans="9:11">
      <c r="I492" s="129" t="str">
        <f t="shared" si="31"/>
        <v/>
      </c>
      <c r="J492" s="129" t="str">
        <f t="shared" si="32"/>
        <v/>
      </c>
      <c r="K492" s="130" t="str">
        <f t="shared" si="33"/>
        <v/>
      </c>
    </row>
    <row r="493" spans="9:11">
      <c r="I493" s="129" t="str">
        <f t="shared" si="31"/>
        <v/>
      </c>
      <c r="J493" s="129" t="str">
        <f t="shared" si="32"/>
        <v/>
      </c>
      <c r="K493" s="130" t="str">
        <f t="shared" si="33"/>
        <v/>
      </c>
    </row>
    <row r="494" spans="9:11">
      <c r="I494" s="129" t="str">
        <f t="shared" si="31"/>
        <v/>
      </c>
      <c r="J494" s="129" t="str">
        <f t="shared" si="32"/>
        <v/>
      </c>
      <c r="K494" s="130" t="str">
        <f t="shared" si="33"/>
        <v/>
      </c>
    </row>
    <row r="495" spans="9:11">
      <c r="I495" s="129" t="str">
        <f t="shared" si="31"/>
        <v/>
      </c>
      <c r="J495" s="129" t="str">
        <f t="shared" si="32"/>
        <v/>
      </c>
      <c r="K495" s="130" t="str">
        <f t="shared" si="33"/>
        <v/>
      </c>
    </row>
    <row r="496" spans="9:11">
      <c r="I496" s="129" t="str">
        <f t="shared" si="31"/>
        <v/>
      </c>
      <c r="J496" s="129" t="str">
        <f t="shared" si="32"/>
        <v/>
      </c>
      <c r="K496" s="130" t="str">
        <f t="shared" si="33"/>
        <v/>
      </c>
    </row>
    <row r="497" spans="9:11">
      <c r="I497" s="129" t="str">
        <f t="shared" si="31"/>
        <v/>
      </c>
      <c r="J497" s="129" t="str">
        <f t="shared" si="32"/>
        <v/>
      </c>
      <c r="K497" s="130" t="str">
        <f t="shared" si="33"/>
        <v/>
      </c>
    </row>
    <row r="498" spans="9:11">
      <c r="I498" s="129" t="str">
        <f t="shared" si="31"/>
        <v/>
      </c>
      <c r="J498" s="129" t="str">
        <f t="shared" si="32"/>
        <v/>
      </c>
      <c r="K498" s="130" t="str">
        <f t="shared" si="33"/>
        <v/>
      </c>
    </row>
    <row r="499" spans="9:11">
      <c r="I499" s="129" t="str">
        <f t="shared" si="31"/>
        <v/>
      </c>
      <c r="J499" s="129" t="str">
        <f t="shared" si="32"/>
        <v/>
      </c>
      <c r="K499" s="130" t="str">
        <f t="shared" si="33"/>
        <v/>
      </c>
    </row>
    <row r="500" spans="9:11">
      <c r="I500" s="129" t="str">
        <f t="shared" si="31"/>
        <v/>
      </c>
      <c r="J500" s="129" t="str">
        <f t="shared" si="32"/>
        <v/>
      </c>
      <c r="K500" s="130" t="str">
        <f t="shared" si="33"/>
        <v/>
      </c>
    </row>
    <row r="501" spans="9:11">
      <c r="I501" s="129"/>
      <c r="J501" s="129"/>
      <c r="K501" s="130"/>
    </row>
    <row r="502" spans="9:11">
      <c r="I502" s="129"/>
      <c r="J502" s="129"/>
      <c r="K502" s="130"/>
    </row>
    <row r="503" spans="9:11">
      <c r="I503" s="129"/>
      <c r="J503" s="129"/>
      <c r="K503" s="130"/>
    </row>
    <row r="504" spans="9:11">
      <c r="I504" s="129"/>
      <c r="J504" s="129"/>
      <c r="K504" s="130"/>
    </row>
    <row r="505" spans="9:11">
      <c r="I505" s="129"/>
      <c r="J505" s="129"/>
      <c r="K505" s="130"/>
    </row>
    <row r="506" spans="9:11">
      <c r="I506" s="129"/>
      <c r="J506" s="129"/>
      <c r="K506" s="130"/>
    </row>
    <row r="507" spans="9:11">
      <c r="I507" s="129"/>
      <c r="J507" s="129"/>
      <c r="K507" s="130"/>
    </row>
    <row r="508" spans="9:11">
      <c r="I508" s="129"/>
      <c r="J508" s="129"/>
      <c r="K508" s="130"/>
    </row>
    <row r="509" spans="9:11">
      <c r="I509" s="129"/>
      <c r="J509" s="129"/>
      <c r="K509" s="130"/>
    </row>
    <row r="510" spans="9:11">
      <c r="I510" s="129"/>
      <c r="J510" s="129"/>
      <c r="K510" s="130"/>
    </row>
    <row r="511" spans="9:11">
      <c r="I511" s="129"/>
      <c r="J511" s="129"/>
      <c r="K511" s="130"/>
    </row>
  </sheetData>
  <sheetProtection password="88B2" sheet="1" objects="1" scenarios="1"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11" priority="2" stopIfTrue="1" operator="containsText" text="$E$7=&quot;F&quot;">
      <formula>NOT(ISERROR(SEARCH("$E$7=""F""",H6)))</formula>
    </cfRule>
    <cfRule type="containsText" dxfId="10" priority="4" stopIfTrue="1" operator="containsText" text="F=E7">
      <formula>NOT(ISERROR(SEARCH("F=E7",H6)))</formula>
    </cfRule>
  </conditionalFormatting>
  <conditionalFormatting sqref="B6:B255">
    <cfRule type="duplicateValues" dxfId="9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0" orientation="portrait" horizontalDpi="300" verticalDpi="300" r:id="rId1"/>
  <headerFooter alignWithMargins="0"/>
  <rowBreaks count="2" manualBreakCount="2">
    <brk id="45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4">
    <tabColor rgb="FFFFFF00"/>
  </sheetPr>
  <dimension ref="A1:BA152"/>
  <sheetViews>
    <sheetView tabSelected="1" view="pageBreakPreview" topLeftCell="A10" zoomScaleSheetLayoutView="100" workbookViewId="0">
      <selection activeCell="D12" sqref="D12"/>
    </sheetView>
  </sheetViews>
  <sheetFormatPr defaultRowHeight="12.75"/>
  <cols>
    <col min="1" max="1" width="12.42578125" style="30" customWidth="1"/>
    <col min="2" max="2" width="30.7109375" style="23" customWidth="1"/>
    <col min="3" max="3" width="6.140625" style="23" customWidth="1"/>
    <col min="4" max="4" width="23.7109375" style="23" customWidth="1"/>
    <col min="5" max="5" width="6.7109375" style="23" customWidth="1"/>
    <col min="6" max="6" width="7.140625" style="23" customWidth="1"/>
    <col min="7" max="7" width="5.85546875" style="23" bestFit="1" customWidth="1"/>
    <col min="8" max="8" width="6" style="23" customWidth="1"/>
    <col min="9" max="9" width="5.42578125" style="23" bestFit="1" customWidth="1"/>
    <col min="10" max="10" width="7.85546875" style="30" customWidth="1"/>
    <col min="11" max="12" width="8.85546875" style="23" customWidth="1"/>
    <col min="13" max="52" width="9.140625" style="23"/>
    <col min="53" max="53" width="5" style="31" hidden="1" customWidth="1"/>
    <col min="54" max="16384" width="9.140625" style="23"/>
  </cols>
  <sheetData>
    <row r="1" spans="1:53" s="1" customFormat="1" ht="30" customHeight="1">
      <c r="A1" s="232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232"/>
      <c r="C1" s="232"/>
      <c r="D1" s="232"/>
      <c r="E1" s="232"/>
      <c r="F1" s="232"/>
      <c r="G1" s="232"/>
      <c r="H1" s="232"/>
      <c r="I1" s="232"/>
      <c r="J1" s="232"/>
      <c r="BA1" s="2"/>
    </row>
    <row r="2" spans="1:53" s="1" customFormat="1" ht="18" customHeight="1">
      <c r="A2" s="233" t="str">
        <f>KAPAK!B24</f>
        <v>Küçükler ve Yıldızlar Kulüpler Bölgesel Kros Ligi Yarışmaları</v>
      </c>
      <c r="B2" s="233"/>
      <c r="C2" s="233"/>
      <c r="D2" s="233"/>
      <c r="E2" s="233"/>
      <c r="F2" s="233"/>
      <c r="G2" s="233"/>
      <c r="H2" s="233"/>
      <c r="I2" s="233"/>
      <c r="J2" s="233"/>
      <c r="BA2" s="2"/>
    </row>
    <row r="3" spans="1:53" s="1" customFormat="1" ht="14.25" customHeight="1">
      <c r="A3" s="234" t="str">
        <f>KAPAK!B27</f>
        <v>Erzincan</v>
      </c>
      <c r="B3" s="234"/>
      <c r="C3" s="234"/>
      <c r="D3" s="234"/>
      <c r="E3" s="234"/>
      <c r="F3" s="234"/>
      <c r="G3" s="234"/>
      <c r="H3" s="234"/>
      <c r="I3" s="234"/>
      <c r="J3" s="234"/>
      <c r="BA3" s="2"/>
    </row>
    <row r="4" spans="1:53" s="1" customFormat="1" ht="18" customHeight="1">
      <c r="A4" s="235" t="str">
        <f>KAPAK!B26</f>
        <v>Yıldız Erkekler</v>
      </c>
      <c r="B4" s="235"/>
      <c r="C4" s="236" t="str">
        <f>KAPAK!B25</f>
        <v>3000 Metre</v>
      </c>
      <c r="D4" s="236"/>
      <c r="E4" s="237">
        <f>KAPAK!B28</f>
        <v>41693.458333333336</v>
      </c>
      <c r="F4" s="237"/>
      <c r="G4" s="237"/>
      <c r="H4" s="237"/>
      <c r="I4" s="237"/>
      <c r="J4" s="237"/>
      <c r="BA4" s="2"/>
    </row>
    <row r="5" spans="1:53" s="4" customFormat="1" ht="26.25" customHeight="1">
      <c r="A5" s="53" t="s">
        <v>5</v>
      </c>
      <c r="B5" s="46" t="s">
        <v>17</v>
      </c>
      <c r="C5" s="54" t="s">
        <v>1</v>
      </c>
      <c r="D5" s="46" t="s">
        <v>3</v>
      </c>
      <c r="E5" s="46" t="s">
        <v>8</v>
      </c>
      <c r="F5" s="46" t="s">
        <v>7</v>
      </c>
      <c r="G5" s="46" t="s">
        <v>9</v>
      </c>
      <c r="H5" s="46" t="s">
        <v>15</v>
      </c>
      <c r="I5" s="55" t="s">
        <v>14</v>
      </c>
      <c r="J5" s="46" t="s">
        <v>6</v>
      </c>
      <c r="K5" s="3"/>
      <c r="L5" s="3"/>
      <c r="M5" s="3"/>
      <c r="N5" s="3"/>
      <c r="BA5" s="5"/>
    </row>
    <row r="6" spans="1:53" s="1" customFormat="1" ht="15" customHeight="1">
      <c r="A6" s="6"/>
      <c r="B6" s="7"/>
      <c r="C6" s="32">
        <v>408</v>
      </c>
      <c r="D6" s="8" t="str">
        <f>IF(ISERROR(VLOOKUP($C6,'START LİSTE'!$B$6:$F$1027,2,0)),"",VLOOKUP($C6,'START LİSTE'!$B$6:$F$1027,2,0))</f>
        <v>M.DİYADİN AKBAŞ</v>
      </c>
      <c r="E6" s="9" t="str">
        <f>IF(ISERROR(VLOOKUP($C6,'START LİSTE'!$B$6:$F$1027,4,0)),"",VLOOKUP($C6,'START LİSTE'!$B$6:$F$1027,4,0))</f>
        <v>T</v>
      </c>
      <c r="F6" s="10">
        <f>IF(ISERROR(VLOOKUP($C6,'FERDİ SONUÇ'!$B$6:$H$1140,6,0)),"",VLOOKUP($C6,'FERDİ SONUÇ'!$B$6:$H$1140,6,0))</f>
        <v>0</v>
      </c>
      <c r="G6" s="11">
        <f>IF(OR(E6="",F6="DQ", F6="DNF", F6="DNS", F6=""),"-",VLOOKUP(C6,'FERDİ SONUÇ'!$B$6:$H$1140,7,0))</f>
        <v>15</v>
      </c>
      <c r="H6" s="11">
        <f>IF(OR(E6="",E6="F",F6="DQ", F6="DNF", F6="DNS", F6=""),"-",VLOOKUP(C6,'FERDİ SONUÇ'!$B$6:$H$1140,7,0))</f>
        <v>15</v>
      </c>
      <c r="I6" s="12">
        <f>IF(ISERROR(SMALL(H6:H9,1)),"-",SMALL(H6:H9,1))</f>
        <v>15</v>
      </c>
      <c r="J6" s="13"/>
      <c r="K6" s="3"/>
      <c r="BA6" s="2">
        <v>1000</v>
      </c>
    </row>
    <row r="7" spans="1:53" s="1" customFormat="1" ht="15" customHeight="1">
      <c r="A7" s="14"/>
      <c r="B7" s="15"/>
      <c r="C7" s="33">
        <v>409</v>
      </c>
      <c r="D7" s="16" t="str">
        <f>IF(ISERROR(VLOOKUP($C7,'START LİSTE'!$B$6:$F$1027,2,0)),"",VLOOKUP($C7,'START LİSTE'!$B$6:$F$1027,2,0))</f>
        <v>ONUR ADIGÜSEL</v>
      </c>
      <c r="E7" s="17" t="str">
        <f>IF(ISERROR(VLOOKUP($C7,'START LİSTE'!$B$6:$F$1027,4,0)),"",VLOOKUP($C7,'START LİSTE'!$B$6:$F$1027,4,0))</f>
        <v>T</v>
      </c>
      <c r="F7" s="18">
        <f>IF(ISERROR(VLOOKUP($C7,'FERDİ SONUÇ'!$B$6:$H$1140,6,0)),"",VLOOKUP($C7,'FERDİ SONUÇ'!$B$6:$H$1140,6,0))</f>
        <v>0</v>
      </c>
      <c r="G7" s="19">
        <f>IF(OR(E7="",F7="DQ", F7="DNF", F7="DNS", F7=""),"-",VLOOKUP(C7,'FERDİ SONUÇ'!$B$6:$H$1140,7,0))</f>
        <v>43</v>
      </c>
      <c r="H7" s="19">
        <f>IF(OR(E7="",E7="F",F7="DQ", F7="DNF", F7="DNS", F7=""),"-",VLOOKUP(C7,'FERDİ SONUÇ'!$B$6:$H$1140,7,0))</f>
        <v>43</v>
      </c>
      <c r="I7" s="20">
        <f>IF(ISERROR(SMALL(H6:H9,2)),"-",SMALL(H6:H9,2))</f>
        <v>24</v>
      </c>
      <c r="J7" s="21"/>
      <c r="K7" s="3"/>
      <c r="BA7" s="2">
        <v>1001</v>
      </c>
    </row>
    <row r="8" spans="1:53" s="1" customFormat="1" ht="15" customHeight="1">
      <c r="A8" s="124">
        <f>IF(AND(B8&lt;&gt;"",J8&lt;&gt;"DQ"),COUNT(J$6:J$245)-(RANK(J8,J$6:J$245)+COUNTIF(J$6:J8,J8))+2,IF(C6&lt;&gt;"",BA8,""))</f>
        <v>7</v>
      </c>
      <c r="B8" s="15" t="str">
        <f>IF(ISERROR(VLOOKUP(C6,'START LİSTE'!$B$6:$F$1027,3,0)),"",VLOOKUP(C6,'START LİSTE'!$B$6:$F$1027,3,0))</f>
        <v>AĞRI - LALEZAR SPOR KULÜBÜ</v>
      </c>
      <c r="C8" s="33">
        <v>410</v>
      </c>
      <c r="D8" s="16" t="str">
        <f>IF(ISERROR(VLOOKUP($C8,'START LİSTE'!$B$6:$F$1027,2,0)),"",VLOOKUP($C8,'START LİSTE'!$B$6:$F$1027,2,0))</f>
        <v>BAYRAM BULUT</v>
      </c>
      <c r="E8" s="17" t="str">
        <f>IF(ISERROR(VLOOKUP($C8,'START LİSTE'!$B$6:$F$1027,4,0)),"",VLOOKUP($C8,'START LİSTE'!$B$6:$F$1027,4,0))</f>
        <v>T</v>
      </c>
      <c r="F8" s="18">
        <f>IF(ISERROR(VLOOKUP($C8,'FERDİ SONUÇ'!$B$6:$H$1140,6,0)),"",VLOOKUP($C8,'FERDİ SONUÇ'!$B$6:$H$1140,6,0))</f>
        <v>0</v>
      </c>
      <c r="G8" s="19">
        <f>IF(OR(E8="",F8="DQ", F8="DNF", F8="DNS", F8=""),"-",VLOOKUP(C8,'FERDİ SONUÇ'!$B$6:$H$1140,7,0))</f>
        <v>25</v>
      </c>
      <c r="H8" s="19">
        <f>IF(OR(E8="",E8="F",F8="DQ", F8="DNF", F8="DNS", F8=""),"-",VLOOKUP(C8,'FERDİ SONUÇ'!$B$6:$H$1140,7,0))</f>
        <v>25</v>
      </c>
      <c r="I8" s="20">
        <f>IF(ISERROR(SMALL(H6:H9,3)),"-",SMALL(H6:H9,3))</f>
        <v>25</v>
      </c>
      <c r="J8" s="22">
        <f>IFERROR(IF(C6="","",IF(OR(I6="-",I7="-",I8="-"),"celalKAYAÖZ",SUM(I6,I7,I8)))+(I8*0.0001),"DQ")</f>
        <v>64.002499999999998</v>
      </c>
      <c r="K8" s="3"/>
      <c r="BA8" s="2">
        <v>1002</v>
      </c>
    </row>
    <row r="9" spans="1:53" s="1" customFormat="1" ht="15" customHeight="1">
      <c r="A9" s="14"/>
      <c r="B9" s="15"/>
      <c r="C9" s="33">
        <v>411</v>
      </c>
      <c r="D9" s="16" t="str">
        <f>IF(ISERROR(VLOOKUP($C9,'START LİSTE'!$B$6:$F$1027,2,0)),"",VLOOKUP($C9,'START LİSTE'!$B$6:$F$1027,2,0))</f>
        <v>RIDVAN YAŞAR</v>
      </c>
      <c r="E9" s="17" t="str">
        <f>IF(ISERROR(VLOOKUP($C9,'START LİSTE'!$B$6:$F$1027,4,0)),"",VLOOKUP($C9,'START LİSTE'!$B$6:$F$1027,4,0))</f>
        <v>T</v>
      </c>
      <c r="F9" s="18">
        <f>IF(ISERROR(VLOOKUP($C9,'FERDİ SONUÇ'!$B$6:$H$1140,6,0)),"",VLOOKUP($C9,'FERDİ SONUÇ'!$B$6:$H$1140,6,0))</f>
        <v>0</v>
      </c>
      <c r="G9" s="19">
        <f>IF(OR(E9="",F9="DQ", F9="DNF", F9="DNS", F9=""),"-",VLOOKUP(C9,'FERDİ SONUÇ'!$B$6:$H$1140,7,0))</f>
        <v>24</v>
      </c>
      <c r="H9" s="19">
        <f>IF(OR(E9="",E9="F",F9="DQ", F9="DNF", F9="DNS", F9=""),"-",VLOOKUP(C9,'FERDİ SONUÇ'!$B$6:$H$1140,7,0))</f>
        <v>24</v>
      </c>
      <c r="I9" s="20">
        <f>IF(ISERROR(SMALL(H6:H9,4)),"-",SMALL(H6:H9,4))</f>
        <v>43</v>
      </c>
      <c r="J9" s="21"/>
      <c r="K9" s="3"/>
      <c r="BA9" s="2">
        <v>1003</v>
      </c>
    </row>
    <row r="10" spans="1:53" ht="15" customHeight="1">
      <c r="A10" s="6"/>
      <c r="B10" s="7"/>
      <c r="C10" s="32">
        <v>412</v>
      </c>
      <c r="D10" s="8" t="str">
        <f>IF(ISERROR(VLOOKUP($C10,'START LİSTE'!$B$6:$F$1027,2,0)),"",VLOOKUP($C10,'START LİSTE'!$B$6:$F$1027,2,0))</f>
        <v>YAKUP GÜNDÜZ</v>
      </c>
      <c r="E10" s="9" t="str">
        <f>IF(ISERROR(VLOOKUP($C10,'START LİSTE'!$B$6:$F$1027,4,0)),"",VLOOKUP($C10,'START LİSTE'!$B$6:$F$1027,4,0))</f>
        <v>T</v>
      </c>
      <c r="F10" s="10">
        <f>IF(ISERROR(VLOOKUP($C10,'FERDİ SONUÇ'!$B$6:$H$1140,6,0)),"",VLOOKUP($C10,'FERDİ SONUÇ'!$B$6:$H$1140,6,0))</f>
        <v>0</v>
      </c>
      <c r="G10" s="11">
        <f>IF(OR(E10="",F10="DQ", F10="DNF", F10="DNS", F10=""),"-",VLOOKUP(C10,'FERDİ SONUÇ'!$B$6:$H$1140,7,0))</f>
        <v>4</v>
      </c>
      <c r="H10" s="11">
        <f>IF(OR(E10="",E10="F",F10="DQ", F10="DNF", F10="DNS", F10=""),"-",VLOOKUP(C10,'FERDİ SONUÇ'!$B$6:$H$1140,7,0))</f>
        <v>4</v>
      </c>
      <c r="I10" s="12">
        <f>IF(ISERROR(SMALL(H10:H13,1)),"-",SMALL(H10:H13,1))</f>
        <v>4</v>
      </c>
      <c r="J10" s="13"/>
      <c r="BA10" s="2">
        <v>1006</v>
      </c>
    </row>
    <row r="11" spans="1:53" ht="15" customHeight="1">
      <c r="A11" s="14"/>
      <c r="B11" s="15"/>
      <c r="C11" s="33">
        <v>413</v>
      </c>
      <c r="D11" s="16" t="str">
        <f>IF(ISERROR(VLOOKUP($C11,'START LİSTE'!$B$6:$F$1027,2,0)),"",VLOOKUP($C11,'START LİSTE'!$B$6:$F$1027,2,0))</f>
        <v>ÖMER GÜNEN</v>
      </c>
      <c r="E11" s="17" t="str">
        <f>IF(ISERROR(VLOOKUP($C11,'START LİSTE'!$B$6:$F$1027,4,0)),"",VLOOKUP($C11,'START LİSTE'!$B$6:$F$1027,4,0))</f>
        <v>T</v>
      </c>
      <c r="F11" s="18">
        <f>IF(ISERROR(VLOOKUP($C11,'FERDİ SONUÇ'!$B$6:$H$1140,6,0)),"",VLOOKUP($C11,'FERDİ SONUÇ'!$B$6:$H$1140,6,0))</f>
        <v>0</v>
      </c>
      <c r="G11" s="19">
        <f>IF(OR(E11="",F11="DQ", F11="DNF", F11="DNS", F11=""),"-",VLOOKUP(C11,'FERDİ SONUÇ'!$B$6:$H$1140,7,0))</f>
        <v>8</v>
      </c>
      <c r="H11" s="19">
        <f>IF(OR(E11="",E11="F",F11="DQ", F11="DNF", F11="DNS", F11=""),"-",VLOOKUP(C11,'FERDİ SONUÇ'!$B$6:$H$1140,7,0))</f>
        <v>8</v>
      </c>
      <c r="I11" s="20">
        <f>IF(ISERROR(SMALL(H10:H13,2)),"-",SMALL(H10:H13,2))</f>
        <v>8</v>
      </c>
      <c r="J11" s="21"/>
      <c r="BA11" s="2">
        <v>1007</v>
      </c>
    </row>
    <row r="12" spans="1:53" ht="15" customHeight="1">
      <c r="A12" s="124">
        <f>IF(AND(B12&lt;&gt;"",J12&lt;&gt;"DQ"),COUNT(J$6:J$245)-(RANK(J12,J$6:J$245)+COUNTIF(J$6:J12,J12))+2,IF(C10&lt;&gt;"",BA12,""))</f>
        <v>2</v>
      </c>
      <c r="B12" s="15" t="str">
        <f>IF(ISERROR(VLOOKUP(C10,'START LİSTE'!$B$6:$F$1027,3,0)),"",VLOOKUP(C10,'START LİSTE'!$B$6:$F$1027,3,0))</f>
        <v>AĞRI - GENÇLİK SPOR KULÜBÜ</v>
      </c>
      <c r="C12" s="33">
        <v>414</v>
      </c>
      <c r="D12" s="16" t="str">
        <f>IF(ISERROR(VLOOKUP($C12,'START LİSTE'!$B$6:$F$1027,2,0)),"",VLOOKUP($C12,'START LİSTE'!$B$6:$F$1027,2,0))</f>
        <v>FIRAT KARAKUŞ</v>
      </c>
      <c r="E12" s="17" t="str">
        <f>IF(ISERROR(VLOOKUP($C12,'START LİSTE'!$B$6:$F$1027,4,0)),"",VLOOKUP($C12,'START LİSTE'!$B$6:$F$1027,4,0))</f>
        <v>T</v>
      </c>
      <c r="F12" s="18">
        <f>IF(ISERROR(VLOOKUP($C12,'FERDİ SONUÇ'!$B$6:$H$1140,6,0)),"",VLOOKUP($C12,'FERDİ SONUÇ'!$B$6:$H$1140,6,0))</f>
        <v>0</v>
      </c>
      <c r="G12" s="19">
        <f>IF(OR(E12="",F12="DQ", F12="DNF", F12="DNS", F12=""),"-",VLOOKUP(C12,'FERDİ SONUÇ'!$B$6:$H$1140,7,0))</f>
        <v>14</v>
      </c>
      <c r="H12" s="19">
        <f>IF(OR(E12="",E12="F",F12="DQ", F12="DNF", F12="DNS", F12=""),"-",VLOOKUP(C12,'FERDİ SONUÇ'!$B$6:$H$1140,7,0))</f>
        <v>14</v>
      </c>
      <c r="I12" s="20">
        <f>IF(ISERROR(SMALL(H10:H13,3)),"-",SMALL(H10:H13,3))</f>
        <v>11</v>
      </c>
      <c r="J12" s="22">
        <f t="shared" ref="J12" si="0">IFERROR(IF(C10="","",IF(OR(I10="-",I11="-",I12="-"),"celalKAYAÖZ",SUM(I10,I11,I12)))+(I12*0.0001),"DQ")</f>
        <v>23.001100000000001</v>
      </c>
      <c r="BA12" s="2">
        <v>1008</v>
      </c>
    </row>
    <row r="13" spans="1:53" ht="15" customHeight="1">
      <c r="A13" s="14"/>
      <c r="B13" s="15"/>
      <c r="C13" s="33">
        <v>415</v>
      </c>
      <c r="D13" s="16" t="str">
        <f>IF(ISERROR(VLOOKUP($C13,'START LİSTE'!$B$6:$F$1027,2,0)),"",VLOOKUP($C13,'START LİSTE'!$B$6:$F$1027,2,0))</f>
        <v>ABDULLAH YORULMAZ</v>
      </c>
      <c r="E13" s="17" t="str">
        <f>IF(ISERROR(VLOOKUP($C13,'START LİSTE'!$B$6:$F$1027,4,0)),"",VLOOKUP($C13,'START LİSTE'!$B$6:$F$1027,4,0))</f>
        <v>T</v>
      </c>
      <c r="F13" s="18">
        <f>IF(ISERROR(VLOOKUP($C13,'FERDİ SONUÇ'!$B$6:$H$1140,6,0)),"",VLOOKUP($C13,'FERDİ SONUÇ'!$B$6:$H$1140,6,0))</f>
        <v>0</v>
      </c>
      <c r="G13" s="19">
        <f>IF(OR(E13="",F13="DQ", F13="DNF", F13="DNS", F13=""),"-",VLOOKUP(C13,'FERDİ SONUÇ'!$B$6:$H$1140,7,0))</f>
        <v>11</v>
      </c>
      <c r="H13" s="19">
        <f>IF(OR(E13="",E13="F",F13="DQ", F13="DNF", F13="DNS", F13=""),"-",VLOOKUP(C13,'FERDİ SONUÇ'!$B$6:$H$1140,7,0))</f>
        <v>11</v>
      </c>
      <c r="I13" s="20">
        <f>IF(ISERROR(SMALL(H10:H13,4)),"-",SMALL(H10:H13,4))</f>
        <v>14</v>
      </c>
      <c r="J13" s="21"/>
      <c r="BA13" s="2">
        <v>1009</v>
      </c>
    </row>
    <row r="14" spans="1:53" ht="15" customHeight="1">
      <c r="A14" s="6"/>
      <c r="B14" s="7"/>
      <c r="C14" s="32">
        <v>416</v>
      </c>
      <c r="D14" s="8" t="str">
        <f>IF(ISERROR(VLOOKUP($C14,'START LİSTE'!$B$6:$F$1027,2,0)),"",VLOOKUP($C14,'START LİSTE'!$B$6:$F$1027,2,0))</f>
        <v>FARUK KURTULMUŞ</v>
      </c>
      <c r="E14" s="9" t="str">
        <f>IF(ISERROR(VLOOKUP($C14,'START LİSTE'!$B$6:$F$1027,4,0)),"",VLOOKUP($C14,'START LİSTE'!$B$6:$F$1027,4,0))</f>
        <v>T</v>
      </c>
      <c r="F14" s="10">
        <f>IF(ISERROR(VLOOKUP($C14,'FERDİ SONUÇ'!$B$6:$H$1140,6,0)),"",VLOOKUP($C14,'FERDİ SONUÇ'!$B$6:$H$1140,6,0))</f>
        <v>0</v>
      </c>
      <c r="G14" s="11">
        <f>IF(OR(E14="",F14="DQ", F14="DNF", F14="DNS", F14=""),"-",VLOOKUP(C14,'FERDİ SONUÇ'!$B$6:$H$1140,7,0))</f>
        <v>63</v>
      </c>
      <c r="H14" s="11">
        <f>IF(OR(E14="",E14="F",F14="DQ", F14="DNF", F14="DNS", F14=""),"-",VLOOKUP(C14,'FERDİ SONUÇ'!$B$6:$H$1140,7,0))</f>
        <v>63</v>
      </c>
      <c r="I14" s="12">
        <f>IF(ISERROR(SMALL(H14:H17,1)),"-",SMALL(H14:H17,1))</f>
        <v>46</v>
      </c>
      <c r="J14" s="13"/>
      <c r="BA14" s="2">
        <v>1012</v>
      </c>
    </row>
    <row r="15" spans="1:53" ht="15" customHeight="1">
      <c r="A15" s="14"/>
      <c r="B15" s="15"/>
      <c r="C15" s="33">
        <v>417</v>
      </c>
      <c r="D15" s="16" t="str">
        <f>IF(ISERROR(VLOOKUP($C15,'START LİSTE'!$B$6:$F$1027,2,0)),"",VLOOKUP($C15,'START LİSTE'!$B$6:$F$1027,2,0))</f>
        <v>HARUN DENİZ</v>
      </c>
      <c r="E15" s="17" t="str">
        <f>IF(ISERROR(VLOOKUP($C15,'START LİSTE'!$B$6:$F$1027,4,0)),"",VLOOKUP($C15,'START LİSTE'!$B$6:$F$1027,4,0))</f>
        <v>T</v>
      </c>
      <c r="F15" s="18">
        <f>IF(ISERROR(VLOOKUP($C15,'FERDİ SONUÇ'!$B$6:$H$1140,6,0)),"",VLOOKUP($C15,'FERDİ SONUÇ'!$B$6:$H$1140,6,0))</f>
        <v>0</v>
      </c>
      <c r="G15" s="19">
        <f>IF(OR(E15="",F15="DQ", F15="DNF", F15="DNS", F15=""),"-",VLOOKUP(C15,'FERDİ SONUÇ'!$B$6:$H$1140,7,0))</f>
        <v>57</v>
      </c>
      <c r="H15" s="19">
        <f>IF(OR(E15="",E15="F",F15="DQ", F15="DNF", F15="DNS", F15=""),"-",VLOOKUP(C15,'FERDİ SONUÇ'!$B$6:$H$1140,7,0))</f>
        <v>57</v>
      </c>
      <c r="I15" s="20">
        <f>IF(ISERROR(SMALL(H14:H17,2)),"-",SMALL(H14:H17,2))</f>
        <v>51</v>
      </c>
      <c r="J15" s="21"/>
      <c r="BA15" s="2">
        <v>1013</v>
      </c>
    </row>
    <row r="16" spans="1:53" ht="15" customHeight="1">
      <c r="A16" s="124">
        <f>IF(AND(B16&lt;&gt;"",J16&lt;&gt;"DQ"),COUNT(J$6:J$245)-(RANK(J16,J$6:J$245)+COUNTIF(J$6:J16,J16))+2,IF(C14&lt;&gt;"",BA16,""))</f>
        <v>15</v>
      </c>
      <c r="B16" s="15" t="str">
        <f>IF(ISERROR(VLOOKUP(C14,'START LİSTE'!$B$6:$F$1027,3,0)),"",VLOOKUP(C14,'START LİSTE'!$B$6:$F$1027,3,0))</f>
        <v>BİTLİS-MUTKİ YBO GSK</v>
      </c>
      <c r="C16" s="33">
        <v>418</v>
      </c>
      <c r="D16" s="16" t="str">
        <f>IF(ISERROR(VLOOKUP($C16,'START LİSTE'!$B$6:$F$1027,2,0)),"",VLOOKUP($C16,'START LİSTE'!$B$6:$F$1027,2,0))</f>
        <v>YUNUS ŞÖLEN</v>
      </c>
      <c r="E16" s="17" t="str">
        <f>IF(ISERROR(VLOOKUP($C16,'START LİSTE'!$B$6:$F$1027,4,0)),"",VLOOKUP($C16,'START LİSTE'!$B$6:$F$1027,4,0))</f>
        <v>T</v>
      </c>
      <c r="F16" s="18">
        <f>IF(ISERROR(VLOOKUP($C16,'FERDİ SONUÇ'!$B$6:$H$1140,6,0)),"",VLOOKUP($C16,'FERDİ SONUÇ'!$B$6:$H$1140,6,0))</f>
        <v>0</v>
      </c>
      <c r="G16" s="19">
        <f>IF(OR(E16="",F16="DQ", F16="DNF", F16="DNS", F16=""),"-",VLOOKUP(C16,'FERDİ SONUÇ'!$B$6:$H$1140,7,0))</f>
        <v>46</v>
      </c>
      <c r="H16" s="19">
        <f>IF(OR(E16="",E16="F",F16="DQ", F16="DNF", F16="DNS", F16=""),"-",VLOOKUP(C16,'FERDİ SONUÇ'!$B$6:$H$1140,7,0))</f>
        <v>46</v>
      </c>
      <c r="I16" s="20">
        <f>IF(ISERROR(SMALL(H14:H17,3)),"-",SMALL(H14:H17,3))</f>
        <v>57</v>
      </c>
      <c r="J16" s="22">
        <f t="shared" ref="J16" si="1">IFERROR(IF(C14="","",IF(OR(I14="-",I15="-",I16="-"),"celalKAYAÖZ",SUM(I14,I15,I16)))+(I16*0.0001),"DQ")</f>
        <v>154.00569999999999</v>
      </c>
      <c r="BA16" s="2">
        <v>1014</v>
      </c>
    </row>
    <row r="17" spans="1:53" ht="15" customHeight="1">
      <c r="A17" s="14"/>
      <c r="B17" s="15"/>
      <c r="C17" s="33">
        <v>419</v>
      </c>
      <c r="D17" s="16" t="str">
        <f>IF(ISERROR(VLOOKUP($C17,'START LİSTE'!$B$6:$F$1027,2,0)),"",VLOOKUP($C17,'START LİSTE'!$B$6:$F$1027,2,0))</f>
        <v>EMRAH ŞÖLEN</v>
      </c>
      <c r="E17" s="17" t="str">
        <f>IF(ISERROR(VLOOKUP($C17,'START LİSTE'!$B$6:$F$1027,4,0)),"",VLOOKUP($C17,'START LİSTE'!$B$6:$F$1027,4,0))</f>
        <v>T</v>
      </c>
      <c r="F17" s="18">
        <f>IF(ISERROR(VLOOKUP($C17,'FERDİ SONUÇ'!$B$6:$H$1140,6,0)),"",VLOOKUP($C17,'FERDİ SONUÇ'!$B$6:$H$1140,6,0))</f>
        <v>0</v>
      </c>
      <c r="G17" s="19">
        <f>IF(OR(E17="",F17="DQ", F17="DNF", F17="DNS", F17=""),"-",VLOOKUP(C17,'FERDİ SONUÇ'!$B$6:$H$1140,7,0))</f>
        <v>51</v>
      </c>
      <c r="H17" s="19">
        <f>IF(OR(E17="",E17="F",F17="DQ", F17="DNF", F17="DNS", F17=""),"-",VLOOKUP(C17,'FERDİ SONUÇ'!$B$6:$H$1140,7,0))</f>
        <v>51</v>
      </c>
      <c r="I17" s="20">
        <f>IF(ISERROR(SMALL(H14:H17,4)),"-",SMALL(H14:H17,4))</f>
        <v>63</v>
      </c>
      <c r="J17" s="21"/>
      <c r="BA17" s="2">
        <v>1015</v>
      </c>
    </row>
    <row r="18" spans="1:53" ht="15" customHeight="1">
      <c r="A18" s="6"/>
      <c r="B18" s="7"/>
      <c r="C18" s="32">
        <v>420</v>
      </c>
      <c r="D18" s="8" t="str">
        <f>IF(ISERROR(VLOOKUP($C18,'START LİSTE'!$B$6:$F$1027,2,0)),"",VLOOKUP($C18,'START LİSTE'!$B$6:$F$1027,2,0))</f>
        <v>AŞKIN YİLMAZ</v>
      </c>
      <c r="E18" s="9" t="str">
        <f>IF(ISERROR(VLOOKUP($C18,'START LİSTE'!$B$6:$F$1027,4,0)),"",VLOOKUP($C18,'START LİSTE'!$B$6:$F$1027,4,0))</f>
        <v>T</v>
      </c>
      <c r="F18" s="10">
        <f>IF(ISERROR(VLOOKUP($C18,'FERDİ SONUÇ'!$B$6:$H$1140,6,0)),"",VLOOKUP($C18,'FERDİ SONUÇ'!$B$6:$H$1140,6,0))</f>
        <v>0</v>
      </c>
      <c r="G18" s="9">
        <f>IF(OR(E18="",F18="DQ", F18="DNF", F18="DNS", F18=""),"-",VLOOKUP(C18,'FERDİ SONUÇ'!$B$6:$H$1140,7,0))</f>
        <v>62</v>
      </c>
      <c r="H18" s="9">
        <f>IF(OR(E18="",E18="F",F18="DQ", F18="DNF", F18="DNS", F18=""),"-",VLOOKUP(C18,'FERDİ SONUÇ'!$B$6:$H$1140,7,0))</f>
        <v>62</v>
      </c>
      <c r="I18" s="12">
        <f>IF(ISERROR(SMALL(H18:H21,1)),"-",SMALL(H18:H21,1))</f>
        <v>47</v>
      </c>
      <c r="J18" s="13"/>
      <c r="BA18" s="2">
        <v>1018</v>
      </c>
    </row>
    <row r="19" spans="1:53" ht="15" customHeight="1">
      <c r="A19" s="14"/>
      <c r="B19" s="15"/>
      <c r="C19" s="33">
        <v>421</v>
      </c>
      <c r="D19" s="16" t="str">
        <f>IF(ISERROR(VLOOKUP($C19,'START LİSTE'!$B$6:$F$1027,2,0)),"",VLOOKUP($C19,'START LİSTE'!$B$6:$F$1027,2,0))</f>
        <v>HALİL İBRAHİM AKTÜRK</v>
      </c>
      <c r="E19" s="17" t="str">
        <f>IF(ISERROR(VLOOKUP($C19,'START LİSTE'!$B$6:$F$1027,4,0)),"",VLOOKUP($C19,'START LİSTE'!$B$6:$F$1027,4,0))</f>
        <v>T</v>
      </c>
      <c r="F19" s="18">
        <f>IF(ISERROR(VLOOKUP($C19,'FERDİ SONUÇ'!$B$6:$H$1140,6,0)),"",VLOOKUP($C19,'FERDİ SONUÇ'!$B$6:$H$1140,6,0))</f>
        <v>0</v>
      </c>
      <c r="G19" s="17">
        <f>IF(OR(E19="",F19="DQ", F19="DNF", F19="DNS", F19=""),"-",VLOOKUP(C19,'FERDİ SONUÇ'!$B$6:$H$1140,7,0))</f>
        <v>59</v>
      </c>
      <c r="H19" s="17">
        <f>IF(OR(E19="",E19="F",F19="DQ", F19="DNF", F19="DNS", F19=""),"-",VLOOKUP(C19,'FERDİ SONUÇ'!$B$6:$H$1140,7,0))</f>
        <v>59</v>
      </c>
      <c r="I19" s="20">
        <f>IF(ISERROR(SMALL(H18:H21,2)),"-",SMALL(H18:H21,2))</f>
        <v>59</v>
      </c>
      <c r="J19" s="21"/>
      <c r="BA19" s="2">
        <v>1019</v>
      </c>
    </row>
    <row r="20" spans="1:53" ht="15" customHeight="1">
      <c r="A20" s="124">
        <f>IF(AND(B20&lt;&gt;"",J20&lt;&gt;"DQ"),COUNT(J$6:J$245)-(RANK(J20,J$6:J$245)+COUNTIF(J$6:J20,J20))+2,IF(C18&lt;&gt;"",BA20,""))</f>
        <v>16</v>
      </c>
      <c r="B20" s="15" t="str">
        <f>IF(ISERROR(VLOOKUP(C18,'START LİSTE'!$B$6:$F$1027,3,0)),"",VLOOKUP(C18,'START LİSTE'!$B$6:$F$1027,3,0))</f>
        <v>ARDAHAN G.S.K</v>
      </c>
      <c r="C20" s="33">
        <v>422</v>
      </c>
      <c r="D20" s="16" t="str">
        <f>IF(ISERROR(VLOOKUP($C20,'START LİSTE'!$B$6:$F$1027,2,0)),"",VLOOKUP($C20,'START LİSTE'!$B$6:$F$1027,2,0))</f>
        <v>TOLGA MADEN</v>
      </c>
      <c r="E20" s="17" t="str">
        <f>IF(ISERROR(VLOOKUP($C20,'START LİSTE'!$B$6:$F$1027,4,0)),"",VLOOKUP($C20,'START LİSTE'!$B$6:$F$1027,4,0))</f>
        <v>T</v>
      </c>
      <c r="F20" s="18" t="str">
        <f>IF(ISERROR(VLOOKUP($C20,'FERDİ SONUÇ'!$B$6:$H$1140,6,0)),"",VLOOKUP($C20,'FERDİ SONUÇ'!$B$6:$H$1140,6,0))</f>
        <v>DNS</v>
      </c>
      <c r="G20" s="17" t="str">
        <f>IF(OR(E20="",F20="DQ", F20="DNF", F20="DNS", F20=""),"-",VLOOKUP(C20,'FERDİ SONUÇ'!$B$6:$H$1140,7,0))</f>
        <v>-</v>
      </c>
      <c r="H20" s="17" t="str">
        <f>IF(OR(E20="",E20="F",F20="DQ", F20="DNF", F20="DNS", F20=""),"-",VLOOKUP(C20,'FERDİ SONUÇ'!$B$6:$H$1140,7,0))</f>
        <v>-</v>
      </c>
      <c r="I20" s="20">
        <f>IF(ISERROR(SMALL(H18:H21,3)),"-",SMALL(H18:H21,3))</f>
        <v>62</v>
      </c>
      <c r="J20" s="22">
        <f t="shared" ref="J20" si="2">IFERROR(IF(C18="","",IF(OR(I18="-",I19="-",I20="-"),"celalKAYAÖZ",SUM(I18,I19,I20)))+(I20*0.0001),"DQ")</f>
        <v>168.00620000000001</v>
      </c>
      <c r="BA20" s="2">
        <v>1020</v>
      </c>
    </row>
    <row r="21" spans="1:53" ht="15" customHeight="1">
      <c r="A21" s="14"/>
      <c r="B21" s="15"/>
      <c r="C21" s="33">
        <v>423</v>
      </c>
      <c r="D21" s="16" t="str">
        <f>IF(ISERROR(VLOOKUP($C21,'START LİSTE'!$B$6:$F$1027,2,0)),"",VLOOKUP($C21,'START LİSTE'!$B$6:$F$1027,2,0))</f>
        <v>MUHAMMET ALİ ŞENTÜRK</v>
      </c>
      <c r="E21" s="17" t="str">
        <f>IF(ISERROR(VLOOKUP($C21,'START LİSTE'!$B$6:$F$1027,4,0)),"",VLOOKUP($C21,'START LİSTE'!$B$6:$F$1027,4,0))</f>
        <v>T</v>
      </c>
      <c r="F21" s="18">
        <f>IF(ISERROR(VLOOKUP($C21,'FERDİ SONUÇ'!$B$6:$H$1140,6,0)),"",VLOOKUP($C21,'FERDİ SONUÇ'!$B$6:$H$1140,6,0))</f>
        <v>0</v>
      </c>
      <c r="G21" s="17">
        <f>IF(OR(E21="",F21="DQ", F21="DNF", F21="DNS", F21=""),"-",VLOOKUP(C21,'FERDİ SONUÇ'!$B$6:$H$1140,7,0))</f>
        <v>47</v>
      </c>
      <c r="H21" s="17">
        <f>IF(OR(E21="",E21="F",F21="DQ", F21="DNF", F21="DNS", F21=""),"-",VLOOKUP(C21,'FERDİ SONUÇ'!$B$6:$H$1140,7,0))</f>
        <v>47</v>
      </c>
      <c r="I21" s="20" t="str">
        <f>IF(ISERROR(SMALL(H18:H21,4)),"-",SMALL(H18:H21,4))</f>
        <v>-</v>
      </c>
      <c r="J21" s="21"/>
      <c r="BA21" s="2">
        <v>1021</v>
      </c>
    </row>
    <row r="22" spans="1:53" ht="15" customHeight="1">
      <c r="A22" s="6"/>
      <c r="B22" s="7"/>
      <c r="C22" s="32">
        <v>428</v>
      </c>
      <c r="D22" s="8" t="str">
        <f>IF(ISERROR(VLOOKUP($C22,'START LİSTE'!$B$6:$F$1027,2,0)),"",VLOOKUP($C22,'START LİSTE'!$B$6:$F$1027,2,0))</f>
        <v>SEFA YUNT</v>
      </c>
      <c r="E22" s="9" t="str">
        <f>IF(ISERROR(VLOOKUP($C22,'START LİSTE'!$B$6:$F$1027,4,0)),"",VLOOKUP($C22,'START LİSTE'!$B$6:$F$1027,4,0))</f>
        <v>T</v>
      </c>
      <c r="F22" s="10">
        <f>IF(ISERROR(VLOOKUP($C22,'FERDİ SONUÇ'!$B$6:$H$1140,6,0)),"",VLOOKUP($C22,'FERDİ SONUÇ'!$B$6:$H$1140,6,0))</f>
        <v>0</v>
      </c>
      <c r="G22" s="9">
        <f>IF(OR(E22="",F22="DQ", F22="DNF", F22="DNS", F22=""),"-",VLOOKUP(C22,'FERDİ SONUÇ'!$B$6:$H$1140,7,0))</f>
        <v>58</v>
      </c>
      <c r="H22" s="9">
        <f>IF(OR(E22="",E22="F",F22="DQ", F22="DNF", F22="DNS", F22=""),"-",VLOOKUP(C22,'FERDİ SONUÇ'!$B$6:$H$1140,7,0))</f>
        <v>58</v>
      </c>
      <c r="I22" s="12">
        <f>IF(ISERROR(SMALL(H22:H25,1)),"-",SMALL(H22:H25,1))</f>
        <v>20</v>
      </c>
      <c r="J22" s="13"/>
      <c r="BA22" s="2">
        <v>1024</v>
      </c>
    </row>
    <row r="23" spans="1:53" ht="15" customHeight="1">
      <c r="A23" s="14"/>
      <c r="B23" s="15"/>
      <c r="C23" s="33">
        <v>429</v>
      </c>
      <c r="D23" s="16" t="str">
        <f>IF(ISERROR(VLOOKUP($C23,'START LİSTE'!$B$6:$F$1027,2,0)),"",VLOOKUP($C23,'START LİSTE'!$B$6:$F$1027,2,0))</f>
        <v>SEZGİN ATAÇ</v>
      </c>
      <c r="E23" s="17" t="str">
        <f>IF(ISERROR(VLOOKUP($C23,'START LİSTE'!$B$6:$F$1027,4,0)),"",VLOOKUP($C23,'START LİSTE'!$B$6:$F$1027,4,0))</f>
        <v>T</v>
      </c>
      <c r="F23" s="18">
        <f>IF(ISERROR(VLOOKUP($C23,'FERDİ SONUÇ'!$B$6:$H$1140,6,0)),"",VLOOKUP($C23,'FERDİ SONUÇ'!$B$6:$H$1140,6,0))</f>
        <v>0</v>
      </c>
      <c r="G23" s="17">
        <f>IF(OR(E23="",F23="DQ", F23="DNF", F23="DNS", F23=""),"-",VLOOKUP(C23,'FERDİ SONUÇ'!$B$6:$H$1140,7,0))</f>
        <v>20</v>
      </c>
      <c r="H23" s="17">
        <f>IF(OR(E23="",E23="F",F23="DQ", F23="DNF", F23="DNS", F23=""),"-",VLOOKUP(C23,'FERDİ SONUÇ'!$B$6:$H$1140,7,0))</f>
        <v>20</v>
      </c>
      <c r="I23" s="20">
        <f>IF(ISERROR(SMALL(H22:H25,2)),"-",SMALL(H22:H25,2))</f>
        <v>23</v>
      </c>
      <c r="J23" s="21"/>
      <c r="BA23" s="2">
        <v>1025</v>
      </c>
    </row>
    <row r="24" spans="1:53" ht="15" customHeight="1">
      <c r="A24" s="124">
        <f>IF(AND(B24&lt;&gt;"",J24&lt;&gt;"DQ"),COUNT(J$6:J$245)-(RANK(J24,J$6:J$245)+COUNTIF(J$6:J24,J24))+2,IF(C22&lt;&gt;"",BA24,""))</f>
        <v>9</v>
      </c>
      <c r="B24" s="15" t="str">
        <f>IF(ISERROR(VLOOKUP(C22,'START LİSTE'!$B$6:$F$1027,3,0)),"",VLOOKUP(C22,'START LİSTE'!$B$6:$F$1027,3,0))</f>
        <v>MUŞ-GENÇLİK HİZ.SPOR KLB.</v>
      </c>
      <c r="C24" s="33">
        <v>430</v>
      </c>
      <c r="D24" s="16" t="str">
        <f>IF(ISERROR(VLOOKUP($C24,'START LİSTE'!$B$6:$F$1027,2,0)),"",VLOOKUP($C24,'START LİSTE'!$B$6:$F$1027,2,0))</f>
        <v>YUSUF KOÇLARDAN</v>
      </c>
      <c r="E24" s="17" t="str">
        <f>IF(ISERROR(VLOOKUP($C24,'START LİSTE'!$B$6:$F$1027,4,0)),"",VLOOKUP($C24,'START LİSTE'!$B$6:$F$1027,4,0))</f>
        <v>T</v>
      </c>
      <c r="F24" s="18">
        <f>IF(ISERROR(VLOOKUP($C24,'FERDİ SONUÇ'!$B$6:$H$1140,6,0)),"",VLOOKUP($C24,'FERDİ SONUÇ'!$B$6:$H$1140,6,0))</f>
        <v>0</v>
      </c>
      <c r="G24" s="17">
        <f>IF(OR(E24="",F24="DQ", F24="DNF", F24="DNS", F24=""),"-",VLOOKUP(C24,'FERDİ SONUÇ'!$B$6:$H$1140,7,0))</f>
        <v>48</v>
      </c>
      <c r="H24" s="17">
        <f>IF(OR(E24="",E24="F",F24="DQ", F24="DNF", F24="DNS", F24=""),"-",VLOOKUP(C24,'FERDİ SONUÇ'!$B$6:$H$1140,7,0))</f>
        <v>48</v>
      </c>
      <c r="I24" s="20">
        <f>IF(ISERROR(SMALL(H22:H25,3)),"-",SMALL(H22:H25,3))</f>
        <v>48</v>
      </c>
      <c r="J24" s="22">
        <f t="shared" ref="J24" si="3">IFERROR(IF(C22="","",IF(OR(I22="-",I23="-",I24="-"),"celalKAYAÖZ",SUM(I22,I23,I24)))+(I24*0.0001),"DQ")</f>
        <v>91.004800000000003</v>
      </c>
      <c r="BA24" s="2">
        <v>1026</v>
      </c>
    </row>
    <row r="25" spans="1:53" ht="15" customHeight="1">
      <c r="A25" s="14"/>
      <c r="B25" s="15"/>
      <c r="C25" s="33">
        <v>431</v>
      </c>
      <c r="D25" s="16" t="str">
        <f>IF(ISERROR(VLOOKUP($C25,'START LİSTE'!$B$6:$F$1027,2,0)),"",VLOOKUP($C25,'START LİSTE'!$B$6:$F$1027,2,0))</f>
        <v>ERDAL TAŞ</v>
      </c>
      <c r="E25" s="17" t="str">
        <f>IF(ISERROR(VLOOKUP($C25,'START LİSTE'!$B$6:$F$1027,4,0)),"",VLOOKUP($C25,'START LİSTE'!$B$6:$F$1027,4,0))</f>
        <v>T</v>
      </c>
      <c r="F25" s="18">
        <f>IF(ISERROR(VLOOKUP($C25,'FERDİ SONUÇ'!$B$6:$H$1140,6,0)),"",VLOOKUP($C25,'FERDİ SONUÇ'!$B$6:$H$1140,6,0))</f>
        <v>0</v>
      </c>
      <c r="G25" s="17">
        <f>IF(OR(E25="",F25="DQ", F25="DNF", F25="DNS", F25=""),"-",VLOOKUP(C25,'FERDİ SONUÇ'!$B$6:$H$1140,7,0))</f>
        <v>23</v>
      </c>
      <c r="H25" s="17">
        <f>IF(OR(E25="",E25="F",F25="DQ", F25="DNF", F25="DNS", F25=""),"-",VLOOKUP(C25,'FERDİ SONUÇ'!$B$6:$H$1140,7,0))</f>
        <v>23</v>
      </c>
      <c r="I25" s="20">
        <f>IF(ISERROR(SMALL(H22:H25,4)),"-",SMALL(H22:H25,4))</f>
        <v>58</v>
      </c>
      <c r="J25" s="21"/>
      <c r="BA25" s="2">
        <v>1027</v>
      </c>
    </row>
    <row r="26" spans="1:53" ht="15" customHeight="1">
      <c r="A26" s="6"/>
      <c r="B26" s="7"/>
      <c r="C26" s="32">
        <v>432</v>
      </c>
      <c r="D26" s="8" t="str">
        <f>IF(ISERROR(VLOOKUP($C26,'START LİSTE'!$B$6:$F$1027,2,0)),"",VLOOKUP($C26,'START LİSTE'!$B$6:$F$1027,2,0))</f>
        <v>ADEM BAYRAM</v>
      </c>
      <c r="E26" s="9" t="str">
        <f>IF(ISERROR(VLOOKUP($C26,'START LİSTE'!$B$6:$F$1027,4,0)),"",VLOOKUP($C26,'START LİSTE'!$B$6:$F$1027,4,0))</f>
        <v>T</v>
      </c>
      <c r="F26" s="10">
        <f>IF(ISERROR(VLOOKUP($C26,'FERDİ SONUÇ'!$B$6:$H$1140,6,0)),"",VLOOKUP($C26,'FERDİ SONUÇ'!$B$6:$H$1140,6,0))</f>
        <v>0</v>
      </c>
      <c r="G26" s="9">
        <f>IF(OR(E26="",F26="DQ", F26="DNF", F26="DNS", F26=""),"-",VLOOKUP(C26,'FERDİ SONUÇ'!$B$6:$H$1140,7,0))</f>
        <v>10</v>
      </c>
      <c r="H26" s="9">
        <f>IF(OR(E26="",E26="F",F26="DQ", F26="DNF", F26="DNS", F26=""),"-",VLOOKUP(C26,'FERDİ SONUÇ'!$B$6:$H$1140,7,0))</f>
        <v>10</v>
      </c>
      <c r="I26" s="12">
        <f>IF(ISERROR(SMALL(H26:H29,1)),"-",SMALL(H26:H29,1))</f>
        <v>1</v>
      </c>
      <c r="J26" s="13"/>
      <c r="BA26" s="2">
        <v>1030</v>
      </c>
    </row>
    <row r="27" spans="1:53" ht="15" customHeight="1">
      <c r="A27" s="14"/>
      <c r="B27" s="15"/>
      <c r="C27" s="33">
        <v>433</v>
      </c>
      <c r="D27" s="16" t="str">
        <f>IF(ISERROR(VLOOKUP($C27,'START LİSTE'!$B$6:$F$1027,2,0)),"",VLOOKUP($C27,'START LİSTE'!$B$6:$F$1027,2,0))</f>
        <v>CABİR AYDIN</v>
      </c>
      <c r="E27" s="17" t="str">
        <f>IF(ISERROR(VLOOKUP($C27,'START LİSTE'!$B$6:$F$1027,4,0)),"",VLOOKUP($C27,'START LİSTE'!$B$6:$F$1027,4,0))</f>
        <v>T</v>
      </c>
      <c r="F27" s="18">
        <f>IF(ISERROR(VLOOKUP($C27,'FERDİ SONUÇ'!$B$6:$H$1140,6,0)),"",VLOOKUP($C27,'FERDİ SONUÇ'!$B$6:$H$1140,6,0))</f>
        <v>0</v>
      </c>
      <c r="G27" s="17">
        <f>IF(OR(E27="",F27="DQ", F27="DNF", F27="DNS", F27=""),"-",VLOOKUP(C27,'FERDİ SONUÇ'!$B$6:$H$1140,7,0))</f>
        <v>1</v>
      </c>
      <c r="H27" s="17">
        <f>IF(OR(E27="",E27="F",F27="DQ", F27="DNF", F27="DNS", F27=""),"-",VLOOKUP(C27,'FERDİ SONUÇ'!$B$6:$H$1140,7,0))</f>
        <v>1</v>
      </c>
      <c r="I27" s="20">
        <f>IF(ISERROR(SMALL(H26:H29,2)),"-",SMALL(H26:H29,2))</f>
        <v>2</v>
      </c>
      <c r="J27" s="21"/>
      <c r="BA27" s="2">
        <v>1031</v>
      </c>
    </row>
    <row r="28" spans="1:53" ht="15" customHeight="1">
      <c r="A28" s="124">
        <f>IF(AND(B28&lt;&gt;"",J28&lt;&gt;"DQ"),COUNT(J$6:J$245)-(RANK(J28,J$6:J$245)+COUNTIF(J$6:J28,J28))+2,IF(C26&lt;&gt;"",BA28,""))</f>
        <v>1</v>
      </c>
      <c r="B28" s="15" t="str">
        <f>IF(ISERROR(VLOOKUP(C26,'START LİSTE'!$B$6:$F$1027,3,0)),"",VLOOKUP(C26,'START LİSTE'!$B$6:$F$1027,3,0))</f>
        <v>ERZURUM-TELEKOM</v>
      </c>
      <c r="C28" s="33">
        <v>434</v>
      </c>
      <c r="D28" s="16" t="str">
        <f>IF(ISERROR(VLOOKUP($C28,'START LİSTE'!$B$6:$F$1027,2,0)),"",VLOOKUP($C28,'START LİSTE'!$B$6:$F$1027,2,0))</f>
        <v>EMRAH GÜNEN</v>
      </c>
      <c r="E28" s="17" t="str">
        <f>IF(ISERROR(VLOOKUP($C28,'START LİSTE'!$B$6:$F$1027,4,0)),"",VLOOKUP($C28,'START LİSTE'!$B$6:$F$1027,4,0))</f>
        <v>T</v>
      </c>
      <c r="F28" s="18">
        <f>IF(ISERROR(VLOOKUP($C28,'FERDİ SONUÇ'!$B$6:$H$1140,6,0)),"",VLOOKUP($C28,'FERDİ SONUÇ'!$B$6:$H$1140,6,0))</f>
        <v>0</v>
      </c>
      <c r="G28" s="17">
        <f>IF(OR(E28="",F28="DQ", F28="DNF", F28="DNS", F28=""),"-",VLOOKUP(C28,'FERDİ SONUÇ'!$B$6:$H$1140,7,0))</f>
        <v>2</v>
      </c>
      <c r="H28" s="17">
        <f>IF(OR(E28="",E28="F",F28="DQ", F28="DNF", F28="DNS", F28=""),"-",VLOOKUP(C28,'FERDİ SONUÇ'!$B$6:$H$1140,7,0))</f>
        <v>2</v>
      </c>
      <c r="I28" s="20">
        <f>IF(ISERROR(SMALL(H26:H29,3)),"-",SMALL(H26:H29,3))</f>
        <v>9</v>
      </c>
      <c r="J28" s="22">
        <f t="shared" ref="J28" si="4">IFERROR(IF(C26="","",IF(OR(I26="-",I27="-",I28="-"),"celalKAYAÖZ",SUM(I26,I27,I28)))+(I28*0.0001),"DQ")</f>
        <v>12.0009</v>
      </c>
      <c r="BA28" s="2">
        <v>1032</v>
      </c>
    </row>
    <row r="29" spans="1:53" ht="15" customHeight="1">
      <c r="A29" s="14"/>
      <c r="B29" s="15"/>
      <c r="C29" s="33">
        <v>435</v>
      </c>
      <c r="D29" s="16" t="str">
        <f>IF(ISERROR(VLOOKUP($C29,'START LİSTE'!$B$6:$F$1027,2,0)),"",VLOOKUP($C29,'START LİSTE'!$B$6:$F$1027,2,0))</f>
        <v>RECEP AĞRILI</v>
      </c>
      <c r="E29" s="17" t="str">
        <f>IF(ISERROR(VLOOKUP($C29,'START LİSTE'!$B$6:$F$1027,4,0)),"",VLOOKUP($C29,'START LİSTE'!$B$6:$F$1027,4,0))</f>
        <v>T</v>
      </c>
      <c r="F29" s="18">
        <f>IF(ISERROR(VLOOKUP($C29,'FERDİ SONUÇ'!$B$6:$H$1140,6,0)),"",VLOOKUP($C29,'FERDİ SONUÇ'!$B$6:$H$1140,6,0))</f>
        <v>0</v>
      </c>
      <c r="G29" s="17">
        <f>IF(OR(E29="",F29="DQ", F29="DNF", F29="DNS", F29=""),"-",VLOOKUP(C29,'FERDİ SONUÇ'!$B$6:$H$1140,7,0))</f>
        <v>9</v>
      </c>
      <c r="H29" s="17">
        <f>IF(OR(E29="",E29="F",F29="DQ", F29="DNF", F29="DNS", F29=""),"-",VLOOKUP(C29,'FERDİ SONUÇ'!$B$6:$H$1140,7,0))</f>
        <v>9</v>
      </c>
      <c r="I29" s="20">
        <f>IF(ISERROR(SMALL(H26:H29,4)),"-",SMALL(H26:H29,4))</f>
        <v>10</v>
      </c>
      <c r="J29" s="21"/>
      <c r="BA29" s="2">
        <v>1033</v>
      </c>
    </row>
    <row r="30" spans="1:53" ht="15" customHeight="1">
      <c r="A30" s="6"/>
      <c r="B30" s="7"/>
      <c r="C30" s="32">
        <v>436</v>
      </c>
      <c r="D30" s="8" t="str">
        <f>IF(ISERROR(VLOOKUP($C30,'START LİSTE'!$B$6:$F$1027,2,0)),"",VLOOKUP($C30,'START LİSTE'!$B$6:$F$1027,2,0))</f>
        <v>HALİL ACAR</v>
      </c>
      <c r="E30" s="9" t="str">
        <f>IF(ISERROR(VLOOKUP($C30,'START LİSTE'!$B$6:$F$1027,4,0)),"",VLOOKUP($C30,'START LİSTE'!$B$6:$F$1027,4,0))</f>
        <v>T</v>
      </c>
      <c r="F30" s="10">
        <f>IF(ISERROR(VLOOKUP($C30,'FERDİ SONUÇ'!$B$6:$H$1140,6,0)),"",VLOOKUP($C30,'FERDİ SONUÇ'!$B$6:$H$1140,6,0))</f>
        <v>0</v>
      </c>
      <c r="G30" s="9">
        <f>IF(OR(E30="",F30="DQ", F30="DNF", F30="DNS", F30=""),"-",VLOOKUP(C30,'FERDİ SONUÇ'!$B$6:$H$1140,7,0))</f>
        <v>7</v>
      </c>
      <c r="H30" s="9">
        <f>IF(OR(E30="",E30="F",F30="DQ", F30="DNF", F30="DNS", F30=""),"-",VLOOKUP(C30,'FERDİ SONUÇ'!$B$6:$H$1140,7,0))</f>
        <v>7</v>
      </c>
      <c r="I30" s="12">
        <f>IF(ISERROR(SMALL(H30:H33,1)),"-",SMALL(H30:H33,1))</f>
        <v>3</v>
      </c>
      <c r="J30" s="13"/>
      <c r="BA30" s="2">
        <v>1036</v>
      </c>
    </row>
    <row r="31" spans="1:53" ht="15" customHeight="1">
      <c r="A31" s="14"/>
      <c r="B31" s="15"/>
      <c r="C31" s="33">
        <v>437</v>
      </c>
      <c r="D31" s="16" t="str">
        <f>IF(ISERROR(VLOOKUP($C31,'START LİSTE'!$B$6:$F$1027,2,0)),"",VLOOKUP($C31,'START LİSTE'!$B$6:$F$1027,2,0))</f>
        <v>CENGİZ AKTAŞ</v>
      </c>
      <c r="E31" s="17" t="str">
        <f>IF(ISERROR(VLOOKUP($C31,'START LİSTE'!$B$6:$F$1027,4,0)),"",VLOOKUP($C31,'START LİSTE'!$B$6:$F$1027,4,0))</f>
        <v>T</v>
      </c>
      <c r="F31" s="18">
        <f>IF(ISERROR(VLOOKUP($C31,'FERDİ SONUÇ'!$B$6:$H$1140,6,0)),"",VLOOKUP($C31,'FERDİ SONUÇ'!$B$6:$H$1140,6,0))</f>
        <v>0</v>
      </c>
      <c r="G31" s="17">
        <f>IF(OR(E31="",F31="DQ", F31="DNF", F31="DNS", F31=""),"-",VLOOKUP(C31,'FERDİ SONUÇ'!$B$6:$H$1140,7,0))</f>
        <v>3</v>
      </c>
      <c r="H31" s="17">
        <f>IF(OR(E31="",E31="F",F31="DQ", F31="DNF", F31="DNS", F31=""),"-",VLOOKUP(C31,'FERDİ SONUÇ'!$B$6:$H$1140,7,0))</f>
        <v>3</v>
      </c>
      <c r="I31" s="20">
        <f>IF(ISERROR(SMALL(H30:H33,2)),"-",SMALL(H30:H33,2))</f>
        <v>7</v>
      </c>
      <c r="J31" s="21"/>
      <c r="BA31" s="2">
        <v>1037</v>
      </c>
    </row>
    <row r="32" spans="1:53" ht="15" customHeight="1">
      <c r="A32" s="124">
        <f>IF(AND(B32&lt;&gt;"",J32&lt;&gt;"DQ"),COUNT(J$6:J$245)-(RANK(J32,J$6:J$245)+COUNTIF(J$6:J32,J32))+2,IF(C30&lt;&gt;"",BA32,""))</f>
        <v>3</v>
      </c>
      <c r="B32" s="15" t="str">
        <f>IF(ISERROR(VLOOKUP(C30,'START LİSTE'!$B$6:$F$1027,3,0)),"",VLOOKUP(C30,'START LİSTE'!$B$6:$F$1027,3,0))</f>
        <v>ERZURUM-PALANDÖKEN</v>
      </c>
      <c r="C32" s="33">
        <v>438</v>
      </c>
      <c r="D32" s="16" t="str">
        <f>IF(ISERROR(VLOOKUP($C32,'START LİSTE'!$B$6:$F$1027,2,0)),"",VLOOKUP($C32,'START LİSTE'!$B$6:$F$1027,2,0))</f>
        <v>SAVAŞ OĞUZ</v>
      </c>
      <c r="E32" s="17" t="str">
        <f>IF(ISERROR(VLOOKUP($C32,'START LİSTE'!$B$6:$F$1027,4,0)),"",VLOOKUP($C32,'START LİSTE'!$B$6:$F$1027,4,0))</f>
        <v>T</v>
      </c>
      <c r="F32" s="18">
        <f>IF(ISERROR(VLOOKUP($C32,'FERDİ SONUÇ'!$B$6:$H$1140,6,0)),"",VLOOKUP($C32,'FERDİ SONUÇ'!$B$6:$H$1140,6,0))</f>
        <v>0</v>
      </c>
      <c r="G32" s="17">
        <f>IF(OR(E32="",F32="DQ", F32="DNF", F32="DNS", F32=""),"-",VLOOKUP(C32,'FERDİ SONUÇ'!$B$6:$H$1140,7,0))</f>
        <v>17</v>
      </c>
      <c r="H32" s="17">
        <f>IF(OR(E32="",E32="F",F32="DQ", F32="DNF", F32="DNS", F32=""),"-",VLOOKUP(C32,'FERDİ SONUÇ'!$B$6:$H$1140,7,0))</f>
        <v>17</v>
      </c>
      <c r="I32" s="20">
        <f>IF(ISERROR(SMALL(H30:H33,3)),"-",SMALL(H30:H33,3))</f>
        <v>17</v>
      </c>
      <c r="J32" s="22">
        <f t="shared" ref="J32" si="5">IFERROR(IF(C30="","",IF(OR(I30="-",I31="-",I32="-"),"celalKAYAÖZ",SUM(I30,I31,I32)))+(I32*0.0001),"DQ")</f>
        <v>27.0017</v>
      </c>
      <c r="BA32" s="2">
        <v>1038</v>
      </c>
    </row>
    <row r="33" spans="1:53" ht="15" customHeight="1">
      <c r="A33" s="14"/>
      <c r="B33" s="15"/>
      <c r="C33" s="33">
        <v>439</v>
      </c>
      <c r="D33" s="16" t="str">
        <f>IF(ISERROR(VLOOKUP($C33,'START LİSTE'!$B$6:$F$1027,2,0)),"",VLOOKUP($C33,'START LİSTE'!$B$6:$F$1027,2,0))</f>
        <v>AKIN YILMAZ</v>
      </c>
      <c r="E33" s="17" t="str">
        <f>IF(ISERROR(VLOOKUP($C33,'START LİSTE'!$B$6:$F$1027,4,0)),"",VLOOKUP($C33,'START LİSTE'!$B$6:$F$1027,4,0))</f>
        <v>T</v>
      </c>
      <c r="F33" s="18">
        <f>IF(ISERROR(VLOOKUP($C33,'FERDİ SONUÇ'!$B$6:$H$1140,6,0)),"",VLOOKUP($C33,'FERDİ SONUÇ'!$B$6:$H$1140,6,0))</f>
        <v>0</v>
      </c>
      <c r="G33" s="17">
        <f>IF(OR(E33="",F33="DQ", F33="DNF", F33="DNS", F33=""),"-",VLOOKUP(C33,'FERDİ SONUÇ'!$B$6:$H$1140,7,0))</f>
        <v>33</v>
      </c>
      <c r="H33" s="17">
        <f>IF(OR(E33="",E33="F",F33="DQ", F33="DNF", F33="DNS", F33=""),"-",VLOOKUP(C33,'FERDİ SONUÇ'!$B$6:$H$1140,7,0))</f>
        <v>33</v>
      </c>
      <c r="I33" s="20">
        <f>IF(ISERROR(SMALL(H30:H33,4)),"-",SMALL(H30:H33,4))</f>
        <v>33</v>
      </c>
      <c r="J33" s="21"/>
      <c r="BA33" s="2">
        <v>1039</v>
      </c>
    </row>
    <row r="34" spans="1:53" ht="15" customHeight="1">
      <c r="A34" s="6"/>
      <c r="B34" s="7"/>
      <c r="C34" s="32">
        <v>440</v>
      </c>
      <c r="D34" s="8" t="str">
        <f>IF(ISERROR(VLOOKUP($C34,'START LİSTE'!$B$6:$F$1027,2,0)),"",VLOOKUP($C34,'START LİSTE'!$B$6:$F$1027,2,0))</f>
        <v>CAHİT CİNGÖZ</v>
      </c>
      <c r="E34" s="9" t="str">
        <f>IF(ISERROR(VLOOKUP($C34,'START LİSTE'!$B$6:$F$1027,4,0)),"",VLOOKUP($C34,'START LİSTE'!$B$6:$F$1027,4,0))</f>
        <v>T</v>
      </c>
      <c r="F34" s="10">
        <f>IF(ISERROR(VLOOKUP($C34,'FERDİ SONUÇ'!$B$6:$H$1140,6,0)),"",VLOOKUP($C34,'FERDİ SONUÇ'!$B$6:$H$1140,6,0))</f>
        <v>0</v>
      </c>
      <c r="G34" s="9">
        <f>IF(OR(E34="",F34="DQ", F34="DNF", F34="DNS", F34=""),"-",VLOOKUP(C34,'FERDİ SONUÇ'!$B$6:$H$1140,7,0))</f>
        <v>18</v>
      </c>
      <c r="H34" s="9">
        <f>IF(OR(E34="",E34="F",F34="DQ", F34="DNF", F34="DNS", F34=""),"-",VLOOKUP(C34,'FERDİ SONUÇ'!$B$6:$H$1140,7,0))</f>
        <v>18</v>
      </c>
      <c r="I34" s="12">
        <f>IF(ISERROR(SMALL(H34:H37,1)),"-",SMALL(H34:H37,1))</f>
        <v>13</v>
      </c>
      <c r="J34" s="13"/>
      <c r="BA34" s="2">
        <v>1042</v>
      </c>
    </row>
    <row r="35" spans="1:53" ht="15" customHeight="1">
      <c r="A35" s="14"/>
      <c r="B35" s="15"/>
      <c r="C35" s="33">
        <v>441</v>
      </c>
      <c r="D35" s="16" t="str">
        <f>IF(ISERROR(VLOOKUP($C35,'START LİSTE'!$B$6:$F$1027,2,0)),"",VLOOKUP($C35,'START LİSTE'!$B$6:$F$1027,2,0))</f>
        <v>GÖKHAN ÇELİK</v>
      </c>
      <c r="E35" s="17" t="str">
        <f>IF(ISERROR(VLOOKUP($C35,'START LİSTE'!$B$6:$F$1027,4,0)),"",VLOOKUP($C35,'START LİSTE'!$B$6:$F$1027,4,0))</f>
        <v>T</v>
      </c>
      <c r="F35" s="18">
        <f>IF(ISERROR(VLOOKUP($C35,'FERDİ SONUÇ'!$B$6:$H$1140,6,0)),"",VLOOKUP($C35,'FERDİ SONUÇ'!$B$6:$H$1140,6,0))</f>
        <v>0</v>
      </c>
      <c r="G35" s="17">
        <f>IF(OR(E35="",F35="DQ", F35="DNF", F35="DNS", F35=""),"-",VLOOKUP(C35,'FERDİ SONUÇ'!$B$6:$H$1140,7,0))</f>
        <v>13</v>
      </c>
      <c r="H35" s="17">
        <f>IF(OR(E35="",E35="F",F35="DQ", F35="DNF", F35="DNS", F35=""),"-",VLOOKUP(C35,'FERDİ SONUÇ'!$B$6:$H$1140,7,0))</f>
        <v>13</v>
      </c>
      <c r="I35" s="20">
        <f>IF(ISERROR(SMALL(H34:H37,2)),"-",SMALL(H34:H37,2))</f>
        <v>18</v>
      </c>
      <c r="J35" s="21"/>
      <c r="BA35" s="2">
        <v>1043</v>
      </c>
    </row>
    <row r="36" spans="1:53" ht="15" customHeight="1">
      <c r="A36" s="124">
        <f>IF(AND(B36&lt;&gt;"",J36&lt;&gt;"DQ"),COUNT(J$6:J$245)-(RANK(J36,J$6:J$245)+COUNTIF(J$6:J36,J36))+2,IF(C34&lt;&gt;"",BA36,""))</f>
        <v>6</v>
      </c>
      <c r="B36" s="15" t="str">
        <f>IF(ISERROR(VLOOKUP(C34,'START LİSTE'!$B$6:$F$1027,3,0)),"",VLOOKUP(C34,'START LİSTE'!$B$6:$F$1027,3,0))</f>
        <v>VAN-ERCİŞ YİBO SPOR KUL</v>
      </c>
      <c r="C36" s="33">
        <v>442</v>
      </c>
      <c r="D36" s="16" t="str">
        <f>IF(ISERROR(VLOOKUP($C36,'START LİSTE'!$B$6:$F$1027,2,0)),"",VLOOKUP($C36,'START LİSTE'!$B$6:$F$1027,2,0))</f>
        <v>MEHMEH SAİT UÇAN</v>
      </c>
      <c r="E36" s="17" t="str">
        <f>IF(ISERROR(VLOOKUP($C36,'START LİSTE'!$B$6:$F$1027,4,0)),"",VLOOKUP($C36,'START LİSTE'!$B$6:$F$1027,4,0))</f>
        <v>T</v>
      </c>
      <c r="F36" s="18">
        <f>IF(ISERROR(VLOOKUP($C36,'FERDİ SONUÇ'!$B$6:$H$1140,6,0)),"",VLOOKUP($C36,'FERDİ SONUÇ'!$B$6:$H$1140,6,0))</f>
        <v>0</v>
      </c>
      <c r="G36" s="17">
        <f>IF(OR(E36="",F36="DQ", F36="DNF", F36="DNS", F36=""),"-",VLOOKUP(C36,'FERDİ SONUÇ'!$B$6:$H$1140,7,0))</f>
        <v>29</v>
      </c>
      <c r="H36" s="17">
        <f>IF(OR(E36="",E36="F",F36="DQ", F36="DNF", F36="DNS", F36=""),"-",VLOOKUP(C36,'FERDİ SONUÇ'!$B$6:$H$1140,7,0))</f>
        <v>29</v>
      </c>
      <c r="I36" s="20">
        <f>IF(ISERROR(SMALL(H34:H37,3)),"-",SMALL(H34:H37,3))</f>
        <v>29</v>
      </c>
      <c r="J36" s="22">
        <f t="shared" ref="J36" si="6">IFERROR(IF(C34="","",IF(OR(I34="-",I35="-",I36="-"),"celalKAYAÖZ",SUM(I34,I35,I36)))+(I36*0.0001),"DQ")</f>
        <v>60.002899999999997</v>
      </c>
      <c r="BA36" s="2">
        <v>1044</v>
      </c>
    </row>
    <row r="37" spans="1:53" ht="15" customHeight="1">
      <c r="A37" s="14"/>
      <c r="B37" s="15"/>
      <c r="C37" s="33">
        <v>443</v>
      </c>
      <c r="D37" s="16" t="str">
        <f>IF(ISERROR(VLOOKUP($C37,'START LİSTE'!$B$6:$F$1027,2,0)),"",VLOOKUP($C37,'START LİSTE'!$B$6:$F$1027,2,0))</f>
        <v>EMRAH ÇÖL</v>
      </c>
      <c r="E37" s="17" t="str">
        <f>IF(ISERROR(VLOOKUP($C37,'START LİSTE'!$B$6:$F$1027,4,0)),"",VLOOKUP($C37,'START LİSTE'!$B$6:$F$1027,4,0))</f>
        <v>T</v>
      </c>
      <c r="F37" s="18">
        <f>IF(ISERROR(VLOOKUP($C37,'FERDİ SONUÇ'!$B$6:$H$1140,6,0)),"",VLOOKUP($C37,'FERDİ SONUÇ'!$B$6:$H$1140,6,0))</f>
        <v>0</v>
      </c>
      <c r="G37" s="17">
        <f>IF(OR(E37="",F37="DQ", F37="DNF", F37="DNS", F37=""),"-",VLOOKUP(C37,'FERDİ SONUÇ'!$B$6:$H$1140,7,0))</f>
        <v>53</v>
      </c>
      <c r="H37" s="17">
        <f>IF(OR(E37="",E37="F",F37="DQ", F37="DNF", F37="DNS", F37=""),"-",VLOOKUP(C37,'FERDİ SONUÇ'!$B$6:$H$1140,7,0))</f>
        <v>53</v>
      </c>
      <c r="I37" s="20">
        <f>IF(ISERROR(SMALL(H34:H37,4)),"-",SMALL(H34:H37,4))</f>
        <v>53</v>
      </c>
      <c r="J37" s="21"/>
      <c r="BA37" s="2">
        <v>1045</v>
      </c>
    </row>
    <row r="38" spans="1:53" ht="15" customHeight="1">
      <c r="A38" s="6"/>
      <c r="B38" s="7"/>
      <c r="C38" s="32">
        <v>444</v>
      </c>
      <c r="D38" s="8" t="str">
        <f>IF(ISERROR(VLOOKUP($C38,'START LİSTE'!$B$6:$F$1027,2,0)),"",VLOOKUP($C38,'START LİSTE'!$B$6:$F$1027,2,0))</f>
        <v>RAMAZAN KOÇ</v>
      </c>
      <c r="E38" s="9" t="str">
        <f>IF(ISERROR(VLOOKUP($C38,'START LİSTE'!$B$6:$F$1027,4,0)),"",VLOOKUP($C38,'START LİSTE'!$B$6:$F$1027,4,0))</f>
        <v>T</v>
      </c>
      <c r="F38" s="10">
        <f>IF(ISERROR(VLOOKUP($C38,'FERDİ SONUÇ'!$B$6:$H$1140,6,0)),"",VLOOKUP($C38,'FERDİ SONUÇ'!$B$6:$H$1140,6,0))</f>
        <v>0</v>
      </c>
      <c r="G38" s="9">
        <f>IF(OR(E38="",F38="DQ", F38="DNF", F38="DNS", F38=""),"-",VLOOKUP(C38,'FERDİ SONUÇ'!$B$6:$H$1140,7,0))</f>
        <v>40</v>
      </c>
      <c r="H38" s="9">
        <f>IF(OR(E38="",E38="F",F38="DQ", F38="DNF", F38="DNS", F38=""),"-",VLOOKUP(C38,'FERDİ SONUÇ'!$B$6:$H$1140,7,0))</f>
        <v>40</v>
      </c>
      <c r="I38" s="12">
        <f>IF(ISERROR(SMALL(H38:H41,1)),"-",SMALL(H38:H41,1))</f>
        <v>26</v>
      </c>
      <c r="J38" s="13"/>
      <c r="BA38" s="2">
        <v>1048</v>
      </c>
    </row>
    <row r="39" spans="1:53" ht="15" customHeight="1">
      <c r="A39" s="14"/>
      <c r="B39" s="15"/>
      <c r="C39" s="33">
        <v>445</v>
      </c>
      <c r="D39" s="16" t="str">
        <f>IF(ISERROR(VLOOKUP($C39,'START LİSTE'!$B$6:$F$1027,2,0)),"",VLOOKUP($C39,'START LİSTE'!$B$6:$F$1027,2,0))</f>
        <v>ONUR DUMAN</v>
      </c>
      <c r="E39" s="17" t="str">
        <f>IF(ISERROR(VLOOKUP($C39,'START LİSTE'!$B$6:$F$1027,4,0)),"",VLOOKUP($C39,'START LİSTE'!$B$6:$F$1027,4,0))</f>
        <v>T</v>
      </c>
      <c r="F39" s="18">
        <f>IF(ISERROR(VLOOKUP($C39,'FERDİ SONUÇ'!$B$6:$H$1140,6,0)),"",VLOOKUP($C39,'FERDİ SONUÇ'!$B$6:$H$1140,6,0))</f>
        <v>0</v>
      </c>
      <c r="G39" s="17">
        <f>IF(OR(E39="",F39="DQ", F39="DNF", F39="DNS", F39=""),"-",VLOOKUP(C39,'FERDİ SONUÇ'!$B$6:$H$1140,7,0))</f>
        <v>26</v>
      </c>
      <c r="H39" s="17">
        <f>IF(OR(E39="",E39="F",F39="DQ", F39="DNF", F39="DNS", F39=""),"-",VLOOKUP(C39,'FERDİ SONUÇ'!$B$6:$H$1140,7,0))</f>
        <v>26</v>
      </c>
      <c r="I39" s="20">
        <f>IF(ISERROR(SMALL(H38:H41,2)),"-",SMALL(H38:H41,2))</f>
        <v>31</v>
      </c>
      <c r="J39" s="21"/>
      <c r="BA39" s="2">
        <v>1049</v>
      </c>
    </row>
    <row r="40" spans="1:53" ht="15" customHeight="1">
      <c r="A40" s="124">
        <f>IF(AND(B40&lt;&gt;"",J40&lt;&gt;"DQ"),COUNT(J$6:J$245)-(RANK(J40,J$6:J$245)+COUNTIF(J$6:J40,J40))+2,IF(C38&lt;&gt;"",BA40,""))</f>
        <v>8</v>
      </c>
      <c r="B40" s="15" t="str">
        <f>IF(ISERROR(VLOOKUP(C38,'START LİSTE'!$B$6:$F$1027,3,0)),"",VLOOKUP(C38,'START LİSTE'!$B$6:$F$1027,3,0))</f>
        <v>ERZİNCAN-GENÇLİK SPOR</v>
      </c>
      <c r="C40" s="33">
        <v>446</v>
      </c>
      <c r="D40" s="16" t="str">
        <f>IF(ISERROR(VLOOKUP($C40,'START LİSTE'!$B$6:$F$1027,2,0)),"",VLOOKUP($C40,'START LİSTE'!$B$6:$F$1027,2,0))</f>
        <v>MUHAMMET KILIÇ</v>
      </c>
      <c r="E40" s="17" t="str">
        <f>IF(ISERROR(VLOOKUP($C40,'START LİSTE'!$B$6:$F$1027,4,0)),"",VLOOKUP($C40,'START LİSTE'!$B$6:$F$1027,4,0))</f>
        <v>T</v>
      </c>
      <c r="F40" s="18">
        <f>IF(ISERROR(VLOOKUP($C40,'FERDİ SONUÇ'!$B$6:$H$1140,6,0)),"",VLOOKUP($C40,'FERDİ SONUÇ'!$B$6:$H$1140,6,0))</f>
        <v>0</v>
      </c>
      <c r="G40" s="17">
        <f>IF(OR(E40="",F40="DQ", F40="DNF", F40="DNS", F40=""),"-",VLOOKUP(C40,'FERDİ SONUÇ'!$B$6:$H$1140,7,0))</f>
        <v>31</v>
      </c>
      <c r="H40" s="17">
        <f>IF(OR(E40="",E40="F",F40="DQ", F40="DNF", F40="DNS", F40=""),"-",VLOOKUP(C40,'FERDİ SONUÇ'!$B$6:$H$1140,7,0))</f>
        <v>31</v>
      </c>
      <c r="I40" s="20">
        <f>IF(ISERROR(SMALL(H38:H41,3)),"-",SMALL(H38:H41,3))</f>
        <v>32</v>
      </c>
      <c r="J40" s="22">
        <f t="shared" ref="J40" si="7">IFERROR(IF(C38="","",IF(OR(I38="-",I39="-",I40="-"),"celalKAYAÖZ",SUM(I38,I39,I40)))+(I40*0.0001),"DQ")</f>
        <v>89.003200000000007</v>
      </c>
      <c r="BA40" s="2">
        <v>1050</v>
      </c>
    </row>
    <row r="41" spans="1:53" ht="15" customHeight="1">
      <c r="A41" s="14"/>
      <c r="B41" s="15"/>
      <c r="C41" s="33">
        <v>447</v>
      </c>
      <c r="D41" s="16" t="str">
        <f>IF(ISERROR(VLOOKUP($C41,'START LİSTE'!$B$6:$F$1027,2,0)),"",VLOOKUP($C41,'START LİSTE'!$B$6:$F$1027,2,0))</f>
        <v xml:space="preserve">NİDAİ IŞIK </v>
      </c>
      <c r="E41" s="17" t="str">
        <f>IF(ISERROR(VLOOKUP($C41,'START LİSTE'!$B$6:$F$1027,4,0)),"",VLOOKUP($C41,'START LİSTE'!$B$6:$F$1027,4,0))</f>
        <v>T</v>
      </c>
      <c r="F41" s="18">
        <f>IF(ISERROR(VLOOKUP($C41,'FERDİ SONUÇ'!$B$6:$H$1140,6,0)),"",VLOOKUP($C41,'FERDİ SONUÇ'!$B$6:$H$1140,6,0))</f>
        <v>0</v>
      </c>
      <c r="G41" s="17">
        <f>IF(OR(E41="",F41="DQ", F41="DNF", F41="DNS", F41=""),"-",VLOOKUP(C41,'FERDİ SONUÇ'!$B$6:$H$1140,7,0))</f>
        <v>32</v>
      </c>
      <c r="H41" s="17">
        <f>IF(OR(E41="",E41="F",F41="DQ", F41="DNF", F41="DNS", F41=""),"-",VLOOKUP(C41,'FERDİ SONUÇ'!$B$6:$H$1140,7,0))</f>
        <v>32</v>
      </c>
      <c r="I41" s="20">
        <f>IF(ISERROR(SMALL(H38:H41,4)),"-",SMALL(H38:H41,4))</f>
        <v>40</v>
      </c>
      <c r="J41" s="21"/>
      <c r="BA41" s="2">
        <v>1051</v>
      </c>
    </row>
    <row r="42" spans="1:53" ht="15" customHeight="1">
      <c r="A42" s="6"/>
      <c r="B42" s="7"/>
      <c r="C42" s="32">
        <v>448</v>
      </c>
      <c r="D42" s="8" t="str">
        <f>IF(ISERROR(VLOOKUP($C42,'START LİSTE'!$B$6:$F$1027,2,0)),"",VLOOKUP($C42,'START LİSTE'!$B$6:$F$1027,2,0))</f>
        <v>EMRAH ÖKÜNÇ</v>
      </c>
      <c r="E42" s="9" t="str">
        <f>IF(ISERROR(VLOOKUP($C42,'START LİSTE'!$B$6:$F$1027,4,0)),"",VLOOKUP($C42,'START LİSTE'!$B$6:$F$1027,4,0))</f>
        <v>T</v>
      </c>
      <c r="F42" s="10">
        <f>IF(ISERROR(VLOOKUP($C42,'FERDİ SONUÇ'!$B$6:$H$1140,6,0)),"",VLOOKUP($C42,'FERDİ SONUÇ'!$B$6:$H$1140,6,0))</f>
        <v>0</v>
      </c>
      <c r="G42" s="9">
        <f>IF(OR(E42="",F42="DQ", F42="DNF", F42="DNS", F42=""),"-",VLOOKUP(C42,'FERDİ SONUÇ'!$B$6:$H$1140,7,0))</f>
        <v>44</v>
      </c>
      <c r="H42" s="9">
        <f>IF(OR(E42="",E42="F",F42="DQ", F42="DNF", F42="DNS", F42=""),"-",VLOOKUP(C42,'FERDİ SONUÇ'!$B$6:$H$1140,7,0))</f>
        <v>44</v>
      </c>
      <c r="I42" s="12">
        <f>IF(ISERROR(SMALL(H42:H45,1)),"-",SMALL(H42:H45,1))</f>
        <v>38</v>
      </c>
      <c r="J42" s="13"/>
      <c r="BA42" s="2">
        <v>1054</v>
      </c>
    </row>
    <row r="43" spans="1:53" ht="15" customHeight="1">
      <c r="A43" s="14"/>
      <c r="B43" s="15"/>
      <c r="C43" s="33">
        <v>449</v>
      </c>
      <c r="D43" s="16" t="str">
        <f>IF(ISERROR(VLOOKUP($C43,'START LİSTE'!$B$6:$F$1027,2,0)),"",VLOOKUP($C43,'START LİSTE'!$B$6:$F$1027,2,0))</f>
        <v>GÜRKAN KOÇLARDAN</v>
      </c>
      <c r="E43" s="17" t="str">
        <f>IF(ISERROR(VLOOKUP($C43,'START LİSTE'!$B$6:$F$1027,4,0)),"",VLOOKUP($C43,'START LİSTE'!$B$6:$F$1027,4,0))</f>
        <v>T</v>
      </c>
      <c r="F43" s="18">
        <f>IF(ISERROR(VLOOKUP($C43,'FERDİ SONUÇ'!$B$6:$H$1140,6,0)),"",VLOOKUP($C43,'FERDİ SONUÇ'!$B$6:$H$1140,6,0))</f>
        <v>0</v>
      </c>
      <c r="G43" s="17">
        <f>IF(OR(E43="",F43="DQ", F43="DNF", F43="DNS", F43=""),"-",VLOOKUP(C43,'FERDİ SONUÇ'!$B$6:$H$1140,7,0))</f>
        <v>61</v>
      </c>
      <c r="H43" s="17">
        <f>IF(OR(E43="",E43="F",F43="DQ", F43="DNF", F43="DNS", F43=""),"-",VLOOKUP(C43,'FERDİ SONUÇ'!$B$6:$H$1140,7,0))</f>
        <v>61</v>
      </c>
      <c r="I43" s="20">
        <f>IF(ISERROR(SMALL(H42:H45,2)),"-",SMALL(H42:H45,2))</f>
        <v>44</v>
      </c>
      <c r="J43" s="21"/>
      <c r="BA43" s="2">
        <v>1055</v>
      </c>
    </row>
    <row r="44" spans="1:53" ht="15" customHeight="1">
      <c r="A44" s="124">
        <f>IF(AND(B44&lt;&gt;"",J44&lt;&gt;"DQ"),COUNT(J$6:J$245)-(RANK(J44,J$6:J$245)+COUNTIF(J$6:J44,J44))+2,IF(C42&lt;&gt;"",BA44,""))</f>
        <v>14</v>
      </c>
      <c r="B44" s="15" t="str">
        <f>IF(ISERROR(VLOOKUP(C42,'START LİSTE'!$B$6:$F$1027,3,0)),"",VLOOKUP(C42,'START LİSTE'!$B$6:$F$1027,3,0))</f>
        <v>BİTLİS POLİS GÜCÜ SPOR KLB</v>
      </c>
      <c r="C44" s="33">
        <v>450</v>
      </c>
      <c r="D44" s="16" t="str">
        <f>IF(ISERROR(VLOOKUP($C44,'START LİSTE'!$B$6:$F$1027,2,0)),"",VLOOKUP($C44,'START LİSTE'!$B$6:$F$1027,2,0))</f>
        <v>ERGEN UYANIK</v>
      </c>
      <c r="E44" s="17" t="str">
        <f>IF(ISERROR(VLOOKUP($C44,'START LİSTE'!$B$6:$F$1027,4,0)),"",VLOOKUP($C44,'START LİSTE'!$B$6:$F$1027,4,0))</f>
        <v>T</v>
      </c>
      <c r="F44" s="18">
        <f>IF(ISERROR(VLOOKUP($C44,'FERDİ SONUÇ'!$B$6:$H$1140,6,0)),"",VLOOKUP($C44,'FERDİ SONUÇ'!$B$6:$H$1140,6,0))</f>
        <v>0</v>
      </c>
      <c r="G44" s="17">
        <f>IF(OR(E44="",F44="DQ", F44="DNF", F44="DNS", F44=""),"-",VLOOKUP(C44,'FERDİ SONUÇ'!$B$6:$H$1140,7,0))</f>
        <v>38</v>
      </c>
      <c r="H44" s="17">
        <f>IF(OR(E44="",E44="F",F44="DQ", F44="DNF", F44="DNS", F44=""),"-",VLOOKUP(C44,'FERDİ SONUÇ'!$B$6:$H$1140,7,0))</f>
        <v>38</v>
      </c>
      <c r="I44" s="20">
        <f>IF(ISERROR(SMALL(H42:H45,3)),"-",SMALL(H42:H45,3))</f>
        <v>61</v>
      </c>
      <c r="J44" s="22">
        <f t="shared" ref="J44" si="8">IFERROR(IF(C42="","",IF(OR(I42="-",I43="-",I44="-"),"celalKAYAÖZ",SUM(I42,I43,I44)))+(I44*0.0001),"DQ")</f>
        <v>143.0061</v>
      </c>
      <c r="BA44" s="2">
        <v>1056</v>
      </c>
    </row>
    <row r="45" spans="1:53" ht="15" customHeight="1">
      <c r="A45" s="14"/>
      <c r="B45" s="15"/>
      <c r="C45" s="33">
        <v>451</v>
      </c>
      <c r="D45" s="16" t="str">
        <f>IF(ISERROR(VLOOKUP($C45,'START LİSTE'!$B$6:$F$1027,2,0)),"",VLOOKUP($C45,'START LİSTE'!$B$6:$F$1027,2,0))</f>
        <v>MUSTAFA ŞÖLEN</v>
      </c>
      <c r="E45" s="17" t="str">
        <f>IF(ISERROR(VLOOKUP($C45,'START LİSTE'!$B$6:$F$1027,4,0)),"",VLOOKUP($C45,'START LİSTE'!$B$6:$F$1027,4,0))</f>
        <v>T</v>
      </c>
      <c r="F45" s="18">
        <f>IF(ISERROR(VLOOKUP($C45,'FERDİ SONUÇ'!$B$6:$H$1140,6,0)),"",VLOOKUP($C45,'FERDİ SONUÇ'!$B$6:$H$1140,6,0))</f>
        <v>0</v>
      </c>
      <c r="G45" s="17">
        <f>IF(OR(E45="",F45="DQ", F45="DNF", F45="DNS", F45=""),"-",VLOOKUP(C45,'FERDİ SONUÇ'!$B$6:$H$1140,7,0))</f>
        <v>66</v>
      </c>
      <c r="H45" s="17">
        <f>IF(OR(E45="",E45="F",F45="DQ", F45="DNF", F45="DNS", F45=""),"-",VLOOKUP(C45,'FERDİ SONUÇ'!$B$6:$H$1140,7,0))</f>
        <v>66</v>
      </c>
      <c r="I45" s="20">
        <f>IF(ISERROR(SMALL(H42:H45,4)),"-",SMALL(H42:H45,4))</f>
        <v>66</v>
      </c>
      <c r="J45" s="21"/>
      <c r="BA45" s="2">
        <v>1057</v>
      </c>
    </row>
    <row r="46" spans="1:53" ht="15" customHeight="1">
      <c r="A46" s="6"/>
      <c r="B46" s="7"/>
      <c r="C46" s="32">
        <v>452</v>
      </c>
      <c r="D46" s="8" t="str">
        <f>IF(ISERROR(VLOOKUP($C46,'START LİSTE'!$B$6:$F$1027,2,0)),"",VLOOKUP($C46,'START LİSTE'!$B$6:$F$1027,2,0))</f>
        <v>KEMAL YILDIRIM</v>
      </c>
      <c r="E46" s="9" t="str">
        <f>IF(ISERROR(VLOOKUP($C46,'START LİSTE'!$B$6:$F$1027,4,0)),"",VLOOKUP($C46,'START LİSTE'!$B$6:$F$1027,4,0))</f>
        <v>T</v>
      </c>
      <c r="F46" s="10">
        <f>IF(ISERROR(VLOOKUP($C46,'FERDİ SONUÇ'!$B$6:$H$1140,6,0)),"",VLOOKUP($C46,'FERDİ SONUÇ'!$B$6:$H$1140,6,0))</f>
        <v>0</v>
      </c>
      <c r="G46" s="9">
        <f>IF(OR(E46="",F46="DQ", F46="DNF", F46="DNS", F46=""),"-",VLOOKUP(C46,'FERDİ SONUÇ'!$B$6:$H$1140,7,0))</f>
        <v>12</v>
      </c>
      <c r="H46" s="9">
        <f>IF(OR(E46="",E46="F",F46="DQ", F46="DNF", F46="DNS", F46=""),"-",VLOOKUP(C46,'FERDİ SONUÇ'!$B$6:$H$1140,7,0))</f>
        <v>12</v>
      </c>
      <c r="I46" s="12">
        <f>IF(ISERROR(SMALL(H46:H49,1)),"-",SMALL(H46:H49,1))</f>
        <v>5</v>
      </c>
      <c r="J46" s="13"/>
      <c r="BA46" s="2">
        <v>1060</v>
      </c>
    </row>
    <row r="47" spans="1:53" ht="15" customHeight="1">
      <c r="A47" s="14"/>
      <c r="B47" s="15"/>
      <c r="C47" s="33">
        <v>453</v>
      </c>
      <c r="D47" s="16" t="str">
        <f>IF(ISERROR(VLOOKUP($C47,'START LİSTE'!$B$6:$F$1027,2,0)),"",VLOOKUP($C47,'START LİSTE'!$B$6:$F$1027,2,0))</f>
        <v>TAHSİN ATALAYIN</v>
      </c>
      <c r="E47" s="17" t="str">
        <f>IF(ISERROR(VLOOKUP($C47,'START LİSTE'!$B$6:$F$1027,4,0)),"",VLOOKUP($C47,'START LİSTE'!$B$6:$F$1027,4,0))</f>
        <v>T</v>
      </c>
      <c r="F47" s="18">
        <f>IF(ISERROR(VLOOKUP($C47,'FERDİ SONUÇ'!$B$6:$H$1140,6,0)),"",VLOOKUP($C47,'FERDİ SONUÇ'!$B$6:$H$1140,6,0))</f>
        <v>0</v>
      </c>
      <c r="G47" s="17">
        <f>IF(OR(E47="",F47="DQ", F47="DNF", F47="DNS", F47=""),"-",VLOOKUP(C47,'FERDİ SONUÇ'!$B$6:$H$1140,7,0))</f>
        <v>5</v>
      </c>
      <c r="H47" s="17">
        <f>IF(OR(E47="",E47="F",F47="DQ", F47="DNF", F47="DNS", F47=""),"-",VLOOKUP(C47,'FERDİ SONUÇ'!$B$6:$H$1140,7,0))</f>
        <v>5</v>
      </c>
      <c r="I47" s="20">
        <f>IF(ISERROR(SMALL(H46:H49,2)),"-",SMALL(H46:H49,2))</f>
        <v>12</v>
      </c>
      <c r="J47" s="21"/>
      <c r="BA47" s="2">
        <v>1061</v>
      </c>
    </row>
    <row r="48" spans="1:53" ht="15" customHeight="1">
      <c r="A48" s="124">
        <f>IF(AND(B48&lt;&gt;"",J48&lt;&gt;"DQ"),COUNT(J$6:J$245)-(RANK(J48,J$6:J$245)+COUNTIF(J$6:J48,J48))+2,IF(C46&lt;&gt;"",BA48,""))</f>
        <v>5</v>
      </c>
      <c r="B48" s="15" t="str">
        <f>IF(ISERROR(VLOOKUP(C46,'START LİSTE'!$B$6:$F$1027,3,0)),"",VLOOKUP(C46,'START LİSTE'!$B$6:$F$1027,3,0))</f>
        <v>KARS-GENÇLİK SPOR KLB</v>
      </c>
      <c r="C48" s="33">
        <v>454</v>
      </c>
      <c r="D48" s="16" t="str">
        <f>IF(ISERROR(VLOOKUP($C48,'START LİSTE'!$B$6:$F$1027,2,0)),"",VLOOKUP($C48,'START LİSTE'!$B$6:$F$1027,2,0))</f>
        <v>MERCAN AYEBE</v>
      </c>
      <c r="E48" s="17" t="str">
        <f>IF(ISERROR(VLOOKUP($C48,'START LİSTE'!$B$6:$F$1027,4,0)),"",VLOOKUP($C48,'START LİSTE'!$B$6:$F$1027,4,0))</f>
        <v>T</v>
      </c>
      <c r="F48" s="18">
        <f>IF(ISERROR(VLOOKUP($C48,'FERDİ SONUÇ'!$B$6:$H$1140,6,0)),"",VLOOKUP($C48,'FERDİ SONUÇ'!$B$6:$H$1140,6,0))</f>
        <v>0</v>
      </c>
      <c r="G48" s="17">
        <f>IF(OR(E48="",F48="DQ", F48="DNF", F48="DNS", F48=""),"-",VLOOKUP(C48,'FERDİ SONUÇ'!$B$6:$H$1140,7,0))</f>
        <v>27</v>
      </c>
      <c r="H48" s="17">
        <f>IF(OR(E48="",E48="F",F48="DQ", F48="DNF", F48="DNS", F48=""),"-",VLOOKUP(C48,'FERDİ SONUÇ'!$B$6:$H$1140,7,0))</f>
        <v>27</v>
      </c>
      <c r="I48" s="20">
        <f>IF(ISERROR(SMALL(H46:H49,3)),"-",SMALL(H46:H49,3))</f>
        <v>27</v>
      </c>
      <c r="J48" s="22">
        <f t="shared" ref="J48" si="9">IFERROR(IF(C46="","",IF(OR(I46="-",I47="-",I48="-"),"celalKAYAÖZ",SUM(I46,I47,I48)))+(I48*0.0001),"DQ")</f>
        <v>44.002699999999997</v>
      </c>
      <c r="BA48" s="2">
        <v>1062</v>
      </c>
    </row>
    <row r="49" spans="1:53" ht="15" customHeight="1">
      <c r="A49" s="14"/>
      <c r="B49" s="15"/>
      <c r="C49" s="33">
        <v>455</v>
      </c>
      <c r="D49" s="16" t="str">
        <f>IF(ISERROR(VLOOKUP($C49,'START LİSTE'!$B$6:$F$1027,2,0)),"",VLOOKUP($C49,'START LİSTE'!$B$6:$F$1027,2,0))</f>
        <v>BİRHAN UÇAR</v>
      </c>
      <c r="E49" s="17" t="str">
        <f>IF(ISERROR(VLOOKUP($C49,'START LİSTE'!$B$6:$F$1027,4,0)),"",VLOOKUP($C49,'START LİSTE'!$B$6:$F$1027,4,0))</f>
        <v>T</v>
      </c>
      <c r="F49" s="18" t="str">
        <f>IF(ISERROR(VLOOKUP($C49,'FERDİ SONUÇ'!$B$6:$H$1140,6,0)),"",VLOOKUP($C49,'FERDİ SONUÇ'!$B$6:$H$1140,6,0))</f>
        <v>DNS</v>
      </c>
      <c r="G49" s="17" t="str">
        <f>IF(OR(E49="",F49="DQ", F49="DNF", F49="DNS", F49=""),"-",VLOOKUP(C49,'FERDİ SONUÇ'!$B$6:$H$1140,7,0))</f>
        <v>-</v>
      </c>
      <c r="H49" s="17" t="str">
        <f>IF(OR(E49="",E49="F",F49="DQ", F49="DNF", F49="DNS", F49=""),"-",VLOOKUP(C49,'FERDİ SONUÇ'!$B$6:$H$1140,7,0))</f>
        <v>-</v>
      </c>
      <c r="I49" s="20" t="str">
        <f>IF(ISERROR(SMALL(H46:H49,4)),"-",SMALL(H46:H49,4))</f>
        <v>-</v>
      </c>
      <c r="J49" s="21"/>
      <c r="BA49" s="2">
        <v>1063</v>
      </c>
    </row>
    <row r="50" spans="1:53" ht="15" customHeight="1">
      <c r="A50" s="6"/>
      <c r="B50" s="7"/>
      <c r="C50" s="32">
        <v>456</v>
      </c>
      <c r="D50" s="8" t="str">
        <f>IF(ISERROR(VLOOKUP($C50,'START LİSTE'!$B$6:$F$1027,2,0)),"",VLOOKUP($C50,'START LİSTE'!$B$6:$F$1027,2,0))</f>
        <v>UMUT CANDAŞ YARAR</v>
      </c>
      <c r="E50" s="9" t="str">
        <f>IF(ISERROR(VLOOKUP($C50,'START LİSTE'!$B$6:$F$1027,4,0)),"",VLOOKUP($C50,'START LİSTE'!$B$6:$F$1027,4,0))</f>
        <v>T</v>
      </c>
      <c r="F50" s="10">
        <f>IF(ISERROR(VLOOKUP($C50,'FERDİ SONUÇ'!$B$6:$H$1140,6,0)),"",VLOOKUP($C50,'FERDİ SONUÇ'!$B$6:$H$1140,6,0))</f>
        <v>0</v>
      </c>
      <c r="G50" s="9">
        <f>IF(OR(E50="",F50="DQ", F50="DNF", F50="DNS", F50=""),"-",VLOOKUP(C50,'FERDİ SONUÇ'!$B$6:$H$1140,7,0))</f>
        <v>22</v>
      </c>
      <c r="H50" s="9">
        <f>IF(OR(E50="",E50="F",F50="DQ", F50="DNF", F50="DNS", F50=""),"-",VLOOKUP(C50,'FERDİ SONUÇ'!$B$6:$H$1140,7,0))</f>
        <v>22</v>
      </c>
      <c r="I50" s="12">
        <f>IF(ISERROR(SMALL(H50:H53,1)),"-",SMALL(H50:H53,1))</f>
        <v>22</v>
      </c>
      <c r="J50" s="13"/>
      <c r="BA50" s="2">
        <v>1066</v>
      </c>
    </row>
    <row r="51" spans="1:53" ht="15" customHeight="1">
      <c r="A51" s="14"/>
      <c r="B51" s="15"/>
      <c r="C51" s="33">
        <v>457</v>
      </c>
      <c r="D51" s="16" t="str">
        <f>IF(ISERROR(VLOOKUP($C51,'START LİSTE'!$B$6:$F$1027,2,0)),"",VLOOKUP($C51,'START LİSTE'!$B$6:$F$1027,2,0))</f>
        <v>BARAN TAT</v>
      </c>
      <c r="E51" s="17" t="str">
        <f>IF(ISERROR(VLOOKUP($C51,'START LİSTE'!$B$6:$F$1027,4,0)),"",VLOOKUP($C51,'START LİSTE'!$B$6:$F$1027,4,0))</f>
        <v>T</v>
      </c>
      <c r="F51" s="18">
        <f>IF(ISERROR(VLOOKUP($C51,'FERDİ SONUÇ'!$B$6:$H$1140,6,0)),"",VLOOKUP($C51,'FERDİ SONUÇ'!$B$6:$H$1140,6,0))</f>
        <v>0</v>
      </c>
      <c r="G51" s="17">
        <f>IF(OR(E51="",F51="DQ", F51="DNF", F51="DNS", F51=""),"-",VLOOKUP(C51,'FERDİ SONUÇ'!$B$6:$H$1140,7,0))</f>
        <v>55</v>
      </c>
      <c r="H51" s="17">
        <f>IF(OR(E51="",E51="F",F51="DQ", F51="DNF", F51="DNS", F51=""),"-",VLOOKUP(C51,'FERDİ SONUÇ'!$B$6:$H$1140,7,0))</f>
        <v>55</v>
      </c>
      <c r="I51" s="20">
        <f>IF(ISERROR(SMALL(H50:H53,2)),"-",SMALL(H50:H53,2))</f>
        <v>49</v>
      </c>
      <c r="J51" s="21"/>
      <c r="BA51" s="2">
        <v>1067</v>
      </c>
    </row>
    <row r="52" spans="1:53" ht="15" customHeight="1">
      <c r="A52" s="124">
        <f>IF(AND(B52&lt;&gt;"",J52&lt;&gt;"DQ"),COUNT(J$6:J$245)-(RANK(J52,J$6:J$245)+COUNTIF(J$6:J52,J52))+2,IF(C50&lt;&gt;"",BA52,""))</f>
        <v>13</v>
      </c>
      <c r="B52" s="15" t="str">
        <f>IF(ISERROR(VLOOKUP(C50,'START LİSTE'!$B$6:$F$1027,3,0)),"",VLOOKUP(C50,'START LİSTE'!$B$6:$F$1027,3,0))</f>
        <v>TUNCELİ-GENÇLİK SPOR</v>
      </c>
      <c r="C52" s="33">
        <v>458</v>
      </c>
      <c r="D52" s="16" t="str">
        <f>IF(ISERROR(VLOOKUP($C52,'START LİSTE'!$B$6:$F$1027,2,0)),"",VLOOKUP($C52,'START LİSTE'!$B$6:$F$1027,2,0))</f>
        <v>ULAŞ YİĞİT</v>
      </c>
      <c r="E52" s="17" t="str">
        <f>IF(ISERROR(VLOOKUP($C52,'START LİSTE'!$B$6:$F$1027,4,0)),"",VLOOKUP($C52,'START LİSTE'!$B$6:$F$1027,4,0))</f>
        <v>T</v>
      </c>
      <c r="F52" s="18">
        <f>IF(ISERROR(VLOOKUP($C52,'FERDİ SONUÇ'!$B$6:$H$1140,6,0)),"",VLOOKUP($C52,'FERDİ SONUÇ'!$B$6:$H$1140,6,0))</f>
        <v>0</v>
      </c>
      <c r="G52" s="17">
        <f>IF(OR(E52="",F52="DQ", F52="DNF", F52="DNS", F52=""),"-",VLOOKUP(C52,'FERDİ SONUÇ'!$B$6:$H$1140,7,0))</f>
        <v>49</v>
      </c>
      <c r="H52" s="17">
        <f>IF(OR(E52="",E52="F",F52="DQ", F52="DNF", F52="DNS", F52=""),"-",VLOOKUP(C52,'FERDİ SONUÇ'!$B$6:$H$1140,7,0))</f>
        <v>49</v>
      </c>
      <c r="I52" s="20">
        <f>IF(ISERROR(SMALL(H50:H53,3)),"-",SMALL(H50:H53,3))</f>
        <v>55</v>
      </c>
      <c r="J52" s="22">
        <f t="shared" ref="J52" si="10">IFERROR(IF(C50="","",IF(OR(I50="-",I51="-",I52="-"),"celalKAYAÖZ",SUM(I50,I51,I52)))+(I52*0.0001),"DQ")</f>
        <v>126.0055</v>
      </c>
      <c r="BA52" s="2">
        <v>1068</v>
      </c>
    </row>
    <row r="53" spans="1:53" ht="15" customHeight="1">
      <c r="A53" s="14"/>
      <c r="B53" s="15"/>
      <c r="C53" s="33">
        <v>459</v>
      </c>
      <c r="D53" s="16" t="str">
        <f>IF(ISERROR(VLOOKUP($C53,'START LİSTE'!$B$6:$F$1027,2,0)),"",VLOOKUP($C53,'START LİSTE'!$B$6:$F$1027,2,0))</f>
        <v>ÖZCAN KARAKUŞ</v>
      </c>
      <c r="E53" s="17" t="str">
        <f>IF(ISERROR(VLOOKUP($C53,'START LİSTE'!$B$6:$F$1027,4,0)),"",VLOOKUP($C53,'START LİSTE'!$B$6:$F$1027,4,0))</f>
        <v>T</v>
      </c>
      <c r="F53" s="18">
        <f>IF(ISERROR(VLOOKUP($C53,'FERDİ SONUÇ'!$B$6:$H$1140,6,0)),"",VLOOKUP($C53,'FERDİ SONUÇ'!$B$6:$H$1140,6,0))</f>
        <v>0</v>
      </c>
      <c r="G53" s="17">
        <f>IF(OR(E53="",F53="DQ", F53="DNF", F53="DNS", F53=""),"-",VLOOKUP(C53,'FERDİ SONUÇ'!$B$6:$H$1140,7,0))</f>
        <v>69</v>
      </c>
      <c r="H53" s="17">
        <f>IF(OR(E53="",E53="F",F53="DQ", F53="DNF", F53="DNS", F53=""),"-",VLOOKUP(C53,'FERDİ SONUÇ'!$B$6:$H$1140,7,0))</f>
        <v>69</v>
      </c>
      <c r="I53" s="20">
        <f>IF(ISERROR(SMALL(H50:H53,4)),"-",SMALL(H50:H53,4))</f>
        <v>69</v>
      </c>
      <c r="J53" s="21"/>
      <c r="BA53" s="2">
        <v>1069</v>
      </c>
    </row>
    <row r="54" spans="1:53" ht="15" customHeight="1">
      <c r="A54" s="6"/>
      <c r="B54" s="7"/>
      <c r="C54" s="32">
        <v>460</v>
      </c>
      <c r="D54" s="8" t="str">
        <f>IF(ISERROR(VLOOKUP($C54,'START LİSTE'!$B$6:$F$1027,2,0)),"",VLOOKUP($C54,'START LİSTE'!$B$6:$F$1027,2,0))</f>
        <v>ŞAHİN IRMAK</v>
      </c>
      <c r="E54" s="9" t="str">
        <f>IF(ISERROR(VLOOKUP($C54,'START LİSTE'!$B$6:$F$1027,4,0)),"",VLOOKUP($C54,'START LİSTE'!$B$6:$F$1027,4,0))</f>
        <v>T</v>
      </c>
      <c r="F54" s="10">
        <f>IF(ISERROR(VLOOKUP($C54,'FERDİ SONUÇ'!$B$6:$H$1140,6,0)),"",VLOOKUP($C54,'FERDİ SONUÇ'!$B$6:$H$1140,6,0))</f>
        <v>0</v>
      </c>
      <c r="G54" s="9">
        <f>IF(OR(E54="",F54="DQ", F54="DNF", F54="DNS", F54=""),"-",VLOOKUP(C54,'FERDİ SONUÇ'!$B$6:$H$1140,7,0))</f>
        <v>54</v>
      </c>
      <c r="H54" s="9">
        <f>IF(OR(E54="",E54="F",F54="DQ", F54="DNF", F54="DNS", F54=""),"-",VLOOKUP(C54,'FERDİ SONUÇ'!$B$6:$H$1140,7,0))</f>
        <v>54</v>
      </c>
      <c r="I54" s="12">
        <f>IF(ISERROR(SMALL(H54:H57,1)),"-",SMALL(H54:H57,1))</f>
        <v>28</v>
      </c>
      <c r="J54" s="13"/>
      <c r="BA54" s="2">
        <v>1072</v>
      </c>
    </row>
    <row r="55" spans="1:53" ht="15" customHeight="1">
      <c r="A55" s="14"/>
      <c r="B55" s="15"/>
      <c r="C55" s="33">
        <v>461</v>
      </c>
      <c r="D55" s="16" t="str">
        <f>IF(ISERROR(VLOOKUP($C55,'START LİSTE'!$B$6:$F$1027,2,0)),"",VLOOKUP($C55,'START LİSTE'!$B$6:$F$1027,2,0))</f>
        <v>EMRAH YANIK</v>
      </c>
      <c r="E55" s="17" t="str">
        <f>IF(ISERROR(VLOOKUP($C55,'START LİSTE'!$B$6:$F$1027,4,0)),"",VLOOKUP($C55,'START LİSTE'!$B$6:$F$1027,4,0))</f>
        <v>T</v>
      </c>
      <c r="F55" s="18">
        <f>IF(ISERROR(VLOOKUP($C55,'FERDİ SONUÇ'!$B$6:$H$1140,6,0)),"",VLOOKUP($C55,'FERDİ SONUÇ'!$B$6:$H$1140,6,0))</f>
        <v>0</v>
      </c>
      <c r="G55" s="17">
        <f>IF(OR(E55="",F55="DQ", F55="DNF", F55="DNS", F55=""),"-",VLOOKUP(C55,'FERDİ SONUÇ'!$B$6:$H$1140,7,0))</f>
        <v>28</v>
      </c>
      <c r="H55" s="17">
        <f>IF(OR(E55="",E55="F",F55="DQ", F55="DNF", F55="DNS", F55=""),"-",VLOOKUP(C55,'FERDİ SONUÇ'!$B$6:$H$1140,7,0))</f>
        <v>28</v>
      </c>
      <c r="I55" s="20">
        <f>IF(ISERROR(SMALL(H54:H57,2)),"-",SMALL(H54:H57,2))</f>
        <v>42</v>
      </c>
      <c r="J55" s="21"/>
      <c r="BA55" s="2">
        <v>1073</v>
      </c>
    </row>
    <row r="56" spans="1:53" ht="15" customHeight="1">
      <c r="A56" s="124">
        <f>IF(AND(B56&lt;&gt;"",J56&lt;&gt;"DQ"),COUNT(J$6:J$245)-(RANK(J56,J$6:J$245)+COUNTIF(J$6:J56,J56))+2,IF(C54&lt;&gt;"",BA56,""))</f>
        <v>12</v>
      </c>
      <c r="B56" s="15" t="str">
        <f>IF(ISERROR(VLOOKUP(C54,'START LİSTE'!$B$6:$F$1027,3,0)),"",VLOOKUP(C54,'START LİSTE'!$B$6:$F$1027,3,0))</f>
        <v>IĞDIR</v>
      </c>
      <c r="C56" s="33">
        <v>462</v>
      </c>
      <c r="D56" s="16" t="str">
        <f>IF(ISERROR(VLOOKUP($C56,'START LİSTE'!$B$6:$F$1027,2,0)),"",VLOOKUP($C56,'START LİSTE'!$B$6:$F$1027,2,0))</f>
        <v>ENES GÖVEZ</v>
      </c>
      <c r="E56" s="17" t="str">
        <f>IF(ISERROR(VLOOKUP($C56,'START LİSTE'!$B$6:$F$1027,4,0)),"",VLOOKUP($C56,'START LİSTE'!$B$6:$F$1027,4,0))</f>
        <v>T</v>
      </c>
      <c r="F56" s="18">
        <f>IF(ISERROR(VLOOKUP($C56,'FERDİ SONUÇ'!$B$6:$H$1140,6,0)),"",VLOOKUP($C56,'FERDİ SONUÇ'!$B$6:$H$1140,6,0))</f>
        <v>0</v>
      </c>
      <c r="G56" s="17">
        <f>IF(OR(E56="",F56="DQ", F56="DNF", F56="DNS", F56=""),"-",VLOOKUP(C56,'FERDİ SONUÇ'!$B$6:$H$1140,7,0))</f>
        <v>42</v>
      </c>
      <c r="H56" s="17">
        <f>IF(OR(E56="",E56="F",F56="DQ", F56="DNF", F56="DNS", F56=""),"-",VLOOKUP(C56,'FERDİ SONUÇ'!$B$6:$H$1140,7,0))</f>
        <v>42</v>
      </c>
      <c r="I56" s="20">
        <f>IF(ISERROR(SMALL(H54:H57,3)),"-",SMALL(H54:H57,3))</f>
        <v>54</v>
      </c>
      <c r="J56" s="22">
        <f t="shared" ref="J56" si="11">IFERROR(IF(C54="","",IF(OR(I54="-",I55="-",I56="-"),"celalKAYAÖZ",SUM(I54,I55,I56)))+(I56*0.0001),"DQ")</f>
        <v>124.00539999999999</v>
      </c>
      <c r="BA56" s="2">
        <v>1074</v>
      </c>
    </row>
    <row r="57" spans="1:53" ht="15" customHeight="1">
      <c r="A57" s="14"/>
      <c r="B57" s="15"/>
      <c r="C57" s="33">
        <v>463</v>
      </c>
      <c r="D57" s="16" t="str">
        <f>IF(ISERROR(VLOOKUP($C57,'START LİSTE'!$B$6:$F$1027,2,0)),"",VLOOKUP($C57,'START LİSTE'!$B$6:$F$1027,2,0))</f>
        <v>SEYİTHAN BATUR</v>
      </c>
      <c r="E57" s="17" t="str">
        <f>IF(ISERROR(VLOOKUP($C57,'START LİSTE'!$B$6:$F$1027,4,0)),"",VLOOKUP($C57,'START LİSTE'!$B$6:$F$1027,4,0))</f>
        <v>T</v>
      </c>
      <c r="F57" s="18">
        <f>IF(ISERROR(VLOOKUP($C57,'FERDİ SONUÇ'!$B$6:$H$1140,6,0)),"",VLOOKUP($C57,'FERDİ SONUÇ'!$B$6:$H$1140,6,0))</f>
        <v>0</v>
      </c>
      <c r="G57" s="17">
        <f>IF(OR(E57="",F57="DQ", F57="DNF", F57="DNS", F57=""),"-",VLOOKUP(C57,'FERDİ SONUÇ'!$B$6:$H$1140,7,0))</f>
        <v>56</v>
      </c>
      <c r="H57" s="17">
        <f>IF(OR(E57="",E57="F",F57="DQ", F57="DNF", F57="DNS", F57=""),"-",VLOOKUP(C57,'FERDİ SONUÇ'!$B$6:$H$1140,7,0))</f>
        <v>56</v>
      </c>
      <c r="I57" s="20">
        <f>IF(ISERROR(SMALL(H54:H57,4)),"-",SMALL(H54:H57,4))</f>
        <v>56</v>
      </c>
      <c r="J57" s="21"/>
      <c r="BA57" s="2">
        <v>1075</v>
      </c>
    </row>
    <row r="58" spans="1:53" ht="15" customHeight="1">
      <c r="A58" s="6"/>
      <c r="B58" s="7"/>
      <c r="C58" s="32">
        <v>464</v>
      </c>
      <c r="D58" s="8" t="str">
        <f>IF(ISERROR(VLOOKUP($C58,'START LİSTE'!$B$6:$F$1027,2,0)),"",VLOOKUP($C58,'START LİSTE'!$B$6:$F$1027,2,0))</f>
        <v>ENVER MEYDAN</v>
      </c>
      <c r="E58" s="9" t="str">
        <f>IF(ISERROR(VLOOKUP($C58,'START LİSTE'!$B$6:$F$1027,4,0)),"",VLOOKUP($C58,'START LİSTE'!$B$6:$F$1027,4,0))</f>
        <v>T</v>
      </c>
      <c r="F58" s="10">
        <f>IF(ISERROR(VLOOKUP($C58,'FERDİ SONUÇ'!$B$6:$H$1140,6,0)),"",VLOOKUP($C58,'FERDİ SONUÇ'!$B$6:$H$1140,6,0))</f>
        <v>0</v>
      </c>
      <c r="G58" s="9">
        <f>IF(OR(E58="",F58="DQ", F58="DNF", F58="DNS", F58=""),"-",VLOOKUP(C58,'FERDİ SONUÇ'!$B$6:$H$1140,7,0))</f>
        <v>35</v>
      </c>
      <c r="H58" s="9">
        <f>IF(OR(E58="",E58="F",F58="DQ", F58="DNF", F58="DNS", F58=""),"-",VLOOKUP(C58,'FERDİ SONUÇ'!$B$6:$H$1140,7,0))</f>
        <v>35</v>
      </c>
      <c r="I58" s="12">
        <f>IF(ISERROR(SMALL(H58:H61,1)),"-",SMALL(H58:H61,1))</f>
        <v>21</v>
      </c>
      <c r="J58" s="13"/>
      <c r="BA58" s="2">
        <v>1078</v>
      </c>
    </row>
    <row r="59" spans="1:53" ht="15" customHeight="1">
      <c r="A59" s="14"/>
      <c r="B59" s="15"/>
      <c r="C59" s="33">
        <v>465</v>
      </c>
      <c r="D59" s="16" t="str">
        <f>IF(ISERROR(VLOOKUP($C59,'START LİSTE'!$B$6:$F$1027,2,0)),"",VLOOKUP($C59,'START LİSTE'!$B$6:$F$1027,2,0))</f>
        <v>SALIH ONUR ÇUYRAK</v>
      </c>
      <c r="E59" s="17" t="str">
        <f>IF(ISERROR(VLOOKUP($C59,'START LİSTE'!$B$6:$F$1027,4,0)),"",VLOOKUP($C59,'START LİSTE'!$B$6:$F$1027,4,0))</f>
        <v>T</v>
      </c>
      <c r="F59" s="18">
        <f>IF(ISERROR(VLOOKUP($C59,'FERDİ SONUÇ'!$B$6:$H$1140,6,0)),"",VLOOKUP($C59,'FERDİ SONUÇ'!$B$6:$H$1140,6,0))</f>
        <v>0</v>
      </c>
      <c r="G59" s="17">
        <f>IF(OR(E59="",F59="DQ", F59="DNF", F59="DNS", F59=""),"-",VLOOKUP(C59,'FERDİ SONUÇ'!$B$6:$H$1140,7,0))</f>
        <v>21</v>
      </c>
      <c r="H59" s="17">
        <f>IF(OR(E59="",E59="F",F59="DQ", F59="DNF", F59="DNS", F59=""),"-",VLOOKUP(C59,'FERDİ SONUÇ'!$B$6:$H$1140,7,0))</f>
        <v>21</v>
      </c>
      <c r="I59" s="20">
        <f>IF(ISERROR(SMALL(H58:H61,2)),"-",SMALL(H58:H61,2))</f>
        <v>35</v>
      </c>
      <c r="J59" s="21"/>
      <c r="BA59" s="2">
        <v>1079</v>
      </c>
    </row>
    <row r="60" spans="1:53" ht="15" customHeight="1">
      <c r="A60" s="124">
        <f>IF(AND(B60&lt;&gt;"",J60&lt;&gt;"DQ"),COUNT(J$6:J$245)-(RANK(J60,J$6:J$245)+COUNTIF(J$6:J60,J60))+2,IF(C58&lt;&gt;"",BA60,""))</f>
        <v>10</v>
      </c>
      <c r="B60" s="15" t="str">
        <f>IF(ISERROR(VLOOKUP(C58,'START LİSTE'!$B$6:$F$1027,3,0)),"",VLOOKUP(C58,'START LİSTE'!$B$6:$F$1027,3,0))</f>
        <v>VAN BERRAK GENÇLIK VE SPOR  KULÜBÜ</v>
      </c>
      <c r="C60" s="33">
        <v>466</v>
      </c>
      <c r="D60" s="16" t="str">
        <f>IF(ISERROR(VLOOKUP($C60,'START LİSTE'!$B$6:$F$1027,2,0)),"",VLOOKUP($C60,'START LİSTE'!$B$6:$F$1027,2,0))</f>
        <v>ABDURRAHIM CİDAN</v>
      </c>
      <c r="E60" s="17" t="str">
        <f>IF(ISERROR(VLOOKUP($C60,'START LİSTE'!$B$6:$F$1027,4,0)),"",VLOOKUP($C60,'START LİSTE'!$B$6:$F$1027,4,0))</f>
        <v>T</v>
      </c>
      <c r="F60" s="18">
        <f>IF(ISERROR(VLOOKUP($C60,'FERDİ SONUÇ'!$B$6:$H$1140,6,0)),"",VLOOKUP($C60,'FERDİ SONUÇ'!$B$6:$H$1140,6,0))</f>
        <v>0</v>
      </c>
      <c r="G60" s="17">
        <f>IF(OR(E60="",F60="DQ", F60="DNF", F60="DNS", F60=""),"-",VLOOKUP(C60,'FERDİ SONUÇ'!$B$6:$H$1140,7,0))</f>
        <v>67</v>
      </c>
      <c r="H60" s="17">
        <f>IF(OR(E60="",E60="F",F60="DQ", F60="DNF", F60="DNS", F60=""),"-",VLOOKUP(C60,'FERDİ SONUÇ'!$B$6:$H$1140,7,0))</f>
        <v>67</v>
      </c>
      <c r="I60" s="20">
        <f>IF(ISERROR(SMALL(H58:H61,3)),"-",SMALL(H58:H61,3))</f>
        <v>39</v>
      </c>
      <c r="J60" s="22">
        <f t="shared" ref="J60" si="12">IFERROR(IF(C58="","",IF(OR(I58="-",I59="-",I60="-"),"celalKAYAÖZ",SUM(I58,I59,I60)))+(I60*0.0001),"DQ")</f>
        <v>95.003900000000002</v>
      </c>
      <c r="BA60" s="2">
        <v>1080</v>
      </c>
    </row>
    <row r="61" spans="1:53" ht="15" customHeight="1">
      <c r="A61" s="14"/>
      <c r="B61" s="15"/>
      <c r="C61" s="33">
        <v>467</v>
      </c>
      <c r="D61" s="16" t="str">
        <f>IF(ISERROR(VLOOKUP($C61,'START LİSTE'!$B$6:$F$1027,2,0)),"",VLOOKUP($C61,'START LİSTE'!$B$6:$F$1027,2,0))</f>
        <v>MUSA TAÇ</v>
      </c>
      <c r="E61" s="17" t="str">
        <f>IF(ISERROR(VLOOKUP($C61,'START LİSTE'!$B$6:$F$1027,4,0)),"",VLOOKUP($C61,'START LİSTE'!$B$6:$F$1027,4,0))</f>
        <v>T</v>
      </c>
      <c r="F61" s="18">
        <f>IF(ISERROR(VLOOKUP($C61,'FERDİ SONUÇ'!$B$6:$H$1140,6,0)),"",VLOOKUP($C61,'FERDİ SONUÇ'!$B$6:$H$1140,6,0))</f>
        <v>0</v>
      </c>
      <c r="G61" s="17">
        <f>IF(OR(E61="",F61="DQ", F61="DNF", F61="DNS", F61=""),"-",VLOOKUP(C61,'FERDİ SONUÇ'!$B$6:$H$1140,7,0))</f>
        <v>39</v>
      </c>
      <c r="H61" s="17">
        <f>IF(OR(E61="",E61="F",F61="DQ", F61="DNF", F61="DNS", F61=""),"-",VLOOKUP(C61,'FERDİ SONUÇ'!$B$6:$H$1140,7,0))</f>
        <v>39</v>
      </c>
      <c r="I61" s="20">
        <f>IF(ISERROR(SMALL(H58:H61,4)),"-",SMALL(H58:H61,4))</f>
        <v>67</v>
      </c>
      <c r="J61" s="21"/>
      <c r="BA61" s="2">
        <v>1081</v>
      </c>
    </row>
    <row r="62" spans="1:53" ht="15" customHeight="1">
      <c r="A62" s="6"/>
      <c r="B62" s="7"/>
      <c r="C62" s="32">
        <v>468</v>
      </c>
      <c r="D62" s="8" t="str">
        <f>IF(ISERROR(VLOOKUP($C62,'START LİSTE'!$B$6:$F$1027,2,0)),"",VLOOKUP($C62,'START LİSTE'!$B$6:$F$1027,2,0))</f>
        <v>OĞUZHAN KORKUT</v>
      </c>
      <c r="E62" s="9" t="str">
        <f>IF(ISERROR(VLOOKUP($C62,'START LİSTE'!$B$6:$F$1027,4,0)),"",VLOOKUP($C62,'START LİSTE'!$B$6:$F$1027,4,0))</f>
        <v>T</v>
      </c>
      <c r="F62" s="10">
        <f>IF(ISERROR(VLOOKUP($C62,'FERDİ SONUÇ'!$B$6:$H$1140,6,0)),"",VLOOKUP($C62,'FERDİ SONUÇ'!$B$6:$H$1140,6,0))</f>
        <v>0</v>
      </c>
      <c r="G62" s="9">
        <f>IF(OR(E62="",F62="DQ", F62="DNF", F62="DNS", F62=""),"-",VLOOKUP(C62,'FERDİ SONUÇ'!$B$6:$H$1140,7,0))</f>
        <v>45</v>
      </c>
      <c r="H62" s="9">
        <f>IF(OR(E62="",E62="F",F62="DQ", F62="DNF", F62="DNS", F62=""),"-",VLOOKUP(C62,'FERDİ SONUÇ'!$B$6:$H$1140,7,0))</f>
        <v>45</v>
      </c>
      <c r="I62" s="12">
        <f>IF(ISERROR(SMALL(H62:H65,1)),"-",SMALL(H62:H65,1))</f>
        <v>30</v>
      </c>
      <c r="J62" s="13"/>
      <c r="BA62" s="2">
        <v>1084</v>
      </c>
    </row>
    <row r="63" spans="1:53" ht="15" customHeight="1">
      <c r="A63" s="14"/>
      <c r="B63" s="15"/>
      <c r="C63" s="33">
        <v>469</v>
      </c>
      <c r="D63" s="16" t="str">
        <f>IF(ISERROR(VLOOKUP($C63,'START LİSTE'!$B$6:$F$1027,2,0)),"",VLOOKUP($C63,'START LİSTE'!$B$6:$F$1027,2,0))</f>
        <v>MUSTAFA ÇİFTÇİ</v>
      </c>
      <c r="E63" s="17" t="str">
        <f>IF(ISERROR(VLOOKUP($C63,'START LİSTE'!$B$6:$F$1027,4,0)),"",VLOOKUP($C63,'START LİSTE'!$B$6:$F$1027,4,0))</f>
        <v>T</v>
      </c>
      <c r="F63" s="18">
        <f>IF(ISERROR(VLOOKUP($C63,'FERDİ SONUÇ'!$B$6:$H$1140,6,0)),"",VLOOKUP($C63,'FERDİ SONUÇ'!$B$6:$H$1140,6,0))</f>
        <v>0</v>
      </c>
      <c r="G63" s="17">
        <f>IF(OR(E63="",F63="DQ", F63="DNF", F63="DNS", F63=""),"-",VLOOKUP(C63,'FERDİ SONUÇ'!$B$6:$H$1140,7,0))</f>
        <v>34</v>
      </c>
      <c r="H63" s="17">
        <f>IF(OR(E63="",E63="F",F63="DQ", F63="DNF", F63="DNS", F63=""),"-",VLOOKUP(C63,'FERDİ SONUÇ'!$B$6:$H$1140,7,0))</f>
        <v>34</v>
      </c>
      <c r="I63" s="20">
        <f>IF(ISERROR(SMALL(H62:H65,2)),"-",SMALL(H62:H65,2))</f>
        <v>34</v>
      </c>
      <c r="J63" s="21"/>
      <c r="BA63" s="2">
        <v>1085</v>
      </c>
    </row>
    <row r="64" spans="1:53" ht="15" customHeight="1">
      <c r="A64" s="124">
        <f>IF(AND(B64&lt;&gt;"",J64&lt;&gt;"DQ"),COUNT(J$6:J$245)-(RANK(J64,J$6:J$245)+COUNTIF(J$6:J64,J64))+2,IF(C62&lt;&gt;"",BA64,""))</f>
        <v>11</v>
      </c>
      <c r="B64" s="15" t="str">
        <f>IF(ISERROR(VLOOKUP(C62,'START LİSTE'!$B$6:$F$1027,3,0)),"",VLOOKUP(C62,'START LİSTE'!$B$6:$F$1027,3,0))</f>
        <v>BİNGÖL GENÇLİK SPOR KULÜBÜ</v>
      </c>
      <c r="C64" s="33">
        <v>470</v>
      </c>
      <c r="D64" s="16" t="str">
        <f>IF(ISERROR(VLOOKUP($C64,'START LİSTE'!$B$6:$F$1027,2,0)),"",VLOOKUP($C64,'START LİSTE'!$B$6:$F$1027,2,0))</f>
        <v>A.MUTALİP BUYNAL</v>
      </c>
      <c r="E64" s="17" t="str">
        <f>IF(ISERROR(VLOOKUP($C64,'START LİSTE'!$B$6:$F$1027,4,0)),"",VLOOKUP($C64,'START LİSTE'!$B$6:$F$1027,4,0))</f>
        <v>T</v>
      </c>
      <c r="F64" s="18">
        <f>IF(ISERROR(VLOOKUP($C64,'FERDİ SONUÇ'!$B$6:$H$1140,6,0)),"",VLOOKUP($C64,'FERDİ SONUÇ'!$B$6:$H$1140,6,0))</f>
        <v>0</v>
      </c>
      <c r="G64" s="17">
        <f>IF(OR(E64="",F64="DQ", F64="DNF", F64="DNS", F64=""),"-",VLOOKUP(C64,'FERDİ SONUÇ'!$B$6:$H$1140,7,0))</f>
        <v>30</v>
      </c>
      <c r="H64" s="17">
        <f>IF(OR(E64="",E64="F",F64="DQ", F64="DNF", F64="DNS", F64=""),"-",VLOOKUP(C64,'FERDİ SONUÇ'!$B$6:$H$1140,7,0))</f>
        <v>30</v>
      </c>
      <c r="I64" s="20">
        <f>IF(ISERROR(SMALL(H62:H65,3)),"-",SMALL(H62:H65,3))</f>
        <v>41</v>
      </c>
      <c r="J64" s="22">
        <f t="shared" ref="J64" si="13">IFERROR(IF(C62="","",IF(OR(I62="-",I63="-",I64="-"),"celalKAYAÖZ",SUM(I62,I63,I64)))+(I64*0.0001),"DQ")</f>
        <v>105.00409999999999</v>
      </c>
      <c r="BA64" s="2">
        <v>1086</v>
      </c>
    </row>
    <row r="65" spans="1:53" ht="15" customHeight="1">
      <c r="A65" s="14"/>
      <c r="B65" s="15"/>
      <c r="C65" s="33">
        <v>471</v>
      </c>
      <c r="D65" s="16" t="str">
        <f>IF(ISERROR(VLOOKUP($C65,'START LİSTE'!$B$6:$F$1027,2,0)),"",VLOOKUP($C65,'START LİSTE'!$B$6:$F$1027,2,0))</f>
        <v>YUNUS ERSÖZ</v>
      </c>
      <c r="E65" s="17" t="str">
        <f>IF(ISERROR(VLOOKUP($C65,'START LİSTE'!$B$6:$F$1027,4,0)),"",VLOOKUP($C65,'START LİSTE'!$B$6:$F$1027,4,0))</f>
        <v>T</v>
      </c>
      <c r="F65" s="18">
        <f>IF(ISERROR(VLOOKUP($C65,'FERDİ SONUÇ'!$B$6:$H$1140,6,0)),"",VLOOKUP($C65,'FERDİ SONUÇ'!$B$6:$H$1140,6,0))</f>
        <v>0</v>
      </c>
      <c r="G65" s="17">
        <f>IF(OR(E65="",F65="DQ", F65="DNF", F65="DNS", F65=""),"-",VLOOKUP(C65,'FERDİ SONUÇ'!$B$6:$H$1140,7,0))</f>
        <v>41</v>
      </c>
      <c r="H65" s="17">
        <f>IF(OR(E65="",E65="F",F65="DQ", F65="DNF", F65="DNS", F65=""),"-",VLOOKUP(C65,'FERDİ SONUÇ'!$B$6:$H$1140,7,0))</f>
        <v>41</v>
      </c>
      <c r="I65" s="20">
        <f>IF(ISERROR(SMALL(H62:H65,4)),"-",SMALL(H62:H65,4))</f>
        <v>45</v>
      </c>
      <c r="J65" s="21"/>
      <c r="BA65" s="2">
        <v>1087</v>
      </c>
    </row>
    <row r="66" spans="1:53" ht="15" customHeight="1">
      <c r="A66" s="6"/>
      <c r="B66" s="7"/>
      <c r="C66" s="32">
        <v>472</v>
      </c>
      <c r="D66" s="8" t="str">
        <f>IF(ISERROR(VLOOKUP($C66,'START LİSTE'!$B$6:$F$1027,2,0)),"",VLOOKUP($C66,'START LİSTE'!$B$6:$F$1027,2,0))</f>
        <v>DAVUT KARABULAK</v>
      </c>
      <c r="E66" s="9" t="str">
        <f>IF(ISERROR(VLOOKUP($C66,'START LİSTE'!$B$6:$F$1027,4,0)),"",VLOOKUP($C66,'START LİSTE'!$B$6:$F$1027,4,0))</f>
        <v>T</v>
      </c>
      <c r="F66" s="10">
        <f>IF(ISERROR(VLOOKUP($C66,'FERDİ SONUÇ'!$B$6:$H$1140,6,0)),"",VLOOKUP($C66,'FERDİ SONUÇ'!$B$6:$H$1140,6,0))</f>
        <v>0</v>
      </c>
      <c r="G66" s="9">
        <f>IF(OR(E66="",F66="DQ", F66="DNF", F66="DNS", F66=""),"-",VLOOKUP(C66,'FERDİ SONUÇ'!$B$6:$H$1140,7,0))</f>
        <v>6</v>
      </c>
      <c r="H66" s="9">
        <f>IF(OR(E66="",E66="F",F66="DQ", F66="DNF", F66="DNS", F66=""),"-",VLOOKUP(C66,'FERDİ SONUÇ'!$B$6:$H$1140,7,0))</f>
        <v>6</v>
      </c>
      <c r="I66" s="12">
        <f>IF(ISERROR(SMALL(H66:H69,1)),"-",SMALL(H66:H69,1))</f>
        <v>6</v>
      </c>
      <c r="J66" s="13"/>
      <c r="BA66" s="2">
        <v>1090</v>
      </c>
    </row>
    <row r="67" spans="1:53" ht="15" customHeight="1">
      <c r="A67" s="14"/>
      <c r="B67" s="15"/>
      <c r="C67" s="33">
        <v>473</v>
      </c>
      <c r="D67" s="16" t="str">
        <f>IF(ISERROR(VLOOKUP($C67,'START LİSTE'!$B$6:$F$1027,2,0)),"",VLOOKUP($C67,'START LİSTE'!$B$6:$F$1027,2,0))</f>
        <v>A.MÜTTALİP KERVAN</v>
      </c>
      <c r="E67" s="17" t="str">
        <f>IF(ISERROR(VLOOKUP($C67,'START LİSTE'!$B$6:$F$1027,4,0)),"",VLOOKUP($C67,'START LİSTE'!$B$6:$F$1027,4,0))</f>
        <v>T</v>
      </c>
      <c r="F67" s="18">
        <f>IF(ISERROR(VLOOKUP($C67,'FERDİ SONUÇ'!$B$6:$H$1140,6,0)),"",VLOOKUP($C67,'FERDİ SONUÇ'!$B$6:$H$1140,6,0))</f>
        <v>0</v>
      </c>
      <c r="G67" s="17">
        <f>IF(OR(E67="",F67="DQ", F67="DNF", F67="DNS", F67=""),"-",VLOOKUP(C67,'FERDİ SONUÇ'!$B$6:$H$1140,7,0))</f>
        <v>16</v>
      </c>
      <c r="H67" s="17">
        <f>IF(OR(E67="",E67="F",F67="DQ", F67="DNF", F67="DNS", F67=""),"-",VLOOKUP(C67,'FERDİ SONUÇ'!$B$6:$H$1140,7,0))</f>
        <v>16</v>
      </c>
      <c r="I67" s="20">
        <f>IF(ISERROR(SMALL(H66:H69,2)),"-",SMALL(H66:H69,2))</f>
        <v>16</v>
      </c>
      <c r="J67" s="21"/>
      <c r="BA67" s="2">
        <v>1091</v>
      </c>
    </row>
    <row r="68" spans="1:53" ht="15" customHeight="1">
      <c r="A68" s="124">
        <f>IF(AND(B68&lt;&gt;"",J68&lt;&gt;"DQ"),COUNT(J$6:J$245)-(RANK(J68,J$6:J$245)+COUNTIF(J$6:J68,J68))+2,IF(C66&lt;&gt;"",BA68,""))</f>
        <v>4</v>
      </c>
      <c r="B68" s="15" t="str">
        <f>IF(ISERROR(VLOOKUP(C66,'START LİSTE'!$B$6:$F$1027,3,0)),"",VLOOKUP(C66,'START LİSTE'!$B$6:$F$1027,3,0))</f>
        <v>VAN BELEDİYE VANSPOR</v>
      </c>
      <c r="C68" s="33">
        <v>474</v>
      </c>
      <c r="D68" s="16" t="str">
        <f>IF(ISERROR(VLOOKUP($C68,'START LİSTE'!$B$6:$F$1027,2,0)),"",VLOOKUP($C68,'START LİSTE'!$B$6:$F$1027,2,0))</f>
        <v>ÇETİN ÖZER</v>
      </c>
      <c r="E68" s="17" t="str">
        <f>IF(ISERROR(VLOOKUP($C68,'START LİSTE'!$B$6:$F$1027,4,0)),"",VLOOKUP($C68,'START LİSTE'!$B$6:$F$1027,4,0))</f>
        <v>T</v>
      </c>
      <c r="F68" s="18">
        <f>IF(ISERROR(VLOOKUP($C68,'FERDİ SONUÇ'!$B$6:$H$1140,6,0)),"",VLOOKUP($C68,'FERDİ SONUÇ'!$B$6:$H$1140,6,0))</f>
        <v>0</v>
      </c>
      <c r="G68" s="17">
        <f>IF(OR(E68="",F68="DQ", F68="DNF", F68="DNS", F68=""),"-",VLOOKUP(C68,'FERDİ SONUÇ'!$B$6:$H$1140,7,0))</f>
        <v>19</v>
      </c>
      <c r="H68" s="17">
        <f>IF(OR(E68="",E68="F",F68="DQ", F68="DNF", F68="DNS", F68=""),"-",VLOOKUP(C68,'FERDİ SONUÇ'!$B$6:$H$1140,7,0))</f>
        <v>19</v>
      </c>
      <c r="I68" s="20">
        <f>IF(ISERROR(SMALL(H66:H69,3)),"-",SMALL(H66:H69,3))</f>
        <v>19</v>
      </c>
      <c r="J68" s="22">
        <f t="shared" ref="J68" si="14">IFERROR(IF(C66="","",IF(OR(I66="-",I67="-",I68="-"),"celalKAYAÖZ",SUM(I66,I67,I68)))+(I68*0.0001),"DQ")</f>
        <v>41.001899999999999</v>
      </c>
      <c r="BA68" s="2">
        <v>1092</v>
      </c>
    </row>
    <row r="69" spans="1:53" ht="15" customHeight="1">
      <c r="A69" s="14"/>
      <c r="B69" s="15"/>
      <c r="C69" s="33">
        <v>475</v>
      </c>
      <c r="D69" s="16" t="str">
        <f>IF(ISERROR(VLOOKUP($C69,'START LİSTE'!$B$6:$F$1027,2,0)),"",VLOOKUP($C69,'START LİSTE'!$B$6:$F$1027,2,0))</f>
        <v>BAYRAM İZCİAK</v>
      </c>
      <c r="E69" s="17" t="str">
        <f>IF(ISERROR(VLOOKUP($C69,'START LİSTE'!$B$6:$F$1027,4,0)),"",VLOOKUP($C69,'START LİSTE'!$B$6:$F$1027,4,0))</f>
        <v>T</v>
      </c>
      <c r="F69" s="18">
        <f>IF(ISERROR(VLOOKUP($C69,'FERDİ SONUÇ'!$B$6:$H$1140,6,0)),"",VLOOKUP($C69,'FERDİ SONUÇ'!$B$6:$H$1140,6,0))</f>
        <v>0</v>
      </c>
      <c r="G69" s="17">
        <f>IF(OR(E69="",F69="DQ", F69="DNF", F69="DNS", F69=""),"-",VLOOKUP(C69,'FERDİ SONUÇ'!$B$6:$H$1140,7,0))</f>
        <v>36</v>
      </c>
      <c r="H69" s="17">
        <f>IF(OR(E69="",E69="F",F69="DQ", F69="DNF", F69="DNS", F69=""),"-",VLOOKUP(C69,'FERDİ SONUÇ'!$B$6:$H$1140,7,0))</f>
        <v>36</v>
      </c>
      <c r="I69" s="20">
        <f>IF(ISERROR(SMALL(H66:H69,4)),"-",SMALL(H66:H69,4))</f>
        <v>36</v>
      </c>
      <c r="J69" s="21"/>
      <c r="BA69" s="2">
        <v>1093</v>
      </c>
    </row>
    <row r="70" spans="1:53" ht="15" customHeight="1">
      <c r="A70" s="6"/>
      <c r="B70" s="7"/>
      <c r="C70" s="32">
        <v>476</v>
      </c>
      <c r="D70" s="8" t="str">
        <f>IF(ISERROR(VLOOKUP($C70,'START LİSTE'!$B$6:$F$1027,2,0)),"",VLOOKUP($C70,'START LİSTE'!$B$6:$F$1027,2,0))</f>
        <v>HAKAN ERGİN</v>
      </c>
      <c r="E70" s="9" t="str">
        <f>IF(ISERROR(VLOOKUP($C70,'START LİSTE'!$B$6:$F$1027,4,0)),"",VLOOKUP($C70,'START LİSTE'!$B$6:$F$1027,4,0))</f>
        <v>T</v>
      </c>
      <c r="F70" s="10">
        <f>IF(ISERROR(VLOOKUP($C70,'FERDİ SONUÇ'!$B$6:$H$1140,6,0)),"",VLOOKUP($C70,'FERDİ SONUÇ'!$B$6:$H$1140,6,0))</f>
        <v>0</v>
      </c>
      <c r="G70" s="9">
        <f>IF(OR(E70="",F70="DQ", F70="DNF", F70="DNS", F70=""),"-",VLOOKUP(C70,'FERDİ SONUÇ'!$B$6:$H$1140,7,0))</f>
        <v>52</v>
      </c>
      <c r="H70" s="9">
        <f>IF(OR(E70="",E70="F",F70="DQ", F70="DNF", F70="DNS", F70=""),"-",VLOOKUP(C70,'FERDİ SONUÇ'!$B$6:$H$1140,7,0))</f>
        <v>52</v>
      </c>
      <c r="I70" s="12">
        <f>IF(ISERROR(SMALL(H70:H73,1)),"-",SMALL(H70:H73,1))</f>
        <v>52</v>
      </c>
      <c r="J70" s="13"/>
      <c r="BA70" s="2">
        <v>1096</v>
      </c>
    </row>
    <row r="71" spans="1:53" ht="15" customHeight="1">
      <c r="A71" s="14"/>
      <c r="B71" s="15"/>
      <c r="C71" s="33">
        <v>477</v>
      </c>
      <c r="D71" s="16" t="str">
        <f>IF(ISERROR(VLOOKUP($C71,'START LİSTE'!$B$6:$F$1027,2,0)),"",VLOOKUP($C71,'START LİSTE'!$B$6:$F$1027,2,0))</f>
        <v>MEHMET BAŞİ</v>
      </c>
      <c r="E71" s="17" t="str">
        <f>IF(ISERROR(VLOOKUP($C71,'START LİSTE'!$B$6:$F$1027,4,0)),"",VLOOKUP($C71,'START LİSTE'!$B$6:$F$1027,4,0))</f>
        <v>T</v>
      </c>
      <c r="F71" s="18">
        <f>IF(ISERROR(VLOOKUP($C71,'FERDİ SONUÇ'!$B$6:$H$1140,6,0)),"",VLOOKUP($C71,'FERDİ SONUÇ'!$B$6:$H$1140,6,0))</f>
        <v>0</v>
      </c>
      <c r="G71" s="17">
        <f>IF(OR(E71="",F71="DQ", F71="DNF", F71="DNS", F71=""),"-",VLOOKUP(C71,'FERDİ SONUÇ'!$B$6:$H$1140,7,0))</f>
        <v>65</v>
      </c>
      <c r="H71" s="17">
        <f>IF(OR(E71="",E71="F",F71="DQ", F71="DNF", F71="DNS", F71=""),"-",VLOOKUP(C71,'FERDİ SONUÇ'!$B$6:$H$1140,7,0))</f>
        <v>65</v>
      </c>
      <c r="I71" s="20">
        <f>IF(ISERROR(SMALL(H70:H73,2)),"-",SMALL(H70:H73,2))</f>
        <v>64</v>
      </c>
      <c r="J71" s="21"/>
      <c r="BA71" s="2">
        <v>1097</v>
      </c>
    </row>
    <row r="72" spans="1:53" ht="15" customHeight="1">
      <c r="A72" s="124">
        <f>IF(AND(B72&lt;&gt;"",J72&lt;&gt;"DQ"),COUNT(J$6:J$245)-(RANK(J72,J$6:J$245)+COUNTIF(J$6:J72,J72))+2,IF(C70&lt;&gt;"",BA72,""))</f>
        <v>17</v>
      </c>
      <c r="B72" s="15" t="str">
        <f>IF(ISERROR(VLOOKUP(C70,'START LİSTE'!$B$6:$F$1027,3,0)),"",VLOOKUP(C70,'START LİSTE'!$B$6:$F$1027,3,0))</f>
        <v>VAN YENİ ÖZVAN SPOR K.</v>
      </c>
      <c r="C72" s="33">
        <v>478</v>
      </c>
      <c r="D72" s="16" t="str">
        <f>IF(ISERROR(VLOOKUP($C72,'START LİSTE'!$B$6:$F$1027,2,0)),"",VLOOKUP($C72,'START LİSTE'!$B$6:$F$1027,2,0))</f>
        <v>RAHMİ TAN</v>
      </c>
      <c r="E72" s="17" t="str">
        <f>IF(ISERROR(VLOOKUP($C72,'START LİSTE'!$B$6:$F$1027,4,0)),"",VLOOKUP($C72,'START LİSTE'!$B$6:$F$1027,4,0))</f>
        <v>T</v>
      </c>
      <c r="F72" s="18">
        <f>IF(ISERROR(VLOOKUP($C72,'FERDİ SONUÇ'!$B$6:$H$1140,6,0)),"",VLOOKUP($C72,'FERDİ SONUÇ'!$B$6:$H$1140,6,0))</f>
        <v>0</v>
      </c>
      <c r="G72" s="17">
        <f>IF(OR(E72="",F72="DQ", F72="DNF", F72="DNS", F72=""),"-",VLOOKUP(C72,'FERDİ SONUÇ'!$B$6:$H$1140,7,0))</f>
        <v>64</v>
      </c>
      <c r="H72" s="17">
        <f>IF(OR(E72="",E72="F",F72="DQ", F72="DNF", F72="DNS", F72=""),"-",VLOOKUP(C72,'FERDİ SONUÇ'!$B$6:$H$1140,7,0))</f>
        <v>64</v>
      </c>
      <c r="I72" s="20">
        <f>IF(ISERROR(SMALL(H70:H73,3)),"-",SMALL(H70:H73,3))</f>
        <v>65</v>
      </c>
      <c r="J72" s="22">
        <f t="shared" ref="J72" si="15">IFERROR(IF(C70="","",IF(OR(I70="-",I71="-",I72="-"),"celalKAYAÖZ",SUM(I70,I71,I72)))+(I72*0.0001),"DQ")</f>
        <v>181.00649999999999</v>
      </c>
      <c r="BA72" s="2">
        <v>1098</v>
      </c>
    </row>
    <row r="73" spans="1:53" ht="15" customHeight="1">
      <c r="A73" s="14"/>
      <c r="B73" s="15"/>
      <c r="C73" s="33">
        <v>479</v>
      </c>
      <c r="D73" s="16" t="str">
        <f>IF(ISERROR(VLOOKUP($C73,'START LİSTE'!$B$6:$F$1027,2,0)),"",VLOOKUP($C73,'START LİSTE'!$B$6:$F$1027,2,0))</f>
        <v>SERKAN BARTIN</v>
      </c>
      <c r="E73" s="17" t="str">
        <f>IF(ISERROR(VLOOKUP($C73,'START LİSTE'!$B$6:$F$1027,4,0)),"",VLOOKUP($C73,'START LİSTE'!$B$6:$F$1027,4,0))</f>
        <v>T</v>
      </c>
      <c r="F73" s="18">
        <f>IF(ISERROR(VLOOKUP($C73,'FERDİ SONUÇ'!$B$6:$H$1140,6,0)),"",VLOOKUP($C73,'FERDİ SONUÇ'!$B$6:$H$1140,6,0))</f>
        <v>0</v>
      </c>
      <c r="G73" s="17">
        <f>IF(OR(E73="",F73="DQ", F73="DNF", F73="DNS", F73=""),"-",VLOOKUP(C73,'FERDİ SONUÇ'!$B$6:$H$1140,7,0))</f>
        <v>68</v>
      </c>
      <c r="H73" s="17">
        <f>IF(OR(E73="",E73="F",F73="DQ", F73="DNF", F73="DNS", F73=""),"-",VLOOKUP(C73,'FERDİ SONUÇ'!$B$6:$H$1140,7,0))</f>
        <v>68</v>
      </c>
      <c r="I73" s="20">
        <f>IF(ISERROR(SMALL(H70:H73,4)),"-",SMALL(H70:H73,4))</f>
        <v>68</v>
      </c>
      <c r="J73" s="21"/>
      <c r="BA73" s="2">
        <v>1099</v>
      </c>
    </row>
    <row r="74" spans="1:53" ht="15" customHeight="1">
      <c r="A74" s="6"/>
      <c r="B74" s="7"/>
      <c r="C74" s="32"/>
      <c r="D74" s="8" t="str">
        <f>IF(ISERROR(VLOOKUP($C74,'START LİSTE'!$B$6:$F$1027,2,0)),"",VLOOKUP($C74,'START LİSTE'!$B$6:$F$1027,2,0))</f>
        <v/>
      </c>
      <c r="E74" s="9" t="str">
        <f>IF(ISERROR(VLOOKUP($C74,'START LİSTE'!$B$6:$F$1027,4,0)),"",VLOOKUP($C74,'START LİSTE'!$B$6:$F$1027,4,0))</f>
        <v/>
      </c>
      <c r="F74" s="10" t="str">
        <f>IF(ISERROR(VLOOKUP($C74,'FERDİ SONUÇ'!$B$6:$H$1140,6,0)),"",VLOOKUP($C74,'FERDİ SONUÇ'!$B$6:$H$1140,6,0))</f>
        <v/>
      </c>
      <c r="G74" s="9" t="str">
        <f>IF(OR(E74="",F74="DQ", F74="DNF", F74="DNS", F74=""),"-",VLOOKUP(C74,'FERDİ SONUÇ'!$B$6:$H$1140,7,0))</f>
        <v>-</v>
      </c>
      <c r="H74" s="9" t="str">
        <f>IF(OR(E74="",E74="F",F74="DQ", F74="DNF", F74="DNS", F74=""),"-",VLOOKUP(C74,'FERDİ SONUÇ'!$B$6:$H$1140,7,0))</f>
        <v>-</v>
      </c>
      <c r="I74" s="12" t="str">
        <f>IF(ISERROR(SMALL(H74:H77,1)),"-",SMALL(H74:H77,1))</f>
        <v>-</v>
      </c>
      <c r="J74" s="13"/>
      <c r="BA74" s="2">
        <v>1102</v>
      </c>
    </row>
    <row r="75" spans="1:53" ht="15" customHeight="1">
      <c r="A75" s="14"/>
      <c r="B75" s="15"/>
      <c r="C75" s="33"/>
      <c r="D75" s="16" t="str">
        <f>IF(ISERROR(VLOOKUP($C75,'START LİSTE'!$B$6:$F$1027,2,0)),"",VLOOKUP($C75,'START LİSTE'!$B$6:$F$1027,2,0))</f>
        <v/>
      </c>
      <c r="E75" s="17" t="str">
        <f>IF(ISERROR(VLOOKUP($C75,'START LİSTE'!$B$6:$F$1027,4,0)),"",VLOOKUP($C75,'START LİSTE'!$B$6:$F$1027,4,0))</f>
        <v/>
      </c>
      <c r="F75" s="18" t="str">
        <f>IF(ISERROR(VLOOKUP($C75,'FERDİ SONUÇ'!$B$6:$H$1140,6,0)),"",VLOOKUP($C75,'FERDİ SONUÇ'!$B$6:$H$1140,6,0))</f>
        <v/>
      </c>
      <c r="G75" s="17" t="str">
        <f>IF(OR(E75="",F75="DQ", F75="DNF", F75="DNS", F75=""),"-",VLOOKUP(C75,'FERDİ SONUÇ'!$B$6:$H$1140,7,0))</f>
        <v>-</v>
      </c>
      <c r="H75" s="17" t="str">
        <f>IF(OR(E75="",E75="F",F75="DQ", F75="DNF", F75="DNS", F75=""),"-",VLOOKUP(C75,'FERDİ SONUÇ'!$B$6:$H$1140,7,0))</f>
        <v>-</v>
      </c>
      <c r="I75" s="20" t="str">
        <f>IF(ISERROR(SMALL(H74:H77,2)),"-",SMALL(H74:H77,2))</f>
        <v>-</v>
      </c>
      <c r="J75" s="21"/>
      <c r="BA75" s="2">
        <v>1103</v>
      </c>
    </row>
    <row r="76" spans="1:53" ht="15" customHeight="1">
      <c r="A76" s="124" t="str">
        <f>IF(AND(B76&lt;&gt;"",J76&lt;&gt;"DQ"),COUNT(J$6:J$245)-(RANK(J76,J$6:J$245)+COUNTIF(J$6:J76,J76))+2,IF(C74&lt;&gt;"",BA76,""))</f>
        <v/>
      </c>
      <c r="B76" s="15" t="str">
        <f>IF(ISERROR(VLOOKUP(C74,'START LİSTE'!$B$6:$F$1027,3,0)),"",VLOOKUP(C74,'START LİSTE'!$B$6:$F$1027,3,0))</f>
        <v/>
      </c>
      <c r="C76" s="33"/>
      <c r="D76" s="16" t="str">
        <f>IF(ISERROR(VLOOKUP($C76,'START LİSTE'!$B$6:$F$1027,2,0)),"",VLOOKUP($C76,'START LİSTE'!$B$6:$F$1027,2,0))</f>
        <v/>
      </c>
      <c r="E76" s="17" t="str">
        <f>IF(ISERROR(VLOOKUP($C76,'START LİSTE'!$B$6:$F$1027,4,0)),"",VLOOKUP($C76,'START LİSTE'!$B$6:$F$1027,4,0))</f>
        <v/>
      </c>
      <c r="F76" s="18" t="str">
        <f>IF(ISERROR(VLOOKUP($C76,'FERDİ SONUÇ'!$B$6:$H$1140,6,0)),"",VLOOKUP($C76,'FERDİ SONUÇ'!$B$6:$H$1140,6,0))</f>
        <v/>
      </c>
      <c r="G76" s="17" t="str">
        <f>IF(OR(E76="",F76="DQ", F76="DNF", F76="DNS", F76=""),"-",VLOOKUP(C76,'FERDİ SONUÇ'!$B$6:$H$1140,7,0))</f>
        <v>-</v>
      </c>
      <c r="H76" s="17" t="str">
        <f>IF(OR(E76="",E76="F",F76="DQ", F76="DNF", F76="DNS", F76=""),"-",VLOOKUP(C76,'FERDİ SONUÇ'!$B$6:$H$1140,7,0))</f>
        <v>-</v>
      </c>
      <c r="I76" s="20" t="str">
        <f>IF(ISERROR(SMALL(H74:H77,3)),"-",SMALL(H74:H77,3))</f>
        <v>-</v>
      </c>
      <c r="J76" s="22" t="str">
        <f t="shared" ref="J76" si="16">IFERROR(IF(C74="","",IF(OR(I74="-",I75="-",I76="-"),"celalKAYAÖZ",SUM(I74,I75,I76)))+(I76*0.0001),"DQ")</f>
        <v>DQ</v>
      </c>
      <c r="BA76" s="2">
        <v>1104</v>
      </c>
    </row>
    <row r="77" spans="1:53" ht="15" customHeight="1">
      <c r="A77" s="14"/>
      <c r="B77" s="15"/>
      <c r="C77" s="33"/>
      <c r="D77" s="16" t="str">
        <f>IF(ISERROR(VLOOKUP($C77,'START LİSTE'!$B$6:$F$1027,2,0)),"",VLOOKUP($C77,'START LİSTE'!$B$6:$F$1027,2,0))</f>
        <v/>
      </c>
      <c r="E77" s="17" t="str">
        <f>IF(ISERROR(VLOOKUP($C77,'START LİSTE'!$B$6:$F$1027,4,0)),"",VLOOKUP($C77,'START LİSTE'!$B$6:$F$1027,4,0))</f>
        <v/>
      </c>
      <c r="F77" s="18" t="str">
        <f>IF(ISERROR(VLOOKUP($C77,'FERDİ SONUÇ'!$B$6:$H$1140,6,0)),"",VLOOKUP($C77,'FERDİ SONUÇ'!$B$6:$H$1140,6,0))</f>
        <v/>
      </c>
      <c r="G77" s="17" t="str">
        <f>IF(OR(E77="",F77="DQ", F77="DNF", F77="DNS", F77=""),"-",VLOOKUP(C77,'FERDİ SONUÇ'!$B$6:$H$1140,7,0))</f>
        <v>-</v>
      </c>
      <c r="H77" s="17" t="str">
        <f>IF(OR(E77="",E77="F",F77="DQ", F77="DNF", F77="DNS", F77=""),"-",VLOOKUP(C77,'FERDİ SONUÇ'!$B$6:$H$1140,7,0))</f>
        <v>-</v>
      </c>
      <c r="I77" s="20" t="str">
        <f>IF(ISERROR(SMALL(H74:H77,4)),"-",SMALL(H74:H77,4))</f>
        <v>-</v>
      </c>
      <c r="J77" s="21"/>
      <c r="BA77" s="2">
        <v>1105</v>
      </c>
    </row>
    <row r="78" spans="1:53" ht="15" customHeight="1">
      <c r="A78" s="6"/>
      <c r="B78" s="7"/>
      <c r="C78" s="32"/>
      <c r="D78" s="8" t="str">
        <f>IF(ISERROR(VLOOKUP($C78,'START LİSTE'!$B$6:$F$1027,2,0)),"",VLOOKUP($C78,'START LİSTE'!$B$6:$F$1027,2,0))</f>
        <v/>
      </c>
      <c r="E78" s="9" t="str">
        <f>IF(ISERROR(VLOOKUP($C78,'START LİSTE'!$B$6:$F$1027,4,0)),"",VLOOKUP($C78,'START LİSTE'!$B$6:$F$1027,4,0))</f>
        <v/>
      </c>
      <c r="F78" s="10" t="str">
        <f>IF(ISERROR(VLOOKUP($C78,'FERDİ SONUÇ'!$B$6:$H$1140,6,0)),"",VLOOKUP($C78,'FERDİ SONUÇ'!$B$6:$H$1140,6,0))</f>
        <v/>
      </c>
      <c r="G78" s="9" t="str">
        <f>IF(OR(E78="",F78="DQ", F78="DNF", F78="DNS", F78=""),"-",VLOOKUP(C78,'FERDİ SONUÇ'!$B$6:$H$1140,7,0))</f>
        <v>-</v>
      </c>
      <c r="H78" s="9" t="str">
        <f>IF(OR(E78="",E78="F",F78="DQ", F78="DNF", F78="DNS", F78=""),"-",VLOOKUP(C78,'FERDİ SONUÇ'!$B$6:$H$1140,7,0))</f>
        <v>-</v>
      </c>
      <c r="I78" s="12" t="str">
        <f>IF(ISERROR(SMALL(H78:H81,1)),"-",SMALL(H78:H81,1))</f>
        <v>-</v>
      </c>
      <c r="J78" s="13"/>
      <c r="BA78" s="2">
        <v>1108</v>
      </c>
    </row>
    <row r="79" spans="1:53" ht="15" customHeight="1">
      <c r="A79" s="14"/>
      <c r="B79" s="15"/>
      <c r="C79" s="33"/>
      <c r="D79" s="16" t="str">
        <f>IF(ISERROR(VLOOKUP($C79,'START LİSTE'!$B$6:$F$1027,2,0)),"",VLOOKUP($C79,'START LİSTE'!$B$6:$F$1027,2,0))</f>
        <v/>
      </c>
      <c r="E79" s="17" t="str">
        <f>IF(ISERROR(VLOOKUP($C79,'START LİSTE'!$B$6:$F$1027,4,0)),"",VLOOKUP($C79,'START LİSTE'!$B$6:$F$1027,4,0))</f>
        <v/>
      </c>
      <c r="F79" s="18" t="str">
        <f>IF(ISERROR(VLOOKUP($C79,'FERDİ SONUÇ'!$B$6:$H$1140,6,0)),"",VLOOKUP($C79,'FERDİ SONUÇ'!$B$6:$H$1140,6,0))</f>
        <v/>
      </c>
      <c r="G79" s="17" t="str">
        <f>IF(OR(E79="",F79="DQ", F79="DNF", F79="DNS", F79=""),"-",VLOOKUP(C79,'FERDİ SONUÇ'!$B$6:$H$1140,7,0))</f>
        <v>-</v>
      </c>
      <c r="H79" s="17" t="str">
        <f>IF(OR(E79="",E79="F",F79="DQ", F79="DNF", F79="DNS", F79=""),"-",VLOOKUP(C79,'FERDİ SONUÇ'!$B$6:$H$1140,7,0))</f>
        <v>-</v>
      </c>
      <c r="I79" s="20" t="str">
        <f>IF(ISERROR(SMALL(H78:H81,2)),"-",SMALL(H78:H81,2))</f>
        <v>-</v>
      </c>
      <c r="J79" s="21"/>
      <c r="BA79" s="2">
        <v>1109</v>
      </c>
    </row>
    <row r="80" spans="1:53" ht="15" customHeight="1">
      <c r="A80" s="124" t="str">
        <f>IF(AND(B80&lt;&gt;"",J80&lt;&gt;"DQ"),COUNT(J$6:J$245)-(RANK(J80,J$6:J$245)+COUNTIF(J$6:J80,J80))+2,IF(C78&lt;&gt;"",BA80,""))</f>
        <v/>
      </c>
      <c r="B80" s="15" t="str">
        <f>IF(ISERROR(VLOOKUP(C78,'START LİSTE'!$B$6:$F$1027,3,0)),"",VLOOKUP(C78,'START LİSTE'!$B$6:$F$1027,3,0))</f>
        <v/>
      </c>
      <c r="C80" s="33"/>
      <c r="D80" s="16" t="str">
        <f>IF(ISERROR(VLOOKUP($C80,'START LİSTE'!$B$6:$F$1027,2,0)),"",VLOOKUP($C80,'START LİSTE'!$B$6:$F$1027,2,0))</f>
        <v/>
      </c>
      <c r="E80" s="17" t="str">
        <f>IF(ISERROR(VLOOKUP($C80,'START LİSTE'!$B$6:$F$1027,4,0)),"",VLOOKUP($C80,'START LİSTE'!$B$6:$F$1027,4,0))</f>
        <v/>
      </c>
      <c r="F80" s="18" t="str">
        <f>IF(ISERROR(VLOOKUP($C80,'FERDİ SONUÇ'!$B$6:$H$1140,6,0)),"",VLOOKUP($C80,'FERDİ SONUÇ'!$B$6:$H$1140,6,0))</f>
        <v/>
      </c>
      <c r="G80" s="17" t="str">
        <f>IF(OR(E80="",F80="DQ", F80="DNF", F80="DNS", F80=""),"-",VLOOKUP(C80,'FERDİ SONUÇ'!$B$6:$H$1140,7,0))</f>
        <v>-</v>
      </c>
      <c r="H80" s="17" t="str">
        <f>IF(OR(E80="",E80="F",F80="DQ", F80="DNF", F80="DNS", F80=""),"-",VLOOKUP(C80,'FERDİ SONUÇ'!$B$6:$H$1140,7,0))</f>
        <v>-</v>
      </c>
      <c r="I80" s="20" t="str">
        <f>IF(ISERROR(SMALL(H78:H81,3)),"-",SMALL(H78:H81,3))</f>
        <v>-</v>
      </c>
      <c r="J80" s="22" t="str">
        <f t="shared" ref="J80" si="17">IFERROR(IF(C78="","",IF(OR(I78="-",I79="-",I80="-"),"celalKAYAÖZ",SUM(I78,I79,I80)))+(I80*0.0001),"DQ")</f>
        <v>DQ</v>
      </c>
      <c r="BA80" s="2">
        <v>1110</v>
      </c>
    </row>
    <row r="81" spans="1:53" ht="15" customHeight="1">
      <c r="A81" s="14"/>
      <c r="B81" s="15"/>
      <c r="C81" s="33"/>
      <c r="D81" s="16" t="str">
        <f>IF(ISERROR(VLOOKUP($C81,'START LİSTE'!$B$6:$F$1027,2,0)),"",VLOOKUP($C81,'START LİSTE'!$B$6:$F$1027,2,0))</f>
        <v/>
      </c>
      <c r="E81" s="17" t="str">
        <f>IF(ISERROR(VLOOKUP($C81,'START LİSTE'!$B$6:$F$1027,4,0)),"",VLOOKUP($C81,'START LİSTE'!$B$6:$F$1027,4,0))</f>
        <v/>
      </c>
      <c r="F81" s="18" t="str">
        <f>IF(ISERROR(VLOOKUP($C81,'FERDİ SONUÇ'!$B$6:$H$1140,6,0)),"",VLOOKUP($C81,'FERDİ SONUÇ'!$B$6:$H$1140,6,0))</f>
        <v/>
      </c>
      <c r="G81" s="17" t="str">
        <f>IF(OR(E81="",F81="DQ", F81="DNF", F81="DNS", F81=""),"-",VLOOKUP(C81,'FERDİ SONUÇ'!$B$6:$H$1140,7,0))</f>
        <v>-</v>
      </c>
      <c r="H81" s="17" t="str">
        <f>IF(OR(E81="",E81="F",F81="DQ", F81="DNF", F81="DNS", F81=""),"-",VLOOKUP(C81,'FERDİ SONUÇ'!$B$6:$H$1140,7,0))</f>
        <v>-</v>
      </c>
      <c r="I81" s="20" t="str">
        <f>IF(ISERROR(SMALL(H78:H81,4)),"-",SMALL(H78:H81,4))</f>
        <v>-</v>
      </c>
      <c r="J81" s="21"/>
      <c r="BA81" s="2">
        <v>1111</v>
      </c>
    </row>
    <row r="82" spans="1:53" ht="15" customHeight="1">
      <c r="A82" s="6"/>
      <c r="B82" s="7"/>
      <c r="C82" s="32"/>
      <c r="D82" s="8" t="str">
        <f>IF(ISERROR(VLOOKUP($C82,'START LİSTE'!$B$6:$F$1027,2,0)),"",VLOOKUP($C82,'START LİSTE'!$B$6:$F$1027,2,0))</f>
        <v/>
      </c>
      <c r="E82" s="9" t="str">
        <f>IF(ISERROR(VLOOKUP($C82,'START LİSTE'!$B$6:$F$1027,4,0)),"",VLOOKUP($C82,'START LİSTE'!$B$6:$F$1027,4,0))</f>
        <v/>
      </c>
      <c r="F82" s="10" t="str">
        <f>IF(ISERROR(VLOOKUP($C82,'FERDİ SONUÇ'!$B$6:$H$1140,6,0)),"",VLOOKUP($C82,'FERDİ SONUÇ'!$B$6:$H$1140,6,0))</f>
        <v/>
      </c>
      <c r="G82" s="9" t="str">
        <f>IF(OR(E82="",F82="DQ", F82="DNF", F82="DNS", F82=""),"-",VLOOKUP(C82,'FERDİ SONUÇ'!$B$6:$H$1140,7,0))</f>
        <v>-</v>
      </c>
      <c r="H82" s="9" t="str">
        <f>IF(OR(E82="",E82="F",F82="DQ", F82="DNF", F82="DNS", F82=""),"-",VLOOKUP(C82,'FERDİ SONUÇ'!$B$6:$H$1140,7,0))</f>
        <v>-</v>
      </c>
      <c r="I82" s="12" t="str">
        <f>IF(ISERROR(SMALL(H82:H85,1)),"-",SMALL(H82:H85,1))</f>
        <v>-</v>
      </c>
      <c r="J82" s="13"/>
      <c r="BA82" s="2">
        <v>1114</v>
      </c>
    </row>
    <row r="83" spans="1:53" ht="15" customHeight="1">
      <c r="A83" s="14"/>
      <c r="B83" s="15"/>
      <c r="C83" s="33"/>
      <c r="D83" s="16" t="str">
        <f>IF(ISERROR(VLOOKUP($C83,'START LİSTE'!$B$6:$F$1027,2,0)),"",VLOOKUP($C83,'START LİSTE'!$B$6:$F$1027,2,0))</f>
        <v/>
      </c>
      <c r="E83" s="17" t="str">
        <f>IF(ISERROR(VLOOKUP($C83,'START LİSTE'!$B$6:$F$1027,4,0)),"",VLOOKUP($C83,'START LİSTE'!$B$6:$F$1027,4,0))</f>
        <v/>
      </c>
      <c r="F83" s="18" t="str">
        <f>IF(ISERROR(VLOOKUP($C83,'FERDİ SONUÇ'!$B$6:$H$1140,6,0)),"",VLOOKUP($C83,'FERDİ SONUÇ'!$B$6:$H$1140,6,0))</f>
        <v/>
      </c>
      <c r="G83" s="17" t="str">
        <f>IF(OR(E83="",F83="DQ", F83="DNF", F83="DNS", F83=""),"-",VLOOKUP(C83,'FERDİ SONUÇ'!$B$6:$H$1140,7,0))</f>
        <v>-</v>
      </c>
      <c r="H83" s="17" t="str">
        <f>IF(OR(E83="",E83="F",F83="DQ", F83="DNF", F83="DNS", F83=""),"-",VLOOKUP(C83,'FERDİ SONUÇ'!$B$6:$H$1140,7,0))</f>
        <v>-</v>
      </c>
      <c r="I83" s="20" t="str">
        <f>IF(ISERROR(SMALL(H82:H85,2)),"-",SMALL(H82:H85,2))</f>
        <v>-</v>
      </c>
      <c r="J83" s="21"/>
      <c r="BA83" s="2">
        <v>1115</v>
      </c>
    </row>
    <row r="84" spans="1:53" ht="15" customHeight="1">
      <c r="A84" s="124" t="str">
        <f>IF(AND(B84&lt;&gt;"",J84&lt;&gt;"DQ"),COUNT(J$6:J$245)-(RANK(J84,J$6:J$245)+COUNTIF(J$6:J84,J84))+2,IF(C82&lt;&gt;"",BA84,""))</f>
        <v/>
      </c>
      <c r="B84" s="15" t="str">
        <f>IF(ISERROR(VLOOKUP(C82,'START LİSTE'!$B$6:$F$1027,3,0)),"",VLOOKUP(C82,'START LİSTE'!$B$6:$F$1027,3,0))</f>
        <v/>
      </c>
      <c r="C84" s="33"/>
      <c r="D84" s="16" t="str">
        <f>IF(ISERROR(VLOOKUP($C84,'START LİSTE'!$B$6:$F$1027,2,0)),"",VLOOKUP($C84,'START LİSTE'!$B$6:$F$1027,2,0))</f>
        <v/>
      </c>
      <c r="E84" s="17" t="str">
        <f>IF(ISERROR(VLOOKUP($C84,'START LİSTE'!$B$6:$F$1027,4,0)),"",VLOOKUP($C84,'START LİSTE'!$B$6:$F$1027,4,0))</f>
        <v/>
      </c>
      <c r="F84" s="18" t="str">
        <f>IF(ISERROR(VLOOKUP($C84,'FERDİ SONUÇ'!$B$6:$H$1140,6,0)),"",VLOOKUP($C84,'FERDİ SONUÇ'!$B$6:$H$1140,6,0))</f>
        <v/>
      </c>
      <c r="G84" s="17" t="str">
        <f>IF(OR(E84="",F84="DQ", F84="DNF", F84="DNS", F84=""),"-",VLOOKUP(C84,'FERDİ SONUÇ'!$B$6:$H$1140,7,0))</f>
        <v>-</v>
      </c>
      <c r="H84" s="17" t="str">
        <f>IF(OR(E84="",E84="F",F84="DQ", F84="DNF", F84="DNS", F84=""),"-",VLOOKUP(C84,'FERDİ SONUÇ'!$B$6:$H$1140,7,0))</f>
        <v>-</v>
      </c>
      <c r="I84" s="20" t="str">
        <f>IF(ISERROR(SMALL(H82:H85,3)),"-",SMALL(H82:H85,3))</f>
        <v>-</v>
      </c>
      <c r="J84" s="22" t="str">
        <f t="shared" ref="J84" si="18">IFERROR(IF(C82="","",IF(OR(I82="-",I83="-",I84="-"),"celalKAYAÖZ",SUM(I82,I83,I84)))+(I84*0.0001),"DQ")</f>
        <v>DQ</v>
      </c>
      <c r="BA84" s="2">
        <v>1116</v>
      </c>
    </row>
    <row r="85" spans="1:53" ht="15" customHeight="1">
      <c r="A85" s="14"/>
      <c r="B85" s="15"/>
      <c r="C85" s="33"/>
      <c r="D85" s="16" t="str">
        <f>IF(ISERROR(VLOOKUP($C85,'START LİSTE'!$B$6:$F$1027,2,0)),"",VLOOKUP($C85,'START LİSTE'!$B$6:$F$1027,2,0))</f>
        <v/>
      </c>
      <c r="E85" s="17" t="str">
        <f>IF(ISERROR(VLOOKUP($C85,'START LİSTE'!$B$6:$F$1027,4,0)),"",VLOOKUP($C85,'START LİSTE'!$B$6:$F$1027,4,0))</f>
        <v/>
      </c>
      <c r="F85" s="18" t="str">
        <f>IF(ISERROR(VLOOKUP($C85,'FERDİ SONUÇ'!$B$6:$H$1140,6,0)),"",VLOOKUP($C85,'FERDİ SONUÇ'!$B$6:$H$1140,6,0))</f>
        <v/>
      </c>
      <c r="G85" s="17" t="str">
        <f>IF(OR(E85="",F85="DQ", F85="DNF", F85="DNS", F85=""),"-",VLOOKUP(C85,'FERDİ SONUÇ'!$B$6:$H$1140,7,0))</f>
        <v>-</v>
      </c>
      <c r="H85" s="17" t="str">
        <f>IF(OR(E85="",E85="F",F85="DQ", F85="DNF", F85="DNS", F85=""),"-",VLOOKUP(C85,'FERDİ SONUÇ'!$B$6:$H$1140,7,0))</f>
        <v>-</v>
      </c>
      <c r="I85" s="20" t="str">
        <f>IF(ISERROR(SMALL(H82:H85,4)),"-",SMALL(H82:H85,4))</f>
        <v>-</v>
      </c>
      <c r="J85" s="21"/>
      <c r="BA85" s="2">
        <v>1117</v>
      </c>
    </row>
    <row r="86" spans="1:53" ht="15" customHeight="1">
      <c r="A86" s="6"/>
      <c r="B86" s="7"/>
      <c r="C86" s="32"/>
      <c r="D86" s="8" t="str">
        <f>IF(ISERROR(VLOOKUP($C86,'START LİSTE'!$B$6:$F$1027,2,0)),"",VLOOKUP($C86,'START LİSTE'!$B$6:$F$1027,2,0))</f>
        <v/>
      </c>
      <c r="E86" s="9" t="str">
        <f>IF(ISERROR(VLOOKUP($C86,'START LİSTE'!$B$6:$F$1027,4,0)),"",VLOOKUP($C86,'START LİSTE'!$B$6:$F$1027,4,0))</f>
        <v/>
      </c>
      <c r="F86" s="10" t="str">
        <f>IF(ISERROR(VLOOKUP($C86,'FERDİ SONUÇ'!$B$6:$H$1140,6,0)),"",VLOOKUP($C86,'FERDİ SONUÇ'!$B$6:$H$1140,6,0))</f>
        <v/>
      </c>
      <c r="G86" s="9" t="str">
        <f>IF(OR(E86="",F86="DQ", F86="DNF", F86="DNS", F86=""),"-",VLOOKUP(C86,'FERDİ SONUÇ'!$B$6:$H$1140,7,0))</f>
        <v>-</v>
      </c>
      <c r="H86" s="9" t="str">
        <f>IF(OR(E86="",E86="F",F86="DQ", F86="DNF", F86="DNS", F86=""),"-",VLOOKUP(C86,'FERDİ SONUÇ'!$B$6:$H$1140,7,0))</f>
        <v>-</v>
      </c>
      <c r="I86" s="12" t="str">
        <f>IF(ISERROR(SMALL(H86:H89,1)),"-",SMALL(H86:H89,1))</f>
        <v>-</v>
      </c>
      <c r="J86" s="13"/>
      <c r="BA86" s="2">
        <v>1120</v>
      </c>
    </row>
    <row r="87" spans="1:53" ht="15" customHeight="1">
      <c r="A87" s="14"/>
      <c r="B87" s="15"/>
      <c r="C87" s="33"/>
      <c r="D87" s="16" t="str">
        <f>IF(ISERROR(VLOOKUP($C87,'START LİSTE'!$B$6:$F$1027,2,0)),"",VLOOKUP($C87,'START LİSTE'!$B$6:$F$1027,2,0))</f>
        <v/>
      </c>
      <c r="E87" s="17" t="str">
        <f>IF(ISERROR(VLOOKUP($C87,'START LİSTE'!$B$6:$F$1027,4,0)),"",VLOOKUP($C87,'START LİSTE'!$B$6:$F$1027,4,0))</f>
        <v/>
      </c>
      <c r="F87" s="18" t="str">
        <f>IF(ISERROR(VLOOKUP($C87,'FERDİ SONUÇ'!$B$6:$H$1140,6,0)),"",VLOOKUP($C87,'FERDİ SONUÇ'!$B$6:$H$1140,6,0))</f>
        <v/>
      </c>
      <c r="G87" s="17" t="str">
        <f>IF(OR(E87="",F87="DQ", F87="DNF", F87="DNS", F87=""),"-",VLOOKUP(C87,'FERDİ SONUÇ'!$B$6:$H$1140,7,0))</f>
        <v>-</v>
      </c>
      <c r="H87" s="17" t="str">
        <f>IF(OR(E87="",E87="F",F87="DQ", F87="DNF", F87="DNS", F87=""),"-",VLOOKUP(C87,'FERDİ SONUÇ'!$B$6:$H$1140,7,0))</f>
        <v>-</v>
      </c>
      <c r="I87" s="20" t="str">
        <f>IF(ISERROR(SMALL(H86:H89,2)),"-",SMALL(H86:H89,2))</f>
        <v>-</v>
      </c>
      <c r="J87" s="21"/>
      <c r="BA87" s="2">
        <v>1121</v>
      </c>
    </row>
    <row r="88" spans="1:53" ht="15" customHeight="1">
      <c r="A88" s="124" t="str">
        <f>IF(AND(B88&lt;&gt;"",J88&lt;&gt;"DQ"),COUNT(J$6:J$245)-(RANK(J88,J$6:J$245)+COUNTIF(J$6:J88,J88))+2,IF(C86&lt;&gt;"",BA88,""))</f>
        <v/>
      </c>
      <c r="B88" s="15" t="str">
        <f>IF(ISERROR(VLOOKUP(C86,'START LİSTE'!$B$6:$F$1027,3,0)),"",VLOOKUP(C86,'START LİSTE'!$B$6:$F$1027,3,0))</f>
        <v/>
      </c>
      <c r="C88" s="33"/>
      <c r="D88" s="16" t="str">
        <f>IF(ISERROR(VLOOKUP($C88,'START LİSTE'!$B$6:$F$1027,2,0)),"",VLOOKUP($C88,'START LİSTE'!$B$6:$F$1027,2,0))</f>
        <v/>
      </c>
      <c r="E88" s="17" t="str">
        <f>IF(ISERROR(VLOOKUP($C88,'START LİSTE'!$B$6:$F$1027,4,0)),"",VLOOKUP($C88,'START LİSTE'!$B$6:$F$1027,4,0))</f>
        <v/>
      </c>
      <c r="F88" s="18" t="str">
        <f>IF(ISERROR(VLOOKUP($C88,'FERDİ SONUÇ'!$B$6:$H$1140,6,0)),"",VLOOKUP($C88,'FERDİ SONUÇ'!$B$6:$H$1140,6,0))</f>
        <v/>
      </c>
      <c r="G88" s="17" t="str">
        <f>IF(OR(E88="",F88="DQ", F88="DNF", F88="DNS", F88=""),"-",VLOOKUP(C88,'FERDİ SONUÇ'!$B$6:$H$1140,7,0))</f>
        <v>-</v>
      </c>
      <c r="H88" s="17" t="str">
        <f>IF(OR(E88="",E88="F",F88="DQ", F88="DNF", F88="DNS", F88=""),"-",VLOOKUP(C88,'FERDİ SONUÇ'!$B$6:$H$1140,7,0))</f>
        <v>-</v>
      </c>
      <c r="I88" s="20" t="str">
        <f>IF(ISERROR(SMALL(H86:H89,3)),"-",SMALL(H86:H89,3))</f>
        <v>-</v>
      </c>
      <c r="J88" s="22" t="str">
        <f t="shared" ref="J88" si="19">IFERROR(IF(C86="","",IF(OR(I86="-",I87="-",I88="-"),"celalKAYAÖZ",SUM(I86,I87,I88)))+(I88*0.0001),"DQ")</f>
        <v>DQ</v>
      </c>
      <c r="BA88" s="2">
        <v>1122</v>
      </c>
    </row>
    <row r="89" spans="1:53" ht="15" customHeight="1">
      <c r="A89" s="14"/>
      <c r="B89" s="15"/>
      <c r="C89" s="33"/>
      <c r="D89" s="16" t="str">
        <f>IF(ISERROR(VLOOKUP($C89,'START LİSTE'!$B$6:$F$1027,2,0)),"",VLOOKUP($C89,'START LİSTE'!$B$6:$F$1027,2,0))</f>
        <v/>
      </c>
      <c r="E89" s="17" t="str">
        <f>IF(ISERROR(VLOOKUP($C89,'START LİSTE'!$B$6:$F$1027,4,0)),"",VLOOKUP($C89,'START LİSTE'!$B$6:$F$1027,4,0))</f>
        <v/>
      </c>
      <c r="F89" s="18" t="str">
        <f>IF(ISERROR(VLOOKUP($C89,'FERDİ SONUÇ'!$B$6:$H$1140,6,0)),"",VLOOKUP($C89,'FERDİ SONUÇ'!$B$6:$H$1140,6,0))</f>
        <v/>
      </c>
      <c r="G89" s="17" t="str">
        <f>IF(OR(E89="",F89="DQ", F89="DNF", F89="DNS", F89=""),"-",VLOOKUP(C89,'FERDİ SONUÇ'!$B$6:$H$1140,7,0))</f>
        <v>-</v>
      </c>
      <c r="H89" s="17" t="str">
        <f>IF(OR(E89="",E89="F",F89="DQ", F89="DNF", F89="DNS", F89=""),"-",VLOOKUP(C89,'FERDİ SONUÇ'!$B$6:$H$1140,7,0))</f>
        <v>-</v>
      </c>
      <c r="I89" s="20" t="str">
        <f>IF(ISERROR(SMALL(H86:H89,4)),"-",SMALL(H86:H89,4))</f>
        <v>-</v>
      </c>
      <c r="J89" s="21"/>
      <c r="BA89" s="2">
        <v>1123</v>
      </c>
    </row>
    <row r="90" spans="1:53" ht="15" customHeight="1">
      <c r="A90" s="6"/>
      <c r="B90" s="7"/>
      <c r="C90" s="32"/>
      <c r="D90" s="8" t="str">
        <f>IF(ISERROR(VLOOKUP($C90,'START LİSTE'!$B$6:$F$1027,2,0)),"",VLOOKUP($C90,'START LİSTE'!$B$6:$F$1027,2,0))</f>
        <v/>
      </c>
      <c r="E90" s="9" t="str">
        <f>IF(ISERROR(VLOOKUP($C90,'START LİSTE'!$B$6:$F$1027,4,0)),"",VLOOKUP($C90,'START LİSTE'!$B$6:$F$1027,4,0))</f>
        <v/>
      </c>
      <c r="F90" s="10" t="str">
        <f>IF(ISERROR(VLOOKUP($C90,'FERDİ SONUÇ'!$B$6:$H$1140,6,0)),"",VLOOKUP($C90,'FERDİ SONUÇ'!$B$6:$H$1140,6,0))</f>
        <v/>
      </c>
      <c r="G90" s="9" t="str">
        <f>IF(OR(E90="",F90="DQ", F90="DNF", F90="DNS", F90=""),"-",VLOOKUP(C90,'FERDİ SONUÇ'!$B$6:$H$1140,7,0))</f>
        <v>-</v>
      </c>
      <c r="H90" s="9" t="str">
        <f>IF(OR(E90="",E90="F",F90="DQ", F90="DNF", F90="DNS", F90=""),"-",VLOOKUP(C90,'FERDİ SONUÇ'!$B$6:$H$1140,7,0))</f>
        <v>-</v>
      </c>
      <c r="I90" s="12" t="str">
        <f>IF(ISERROR(SMALL(H90:H93,1)),"-",SMALL(H90:H93,1))</f>
        <v>-</v>
      </c>
      <c r="J90" s="13"/>
      <c r="BA90" s="2">
        <v>1126</v>
      </c>
    </row>
    <row r="91" spans="1:53" ht="15" customHeight="1">
      <c r="A91" s="14"/>
      <c r="B91" s="15"/>
      <c r="C91" s="33"/>
      <c r="D91" s="16" t="str">
        <f>IF(ISERROR(VLOOKUP($C91,'START LİSTE'!$B$6:$F$1027,2,0)),"",VLOOKUP($C91,'START LİSTE'!$B$6:$F$1027,2,0))</f>
        <v/>
      </c>
      <c r="E91" s="17" t="str">
        <f>IF(ISERROR(VLOOKUP($C91,'START LİSTE'!$B$6:$F$1027,4,0)),"",VLOOKUP($C91,'START LİSTE'!$B$6:$F$1027,4,0))</f>
        <v/>
      </c>
      <c r="F91" s="18" t="str">
        <f>IF(ISERROR(VLOOKUP($C91,'FERDİ SONUÇ'!$B$6:$H$1140,6,0)),"",VLOOKUP($C91,'FERDİ SONUÇ'!$B$6:$H$1140,6,0))</f>
        <v/>
      </c>
      <c r="G91" s="17" t="str">
        <f>IF(OR(E91="",F91="DQ", F91="DNF", F91="DNS", F91=""),"-",VLOOKUP(C91,'FERDİ SONUÇ'!$B$6:$H$1140,7,0))</f>
        <v>-</v>
      </c>
      <c r="H91" s="17" t="str">
        <f>IF(OR(E91="",E91="F",F91="DQ", F91="DNF", F91="DNS", F91=""),"-",VLOOKUP(C91,'FERDİ SONUÇ'!$B$6:$H$1140,7,0))</f>
        <v>-</v>
      </c>
      <c r="I91" s="20" t="str">
        <f>IF(ISERROR(SMALL(H90:H93,2)),"-",SMALL(H90:H93,2))</f>
        <v>-</v>
      </c>
      <c r="J91" s="21"/>
      <c r="BA91" s="2">
        <v>1127</v>
      </c>
    </row>
    <row r="92" spans="1:53" ht="15" customHeight="1">
      <c r="A92" s="124" t="str">
        <f>IF(AND(B92&lt;&gt;"",J92&lt;&gt;"DQ"),COUNT(J$6:J$245)-(RANK(J92,J$6:J$245)+COUNTIF(J$6:J92,J92))+2,IF(C90&lt;&gt;"",BA92,""))</f>
        <v/>
      </c>
      <c r="B92" s="15" t="str">
        <f>IF(ISERROR(VLOOKUP(C90,'START LİSTE'!$B$6:$F$1027,3,0)),"",VLOOKUP(C90,'START LİSTE'!$B$6:$F$1027,3,0))</f>
        <v/>
      </c>
      <c r="C92" s="33"/>
      <c r="D92" s="16" t="str">
        <f>IF(ISERROR(VLOOKUP($C92,'START LİSTE'!$B$6:$F$1027,2,0)),"",VLOOKUP($C92,'START LİSTE'!$B$6:$F$1027,2,0))</f>
        <v/>
      </c>
      <c r="E92" s="17" t="str">
        <f>IF(ISERROR(VLOOKUP($C92,'START LİSTE'!$B$6:$F$1027,4,0)),"",VLOOKUP($C92,'START LİSTE'!$B$6:$F$1027,4,0))</f>
        <v/>
      </c>
      <c r="F92" s="18" t="str">
        <f>IF(ISERROR(VLOOKUP($C92,'FERDİ SONUÇ'!$B$6:$H$1140,6,0)),"",VLOOKUP($C92,'FERDİ SONUÇ'!$B$6:$H$1140,6,0))</f>
        <v/>
      </c>
      <c r="G92" s="17" t="str">
        <f>IF(OR(E92="",F92="DQ", F92="DNF", F92="DNS", F92=""),"-",VLOOKUP(C92,'FERDİ SONUÇ'!$B$6:$H$1140,7,0))</f>
        <v>-</v>
      </c>
      <c r="H92" s="17" t="str">
        <f>IF(OR(E92="",E92="F",F92="DQ", F92="DNF", F92="DNS", F92=""),"-",VLOOKUP(C92,'FERDİ SONUÇ'!$B$6:$H$1140,7,0))</f>
        <v>-</v>
      </c>
      <c r="I92" s="20" t="str">
        <f>IF(ISERROR(SMALL(H90:H93,3)),"-",SMALL(H90:H93,3))</f>
        <v>-</v>
      </c>
      <c r="J92" s="22" t="str">
        <f t="shared" ref="J92" si="20">IFERROR(IF(C90="","",IF(OR(I90="-",I91="-",I92="-"),"celalKAYAÖZ",SUM(I90,I91,I92)))+(I92*0.0001),"DQ")</f>
        <v>DQ</v>
      </c>
      <c r="BA92" s="2">
        <v>1128</v>
      </c>
    </row>
    <row r="93" spans="1:53" ht="15" customHeight="1">
      <c r="A93" s="14"/>
      <c r="B93" s="15"/>
      <c r="C93" s="33"/>
      <c r="D93" s="16" t="str">
        <f>IF(ISERROR(VLOOKUP($C93,'START LİSTE'!$B$6:$F$1027,2,0)),"",VLOOKUP($C93,'START LİSTE'!$B$6:$F$1027,2,0))</f>
        <v/>
      </c>
      <c r="E93" s="17" t="str">
        <f>IF(ISERROR(VLOOKUP($C93,'START LİSTE'!$B$6:$F$1027,4,0)),"",VLOOKUP($C93,'START LİSTE'!$B$6:$F$1027,4,0))</f>
        <v/>
      </c>
      <c r="F93" s="18" t="str">
        <f>IF(ISERROR(VLOOKUP($C93,'FERDİ SONUÇ'!$B$6:$H$1140,6,0)),"",VLOOKUP($C93,'FERDİ SONUÇ'!$B$6:$H$1140,6,0))</f>
        <v/>
      </c>
      <c r="G93" s="17" t="str">
        <f>IF(OR(E93="",F93="DQ", F93="DNF", F93="DNS", F93=""),"-",VLOOKUP(C93,'FERDİ SONUÇ'!$B$6:$H$1140,7,0))</f>
        <v>-</v>
      </c>
      <c r="H93" s="17" t="str">
        <f>IF(OR(E93="",E93="F",F93="DQ", F93="DNF", F93="DNS", F93=""),"-",VLOOKUP(C93,'FERDİ SONUÇ'!$B$6:$H$1140,7,0))</f>
        <v>-</v>
      </c>
      <c r="I93" s="20" t="str">
        <f>IF(ISERROR(SMALL(H90:H93,4)),"-",SMALL(H90:H93,4))</f>
        <v>-</v>
      </c>
      <c r="J93" s="21"/>
      <c r="BA93" s="2">
        <v>1129</v>
      </c>
    </row>
    <row r="94" spans="1:53" ht="15" customHeight="1">
      <c r="A94" s="6"/>
      <c r="B94" s="7"/>
      <c r="C94" s="32"/>
      <c r="D94" s="8" t="str">
        <f>IF(ISERROR(VLOOKUP($C94,'START LİSTE'!$B$6:$F$1027,2,0)),"",VLOOKUP($C94,'START LİSTE'!$B$6:$F$1027,2,0))</f>
        <v/>
      </c>
      <c r="E94" s="9" t="str">
        <f>IF(ISERROR(VLOOKUP($C94,'START LİSTE'!$B$6:$F$1027,4,0)),"",VLOOKUP($C94,'START LİSTE'!$B$6:$F$1027,4,0))</f>
        <v/>
      </c>
      <c r="F94" s="10" t="str">
        <f>IF(ISERROR(VLOOKUP($C94,'FERDİ SONUÇ'!$B$6:$H$1140,6,0)),"",VLOOKUP($C94,'FERDİ SONUÇ'!$B$6:$H$1140,6,0))</f>
        <v/>
      </c>
      <c r="G94" s="9" t="str">
        <f>IF(OR(E94="",F94="DQ", F94="DNF", F94="DNS", F94=""),"-",VLOOKUP(C94,'FERDİ SONUÇ'!$B$6:$H$1140,7,0))</f>
        <v>-</v>
      </c>
      <c r="H94" s="9" t="str">
        <f>IF(OR(E94="",E94="F",F94="DQ", F94="DNF", F94="DNS", F94=""),"-",VLOOKUP(C94,'FERDİ SONUÇ'!$B$6:$H$1140,7,0))</f>
        <v>-</v>
      </c>
      <c r="I94" s="12" t="str">
        <f>IF(ISERROR(SMALL(H94:H97,1)),"-",SMALL(H94:H97,1))</f>
        <v>-</v>
      </c>
      <c r="J94" s="13"/>
      <c r="BA94" s="2">
        <v>1132</v>
      </c>
    </row>
    <row r="95" spans="1:53" ht="15" customHeight="1">
      <c r="A95" s="14"/>
      <c r="B95" s="15"/>
      <c r="C95" s="33"/>
      <c r="D95" s="16" t="str">
        <f>IF(ISERROR(VLOOKUP($C95,'START LİSTE'!$B$6:$F$1027,2,0)),"",VLOOKUP($C95,'START LİSTE'!$B$6:$F$1027,2,0))</f>
        <v/>
      </c>
      <c r="E95" s="17" t="str">
        <f>IF(ISERROR(VLOOKUP($C95,'START LİSTE'!$B$6:$F$1027,4,0)),"",VLOOKUP($C95,'START LİSTE'!$B$6:$F$1027,4,0))</f>
        <v/>
      </c>
      <c r="F95" s="18" t="str">
        <f>IF(ISERROR(VLOOKUP($C95,'FERDİ SONUÇ'!$B$6:$H$1140,6,0)),"",VLOOKUP($C95,'FERDİ SONUÇ'!$B$6:$H$1140,6,0))</f>
        <v/>
      </c>
      <c r="G95" s="17" t="str">
        <f>IF(OR(E95="",F95="DQ", F95="DNF", F95="DNS", F95=""),"-",VLOOKUP(C95,'FERDİ SONUÇ'!$B$6:$H$1140,7,0))</f>
        <v>-</v>
      </c>
      <c r="H95" s="17" t="str">
        <f>IF(OR(E95="",E95="F",F95="DQ", F95="DNF", F95="DNS", F95=""),"-",VLOOKUP(C95,'FERDİ SONUÇ'!$B$6:$H$1140,7,0))</f>
        <v>-</v>
      </c>
      <c r="I95" s="20" t="str">
        <f>IF(ISERROR(SMALL(H94:H97,2)),"-",SMALL(H94:H97,2))</f>
        <v>-</v>
      </c>
      <c r="J95" s="21"/>
      <c r="BA95" s="2">
        <v>1133</v>
      </c>
    </row>
    <row r="96" spans="1:53" ht="15" customHeight="1">
      <c r="A96" s="124" t="str">
        <f>IF(AND(B96&lt;&gt;"",J96&lt;&gt;"DQ"),COUNT(J$6:J$245)-(RANK(J96,J$6:J$245)+COUNTIF(J$6:J96,J96))+2,IF(C94&lt;&gt;"",BA96,""))</f>
        <v/>
      </c>
      <c r="B96" s="15" t="str">
        <f>IF(ISERROR(VLOOKUP(C94,'START LİSTE'!$B$6:$F$1027,3,0)),"",VLOOKUP(C94,'START LİSTE'!$B$6:$F$1027,3,0))</f>
        <v/>
      </c>
      <c r="C96" s="33"/>
      <c r="D96" s="16" t="str">
        <f>IF(ISERROR(VLOOKUP($C96,'START LİSTE'!$B$6:$F$1027,2,0)),"",VLOOKUP($C96,'START LİSTE'!$B$6:$F$1027,2,0))</f>
        <v/>
      </c>
      <c r="E96" s="17" t="str">
        <f>IF(ISERROR(VLOOKUP($C96,'START LİSTE'!$B$6:$F$1027,4,0)),"",VLOOKUP($C96,'START LİSTE'!$B$6:$F$1027,4,0))</f>
        <v/>
      </c>
      <c r="F96" s="18" t="str">
        <f>IF(ISERROR(VLOOKUP($C96,'FERDİ SONUÇ'!$B$6:$H$1140,6,0)),"",VLOOKUP($C96,'FERDİ SONUÇ'!$B$6:$H$1140,6,0))</f>
        <v/>
      </c>
      <c r="G96" s="17" t="str">
        <f>IF(OR(E96="",F96="DQ", F96="DNF", F96="DNS", F96=""),"-",VLOOKUP(C96,'FERDİ SONUÇ'!$B$6:$H$1140,7,0))</f>
        <v>-</v>
      </c>
      <c r="H96" s="17" t="str">
        <f>IF(OR(E96="",E96="F",F96="DQ", F96="DNF", F96="DNS", F96=""),"-",VLOOKUP(C96,'FERDİ SONUÇ'!$B$6:$H$1140,7,0))</f>
        <v>-</v>
      </c>
      <c r="I96" s="20" t="str">
        <f>IF(ISERROR(SMALL(H94:H97,3)),"-",SMALL(H94:H97,3))</f>
        <v>-</v>
      </c>
      <c r="J96" s="22" t="str">
        <f t="shared" ref="J96" si="21">IFERROR(IF(C94="","",IF(OR(I94="-",I95="-",I96="-"),"celalKAYAÖZ",SUM(I94,I95,I96)))+(I96*0.0001),"DQ")</f>
        <v>DQ</v>
      </c>
      <c r="BA96" s="2">
        <v>1134</v>
      </c>
    </row>
    <row r="97" spans="1:53" ht="15" customHeight="1">
      <c r="A97" s="14"/>
      <c r="B97" s="15"/>
      <c r="C97" s="33"/>
      <c r="D97" s="16" t="str">
        <f>IF(ISERROR(VLOOKUP($C97,'START LİSTE'!$B$6:$F$1027,2,0)),"",VLOOKUP($C97,'START LİSTE'!$B$6:$F$1027,2,0))</f>
        <v/>
      </c>
      <c r="E97" s="17" t="str">
        <f>IF(ISERROR(VLOOKUP($C97,'START LİSTE'!$B$6:$F$1027,4,0)),"",VLOOKUP($C97,'START LİSTE'!$B$6:$F$1027,4,0))</f>
        <v/>
      </c>
      <c r="F97" s="18" t="str">
        <f>IF(ISERROR(VLOOKUP($C97,'FERDİ SONUÇ'!$B$6:$H$1140,6,0)),"",VLOOKUP($C97,'FERDİ SONUÇ'!$B$6:$H$1140,6,0))</f>
        <v/>
      </c>
      <c r="G97" s="17" t="str">
        <f>IF(OR(E97="",F97="DQ", F97="DNF", F97="DNS", F97=""),"-",VLOOKUP(C97,'FERDİ SONUÇ'!$B$6:$H$1140,7,0))</f>
        <v>-</v>
      </c>
      <c r="H97" s="17" t="str">
        <f>IF(OR(E97="",E97="F",F97="DQ", F97="DNF", F97="DNS", F97=""),"-",VLOOKUP(C97,'FERDİ SONUÇ'!$B$6:$H$1140,7,0))</f>
        <v>-</v>
      </c>
      <c r="I97" s="20" t="str">
        <f>IF(ISERROR(SMALL(H94:H97,4)),"-",SMALL(H94:H97,4))</f>
        <v>-</v>
      </c>
      <c r="J97" s="21"/>
      <c r="BA97" s="2">
        <v>1135</v>
      </c>
    </row>
    <row r="98" spans="1:53" ht="15" customHeight="1">
      <c r="A98" s="6"/>
      <c r="B98" s="7"/>
      <c r="C98" s="32"/>
      <c r="D98" s="8" t="str">
        <f>IF(ISERROR(VLOOKUP($C98,'START LİSTE'!$B$6:$F$1027,2,0)),"",VLOOKUP($C98,'START LİSTE'!$B$6:$F$1027,2,0))</f>
        <v/>
      </c>
      <c r="E98" s="9" t="str">
        <f>IF(ISERROR(VLOOKUP($C98,'START LİSTE'!$B$6:$F$1027,4,0)),"",VLOOKUP($C98,'START LİSTE'!$B$6:$F$1027,4,0))</f>
        <v/>
      </c>
      <c r="F98" s="10" t="str">
        <f>IF(ISERROR(VLOOKUP($C98,'FERDİ SONUÇ'!$B$6:$H$1140,6,0)),"",VLOOKUP($C98,'FERDİ SONUÇ'!$B$6:$H$1140,6,0))</f>
        <v/>
      </c>
      <c r="G98" s="9" t="str">
        <f>IF(OR(E98="",F98="DQ", F98="DNF", F98="DNS", F98=""),"-",VLOOKUP(C98,'FERDİ SONUÇ'!$B$6:$H$1140,7,0))</f>
        <v>-</v>
      </c>
      <c r="H98" s="9" t="str">
        <f>IF(OR(E98="",E98="F",F98="DQ", F98="DNF", F98="DNS", F98=""),"-",VLOOKUP(C98,'FERDİ SONUÇ'!$B$6:$H$1140,7,0))</f>
        <v>-</v>
      </c>
      <c r="I98" s="12" t="str">
        <f>IF(ISERROR(SMALL(H98:H101,1)),"-",SMALL(H98:H101,1))</f>
        <v>-</v>
      </c>
      <c r="J98" s="13"/>
      <c r="BA98" s="2">
        <v>1138</v>
      </c>
    </row>
    <row r="99" spans="1:53" ht="15" customHeight="1">
      <c r="A99" s="14"/>
      <c r="B99" s="15"/>
      <c r="C99" s="33"/>
      <c r="D99" s="16" t="str">
        <f>IF(ISERROR(VLOOKUP($C99,'START LİSTE'!$B$6:$F$1027,2,0)),"",VLOOKUP($C99,'START LİSTE'!$B$6:$F$1027,2,0))</f>
        <v/>
      </c>
      <c r="E99" s="17" t="str">
        <f>IF(ISERROR(VLOOKUP($C99,'START LİSTE'!$B$6:$F$1027,4,0)),"",VLOOKUP($C99,'START LİSTE'!$B$6:$F$1027,4,0))</f>
        <v/>
      </c>
      <c r="F99" s="18" t="str">
        <f>IF(ISERROR(VLOOKUP($C99,'FERDİ SONUÇ'!$B$6:$H$1140,6,0)),"",VLOOKUP($C99,'FERDİ SONUÇ'!$B$6:$H$1140,6,0))</f>
        <v/>
      </c>
      <c r="G99" s="17" t="str">
        <f>IF(OR(E99="",F99="DQ", F99="DNF", F99="DNS", F99=""),"-",VLOOKUP(C99,'FERDİ SONUÇ'!$B$6:$H$1140,7,0))</f>
        <v>-</v>
      </c>
      <c r="H99" s="17" t="str">
        <f>IF(OR(E99="",E99="F",F99="DQ", F99="DNF", F99="DNS", F99=""),"-",VLOOKUP(C99,'FERDİ SONUÇ'!$B$6:$H$1140,7,0))</f>
        <v>-</v>
      </c>
      <c r="I99" s="20" t="str">
        <f>IF(ISERROR(SMALL(H98:H101,2)),"-",SMALL(H98:H101,2))</f>
        <v>-</v>
      </c>
      <c r="J99" s="21"/>
      <c r="BA99" s="2">
        <v>1139</v>
      </c>
    </row>
    <row r="100" spans="1:53" ht="15" customHeight="1">
      <c r="A100" s="124" t="str">
        <f>IF(AND(B100&lt;&gt;"",J100&lt;&gt;"DQ"),COUNT(J$6:J$245)-(RANK(J100,J$6:J$245)+COUNTIF(J$6:J100,J100))+2,IF(C98&lt;&gt;"",BA100,""))</f>
        <v/>
      </c>
      <c r="B100" s="15" t="str">
        <f>IF(ISERROR(VLOOKUP(C98,'START LİSTE'!$B$6:$F$1027,3,0)),"",VLOOKUP(C98,'START LİSTE'!$B$6:$F$1027,3,0))</f>
        <v/>
      </c>
      <c r="C100" s="33"/>
      <c r="D100" s="16" t="str">
        <f>IF(ISERROR(VLOOKUP($C100,'START LİSTE'!$B$6:$F$1027,2,0)),"",VLOOKUP($C100,'START LİSTE'!$B$6:$F$1027,2,0))</f>
        <v/>
      </c>
      <c r="E100" s="17" t="str">
        <f>IF(ISERROR(VLOOKUP($C100,'START LİSTE'!$B$6:$F$1027,4,0)),"",VLOOKUP($C100,'START LİSTE'!$B$6:$F$1027,4,0))</f>
        <v/>
      </c>
      <c r="F100" s="18" t="str">
        <f>IF(ISERROR(VLOOKUP($C100,'FERDİ SONUÇ'!$B$6:$H$1140,6,0)),"",VLOOKUP($C100,'FERDİ SONUÇ'!$B$6:$H$1140,6,0))</f>
        <v/>
      </c>
      <c r="G100" s="17" t="str">
        <f>IF(OR(E100="",F100="DQ", F100="DNF", F100="DNS", F100=""),"-",VLOOKUP(C100,'FERDİ SONUÇ'!$B$6:$H$1140,7,0))</f>
        <v>-</v>
      </c>
      <c r="H100" s="17" t="str">
        <f>IF(OR(E100="",E100="F",F100="DQ", F100="DNF", F100="DNS", F100=""),"-",VLOOKUP(C100,'FERDİ SONUÇ'!$B$6:$H$1140,7,0))</f>
        <v>-</v>
      </c>
      <c r="I100" s="20" t="str">
        <f>IF(ISERROR(SMALL(H98:H101,3)),"-",SMALL(H98:H101,3))</f>
        <v>-</v>
      </c>
      <c r="J100" s="22" t="str">
        <f t="shared" ref="J100" si="22">IFERROR(IF(C98="","",IF(OR(I98="-",I99="-",I100="-"),"celalKAYAÖZ",SUM(I98,I99,I100)))+(I100*0.0001),"DQ")</f>
        <v>DQ</v>
      </c>
      <c r="BA100" s="2">
        <v>1140</v>
      </c>
    </row>
    <row r="101" spans="1:53" ht="15" customHeight="1">
      <c r="A101" s="14"/>
      <c r="B101" s="15"/>
      <c r="C101" s="33"/>
      <c r="D101" s="16" t="str">
        <f>IF(ISERROR(VLOOKUP($C101,'START LİSTE'!$B$6:$F$1027,2,0)),"",VLOOKUP($C101,'START LİSTE'!$B$6:$F$1027,2,0))</f>
        <v/>
      </c>
      <c r="E101" s="17" t="str">
        <f>IF(ISERROR(VLOOKUP($C101,'START LİSTE'!$B$6:$F$1027,4,0)),"",VLOOKUP($C101,'START LİSTE'!$B$6:$F$1027,4,0))</f>
        <v/>
      </c>
      <c r="F101" s="18" t="str">
        <f>IF(ISERROR(VLOOKUP($C101,'FERDİ SONUÇ'!$B$6:$H$1140,6,0)),"",VLOOKUP($C101,'FERDİ SONUÇ'!$B$6:$H$1140,6,0))</f>
        <v/>
      </c>
      <c r="G101" s="17" t="str">
        <f>IF(OR(E101="",F101="DQ", F101="DNF", F101="DNS", F101=""),"-",VLOOKUP(C101,'FERDİ SONUÇ'!$B$6:$H$1140,7,0))</f>
        <v>-</v>
      </c>
      <c r="H101" s="17" t="str">
        <f>IF(OR(E101="",E101="F",F101="DQ", F101="DNF", F101="DNS", F101=""),"-",VLOOKUP(C101,'FERDİ SONUÇ'!$B$6:$H$1140,7,0))</f>
        <v>-</v>
      </c>
      <c r="I101" s="20" t="str">
        <f>IF(ISERROR(SMALL(H98:H101,4)),"-",SMALL(H98:H101,4))</f>
        <v>-</v>
      </c>
      <c r="J101" s="21"/>
      <c r="BA101" s="2">
        <v>1141</v>
      </c>
    </row>
    <row r="102" spans="1:53" ht="15" customHeight="1">
      <c r="A102" s="6"/>
      <c r="B102" s="7"/>
      <c r="C102" s="32"/>
      <c r="D102" s="8" t="str">
        <f>IF(ISERROR(VLOOKUP($C102,'START LİSTE'!$B$6:$F$1027,2,0)),"",VLOOKUP($C102,'START LİSTE'!$B$6:$F$1027,2,0))</f>
        <v/>
      </c>
      <c r="E102" s="9" t="str">
        <f>IF(ISERROR(VLOOKUP($C102,'START LİSTE'!$B$6:$F$1027,4,0)),"",VLOOKUP($C102,'START LİSTE'!$B$6:$F$1027,4,0))</f>
        <v/>
      </c>
      <c r="F102" s="10" t="str">
        <f>IF(ISERROR(VLOOKUP($C102,'FERDİ SONUÇ'!$B$6:$H$1140,6,0)),"",VLOOKUP($C102,'FERDİ SONUÇ'!$B$6:$H$1140,6,0))</f>
        <v/>
      </c>
      <c r="G102" s="9" t="str">
        <f>IF(OR(E102="",F102="DQ", F102="DNF", F102="DNS", F102=""),"-",VLOOKUP(C102,'FERDİ SONUÇ'!$B$6:$H$1140,7,0))</f>
        <v>-</v>
      </c>
      <c r="H102" s="9" t="str">
        <f>IF(OR(E102="",E102="F",F102="DQ", F102="DNF", F102="DNS", F102=""),"-",VLOOKUP(C102,'FERDİ SONUÇ'!$B$6:$H$1140,7,0))</f>
        <v>-</v>
      </c>
      <c r="I102" s="12" t="str">
        <f>IF(ISERROR(SMALL(H102:H105,1)),"-",SMALL(H102:H105,1))</f>
        <v>-</v>
      </c>
      <c r="J102" s="13"/>
      <c r="BA102" s="2">
        <v>1144</v>
      </c>
    </row>
    <row r="103" spans="1:53" ht="15" customHeight="1">
      <c r="A103" s="14"/>
      <c r="B103" s="15"/>
      <c r="C103" s="33"/>
      <c r="D103" s="16" t="str">
        <f>IF(ISERROR(VLOOKUP($C103,'START LİSTE'!$B$6:$F$1027,2,0)),"",VLOOKUP($C103,'START LİSTE'!$B$6:$F$1027,2,0))</f>
        <v/>
      </c>
      <c r="E103" s="17" t="str">
        <f>IF(ISERROR(VLOOKUP($C103,'START LİSTE'!$B$6:$F$1027,4,0)),"",VLOOKUP($C103,'START LİSTE'!$B$6:$F$1027,4,0))</f>
        <v/>
      </c>
      <c r="F103" s="18" t="str">
        <f>IF(ISERROR(VLOOKUP($C103,'FERDİ SONUÇ'!$B$6:$H$1140,6,0)),"",VLOOKUP($C103,'FERDİ SONUÇ'!$B$6:$H$1140,6,0))</f>
        <v/>
      </c>
      <c r="G103" s="17" t="str">
        <f>IF(OR(E103="",F103="DQ", F103="DNF", F103="DNS", F103=""),"-",VLOOKUP(C103,'FERDİ SONUÇ'!$B$6:$H$1140,7,0))</f>
        <v>-</v>
      </c>
      <c r="H103" s="17" t="str">
        <f>IF(OR(E103="",E103="F",F103="DQ", F103="DNF", F103="DNS", F103=""),"-",VLOOKUP(C103,'FERDİ SONUÇ'!$B$6:$H$1140,7,0))</f>
        <v>-</v>
      </c>
      <c r="I103" s="20" t="str">
        <f>IF(ISERROR(SMALL(H102:H105,2)),"-",SMALL(H102:H105,2))</f>
        <v>-</v>
      </c>
      <c r="J103" s="21"/>
      <c r="BA103" s="2">
        <v>1145</v>
      </c>
    </row>
    <row r="104" spans="1:53" ht="15" customHeight="1">
      <c r="A104" s="124" t="str">
        <f>IF(AND(B104&lt;&gt;"",J104&lt;&gt;"DQ"),COUNT(J$6:J$245)-(RANK(J104,J$6:J$245)+COUNTIF(J$6:J104,J104))+2,IF(C102&lt;&gt;"",BA104,""))</f>
        <v/>
      </c>
      <c r="B104" s="15" t="str">
        <f>IF(ISERROR(VLOOKUP(C102,'START LİSTE'!$B$6:$F$1027,3,0)),"",VLOOKUP(C102,'START LİSTE'!$B$6:$F$1027,3,0))</f>
        <v/>
      </c>
      <c r="C104" s="33"/>
      <c r="D104" s="16" t="str">
        <f>IF(ISERROR(VLOOKUP($C104,'START LİSTE'!$B$6:$F$1027,2,0)),"",VLOOKUP($C104,'START LİSTE'!$B$6:$F$1027,2,0))</f>
        <v/>
      </c>
      <c r="E104" s="17" t="str">
        <f>IF(ISERROR(VLOOKUP($C104,'START LİSTE'!$B$6:$F$1027,4,0)),"",VLOOKUP($C104,'START LİSTE'!$B$6:$F$1027,4,0))</f>
        <v/>
      </c>
      <c r="F104" s="18" t="str">
        <f>IF(ISERROR(VLOOKUP($C104,'FERDİ SONUÇ'!$B$6:$H$1140,6,0)),"",VLOOKUP($C104,'FERDİ SONUÇ'!$B$6:$H$1140,6,0))</f>
        <v/>
      </c>
      <c r="G104" s="17" t="str">
        <f>IF(OR(E104="",F104="DQ", F104="DNF", F104="DNS", F104=""),"-",VLOOKUP(C104,'FERDİ SONUÇ'!$B$6:$H$1140,7,0))</f>
        <v>-</v>
      </c>
      <c r="H104" s="17" t="str">
        <f>IF(OR(E104="",E104="F",F104="DQ", F104="DNF", F104="DNS", F104=""),"-",VLOOKUP(C104,'FERDİ SONUÇ'!$B$6:$H$1140,7,0))</f>
        <v>-</v>
      </c>
      <c r="I104" s="20" t="str">
        <f>IF(ISERROR(SMALL(H102:H105,3)),"-",SMALL(H102:H105,3))</f>
        <v>-</v>
      </c>
      <c r="J104" s="22" t="str">
        <f t="shared" ref="J104" si="23">IFERROR(IF(C102="","",IF(OR(I102="-",I103="-",I104="-"),"celalKAYAÖZ",SUM(I102,I103,I104)))+(I104*0.0001),"DQ")</f>
        <v>DQ</v>
      </c>
      <c r="BA104" s="2">
        <v>1146</v>
      </c>
    </row>
    <row r="105" spans="1:53" ht="15" customHeight="1">
      <c r="A105" s="14"/>
      <c r="B105" s="15"/>
      <c r="C105" s="33"/>
      <c r="D105" s="16" t="str">
        <f>IF(ISERROR(VLOOKUP($C105,'START LİSTE'!$B$6:$F$1027,2,0)),"",VLOOKUP($C105,'START LİSTE'!$B$6:$F$1027,2,0))</f>
        <v/>
      </c>
      <c r="E105" s="17" t="str">
        <f>IF(ISERROR(VLOOKUP($C105,'START LİSTE'!$B$6:$F$1027,4,0)),"",VLOOKUP($C105,'START LİSTE'!$B$6:$F$1027,4,0))</f>
        <v/>
      </c>
      <c r="F105" s="18" t="str">
        <f>IF(ISERROR(VLOOKUP($C105,'FERDİ SONUÇ'!$B$6:$H$1140,6,0)),"",VLOOKUP($C105,'FERDİ SONUÇ'!$B$6:$H$1140,6,0))</f>
        <v/>
      </c>
      <c r="G105" s="17" t="str">
        <f>IF(OR(E105="",F105="DQ", F105="DNF", F105="DNS", F105=""),"-",VLOOKUP(C105,'FERDİ SONUÇ'!$B$6:$H$1140,7,0))</f>
        <v>-</v>
      </c>
      <c r="H105" s="17" t="str">
        <f>IF(OR(E105="",E105="F",F105="DQ", F105="DNF", F105="DNS", F105=""),"-",VLOOKUP(C105,'FERDİ SONUÇ'!$B$6:$H$1140,7,0))</f>
        <v>-</v>
      </c>
      <c r="I105" s="20" t="str">
        <f>IF(ISERROR(SMALL(H102:H105,4)),"-",SMALL(H102:H105,4))</f>
        <v>-</v>
      </c>
      <c r="J105" s="21"/>
      <c r="BA105" s="2">
        <v>1147</v>
      </c>
    </row>
    <row r="106" spans="1:53" ht="15" customHeight="1">
      <c r="A106" s="6"/>
      <c r="B106" s="7"/>
      <c r="C106" s="32"/>
      <c r="D106" s="8" t="str">
        <f>IF(ISERROR(VLOOKUP($C106,'START LİSTE'!$B$6:$F$1027,2,0)),"",VLOOKUP($C106,'START LİSTE'!$B$6:$F$1027,2,0))</f>
        <v/>
      </c>
      <c r="E106" s="9" t="str">
        <f>IF(ISERROR(VLOOKUP($C106,'START LİSTE'!$B$6:$F$1027,4,0)),"",VLOOKUP($C106,'START LİSTE'!$B$6:$F$1027,4,0))</f>
        <v/>
      </c>
      <c r="F106" s="10" t="str">
        <f>IF(ISERROR(VLOOKUP($C106,'FERDİ SONUÇ'!$B$6:$H$1140,6,0)),"",VLOOKUP($C106,'FERDİ SONUÇ'!$B$6:$H$1140,6,0))</f>
        <v/>
      </c>
      <c r="G106" s="9" t="str">
        <f>IF(OR(E106="",F106="DQ", F106="DNF", F106="DNS", F106=""),"-",VLOOKUP(C106,'FERDİ SONUÇ'!$B$6:$H$1140,7,0))</f>
        <v>-</v>
      </c>
      <c r="H106" s="9" t="str">
        <f>IF(OR(E106="",E106="F",F106="DQ", F106="DNF", F106="DNS", F106=""),"-",VLOOKUP(C106,'FERDİ SONUÇ'!$B$6:$H$1140,7,0))</f>
        <v>-</v>
      </c>
      <c r="I106" s="12" t="str">
        <f>IF(ISERROR(SMALL(H106:H109,1)),"-",SMALL(H106:H109,1))</f>
        <v>-</v>
      </c>
      <c r="J106" s="13"/>
      <c r="BA106" s="2">
        <v>1150</v>
      </c>
    </row>
    <row r="107" spans="1:53" ht="15" customHeight="1">
      <c r="A107" s="14"/>
      <c r="B107" s="15"/>
      <c r="C107" s="33"/>
      <c r="D107" s="16" t="str">
        <f>IF(ISERROR(VLOOKUP($C107,'START LİSTE'!$B$6:$F$1027,2,0)),"",VLOOKUP($C107,'START LİSTE'!$B$6:$F$1027,2,0))</f>
        <v/>
      </c>
      <c r="E107" s="17" t="str">
        <f>IF(ISERROR(VLOOKUP($C107,'START LİSTE'!$B$6:$F$1027,4,0)),"",VLOOKUP($C107,'START LİSTE'!$B$6:$F$1027,4,0))</f>
        <v/>
      </c>
      <c r="F107" s="18" t="str">
        <f>IF(ISERROR(VLOOKUP($C107,'FERDİ SONUÇ'!$B$6:$H$1140,6,0)),"",VLOOKUP($C107,'FERDİ SONUÇ'!$B$6:$H$1140,6,0))</f>
        <v/>
      </c>
      <c r="G107" s="17" t="str">
        <f>IF(OR(E107="",F107="DQ", F107="DNF", F107="DNS", F107=""),"-",VLOOKUP(C107,'FERDİ SONUÇ'!$B$6:$H$1140,7,0))</f>
        <v>-</v>
      </c>
      <c r="H107" s="17" t="str">
        <f>IF(OR(E107="",E107="F",F107="DQ", F107="DNF", F107="DNS", F107=""),"-",VLOOKUP(C107,'FERDİ SONUÇ'!$B$6:$H$1140,7,0))</f>
        <v>-</v>
      </c>
      <c r="I107" s="20" t="str">
        <f>IF(ISERROR(SMALL(H106:H109,2)),"-",SMALL(H106:H109,2))</f>
        <v>-</v>
      </c>
      <c r="J107" s="21"/>
      <c r="BA107" s="2">
        <v>1151</v>
      </c>
    </row>
    <row r="108" spans="1:53" ht="15" customHeight="1">
      <c r="A108" s="124" t="str">
        <f>IF(AND(B108&lt;&gt;"",J108&lt;&gt;"DQ"),COUNT(J$6:J$245)-(RANK(J108,J$6:J$245)+COUNTIF(J$6:J108,J108))+2,IF(C106&lt;&gt;"",BA108,""))</f>
        <v/>
      </c>
      <c r="B108" s="15" t="str">
        <f>IF(ISERROR(VLOOKUP(C106,'START LİSTE'!$B$6:$F$1027,3,0)),"",VLOOKUP(C106,'START LİSTE'!$B$6:$F$1027,3,0))</f>
        <v/>
      </c>
      <c r="C108" s="33"/>
      <c r="D108" s="16" t="str">
        <f>IF(ISERROR(VLOOKUP($C108,'START LİSTE'!$B$6:$F$1027,2,0)),"",VLOOKUP($C108,'START LİSTE'!$B$6:$F$1027,2,0))</f>
        <v/>
      </c>
      <c r="E108" s="17" t="str">
        <f>IF(ISERROR(VLOOKUP($C108,'START LİSTE'!$B$6:$F$1027,4,0)),"",VLOOKUP($C108,'START LİSTE'!$B$6:$F$1027,4,0))</f>
        <v/>
      </c>
      <c r="F108" s="18" t="str">
        <f>IF(ISERROR(VLOOKUP($C108,'FERDİ SONUÇ'!$B$6:$H$1140,6,0)),"",VLOOKUP($C108,'FERDİ SONUÇ'!$B$6:$H$1140,6,0))</f>
        <v/>
      </c>
      <c r="G108" s="17" t="str">
        <f>IF(OR(E108="",F108="DQ", F108="DNF", F108="DNS", F108=""),"-",VLOOKUP(C108,'FERDİ SONUÇ'!$B$6:$H$1140,7,0))</f>
        <v>-</v>
      </c>
      <c r="H108" s="17" t="str">
        <f>IF(OR(E108="",E108="F",F108="DQ", F108="DNF", F108="DNS", F108=""),"-",VLOOKUP(C108,'FERDİ SONUÇ'!$B$6:$H$1140,7,0))</f>
        <v>-</v>
      </c>
      <c r="I108" s="20" t="str">
        <f>IF(ISERROR(SMALL(H106:H109,3)),"-",SMALL(H106:H109,3))</f>
        <v>-</v>
      </c>
      <c r="J108" s="22" t="str">
        <f t="shared" ref="J108" si="24">IFERROR(IF(C106="","",IF(OR(I106="-",I107="-",I108="-"),"celalKAYAÖZ",SUM(I106,I107,I108)))+(I108*0.0001),"DQ")</f>
        <v>DQ</v>
      </c>
      <c r="BA108" s="2">
        <v>1152</v>
      </c>
    </row>
    <row r="109" spans="1:53" ht="15" customHeight="1">
      <c r="A109" s="14"/>
      <c r="B109" s="15"/>
      <c r="C109" s="33"/>
      <c r="D109" s="16" t="str">
        <f>IF(ISERROR(VLOOKUP($C109,'START LİSTE'!$B$6:$F$1027,2,0)),"",VLOOKUP($C109,'START LİSTE'!$B$6:$F$1027,2,0))</f>
        <v/>
      </c>
      <c r="E109" s="17" t="str">
        <f>IF(ISERROR(VLOOKUP($C109,'START LİSTE'!$B$6:$F$1027,4,0)),"",VLOOKUP($C109,'START LİSTE'!$B$6:$F$1027,4,0))</f>
        <v/>
      </c>
      <c r="F109" s="18" t="str">
        <f>IF(ISERROR(VLOOKUP($C109,'FERDİ SONUÇ'!$B$6:$H$1140,6,0)),"",VLOOKUP($C109,'FERDİ SONUÇ'!$B$6:$H$1140,6,0))</f>
        <v/>
      </c>
      <c r="G109" s="17" t="str">
        <f>IF(OR(E109="",F109="DQ", F109="DNF", F109="DNS", F109=""),"-",VLOOKUP(C109,'FERDİ SONUÇ'!$B$6:$H$1140,7,0))</f>
        <v>-</v>
      </c>
      <c r="H109" s="17" t="str">
        <f>IF(OR(E109="",E109="F",F109="DQ", F109="DNF", F109="DNS", F109=""),"-",VLOOKUP(C109,'FERDİ SONUÇ'!$B$6:$H$1140,7,0))</f>
        <v>-</v>
      </c>
      <c r="I109" s="20" t="str">
        <f>IF(ISERROR(SMALL(H106:H109,4)),"-",SMALL(H106:H109,4))</f>
        <v>-</v>
      </c>
      <c r="J109" s="21"/>
      <c r="BA109" s="2">
        <v>1153</v>
      </c>
    </row>
    <row r="110" spans="1:53" ht="15" customHeight="1">
      <c r="A110" s="6"/>
      <c r="B110" s="7"/>
      <c r="C110" s="32"/>
      <c r="D110" s="8" t="str">
        <f>IF(ISERROR(VLOOKUP($C110,'START LİSTE'!$B$6:$F$1027,2,0)),"",VLOOKUP($C110,'START LİSTE'!$B$6:$F$1027,2,0))</f>
        <v/>
      </c>
      <c r="E110" s="9" t="str">
        <f>IF(ISERROR(VLOOKUP($C110,'START LİSTE'!$B$6:$F$1027,4,0)),"",VLOOKUP($C110,'START LİSTE'!$B$6:$F$1027,4,0))</f>
        <v/>
      </c>
      <c r="F110" s="10" t="str">
        <f>IF(ISERROR(VLOOKUP($C110,'FERDİ SONUÇ'!$B$6:$H$1140,6,0)),"",VLOOKUP($C110,'FERDİ SONUÇ'!$B$6:$H$1140,6,0))</f>
        <v/>
      </c>
      <c r="G110" s="9" t="str">
        <f>IF(OR(E110="",F110="DQ", F110="DNF", F110="DNS", F110=""),"-",VLOOKUP(C110,'FERDİ SONUÇ'!$B$6:$H$1140,7,0))</f>
        <v>-</v>
      </c>
      <c r="H110" s="9" t="str">
        <f>IF(OR(E110="",E110="F",F110="DQ", F110="DNF", F110="DNS", F110=""),"-",VLOOKUP(C110,'FERDİ SONUÇ'!$B$6:$H$1140,7,0))</f>
        <v>-</v>
      </c>
      <c r="I110" s="12" t="str">
        <f>IF(ISERROR(SMALL(H110:H113,1)),"-",SMALL(H110:H113,1))</f>
        <v>-</v>
      </c>
      <c r="J110" s="13"/>
      <c r="BA110" s="2">
        <v>1156</v>
      </c>
    </row>
    <row r="111" spans="1:53" ht="15" customHeight="1">
      <c r="A111" s="14"/>
      <c r="B111" s="15"/>
      <c r="C111" s="33"/>
      <c r="D111" s="16" t="str">
        <f>IF(ISERROR(VLOOKUP($C111,'START LİSTE'!$B$6:$F$1027,2,0)),"",VLOOKUP($C111,'START LİSTE'!$B$6:$F$1027,2,0))</f>
        <v/>
      </c>
      <c r="E111" s="17" t="str">
        <f>IF(ISERROR(VLOOKUP($C111,'START LİSTE'!$B$6:$F$1027,4,0)),"",VLOOKUP($C111,'START LİSTE'!$B$6:$F$1027,4,0))</f>
        <v/>
      </c>
      <c r="F111" s="18" t="str">
        <f>IF(ISERROR(VLOOKUP($C111,'FERDİ SONUÇ'!$B$6:$H$1140,6,0)),"",VLOOKUP($C111,'FERDİ SONUÇ'!$B$6:$H$1140,6,0))</f>
        <v/>
      </c>
      <c r="G111" s="17" t="str">
        <f>IF(OR(E111="",F111="DQ", F111="DNF", F111="DNS", F111=""),"-",VLOOKUP(C111,'FERDİ SONUÇ'!$B$6:$H$1140,7,0))</f>
        <v>-</v>
      </c>
      <c r="H111" s="17" t="str">
        <f>IF(OR(E111="",E111="F",F111="DQ", F111="DNF", F111="DNS", F111=""),"-",VLOOKUP(C111,'FERDİ SONUÇ'!$B$6:$H$1140,7,0))</f>
        <v>-</v>
      </c>
      <c r="I111" s="20" t="str">
        <f>IF(ISERROR(SMALL(H110:H113,2)),"-",SMALL(H110:H113,2))</f>
        <v>-</v>
      </c>
      <c r="J111" s="21"/>
      <c r="BA111" s="2">
        <v>1157</v>
      </c>
    </row>
    <row r="112" spans="1:53" ht="15" customHeight="1">
      <c r="A112" s="124" t="str">
        <f>IF(AND(B112&lt;&gt;"",J112&lt;&gt;"DQ"),COUNT(J$6:J$245)-(RANK(J112,J$6:J$245)+COUNTIF(J$6:J112,J112))+2,IF(C110&lt;&gt;"",BA112,""))</f>
        <v/>
      </c>
      <c r="B112" s="15" t="str">
        <f>IF(ISERROR(VLOOKUP(C110,'START LİSTE'!$B$6:$F$1027,3,0)),"",VLOOKUP(C110,'START LİSTE'!$B$6:$F$1027,3,0))</f>
        <v/>
      </c>
      <c r="C112" s="33"/>
      <c r="D112" s="16" t="str">
        <f>IF(ISERROR(VLOOKUP($C112,'START LİSTE'!$B$6:$F$1027,2,0)),"",VLOOKUP($C112,'START LİSTE'!$B$6:$F$1027,2,0))</f>
        <v/>
      </c>
      <c r="E112" s="17" t="str">
        <f>IF(ISERROR(VLOOKUP($C112,'START LİSTE'!$B$6:$F$1027,4,0)),"",VLOOKUP($C112,'START LİSTE'!$B$6:$F$1027,4,0))</f>
        <v/>
      </c>
      <c r="F112" s="18" t="str">
        <f>IF(ISERROR(VLOOKUP($C112,'FERDİ SONUÇ'!$B$6:$H$1140,6,0)),"",VLOOKUP($C112,'FERDİ SONUÇ'!$B$6:$H$1140,6,0))</f>
        <v/>
      </c>
      <c r="G112" s="17" t="str">
        <f>IF(OR(E112="",F112="DQ", F112="DNF", F112="DNS", F112=""),"-",VLOOKUP(C112,'FERDİ SONUÇ'!$B$6:$H$1140,7,0))</f>
        <v>-</v>
      </c>
      <c r="H112" s="17" t="str">
        <f>IF(OR(E112="",E112="F",F112="DQ", F112="DNF", F112="DNS", F112=""),"-",VLOOKUP(C112,'FERDİ SONUÇ'!$B$6:$H$1140,7,0))</f>
        <v>-</v>
      </c>
      <c r="I112" s="20" t="str">
        <f>IF(ISERROR(SMALL(H110:H113,3)),"-",SMALL(H110:H113,3))</f>
        <v>-</v>
      </c>
      <c r="J112" s="22" t="str">
        <f t="shared" ref="J112" si="25">IFERROR(IF(C110="","",IF(OR(I110="-",I111="-",I112="-"),"celalKAYAÖZ",SUM(I110,I111,I112)))+(I112*0.0001),"DQ")</f>
        <v>DQ</v>
      </c>
      <c r="BA112" s="2">
        <v>1158</v>
      </c>
    </row>
    <row r="113" spans="1:53" ht="15" customHeight="1">
      <c r="A113" s="14"/>
      <c r="B113" s="15"/>
      <c r="C113" s="33"/>
      <c r="D113" s="16" t="str">
        <f>IF(ISERROR(VLOOKUP($C113,'START LİSTE'!$B$6:$F$1027,2,0)),"",VLOOKUP($C113,'START LİSTE'!$B$6:$F$1027,2,0))</f>
        <v/>
      </c>
      <c r="E113" s="17" t="str">
        <f>IF(ISERROR(VLOOKUP($C113,'START LİSTE'!$B$6:$F$1027,4,0)),"",VLOOKUP($C113,'START LİSTE'!$B$6:$F$1027,4,0))</f>
        <v/>
      </c>
      <c r="F113" s="18" t="str">
        <f>IF(ISERROR(VLOOKUP($C113,'FERDİ SONUÇ'!$B$6:$H$1140,6,0)),"",VLOOKUP($C113,'FERDİ SONUÇ'!$B$6:$H$1140,6,0))</f>
        <v/>
      </c>
      <c r="G113" s="17" t="str">
        <f>IF(OR(E113="",F113="DQ", F113="DNF", F113="DNS", F113=""),"-",VLOOKUP(C113,'FERDİ SONUÇ'!$B$6:$H$1140,7,0))</f>
        <v>-</v>
      </c>
      <c r="H113" s="17" t="str">
        <f>IF(OR(E113="",E113="F",F113="DQ", F113="DNF", F113="DNS", F113=""),"-",VLOOKUP(C113,'FERDİ SONUÇ'!$B$6:$H$1140,7,0))</f>
        <v>-</v>
      </c>
      <c r="I113" s="20" t="str">
        <f>IF(ISERROR(SMALL(H110:H113,4)),"-",SMALL(H110:H113,4))</f>
        <v>-</v>
      </c>
      <c r="J113" s="21"/>
      <c r="BA113" s="2">
        <v>1159</v>
      </c>
    </row>
    <row r="114" spans="1:53" ht="15" customHeight="1">
      <c r="A114" s="6"/>
      <c r="B114" s="7"/>
      <c r="C114" s="32"/>
      <c r="D114" s="8" t="str">
        <f>IF(ISERROR(VLOOKUP($C114,'START LİSTE'!$B$6:$F$1027,2,0)),"",VLOOKUP($C114,'START LİSTE'!$B$6:$F$1027,2,0))</f>
        <v/>
      </c>
      <c r="E114" s="9" t="str">
        <f>IF(ISERROR(VLOOKUP($C114,'START LİSTE'!$B$6:$F$1027,4,0)),"",VLOOKUP($C114,'START LİSTE'!$B$6:$F$1027,4,0))</f>
        <v/>
      </c>
      <c r="F114" s="10" t="str">
        <f>IF(ISERROR(VLOOKUP($C114,'FERDİ SONUÇ'!$B$6:$H$1140,6,0)),"",VLOOKUP($C114,'FERDİ SONUÇ'!$B$6:$H$1140,6,0))</f>
        <v/>
      </c>
      <c r="G114" s="9" t="str">
        <f>IF(OR(E114="",F114="DQ", F114="DNF", F114="DNS", F114=""),"-",VLOOKUP(C114,'FERDİ SONUÇ'!$B$6:$H$1140,7,0))</f>
        <v>-</v>
      </c>
      <c r="H114" s="9" t="str">
        <f>IF(OR(E114="",E114="F",F114="DQ", F114="DNF", F114="DNS", F114=""),"-",VLOOKUP(C114,'FERDİ SONUÇ'!$B$6:$H$1140,7,0))</f>
        <v>-</v>
      </c>
      <c r="I114" s="12" t="str">
        <f>IF(ISERROR(SMALL(H114:H117,1)),"-",SMALL(H114:H117,1))</f>
        <v>-</v>
      </c>
      <c r="J114" s="13"/>
      <c r="BA114" s="2">
        <v>1162</v>
      </c>
    </row>
    <row r="115" spans="1:53" ht="15" customHeight="1">
      <c r="A115" s="14"/>
      <c r="B115" s="15"/>
      <c r="C115" s="33"/>
      <c r="D115" s="16" t="str">
        <f>IF(ISERROR(VLOOKUP($C115,'START LİSTE'!$B$6:$F$1027,2,0)),"",VLOOKUP($C115,'START LİSTE'!$B$6:$F$1027,2,0))</f>
        <v/>
      </c>
      <c r="E115" s="17" t="str">
        <f>IF(ISERROR(VLOOKUP($C115,'START LİSTE'!$B$6:$F$1027,4,0)),"",VLOOKUP($C115,'START LİSTE'!$B$6:$F$1027,4,0))</f>
        <v/>
      </c>
      <c r="F115" s="18" t="str">
        <f>IF(ISERROR(VLOOKUP($C115,'FERDİ SONUÇ'!$B$6:$H$1140,6,0)),"",VLOOKUP($C115,'FERDİ SONUÇ'!$B$6:$H$1140,6,0))</f>
        <v/>
      </c>
      <c r="G115" s="17" t="str">
        <f>IF(OR(E115="",F115="DQ", F115="DNF", F115="DNS", F115=""),"-",VLOOKUP(C115,'FERDİ SONUÇ'!$B$6:$H$1140,7,0))</f>
        <v>-</v>
      </c>
      <c r="H115" s="17" t="str">
        <f>IF(OR(E115="",E115="F",F115="DQ", F115="DNF", F115="DNS", F115=""),"-",VLOOKUP(C115,'FERDİ SONUÇ'!$B$6:$H$1140,7,0))</f>
        <v>-</v>
      </c>
      <c r="I115" s="20" t="str">
        <f>IF(ISERROR(SMALL(H114:H117,2)),"-",SMALL(H114:H117,2))</f>
        <v>-</v>
      </c>
      <c r="J115" s="21"/>
      <c r="BA115" s="2">
        <v>1163</v>
      </c>
    </row>
    <row r="116" spans="1:53" ht="15" customHeight="1">
      <c r="A116" s="124" t="str">
        <f>IF(AND(B116&lt;&gt;"",J116&lt;&gt;"DQ"),COUNT(J$6:J$245)-(RANK(J116,J$6:J$245)+COUNTIF(J$6:J116,J116))+2,IF(C114&lt;&gt;"",BA116,""))</f>
        <v/>
      </c>
      <c r="B116" s="15" t="str">
        <f>IF(ISERROR(VLOOKUP(C114,'START LİSTE'!$B$6:$F$1027,3,0)),"",VLOOKUP(C114,'START LİSTE'!$B$6:$F$1027,3,0))</f>
        <v/>
      </c>
      <c r="C116" s="33"/>
      <c r="D116" s="16" t="str">
        <f>IF(ISERROR(VLOOKUP($C116,'START LİSTE'!$B$6:$F$1027,2,0)),"",VLOOKUP($C116,'START LİSTE'!$B$6:$F$1027,2,0))</f>
        <v/>
      </c>
      <c r="E116" s="17" t="str">
        <f>IF(ISERROR(VLOOKUP($C116,'START LİSTE'!$B$6:$F$1027,4,0)),"",VLOOKUP($C116,'START LİSTE'!$B$6:$F$1027,4,0))</f>
        <v/>
      </c>
      <c r="F116" s="18" t="str">
        <f>IF(ISERROR(VLOOKUP($C116,'FERDİ SONUÇ'!$B$6:$H$1140,6,0)),"",VLOOKUP($C116,'FERDİ SONUÇ'!$B$6:$H$1140,6,0))</f>
        <v/>
      </c>
      <c r="G116" s="17" t="str">
        <f>IF(OR(E116="",F116="DQ", F116="DNF", F116="DNS", F116=""),"-",VLOOKUP(C116,'FERDİ SONUÇ'!$B$6:$H$1140,7,0))</f>
        <v>-</v>
      </c>
      <c r="H116" s="17" t="str">
        <f>IF(OR(E116="",E116="F",F116="DQ", F116="DNF", F116="DNS", F116=""),"-",VLOOKUP(C116,'FERDİ SONUÇ'!$B$6:$H$1140,7,0))</f>
        <v>-</v>
      </c>
      <c r="I116" s="20" t="str">
        <f>IF(ISERROR(SMALL(H114:H117,3)),"-",SMALL(H114:H117,3))</f>
        <v>-</v>
      </c>
      <c r="J116" s="22" t="str">
        <f t="shared" ref="J116" si="26">IFERROR(IF(C114="","",IF(OR(I114="-",I115="-",I116="-"),"celalKAYAÖZ",SUM(I114,I115,I116)))+(I116*0.0001),"DQ")</f>
        <v>DQ</v>
      </c>
      <c r="BA116" s="2">
        <v>1164</v>
      </c>
    </row>
    <row r="117" spans="1:53" ht="15" customHeight="1">
      <c r="A117" s="14"/>
      <c r="B117" s="15"/>
      <c r="C117" s="33"/>
      <c r="D117" s="16" t="str">
        <f>IF(ISERROR(VLOOKUP($C117,'START LİSTE'!$B$6:$F$1027,2,0)),"",VLOOKUP($C117,'START LİSTE'!$B$6:$F$1027,2,0))</f>
        <v/>
      </c>
      <c r="E117" s="17" t="str">
        <f>IF(ISERROR(VLOOKUP($C117,'START LİSTE'!$B$6:$F$1027,4,0)),"",VLOOKUP($C117,'START LİSTE'!$B$6:$F$1027,4,0))</f>
        <v/>
      </c>
      <c r="F117" s="18" t="str">
        <f>IF(ISERROR(VLOOKUP($C117,'FERDİ SONUÇ'!$B$6:$H$1140,6,0)),"",VLOOKUP($C117,'FERDİ SONUÇ'!$B$6:$H$1140,6,0))</f>
        <v/>
      </c>
      <c r="G117" s="17" t="str">
        <f>IF(OR(E117="",F117="DQ", F117="DNF", F117="DNS", F117=""),"-",VLOOKUP(C117,'FERDİ SONUÇ'!$B$6:$H$1140,7,0))</f>
        <v>-</v>
      </c>
      <c r="H117" s="17" t="str">
        <f>IF(OR(E117="",E117="F",F117="DQ", F117="DNF", F117="DNS", F117=""),"-",VLOOKUP(C117,'FERDİ SONUÇ'!$B$6:$H$1140,7,0))</f>
        <v>-</v>
      </c>
      <c r="I117" s="20" t="str">
        <f>IF(ISERROR(SMALL(H114:H117,4)),"-",SMALL(H114:H117,4))</f>
        <v>-</v>
      </c>
      <c r="J117" s="21"/>
      <c r="BA117" s="2">
        <v>1165</v>
      </c>
    </row>
    <row r="118" spans="1:53" ht="15" customHeight="1">
      <c r="A118" s="6"/>
      <c r="B118" s="7"/>
      <c r="C118" s="32"/>
      <c r="D118" s="8" t="str">
        <f>IF(ISERROR(VLOOKUP($C118,'START LİSTE'!$B$6:$F$1027,2,0)),"",VLOOKUP($C118,'START LİSTE'!$B$6:$F$1027,2,0))</f>
        <v/>
      </c>
      <c r="E118" s="9" t="str">
        <f>IF(ISERROR(VLOOKUP($C118,'START LİSTE'!$B$6:$F$1027,4,0)),"",VLOOKUP($C118,'START LİSTE'!$B$6:$F$1027,4,0))</f>
        <v/>
      </c>
      <c r="F118" s="10" t="str">
        <f>IF(ISERROR(VLOOKUP($C118,'FERDİ SONUÇ'!$B$6:$H$1140,6,0)),"",VLOOKUP($C118,'FERDİ SONUÇ'!$B$6:$H$1140,6,0))</f>
        <v/>
      </c>
      <c r="G118" s="9" t="str">
        <f>IF(OR(E118="",F118="DQ", F118="DNF", F118="DNS", F118=""),"-",VLOOKUP(C118,'FERDİ SONUÇ'!$B$6:$H$1140,7,0))</f>
        <v>-</v>
      </c>
      <c r="H118" s="9" t="str">
        <f>IF(OR(E118="",E118="F",F118="DQ", F118="DNF", F118="DNS", F118=""),"-",VLOOKUP(C118,'FERDİ SONUÇ'!$B$6:$H$1140,7,0))</f>
        <v>-</v>
      </c>
      <c r="I118" s="12" t="str">
        <f>IF(ISERROR(SMALL(H118:H121,1)),"-",SMALL(H118:H121,1))</f>
        <v>-</v>
      </c>
      <c r="J118" s="13"/>
      <c r="BA118" s="2">
        <v>1168</v>
      </c>
    </row>
    <row r="119" spans="1:53" ht="15" customHeight="1">
      <c r="A119" s="14"/>
      <c r="B119" s="15"/>
      <c r="C119" s="33"/>
      <c r="D119" s="16" t="str">
        <f>IF(ISERROR(VLOOKUP($C119,'START LİSTE'!$B$6:$F$1027,2,0)),"",VLOOKUP($C119,'START LİSTE'!$B$6:$F$1027,2,0))</f>
        <v/>
      </c>
      <c r="E119" s="17" t="str">
        <f>IF(ISERROR(VLOOKUP($C119,'START LİSTE'!$B$6:$F$1027,4,0)),"",VLOOKUP($C119,'START LİSTE'!$B$6:$F$1027,4,0))</f>
        <v/>
      </c>
      <c r="F119" s="18" t="str">
        <f>IF(ISERROR(VLOOKUP($C119,'FERDİ SONUÇ'!$B$6:$H$1140,6,0)),"",VLOOKUP($C119,'FERDİ SONUÇ'!$B$6:$H$1140,6,0))</f>
        <v/>
      </c>
      <c r="G119" s="17" t="str">
        <f>IF(OR(E119="",F119="DQ", F119="DNF", F119="DNS", F119=""),"-",VLOOKUP(C119,'FERDİ SONUÇ'!$B$6:$H$1140,7,0))</f>
        <v>-</v>
      </c>
      <c r="H119" s="17" t="str">
        <f>IF(OR(E119="",E119="F",F119="DQ", F119="DNF", F119="DNS", F119=""),"-",VLOOKUP(C119,'FERDİ SONUÇ'!$B$6:$H$1140,7,0))</f>
        <v>-</v>
      </c>
      <c r="I119" s="20" t="str">
        <f>IF(ISERROR(SMALL(H118:H121,2)),"-",SMALL(H118:H121,2))</f>
        <v>-</v>
      </c>
      <c r="J119" s="21"/>
      <c r="BA119" s="2">
        <v>1169</v>
      </c>
    </row>
    <row r="120" spans="1:53" ht="15" customHeight="1">
      <c r="A120" s="124" t="str">
        <f>IF(AND(B120&lt;&gt;"",J120&lt;&gt;"DQ"),COUNT(J$6:J$245)-(RANK(J120,J$6:J$245)+COUNTIF(J$6:J120,J120))+2,IF(C118&lt;&gt;"",BA120,""))</f>
        <v/>
      </c>
      <c r="B120" s="15" t="str">
        <f>IF(ISERROR(VLOOKUP(C118,'START LİSTE'!$B$6:$F$1027,3,0)),"",VLOOKUP(C118,'START LİSTE'!$B$6:$F$1027,3,0))</f>
        <v/>
      </c>
      <c r="C120" s="33"/>
      <c r="D120" s="16" t="str">
        <f>IF(ISERROR(VLOOKUP($C120,'START LİSTE'!$B$6:$F$1027,2,0)),"",VLOOKUP($C120,'START LİSTE'!$B$6:$F$1027,2,0))</f>
        <v/>
      </c>
      <c r="E120" s="17" t="str">
        <f>IF(ISERROR(VLOOKUP($C120,'START LİSTE'!$B$6:$F$1027,4,0)),"",VLOOKUP($C120,'START LİSTE'!$B$6:$F$1027,4,0))</f>
        <v/>
      </c>
      <c r="F120" s="18" t="str">
        <f>IF(ISERROR(VLOOKUP($C120,'FERDİ SONUÇ'!$B$6:$H$1140,6,0)),"",VLOOKUP($C120,'FERDİ SONUÇ'!$B$6:$H$1140,6,0))</f>
        <v/>
      </c>
      <c r="G120" s="17" t="str">
        <f>IF(OR(E120="",F120="DQ", F120="DNF", F120="DNS", F120=""),"-",VLOOKUP(C120,'FERDİ SONUÇ'!$B$6:$H$1140,7,0))</f>
        <v>-</v>
      </c>
      <c r="H120" s="17" t="str">
        <f>IF(OR(E120="",E120="F",F120="DQ", F120="DNF", F120="DNS", F120=""),"-",VLOOKUP(C120,'FERDİ SONUÇ'!$B$6:$H$1140,7,0))</f>
        <v>-</v>
      </c>
      <c r="I120" s="20" t="str">
        <f>IF(ISERROR(SMALL(H118:H121,3)),"-",SMALL(H118:H121,3))</f>
        <v>-</v>
      </c>
      <c r="J120" s="22" t="str">
        <f t="shared" ref="J120" si="27">IFERROR(IF(C118="","",IF(OR(I118="-",I119="-",I120="-"),"celalKAYAÖZ",SUM(I118,I119,I120)))+(I120*0.0001),"DQ")</f>
        <v>DQ</v>
      </c>
      <c r="BA120" s="2">
        <v>1170</v>
      </c>
    </row>
    <row r="121" spans="1:53" ht="15" customHeight="1">
      <c r="A121" s="14"/>
      <c r="B121" s="15"/>
      <c r="C121" s="33"/>
      <c r="D121" s="16" t="str">
        <f>IF(ISERROR(VLOOKUP($C121,'START LİSTE'!$B$6:$F$1027,2,0)),"",VLOOKUP($C121,'START LİSTE'!$B$6:$F$1027,2,0))</f>
        <v/>
      </c>
      <c r="E121" s="17" t="str">
        <f>IF(ISERROR(VLOOKUP($C121,'START LİSTE'!$B$6:$F$1027,4,0)),"",VLOOKUP($C121,'START LİSTE'!$B$6:$F$1027,4,0))</f>
        <v/>
      </c>
      <c r="F121" s="18" t="str">
        <f>IF(ISERROR(VLOOKUP($C121,'FERDİ SONUÇ'!$B$6:$H$1140,6,0)),"",VLOOKUP($C121,'FERDİ SONUÇ'!$B$6:$H$1140,6,0))</f>
        <v/>
      </c>
      <c r="G121" s="17" t="str">
        <f>IF(OR(E121="",F121="DQ", F121="DNF", F121="DNS", F121=""),"-",VLOOKUP(C121,'FERDİ SONUÇ'!$B$6:$H$1140,7,0))</f>
        <v>-</v>
      </c>
      <c r="H121" s="17" t="str">
        <f>IF(OR(E121="",E121="F",F121="DQ", F121="DNF", F121="DNS", F121=""),"-",VLOOKUP(C121,'FERDİ SONUÇ'!$B$6:$H$1140,7,0))</f>
        <v>-</v>
      </c>
      <c r="I121" s="20" t="str">
        <f>IF(ISERROR(SMALL(H118:H121,4)),"-",SMALL(H118:H121,4))</f>
        <v>-</v>
      </c>
      <c r="J121" s="21"/>
      <c r="BA121" s="2">
        <v>1171</v>
      </c>
    </row>
    <row r="122" spans="1:53" ht="15" customHeight="1">
      <c r="A122" s="6"/>
      <c r="B122" s="7"/>
      <c r="C122" s="32"/>
      <c r="D122" s="8" t="str">
        <f>IF(ISERROR(VLOOKUP($C122,'START LİSTE'!$B$6:$F$1027,2,0)),"",VLOOKUP($C122,'START LİSTE'!$B$6:$F$1027,2,0))</f>
        <v/>
      </c>
      <c r="E122" s="9" t="str">
        <f>IF(ISERROR(VLOOKUP($C122,'START LİSTE'!$B$6:$F$1027,4,0)),"",VLOOKUP($C122,'START LİSTE'!$B$6:$F$1027,4,0))</f>
        <v/>
      </c>
      <c r="F122" s="10" t="str">
        <f>IF(ISERROR(VLOOKUP($C122,'FERDİ SONUÇ'!$B$6:$H$1140,6,0)),"",VLOOKUP($C122,'FERDİ SONUÇ'!$B$6:$H$1140,6,0))</f>
        <v/>
      </c>
      <c r="G122" s="9" t="str">
        <f>IF(OR(E122="",F122="DQ", F122="DNF", F122="DNS", F122=""),"-",VLOOKUP(C122,'FERDİ SONUÇ'!$B$6:$H$1140,7,0))</f>
        <v>-</v>
      </c>
      <c r="H122" s="9" t="str">
        <f>IF(OR(E122="",E122="F",F122="DQ", F122="DNF", F122="DNS", F122=""),"-",VLOOKUP(C122,'FERDİ SONUÇ'!$B$6:$H$1140,7,0))</f>
        <v>-</v>
      </c>
      <c r="I122" s="12" t="str">
        <f>IF(ISERROR(SMALL(H122:H125,1)),"-",SMALL(H122:H125,1))</f>
        <v>-</v>
      </c>
      <c r="J122" s="13"/>
      <c r="BA122" s="2">
        <v>1174</v>
      </c>
    </row>
    <row r="123" spans="1:53" ht="15" customHeight="1">
      <c r="A123" s="14"/>
      <c r="B123" s="15"/>
      <c r="C123" s="33"/>
      <c r="D123" s="16" t="str">
        <f>IF(ISERROR(VLOOKUP($C123,'START LİSTE'!$B$6:$F$1027,2,0)),"",VLOOKUP($C123,'START LİSTE'!$B$6:$F$1027,2,0))</f>
        <v/>
      </c>
      <c r="E123" s="17" t="str">
        <f>IF(ISERROR(VLOOKUP($C123,'START LİSTE'!$B$6:$F$1027,4,0)),"",VLOOKUP($C123,'START LİSTE'!$B$6:$F$1027,4,0))</f>
        <v/>
      </c>
      <c r="F123" s="18" t="str">
        <f>IF(ISERROR(VLOOKUP($C123,'FERDİ SONUÇ'!$B$6:$H$1140,6,0)),"",VLOOKUP($C123,'FERDİ SONUÇ'!$B$6:$H$1140,6,0))</f>
        <v/>
      </c>
      <c r="G123" s="17" t="str">
        <f>IF(OR(E123="",F123="DQ", F123="DNF", F123="DNS", F123=""),"-",VLOOKUP(C123,'FERDİ SONUÇ'!$B$6:$H$1140,7,0))</f>
        <v>-</v>
      </c>
      <c r="H123" s="17" t="str">
        <f>IF(OR(E123="",E123="F",F123="DQ", F123="DNF", F123="DNS", F123=""),"-",VLOOKUP(C123,'FERDİ SONUÇ'!$B$6:$H$1140,7,0))</f>
        <v>-</v>
      </c>
      <c r="I123" s="20" t="str">
        <f>IF(ISERROR(SMALL(H122:H125,2)),"-",SMALL(H122:H125,2))</f>
        <v>-</v>
      </c>
      <c r="J123" s="21"/>
      <c r="BA123" s="2">
        <v>1175</v>
      </c>
    </row>
    <row r="124" spans="1:53" ht="15" customHeight="1">
      <c r="A124" s="124" t="str">
        <f>IF(AND(B124&lt;&gt;"",J124&lt;&gt;"DQ"),COUNT(J$6:J$245)-(RANK(J124,J$6:J$245)+COUNTIF(J$6:J124,J124))+2,IF(C122&lt;&gt;"",BA124,""))</f>
        <v/>
      </c>
      <c r="B124" s="15" t="str">
        <f>IF(ISERROR(VLOOKUP(C122,'START LİSTE'!$B$6:$F$1027,3,0)),"",VLOOKUP(C122,'START LİSTE'!$B$6:$F$1027,3,0))</f>
        <v/>
      </c>
      <c r="C124" s="33"/>
      <c r="D124" s="16" t="str">
        <f>IF(ISERROR(VLOOKUP($C124,'START LİSTE'!$B$6:$F$1027,2,0)),"",VLOOKUP($C124,'START LİSTE'!$B$6:$F$1027,2,0))</f>
        <v/>
      </c>
      <c r="E124" s="17" t="str">
        <f>IF(ISERROR(VLOOKUP($C124,'START LİSTE'!$B$6:$F$1027,4,0)),"",VLOOKUP($C124,'START LİSTE'!$B$6:$F$1027,4,0))</f>
        <v/>
      </c>
      <c r="F124" s="18" t="str">
        <f>IF(ISERROR(VLOOKUP($C124,'FERDİ SONUÇ'!$B$6:$H$1140,6,0)),"",VLOOKUP($C124,'FERDİ SONUÇ'!$B$6:$H$1140,6,0))</f>
        <v/>
      </c>
      <c r="G124" s="17" t="str">
        <f>IF(OR(E124="",F124="DQ", F124="DNF", F124="DNS", F124=""),"-",VLOOKUP(C124,'FERDİ SONUÇ'!$B$6:$H$1140,7,0))</f>
        <v>-</v>
      </c>
      <c r="H124" s="17" t="str">
        <f>IF(OR(E124="",E124="F",F124="DQ", F124="DNF", F124="DNS", F124=""),"-",VLOOKUP(C124,'FERDİ SONUÇ'!$B$6:$H$1140,7,0))</f>
        <v>-</v>
      </c>
      <c r="I124" s="20" t="str">
        <f>IF(ISERROR(SMALL(H122:H125,3)),"-",SMALL(H122:H125,3))</f>
        <v>-</v>
      </c>
      <c r="J124" s="22" t="str">
        <f t="shared" ref="J124" si="28">IFERROR(IF(C122="","",IF(OR(I122="-",I123="-",I124="-"),"celalKAYAÖZ",SUM(I122,I123,I124)))+(I124*0.0001),"DQ")</f>
        <v>DQ</v>
      </c>
      <c r="BA124" s="2">
        <v>1176</v>
      </c>
    </row>
    <row r="125" spans="1:53" ht="15" customHeight="1">
      <c r="A125" s="14"/>
      <c r="B125" s="25"/>
      <c r="C125" s="33"/>
      <c r="D125" s="26" t="str">
        <f>IF(ISERROR(VLOOKUP($C125,'START LİSTE'!$B$6:$F$1027,2,0)),"",VLOOKUP($C125,'START LİSTE'!$B$6:$F$1027,2,0))</f>
        <v/>
      </c>
      <c r="E125" s="27" t="str">
        <f>IF(ISERROR(VLOOKUP($C125,'START LİSTE'!$B$6:$F$1027,4,0)),"",VLOOKUP($C125,'START LİSTE'!$B$6:$F$1027,4,0))</f>
        <v/>
      </c>
      <c r="F125" s="28" t="str">
        <f>IF(ISERROR(VLOOKUP($C125,'FERDİ SONUÇ'!$B$6:$H$1140,6,0)),"",VLOOKUP($C125,'FERDİ SONUÇ'!$B$6:$H$1140,6,0))</f>
        <v/>
      </c>
      <c r="G125" s="27" t="str">
        <f>IF(OR(E125="",F125="DQ", F125="DNF", F125="DNS", F125=""),"-",VLOOKUP(C125,'FERDİ SONUÇ'!$B$6:$H$1140,7,0))</f>
        <v>-</v>
      </c>
      <c r="H125" s="27" t="str">
        <f>IF(OR(E125="",E125="F",F125="DQ", F125="DNF", F125="DNS", F125=""),"-",VLOOKUP(C125,'FERDİ SONUÇ'!$B$6:$H$1140,7,0))</f>
        <v>-</v>
      </c>
      <c r="I125" s="29" t="str">
        <f>IF(ISERROR(SMALL(H122:H125,4)),"-",SMALL(H122:H125,4))</f>
        <v>-</v>
      </c>
      <c r="J125" s="21"/>
      <c r="BA125" s="2">
        <v>1177</v>
      </c>
    </row>
    <row r="126" spans="1:53">
      <c r="BA126" s="2"/>
    </row>
    <row r="127" spans="1:53">
      <c r="BA127" s="2"/>
    </row>
    <row r="128" spans="1:53">
      <c r="BA128" s="2"/>
    </row>
    <row r="129" spans="53:53">
      <c r="BA129" s="2"/>
    </row>
    <row r="130" spans="53:53">
      <c r="BA130" s="2"/>
    </row>
    <row r="131" spans="53:53">
      <c r="BA131" s="2"/>
    </row>
    <row r="132" spans="53:53">
      <c r="BA132" s="2"/>
    </row>
    <row r="133" spans="53:53">
      <c r="BA133" s="2"/>
    </row>
    <row r="134" spans="53:53">
      <c r="BA134" s="2"/>
    </row>
    <row r="135" spans="53:53">
      <c r="BA135" s="2"/>
    </row>
    <row r="136" spans="53:53">
      <c r="BA136" s="2"/>
    </row>
    <row r="137" spans="53:53">
      <c r="BA137" s="2"/>
    </row>
    <row r="138" spans="53:53">
      <c r="BA138" s="2"/>
    </row>
    <row r="139" spans="53:53">
      <c r="BA139" s="2"/>
    </row>
    <row r="140" spans="53:53">
      <c r="BA140" s="2"/>
    </row>
    <row r="141" spans="53:53">
      <c r="BA141" s="2"/>
    </row>
    <row r="142" spans="53:53">
      <c r="BA142" s="2"/>
    </row>
    <row r="143" spans="53:53">
      <c r="BA143" s="2"/>
    </row>
    <row r="144" spans="53:53">
      <c r="BA144" s="2"/>
    </row>
    <row r="145" spans="53:53">
      <c r="BA145" s="2"/>
    </row>
    <row r="146" spans="53:53">
      <c r="BA146" s="2"/>
    </row>
    <row r="147" spans="53:53">
      <c r="BA147" s="2"/>
    </row>
    <row r="148" spans="53:53">
      <c r="BA148" s="2"/>
    </row>
    <row r="149" spans="53:53">
      <c r="BA149" s="2"/>
    </row>
    <row r="150" spans="53:53">
      <c r="BA150" s="2"/>
    </row>
    <row r="151" spans="53:53">
      <c r="BA151" s="2"/>
    </row>
    <row r="152" spans="53:53">
      <c r="BA152" s="2"/>
    </row>
  </sheetData>
  <sheetProtection password="88B2" sheet="1" objects="1" scenarios="1" formatCells="0" formatColumns="0" formatRows="0" insertColumns="0" insertRows="0" insertHyperlinks="0" deleteColumns="0" deleteRows="0" sort="0" autoFilter="0" pivotTables="0"/>
  <mergeCells count="6">
    <mergeCell ref="A1:J1"/>
    <mergeCell ref="A2:J2"/>
    <mergeCell ref="A3:J3"/>
    <mergeCell ref="A4:B4"/>
    <mergeCell ref="C4:D4"/>
    <mergeCell ref="E4:J4"/>
  </mergeCells>
  <phoneticPr fontId="2" type="noConversion"/>
  <conditionalFormatting sqref="B5">
    <cfRule type="duplicateValues" dxfId="8" priority="13" stopIfTrue="1"/>
  </conditionalFormatting>
  <conditionalFormatting sqref="A6:A7 A9:A11 A13:A15 A17:A19 A21:A23 A25:A27 A29:A31 A33:A35 A37:A39 A41:A43 A45:A47 A49:A51 A53:A55 A57:A59 A61:A63 A65:A67 A69:A71 A73:A75 A77:A79 A81:A83 A85:A87 A89:A91 A93:A95 A97:A99 A101:A103 A105:A107 A109:A111 A113:A115 A117:A119 A121:A123 A125">
    <cfRule type="cellIs" dxfId="7" priority="3" operator="greaterThan">
      <formula>1000</formula>
    </cfRule>
  </conditionalFormatting>
  <conditionalFormatting sqref="J6:J125">
    <cfRule type="duplicateValues" dxfId="6" priority="130" stopIfTrue="1"/>
  </conditionalFormatting>
  <conditionalFormatting sqref="J12">
    <cfRule type="duplicateValues" dxfId="5" priority="2" stopIfTrue="1"/>
  </conditionalFormatting>
  <conditionalFormatting sqref="J12">
    <cfRule type="duplicateValues" dxfId="4" priority="1" stopIfTrue="1"/>
  </conditionalFormatting>
  <printOptions horizontalCentered="1"/>
  <pageMargins left="0.82677165354330717" right="0.23622047244094491" top="0.59055118110236227" bottom="0.39370078740157483" header="0.39370078740157483" footer="0.15748031496062992"/>
  <pageSetup paperSize="9" scale="74" orientation="portrait" horizontalDpi="300" verticalDpi="300" r:id="rId1"/>
  <headerFooter alignWithMargins="0">
    <oddFooter>&amp;C&amp;P</oddFooter>
  </headerFooter>
  <rowBreaks count="1" manualBreakCount="1">
    <brk id="65" max="10" man="1"/>
  </rowBreaks>
  <ignoredErrors>
    <ignoredError sqref="B8:B73 B74:B118 B120:B12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6">
    <tabColor rgb="FFFF0000"/>
  </sheetPr>
  <dimension ref="A1:H125"/>
  <sheetViews>
    <sheetView view="pageBreakPreview" zoomScaleSheetLayoutView="100" workbookViewId="0">
      <selection activeCell="C7" sqref="C7"/>
    </sheetView>
  </sheetViews>
  <sheetFormatPr defaultRowHeight="12.75"/>
  <cols>
    <col min="1" max="1" width="6.5703125" style="30" customWidth="1"/>
    <col min="2" max="2" width="30.7109375" style="23" customWidth="1"/>
    <col min="3" max="3" width="5.85546875" style="23" customWidth="1"/>
    <col min="4" max="4" width="24.28515625" style="23" customWidth="1"/>
    <col min="5" max="5" width="6.5703125" style="23" bestFit="1" customWidth="1"/>
    <col min="6" max="6" width="7.140625" style="23" customWidth="1"/>
    <col min="7" max="7" width="6.42578125" style="23" customWidth="1"/>
    <col min="8" max="8" width="9.140625" style="30" customWidth="1"/>
    <col min="9" max="16384" width="9.140625" style="23"/>
  </cols>
  <sheetData>
    <row r="1" spans="1:8" s="1" customFormat="1" ht="30" customHeight="1">
      <c r="A1" s="228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228"/>
      <c r="C1" s="228"/>
      <c r="D1" s="228"/>
      <c r="E1" s="228"/>
      <c r="F1" s="228"/>
      <c r="G1" s="228"/>
      <c r="H1" s="228"/>
    </row>
    <row r="2" spans="1:8" s="1" customFormat="1" ht="14.25">
      <c r="A2" s="238" t="str">
        <f>KAPAK!B24</f>
        <v>Küçükler ve Yıldızlar Kulüpler Bölgesel Kros Ligi Yarışmaları</v>
      </c>
      <c r="B2" s="238"/>
      <c r="C2" s="238"/>
      <c r="D2" s="238"/>
      <c r="E2" s="238"/>
      <c r="F2" s="238"/>
      <c r="G2" s="238"/>
      <c r="H2" s="238"/>
    </row>
    <row r="3" spans="1:8" s="1" customFormat="1" ht="14.25">
      <c r="A3" s="239" t="str">
        <f>KAPAK!B27</f>
        <v>Erzincan</v>
      </c>
      <c r="B3" s="239"/>
      <c r="C3" s="239"/>
      <c r="D3" s="239"/>
      <c r="E3" s="239"/>
      <c r="F3" s="239"/>
      <c r="G3" s="239"/>
      <c r="H3" s="239"/>
    </row>
    <row r="4" spans="1:8" s="1" customFormat="1" ht="17.25" customHeight="1">
      <c r="A4" s="240" t="str">
        <f>KAPAK!B26</f>
        <v>Yıldız Erkekler</v>
      </c>
      <c r="B4" s="240"/>
      <c r="C4" s="241" t="str">
        <f>KAPAK!B25</f>
        <v>3000 Metre</v>
      </c>
      <c r="D4" s="241"/>
      <c r="E4" s="194"/>
      <c r="F4" s="231">
        <f>KAPAK!B28</f>
        <v>41693.458333333336</v>
      </c>
      <c r="G4" s="231"/>
      <c r="H4" s="231"/>
    </row>
    <row r="5" spans="1:8" s="4" customFormat="1" ht="29.25" customHeight="1">
      <c r="A5" s="53" t="s">
        <v>5</v>
      </c>
      <c r="B5" s="46" t="s">
        <v>17</v>
      </c>
      <c r="C5" s="54" t="s">
        <v>1</v>
      </c>
      <c r="D5" s="46" t="s">
        <v>3</v>
      </c>
      <c r="E5" s="46" t="s">
        <v>8</v>
      </c>
      <c r="F5" s="46" t="s">
        <v>7</v>
      </c>
      <c r="G5" s="55" t="s">
        <v>15</v>
      </c>
      <c r="H5" s="46" t="s">
        <v>6</v>
      </c>
    </row>
    <row r="6" spans="1:8" s="1" customFormat="1" ht="14.25" customHeight="1">
      <c r="A6" s="6"/>
      <c r="B6" s="7"/>
      <c r="C6" s="47">
        <f>IF(A8="","",INDEX('TAKIM KAYIT'!$C$6:$C$125,MATCH(C8,'TAKIM KAYIT'!$C$6:$C$125,0)-2))</f>
        <v>432</v>
      </c>
      <c r="D6" s="8" t="str">
        <f>IF(ISERROR(VLOOKUP($C6,'START LİSTE'!$B$6:$F$1027,2,0)),"",VLOOKUP($C6,'START LİSTE'!$B$6:$F$1027,2,0))</f>
        <v>ADEM BAYRAM</v>
      </c>
      <c r="E6" s="9" t="str">
        <f>IF(ISERROR(VLOOKUP($C6,'START LİSTE'!$B$6:$F$1027,4,0)),"",VLOOKUP($C6,'START LİSTE'!$B$6:$F$1027,4,0))</f>
        <v>T</v>
      </c>
      <c r="F6" s="10">
        <f>IF(ISERROR(VLOOKUP($C6,'FERDİ SONUÇ'!$B$6:$H$1140,6,0)),"",VLOOKUP($C6,'FERDİ SONUÇ'!$B$6:$H$1140,6,0))</f>
        <v>0</v>
      </c>
      <c r="G6" s="48">
        <f>IF(OR(E6="",F6="DQ", F6="DNF", F6="DNS", F6=""),"-",VLOOKUP(C6,'FERDİ SONUÇ'!$B$6:$H$1140,7,0))</f>
        <v>10</v>
      </c>
      <c r="H6" s="122"/>
    </row>
    <row r="7" spans="1:8" s="1" customFormat="1" ht="14.25" customHeight="1">
      <c r="A7" s="14"/>
      <c r="B7" s="15"/>
      <c r="C7" s="49">
        <f>IF(A8="","",INDEX('TAKIM KAYIT'!$C$6:$C$125,MATCH(C8,'TAKIM KAYIT'!$C$6:$C$125,0)-1))</f>
        <v>433</v>
      </c>
      <c r="D7" s="8" t="str">
        <f>IF(ISERROR(VLOOKUP($C7,'START LİSTE'!$B$6:$F$1027,2,0)),"",VLOOKUP($C7,'START LİSTE'!$B$6:$F$1027,2,0))</f>
        <v>CABİR AYDIN</v>
      </c>
      <c r="E7" s="17" t="str">
        <f>IF(ISERROR(VLOOKUP($C7,'START LİSTE'!$B$6:$F$1027,4,0)),"",VLOOKUP($C7,'START LİSTE'!$B$6:$F$1027,4,0))</f>
        <v>T</v>
      </c>
      <c r="F7" s="18">
        <f>IF(ISERROR(VLOOKUP($C7,'FERDİ SONUÇ'!$B$6:$H$1140,6,0)),"",VLOOKUP($C7,'FERDİ SONUÇ'!$B$6:$H$1140,6,0))</f>
        <v>0</v>
      </c>
      <c r="G7" s="50">
        <f>IF(OR(E7="",F7="DQ", F7="DNF", F7="DNS", F7=""),"-",VLOOKUP(C7,'FERDİ SONUÇ'!$B$6:$H$1140,7,0))</f>
        <v>1</v>
      </c>
      <c r="H7" s="121"/>
    </row>
    <row r="8" spans="1:8" s="1" customFormat="1" ht="14.25" customHeight="1">
      <c r="A8" s="52">
        <f>IF(ISERROR(SMALL('TAKIM KAYIT'!$A$6:$A$125,1)),"",SMALL('TAKIM KAYIT'!$A$6:$A$125,1))</f>
        <v>1</v>
      </c>
      <c r="B8" s="15" t="str">
        <f>IF(A8="","",VLOOKUP(A8,'TAKIM KAYIT'!$A$6:$J$125,2,FALSE))</f>
        <v>ERZURUM-TELEKOM</v>
      </c>
      <c r="C8" s="49">
        <f>IF(A8="","",VLOOKUP(A8,'TAKIM KAYIT'!$A$6:$J$125,3,FALSE))</f>
        <v>434</v>
      </c>
      <c r="D8" s="16" t="str">
        <f>IF(ISERROR(VLOOKUP($C8,'START LİSTE'!$B$6:$F$1027,2,0)),"",VLOOKUP($C8,'START LİSTE'!$B$6:$F$1027,2,0))</f>
        <v>EMRAH GÜNEN</v>
      </c>
      <c r="E8" s="17" t="str">
        <f>IF(ISERROR(VLOOKUP($C8,'START LİSTE'!$B$6:$F$1027,4,0)),"",VLOOKUP($C8,'START LİSTE'!$B$6:$F$1027,4,0))</f>
        <v>T</v>
      </c>
      <c r="F8" s="18">
        <f>IF(ISERROR(VLOOKUP($C8,'FERDİ SONUÇ'!$B$6:$H$1140,6,0)),"",VLOOKUP($C8,'FERDİ SONUÇ'!$B$6:$H$1140,6,0))</f>
        <v>0</v>
      </c>
      <c r="G8" s="50">
        <f>IF(OR(E8="",F8="DQ", F8="DNF", F8="DNS", F8=""),"-",VLOOKUP(C8,'FERDİ SONUÇ'!$B$6:$H$1140,7,0))</f>
        <v>2</v>
      </c>
      <c r="H8" s="120">
        <f>IF(A8="","",VLOOKUP(A8,'TAKIM KAYIT'!$A$6:$K$125,10,FALSE))</f>
        <v>12.0009</v>
      </c>
    </row>
    <row r="9" spans="1:8" s="1" customFormat="1" ht="14.25" customHeight="1">
      <c r="A9" s="14"/>
      <c r="B9" s="15"/>
      <c r="C9" s="49">
        <f>IF(A8="","",INDEX('TAKIM KAYIT'!$C$6:$C$125,MATCH(C8,'TAKIM KAYIT'!$C$6:$C$125,0)+1))</f>
        <v>435</v>
      </c>
      <c r="D9" s="16" t="str">
        <f>IF(ISERROR(VLOOKUP($C9,'START LİSTE'!$B$6:$F$1027,2,0)),"",VLOOKUP($C9,'START LİSTE'!$B$6:$F$1027,2,0))</f>
        <v>RECEP AĞRILI</v>
      </c>
      <c r="E9" s="17" t="str">
        <f>IF(ISERROR(VLOOKUP($C9,'START LİSTE'!$B$6:$F$1027,4,0)),"",VLOOKUP($C9,'START LİSTE'!$B$6:$F$1027,4,0))</f>
        <v>T</v>
      </c>
      <c r="F9" s="18">
        <f>IF(ISERROR(VLOOKUP($C9,'FERDİ SONUÇ'!$B$6:$H$1140,6,0)),"",VLOOKUP($C9,'FERDİ SONUÇ'!$B$6:$H$1140,6,0))</f>
        <v>0</v>
      </c>
      <c r="G9" s="50">
        <f>IF(OR(E9="",F9="DQ", F9="DNF", F9="DNS", F9=""),"-",VLOOKUP(C9,'FERDİ SONUÇ'!$B$6:$H$1140,7,0))</f>
        <v>9</v>
      </c>
      <c r="H9" s="121"/>
    </row>
    <row r="10" spans="1:8" ht="14.25" customHeight="1">
      <c r="A10" s="6"/>
      <c r="B10" s="7"/>
      <c r="C10" s="47">
        <f>IF(A12="","",INDEX('TAKIM KAYIT'!$C$6:$C$125,MATCH(C12,'TAKIM KAYIT'!$C$6:$C$125,0)-2))</f>
        <v>412</v>
      </c>
      <c r="D10" s="8" t="str">
        <f>IF(ISERROR(VLOOKUP($C10,'START LİSTE'!$B$6:$F$1027,2,0)),"",VLOOKUP($C10,'START LİSTE'!$B$6:$F$1027,2,0))</f>
        <v>YAKUP GÜNDÜZ</v>
      </c>
      <c r="E10" s="9" t="str">
        <f>IF(ISERROR(VLOOKUP($C10,'START LİSTE'!$B$6:$F$1027,4,0)),"",VLOOKUP($C10,'START LİSTE'!$B$6:$F$1027,4,0))</f>
        <v>T</v>
      </c>
      <c r="F10" s="10">
        <f>IF(ISERROR(VLOOKUP($C10,'FERDİ SONUÇ'!$B$6:$H$1140,6,0)),"",VLOOKUP($C10,'FERDİ SONUÇ'!$B$6:$H$1140,6,0))</f>
        <v>0</v>
      </c>
      <c r="G10" s="48">
        <f>IF(OR(E10="",F10="DQ", F10="DNF", F10="DNS", F10=""),"-",VLOOKUP(C10,'FERDİ SONUÇ'!$B$6:$H$1140,7,0))</f>
        <v>4</v>
      </c>
      <c r="H10" s="122"/>
    </row>
    <row r="11" spans="1:8" ht="14.25" customHeight="1">
      <c r="A11" s="14"/>
      <c r="B11" s="15"/>
      <c r="C11" s="49">
        <f>IF(A12="","",INDEX('TAKIM KAYIT'!$C$6:$C$125,MATCH(C12,'TAKIM KAYIT'!$C$6:$C$125,0)-1))</f>
        <v>413</v>
      </c>
      <c r="D11" s="16" t="str">
        <f>IF(ISERROR(VLOOKUP($C11,'START LİSTE'!$B$6:$F$1027,2,0)),"",VLOOKUP($C11,'START LİSTE'!$B$6:$F$1027,2,0))</f>
        <v>ÖMER GÜNEN</v>
      </c>
      <c r="E11" s="17" t="str">
        <f>IF(ISERROR(VLOOKUP($C11,'START LİSTE'!$B$6:$F$1027,4,0)),"",VLOOKUP($C11,'START LİSTE'!$B$6:$F$1027,4,0))</f>
        <v>T</v>
      </c>
      <c r="F11" s="18">
        <f>IF(ISERROR(VLOOKUP($C11,'FERDİ SONUÇ'!$B$6:$H$1140,6,0)),"",VLOOKUP($C11,'FERDİ SONUÇ'!$B$6:$H$1140,6,0))</f>
        <v>0</v>
      </c>
      <c r="G11" s="50">
        <f>IF(OR(E11="",F11="DQ", F11="DNF", F11="DNS", F11=""),"-",VLOOKUP(C11,'FERDİ SONUÇ'!$B$6:$H$1140,7,0))</f>
        <v>8</v>
      </c>
      <c r="H11" s="121"/>
    </row>
    <row r="12" spans="1:8" ht="14.25" customHeight="1">
      <c r="A12" s="52">
        <f>IF(ISERROR(SMALL('TAKIM KAYIT'!$A$6:$A$125,2)),"",SMALL('TAKIM KAYIT'!$A$6:$A$125,2))</f>
        <v>2</v>
      </c>
      <c r="B12" s="15" t="str">
        <f>IF(A12="","",VLOOKUP(A12,'TAKIM KAYIT'!$A$6:$J$125,2,FALSE))</f>
        <v>AĞRI - GENÇLİK SPOR KULÜBÜ</v>
      </c>
      <c r="C12" s="49">
        <f>IF(A12="","",VLOOKUP(A12,'TAKIM KAYIT'!$A$6:$J$125,3,FALSE))</f>
        <v>414</v>
      </c>
      <c r="D12" s="16" t="str">
        <f>IF(ISERROR(VLOOKUP($C12,'START LİSTE'!$B$6:$F$1027,2,0)),"",VLOOKUP($C12,'START LİSTE'!$B$6:$F$1027,2,0))</f>
        <v>FIRAT KARAKUŞ</v>
      </c>
      <c r="E12" s="17" t="str">
        <f>IF(ISERROR(VLOOKUP($C12,'START LİSTE'!$B$6:$F$1027,4,0)),"",VLOOKUP($C12,'START LİSTE'!$B$6:$F$1027,4,0))</f>
        <v>T</v>
      </c>
      <c r="F12" s="18">
        <f>IF(ISERROR(VLOOKUP($C12,'FERDİ SONUÇ'!$B$6:$H$1140,6,0)),"",VLOOKUP($C12,'FERDİ SONUÇ'!$B$6:$H$1140,6,0))</f>
        <v>0</v>
      </c>
      <c r="G12" s="50">
        <f>IF(OR(E12="",F12="DQ", F12="DNF", F12="DNS", F12=""),"-",VLOOKUP(C12,'FERDİ SONUÇ'!$B$6:$H$1140,7,0))</f>
        <v>14</v>
      </c>
      <c r="H12" s="120">
        <f>IF(A12="","",VLOOKUP(A12,'TAKIM KAYIT'!$A$6:$J$125,10,FALSE))</f>
        <v>23.001100000000001</v>
      </c>
    </row>
    <row r="13" spans="1:8" ht="14.25" customHeight="1">
      <c r="A13" s="14"/>
      <c r="B13" s="15"/>
      <c r="C13" s="49">
        <f>IF(A12="","",INDEX('TAKIM KAYIT'!$C$6:$C$125,MATCH(C12,'TAKIM KAYIT'!$C$6:$C$125,0)+1))</f>
        <v>415</v>
      </c>
      <c r="D13" s="16" t="str">
        <f>IF(ISERROR(VLOOKUP($C13,'START LİSTE'!$B$6:$F$1027,2,0)),"",VLOOKUP($C13,'START LİSTE'!$B$6:$F$1027,2,0))</f>
        <v>ABDULLAH YORULMAZ</v>
      </c>
      <c r="E13" s="17" t="str">
        <f>IF(ISERROR(VLOOKUP($C13,'START LİSTE'!$B$6:$F$1027,4,0)),"",VLOOKUP($C13,'START LİSTE'!$B$6:$F$1027,4,0))</f>
        <v>T</v>
      </c>
      <c r="F13" s="18">
        <f>IF(ISERROR(VLOOKUP($C13,'FERDİ SONUÇ'!$B$6:$H$1140,6,0)),"",VLOOKUP($C13,'FERDİ SONUÇ'!$B$6:$H$1140,6,0))</f>
        <v>0</v>
      </c>
      <c r="G13" s="50">
        <f>IF(OR(E13="",F13="DQ", F13="DNF", F13="DNS", F13=""),"-",VLOOKUP(C13,'FERDİ SONUÇ'!$B$6:$H$1140,7,0))</f>
        <v>11</v>
      </c>
      <c r="H13" s="121"/>
    </row>
    <row r="14" spans="1:8" ht="14.25" customHeight="1">
      <c r="A14" s="6"/>
      <c r="B14" s="7"/>
      <c r="C14" s="47">
        <f>IF(A16="","",INDEX('TAKIM KAYIT'!$C$6:$C$125,MATCH(C16,'TAKIM KAYIT'!$C$6:$C$125,0)-2))</f>
        <v>436</v>
      </c>
      <c r="D14" s="8" t="str">
        <f>IF(ISERROR(VLOOKUP($C14,'START LİSTE'!$B$6:$F$1027,2,0)),"",VLOOKUP($C14,'START LİSTE'!$B$6:$F$1027,2,0))</f>
        <v>HALİL ACAR</v>
      </c>
      <c r="E14" s="9" t="str">
        <f>IF(ISERROR(VLOOKUP($C14,'START LİSTE'!$B$6:$F$1027,4,0)),"",VLOOKUP($C14,'START LİSTE'!$B$6:$F$1027,4,0))</f>
        <v>T</v>
      </c>
      <c r="F14" s="10">
        <f>IF(ISERROR(VLOOKUP($C14,'FERDİ SONUÇ'!$B$6:$H$1140,6,0)),"",VLOOKUP($C14,'FERDİ SONUÇ'!$B$6:$H$1140,6,0))</f>
        <v>0</v>
      </c>
      <c r="G14" s="48">
        <f>IF(OR(E14="",F14="DQ", F14="DNF", F14="DNS", F14=""),"-",VLOOKUP(C14,'FERDİ SONUÇ'!$B$6:$H$1140,7,0))</f>
        <v>7</v>
      </c>
      <c r="H14" s="122"/>
    </row>
    <row r="15" spans="1:8" ht="14.25" customHeight="1">
      <c r="A15" s="14"/>
      <c r="B15" s="15"/>
      <c r="C15" s="49">
        <f>IF(A16="","",INDEX('TAKIM KAYIT'!$C$6:$C$125,MATCH(C16,'TAKIM KAYIT'!$C$6:$C$125,0)-1))</f>
        <v>437</v>
      </c>
      <c r="D15" s="16" t="str">
        <f>IF(ISERROR(VLOOKUP($C15,'START LİSTE'!$B$6:$F$1027,2,0)),"",VLOOKUP($C15,'START LİSTE'!$B$6:$F$1027,2,0))</f>
        <v>CENGİZ AKTAŞ</v>
      </c>
      <c r="E15" s="17" t="str">
        <f>IF(ISERROR(VLOOKUP($C15,'START LİSTE'!$B$6:$F$1027,4,0)),"",VLOOKUP($C15,'START LİSTE'!$B$6:$F$1027,4,0))</f>
        <v>T</v>
      </c>
      <c r="F15" s="18">
        <f>IF(ISERROR(VLOOKUP($C15,'FERDİ SONUÇ'!$B$6:$H$1140,6,0)),"",VLOOKUP($C15,'FERDİ SONUÇ'!$B$6:$H$1140,6,0))</f>
        <v>0</v>
      </c>
      <c r="G15" s="50">
        <f>IF(OR(E15="",F15="DQ", F15="DNF", F15="DNS", F15=""),"-",VLOOKUP(C15,'FERDİ SONUÇ'!$B$6:$H$1140,7,0))</f>
        <v>3</v>
      </c>
      <c r="H15" s="121"/>
    </row>
    <row r="16" spans="1:8" ht="14.25" customHeight="1">
      <c r="A16" s="52">
        <f>IF(ISERROR(SMALL('TAKIM KAYIT'!$A$6:$A$125,3)),"",SMALL('TAKIM KAYIT'!$A$6:$A$125,3))</f>
        <v>3</v>
      </c>
      <c r="B16" s="15" t="str">
        <f>IF(A16="","",VLOOKUP(A16,'TAKIM KAYIT'!$A$6:$J$125,2,FALSE))</f>
        <v>ERZURUM-PALANDÖKEN</v>
      </c>
      <c r="C16" s="49">
        <f>IF(A16="","",VLOOKUP(A16,'TAKIM KAYIT'!$A$6:$J$125,3,FALSE))</f>
        <v>438</v>
      </c>
      <c r="D16" s="16" t="str">
        <f>IF(ISERROR(VLOOKUP($C16,'START LİSTE'!$B$6:$F$1027,2,0)),"",VLOOKUP($C16,'START LİSTE'!$B$6:$F$1027,2,0))</f>
        <v>SAVAŞ OĞUZ</v>
      </c>
      <c r="E16" s="17" t="str">
        <f>IF(ISERROR(VLOOKUP($C16,'START LİSTE'!$B$6:$F$1027,4,0)),"",VLOOKUP($C16,'START LİSTE'!$B$6:$F$1027,4,0))</f>
        <v>T</v>
      </c>
      <c r="F16" s="18">
        <f>IF(ISERROR(VLOOKUP($C16,'FERDİ SONUÇ'!$B$6:$H$1140,6,0)),"",VLOOKUP($C16,'FERDİ SONUÇ'!$B$6:$H$1140,6,0))</f>
        <v>0</v>
      </c>
      <c r="G16" s="50">
        <f>IF(OR(E16="",F16="DQ", F16="DNF", F16="DNS", F16=""),"-",VLOOKUP(C16,'FERDİ SONUÇ'!$B$6:$H$1140,7,0))</f>
        <v>17</v>
      </c>
      <c r="H16" s="120">
        <f>IF(A16="","",VLOOKUP(A16,'TAKIM KAYIT'!$A$6:$K$125,10,FALSE))</f>
        <v>27.0017</v>
      </c>
    </row>
    <row r="17" spans="1:8" ht="14.25" customHeight="1">
      <c r="A17" s="14"/>
      <c r="B17" s="15"/>
      <c r="C17" s="49">
        <f>IF(A16="","",INDEX('TAKIM KAYIT'!$C$6:$C$125,MATCH(C16,'TAKIM KAYIT'!$C$6:$C$125,0)+1))</f>
        <v>439</v>
      </c>
      <c r="D17" s="16" t="str">
        <f>IF(ISERROR(VLOOKUP($C17,'START LİSTE'!$B$6:$F$1027,2,0)),"",VLOOKUP($C17,'START LİSTE'!$B$6:$F$1027,2,0))</f>
        <v>AKIN YILMAZ</v>
      </c>
      <c r="E17" s="17" t="str">
        <f>IF(ISERROR(VLOOKUP($C17,'START LİSTE'!$B$6:$F$1027,4,0)),"",VLOOKUP($C17,'START LİSTE'!$B$6:$F$1027,4,0))</f>
        <v>T</v>
      </c>
      <c r="F17" s="18">
        <f>IF(ISERROR(VLOOKUP($C17,'FERDİ SONUÇ'!$B$6:$H$1140,6,0)),"",VLOOKUP($C17,'FERDİ SONUÇ'!$B$6:$H$1140,6,0))</f>
        <v>0</v>
      </c>
      <c r="G17" s="50">
        <f>IF(OR(E17="",F17="DQ", F17="DNF", F17="DNS", F17=""),"-",VLOOKUP(C17,'FERDİ SONUÇ'!$B$6:$H$1140,7,0))</f>
        <v>33</v>
      </c>
      <c r="H17" s="121"/>
    </row>
    <row r="18" spans="1:8" ht="14.25" customHeight="1">
      <c r="A18" s="6"/>
      <c r="B18" s="7"/>
      <c r="C18" s="47">
        <f>IF(A20="","",INDEX('TAKIM KAYIT'!$C$6:$C$125,MATCH(C20,'TAKIM KAYIT'!$C$6:$C$125,0)-2))</f>
        <v>472</v>
      </c>
      <c r="D18" s="8" t="str">
        <f>IF(ISERROR(VLOOKUP($C18,'START LİSTE'!$B$6:$F$1027,2,0)),"",VLOOKUP($C18,'START LİSTE'!$B$6:$F$1027,2,0))</f>
        <v>DAVUT KARABULAK</v>
      </c>
      <c r="E18" s="9" t="str">
        <f>IF(ISERROR(VLOOKUP($C18,'START LİSTE'!$B$6:$F$1027,4,0)),"",VLOOKUP($C18,'START LİSTE'!$B$6:$F$1027,4,0))</f>
        <v>T</v>
      </c>
      <c r="F18" s="10">
        <f>IF(ISERROR(VLOOKUP($C18,'FERDİ SONUÇ'!$B$6:$H$1140,6,0)),"",VLOOKUP($C18,'FERDİ SONUÇ'!$B$6:$H$1140,6,0))</f>
        <v>0</v>
      </c>
      <c r="G18" s="12">
        <f>IF(OR(E18="",F18="DQ", F18="DNF", F18="DNS", F18=""),"-",VLOOKUP(C18,'FERDİ SONUÇ'!$B$6:$H$1140,7,0))</f>
        <v>6</v>
      </c>
      <c r="H18" s="122"/>
    </row>
    <row r="19" spans="1:8" ht="14.25" customHeight="1">
      <c r="A19" s="14"/>
      <c r="B19" s="15"/>
      <c r="C19" s="49">
        <f>IF(A20="","",INDEX('TAKIM KAYIT'!$C$6:$C$125,MATCH(C20,'TAKIM KAYIT'!$C$6:$C$125,0)-1))</f>
        <v>473</v>
      </c>
      <c r="D19" s="16" t="str">
        <f>IF(ISERROR(VLOOKUP($C19,'START LİSTE'!$B$6:$F$1027,2,0)),"",VLOOKUP($C19,'START LİSTE'!$B$6:$F$1027,2,0))</f>
        <v>A.MÜTTALİP KERVAN</v>
      </c>
      <c r="E19" s="17" t="str">
        <f>IF(ISERROR(VLOOKUP($C19,'START LİSTE'!$B$6:$F$1027,4,0)),"",VLOOKUP($C19,'START LİSTE'!$B$6:$F$1027,4,0))</f>
        <v>T</v>
      </c>
      <c r="F19" s="18">
        <f>IF(ISERROR(VLOOKUP($C19,'FERDİ SONUÇ'!$B$6:$H$1140,6,0)),"",VLOOKUP($C19,'FERDİ SONUÇ'!$B$6:$H$1140,6,0))</f>
        <v>0</v>
      </c>
      <c r="G19" s="20">
        <f>IF(OR(E19="",F19="DQ", F19="DNF", F19="DNS", F19=""),"-",VLOOKUP(C19,'FERDİ SONUÇ'!$B$6:$H$1140,7,0))</f>
        <v>16</v>
      </c>
      <c r="H19" s="121"/>
    </row>
    <row r="20" spans="1:8" ht="14.25" customHeight="1">
      <c r="A20" s="52">
        <f>IF(ISERROR(SMALL('TAKIM KAYIT'!$A$6:$A$125,4)),"",SMALL('TAKIM KAYIT'!$A$6:$A$125,4))</f>
        <v>4</v>
      </c>
      <c r="B20" s="15" t="str">
        <f>IF(A20="","",VLOOKUP(A20,'TAKIM KAYIT'!$A$6:$J$125,2,FALSE))</f>
        <v>VAN BELEDİYE VANSPOR</v>
      </c>
      <c r="C20" s="49">
        <f>IF(A20="","",VLOOKUP(A20,'TAKIM KAYIT'!$A$6:$J$125,3,FALSE))</f>
        <v>474</v>
      </c>
      <c r="D20" s="16" t="str">
        <f>IF(ISERROR(VLOOKUP($C20,'START LİSTE'!$B$6:$F$1027,2,0)),"",VLOOKUP($C20,'START LİSTE'!$B$6:$F$1027,2,0))</f>
        <v>ÇETİN ÖZER</v>
      </c>
      <c r="E20" s="17" t="str">
        <f>IF(ISERROR(VLOOKUP($C20,'START LİSTE'!$B$6:$F$1027,4,0)),"",VLOOKUP($C20,'START LİSTE'!$B$6:$F$1027,4,0))</f>
        <v>T</v>
      </c>
      <c r="F20" s="18">
        <f>IF(ISERROR(VLOOKUP($C20,'FERDİ SONUÇ'!$B$6:$H$1140,6,0)),"",VLOOKUP($C20,'FERDİ SONUÇ'!$B$6:$H$1140,6,0))</f>
        <v>0</v>
      </c>
      <c r="G20" s="20">
        <f>IF(OR(E20="",F20="DQ", F20="DNF", F20="DNS", F20=""),"-",VLOOKUP(C20,'FERDİ SONUÇ'!$B$6:$H$1140,7,0))</f>
        <v>19</v>
      </c>
      <c r="H20" s="120">
        <f>IF(A20="","",VLOOKUP(A20,'TAKIM KAYIT'!$A$6:$K$125,10,FALSE))</f>
        <v>41.001899999999999</v>
      </c>
    </row>
    <row r="21" spans="1:8" ht="14.25" customHeight="1">
      <c r="A21" s="14"/>
      <c r="B21" s="15"/>
      <c r="C21" s="49">
        <f>IF(A20="","",INDEX('TAKIM KAYIT'!$C$6:$C$125,MATCH(C20,'TAKIM KAYIT'!$C$6:$C$125,0)+1))</f>
        <v>475</v>
      </c>
      <c r="D21" s="16" t="str">
        <f>IF(ISERROR(VLOOKUP($C21,'START LİSTE'!$B$6:$F$1027,2,0)),"",VLOOKUP($C21,'START LİSTE'!$B$6:$F$1027,2,0))</f>
        <v>BAYRAM İZCİAK</v>
      </c>
      <c r="E21" s="17" t="str">
        <f>IF(ISERROR(VLOOKUP($C21,'START LİSTE'!$B$6:$F$1027,4,0)),"",VLOOKUP($C21,'START LİSTE'!$B$6:$F$1027,4,0))</f>
        <v>T</v>
      </c>
      <c r="F21" s="18">
        <f>IF(ISERROR(VLOOKUP($C21,'FERDİ SONUÇ'!$B$6:$H$1140,6,0)),"",VLOOKUP($C21,'FERDİ SONUÇ'!$B$6:$H$1140,6,0))</f>
        <v>0</v>
      </c>
      <c r="G21" s="20">
        <f>IF(OR(E21="",F21="DQ", F21="DNF", F21="DNS", F21=""),"-",VLOOKUP(C21,'FERDİ SONUÇ'!$B$6:$H$1140,7,0))</f>
        <v>36</v>
      </c>
      <c r="H21" s="121"/>
    </row>
    <row r="22" spans="1:8" ht="14.25" customHeight="1">
      <c r="A22" s="6"/>
      <c r="B22" s="7"/>
      <c r="C22" s="47">
        <f>IF(A24="","",INDEX('TAKIM KAYIT'!$C$6:$C$125,MATCH(C24,'TAKIM KAYIT'!$C$6:$C$125,0)-2))</f>
        <v>452</v>
      </c>
      <c r="D22" s="8" t="str">
        <f>IF(ISERROR(VLOOKUP($C22,'START LİSTE'!$B$6:$F$1027,2,0)),"",VLOOKUP($C22,'START LİSTE'!$B$6:$F$1027,2,0))</f>
        <v>KEMAL YILDIRIM</v>
      </c>
      <c r="E22" s="9" t="str">
        <f>IF(ISERROR(VLOOKUP($C22,'START LİSTE'!$B$6:$F$1027,4,0)),"",VLOOKUP($C22,'START LİSTE'!$B$6:$F$1027,4,0))</f>
        <v>T</v>
      </c>
      <c r="F22" s="10">
        <f>IF(ISERROR(VLOOKUP($C22,'FERDİ SONUÇ'!$B$6:$H$1140,6,0)),"",VLOOKUP($C22,'FERDİ SONUÇ'!$B$6:$H$1140,6,0))</f>
        <v>0</v>
      </c>
      <c r="G22" s="12">
        <f>IF(OR(E22="",F22="DQ", F22="DNF", F22="DNS", F22=""),"-",VLOOKUP(C22,'FERDİ SONUÇ'!$B$6:$H$1140,7,0))</f>
        <v>12</v>
      </c>
      <c r="H22" s="122"/>
    </row>
    <row r="23" spans="1:8" ht="14.25" customHeight="1">
      <c r="A23" s="14"/>
      <c r="B23" s="15"/>
      <c r="C23" s="49">
        <f>IF(A24="","",INDEX('TAKIM KAYIT'!$C$6:$C$125,MATCH(C24,'TAKIM KAYIT'!$C$6:$C$125,0)-1))</f>
        <v>453</v>
      </c>
      <c r="D23" s="16" t="str">
        <f>IF(ISERROR(VLOOKUP($C23,'START LİSTE'!$B$6:$F$1027,2,0)),"",VLOOKUP($C23,'START LİSTE'!$B$6:$F$1027,2,0))</f>
        <v>TAHSİN ATALAYIN</v>
      </c>
      <c r="E23" s="17" t="str">
        <f>IF(ISERROR(VLOOKUP($C23,'START LİSTE'!$B$6:$F$1027,4,0)),"",VLOOKUP($C23,'START LİSTE'!$B$6:$F$1027,4,0))</f>
        <v>T</v>
      </c>
      <c r="F23" s="18">
        <f>IF(ISERROR(VLOOKUP($C23,'FERDİ SONUÇ'!$B$6:$H$1140,6,0)),"",VLOOKUP($C23,'FERDİ SONUÇ'!$B$6:$H$1140,6,0))</f>
        <v>0</v>
      </c>
      <c r="G23" s="20">
        <f>IF(OR(E23="",F23="DQ", F23="DNF", F23="DNS", F23=""),"-",VLOOKUP(C23,'FERDİ SONUÇ'!$B$6:$H$1140,7,0))</f>
        <v>5</v>
      </c>
      <c r="H23" s="121"/>
    </row>
    <row r="24" spans="1:8" ht="14.25" customHeight="1">
      <c r="A24" s="52">
        <f>IF(ISERROR(SMALL('TAKIM KAYIT'!$A$6:$A$125,5)),"",SMALL('TAKIM KAYIT'!$A$6:$A$125,5))</f>
        <v>5</v>
      </c>
      <c r="B24" s="15" t="str">
        <f>IF(A24="","",VLOOKUP(A24,'TAKIM KAYIT'!$A$6:$J$125,2,FALSE))</f>
        <v>KARS-GENÇLİK SPOR KLB</v>
      </c>
      <c r="C24" s="49">
        <f>IF(A24="","",VLOOKUP(A24,'TAKIM KAYIT'!$A$6:$J$125,3,FALSE))</f>
        <v>454</v>
      </c>
      <c r="D24" s="16" t="str">
        <f>IF(ISERROR(VLOOKUP($C24,'START LİSTE'!$B$6:$F$1027,2,0)),"",VLOOKUP($C24,'START LİSTE'!$B$6:$F$1027,2,0))</f>
        <v>MERCAN AYEBE</v>
      </c>
      <c r="E24" s="17" t="str">
        <f>IF(ISERROR(VLOOKUP($C24,'START LİSTE'!$B$6:$F$1027,4,0)),"",VLOOKUP($C24,'START LİSTE'!$B$6:$F$1027,4,0))</f>
        <v>T</v>
      </c>
      <c r="F24" s="18">
        <f>IF(ISERROR(VLOOKUP($C24,'FERDİ SONUÇ'!$B$6:$H$1140,6,0)),"",VLOOKUP($C24,'FERDİ SONUÇ'!$B$6:$H$1140,6,0))</f>
        <v>0</v>
      </c>
      <c r="G24" s="20">
        <f>IF(OR(E24="",F24="DQ", F24="DNF", F24="DNS", F24=""),"-",VLOOKUP(C24,'FERDİ SONUÇ'!$B$6:$H$1140,7,0))</f>
        <v>27</v>
      </c>
      <c r="H24" s="120">
        <f>IF(A24="","",VLOOKUP(A24,'TAKIM KAYIT'!$A$6:$K$125,10,FALSE))</f>
        <v>44.002699999999997</v>
      </c>
    </row>
    <row r="25" spans="1:8" ht="14.25" customHeight="1">
      <c r="A25" s="14"/>
      <c r="B25" s="15"/>
      <c r="C25" s="49">
        <f>IF(A24="","",INDEX('TAKIM KAYIT'!$C$6:$C$125,MATCH(C24,'TAKIM KAYIT'!$C$6:$C$125,0)+1))</f>
        <v>455</v>
      </c>
      <c r="D25" s="16" t="str">
        <f>IF(ISERROR(VLOOKUP($C25,'START LİSTE'!$B$6:$F$1027,2,0)),"",VLOOKUP($C25,'START LİSTE'!$B$6:$F$1027,2,0))</f>
        <v>BİRHAN UÇAR</v>
      </c>
      <c r="E25" s="17" t="str">
        <f>IF(ISERROR(VLOOKUP($C25,'START LİSTE'!$B$6:$F$1027,4,0)),"",VLOOKUP($C25,'START LİSTE'!$B$6:$F$1027,4,0))</f>
        <v>T</v>
      </c>
      <c r="F25" s="18" t="str">
        <f>IF(ISERROR(VLOOKUP($C25,'FERDİ SONUÇ'!$B$6:$H$1140,6,0)),"",VLOOKUP($C25,'FERDİ SONUÇ'!$B$6:$H$1140,6,0))</f>
        <v>DNS</v>
      </c>
      <c r="G25" s="20" t="str">
        <f>IF(OR(E25="",F25="DQ", F25="DNF", F25="DNS", F25=""),"-",VLOOKUP(C25,'FERDİ SONUÇ'!$B$6:$H$1140,7,0))</f>
        <v>-</v>
      </c>
      <c r="H25" s="121"/>
    </row>
    <row r="26" spans="1:8" ht="14.25" customHeight="1">
      <c r="A26" s="6"/>
      <c r="B26" s="7"/>
      <c r="C26" s="47">
        <f>IF(A28="","",INDEX('TAKIM KAYIT'!$C$6:$C$125,MATCH(C28,'TAKIM KAYIT'!$C$6:$C$125,0)-2))</f>
        <v>440</v>
      </c>
      <c r="D26" s="8" t="str">
        <f>IF(ISERROR(VLOOKUP($C26,'START LİSTE'!$B$6:$F$1027,2,0)),"",VLOOKUP($C26,'START LİSTE'!$B$6:$F$1027,2,0))</f>
        <v>CAHİT CİNGÖZ</v>
      </c>
      <c r="E26" s="9" t="str">
        <f>IF(ISERROR(VLOOKUP($C26,'START LİSTE'!$B$6:$F$1027,4,0)),"",VLOOKUP($C26,'START LİSTE'!$B$6:$F$1027,4,0))</f>
        <v>T</v>
      </c>
      <c r="F26" s="10">
        <f>IF(ISERROR(VLOOKUP($C26,'FERDİ SONUÇ'!$B$6:$H$1140,6,0)),"",VLOOKUP($C26,'FERDİ SONUÇ'!$B$6:$H$1140,6,0))</f>
        <v>0</v>
      </c>
      <c r="G26" s="12">
        <f>IF(OR(E26="",F26="DQ", F26="DNF", F26="DNS", F26=""),"-",VLOOKUP(C26,'FERDİ SONUÇ'!$B$6:$H$1140,7,0))</f>
        <v>18</v>
      </c>
      <c r="H26" s="122"/>
    </row>
    <row r="27" spans="1:8" ht="14.25" customHeight="1">
      <c r="A27" s="14"/>
      <c r="B27" s="15"/>
      <c r="C27" s="49">
        <f>IF(A28="","",INDEX('TAKIM KAYIT'!$C$6:$C$125,MATCH(C28,'TAKIM KAYIT'!$C$6:$C$125,0)-1))</f>
        <v>441</v>
      </c>
      <c r="D27" s="16" t="str">
        <f>IF(ISERROR(VLOOKUP($C27,'START LİSTE'!$B$6:$F$1027,2,0)),"",VLOOKUP($C27,'START LİSTE'!$B$6:$F$1027,2,0))</f>
        <v>GÖKHAN ÇELİK</v>
      </c>
      <c r="E27" s="17" t="str">
        <f>IF(ISERROR(VLOOKUP($C27,'START LİSTE'!$B$6:$F$1027,4,0)),"",VLOOKUP($C27,'START LİSTE'!$B$6:$F$1027,4,0))</f>
        <v>T</v>
      </c>
      <c r="F27" s="18">
        <f>IF(ISERROR(VLOOKUP($C27,'FERDİ SONUÇ'!$B$6:$H$1140,6,0)),"",VLOOKUP($C27,'FERDİ SONUÇ'!$B$6:$H$1140,6,0))</f>
        <v>0</v>
      </c>
      <c r="G27" s="20">
        <f>IF(OR(E27="",F27="DQ", F27="DNF", F27="DNS", F27=""),"-",VLOOKUP(C27,'FERDİ SONUÇ'!$B$6:$H$1140,7,0))</f>
        <v>13</v>
      </c>
      <c r="H27" s="121"/>
    </row>
    <row r="28" spans="1:8" ht="14.25" customHeight="1">
      <c r="A28" s="52">
        <f>IF(ISERROR(SMALL('TAKIM KAYIT'!$A$6:$A$125,6)),"",SMALL('TAKIM KAYIT'!$A$6:$A$125,6))</f>
        <v>6</v>
      </c>
      <c r="B28" s="15" t="str">
        <f>IF(A28="","",VLOOKUP(A28,'TAKIM KAYIT'!$A$6:$J$125,2,FALSE))</f>
        <v>VAN-ERCİŞ YİBO SPOR KUL</v>
      </c>
      <c r="C28" s="49">
        <f>IF(A28="","",VLOOKUP(A28,'TAKIM KAYIT'!$A$6:$J$125,3,FALSE))</f>
        <v>442</v>
      </c>
      <c r="D28" s="16" t="str">
        <f>IF(ISERROR(VLOOKUP($C28,'START LİSTE'!$B$6:$F$1027,2,0)),"",VLOOKUP($C28,'START LİSTE'!$B$6:$F$1027,2,0))</f>
        <v>MEHMEH SAİT UÇAN</v>
      </c>
      <c r="E28" s="17" t="str">
        <f>IF(ISERROR(VLOOKUP($C28,'START LİSTE'!$B$6:$F$1027,4,0)),"",VLOOKUP($C28,'START LİSTE'!$B$6:$F$1027,4,0))</f>
        <v>T</v>
      </c>
      <c r="F28" s="18">
        <f>IF(ISERROR(VLOOKUP($C28,'FERDİ SONUÇ'!$B$6:$H$1140,6,0)),"",VLOOKUP($C28,'FERDİ SONUÇ'!$B$6:$H$1140,6,0))</f>
        <v>0</v>
      </c>
      <c r="G28" s="20">
        <f>IF(OR(E28="",F28="DQ", F28="DNF", F28="DNS", F28=""),"-",VLOOKUP(C28,'FERDİ SONUÇ'!$B$6:$H$1140,7,0))</f>
        <v>29</v>
      </c>
      <c r="H28" s="120">
        <f>IF(A28="","",VLOOKUP(A28,'TAKIM KAYIT'!$A$6:$K$125,10,FALSE))</f>
        <v>60.002899999999997</v>
      </c>
    </row>
    <row r="29" spans="1:8" ht="14.25" customHeight="1">
      <c r="A29" s="14"/>
      <c r="B29" s="15"/>
      <c r="C29" s="49">
        <f>IF(A28="","",INDEX('TAKIM KAYIT'!$C$6:$C$125,MATCH(C28,'TAKIM KAYIT'!$C$6:$C$125,0)+1))</f>
        <v>443</v>
      </c>
      <c r="D29" s="16" t="str">
        <f>IF(ISERROR(VLOOKUP($C29,'START LİSTE'!$B$6:$F$1027,2,0)),"",VLOOKUP($C29,'START LİSTE'!$B$6:$F$1027,2,0))</f>
        <v>EMRAH ÇÖL</v>
      </c>
      <c r="E29" s="17" t="str">
        <f>IF(ISERROR(VLOOKUP($C29,'START LİSTE'!$B$6:$F$1027,4,0)),"",VLOOKUP($C29,'START LİSTE'!$B$6:$F$1027,4,0))</f>
        <v>T</v>
      </c>
      <c r="F29" s="18">
        <f>IF(ISERROR(VLOOKUP($C29,'FERDİ SONUÇ'!$B$6:$H$1140,6,0)),"",VLOOKUP($C29,'FERDİ SONUÇ'!$B$6:$H$1140,6,0))</f>
        <v>0</v>
      </c>
      <c r="G29" s="20">
        <f>IF(OR(E29="",F29="DQ", F29="DNF", F29="DNS", F29=""),"-",VLOOKUP(C29,'FERDİ SONUÇ'!$B$6:$H$1140,7,0))</f>
        <v>53</v>
      </c>
      <c r="H29" s="121"/>
    </row>
    <row r="30" spans="1:8" ht="14.25" customHeight="1">
      <c r="A30" s="6"/>
      <c r="B30" s="7"/>
      <c r="C30" s="47">
        <f>IF(A32="","",INDEX('TAKIM KAYIT'!$C$6:$C$125,MATCH(C32,'TAKIM KAYIT'!$C$6:$C$125,0)-2))</f>
        <v>408</v>
      </c>
      <c r="D30" s="8" t="str">
        <f>IF(ISERROR(VLOOKUP($C30,'START LİSTE'!$B$6:$F$1027,2,0)),"",VLOOKUP($C30,'START LİSTE'!$B$6:$F$1027,2,0))</f>
        <v>M.DİYADİN AKBAŞ</v>
      </c>
      <c r="E30" s="9" t="str">
        <f>IF(ISERROR(VLOOKUP($C30,'START LİSTE'!$B$6:$F$1027,4,0)),"",VLOOKUP($C30,'START LİSTE'!$B$6:$F$1027,4,0))</f>
        <v>T</v>
      </c>
      <c r="F30" s="10">
        <f>IF(ISERROR(VLOOKUP($C30,'FERDİ SONUÇ'!$B$6:$H$1140,6,0)),"",VLOOKUP($C30,'FERDİ SONUÇ'!$B$6:$H$1140,6,0))</f>
        <v>0</v>
      </c>
      <c r="G30" s="12">
        <f>IF(OR(E30="",F30="DQ", F30="DNF", F30="DNS", F30=""),"-",VLOOKUP(C30,'FERDİ SONUÇ'!$B$6:$H$1140,7,0))</f>
        <v>15</v>
      </c>
      <c r="H30" s="122"/>
    </row>
    <row r="31" spans="1:8" ht="14.25" customHeight="1">
      <c r="A31" s="14"/>
      <c r="B31" s="15"/>
      <c r="C31" s="49">
        <f>IF(A32="","",INDEX('TAKIM KAYIT'!$C$6:$C$125,MATCH(C32,'TAKIM KAYIT'!$C$6:$C$125,0)-1))</f>
        <v>409</v>
      </c>
      <c r="D31" s="16" t="str">
        <f>IF(ISERROR(VLOOKUP($C31,'START LİSTE'!$B$6:$F$1027,2,0)),"",VLOOKUP($C31,'START LİSTE'!$B$6:$F$1027,2,0))</f>
        <v>ONUR ADIGÜSEL</v>
      </c>
      <c r="E31" s="17" t="str">
        <f>IF(ISERROR(VLOOKUP($C31,'START LİSTE'!$B$6:$F$1027,4,0)),"",VLOOKUP($C31,'START LİSTE'!$B$6:$F$1027,4,0))</f>
        <v>T</v>
      </c>
      <c r="F31" s="18">
        <f>IF(ISERROR(VLOOKUP($C31,'FERDİ SONUÇ'!$B$6:$H$1140,6,0)),"",VLOOKUP($C31,'FERDİ SONUÇ'!$B$6:$H$1140,6,0))</f>
        <v>0</v>
      </c>
      <c r="G31" s="20">
        <f>IF(OR(E31="",F31="DQ", F31="DNF", F31="DNS", F31=""),"-",VLOOKUP(C31,'FERDİ SONUÇ'!$B$6:$H$1140,7,0))</f>
        <v>43</v>
      </c>
      <c r="H31" s="121"/>
    </row>
    <row r="32" spans="1:8" ht="14.25" customHeight="1">
      <c r="A32" s="52">
        <f>IF(ISERROR(SMALL('TAKIM KAYIT'!$A$6:$A$125,7)),"",SMALL('TAKIM KAYIT'!$A$6:$A$125,7))</f>
        <v>7</v>
      </c>
      <c r="B32" s="15" t="str">
        <f>IF(A32="","",VLOOKUP(A32,'TAKIM KAYIT'!$A$6:$J$125,2,FALSE))</f>
        <v>AĞRI - LALEZAR SPOR KULÜBÜ</v>
      </c>
      <c r="C32" s="49">
        <f>IF(A32="","",VLOOKUP(A32,'TAKIM KAYIT'!$A$6:$J$125,3,FALSE))</f>
        <v>410</v>
      </c>
      <c r="D32" s="16" t="str">
        <f>IF(ISERROR(VLOOKUP($C32,'START LİSTE'!$B$6:$F$1027,2,0)),"",VLOOKUP($C32,'START LİSTE'!$B$6:$F$1027,2,0))</f>
        <v>BAYRAM BULUT</v>
      </c>
      <c r="E32" s="17" t="str">
        <f>IF(ISERROR(VLOOKUP($C32,'START LİSTE'!$B$6:$F$1027,4,0)),"",VLOOKUP($C32,'START LİSTE'!$B$6:$F$1027,4,0))</f>
        <v>T</v>
      </c>
      <c r="F32" s="18">
        <f>IF(ISERROR(VLOOKUP($C32,'FERDİ SONUÇ'!$B$6:$H$1140,6,0)),"",VLOOKUP($C32,'FERDİ SONUÇ'!$B$6:$H$1140,6,0))</f>
        <v>0</v>
      </c>
      <c r="G32" s="20">
        <f>IF(OR(E32="",F32="DQ", F32="DNF", F32="DNS", F32=""),"-",VLOOKUP(C32,'FERDİ SONUÇ'!$B$6:$H$1140,7,0))</f>
        <v>25</v>
      </c>
      <c r="H32" s="120">
        <f>IF(A32="","",VLOOKUP(A32,'TAKIM KAYIT'!$A$6:$K$125,10,FALSE))</f>
        <v>64.002499999999998</v>
      </c>
    </row>
    <row r="33" spans="1:8" ht="14.25" customHeight="1">
      <c r="A33" s="14"/>
      <c r="B33" s="15"/>
      <c r="C33" s="49">
        <f>IF(A32="","",INDEX('TAKIM KAYIT'!$C$6:$C$125,MATCH(C32,'TAKIM KAYIT'!$C$6:$C$125,0)+1))</f>
        <v>411</v>
      </c>
      <c r="D33" s="16" t="str">
        <f>IF(ISERROR(VLOOKUP($C33,'START LİSTE'!$B$6:$F$1027,2,0)),"",VLOOKUP($C33,'START LİSTE'!$B$6:$F$1027,2,0))</f>
        <v>RIDVAN YAŞAR</v>
      </c>
      <c r="E33" s="17" t="str">
        <f>IF(ISERROR(VLOOKUP($C33,'START LİSTE'!$B$6:$F$1027,4,0)),"",VLOOKUP($C33,'START LİSTE'!$B$6:$F$1027,4,0))</f>
        <v>T</v>
      </c>
      <c r="F33" s="18">
        <f>IF(ISERROR(VLOOKUP($C33,'FERDİ SONUÇ'!$B$6:$H$1140,6,0)),"",VLOOKUP($C33,'FERDİ SONUÇ'!$B$6:$H$1140,6,0))</f>
        <v>0</v>
      </c>
      <c r="G33" s="20">
        <f>IF(OR(E33="",F33="DQ", F33="DNF", F33="DNS", F33=""),"-",VLOOKUP(C33,'FERDİ SONUÇ'!$B$6:$H$1140,7,0))</f>
        <v>24</v>
      </c>
      <c r="H33" s="121"/>
    </row>
    <row r="34" spans="1:8" ht="14.25" customHeight="1">
      <c r="A34" s="6"/>
      <c r="B34" s="7"/>
      <c r="C34" s="47">
        <f>IF(A36="","",INDEX('TAKIM KAYIT'!$C$6:$C$125,MATCH(C36,'TAKIM KAYIT'!$C$6:$C$125,0)-2))</f>
        <v>444</v>
      </c>
      <c r="D34" s="8" t="str">
        <f>IF(ISERROR(VLOOKUP($C34,'START LİSTE'!$B$6:$F$1027,2,0)),"",VLOOKUP($C34,'START LİSTE'!$B$6:$F$1027,2,0))</f>
        <v>RAMAZAN KOÇ</v>
      </c>
      <c r="E34" s="9" t="str">
        <f>IF(ISERROR(VLOOKUP($C34,'START LİSTE'!$B$6:$F$1027,4,0)),"",VLOOKUP($C34,'START LİSTE'!$B$6:$F$1027,4,0))</f>
        <v>T</v>
      </c>
      <c r="F34" s="10">
        <f>IF(ISERROR(VLOOKUP($C34,'FERDİ SONUÇ'!$B$6:$H$1140,6,0)),"",VLOOKUP($C34,'FERDİ SONUÇ'!$B$6:$H$1140,6,0))</f>
        <v>0</v>
      </c>
      <c r="G34" s="12">
        <f>IF(OR(E34="",F34="DQ", F34="DNF", F34="DNS", F34=""),"-",VLOOKUP(C34,'FERDİ SONUÇ'!$B$6:$H$1140,7,0))</f>
        <v>40</v>
      </c>
      <c r="H34" s="122"/>
    </row>
    <row r="35" spans="1:8" ht="14.25" customHeight="1">
      <c r="A35" s="14"/>
      <c r="B35" s="15"/>
      <c r="C35" s="49">
        <f>IF(A36="","",INDEX('TAKIM KAYIT'!$C$6:$C$125,MATCH(C36,'TAKIM KAYIT'!$C$6:$C$125,0)-1))</f>
        <v>445</v>
      </c>
      <c r="D35" s="16" t="str">
        <f>IF(ISERROR(VLOOKUP($C35,'START LİSTE'!$B$6:$F$1027,2,0)),"",VLOOKUP($C35,'START LİSTE'!$B$6:$F$1027,2,0))</f>
        <v>ONUR DUMAN</v>
      </c>
      <c r="E35" s="17" t="str">
        <f>IF(ISERROR(VLOOKUP($C35,'START LİSTE'!$B$6:$F$1027,4,0)),"",VLOOKUP($C35,'START LİSTE'!$B$6:$F$1027,4,0))</f>
        <v>T</v>
      </c>
      <c r="F35" s="18">
        <f>IF(ISERROR(VLOOKUP($C35,'FERDİ SONUÇ'!$B$6:$H$1140,6,0)),"",VLOOKUP($C35,'FERDİ SONUÇ'!$B$6:$H$1140,6,0))</f>
        <v>0</v>
      </c>
      <c r="G35" s="20">
        <f>IF(OR(E35="",F35="DQ", F35="DNF", F35="DNS", F35=""),"-",VLOOKUP(C35,'FERDİ SONUÇ'!$B$6:$H$1140,7,0))</f>
        <v>26</v>
      </c>
      <c r="H35" s="121"/>
    </row>
    <row r="36" spans="1:8" ht="14.25" customHeight="1">
      <c r="A36" s="52">
        <f>IF(ISERROR(SMALL('TAKIM KAYIT'!$A$6:$A$125,8)),"",SMALL('TAKIM KAYIT'!$A$6:$A$125,8))</f>
        <v>8</v>
      </c>
      <c r="B36" s="15" t="str">
        <f>IF(A36="","",VLOOKUP(A36,'TAKIM KAYIT'!$A$6:$J$125,2,FALSE))</f>
        <v>ERZİNCAN-GENÇLİK SPOR</v>
      </c>
      <c r="C36" s="49">
        <f>IF(A36="","",VLOOKUP(A36,'TAKIM KAYIT'!$A$6:$J$125,3,FALSE))</f>
        <v>446</v>
      </c>
      <c r="D36" s="16" t="str">
        <f>IF(ISERROR(VLOOKUP($C36,'START LİSTE'!$B$6:$F$1027,2,0)),"",VLOOKUP($C36,'START LİSTE'!$B$6:$F$1027,2,0))</f>
        <v>MUHAMMET KILIÇ</v>
      </c>
      <c r="E36" s="17" t="str">
        <f>IF(ISERROR(VLOOKUP($C36,'START LİSTE'!$B$6:$F$1027,4,0)),"",VLOOKUP($C36,'START LİSTE'!$B$6:$F$1027,4,0))</f>
        <v>T</v>
      </c>
      <c r="F36" s="18">
        <f>IF(ISERROR(VLOOKUP($C36,'FERDİ SONUÇ'!$B$6:$H$1140,6,0)),"",VLOOKUP($C36,'FERDİ SONUÇ'!$B$6:$H$1140,6,0))</f>
        <v>0</v>
      </c>
      <c r="G36" s="20">
        <f>IF(OR(E36="",F36="DQ", F36="DNF", F36="DNS", F36=""),"-",VLOOKUP(C36,'FERDİ SONUÇ'!$B$6:$H$1140,7,0))</f>
        <v>31</v>
      </c>
      <c r="H36" s="120">
        <f>IF(A36="","",VLOOKUP(A36,'TAKIM KAYIT'!$A$6:$K$125,10,FALSE))</f>
        <v>89.003200000000007</v>
      </c>
    </row>
    <row r="37" spans="1:8" ht="14.25" customHeight="1">
      <c r="A37" s="24"/>
      <c r="B37" s="25"/>
      <c r="C37" s="49">
        <f>IF(A36="","",INDEX('TAKIM KAYIT'!$C$6:$C$125,MATCH(C36,'TAKIM KAYIT'!$C$6:$C$125,0)+1))</f>
        <v>447</v>
      </c>
      <c r="D37" s="26" t="str">
        <f>IF(ISERROR(VLOOKUP($C37,'START LİSTE'!$B$6:$F$1027,2,0)),"",VLOOKUP($C37,'START LİSTE'!$B$6:$F$1027,2,0))</f>
        <v xml:space="preserve">NİDAİ IŞIK </v>
      </c>
      <c r="E37" s="27" t="str">
        <f>IF(ISERROR(VLOOKUP($C37,'START LİSTE'!$B$6:$F$1027,4,0)),"",VLOOKUP($C37,'START LİSTE'!$B$6:$F$1027,4,0))</f>
        <v>T</v>
      </c>
      <c r="F37" s="28">
        <f>IF(ISERROR(VLOOKUP($C37,'FERDİ SONUÇ'!$B$6:$H$1140,6,0)),"",VLOOKUP($C37,'FERDİ SONUÇ'!$B$6:$H$1140,6,0))</f>
        <v>0</v>
      </c>
      <c r="G37" s="29">
        <f>IF(OR(E37="",F37="DQ", F37="DNF", F37="DNS", F37=""),"-",VLOOKUP(C37,'FERDİ SONUÇ'!$B$6:$H$1140,7,0))</f>
        <v>32</v>
      </c>
      <c r="H37" s="123"/>
    </row>
    <row r="38" spans="1:8" ht="14.25" customHeight="1">
      <c r="A38" s="6"/>
      <c r="B38" s="7"/>
      <c r="C38" s="47">
        <f>IF(A40="","",INDEX('TAKIM KAYIT'!$C$6:$C$125,MATCH(C40,'TAKIM KAYIT'!$C$6:$C$125,0)-2))</f>
        <v>428</v>
      </c>
      <c r="D38" s="8" t="str">
        <f>IF(ISERROR(VLOOKUP($C38,'START LİSTE'!$B$6:$F$1027,2,0)),"",VLOOKUP($C38,'START LİSTE'!$B$6:$F$1027,2,0))</f>
        <v>SEFA YUNT</v>
      </c>
      <c r="E38" s="9" t="str">
        <f>IF(ISERROR(VLOOKUP($C38,'START LİSTE'!$B$6:$F$1027,4,0)),"",VLOOKUP($C38,'START LİSTE'!$B$6:$F$1027,4,0))</f>
        <v>T</v>
      </c>
      <c r="F38" s="10">
        <f>IF(ISERROR(VLOOKUP($C38,'FERDİ SONUÇ'!$B$6:$H$1140,6,0)),"",VLOOKUP($C38,'FERDİ SONUÇ'!$B$6:$H$1140,6,0))</f>
        <v>0</v>
      </c>
      <c r="G38" s="12">
        <f>IF(OR(E38="",F38="DQ", F38="DNF", F38="DNS", F38=""),"-",VLOOKUP(C38,'FERDİ SONUÇ'!$B$6:$H$1140,7,0))</f>
        <v>58</v>
      </c>
      <c r="H38" s="122"/>
    </row>
    <row r="39" spans="1:8" ht="14.25" customHeight="1">
      <c r="A39" s="14"/>
      <c r="B39" s="15"/>
      <c r="C39" s="49">
        <f>IF(A40="","",INDEX('TAKIM KAYIT'!$C$6:$C$125,MATCH(C40,'TAKIM KAYIT'!$C$6:$C$125,0)-1))</f>
        <v>429</v>
      </c>
      <c r="D39" s="16" t="str">
        <f>IF(ISERROR(VLOOKUP($C39,'START LİSTE'!$B$6:$F$1027,2,0)),"",VLOOKUP($C39,'START LİSTE'!$B$6:$F$1027,2,0))</f>
        <v>SEZGİN ATAÇ</v>
      </c>
      <c r="E39" s="17" t="str">
        <f>IF(ISERROR(VLOOKUP($C39,'START LİSTE'!$B$6:$F$1027,4,0)),"",VLOOKUP($C39,'START LİSTE'!$B$6:$F$1027,4,0))</f>
        <v>T</v>
      </c>
      <c r="F39" s="18">
        <f>IF(ISERROR(VLOOKUP($C39,'FERDİ SONUÇ'!$B$6:$H$1140,6,0)),"",VLOOKUP($C39,'FERDİ SONUÇ'!$B$6:$H$1140,6,0))</f>
        <v>0</v>
      </c>
      <c r="G39" s="20">
        <f>IF(OR(E39="",F39="DQ", F39="DNF", F39="DNS", F39=""),"-",VLOOKUP(C39,'FERDİ SONUÇ'!$B$6:$H$1140,7,0))</f>
        <v>20</v>
      </c>
      <c r="H39" s="121"/>
    </row>
    <row r="40" spans="1:8" ht="14.25" customHeight="1">
      <c r="A40" s="52">
        <f>IF(ISERROR(SMALL('TAKIM KAYIT'!$A$6:$A$125,9)),"",SMALL('TAKIM KAYIT'!$A$6:$A$125,9))</f>
        <v>9</v>
      </c>
      <c r="B40" s="15" t="str">
        <f>IF(A40="","",VLOOKUP(A40,'TAKIM KAYIT'!$A$6:$J$125,2,FALSE))</f>
        <v>MUŞ-GENÇLİK HİZ.SPOR KLB.</v>
      </c>
      <c r="C40" s="49">
        <f>IF(A40="","",VLOOKUP(A40,'TAKIM KAYIT'!$A$6:$J$125,3,FALSE))</f>
        <v>430</v>
      </c>
      <c r="D40" s="16" t="str">
        <f>IF(ISERROR(VLOOKUP($C40,'START LİSTE'!$B$6:$F$1027,2,0)),"",VLOOKUP($C40,'START LİSTE'!$B$6:$F$1027,2,0))</f>
        <v>YUSUF KOÇLARDAN</v>
      </c>
      <c r="E40" s="17" t="str">
        <f>IF(ISERROR(VLOOKUP($C40,'START LİSTE'!$B$6:$F$1027,4,0)),"",VLOOKUP($C40,'START LİSTE'!$B$6:$F$1027,4,0))</f>
        <v>T</v>
      </c>
      <c r="F40" s="18">
        <f>IF(ISERROR(VLOOKUP($C40,'FERDİ SONUÇ'!$B$6:$H$1140,6,0)),"",VLOOKUP($C40,'FERDİ SONUÇ'!$B$6:$H$1140,6,0))</f>
        <v>0</v>
      </c>
      <c r="G40" s="20">
        <f>IF(OR(E40="",F40="DQ", F40="DNF", F40="DNS", F40=""),"-",VLOOKUP(C40,'FERDİ SONUÇ'!$B$6:$H$1140,7,0))</f>
        <v>48</v>
      </c>
      <c r="H40" s="120">
        <f>IF(A40="","",VLOOKUP(A40,'TAKIM KAYIT'!$A$6:$K$125,10,FALSE))</f>
        <v>91.004800000000003</v>
      </c>
    </row>
    <row r="41" spans="1:8" ht="14.25" customHeight="1">
      <c r="A41" s="14"/>
      <c r="B41" s="15"/>
      <c r="C41" s="49">
        <f>IF(A40="","",INDEX('TAKIM KAYIT'!$C$6:$C$125,MATCH(C40,'TAKIM KAYIT'!$C$6:$C$125,0)+1))</f>
        <v>431</v>
      </c>
      <c r="D41" s="16" t="str">
        <f>IF(ISERROR(VLOOKUP($C41,'START LİSTE'!$B$6:$F$1027,2,0)),"",VLOOKUP($C41,'START LİSTE'!$B$6:$F$1027,2,0))</f>
        <v>ERDAL TAŞ</v>
      </c>
      <c r="E41" s="17" t="str">
        <f>IF(ISERROR(VLOOKUP($C41,'START LİSTE'!$B$6:$F$1027,4,0)),"",VLOOKUP($C41,'START LİSTE'!$B$6:$F$1027,4,0))</f>
        <v>T</v>
      </c>
      <c r="F41" s="18">
        <f>IF(ISERROR(VLOOKUP($C41,'FERDİ SONUÇ'!$B$6:$H$1140,6,0)),"",VLOOKUP($C41,'FERDİ SONUÇ'!$B$6:$H$1140,6,0))</f>
        <v>0</v>
      </c>
      <c r="G41" s="20">
        <f>IF(OR(E41="",F41="DQ", F41="DNF", F41="DNS", F41=""),"-",VLOOKUP(C41,'FERDİ SONUÇ'!$B$6:$H$1140,7,0))</f>
        <v>23</v>
      </c>
      <c r="H41" s="121"/>
    </row>
    <row r="42" spans="1:8" ht="14.25" customHeight="1">
      <c r="A42" s="6"/>
      <c r="B42" s="7"/>
      <c r="C42" s="47">
        <f>IF(A44="","",INDEX('TAKIM KAYIT'!$C$6:$C$125,MATCH(C44,'TAKIM KAYIT'!$C$6:$C$125,0)-2))</f>
        <v>464</v>
      </c>
      <c r="D42" s="8" t="str">
        <f>IF(ISERROR(VLOOKUP($C42,'START LİSTE'!$B$6:$F$1027,2,0)),"",VLOOKUP($C42,'START LİSTE'!$B$6:$F$1027,2,0))</f>
        <v>ENVER MEYDAN</v>
      </c>
      <c r="E42" s="9" t="str">
        <f>IF(ISERROR(VLOOKUP($C42,'START LİSTE'!$B$6:$F$1027,4,0)),"",VLOOKUP($C42,'START LİSTE'!$B$6:$F$1027,4,0))</f>
        <v>T</v>
      </c>
      <c r="F42" s="10">
        <f>IF(ISERROR(VLOOKUP($C42,'FERDİ SONUÇ'!$B$6:$H$1140,6,0)),"",VLOOKUP($C42,'FERDİ SONUÇ'!$B$6:$H$1140,6,0))</f>
        <v>0</v>
      </c>
      <c r="G42" s="12">
        <f>IF(OR(E42="",F42="DQ", F42="DNF", F42="DNS", F42=""),"-",VLOOKUP(C42,'FERDİ SONUÇ'!$B$6:$H$1140,7,0))</f>
        <v>35</v>
      </c>
      <c r="H42" s="122"/>
    </row>
    <row r="43" spans="1:8" ht="14.25" customHeight="1">
      <c r="A43" s="14"/>
      <c r="B43" s="15"/>
      <c r="C43" s="49">
        <f>IF(A44="","",INDEX('TAKIM KAYIT'!$C$6:$C$125,MATCH(C44,'TAKIM KAYIT'!$C$6:$C$125,0)-1))</f>
        <v>465</v>
      </c>
      <c r="D43" s="16" t="str">
        <f>IF(ISERROR(VLOOKUP($C43,'START LİSTE'!$B$6:$F$1027,2,0)),"",VLOOKUP($C43,'START LİSTE'!$B$6:$F$1027,2,0))</f>
        <v>SALIH ONUR ÇUYRAK</v>
      </c>
      <c r="E43" s="17" t="str">
        <f>IF(ISERROR(VLOOKUP($C43,'START LİSTE'!$B$6:$F$1027,4,0)),"",VLOOKUP($C43,'START LİSTE'!$B$6:$F$1027,4,0))</f>
        <v>T</v>
      </c>
      <c r="F43" s="18">
        <f>IF(ISERROR(VLOOKUP($C43,'FERDİ SONUÇ'!$B$6:$H$1140,6,0)),"",VLOOKUP($C43,'FERDİ SONUÇ'!$B$6:$H$1140,6,0))</f>
        <v>0</v>
      </c>
      <c r="G43" s="20">
        <f>IF(OR(E43="",F43="DQ", F43="DNF", F43="DNS", F43=""),"-",VLOOKUP(C43,'FERDİ SONUÇ'!$B$6:$H$1140,7,0))</f>
        <v>21</v>
      </c>
      <c r="H43" s="121"/>
    </row>
    <row r="44" spans="1:8" ht="14.25" customHeight="1">
      <c r="A44" s="91">
        <f>IF(ISERROR(SMALL('TAKIM KAYIT'!$A$6:$A$125,10)),"",SMALL('TAKIM KAYIT'!$A$6:$A$125,10))</f>
        <v>10</v>
      </c>
      <c r="B44" s="15" t="str">
        <f>IF(A44="","",VLOOKUP(A44,'TAKIM KAYIT'!$A$6:$J$125,2,FALSE))</f>
        <v>VAN BERRAK GENÇLIK VE SPOR  KULÜBÜ</v>
      </c>
      <c r="C44" s="49">
        <f>IF(A44="","",VLOOKUP(A44,'TAKIM KAYIT'!$A$6:$J$125,3,FALSE))</f>
        <v>466</v>
      </c>
      <c r="D44" s="16" t="str">
        <f>IF(ISERROR(VLOOKUP($C44,'START LİSTE'!$B$6:$F$1027,2,0)),"",VLOOKUP($C44,'START LİSTE'!$B$6:$F$1027,2,0))</f>
        <v>ABDURRAHIM CİDAN</v>
      </c>
      <c r="E44" s="17" t="str">
        <f>IF(ISERROR(VLOOKUP($C44,'START LİSTE'!$B$6:$F$1027,4,0)),"",VLOOKUP($C44,'START LİSTE'!$B$6:$F$1027,4,0))</f>
        <v>T</v>
      </c>
      <c r="F44" s="18">
        <f>IF(ISERROR(VLOOKUP($C44,'FERDİ SONUÇ'!$B$6:$H$1140,6,0)),"",VLOOKUP($C44,'FERDİ SONUÇ'!$B$6:$H$1140,6,0))</f>
        <v>0</v>
      </c>
      <c r="G44" s="20">
        <f>IF(OR(E44="",F44="DQ", F44="DNF", F44="DNS", F44=""),"-",VLOOKUP(C44,'FERDİ SONUÇ'!$B$6:$H$1140,7,0))</f>
        <v>67</v>
      </c>
      <c r="H44" s="121">
        <f>IF(A44="","",VLOOKUP(A44,'TAKIM KAYIT'!$A$6:$K$125,10,FALSE))</f>
        <v>95.003900000000002</v>
      </c>
    </row>
    <row r="45" spans="1:8" ht="14.25" customHeight="1">
      <c r="A45" s="14"/>
      <c r="B45" s="15"/>
      <c r="C45" s="49">
        <f>IF(A44="","",INDEX('TAKIM KAYIT'!$C$6:$C$125,MATCH(C44,'TAKIM KAYIT'!$C$6:$C$125,0)+1))</f>
        <v>467</v>
      </c>
      <c r="D45" s="16" t="str">
        <f>IF(ISERROR(VLOOKUP($C45,'START LİSTE'!$B$6:$F$1027,2,0)),"",VLOOKUP($C45,'START LİSTE'!$B$6:$F$1027,2,0))</f>
        <v>MUSA TAÇ</v>
      </c>
      <c r="E45" s="17" t="str">
        <f>IF(ISERROR(VLOOKUP($C45,'START LİSTE'!$B$6:$F$1027,4,0)),"",VLOOKUP($C45,'START LİSTE'!$B$6:$F$1027,4,0))</f>
        <v>T</v>
      </c>
      <c r="F45" s="18">
        <f>IF(ISERROR(VLOOKUP($C45,'FERDİ SONUÇ'!$B$6:$H$1140,6,0)),"",VLOOKUP($C45,'FERDİ SONUÇ'!$B$6:$H$1140,6,0))</f>
        <v>0</v>
      </c>
      <c r="G45" s="20">
        <f>IF(OR(E45="",F45="DQ", F45="DNF", F45="DNS", F45=""),"-",VLOOKUP(C45,'FERDİ SONUÇ'!$B$6:$H$1140,7,0))</f>
        <v>39</v>
      </c>
      <c r="H45" s="121"/>
    </row>
    <row r="46" spans="1:8" ht="14.25" customHeight="1">
      <c r="A46" s="6"/>
      <c r="B46" s="7"/>
      <c r="C46" s="47">
        <f>IF(A48="","",INDEX('TAKIM KAYIT'!$C$6:$C$125,MATCH(C48,'TAKIM KAYIT'!$C$6:$C$125,0)-2))</f>
        <v>468</v>
      </c>
      <c r="D46" s="8" t="str">
        <f>IF(ISERROR(VLOOKUP($C46,'START LİSTE'!$B$6:$F$1027,2,0)),"",VLOOKUP($C46,'START LİSTE'!$B$6:$F$1027,2,0))</f>
        <v>OĞUZHAN KORKUT</v>
      </c>
      <c r="E46" s="9" t="str">
        <f>IF(ISERROR(VLOOKUP($C46,'START LİSTE'!$B$6:$F$1027,4,0)),"",VLOOKUP($C46,'START LİSTE'!$B$6:$F$1027,4,0))</f>
        <v>T</v>
      </c>
      <c r="F46" s="10">
        <f>IF(ISERROR(VLOOKUP($C46,'FERDİ SONUÇ'!$B$6:$H$1140,6,0)),"",VLOOKUP($C46,'FERDİ SONUÇ'!$B$6:$H$1140,6,0))</f>
        <v>0</v>
      </c>
      <c r="G46" s="12">
        <f>IF(OR(E46="",F46="DQ", F46="DNF", F46="DNS", F46=""),"-",VLOOKUP(C46,'FERDİ SONUÇ'!$B$6:$H$1140,7,0))</f>
        <v>45</v>
      </c>
      <c r="H46" s="122"/>
    </row>
    <row r="47" spans="1:8" ht="14.25" customHeight="1">
      <c r="A47" s="14"/>
      <c r="B47" s="15"/>
      <c r="C47" s="49">
        <f>IF(A48="","",INDEX('TAKIM KAYIT'!$C$6:$C$125,MATCH(C48,'TAKIM KAYIT'!$C$6:$C$125,0)-1))</f>
        <v>469</v>
      </c>
      <c r="D47" s="16" t="str">
        <f>IF(ISERROR(VLOOKUP($C47,'START LİSTE'!$B$6:$F$1027,2,0)),"",VLOOKUP($C47,'START LİSTE'!$B$6:$F$1027,2,0))</f>
        <v>MUSTAFA ÇİFTÇİ</v>
      </c>
      <c r="E47" s="17" t="str">
        <f>IF(ISERROR(VLOOKUP($C47,'START LİSTE'!$B$6:$F$1027,4,0)),"",VLOOKUP($C47,'START LİSTE'!$B$6:$F$1027,4,0))</f>
        <v>T</v>
      </c>
      <c r="F47" s="18">
        <f>IF(ISERROR(VLOOKUP($C47,'FERDİ SONUÇ'!$B$6:$H$1140,6,0)),"",VLOOKUP($C47,'FERDİ SONUÇ'!$B$6:$H$1140,6,0))</f>
        <v>0</v>
      </c>
      <c r="G47" s="20">
        <f>IF(OR(E47="",F47="DQ", F47="DNF", F47="DNS", F47=""),"-",VLOOKUP(C47,'FERDİ SONUÇ'!$B$6:$H$1140,7,0))</f>
        <v>34</v>
      </c>
      <c r="H47" s="121"/>
    </row>
    <row r="48" spans="1:8" ht="14.25" customHeight="1">
      <c r="A48" s="91">
        <f>IF(ISERROR(SMALL('TAKIM KAYIT'!$A$6:$A$125,11)),"",SMALL('TAKIM KAYIT'!$A$6:$A$125,11))</f>
        <v>11</v>
      </c>
      <c r="B48" s="15" t="str">
        <f>IF(A48="","",VLOOKUP(A48,'TAKIM KAYIT'!$A$6:$J$125,2,FALSE))</f>
        <v>BİNGÖL GENÇLİK SPOR KULÜBÜ</v>
      </c>
      <c r="C48" s="49">
        <f>IF(A48="","",VLOOKUP(A48,'TAKIM KAYIT'!$A$6:$J$125,3,FALSE))</f>
        <v>470</v>
      </c>
      <c r="D48" s="16" t="str">
        <f>IF(ISERROR(VLOOKUP($C48,'START LİSTE'!$B$6:$F$1027,2,0)),"",VLOOKUP($C48,'START LİSTE'!$B$6:$F$1027,2,0))</f>
        <v>A.MUTALİP BUYNAL</v>
      </c>
      <c r="E48" s="17" t="str">
        <f>IF(ISERROR(VLOOKUP($C48,'START LİSTE'!$B$6:$F$1027,4,0)),"",VLOOKUP($C48,'START LİSTE'!$B$6:$F$1027,4,0))</f>
        <v>T</v>
      </c>
      <c r="F48" s="18">
        <f>IF(ISERROR(VLOOKUP($C48,'FERDİ SONUÇ'!$B$6:$H$1140,6,0)),"",VLOOKUP($C48,'FERDİ SONUÇ'!$B$6:$H$1140,6,0))</f>
        <v>0</v>
      </c>
      <c r="G48" s="20">
        <f>IF(OR(E48="",F48="DQ", F48="DNF", F48="DNS", F48=""),"-",VLOOKUP(C48,'FERDİ SONUÇ'!$B$6:$H$1140,7,0))</f>
        <v>30</v>
      </c>
      <c r="H48" s="120">
        <f>IF(A48="","",VLOOKUP(A48,'TAKIM KAYIT'!$A$6:$K$125,10,FALSE))</f>
        <v>105.00409999999999</v>
      </c>
    </row>
    <row r="49" spans="1:8" ht="14.25" customHeight="1">
      <c r="A49" s="14"/>
      <c r="B49" s="15"/>
      <c r="C49" s="49">
        <f>IF(A48="","",INDEX('TAKIM KAYIT'!$C$6:$C$125,MATCH(C48,'TAKIM KAYIT'!$C$6:$C$125,0)+1))</f>
        <v>471</v>
      </c>
      <c r="D49" s="16" t="str">
        <f>IF(ISERROR(VLOOKUP($C49,'START LİSTE'!$B$6:$F$1027,2,0)),"",VLOOKUP($C49,'START LİSTE'!$B$6:$F$1027,2,0))</f>
        <v>YUNUS ERSÖZ</v>
      </c>
      <c r="E49" s="17" t="str">
        <f>IF(ISERROR(VLOOKUP($C49,'START LİSTE'!$B$6:$F$1027,4,0)),"",VLOOKUP($C49,'START LİSTE'!$B$6:$F$1027,4,0))</f>
        <v>T</v>
      </c>
      <c r="F49" s="18">
        <f>IF(ISERROR(VLOOKUP($C49,'FERDİ SONUÇ'!$B$6:$H$1140,6,0)),"",VLOOKUP($C49,'FERDİ SONUÇ'!$B$6:$H$1140,6,0))</f>
        <v>0</v>
      </c>
      <c r="G49" s="20">
        <f>IF(OR(E49="",F49="DQ", F49="DNF", F49="DNS", F49=""),"-",VLOOKUP(C49,'FERDİ SONUÇ'!$B$6:$H$1140,7,0))</f>
        <v>41</v>
      </c>
      <c r="H49" s="121"/>
    </row>
    <row r="50" spans="1:8" ht="14.25" customHeight="1">
      <c r="A50" s="6"/>
      <c r="B50" s="7"/>
      <c r="C50" s="47">
        <f>IF(A52="","",INDEX('TAKIM KAYIT'!$C$6:$C$125,MATCH(C52,'TAKIM KAYIT'!$C$6:$C$125,0)-2))</f>
        <v>460</v>
      </c>
      <c r="D50" s="8" t="str">
        <f>IF(ISERROR(VLOOKUP($C50,'START LİSTE'!$B$6:$F$1027,2,0)),"",VLOOKUP($C50,'START LİSTE'!$B$6:$F$1027,2,0))</f>
        <v>ŞAHİN IRMAK</v>
      </c>
      <c r="E50" s="9" t="str">
        <f>IF(ISERROR(VLOOKUP($C50,'START LİSTE'!$B$6:$F$1027,4,0)),"",VLOOKUP($C50,'START LİSTE'!$B$6:$F$1027,4,0))</f>
        <v>T</v>
      </c>
      <c r="F50" s="10">
        <f>IF(ISERROR(VLOOKUP($C50,'FERDİ SONUÇ'!$B$6:$H$1140,6,0)),"",VLOOKUP($C50,'FERDİ SONUÇ'!$B$6:$H$1140,6,0))</f>
        <v>0</v>
      </c>
      <c r="G50" s="12">
        <f>IF(OR(E50="",F50="DQ", F50="DNF", F50="DNS", F50=""),"-",VLOOKUP(C50,'FERDİ SONUÇ'!$B$6:$H$1140,7,0))</f>
        <v>54</v>
      </c>
      <c r="H50" s="122"/>
    </row>
    <row r="51" spans="1:8" ht="14.25" customHeight="1">
      <c r="A51" s="14"/>
      <c r="B51" s="15"/>
      <c r="C51" s="49">
        <f>IF(A52="","",INDEX('TAKIM KAYIT'!$C$6:$C$125,MATCH(C52,'TAKIM KAYIT'!$C$6:$C$125,0)-1))</f>
        <v>461</v>
      </c>
      <c r="D51" s="16" t="str">
        <f>IF(ISERROR(VLOOKUP($C51,'START LİSTE'!$B$6:$F$1027,2,0)),"",VLOOKUP($C51,'START LİSTE'!$B$6:$F$1027,2,0))</f>
        <v>EMRAH YANIK</v>
      </c>
      <c r="E51" s="17" t="str">
        <f>IF(ISERROR(VLOOKUP($C51,'START LİSTE'!$B$6:$F$1027,4,0)),"",VLOOKUP($C51,'START LİSTE'!$B$6:$F$1027,4,0))</f>
        <v>T</v>
      </c>
      <c r="F51" s="18">
        <f>IF(ISERROR(VLOOKUP($C51,'FERDİ SONUÇ'!$B$6:$H$1140,6,0)),"",VLOOKUP($C51,'FERDİ SONUÇ'!$B$6:$H$1140,6,0))</f>
        <v>0</v>
      </c>
      <c r="G51" s="20">
        <f>IF(OR(E51="",F51="DQ", F51="DNF", F51="DNS", F51=""),"-",VLOOKUP(C51,'FERDİ SONUÇ'!$B$6:$H$1140,7,0))</f>
        <v>28</v>
      </c>
      <c r="H51" s="121"/>
    </row>
    <row r="52" spans="1:8" ht="14.25" customHeight="1">
      <c r="A52" s="91">
        <f>IF(ISERROR(SMALL('TAKIM KAYIT'!$A$6:$A$125,12)),"",SMALL('TAKIM KAYIT'!$A$6:$A$125,12))</f>
        <v>12</v>
      </c>
      <c r="B52" s="15" t="str">
        <f>IF(A52="","",VLOOKUP(A52,'TAKIM KAYIT'!$A$6:$J$125,2,FALSE))</f>
        <v>IĞDIR</v>
      </c>
      <c r="C52" s="49">
        <f>IF(A52="","",VLOOKUP(A52,'TAKIM KAYIT'!$A$6:$J$125,3,FALSE))</f>
        <v>462</v>
      </c>
      <c r="D52" s="16" t="str">
        <f>IF(ISERROR(VLOOKUP($C52,'START LİSTE'!$B$6:$F$1027,2,0)),"",VLOOKUP($C52,'START LİSTE'!$B$6:$F$1027,2,0))</f>
        <v>ENES GÖVEZ</v>
      </c>
      <c r="E52" s="17" t="str">
        <f>IF(ISERROR(VLOOKUP($C52,'START LİSTE'!$B$6:$F$1027,4,0)),"",VLOOKUP($C52,'START LİSTE'!$B$6:$F$1027,4,0))</f>
        <v>T</v>
      </c>
      <c r="F52" s="18">
        <f>IF(ISERROR(VLOOKUP($C52,'FERDİ SONUÇ'!$B$6:$H$1140,6,0)),"",VLOOKUP($C52,'FERDİ SONUÇ'!$B$6:$H$1140,6,0))</f>
        <v>0</v>
      </c>
      <c r="G52" s="20">
        <f>IF(OR(E52="",F52="DQ", F52="DNF", F52="DNS", F52=""),"-",VLOOKUP(C52,'FERDİ SONUÇ'!$B$6:$H$1140,7,0))</f>
        <v>42</v>
      </c>
      <c r="H52" s="120">
        <f>IF(A52="","",VLOOKUP(A52,'TAKIM KAYIT'!$A$6:$K$125,10,FALSE))</f>
        <v>124.00539999999999</v>
      </c>
    </row>
    <row r="53" spans="1:8" ht="14.25" customHeight="1">
      <c r="A53" s="14"/>
      <c r="B53" s="15"/>
      <c r="C53" s="49">
        <f>IF(A52="","",INDEX('TAKIM KAYIT'!$C$6:$C$125,MATCH(C52,'TAKIM KAYIT'!$C$6:$C$125,0)+1))</f>
        <v>463</v>
      </c>
      <c r="D53" s="16" t="str">
        <f>IF(ISERROR(VLOOKUP($C53,'START LİSTE'!$B$6:$F$1027,2,0)),"",VLOOKUP($C53,'START LİSTE'!$B$6:$F$1027,2,0))</f>
        <v>SEYİTHAN BATUR</v>
      </c>
      <c r="E53" s="17" t="str">
        <f>IF(ISERROR(VLOOKUP($C53,'START LİSTE'!$B$6:$F$1027,4,0)),"",VLOOKUP($C53,'START LİSTE'!$B$6:$F$1027,4,0))</f>
        <v>T</v>
      </c>
      <c r="F53" s="18">
        <f>IF(ISERROR(VLOOKUP($C53,'FERDİ SONUÇ'!$B$6:$H$1140,6,0)),"",VLOOKUP($C53,'FERDİ SONUÇ'!$B$6:$H$1140,6,0))</f>
        <v>0</v>
      </c>
      <c r="G53" s="20">
        <f>IF(OR(E53="",F53="DQ", F53="DNF", F53="DNS", F53=""),"-",VLOOKUP(C53,'FERDİ SONUÇ'!$B$6:$H$1140,7,0))</f>
        <v>56</v>
      </c>
      <c r="H53" s="121"/>
    </row>
    <row r="54" spans="1:8" ht="14.25" customHeight="1">
      <c r="A54" s="6"/>
      <c r="B54" s="7"/>
      <c r="C54" s="47">
        <f>IF(A56="","",INDEX('TAKIM KAYIT'!$C$6:$C$125,MATCH(C56,'TAKIM KAYIT'!$C$6:$C$125,0)-2))</f>
        <v>456</v>
      </c>
      <c r="D54" s="8" t="str">
        <f>IF(ISERROR(VLOOKUP($C54,'START LİSTE'!$B$6:$F$1027,2,0)),"",VLOOKUP($C54,'START LİSTE'!$B$6:$F$1027,2,0))</f>
        <v>UMUT CANDAŞ YARAR</v>
      </c>
      <c r="E54" s="9" t="str">
        <f>IF(ISERROR(VLOOKUP($C54,'START LİSTE'!$B$6:$F$1027,4,0)),"",VLOOKUP($C54,'START LİSTE'!$B$6:$F$1027,4,0))</f>
        <v>T</v>
      </c>
      <c r="F54" s="10">
        <f>IF(ISERROR(VLOOKUP($C54,'FERDİ SONUÇ'!$B$6:$H$1140,6,0)),"",VLOOKUP($C54,'FERDİ SONUÇ'!$B$6:$H$1140,6,0))</f>
        <v>0</v>
      </c>
      <c r="G54" s="12">
        <f>IF(OR(E54="",F54="DQ", F54="DNF", F54="DNS", F54=""),"-",VLOOKUP(C54,'FERDİ SONUÇ'!$B$6:$H$1140,7,0))</f>
        <v>22</v>
      </c>
      <c r="H54" s="122"/>
    </row>
    <row r="55" spans="1:8" ht="14.25" customHeight="1">
      <c r="A55" s="14"/>
      <c r="B55" s="15"/>
      <c r="C55" s="49">
        <f>IF(A56="","",INDEX('TAKIM KAYIT'!$C$6:$C$125,MATCH(C56,'TAKIM KAYIT'!$C$6:$C$125,0)-1))</f>
        <v>457</v>
      </c>
      <c r="D55" s="16" t="str">
        <f>IF(ISERROR(VLOOKUP($C55,'START LİSTE'!$B$6:$F$1027,2,0)),"",VLOOKUP($C55,'START LİSTE'!$B$6:$F$1027,2,0))</f>
        <v>BARAN TAT</v>
      </c>
      <c r="E55" s="17" t="str">
        <f>IF(ISERROR(VLOOKUP($C55,'START LİSTE'!$B$6:$F$1027,4,0)),"",VLOOKUP($C55,'START LİSTE'!$B$6:$F$1027,4,0))</f>
        <v>T</v>
      </c>
      <c r="F55" s="18">
        <f>IF(ISERROR(VLOOKUP($C55,'FERDİ SONUÇ'!$B$6:$H$1140,6,0)),"",VLOOKUP($C55,'FERDİ SONUÇ'!$B$6:$H$1140,6,0))</f>
        <v>0</v>
      </c>
      <c r="G55" s="20">
        <f>IF(OR(E55="",F55="DQ", F55="DNF", F55="DNS", F55=""),"-",VLOOKUP(C55,'FERDİ SONUÇ'!$B$6:$H$1140,7,0))</f>
        <v>55</v>
      </c>
      <c r="H55" s="121"/>
    </row>
    <row r="56" spans="1:8" ht="14.25" customHeight="1">
      <c r="A56" s="92">
        <f>IF(ISERROR(SMALL('TAKIM KAYIT'!$A$6:$A$125,13)),"",SMALL('TAKIM KAYIT'!$A$6:$A$125,13))</f>
        <v>13</v>
      </c>
      <c r="B56" s="15" t="str">
        <f>IF(A56="","",VLOOKUP(A56,'TAKIM KAYIT'!$A$6:$J$125,2,FALSE))</f>
        <v>TUNCELİ-GENÇLİK SPOR</v>
      </c>
      <c r="C56" s="49">
        <f>IF(A56="","",VLOOKUP(A56,'TAKIM KAYIT'!$A$6:$J$125,3,FALSE))</f>
        <v>458</v>
      </c>
      <c r="D56" s="16" t="str">
        <f>IF(ISERROR(VLOOKUP($C56,'START LİSTE'!$B$6:$F$1027,2,0)),"",VLOOKUP($C56,'START LİSTE'!$B$6:$F$1027,2,0))</f>
        <v>ULAŞ YİĞİT</v>
      </c>
      <c r="E56" s="17" t="str">
        <f>IF(ISERROR(VLOOKUP($C56,'START LİSTE'!$B$6:$F$1027,4,0)),"",VLOOKUP($C56,'START LİSTE'!$B$6:$F$1027,4,0))</f>
        <v>T</v>
      </c>
      <c r="F56" s="18">
        <f>IF(ISERROR(VLOOKUP($C56,'FERDİ SONUÇ'!$B$6:$H$1140,6,0)),"",VLOOKUP($C56,'FERDİ SONUÇ'!$B$6:$H$1140,6,0))</f>
        <v>0</v>
      </c>
      <c r="G56" s="20">
        <f>IF(OR(E56="",F56="DQ", F56="DNF", F56="DNS", F56=""),"-",VLOOKUP(C56,'FERDİ SONUÇ'!$B$6:$H$1140,7,0))</f>
        <v>49</v>
      </c>
      <c r="H56" s="120">
        <f>IF(A56="","",VLOOKUP(A56,'TAKIM KAYIT'!$A$6:$K$125,10,0))</f>
        <v>126.0055</v>
      </c>
    </row>
    <row r="57" spans="1:8" ht="14.25" customHeight="1">
      <c r="A57" s="14"/>
      <c r="B57" s="15"/>
      <c r="C57" s="49">
        <f>IF(A56="","",INDEX('TAKIM KAYIT'!$C$6:$C$125,MATCH(C56,'TAKIM KAYIT'!$C$6:$C$125,0)+1))</f>
        <v>459</v>
      </c>
      <c r="D57" s="16" t="str">
        <f>IF(ISERROR(VLOOKUP($C57,'START LİSTE'!$B$6:$F$1027,2,0)),"",VLOOKUP($C57,'START LİSTE'!$B$6:$F$1027,2,0))</f>
        <v>ÖZCAN KARAKUŞ</v>
      </c>
      <c r="E57" s="17" t="str">
        <f>IF(ISERROR(VLOOKUP($C57,'START LİSTE'!$B$6:$F$1027,4,0)),"",VLOOKUP($C57,'START LİSTE'!$B$6:$F$1027,4,0))</f>
        <v>T</v>
      </c>
      <c r="F57" s="18">
        <f>IF(ISERROR(VLOOKUP($C57,'FERDİ SONUÇ'!$B$6:$H$1140,6,0)),"",VLOOKUP($C57,'FERDİ SONUÇ'!$B$6:$H$1140,6,0))</f>
        <v>0</v>
      </c>
      <c r="G57" s="20">
        <f>IF(OR(E57="",F57="DQ", F57="DNF", F57="DNS", F57=""),"-",VLOOKUP(C57,'FERDİ SONUÇ'!$B$6:$H$1140,7,0))</f>
        <v>69</v>
      </c>
      <c r="H57" s="121"/>
    </row>
    <row r="58" spans="1:8" ht="14.25" customHeight="1">
      <c r="A58" s="6"/>
      <c r="B58" s="7"/>
      <c r="C58" s="47">
        <f>IF(A60="","",INDEX('TAKIM KAYIT'!$C$6:$C$125,MATCH(C60,'TAKIM KAYIT'!$C$6:$C$125,0)-2))</f>
        <v>448</v>
      </c>
      <c r="D58" s="8" t="str">
        <f>IF(ISERROR(VLOOKUP($C58,'START LİSTE'!$B$6:$F$1027,2,0)),"",VLOOKUP($C58,'START LİSTE'!$B$6:$F$1027,2,0))</f>
        <v>EMRAH ÖKÜNÇ</v>
      </c>
      <c r="E58" s="9" t="str">
        <f>IF(ISERROR(VLOOKUP($C58,'START LİSTE'!$B$6:$F$1027,4,0)),"",VLOOKUP($C58,'START LİSTE'!$B$6:$F$1027,4,0))</f>
        <v>T</v>
      </c>
      <c r="F58" s="10">
        <f>IF(ISERROR(VLOOKUP($C58,'FERDİ SONUÇ'!$B$6:$H$1140,6,0)),"",VLOOKUP($C58,'FERDİ SONUÇ'!$B$6:$H$1140,6,0))</f>
        <v>0</v>
      </c>
      <c r="G58" s="12">
        <f>IF(OR(E58="",F58="DQ", F58="DNF", F58="DNS", F58=""),"-",VLOOKUP(C58,'FERDİ SONUÇ'!$B$6:$H$1140,7,0))</f>
        <v>44</v>
      </c>
      <c r="H58" s="122"/>
    </row>
    <row r="59" spans="1:8" ht="14.25" customHeight="1">
      <c r="A59" s="14"/>
      <c r="B59" s="15"/>
      <c r="C59" s="49">
        <f>IF(A60="","",INDEX('TAKIM KAYIT'!$C$6:$C$125,MATCH(C60,'TAKIM KAYIT'!$C$6:$C$125,0)-1))</f>
        <v>449</v>
      </c>
      <c r="D59" s="16" t="str">
        <f>IF(ISERROR(VLOOKUP($C59,'START LİSTE'!$B$6:$F$1027,2,0)),"",VLOOKUP($C59,'START LİSTE'!$B$6:$F$1027,2,0))</f>
        <v>GÜRKAN KOÇLARDAN</v>
      </c>
      <c r="E59" s="17" t="str">
        <f>IF(ISERROR(VLOOKUP($C59,'START LİSTE'!$B$6:$F$1027,4,0)),"",VLOOKUP($C59,'START LİSTE'!$B$6:$F$1027,4,0))</f>
        <v>T</v>
      </c>
      <c r="F59" s="18">
        <f>IF(ISERROR(VLOOKUP($C59,'FERDİ SONUÇ'!$B$6:$H$1140,6,0)),"",VLOOKUP($C59,'FERDİ SONUÇ'!$B$6:$H$1140,6,0))</f>
        <v>0</v>
      </c>
      <c r="G59" s="20">
        <f>IF(OR(E59="",F59="DQ", F59="DNF", F59="DNS", F59=""),"-",VLOOKUP(C59,'FERDİ SONUÇ'!$B$6:$H$1140,7,0))</f>
        <v>61</v>
      </c>
      <c r="H59" s="121"/>
    </row>
    <row r="60" spans="1:8" ht="14.25" customHeight="1">
      <c r="A60" s="91">
        <f>IF(ISERROR(SMALL('TAKIM KAYIT'!$A$6:$A$125,14)),"",SMALL('TAKIM KAYIT'!$A$6:$A$125,14))</f>
        <v>14</v>
      </c>
      <c r="B60" s="15" t="str">
        <f>IF(A60="","",VLOOKUP(A60,'TAKIM KAYIT'!$A$6:$J$125,2,FALSE))</f>
        <v>BİTLİS POLİS GÜCÜ SPOR KLB</v>
      </c>
      <c r="C60" s="49">
        <f>IF(A60="","",VLOOKUP(A60,'TAKIM KAYIT'!$A$6:$J$125,3,FALSE))</f>
        <v>450</v>
      </c>
      <c r="D60" s="16" t="str">
        <f>IF(ISERROR(VLOOKUP($C60,'START LİSTE'!$B$6:$F$1027,2,0)),"",VLOOKUP($C60,'START LİSTE'!$B$6:$F$1027,2,0))</f>
        <v>ERGEN UYANIK</v>
      </c>
      <c r="E60" s="17" t="str">
        <f>IF(ISERROR(VLOOKUP($C60,'START LİSTE'!$B$6:$F$1027,4,0)),"",VLOOKUP($C60,'START LİSTE'!$B$6:$F$1027,4,0))</f>
        <v>T</v>
      </c>
      <c r="F60" s="18">
        <f>IF(ISERROR(VLOOKUP($C60,'FERDİ SONUÇ'!$B$6:$H$1140,6,0)),"",VLOOKUP($C60,'FERDİ SONUÇ'!$B$6:$H$1140,6,0))</f>
        <v>0</v>
      </c>
      <c r="G60" s="20">
        <f>IF(OR(E60="",F60="DQ", F60="DNF", F60="DNS", F60=""),"-",VLOOKUP(C60,'FERDİ SONUÇ'!$B$6:$H$1140,7,0))</f>
        <v>38</v>
      </c>
      <c r="H60" s="120">
        <f>IF(A60="","",VLOOKUP(A60,'TAKIM KAYIT'!$A$6:$K$125,10,0))</f>
        <v>143.0061</v>
      </c>
    </row>
    <row r="61" spans="1:8" ht="14.25" customHeight="1">
      <c r="A61" s="14"/>
      <c r="B61" s="15"/>
      <c r="C61" s="49">
        <f>IF(A60="","",INDEX('TAKIM KAYIT'!$C$6:$C$125,MATCH(C60,'TAKIM KAYIT'!$C$6:$C$125,0)+1))</f>
        <v>451</v>
      </c>
      <c r="D61" s="16" t="str">
        <f>IF(ISERROR(VLOOKUP($C61,'START LİSTE'!$B$6:$F$1027,2,0)),"",VLOOKUP($C61,'START LİSTE'!$B$6:$F$1027,2,0))</f>
        <v>MUSTAFA ŞÖLEN</v>
      </c>
      <c r="E61" s="17" t="str">
        <f>IF(ISERROR(VLOOKUP($C61,'START LİSTE'!$B$6:$F$1027,4,0)),"",VLOOKUP($C61,'START LİSTE'!$B$6:$F$1027,4,0))</f>
        <v>T</v>
      </c>
      <c r="F61" s="18">
        <f>IF(ISERROR(VLOOKUP($C61,'FERDİ SONUÇ'!$B$6:$H$1140,6,0)),"",VLOOKUP($C61,'FERDİ SONUÇ'!$B$6:$H$1140,6,0))</f>
        <v>0</v>
      </c>
      <c r="G61" s="20">
        <f>IF(OR(E61="",F61="DQ", F61="DNF", F61="DNS", F61=""),"-",VLOOKUP(C61,'FERDİ SONUÇ'!$B$6:$H$1140,7,0))</f>
        <v>66</v>
      </c>
      <c r="H61" s="121"/>
    </row>
    <row r="62" spans="1:8" ht="14.25" customHeight="1">
      <c r="A62" s="6"/>
      <c r="B62" s="7"/>
      <c r="C62" s="47">
        <f>IF(A64="","",INDEX('TAKIM KAYIT'!$C$6:$C$125,MATCH(C64,'TAKIM KAYIT'!$C$6:$C$125,0)-2))</f>
        <v>416</v>
      </c>
      <c r="D62" s="8" t="str">
        <f>IF(ISERROR(VLOOKUP($C62,'START LİSTE'!$B$6:$F$1027,2,0)),"",VLOOKUP($C62,'START LİSTE'!$B$6:$F$1027,2,0))</f>
        <v>FARUK KURTULMUŞ</v>
      </c>
      <c r="E62" s="9" t="str">
        <f>IF(ISERROR(VLOOKUP($C62,'START LİSTE'!$B$6:$F$1027,4,0)),"",VLOOKUP($C62,'START LİSTE'!$B$6:$F$1027,4,0))</f>
        <v>T</v>
      </c>
      <c r="F62" s="10">
        <f>IF(ISERROR(VLOOKUP($C62,'FERDİ SONUÇ'!$B$6:$H$1140,6,0)),"",VLOOKUP($C62,'FERDİ SONUÇ'!$B$6:$H$1140,6,0))</f>
        <v>0</v>
      </c>
      <c r="G62" s="12">
        <f>IF(OR(E62="",F62="DQ", F62="DNF", F62="DNS", F62=""),"-",VLOOKUP(C62,'FERDİ SONUÇ'!$B$6:$H$1140,7,0))</f>
        <v>63</v>
      </c>
      <c r="H62" s="122"/>
    </row>
    <row r="63" spans="1:8" ht="14.25" customHeight="1">
      <c r="A63" s="14"/>
      <c r="B63" s="15"/>
      <c r="C63" s="49">
        <f>IF(A64="","",INDEX('TAKIM KAYIT'!$C$6:$C$125,MATCH(C64,'TAKIM KAYIT'!$C$6:$C$125,0)-1))</f>
        <v>417</v>
      </c>
      <c r="D63" s="16" t="str">
        <f>IF(ISERROR(VLOOKUP($C63,'START LİSTE'!$B$6:$F$1027,2,0)),"",VLOOKUP($C63,'START LİSTE'!$B$6:$F$1027,2,0))</f>
        <v>HARUN DENİZ</v>
      </c>
      <c r="E63" s="17" t="str">
        <f>IF(ISERROR(VLOOKUP($C63,'START LİSTE'!$B$6:$F$1027,4,0)),"",VLOOKUP($C63,'START LİSTE'!$B$6:$F$1027,4,0))</f>
        <v>T</v>
      </c>
      <c r="F63" s="18">
        <f>IF(ISERROR(VLOOKUP($C63,'FERDİ SONUÇ'!$B$6:$H$1140,6,0)),"",VLOOKUP($C63,'FERDİ SONUÇ'!$B$6:$H$1140,6,0))</f>
        <v>0</v>
      </c>
      <c r="G63" s="20">
        <f>IF(OR(E63="",F63="DQ", F63="DNF", F63="DNS", F63=""),"-",VLOOKUP(C63,'FERDİ SONUÇ'!$B$6:$H$1140,7,0))</f>
        <v>57</v>
      </c>
      <c r="H63" s="121"/>
    </row>
    <row r="64" spans="1:8" ht="14.25" customHeight="1">
      <c r="A64" s="91">
        <f>IF(ISERROR(SMALL('TAKIM KAYIT'!$A$6:$A$125,15)),"",SMALL('TAKIM KAYIT'!$A$6:$A$125,15))</f>
        <v>15</v>
      </c>
      <c r="B64" s="15" t="str">
        <f>IF(A64="","",VLOOKUP(A64,'TAKIM KAYIT'!$A$6:$J$125,2,FALSE))</f>
        <v>BİTLİS-MUTKİ YBO GSK</v>
      </c>
      <c r="C64" s="49">
        <f>IF(A64="","",VLOOKUP(A64,'TAKIM KAYIT'!$A$6:$J$125,3,FALSE))</f>
        <v>418</v>
      </c>
      <c r="D64" s="16" t="str">
        <f>IF(ISERROR(VLOOKUP($C64,'START LİSTE'!$B$6:$F$1027,2,0)),"",VLOOKUP($C64,'START LİSTE'!$B$6:$F$1027,2,0))</f>
        <v>YUNUS ŞÖLEN</v>
      </c>
      <c r="E64" s="17" t="str">
        <f>IF(ISERROR(VLOOKUP($C64,'START LİSTE'!$B$6:$F$1027,4,0)),"",VLOOKUP($C64,'START LİSTE'!$B$6:$F$1027,4,0))</f>
        <v>T</v>
      </c>
      <c r="F64" s="18">
        <f>IF(ISERROR(VLOOKUP($C64,'FERDİ SONUÇ'!$B$6:$H$1140,6,0)),"",VLOOKUP($C64,'FERDİ SONUÇ'!$B$6:$H$1140,6,0))</f>
        <v>0</v>
      </c>
      <c r="G64" s="20">
        <f>IF(OR(E64="",F64="DQ", F64="DNF", F64="DNS", F64=""),"-",VLOOKUP(C64,'FERDİ SONUÇ'!$B$6:$H$1140,7,0))</f>
        <v>46</v>
      </c>
      <c r="H64" s="120">
        <f>IF(A64="","",VLOOKUP(A64,'TAKIM KAYIT'!$A$6:$K$125,10,FALSE))</f>
        <v>154.00569999999999</v>
      </c>
    </row>
    <row r="65" spans="1:8" ht="14.25" customHeight="1">
      <c r="A65" s="14"/>
      <c r="B65" s="15"/>
      <c r="C65" s="49">
        <f>IF(A64="","",INDEX('TAKIM KAYIT'!$C$6:$C$125,MATCH(C64,'TAKIM KAYIT'!$C$6:$C$125,0)+1))</f>
        <v>419</v>
      </c>
      <c r="D65" s="16" t="str">
        <f>IF(ISERROR(VLOOKUP($C65,'START LİSTE'!$B$6:$F$1027,2,0)),"",VLOOKUP($C65,'START LİSTE'!$B$6:$F$1027,2,0))</f>
        <v>EMRAH ŞÖLEN</v>
      </c>
      <c r="E65" s="17" t="str">
        <f>IF(ISERROR(VLOOKUP($C65,'START LİSTE'!$B$6:$F$1027,4,0)),"",VLOOKUP($C65,'START LİSTE'!$B$6:$F$1027,4,0))</f>
        <v>T</v>
      </c>
      <c r="F65" s="18">
        <f>IF(ISERROR(VLOOKUP($C65,'FERDİ SONUÇ'!$B$6:$H$1140,6,0)),"",VLOOKUP($C65,'FERDİ SONUÇ'!$B$6:$H$1140,6,0))</f>
        <v>0</v>
      </c>
      <c r="G65" s="20">
        <f>IF(OR(E65="",F65="DQ", F65="DNF", F65="DNS", F65=""),"-",VLOOKUP(C65,'FERDİ SONUÇ'!$B$6:$H$1140,7,0))</f>
        <v>51</v>
      </c>
      <c r="H65" s="121"/>
    </row>
    <row r="66" spans="1:8" ht="14.25" customHeight="1">
      <c r="A66" s="6"/>
      <c r="B66" s="7"/>
      <c r="C66" s="47">
        <f>IF(A68="","",INDEX('TAKIM KAYIT'!$C$6:$C$125,MATCH(C68,'TAKIM KAYIT'!$C$6:$C$125,0)-2))</f>
        <v>420</v>
      </c>
      <c r="D66" s="8" t="str">
        <f>IF(ISERROR(VLOOKUP($C66,'START LİSTE'!$B$6:$F$1027,2,0)),"",VLOOKUP($C66,'START LİSTE'!$B$6:$F$1027,2,0))</f>
        <v>AŞKIN YİLMAZ</v>
      </c>
      <c r="E66" s="9" t="str">
        <f>IF(ISERROR(VLOOKUP($C66,'START LİSTE'!$B$6:$F$1027,4,0)),"",VLOOKUP($C66,'START LİSTE'!$B$6:$F$1027,4,0))</f>
        <v>T</v>
      </c>
      <c r="F66" s="10">
        <f>IF(ISERROR(VLOOKUP($C66,'FERDİ SONUÇ'!$B$6:$H$1140,6,0)),"",VLOOKUP($C66,'FERDİ SONUÇ'!$B$6:$H$1140,6,0))</f>
        <v>0</v>
      </c>
      <c r="G66" s="12">
        <f>IF(OR(E66="",F66="DQ", F66="DNF", F66="DNS", F66=""),"-",VLOOKUP(C66,'FERDİ SONUÇ'!$B$6:$H$1140,7,0))</f>
        <v>62</v>
      </c>
      <c r="H66" s="122"/>
    </row>
    <row r="67" spans="1:8" ht="14.25" customHeight="1">
      <c r="A67" s="14"/>
      <c r="B67" s="15"/>
      <c r="C67" s="49">
        <f>IF(A68="","",INDEX('TAKIM KAYIT'!$C$6:$C$125,MATCH(C68,'TAKIM KAYIT'!$C$6:$C$125,0)-1))</f>
        <v>421</v>
      </c>
      <c r="D67" s="16" t="str">
        <f>IF(ISERROR(VLOOKUP($C67,'START LİSTE'!$B$6:$F$1027,2,0)),"",VLOOKUP($C67,'START LİSTE'!$B$6:$F$1027,2,0))</f>
        <v>HALİL İBRAHİM AKTÜRK</v>
      </c>
      <c r="E67" s="17" t="str">
        <f>IF(ISERROR(VLOOKUP($C67,'START LİSTE'!$B$6:$F$1027,4,0)),"",VLOOKUP($C67,'START LİSTE'!$B$6:$F$1027,4,0))</f>
        <v>T</v>
      </c>
      <c r="F67" s="18">
        <f>IF(ISERROR(VLOOKUP($C67,'FERDİ SONUÇ'!$B$6:$H$1140,6,0)),"",VLOOKUP($C67,'FERDİ SONUÇ'!$B$6:$H$1140,6,0))</f>
        <v>0</v>
      </c>
      <c r="G67" s="20">
        <f>IF(OR(E67="",F67="DQ", F67="DNF", F67="DNS", F67=""),"-",VLOOKUP(C67,'FERDİ SONUÇ'!$B$6:$H$1140,7,0))</f>
        <v>59</v>
      </c>
      <c r="H67" s="121"/>
    </row>
    <row r="68" spans="1:8" ht="14.25" customHeight="1">
      <c r="A68" s="91">
        <f>IF(ISERROR(SMALL('TAKIM KAYIT'!$A$6:$A$125,16)),"",SMALL('TAKIM KAYIT'!$A$6:$A$125,16))</f>
        <v>16</v>
      </c>
      <c r="B68" s="15" t="str">
        <f>IF(A68="","",VLOOKUP(A68,'TAKIM KAYIT'!$A$6:$J$125,2,FALSE))</f>
        <v>ARDAHAN G.S.K</v>
      </c>
      <c r="C68" s="49">
        <f>IF(A68="","",VLOOKUP(A68,'TAKIM KAYIT'!$A$6:$J$125,3,FALSE))</f>
        <v>422</v>
      </c>
      <c r="D68" s="16" t="str">
        <f>IF(ISERROR(VLOOKUP($C68,'START LİSTE'!$B$6:$F$1027,2,0)),"",VLOOKUP($C68,'START LİSTE'!$B$6:$F$1027,2,0))</f>
        <v>TOLGA MADEN</v>
      </c>
      <c r="E68" s="17" t="str">
        <f>IF(ISERROR(VLOOKUP($C68,'START LİSTE'!$B$6:$F$1027,4,0)),"",VLOOKUP($C68,'START LİSTE'!$B$6:$F$1027,4,0))</f>
        <v>T</v>
      </c>
      <c r="F68" s="18" t="str">
        <f>IF(ISERROR(VLOOKUP($C68,'FERDİ SONUÇ'!$B$6:$H$1140,6,0)),"",VLOOKUP($C68,'FERDİ SONUÇ'!$B$6:$H$1140,6,0))</f>
        <v>DNS</v>
      </c>
      <c r="G68" s="20" t="str">
        <f>IF(OR(E68="",F68="DQ", F68="DNF", F68="DNS", F68=""),"-",VLOOKUP(C68,'FERDİ SONUÇ'!$B$6:$H$1140,7,0))</f>
        <v>-</v>
      </c>
      <c r="H68" s="120">
        <f>IF(A68="","",VLOOKUP(A68,'TAKIM KAYIT'!$A$6:$K$125,10,FALSE))</f>
        <v>168.00620000000001</v>
      </c>
    </row>
    <row r="69" spans="1:8" ht="14.25" customHeight="1">
      <c r="A69" s="14"/>
      <c r="B69" s="15"/>
      <c r="C69" s="49">
        <f>IF(A68="","",INDEX('TAKIM KAYIT'!$C$6:$C$125,MATCH(C68,'TAKIM KAYIT'!$C$6:$C$125,0)+1))</f>
        <v>423</v>
      </c>
      <c r="D69" s="16" t="str">
        <f>IF(ISERROR(VLOOKUP($C69,'START LİSTE'!$B$6:$F$1027,2,0)),"",VLOOKUP($C69,'START LİSTE'!$B$6:$F$1027,2,0))</f>
        <v>MUHAMMET ALİ ŞENTÜRK</v>
      </c>
      <c r="E69" s="17" t="str">
        <f>IF(ISERROR(VLOOKUP($C69,'START LİSTE'!$B$6:$F$1027,4,0)),"",VLOOKUP($C69,'START LİSTE'!$B$6:$F$1027,4,0))</f>
        <v>T</v>
      </c>
      <c r="F69" s="18">
        <f>IF(ISERROR(VLOOKUP($C69,'FERDİ SONUÇ'!$B$6:$H$1140,6,0)),"",VLOOKUP($C69,'FERDİ SONUÇ'!$B$6:$H$1140,6,0))</f>
        <v>0</v>
      </c>
      <c r="G69" s="20">
        <f>IF(OR(E69="",F69="DQ", F69="DNF", F69="DNS", F69=""),"-",VLOOKUP(C69,'FERDİ SONUÇ'!$B$6:$H$1140,7,0))</f>
        <v>47</v>
      </c>
      <c r="H69" s="121"/>
    </row>
    <row r="70" spans="1:8" ht="14.25" customHeight="1">
      <c r="A70" s="6"/>
      <c r="B70" s="7"/>
      <c r="C70" s="47">
        <f>IF(A72="","",INDEX('TAKIM KAYIT'!$C$6:$C$125,MATCH(C72,'TAKIM KAYIT'!$C$6:$C$125,0)-2))</f>
        <v>476</v>
      </c>
      <c r="D70" s="8" t="str">
        <f>IF(ISERROR(VLOOKUP($C70,'START LİSTE'!$B$6:$F$1027,2,0)),"",VLOOKUP($C70,'START LİSTE'!$B$6:$F$1027,2,0))</f>
        <v>HAKAN ERGİN</v>
      </c>
      <c r="E70" s="9" t="str">
        <f>IF(ISERROR(VLOOKUP($C70,'START LİSTE'!$B$6:$F$1027,4,0)),"",VLOOKUP($C70,'START LİSTE'!$B$6:$F$1027,4,0))</f>
        <v>T</v>
      </c>
      <c r="F70" s="10">
        <f>IF(ISERROR(VLOOKUP($C70,'FERDİ SONUÇ'!$B$6:$H$1140,6,0)),"",VLOOKUP($C70,'FERDİ SONUÇ'!$B$6:$H$1140,6,0))</f>
        <v>0</v>
      </c>
      <c r="G70" s="12">
        <f>IF(OR(E70="",F70="DQ", F70="DNF", F70="DNS", F70=""),"-",VLOOKUP(C70,'FERDİ SONUÇ'!$B$6:$H$1140,7,0))</f>
        <v>52</v>
      </c>
      <c r="H70" s="122"/>
    </row>
    <row r="71" spans="1:8" ht="14.25" customHeight="1">
      <c r="A71" s="14"/>
      <c r="B71" s="15"/>
      <c r="C71" s="49">
        <f>IF(A72="","",INDEX('TAKIM KAYIT'!$C$6:$C$125,MATCH(C72,'TAKIM KAYIT'!$C$6:$C$125,0)-1))</f>
        <v>477</v>
      </c>
      <c r="D71" s="16" t="str">
        <f>IF(ISERROR(VLOOKUP($C71,'START LİSTE'!$B$6:$F$1027,2,0)),"",VLOOKUP($C71,'START LİSTE'!$B$6:$F$1027,2,0))</f>
        <v>MEHMET BAŞİ</v>
      </c>
      <c r="E71" s="17" t="str">
        <f>IF(ISERROR(VLOOKUP($C71,'START LİSTE'!$B$6:$F$1027,4,0)),"",VLOOKUP($C71,'START LİSTE'!$B$6:$F$1027,4,0))</f>
        <v>T</v>
      </c>
      <c r="F71" s="18">
        <f>IF(ISERROR(VLOOKUP($C71,'FERDİ SONUÇ'!$B$6:$H$1140,6,0)),"",VLOOKUP($C71,'FERDİ SONUÇ'!$B$6:$H$1140,6,0))</f>
        <v>0</v>
      </c>
      <c r="G71" s="20">
        <f>IF(OR(E71="",F71="DQ", F71="DNF", F71="DNS", F71=""),"-",VLOOKUP(C71,'FERDİ SONUÇ'!$B$6:$H$1140,7,0))</f>
        <v>65</v>
      </c>
      <c r="H71" s="121"/>
    </row>
    <row r="72" spans="1:8" ht="14.25" customHeight="1">
      <c r="A72" s="91">
        <f>IF(ISERROR(SMALL('TAKIM KAYIT'!$A$6:$A$125,17)),"",SMALL('TAKIM KAYIT'!$A$6:$A$125,17))</f>
        <v>17</v>
      </c>
      <c r="B72" s="15" t="str">
        <f>IF(A72="","",VLOOKUP(A72,'TAKIM KAYIT'!$A$6:$J$125,2,FALSE))</f>
        <v>VAN YENİ ÖZVAN SPOR K.</v>
      </c>
      <c r="C72" s="49">
        <f>IF(A72="","",VLOOKUP(A72,'TAKIM KAYIT'!$A$6:$J$125,3,FALSE))</f>
        <v>478</v>
      </c>
      <c r="D72" s="16" t="str">
        <f>IF(ISERROR(VLOOKUP($C72,'START LİSTE'!$B$6:$F$1027,2,0)),"",VLOOKUP($C72,'START LİSTE'!$B$6:$F$1027,2,0))</f>
        <v>RAHMİ TAN</v>
      </c>
      <c r="E72" s="17" t="str">
        <f>IF(ISERROR(VLOOKUP($C72,'START LİSTE'!$B$6:$F$1027,4,0)),"",VLOOKUP($C72,'START LİSTE'!$B$6:$F$1027,4,0))</f>
        <v>T</v>
      </c>
      <c r="F72" s="18">
        <f>IF(ISERROR(VLOOKUP($C72,'FERDİ SONUÇ'!$B$6:$H$1140,6,0)),"",VLOOKUP($C72,'FERDİ SONUÇ'!$B$6:$H$1140,6,0))</f>
        <v>0</v>
      </c>
      <c r="G72" s="20">
        <f>IF(OR(E72="",F72="DQ", F72="DNF", F72="DNS", F72=""),"-",VLOOKUP(C72,'FERDİ SONUÇ'!$B$6:$H$1140,7,0))</f>
        <v>64</v>
      </c>
      <c r="H72" s="120">
        <f>IF(A72="","",VLOOKUP(A72,'TAKIM KAYIT'!$A$6:$K$125,10,FALSE))</f>
        <v>181.00649999999999</v>
      </c>
    </row>
    <row r="73" spans="1:8" ht="14.25" customHeight="1">
      <c r="A73" s="14"/>
      <c r="B73" s="15"/>
      <c r="C73" s="49">
        <f>IF(A72="","",INDEX('TAKIM KAYIT'!$C$6:$C$125,MATCH(C72,'TAKIM KAYIT'!$C$6:$C$125,0)+1))</f>
        <v>479</v>
      </c>
      <c r="D73" s="16" t="str">
        <f>IF(ISERROR(VLOOKUP($C73,'START LİSTE'!$B$6:$F$1027,2,0)),"",VLOOKUP($C73,'START LİSTE'!$B$6:$F$1027,2,0))</f>
        <v>SERKAN BARTIN</v>
      </c>
      <c r="E73" s="17" t="str">
        <f>IF(ISERROR(VLOOKUP($C73,'START LİSTE'!$B$6:$F$1027,4,0)),"",VLOOKUP($C73,'START LİSTE'!$B$6:$F$1027,4,0))</f>
        <v>T</v>
      </c>
      <c r="F73" s="18">
        <f>IF(ISERROR(VLOOKUP($C73,'FERDİ SONUÇ'!$B$6:$H$1140,6,0)),"",VLOOKUP($C73,'FERDİ SONUÇ'!$B$6:$H$1140,6,0))</f>
        <v>0</v>
      </c>
      <c r="G73" s="20">
        <f>IF(OR(E73="",F73="DQ", F73="DNF", F73="DNS", F73=""),"-",VLOOKUP(C73,'FERDİ SONUÇ'!$B$6:$H$1140,7,0))</f>
        <v>68</v>
      </c>
      <c r="H73" s="121"/>
    </row>
    <row r="74" spans="1:8" ht="14.25" customHeight="1">
      <c r="A74" s="6"/>
      <c r="B74" s="7"/>
      <c r="C74" s="47" t="str">
        <f>IF(A76="","",INDEX('TAKIM KAYIT'!$C$6:$C$125,MATCH(C76,'TAKIM KAYIT'!$C$6:$C$125,0)-2))</f>
        <v/>
      </c>
      <c r="D74" s="8" t="str">
        <f>IF(ISERROR(VLOOKUP($C74,'START LİSTE'!$B$6:$F$1027,2,0)),"",VLOOKUP($C74,'START LİSTE'!$B$6:$F$1027,2,0))</f>
        <v/>
      </c>
      <c r="E74" s="9" t="str">
        <f>IF(ISERROR(VLOOKUP($C74,'START LİSTE'!$B$6:$F$1027,4,0)),"",VLOOKUP($C74,'START LİSTE'!$B$6:$F$1027,4,0))</f>
        <v/>
      </c>
      <c r="F74" s="10" t="str">
        <f>IF(ISERROR(VLOOKUP($C74,'FERDİ SONUÇ'!$B$6:$H$1140,6,0)),"",VLOOKUP($C74,'FERDİ SONUÇ'!$B$6:$H$1140,6,0))</f>
        <v/>
      </c>
      <c r="G74" s="12" t="str">
        <f>IF(OR(E74="",F74="DQ", F74="DNF", F74="DNS", F74=""),"-",VLOOKUP(C74,'FERDİ SONUÇ'!$B$6:$H$1140,7,0))</f>
        <v>-</v>
      </c>
      <c r="H74" s="122"/>
    </row>
    <row r="75" spans="1:8" ht="14.25" customHeight="1">
      <c r="A75" s="14"/>
      <c r="B75" s="15"/>
      <c r="C75" s="49" t="str">
        <f>IF(A76="","",INDEX('TAKIM KAYIT'!$C$6:$C$125,MATCH(C76,'TAKIM KAYIT'!$C$6:$C$125,0)-1))</f>
        <v/>
      </c>
      <c r="D75" s="16" t="str">
        <f>IF(ISERROR(VLOOKUP($C75,'START LİSTE'!$B$6:$F$1027,2,0)),"",VLOOKUP($C75,'START LİSTE'!$B$6:$F$1027,2,0))</f>
        <v/>
      </c>
      <c r="E75" s="17" t="str">
        <f>IF(ISERROR(VLOOKUP($C75,'START LİSTE'!$B$6:$F$1027,4,0)),"",VLOOKUP($C75,'START LİSTE'!$B$6:$F$1027,4,0))</f>
        <v/>
      </c>
      <c r="F75" s="18" t="str">
        <f>IF(ISERROR(VLOOKUP($C75,'FERDİ SONUÇ'!$B$6:$H$1140,6,0)),"",VLOOKUP($C75,'FERDİ SONUÇ'!$B$6:$H$1140,6,0))</f>
        <v/>
      </c>
      <c r="G75" s="20" t="str">
        <f>IF(OR(E75="",F75="DQ", F75="DNF", F75="DNS", F75=""),"-",VLOOKUP(C75,'FERDİ SONUÇ'!$B$6:$H$1140,7,0))</f>
        <v>-</v>
      </c>
      <c r="H75" s="121"/>
    </row>
    <row r="76" spans="1:8" ht="14.25" customHeight="1">
      <c r="A76" s="91" t="str">
        <f>IF(ISERROR(SMALL('TAKIM KAYIT'!$A$6:$A$125,18)),"",SMALL('TAKIM KAYIT'!$A$6:$A$125,18))</f>
        <v/>
      </c>
      <c r="B76" s="15" t="str">
        <f>IF(A76="","",VLOOKUP(A76,'TAKIM KAYIT'!$A$6:$J$125,2,FALSE))</f>
        <v/>
      </c>
      <c r="C76" s="49" t="str">
        <f>IF(A76="","",VLOOKUP(A76,'TAKIM KAYIT'!$A$6:$J$125,3,FALSE))</f>
        <v/>
      </c>
      <c r="D76" s="16" t="str">
        <f>IF(ISERROR(VLOOKUP($C76,'START LİSTE'!$B$6:$F$1027,2,0)),"",VLOOKUP($C76,'START LİSTE'!$B$6:$F$1027,2,0))</f>
        <v/>
      </c>
      <c r="E76" s="17" t="str">
        <f>IF(ISERROR(VLOOKUP($C76,'START LİSTE'!$B$6:$F$1027,4,0)),"",VLOOKUP($C76,'START LİSTE'!$B$6:$F$1027,4,0))</f>
        <v/>
      </c>
      <c r="F76" s="18" t="str">
        <f>IF(ISERROR(VLOOKUP($C76,'FERDİ SONUÇ'!$B$6:$H$1140,6,0)),"",VLOOKUP($C76,'FERDİ SONUÇ'!$B$6:$H$1140,6,0))</f>
        <v/>
      </c>
      <c r="G76" s="20" t="str">
        <f>IF(OR(E76="",F76="DQ", F76="DNF", F76="DNS", F76=""),"-",VLOOKUP(C76,'FERDİ SONUÇ'!$B$6:$H$1140,7,0))</f>
        <v>-</v>
      </c>
      <c r="H76" s="120" t="str">
        <f>IF(A76="","",VLOOKUP(A76,'TAKIM KAYIT'!$A$6:$K$125,10,FALSE))</f>
        <v/>
      </c>
    </row>
    <row r="77" spans="1:8" ht="14.25" customHeight="1">
      <c r="A77" s="24"/>
      <c r="B77" s="25"/>
      <c r="C77" s="51" t="str">
        <f>IF(A76="","",INDEX('TAKIM KAYIT'!$C$6:$C$125,MATCH(C76,'TAKIM KAYIT'!$C$6:$C$125,0)+1))</f>
        <v/>
      </c>
      <c r="D77" s="26" t="str">
        <f>IF(ISERROR(VLOOKUP($C77,'START LİSTE'!$B$6:$F$1027,2,0)),"",VLOOKUP($C77,'START LİSTE'!$B$6:$F$1027,2,0))</f>
        <v/>
      </c>
      <c r="E77" s="27" t="str">
        <f>IF(ISERROR(VLOOKUP($C77,'START LİSTE'!$B$6:$F$1027,4,0)),"",VLOOKUP($C77,'START LİSTE'!$B$6:$F$1027,4,0))</f>
        <v/>
      </c>
      <c r="F77" s="28" t="str">
        <f>IF(ISERROR(VLOOKUP($C77,'FERDİ SONUÇ'!$B$6:$H$1140,6,0)),"",VLOOKUP($C77,'FERDİ SONUÇ'!$B$6:$H$1140,6,0))</f>
        <v/>
      </c>
      <c r="G77" s="29" t="str">
        <f>IF(OR(E77="",F77="DQ", F77="DNF", F77="DNS", F77=""),"-",VLOOKUP(C77,'FERDİ SONUÇ'!$B$6:$H$1140,7,0))</f>
        <v>-</v>
      </c>
      <c r="H77" s="123"/>
    </row>
    <row r="78" spans="1:8" ht="14.25" customHeight="1">
      <c r="A78" s="6"/>
      <c r="B78" s="7"/>
      <c r="C78" s="47" t="str">
        <f>IF(A80="","",INDEX('TAKIM KAYIT'!$C$6:$C$125,MATCH(C80,'TAKIM KAYIT'!$C$6:$C$125,0)-2))</f>
        <v/>
      </c>
      <c r="D78" s="8" t="str">
        <f>IF(ISERROR(VLOOKUP($C78,'START LİSTE'!$B$6:$F$1027,2,0)),"",VLOOKUP($C78,'START LİSTE'!$B$6:$F$1027,2,0))</f>
        <v/>
      </c>
      <c r="E78" s="9" t="str">
        <f>IF(ISERROR(VLOOKUP($C78,'START LİSTE'!$B$6:$F$1027,4,0)),"",VLOOKUP($C78,'START LİSTE'!$B$6:$F$1027,4,0))</f>
        <v/>
      </c>
      <c r="F78" s="10" t="str">
        <f>IF(ISERROR(VLOOKUP($C78,'FERDİ SONUÇ'!$B$6:$H$1140,6,0)),"",VLOOKUP($C78,'FERDİ SONUÇ'!$B$6:$H$1140,6,0))</f>
        <v/>
      </c>
      <c r="G78" s="12" t="str">
        <f>IF(OR(E78="",F78="DQ", F78="DNF", F78="DNS", F78=""),"-",VLOOKUP(C78,'FERDİ SONUÇ'!$B$6:$H$1140,7,0))</f>
        <v>-</v>
      </c>
      <c r="H78" s="122"/>
    </row>
    <row r="79" spans="1:8" ht="14.25" customHeight="1">
      <c r="A79" s="14"/>
      <c r="B79" s="15"/>
      <c r="C79" s="49" t="str">
        <f>IF(A80="","",INDEX('TAKIM KAYIT'!$C$6:$C$125,MATCH(C80,'TAKIM KAYIT'!$C$6:$C$125,0)-1))</f>
        <v/>
      </c>
      <c r="D79" s="16" t="str">
        <f>IF(ISERROR(VLOOKUP($C79,'START LİSTE'!$B$6:$F$1027,2,0)),"",VLOOKUP($C79,'START LİSTE'!$B$6:$F$1027,2,0))</f>
        <v/>
      </c>
      <c r="E79" s="17" t="str">
        <f>IF(ISERROR(VLOOKUP($C79,'START LİSTE'!$B$6:$F$1027,4,0)),"",VLOOKUP($C79,'START LİSTE'!$B$6:$F$1027,4,0))</f>
        <v/>
      </c>
      <c r="F79" s="18" t="str">
        <f>IF(ISERROR(VLOOKUP($C79,'FERDİ SONUÇ'!$B$6:$H$1140,6,0)),"",VLOOKUP($C79,'FERDİ SONUÇ'!$B$6:$H$1140,6,0))</f>
        <v/>
      </c>
      <c r="G79" s="20" t="str">
        <f>IF(OR(E79="",F79="DQ", F79="DNF", F79="DNS", F79=""),"-",VLOOKUP(C79,'FERDİ SONUÇ'!$B$6:$H$1140,7,0))</f>
        <v>-</v>
      </c>
      <c r="H79" s="121"/>
    </row>
    <row r="80" spans="1:8" ht="14.25" customHeight="1">
      <c r="A80" s="91" t="str">
        <f>IF(ISERROR(SMALL('TAKIM KAYIT'!$A$6:$A$125,19)),"",SMALL('TAKIM KAYIT'!$A$6:$A$125,19))</f>
        <v/>
      </c>
      <c r="B80" s="15" t="str">
        <f>IF(A80="","",VLOOKUP(A80,'TAKIM KAYIT'!$A$6:$J$125,2,FALSE))</f>
        <v/>
      </c>
      <c r="C80" s="49" t="str">
        <f>IF(A80="","",VLOOKUP(A80,'TAKIM KAYIT'!$A$6:$J$125,3,FALSE))</f>
        <v/>
      </c>
      <c r="D80" s="16" t="str">
        <f>IF(ISERROR(VLOOKUP($C80,'START LİSTE'!$B$6:$F$1027,2,0)),"",VLOOKUP($C80,'START LİSTE'!$B$6:$F$1027,2,0))</f>
        <v/>
      </c>
      <c r="E80" s="17" t="str">
        <f>IF(ISERROR(VLOOKUP($C80,'START LİSTE'!$B$6:$F$1027,4,0)),"",VLOOKUP($C80,'START LİSTE'!$B$6:$F$1027,4,0))</f>
        <v/>
      </c>
      <c r="F80" s="18" t="str">
        <f>IF(ISERROR(VLOOKUP($C80,'FERDİ SONUÇ'!$B$6:$H$1140,6,0)),"",VLOOKUP($C80,'FERDİ SONUÇ'!$B$6:$H$1140,6,0))</f>
        <v/>
      </c>
      <c r="G80" s="20" t="str">
        <f>IF(OR(E80="",F80="DQ", F80="DNF", F80="DNS", F80=""),"-",VLOOKUP(C80,'FERDİ SONUÇ'!$B$6:$H$1140,7,0))</f>
        <v>-</v>
      </c>
      <c r="H80" s="120" t="str">
        <f>IF(A80="","",VLOOKUP(A80,'TAKIM KAYIT'!$A$6:$K$125,10,FALSE))</f>
        <v/>
      </c>
    </row>
    <row r="81" spans="1:8" ht="14.25" customHeight="1">
      <c r="A81" s="14"/>
      <c r="B81" s="15"/>
      <c r="C81" s="49" t="str">
        <f>IF(A80="","",INDEX('TAKIM KAYIT'!$C$6:$C$125,MATCH(C80,'TAKIM KAYIT'!$C$6:$C$125,0)+1))</f>
        <v/>
      </c>
      <c r="D81" s="16" t="str">
        <f>IF(ISERROR(VLOOKUP($C81,'START LİSTE'!$B$6:$F$1027,2,0)),"",VLOOKUP($C81,'START LİSTE'!$B$6:$F$1027,2,0))</f>
        <v/>
      </c>
      <c r="E81" s="17" t="str">
        <f>IF(ISERROR(VLOOKUP($C81,'START LİSTE'!$B$6:$F$1027,4,0)),"",VLOOKUP($C81,'START LİSTE'!$B$6:$F$1027,4,0))</f>
        <v/>
      </c>
      <c r="F81" s="18" t="str">
        <f>IF(ISERROR(VLOOKUP($C81,'FERDİ SONUÇ'!$B$6:$H$1140,6,0)),"",VLOOKUP($C81,'FERDİ SONUÇ'!$B$6:$H$1140,6,0))</f>
        <v/>
      </c>
      <c r="G81" s="20" t="str">
        <f>IF(OR(E81="",F81="DQ", F81="DNF", F81="DNS", F81=""),"-",VLOOKUP(C81,'FERDİ SONUÇ'!$B$6:$H$1140,7,0))</f>
        <v>-</v>
      </c>
      <c r="H81" s="121"/>
    </row>
    <row r="82" spans="1:8" ht="14.25" customHeight="1">
      <c r="A82" s="6"/>
      <c r="B82" s="7"/>
      <c r="C82" s="47" t="str">
        <f>IF(A84="","",INDEX('TAKIM KAYIT'!$C$6:$C$125,MATCH(C84,'TAKIM KAYIT'!$C$6:$C$125,0)-2))</f>
        <v/>
      </c>
      <c r="D82" s="8" t="str">
        <f>IF(ISERROR(VLOOKUP($C82,'START LİSTE'!$B$6:$F$1027,2,0)),"",VLOOKUP($C82,'START LİSTE'!$B$6:$F$1027,2,0))</f>
        <v/>
      </c>
      <c r="E82" s="9" t="str">
        <f>IF(ISERROR(VLOOKUP($C82,'START LİSTE'!$B$6:$F$1027,4,0)),"",VLOOKUP($C82,'START LİSTE'!$B$6:$F$1027,4,0))</f>
        <v/>
      </c>
      <c r="F82" s="10" t="str">
        <f>IF(ISERROR(VLOOKUP($C82,'FERDİ SONUÇ'!$B$6:$H$1140,6,0)),"",VLOOKUP($C82,'FERDİ SONUÇ'!$B$6:$H$1140,6,0))</f>
        <v/>
      </c>
      <c r="G82" s="12" t="str">
        <f>IF(OR(E82="",F82="DQ", F82="DNF", F82="DNS", F82=""),"-",VLOOKUP(C82,'FERDİ SONUÇ'!$B$6:$H$1140,7,0))</f>
        <v>-</v>
      </c>
      <c r="H82" s="122"/>
    </row>
    <row r="83" spans="1:8" ht="14.25" customHeight="1">
      <c r="A83" s="14"/>
      <c r="B83" s="15"/>
      <c r="C83" s="49" t="str">
        <f>IF(A84="","",INDEX('TAKIM KAYIT'!$C$6:$C$125,MATCH(C84,'TAKIM KAYIT'!$C$6:$C$125,0)-1))</f>
        <v/>
      </c>
      <c r="D83" s="16" t="str">
        <f>IF(ISERROR(VLOOKUP($C83,'START LİSTE'!$B$6:$F$1027,2,0)),"",VLOOKUP($C83,'START LİSTE'!$B$6:$F$1027,2,0))</f>
        <v/>
      </c>
      <c r="E83" s="17" t="str">
        <f>IF(ISERROR(VLOOKUP($C83,'START LİSTE'!$B$6:$F$1027,4,0)),"",VLOOKUP($C83,'START LİSTE'!$B$6:$F$1027,4,0))</f>
        <v/>
      </c>
      <c r="F83" s="18" t="str">
        <f>IF(ISERROR(VLOOKUP($C83,'FERDİ SONUÇ'!$B$6:$H$1140,6,0)),"",VLOOKUP($C83,'FERDİ SONUÇ'!$B$6:$H$1140,6,0))</f>
        <v/>
      </c>
      <c r="G83" s="20" t="str">
        <f>IF(OR(E83="",F83="DQ", F83="DNF", F83="DNS", F83=""),"-",VLOOKUP(C83,'FERDİ SONUÇ'!$B$6:$H$1140,7,0))</f>
        <v>-</v>
      </c>
      <c r="H83" s="121"/>
    </row>
    <row r="84" spans="1:8" ht="14.25" customHeight="1">
      <c r="A84" s="93" t="str">
        <f>IF(ISERROR(SMALL('TAKIM KAYIT'!$A$6:$A$125,20)),"",SMALL('TAKIM KAYIT'!$A$6:$A$125,20))</f>
        <v/>
      </c>
      <c r="B84" s="15" t="str">
        <f>IF(A84="","",VLOOKUP(A84,'TAKIM KAYIT'!$A$6:$J$125,2,FALSE))</f>
        <v/>
      </c>
      <c r="C84" s="49" t="str">
        <f>IF(A84="","",VLOOKUP(A84,'TAKIM KAYIT'!$A$6:$J$125,3,FALSE))</f>
        <v/>
      </c>
      <c r="D84" s="16" t="str">
        <f>IF(ISERROR(VLOOKUP($C84,'START LİSTE'!$B$6:$F$1027,2,0)),"",VLOOKUP($C84,'START LİSTE'!$B$6:$F$1027,2,0))</f>
        <v/>
      </c>
      <c r="E84" s="17" t="str">
        <f>IF(ISERROR(VLOOKUP($C84,'START LİSTE'!$B$6:$F$1027,4,0)),"",VLOOKUP($C84,'START LİSTE'!$B$6:$F$1027,4,0))</f>
        <v/>
      </c>
      <c r="F84" s="18" t="str">
        <f>IF(ISERROR(VLOOKUP($C84,'FERDİ SONUÇ'!$B$6:$H$1140,6,0)),"",VLOOKUP($C84,'FERDİ SONUÇ'!$B$6:$H$1140,6,0))</f>
        <v/>
      </c>
      <c r="G84" s="20" t="str">
        <f>IF(OR(E84="",F84="DQ", F84="DNF", F84="DNS", F84=""),"-",VLOOKUP(C84,'FERDİ SONUÇ'!$B$6:$H$1140,7,0))</f>
        <v>-</v>
      </c>
      <c r="H84" s="120" t="str">
        <f>IF(A84="","",VLOOKUP(A84,'TAKIM KAYIT'!$A$6:$K$125,10,FALSE))</f>
        <v/>
      </c>
    </row>
    <row r="85" spans="1:8" ht="14.25" customHeight="1">
      <c r="A85" s="14"/>
      <c r="B85" s="15"/>
      <c r="C85" s="49" t="str">
        <f>IF(A84="","",INDEX('TAKIM KAYIT'!$C$6:$C$125,MATCH(C84,'TAKIM KAYIT'!$C$6:$C$125,0)+1))</f>
        <v/>
      </c>
      <c r="D85" s="16" t="str">
        <f>IF(ISERROR(VLOOKUP($C85,'START LİSTE'!$B$6:$F$1027,2,0)),"",VLOOKUP($C85,'START LİSTE'!$B$6:$F$1027,2,0))</f>
        <v/>
      </c>
      <c r="E85" s="17" t="str">
        <f>IF(ISERROR(VLOOKUP($C85,'START LİSTE'!$B$6:$F$1027,4,0)),"",VLOOKUP($C85,'START LİSTE'!$B$6:$F$1027,4,0))</f>
        <v/>
      </c>
      <c r="F85" s="18" t="str">
        <f>IF(ISERROR(VLOOKUP($C85,'FERDİ SONUÇ'!$B$6:$H$1140,6,0)),"",VLOOKUP($C85,'FERDİ SONUÇ'!$B$6:$H$1140,6,0))</f>
        <v/>
      </c>
      <c r="G85" s="20" t="str">
        <f>IF(OR(E85="",F85="DQ", F85="DNF", F85="DNS", F85=""),"-",VLOOKUP(C85,'FERDİ SONUÇ'!$B$6:$H$1140,7,0))</f>
        <v>-</v>
      </c>
      <c r="H85" s="121"/>
    </row>
    <row r="86" spans="1:8" ht="14.25" customHeight="1">
      <c r="A86" s="6"/>
      <c r="B86" s="7"/>
      <c r="C86" s="47" t="str">
        <f>IF(A88="","",INDEX('TAKIM KAYIT'!$C$6:$C$125,MATCH(C88,'TAKIM KAYIT'!$C$6:$C$125,0)-2))</f>
        <v/>
      </c>
      <c r="D86" s="8" t="str">
        <f>IF(ISERROR(VLOOKUP($C86,'START LİSTE'!$B$6:$F$1027,2,0)),"",VLOOKUP($C86,'START LİSTE'!$B$6:$F$1027,2,0))</f>
        <v/>
      </c>
      <c r="E86" s="9" t="str">
        <f>IF(ISERROR(VLOOKUP($C86,'START LİSTE'!$B$6:$F$1027,4,0)),"",VLOOKUP($C86,'START LİSTE'!$B$6:$F$1027,4,0))</f>
        <v/>
      </c>
      <c r="F86" s="10" t="str">
        <f>IF(ISERROR(VLOOKUP($C86,'FERDİ SONUÇ'!$B$6:$H$1140,6,0)),"",VLOOKUP($C86,'FERDİ SONUÇ'!$B$6:$H$1140,6,0))</f>
        <v/>
      </c>
      <c r="G86" s="12" t="str">
        <f>IF(OR(E86="",F86="DQ", F86="DNF", F86="DNS", F86=""),"-",VLOOKUP(C86,'FERDİ SONUÇ'!$B$6:$H$1140,7,0))</f>
        <v>-</v>
      </c>
      <c r="H86" s="122"/>
    </row>
    <row r="87" spans="1:8" ht="14.25" customHeight="1">
      <c r="A87" s="14"/>
      <c r="B87" s="15"/>
      <c r="C87" s="49" t="str">
        <f>IF(A88="","",INDEX('TAKIM KAYIT'!$C$6:$C$125,MATCH(C88,'TAKIM KAYIT'!$C$6:$C$125,0)-1))</f>
        <v/>
      </c>
      <c r="D87" s="16" t="str">
        <f>IF(ISERROR(VLOOKUP($C87,'START LİSTE'!$B$6:$F$1027,2,0)),"",VLOOKUP($C87,'START LİSTE'!$B$6:$F$1027,2,0))</f>
        <v/>
      </c>
      <c r="E87" s="17" t="str">
        <f>IF(ISERROR(VLOOKUP($C87,'START LİSTE'!$B$6:$F$1027,4,0)),"",VLOOKUP($C87,'START LİSTE'!$B$6:$F$1027,4,0))</f>
        <v/>
      </c>
      <c r="F87" s="18" t="str">
        <f>IF(ISERROR(VLOOKUP($C87,'FERDİ SONUÇ'!$B$6:$H$1140,6,0)),"",VLOOKUP($C87,'FERDİ SONUÇ'!$B$6:$H$1140,6,0))</f>
        <v/>
      </c>
      <c r="G87" s="20" t="str">
        <f>IF(OR(E87="",F87="DQ", F87="DNF", F87="DNS", F87=""),"-",VLOOKUP(C87,'FERDİ SONUÇ'!$B$6:$H$1140,7,0))</f>
        <v>-</v>
      </c>
      <c r="H87" s="121"/>
    </row>
    <row r="88" spans="1:8" ht="14.25" customHeight="1">
      <c r="A88" s="91" t="str">
        <f>IF(ISERROR(SMALL('TAKIM KAYIT'!$A$6:$A$125,21)),"",SMALL('TAKIM KAYIT'!$A$6:$A$125,21))</f>
        <v/>
      </c>
      <c r="B88" s="15" t="str">
        <f>IF(A88="","",VLOOKUP(A88,'TAKIM KAYIT'!$A$6:$J$125,2,FALSE))</f>
        <v/>
      </c>
      <c r="C88" s="49" t="str">
        <f>IF(A88="","",VLOOKUP(A88,'TAKIM KAYIT'!$A$6:$J$125,3,FALSE))</f>
        <v/>
      </c>
      <c r="D88" s="16" t="str">
        <f>IF(ISERROR(VLOOKUP($C88,'START LİSTE'!$B$6:$F$1027,2,0)),"",VLOOKUP($C88,'START LİSTE'!$B$6:$F$1027,2,0))</f>
        <v/>
      </c>
      <c r="E88" s="17" t="str">
        <f>IF(ISERROR(VLOOKUP($C88,'START LİSTE'!$B$6:$F$1027,4,0)),"",VLOOKUP($C88,'START LİSTE'!$B$6:$F$1027,4,0))</f>
        <v/>
      </c>
      <c r="F88" s="18" t="str">
        <f>IF(ISERROR(VLOOKUP($C88,'FERDİ SONUÇ'!$B$6:$H$1140,6,0)),"",VLOOKUP($C88,'FERDİ SONUÇ'!$B$6:$H$1140,6,0))</f>
        <v/>
      </c>
      <c r="G88" s="20" t="str">
        <f>IF(OR(E88="",F88="DQ", F88="DNF", F88="DNS", F88=""),"-",VLOOKUP(C88,'FERDİ SONUÇ'!$B$6:$H$1140,7,0))</f>
        <v>-</v>
      </c>
      <c r="H88" s="121" t="str">
        <f>IF(A88="","",VLOOKUP(A88,'TAKIM KAYIT'!$A$6:$J$125,10,FALSE))</f>
        <v/>
      </c>
    </row>
    <row r="89" spans="1:8" ht="14.25" customHeight="1">
      <c r="A89" s="14"/>
      <c r="B89" s="15"/>
      <c r="C89" s="49" t="str">
        <f>IF(A88="","",INDEX('TAKIM KAYIT'!$C$6:$C$125,MATCH(C88,'TAKIM KAYIT'!$C$6:$C$125,0)+1))</f>
        <v/>
      </c>
      <c r="D89" s="16" t="str">
        <f>IF(ISERROR(VLOOKUP($C89,'START LİSTE'!$B$6:$F$1027,2,0)),"",VLOOKUP($C89,'START LİSTE'!$B$6:$F$1027,2,0))</f>
        <v/>
      </c>
      <c r="E89" s="17" t="str">
        <f>IF(ISERROR(VLOOKUP($C89,'START LİSTE'!$B$6:$F$1027,4,0)),"",VLOOKUP($C89,'START LİSTE'!$B$6:$F$1027,4,0))</f>
        <v/>
      </c>
      <c r="F89" s="18" t="str">
        <f>IF(ISERROR(VLOOKUP($C89,'FERDİ SONUÇ'!$B$6:$H$1140,6,0)),"",VLOOKUP($C89,'FERDİ SONUÇ'!$B$6:$H$1140,6,0))</f>
        <v/>
      </c>
      <c r="G89" s="20" t="str">
        <f>IF(OR(E89="",F89="DQ", F89="DNF", F89="DNS", F89=""),"-",VLOOKUP(C89,'FERDİ SONUÇ'!$B$6:$H$1140,7,0))</f>
        <v>-</v>
      </c>
      <c r="H89" s="121"/>
    </row>
    <row r="90" spans="1:8" ht="14.25" customHeight="1">
      <c r="A90" s="6"/>
      <c r="B90" s="7"/>
      <c r="C90" s="47" t="str">
        <f>IF(A92="","",INDEX('TAKIM KAYIT'!$C$6:$C$125,MATCH(C92,'TAKIM KAYIT'!$C$6:$C$125,0)-2))</f>
        <v/>
      </c>
      <c r="D90" s="8" t="str">
        <f>IF(ISERROR(VLOOKUP($C90,'START LİSTE'!$B$6:$F$1027,2,0)),"",VLOOKUP($C90,'START LİSTE'!$B$6:$F$1027,2,0))</f>
        <v/>
      </c>
      <c r="E90" s="9" t="str">
        <f>IF(ISERROR(VLOOKUP($C90,'START LİSTE'!$B$6:$F$1027,4,0)),"",VLOOKUP($C90,'START LİSTE'!$B$6:$F$1027,4,0))</f>
        <v/>
      </c>
      <c r="F90" s="10" t="str">
        <f>IF(ISERROR(VLOOKUP($C90,'FERDİ SONUÇ'!$B$6:$H$1140,6,0)),"",VLOOKUP($C90,'FERDİ SONUÇ'!$B$6:$H$1140,6,0))</f>
        <v/>
      </c>
      <c r="G90" s="12" t="str">
        <f>IF(OR(E90="",F90="DQ", F90="DNF", F90="DNS", F90=""),"-",VLOOKUP(C90,'FERDİ SONUÇ'!$B$6:$H$1140,7,0))</f>
        <v>-</v>
      </c>
      <c r="H90" s="122"/>
    </row>
    <row r="91" spans="1:8" ht="14.25" customHeight="1">
      <c r="A91" s="14"/>
      <c r="B91" s="15"/>
      <c r="C91" s="49" t="str">
        <f>IF(A92="","",INDEX('TAKIM KAYIT'!$C$6:$C$125,MATCH(C92,'TAKIM KAYIT'!$C$6:$C$125,0)-1))</f>
        <v/>
      </c>
      <c r="D91" s="16" t="str">
        <f>IF(ISERROR(VLOOKUP($C91,'START LİSTE'!$B$6:$F$1027,2,0)),"",VLOOKUP($C91,'START LİSTE'!$B$6:$F$1027,2,0))</f>
        <v/>
      </c>
      <c r="E91" s="17" t="str">
        <f>IF(ISERROR(VLOOKUP($C91,'START LİSTE'!$B$6:$F$1027,4,0)),"",VLOOKUP($C91,'START LİSTE'!$B$6:$F$1027,4,0))</f>
        <v/>
      </c>
      <c r="F91" s="18" t="str">
        <f>IF(ISERROR(VLOOKUP($C91,'FERDİ SONUÇ'!$B$6:$H$1140,6,0)),"",VLOOKUP($C91,'FERDİ SONUÇ'!$B$6:$H$1140,6,0))</f>
        <v/>
      </c>
      <c r="G91" s="20" t="str">
        <f>IF(OR(E91="",F91="DQ", F91="DNF", F91="DNS", F91=""),"-",VLOOKUP(C91,'FERDİ SONUÇ'!$B$6:$H$1140,7,0))</f>
        <v>-</v>
      </c>
      <c r="H91" s="121"/>
    </row>
    <row r="92" spans="1:8" ht="14.25" customHeight="1">
      <c r="A92" s="91" t="str">
        <f>IF(ISERROR(SMALL('TAKIM KAYIT'!$A$6:$A$125,22)),"",SMALL('TAKIM KAYIT'!$A$6:$A$125,22))</f>
        <v/>
      </c>
      <c r="B92" s="15" t="str">
        <f>IF(A92="","",VLOOKUP(A92,'TAKIM KAYIT'!$A$6:$J$125,2,FALSE))</f>
        <v/>
      </c>
      <c r="C92" s="49" t="str">
        <f>IF(A92="","",VLOOKUP(A92,'TAKIM KAYIT'!$A$6:$J$125,3,FALSE))</f>
        <v/>
      </c>
      <c r="D92" s="16" t="str">
        <f>IF(ISERROR(VLOOKUP($C92,'START LİSTE'!$B$6:$F$1027,2,0)),"",VLOOKUP($C92,'START LİSTE'!$B$6:$F$1027,2,0))</f>
        <v/>
      </c>
      <c r="E92" s="17" t="str">
        <f>IF(ISERROR(VLOOKUP($C92,'START LİSTE'!$B$6:$F$1027,4,0)),"",VLOOKUP($C92,'START LİSTE'!$B$6:$F$1027,4,0))</f>
        <v/>
      </c>
      <c r="F92" s="18" t="str">
        <f>IF(ISERROR(VLOOKUP($C92,'FERDİ SONUÇ'!$B$6:$H$1140,6,0)),"",VLOOKUP($C92,'FERDİ SONUÇ'!$B$6:$H$1140,6,0))</f>
        <v/>
      </c>
      <c r="G92" s="20" t="str">
        <f>IF(OR(E92="",F92="DQ", F92="DNF", F92="DNS", F92=""),"-",VLOOKUP(C92,'FERDİ SONUÇ'!$B$6:$H$1140,7,0))</f>
        <v>-</v>
      </c>
      <c r="H92" s="120" t="str">
        <f>IF(A92="","",VLOOKUP(A92,'TAKIM KAYIT'!$A$6:$K$125,10,FALSE))</f>
        <v/>
      </c>
    </row>
    <row r="93" spans="1:8" ht="14.25" customHeight="1">
      <c r="A93" s="14"/>
      <c r="B93" s="15"/>
      <c r="C93" s="49" t="str">
        <f>IF(A92="","",INDEX('TAKIM KAYIT'!$C$6:$C$125,MATCH(C92,'TAKIM KAYIT'!$C$6:$C$125,0)+1))</f>
        <v/>
      </c>
      <c r="D93" s="16" t="str">
        <f>IF(ISERROR(VLOOKUP($C93,'START LİSTE'!$B$6:$F$1027,2,0)),"",VLOOKUP($C93,'START LİSTE'!$B$6:$F$1027,2,0))</f>
        <v/>
      </c>
      <c r="E93" s="17" t="str">
        <f>IF(ISERROR(VLOOKUP($C93,'START LİSTE'!$B$6:$F$1027,4,0)),"",VLOOKUP($C93,'START LİSTE'!$B$6:$F$1027,4,0))</f>
        <v/>
      </c>
      <c r="F93" s="18" t="str">
        <f>IF(ISERROR(VLOOKUP($C93,'FERDİ SONUÇ'!$B$6:$H$1140,6,0)),"",VLOOKUP($C93,'FERDİ SONUÇ'!$B$6:$H$1140,6,0))</f>
        <v/>
      </c>
      <c r="G93" s="20" t="str">
        <f>IF(OR(E93="",F93="DQ", F93="DNF", F93="DNS", F93=""),"-",VLOOKUP(C93,'FERDİ SONUÇ'!$B$6:$H$1140,7,0))</f>
        <v>-</v>
      </c>
      <c r="H93" s="121"/>
    </row>
    <row r="94" spans="1:8" ht="14.25" customHeight="1">
      <c r="A94" s="6"/>
      <c r="B94" s="7"/>
      <c r="C94" s="47" t="str">
        <f>IF(A96="","",INDEX('TAKIM KAYIT'!$C$6:$C$125,MATCH(C96,'TAKIM KAYIT'!$C$6:$C$125,0)-2))</f>
        <v/>
      </c>
      <c r="D94" s="8" t="str">
        <f>IF(ISERROR(VLOOKUP($C94,'START LİSTE'!$B$6:$F$1027,2,0)),"",VLOOKUP($C94,'START LİSTE'!$B$6:$F$1027,2,0))</f>
        <v/>
      </c>
      <c r="E94" s="9" t="str">
        <f>IF(ISERROR(VLOOKUP($C94,'START LİSTE'!$B$6:$F$1027,4,0)),"",VLOOKUP($C94,'START LİSTE'!$B$6:$F$1027,4,0))</f>
        <v/>
      </c>
      <c r="F94" s="10" t="str">
        <f>IF(ISERROR(VLOOKUP($C94,'FERDİ SONUÇ'!$B$6:$H$1140,6,0)),"",VLOOKUP($C94,'FERDİ SONUÇ'!$B$6:$H$1140,6,0))</f>
        <v/>
      </c>
      <c r="G94" s="12" t="str">
        <f>IF(OR(E94="",F94="DQ", F94="DNF", F94="DNS", F94=""),"-",VLOOKUP(C94,'FERDİ SONUÇ'!$B$6:$H$1140,7,0))</f>
        <v>-</v>
      </c>
      <c r="H94" s="122"/>
    </row>
    <row r="95" spans="1:8" ht="14.25" customHeight="1">
      <c r="A95" s="14"/>
      <c r="B95" s="15"/>
      <c r="C95" s="49" t="str">
        <f>IF(A96="","",INDEX('TAKIM KAYIT'!$C$6:$C$125,MATCH(C96,'TAKIM KAYIT'!$C$6:$C$125,0)-1))</f>
        <v/>
      </c>
      <c r="D95" s="16" t="str">
        <f>IF(ISERROR(VLOOKUP($C95,'START LİSTE'!$B$6:$F$1027,2,0)),"",VLOOKUP($C95,'START LİSTE'!$B$6:$F$1027,2,0))</f>
        <v/>
      </c>
      <c r="E95" s="17" t="str">
        <f>IF(ISERROR(VLOOKUP($C95,'START LİSTE'!$B$6:$F$1027,4,0)),"",VLOOKUP($C95,'START LİSTE'!$B$6:$F$1027,4,0))</f>
        <v/>
      </c>
      <c r="F95" s="18" t="str">
        <f>IF(ISERROR(VLOOKUP($C95,'FERDİ SONUÇ'!$B$6:$H$1140,6,0)),"",VLOOKUP($C95,'FERDİ SONUÇ'!$B$6:$H$1140,6,0))</f>
        <v/>
      </c>
      <c r="G95" s="20" t="str">
        <f>IF(OR(E95="",F95="DQ", F95="DNF", F95="DNS", F95=""),"-",VLOOKUP(C95,'FERDİ SONUÇ'!$B$6:$H$1140,7,0))</f>
        <v>-</v>
      </c>
      <c r="H95" s="121"/>
    </row>
    <row r="96" spans="1:8" ht="14.25" customHeight="1">
      <c r="A96" s="91" t="str">
        <f>IF(ISERROR(SMALL('TAKIM KAYIT'!$A$6:$A$125,23)),"",SMALL('TAKIM KAYIT'!$A$6:$A$125,23))</f>
        <v/>
      </c>
      <c r="B96" s="15" t="str">
        <f>IF(A96="","",VLOOKUP(A96,'TAKIM KAYIT'!$A$6:$J$125,2,FALSE))</f>
        <v/>
      </c>
      <c r="C96" s="49" t="str">
        <f>IF(A96="","",VLOOKUP(A96,'TAKIM KAYIT'!$A$6:$J$125,3,FALSE))</f>
        <v/>
      </c>
      <c r="D96" s="16" t="str">
        <f>IF(ISERROR(VLOOKUP($C96,'START LİSTE'!$B$6:$F$1027,2,0)),"",VLOOKUP($C96,'START LİSTE'!$B$6:$F$1027,2,0))</f>
        <v/>
      </c>
      <c r="E96" s="17" t="str">
        <f>IF(ISERROR(VLOOKUP($C96,'START LİSTE'!$B$6:$F$1027,4,0)),"",VLOOKUP($C96,'START LİSTE'!$B$6:$F$1027,4,0))</f>
        <v/>
      </c>
      <c r="F96" s="18" t="str">
        <f>IF(ISERROR(VLOOKUP($C96,'FERDİ SONUÇ'!$B$6:$H$1140,6,0)),"",VLOOKUP($C96,'FERDİ SONUÇ'!$B$6:$H$1140,6,0))</f>
        <v/>
      </c>
      <c r="G96" s="20" t="str">
        <f>IF(OR(E96="",F96="DQ", F96="DNF", F96="DNS", F96=""),"-",VLOOKUP(C96,'FERDİ SONUÇ'!$B$6:$H$1140,7,0))</f>
        <v>-</v>
      </c>
      <c r="H96" s="121" t="str">
        <f>IF(A96="","",VLOOKUP(A96,'TAKIM KAYIT'!$A$6:$K$125,10,FALSE))</f>
        <v/>
      </c>
    </row>
    <row r="97" spans="1:8" ht="14.25" customHeight="1">
      <c r="A97" s="14"/>
      <c r="B97" s="15"/>
      <c r="C97" s="49" t="str">
        <f>IF(A96="","",INDEX('TAKIM KAYIT'!$C$6:$C$125,MATCH(C96,'TAKIM KAYIT'!$C$6:$C$125,0)+1))</f>
        <v/>
      </c>
      <c r="D97" s="16" t="str">
        <f>IF(ISERROR(VLOOKUP($C97,'START LİSTE'!$B$6:$F$1027,2,0)),"",VLOOKUP($C97,'START LİSTE'!$B$6:$F$1027,2,0))</f>
        <v/>
      </c>
      <c r="E97" s="17" t="str">
        <f>IF(ISERROR(VLOOKUP($C97,'START LİSTE'!$B$6:$F$1027,4,0)),"",VLOOKUP($C97,'START LİSTE'!$B$6:$F$1027,4,0))</f>
        <v/>
      </c>
      <c r="F97" s="18" t="str">
        <f>IF(ISERROR(VLOOKUP($C97,'FERDİ SONUÇ'!$B$6:$H$1140,6,0)),"",VLOOKUP($C97,'FERDİ SONUÇ'!$B$6:$H$1140,6,0))</f>
        <v/>
      </c>
      <c r="G97" s="20" t="str">
        <f>IF(OR(E97="",F97="DQ", F97="DNF", F97="DNS", F97=""),"-",VLOOKUP(C97,'FERDİ SONUÇ'!$B$6:$H$1140,7,0))</f>
        <v>-</v>
      </c>
      <c r="H97" s="121"/>
    </row>
    <row r="98" spans="1:8" ht="14.25" customHeight="1">
      <c r="A98" s="6"/>
      <c r="B98" s="7"/>
      <c r="C98" s="47" t="str">
        <f>IF(A100="","",INDEX('TAKIM KAYIT'!$C$6:$C$125,MATCH(C100,'TAKIM KAYIT'!$C$6:$C$125,0)-2))</f>
        <v/>
      </c>
      <c r="D98" s="8" t="str">
        <f>IF(ISERROR(VLOOKUP($C98,'START LİSTE'!$B$6:$F$1027,2,0)),"",VLOOKUP($C98,'START LİSTE'!$B$6:$F$1027,2,0))</f>
        <v/>
      </c>
      <c r="E98" s="9" t="str">
        <f>IF(ISERROR(VLOOKUP($C98,'START LİSTE'!$B$6:$F$1027,4,0)),"",VLOOKUP($C98,'START LİSTE'!$B$6:$F$1027,4,0))</f>
        <v/>
      </c>
      <c r="F98" s="10" t="str">
        <f>IF(ISERROR(VLOOKUP($C98,'FERDİ SONUÇ'!$B$6:$H$1140,6,0)),"",VLOOKUP($C98,'FERDİ SONUÇ'!$B$6:$H$1140,6,0))</f>
        <v/>
      </c>
      <c r="G98" s="12" t="str">
        <f>IF(OR(E98="",F98="DQ", F98="DNF", F98="DNS", F98=""),"-",VLOOKUP(C98,'FERDİ SONUÇ'!$B$6:$H$1140,7,0))</f>
        <v>-</v>
      </c>
      <c r="H98" s="122"/>
    </row>
    <row r="99" spans="1:8" ht="14.25" customHeight="1">
      <c r="A99" s="14"/>
      <c r="B99" s="15"/>
      <c r="C99" s="49" t="str">
        <f>IF(A100="","",INDEX('TAKIM KAYIT'!$C$6:$C$125,MATCH(C100,'TAKIM KAYIT'!$C$6:$C$125,0)-1))</f>
        <v/>
      </c>
      <c r="D99" s="16" t="str">
        <f>IF(ISERROR(VLOOKUP($C99,'START LİSTE'!$B$6:$F$1027,2,0)),"",VLOOKUP($C99,'START LİSTE'!$B$6:$F$1027,2,0))</f>
        <v/>
      </c>
      <c r="E99" s="17" t="str">
        <f>IF(ISERROR(VLOOKUP($C99,'START LİSTE'!$B$6:$F$1027,4,0)),"",VLOOKUP($C99,'START LİSTE'!$B$6:$F$1027,4,0))</f>
        <v/>
      </c>
      <c r="F99" s="18" t="str">
        <f>IF(ISERROR(VLOOKUP($C99,'FERDİ SONUÇ'!$B$6:$H$1140,6,0)),"",VLOOKUP($C99,'FERDİ SONUÇ'!$B$6:$H$1140,6,0))</f>
        <v/>
      </c>
      <c r="G99" s="20" t="str">
        <f>IF(OR(E99="",F99="DQ", F99="DNF", F99="DNS", F99=""),"-",VLOOKUP(C99,'FERDİ SONUÇ'!$B$6:$H$1140,7,0))</f>
        <v>-</v>
      </c>
      <c r="H99" s="121"/>
    </row>
    <row r="100" spans="1:8" ht="14.25" customHeight="1">
      <c r="A100" s="91" t="str">
        <f>IF(ISERROR(SMALL('TAKIM KAYIT'!$A$6:$A$125,24)),"",SMALL('TAKIM KAYIT'!$A$6:$A$125,24))</f>
        <v/>
      </c>
      <c r="B100" s="15" t="str">
        <f>IF(A100="","",VLOOKUP(A100,'TAKIM KAYIT'!$A$6:$J$125,2,FALSE))</f>
        <v/>
      </c>
      <c r="C100" s="49" t="str">
        <f>IF(A100="","",VLOOKUP(A100,'TAKIM KAYIT'!$A$6:$J$125,3,FALSE))</f>
        <v/>
      </c>
      <c r="D100" s="16" t="str">
        <f>IF(ISERROR(VLOOKUP($C100,'START LİSTE'!$B$6:$F$1027,2,0)),"",VLOOKUP($C100,'START LİSTE'!$B$6:$F$1027,2,0))</f>
        <v/>
      </c>
      <c r="E100" s="17" t="str">
        <f>IF(ISERROR(VLOOKUP($C100,'START LİSTE'!$B$6:$F$1027,4,0)),"",VLOOKUP($C100,'START LİSTE'!$B$6:$F$1027,4,0))</f>
        <v/>
      </c>
      <c r="F100" s="18" t="str">
        <f>IF(ISERROR(VLOOKUP($C100,'FERDİ SONUÇ'!$B$6:$H$1140,6,0)),"",VLOOKUP($C100,'FERDİ SONUÇ'!$B$6:$H$1140,6,0))</f>
        <v/>
      </c>
      <c r="G100" s="20" t="str">
        <f>IF(OR(E100="",F100="DQ", F100="DNF", F100="DNS", F100=""),"-",VLOOKUP(C100,'FERDİ SONUÇ'!$B$6:$H$1140,7,0))</f>
        <v>-</v>
      </c>
      <c r="H100" s="120" t="str">
        <f>IF(A100="","",VLOOKUP(A100,'TAKIM KAYIT'!$A$6:$K$125,10,FALSE))</f>
        <v/>
      </c>
    </row>
    <row r="101" spans="1:8" ht="14.25" customHeight="1">
      <c r="A101" s="14"/>
      <c r="B101" s="15"/>
      <c r="C101" s="49" t="str">
        <f>IF(A100="","",INDEX('TAKIM KAYIT'!$C$6:$C$125,MATCH(C100,'TAKIM KAYIT'!$C$6:$C$125,0)+1))</f>
        <v/>
      </c>
      <c r="D101" s="16" t="str">
        <f>IF(ISERROR(VLOOKUP($C101,'START LİSTE'!$B$6:$F$1027,2,0)),"",VLOOKUP($C101,'START LİSTE'!$B$6:$F$1027,2,0))</f>
        <v/>
      </c>
      <c r="E101" s="17" t="str">
        <f>IF(ISERROR(VLOOKUP($C101,'START LİSTE'!$B$6:$F$1027,4,0)),"",VLOOKUP($C101,'START LİSTE'!$B$6:$F$1027,4,0))</f>
        <v/>
      </c>
      <c r="F101" s="18" t="str">
        <f>IF(ISERROR(VLOOKUP($C101,'FERDİ SONUÇ'!$B$6:$H$1140,6,0)),"",VLOOKUP($C101,'FERDİ SONUÇ'!$B$6:$H$1140,6,0))</f>
        <v/>
      </c>
      <c r="G101" s="20" t="str">
        <f>IF(OR(E101="",F101="DQ", F101="DNF", F101="DNS", F101=""),"-",VLOOKUP(C101,'FERDİ SONUÇ'!$B$6:$H$1140,7,0))</f>
        <v>-</v>
      </c>
      <c r="H101" s="121"/>
    </row>
    <row r="102" spans="1:8" ht="14.25" customHeight="1">
      <c r="A102" s="6"/>
      <c r="B102" s="7"/>
      <c r="C102" s="47" t="str">
        <f>IF(A104="","",INDEX('TAKIM KAYIT'!$C$6:$C$125,MATCH(C104,'TAKIM KAYIT'!$C$6:$C$125,0)-2))</f>
        <v/>
      </c>
      <c r="D102" s="8" t="str">
        <f>IF(ISERROR(VLOOKUP($C102,'START LİSTE'!$B$6:$F$1027,2,0)),"",VLOOKUP($C102,'START LİSTE'!$B$6:$F$1027,2,0))</f>
        <v/>
      </c>
      <c r="E102" s="9" t="str">
        <f>IF(ISERROR(VLOOKUP($C102,'START LİSTE'!$B$6:$F$1027,4,0)),"",VLOOKUP($C102,'START LİSTE'!$B$6:$F$1027,4,0))</f>
        <v/>
      </c>
      <c r="F102" s="10" t="str">
        <f>IF(ISERROR(VLOOKUP($C102,'FERDİ SONUÇ'!$B$6:$H$1140,6,0)),"",VLOOKUP($C102,'FERDİ SONUÇ'!$B$6:$H$1140,6,0))</f>
        <v/>
      </c>
      <c r="G102" s="12" t="str">
        <f>IF(OR(E102="",F102="DQ", F102="DNF", F102="DNS", F102=""),"-",VLOOKUP(C102,'FERDİ SONUÇ'!$B$6:$H$1140,7,0))</f>
        <v>-</v>
      </c>
      <c r="H102" s="122"/>
    </row>
    <row r="103" spans="1:8" ht="14.25" customHeight="1">
      <c r="A103" s="14"/>
      <c r="B103" s="15"/>
      <c r="C103" s="49" t="str">
        <f>IF(A104="","",INDEX('TAKIM KAYIT'!$C$6:$C$125,MATCH(C104,'TAKIM KAYIT'!$C$6:$C$125,0)-1))</f>
        <v/>
      </c>
      <c r="D103" s="16" t="str">
        <f>IF(ISERROR(VLOOKUP($C103,'START LİSTE'!$B$6:$F$1027,2,0)),"",VLOOKUP($C103,'START LİSTE'!$B$6:$F$1027,2,0))</f>
        <v/>
      </c>
      <c r="E103" s="17" t="str">
        <f>IF(ISERROR(VLOOKUP($C103,'START LİSTE'!$B$6:$F$1027,4,0)),"",VLOOKUP($C103,'START LİSTE'!$B$6:$F$1027,4,0))</f>
        <v/>
      </c>
      <c r="F103" s="18" t="str">
        <f>IF(ISERROR(VLOOKUP($C103,'FERDİ SONUÇ'!$B$6:$H$1140,6,0)),"",VLOOKUP($C103,'FERDİ SONUÇ'!$B$6:$H$1140,6,0))</f>
        <v/>
      </c>
      <c r="G103" s="20" t="str">
        <f>IF(OR(E103="",F103="DQ", F103="DNF", F103="DNS", F103=""),"-",VLOOKUP(C103,'FERDİ SONUÇ'!$B$6:$H$1140,7,0))</f>
        <v>-</v>
      </c>
      <c r="H103" s="121"/>
    </row>
    <row r="104" spans="1:8" ht="14.25" customHeight="1">
      <c r="A104" s="91" t="str">
        <f>IF(ISERROR(SMALL('TAKIM KAYIT'!$A$6:$A$125,25)),"",SMALL('TAKIM KAYIT'!$A$6:$A$125,25))</f>
        <v/>
      </c>
      <c r="B104" s="15" t="str">
        <f>IF(A104="","",VLOOKUP(A104,'TAKIM KAYIT'!$A$6:$J$125,2,FALSE))</f>
        <v/>
      </c>
      <c r="C104" s="49" t="str">
        <f>IF(A104="","",VLOOKUP(A104,'TAKIM KAYIT'!$A$6:$J$125,3,FALSE))</f>
        <v/>
      </c>
      <c r="D104" s="16" t="str">
        <f>IF(ISERROR(VLOOKUP($C104,'START LİSTE'!$B$6:$F$1027,2,0)),"",VLOOKUP($C104,'START LİSTE'!$B$6:$F$1027,2,0))</f>
        <v/>
      </c>
      <c r="E104" s="17" t="str">
        <f>IF(ISERROR(VLOOKUP($C104,'START LİSTE'!$B$6:$F$1027,4,0)),"",VLOOKUP($C104,'START LİSTE'!$B$6:$F$1027,4,0))</f>
        <v/>
      </c>
      <c r="F104" s="18" t="str">
        <f>IF(ISERROR(VLOOKUP($C104,'FERDİ SONUÇ'!$B$6:$H$1140,6,0)),"",VLOOKUP($C104,'FERDİ SONUÇ'!$B$6:$H$1140,6,0))</f>
        <v/>
      </c>
      <c r="G104" s="20" t="str">
        <f>IF(OR(E104="",F104="DQ", F104="DNF", F104="DNS", F104=""),"-",VLOOKUP(C104,'FERDİ SONUÇ'!$B$6:$H$1140,7,0))</f>
        <v>-</v>
      </c>
      <c r="H104" s="120" t="str">
        <f>IF(A104="","",VLOOKUP(A104,'TAKIM KAYIT'!$A$6:$K$125,10,FALSE))</f>
        <v/>
      </c>
    </row>
    <row r="105" spans="1:8" ht="14.25" customHeight="1">
      <c r="A105" s="14"/>
      <c r="B105" s="15"/>
      <c r="C105" s="49" t="str">
        <f>IF(A104="","",INDEX('TAKIM KAYIT'!$C$6:$C$125,MATCH(C104,'TAKIM KAYIT'!$C$6:$C$125,0)+1))</f>
        <v/>
      </c>
      <c r="D105" s="16" t="str">
        <f>IF(ISERROR(VLOOKUP($C105,'START LİSTE'!$B$6:$F$1027,2,0)),"",VLOOKUP($C105,'START LİSTE'!$B$6:$F$1027,2,0))</f>
        <v/>
      </c>
      <c r="E105" s="17" t="str">
        <f>IF(ISERROR(VLOOKUP($C105,'START LİSTE'!$B$6:$F$1027,4,0)),"",VLOOKUP($C105,'START LİSTE'!$B$6:$F$1027,4,0))</f>
        <v/>
      </c>
      <c r="F105" s="18" t="str">
        <f>IF(ISERROR(VLOOKUP($C105,'FERDİ SONUÇ'!$B$6:$H$1140,6,0)),"",VLOOKUP($C105,'FERDİ SONUÇ'!$B$6:$H$1140,6,0))</f>
        <v/>
      </c>
      <c r="G105" s="20" t="str">
        <f>IF(OR(E105="",F105="DQ", F105="DNF", F105="DNS", F105=""),"-",VLOOKUP(C105,'FERDİ SONUÇ'!$B$6:$H$1140,7,0))</f>
        <v>-</v>
      </c>
      <c r="H105" s="121"/>
    </row>
    <row r="106" spans="1:8" ht="14.25" customHeight="1">
      <c r="A106" s="6"/>
      <c r="B106" s="7"/>
      <c r="C106" s="47" t="str">
        <f>IF(A108="","",INDEX('TAKIM KAYIT'!$C$6:$C$125,MATCH(C108,'TAKIM KAYIT'!$C$6:$C$125,0)-2))</f>
        <v/>
      </c>
      <c r="D106" s="8" t="str">
        <f>IF(ISERROR(VLOOKUP($C106,'START LİSTE'!$B$6:$F$1027,2,0)),"",VLOOKUP($C106,'START LİSTE'!$B$6:$F$1027,2,0))</f>
        <v/>
      </c>
      <c r="E106" s="9" t="str">
        <f>IF(ISERROR(VLOOKUP($C106,'START LİSTE'!$B$6:$F$1027,4,0)),"",VLOOKUP($C106,'START LİSTE'!$B$6:$F$1027,4,0))</f>
        <v/>
      </c>
      <c r="F106" s="10" t="str">
        <f>IF(ISERROR(VLOOKUP($C106,'FERDİ SONUÇ'!$B$6:$H$1140,6,0)),"",VLOOKUP($C106,'FERDİ SONUÇ'!$B$6:$H$1140,6,0))</f>
        <v/>
      </c>
      <c r="G106" s="12" t="str">
        <f>IF(OR(E106="",F106="DQ", F106="DNF", F106="DNS", F106=""),"-",VLOOKUP(C106,'FERDİ SONUÇ'!$B$6:$H$1140,7,0))</f>
        <v>-</v>
      </c>
      <c r="H106" s="122"/>
    </row>
    <row r="107" spans="1:8" ht="14.25" customHeight="1">
      <c r="A107" s="14"/>
      <c r="B107" s="15"/>
      <c r="C107" s="49" t="str">
        <f>IF(A108="","",INDEX('TAKIM KAYIT'!$C$6:$C$125,MATCH(C108,'TAKIM KAYIT'!$C$6:$C$125,0)-1))</f>
        <v/>
      </c>
      <c r="D107" s="16" t="str">
        <f>IF(ISERROR(VLOOKUP($C107,'START LİSTE'!$B$6:$F$1027,2,0)),"",VLOOKUP($C107,'START LİSTE'!$B$6:$F$1027,2,0))</f>
        <v/>
      </c>
      <c r="E107" s="17" t="str">
        <f>IF(ISERROR(VLOOKUP($C107,'START LİSTE'!$B$6:$F$1027,4,0)),"",VLOOKUP($C107,'START LİSTE'!$B$6:$F$1027,4,0))</f>
        <v/>
      </c>
      <c r="F107" s="18" t="str">
        <f>IF(ISERROR(VLOOKUP($C107,'FERDİ SONUÇ'!$B$6:$H$1140,6,0)),"",VLOOKUP($C107,'FERDİ SONUÇ'!$B$6:$H$1140,6,0))</f>
        <v/>
      </c>
      <c r="G107" s="20" t="str">
        <f>IF(OR(E107="",F107="DQ", F107="DNF", F107="DNS", F107=""),"-",VLOOKUP(C107,'FERDİ SONUÇ'!$B$6:$H$1140,7,0))</f>
        <v>-</v>
      </c>
      <c r="H107" s="121"/>
    </row>
    <row r="108" spans="1:8" ht="14.25" customHeight="1">
      <c r="A108" s="91" t="str">
        <f>IF(ISERROR(SMALL('TAKIM KAYIT'!$A$6:$A$125,26)),"",SMALL('TAKIM KAYIT'!$A$6:$A$125,26))</f>
        <v/>
      </c>
      <c r="B108" s="15" t="str">
        <f>IF(A108="","",VLOOKUP(A108,'TAKIM KAYIT'!$A$6:$J$125,2,FALSE))</f>
        <v/>
      </c>
      <c r="C108" s="49" t="str">
        <f>IF(A108="","",VLOOKUP(A108,'TAKIM KAYIT'!$A$6:$J$125,3,FALSE))</f>
        <v/>
      </c>
      <c r="D108" s="16" t="str">
        <f>IF(ISERROR(VLOOKUP($C108,'START LİSTE'!$B$6:$F$1027,2,0)),"",VLOOKUP($C108,'START LİSTE'!$B$6:$F$1027,2,0))</f>
        <v/>
      </c>
      <c r="E108" s="17" t="str">
        <f>IF(ISERROR(VLOOKUP($C108,'START LİSTE'!$B$6:$F$1027,4,0)),"",VLOOKUP($C108,'START LİSTE'!$B$6:$F$1027,4,0))</f>
        <v/>
      </c>
      <c r="F108" s="18" t="str">
        <f>IF(ISERROR(VLOOKUP($C108,'FERDİ SONUÇ'!$B$6:$H$1140,6,0)),"",VLOOKUP($C108,'FERDİ SONUÇ'!$B$6:$H$1140,6,0))</f>
        <v/>
      </c>
      <c r="G108" s="20" t="str">
        <f>IF(OR(E108="",F108="DQ", F108="DNF", F108="DNS", F108=""),"-",VLOOKUP(C108,'FERDİ SONUÇ'!$B$6:$H$1140,7,0))</f>
        <v>-</v>
      </c>
      <c r="H108" s="120" t="str">
        <f>IF(A108="","",VLOOKUP(A108,'TAKIM KAYIT'!$A$6:$K$125,10,FALSE))</f>
        <v/>
      </c>
    </row>
    <row r="109" spans="1:8" ht="14.25" customHeight="1">
      <c r="A109" s="14"/>
      <c r="B109" s="15"/>
      <c r="C109" s="49" t="str">
        <f>IF(A108="","",INDEX('TAKIM KAYIT'!$C$6:$C$125,MATCH(C108,'TAKIM KAYIT'!$C$6:$C$125,0)+1))</f>
        <v/>
      </c>
      <c r="D109" s="16" t="str">
        <f>IF(ISERROR(VLOOKUP($C109,'START LİSTE'!$B$6:$F$1027,2,0)),"",VLOOKUP($C109,'START LİSTE'!$B$6:$F$1027,2,0))</f>
        <v/>
      </c>
      <c r="E109" s="17" t="str">
        <f>IF(ISERROR(VLOOKUP($C109,'START LİSTE'!$B$6:$F$1027,4,0)),"",VLOOKUP($C109,'START LİSTE'!$B$6:$F$1027,4,0))</f>
        <v/>
      </c>
      <c r="F109" s="18" t="str">
        <f>IF(ISERROR(VLOOKUP($C109,'FERDİ SONUÇ'!$B$6:$H$1140,6,0)),"",VLOOKUP($C109,'FERDİ SONUÇ'!$B$6:$H$1140,6,0))</f>
        <v/>
      </c>
      <c r="G109" s="20" t="str">
        <f>IF(OR(E109="",F109="DQ", F109="DNF", F109="DNS", F109=""),"-",VLOOKUP(C109,'FERDİ SONUÇ'!$B$6:$H$1140,7,0))</f>
        <v>-</v>
      </c>
      <c r="H109" s="121"/>
    </row>
    <row r="110" spans="1:8" ht="14.25" customHeight="1">
      <c r="A110" s="6"/>
      <c r="B110" s="7"/>
      <c r="C110" s="47" t="str">
        <f>IF(A112="","",INDEX('TAKIM KAYIT'!$C$6:$C$125,MATCH(C112,'TAKIM KAYIT'!$C$6:$C$125,0)-2))</f>
        <v/>
      </c>
      <c r="D110" s="8" t="str">
        <f>IF(ISERROR(VLOOKUP($C110,'START LİSTE'!$B$6:$F$1027,2,0)),"",VLOOKUP($C110,'START LİSTE'!$B$6:$F$1027,2,0))</f>
        <v/>
      </c>
      <c r="E110" s="9" t="str">
        <f>IF(ISERROR(VLOOKUP($C110,'START LİSTE'!$B$6:$F$1027,4,0)),"",VLOOKUP($C110,'START LİSTE'!$B$6:$F$1027,4,0))</f>
        <v/>
      </c>
      <c r="F110" s="10" t="str">
        <f>IF(ISERROR(VLOOKUP($C110,'FERDİ SONUÇ'!$B$6:$H$1140,6,0)),"",VLOOKUP($C110,'FERDİ SONUÇ'!$B$6:$H$1140,6,0))</f>
        <v/>
      </c>
      <c r="G110" s="12" t="str">
        <f>IF(OR(E110="",F110="DQ", F110="DNF", F110="DNS", F110=""),"-",VLOOKUP(C110,'FERDİ SONUÇ'!$B$6:$H$1140,7,0))</f>
        <v>-</v>
      </c>
      <c r="H110" s="122"/>
    </row>
    <row r="111" spans="1:8" ht="14.25" customHeight="1">
      <c r="A111" s="14"/>
      <c r="B111" s="15"/>
      <c r="C111" s="49" t="str">
        <f>IF(A112="","",INDEX('TAKIM KAYIT'!$C$6:$C$125,MATCH(C112,'TAKIM KAYIT'!$C$6:$C$125,0)-1))</f>
        <v/>
      </c>
      <c r="D111" s="16" t="str">
        <f>IF(ISERROR(VLOOKUP($C111,'START LİSTE'!$B$6:$F$1027,2,0)),"",VLOOKUP($C111,'START LİSTE'!$B$6:$F$1027,2,0))</f>
        <v/>
      </c>
      <c r="E111" s="17" t="str">
        <f>IF(ISERROR(VLOOKUP($C111,'START LİSTE'!$B$6:$F$1027,4,0)),"",VLOOKUP($C111,'START LİSTE'!$B$6:$F$1027,4,0))</f>
        <v/>
      </c>
      <c r="F111" s="18" t="str">
        <f>IF(ISERROR(VLOOKUP($C111,'FERDİ SONUÇ'!$B$6:$H$1140,6,0)),"",VLOOKUP($C111,'FERDİ SONUÇ'!$B$6:$H$1140,6,0))</f>
        <v/>
      </c>
      <c r="G111" s="20" t="str">
        <f>IF(OR(E111="",F111="DQ", F111="DNF", F111="DNS", F111=""),"-",VLOOKUP(C111,'FERDİ SONUÇ'!$B$6:$H$1140,7,0))</f>
        <v>-</v>
      </c>
      <c r="H111" s="121"/>
    </row>
    <row r="112" spans="1:8" ht="14.25" customHeight="1">
      <c r="A112" s="91" t="str">
        <f>IF(ISERROR(SMALL('TAKIM KAYIT'!$A$6:$A$125,27)),"",SMALL('TAKIM KAYIT'!$A$6:$A$125,27))</f>
        <v/>
      </c>
      <c r="B112" s="15" t="str">
        <f>IF(A112="","",VLOOKUP(A112,'TAKIM KAYIT'!$A$6:$J$125,2,FALSE))</f>
        <v/>
      </c>
      <c r="C112" s="49" t="str">
        <f>IF(A112="","",VLOOKUP(A112,'TAKIM KAYIT'!$A$6:$J$125,3,FALSE))</f>
        <v/>
      </c>
      <c r="D112" s="16" t="str">
        <f>IF(ISERROR(VLOOKUP($C112,'START LİSTE'!$B$6:$F$1027,2,0)),"",VLOOKUP($C112,'START LİSTE'!$B$6:$F$1027,2,0))</f>
        <v/>
      </c>
      <c r="E112" s="17" t="str">
        <f>IF(ISERROR(VLOOKUP($C112,'START LİSTE'!$B$6:$F$1027,4,0)),"",VLOOKUP($C112,'START LİSTE'!$B$6:$F$1027,4,0))</f>
        <v/>
      </c>
      <c r="F112" s="18" t="str">
        <f>IF(ISERROR(VLOOKUP($C112,'FERDİ SONUÇ'!$B$6:$H$1140,6,0)),"",VLOOKUP($C112,'FERDİ SONUÇ'!$B$6:$H$1140,6,0))</f>
        <v/>
      </c>
      <c r="G112" s="20" t="str">
        <f>IF(OR(E112="",F112="DQ", F112="DNF", F112="DNS", F112=""),"-",VLOOKUP(C112,'FERDİ SONUÇ'!$B$6:$H$1140,7,0))</f>
        <v>-</v>
      </c>
      <c r="H112" s="120" t="str">
        <f>IF(A112="","",VLOOKUP(A112,'TAKIM KAYIT'!$A$6:$K$125,10,FALSE))</f>
        <v/>
      </c>
    </row>
    <row r="113" spans="1:8" ht="14.25" customHeight="1">
      <c r="A113" s="14"/>
      <c r="B113" s="15"/>
      <c r="C113" s="49" t="str">
        <f>IF(A112="","",INDEX('TAKIM KAYIT'!$C$6:$C$125,MATCH(C112,'TAKIM KAYIT'!$C$6:$C$125,0)+1))</f>
        <v/>
      </c>
      <c r="D113" s="16" t="str">
        <f>IF(ISERROR(VLOOKUP($C113,'START LİSTE'!$B$6:$F$1027,2,0)),"",VLOOKUP($C113,'START LİSTE'!$B$6:$F$1027,2,0))</f>
        <v/>
      </c>
      <c r="E113" s="17" t="str">
        <f>IF(ISERROR(VLOOKUP($C113,'START LİSTE'!$B$6:$F$1027,4,0)),"",VLOOKUP($C113,'START LİSTE'!$B$6:$F$1027,4,0))</f>
        <v/>
      </c>
      <c r="F113" s="18" t="str">
        <f>IF(ISERROR(VLOOKUP($C113,'FERDİ SONUÇ'!$B$6:$H$1140,6,0)),"",VLOOKUP($C113,'FERDİ SONUÇ'!$B$6:$H$1140,6,0))</f>
        <v/>
      </c>
      <c r="G113" s="20" t="str">
        <f>IF(OR(E113="",F113="DQ", F113="DNF", F113="DNS", F113=""),"-",VLOOKUP(C113,'FERDİ SONUÇ'!$B$6:$H$1140,7,0))</f>
        <v>-</v>
      </c>
      <c r="H113" s="121"/>
    </row>
    <row r="114" spans="1:8" ht="14.25" customHeight="1">
      <c r="A114" s="6"/>
      <c r="B114" s="7"/>
      <c r="C114" s="47" t="str">
        <f>IF(A116="","",INDEX('TAKIM KAYIT'!$C$6:$C$125,MATCH(C116,'TAKIM KAYIT'!$C$6:$C$125,0)-2))</f>
        <v/>
      </c>
      <c r="D114" s="8" t="str">
        <f>IF(ISERROR(VLOOKUP($C114,'START LİSTE'!$B$6:$F$1027,2,0)),"",VLOOKUP($C114,'START LİSTE'!$B$6:$F$1027,2,0))</f>
        <v/>
      </c>
      <c r="E114" s="9" t="str">
        <f>IF(ISERROR(VLOOKUP($C114,'START LİSTE'!$B$6:$F$1027,4,0)),"",VLOOKUP($C114,'START LİSTE'!$B$6:$F$1027,4,0))</f>
        <v/>
      </c>
      <c r="F114" s="10" t="str">
        <f>IF(ISERROR(VLOOKUP($C114,'FERDİ SONUÇ'!$B$6:$H$1140,6,0)),"",VLOOKUP($C114,'FERDİ SONUÇ'!$B$6:$H$1140,6,0))</f>
        <v/>
      </c>
      <c r="G114" s="12" t="str">
        <f>IF(OR(E114="",F114="DQ", F114="DNF", F114="DNS", F114=""),"-",VLOOKUP(C114,'FERDİ SONUÇ'!$B$6:$H$1140,7,0))</f>
        <v>-</v>
      </c>
      <c r="H114" s="122"/>
    </row>
    <row r="115" spans="1:8" ht="14.25" customHeight="1">
      <c r="A115" s="14"/>
      <c r="B115" s="15"/>
      <c r="C115" s="49" t="str">
        <f>IF(A116="","",INDEX('TAKIM KAYIT'!$C$6:$C$125,MATCH(C116,'TAKIM KAYIT'!$C$6:$C$125,0)-1))</f>
        <v/>
      </c>
      <c r="D115" s="16" t="str">
        <f>IF(ISERROR(VLOOKUP($C115,'START LİSTE'!$B$6:$F$1027,2,0)),"",VLOOKUP($C115,'START LİSTE'!$B$6:$F$1027,2,0))</f>
        <v/>
      </c>
      <c r="E115" s="17" t="str">
        <f>IF(ISERROR(VLOOKUP($C115,'START LİSTE'!$B$6:$F$1027,4,0)),"",VLOOKUP($C115,'START LİSTE'!$B$6:$F$1027,4,0))</f>
        <v/>
      </c>
      <c r="F115" s="18" t="str">
        <f>IF(ISERROR(VLOOKUP($C115,'FERDİ SONUÇ'!$B$6:$H$1140,6,0)),"",VLOOKUP($C115,'FERDİ SONUÇ'!$B$6:$H$1140,6,0))</f>
        <v/>
      </c>
      <c r="G115" s="20" t="str">
        <f>IF(OR(E115="",F115="DQ", F115="DNF", F115="DNS", F115=""),"-",VLOOKUP(C115,'FERDİ SONUÇ'!$B$6:$H$1140,7,0))</f>
        <v>-</v>
      </c>
      <c r="H115" s="121"/>
    </row>
    <row r="116" spans="1:8" ht="14.25" customHeight="1">
      <c r="A116" s="91" t="str">
        <f>IF(ISERROR(SMALL('TAKIM KAYIT'!$A$6:$A$125,28)),"",SMALL('TAKIM KAYIT'!$A$6:$A$125,28))</f>
        <v/>
      </c>
      <c r="B116" s="15" t="str">
        <f>IF(A116="","",VLOOKUP(A116,'TAKIM KAYIT'!$A$6:$J$125,2,FALSE))</f>
        <v/>
      </c>
      <c r="C116" s="49" t="str">
        <f>IF(A116="","",VLOOKUP(A116,'TAKIM KAYIT'!$A$6:$J$125,3,FALSE))</f>
        <v/>
      </c>
      <c r="D116" s="16" t="str">
        <f>IF(ISERROR(VLOOKUP($C116,'START LİSTE'!$B$6:$F$1027,2,0)),"",VLOOKUP($C116,'START LİSTE'!$B$6:$F$1027,2,0))</f>
        <v/>
      </c>
      <c r="E116" s="17" t="str">
        <f>IF(ISERROR(VLOOKUP($C116,'START LİSTE'!$B$6:$F$1027,4,0)),"",VLOOKUP($C116,'START LİSTE'!$B$6:$F$1027,4,0))</f>
        <v/>
      </c>
      <c r="F116" s="18" t="str">
        <f>IF(ISERROR(VLOOKUP($C116,'FERDİ SONUÇ'!$B$6:$H$1140,6,0)),"",VLOOKUP($C116,'FERDİ SONUÇ'!$B$6:$H$1140,6,0))</f>
        <v/>
      </c>
      <c r="G116" s="20" t="str">
        <f>IF(OR(E116="",F116="DQ", F116="DNF", F116="DNS", F116=""),"-",VLOOKUP(C116,'FERDİ SONUÇ'!$B$6:$H$1140,7,0))</f>
        <v>-</v>
      </c>
      <c r="H116" s="120" t="str">
        <f>IF(A116="","",VLOOKUP(A116,'TAKIM KAYIT'!$A$6:$K$125,10,FALSE))</f>
        <v/>
      </c>
    </row>
    <row r="117" spans="1:8" ht="14.25" customHeight="1">
      <c r="A117" s="14"/>
      <c r="B117" s="15"/>
      <c r="C117" s="49" t="str">
        <f>IF(A116="","",INDEX('TAKIM KAYIT'!$C$6:$C$125,MATCH(C116,'TAKIM KAYIT'!$C$6:$C$125,0)+1))</f>
        <v/>
      </c>
      <c r="D117" s="16" t="str">
        <f>IF(ISERROR(VLOOKUP($C117,'START LİSTE'!$B$6:$F$1027,2,0)),"",VLOOKUP($C117,'START LİSTE'!$B$6:$F$1027,2,0))</f>
        <v/>
      </c>
      <c r="E117" s="17" t="str">
        <f>IF(ISERROR(VLOOKUP($C117,'START LİSTE'!$B$6:$F$1027,4,0)),"",VLOOKUP($C117,'START LİSTE'!$B$6:$F$1027,4,0))</f>
        <v/>
      </c>
      <c r="F117" s="18" t="str">
        <f>IF(ISERROR(VLOOKUP($C117,'FERDİ SONUÇ'!$B$6:$H$1140,6,0)),"",VLOOKUP($C117,'FERDİ SONUÇ'!$B$6:$H$1140,6,0))</f>
        <v/>
      </c>
      <c r="G117" s="20" t="str">
        <f>IF(OR(E117="",F117="DQ", F117="DNF", F117="DNS", F117=""),"-",VLOOKUP(C117,'FERDİ SONUÇ'!$B$6:$H$1140,7,0))</f>
        <v>-</v>
      </c>
      <c r="H117" s="121"/>
    </row>
    <row r="118" spans="1:8" ht="14.25" customHeight="1">
      <c r="A118" s="6"/>
      <c r="B118" s="7"/>
      <c r="C118" s="47" t="str">
        <f>IF(A120="","",INDEX('TAKIM KAYIT'!$C$6:$C$125,MATCH(C120,'TAKIM KAYIT'!$C$6:$C$125,0)-2))</f>
        <v/>
      </c>
      <c r="D118" s="8" t="str">
        <f>IF(ISERROR(VLOOKUP($C118,'START LİSTE'!$B$6:$F$1027,2,0)),"",VLOOKUP($C118,'START LİSTE'!$B$6:$F$1027,2,0))</f>
        <v/>
      </c>
      <c r="E118" s="9" t="str">
        <f>IF(ISERROR(VLOOKUP($C118,'START LİSTE'!$B$6:$F$1027,4,0)),"",VLOOKUP($C118,'START LİSTE'!$B$6:$F$1027,4,0))</f>
        <v/>
      </c>
      <c r="F118" s="10" t="str">
        <f>IF(ISERROR(VLOOKUP($C118,'FERDİ SONUÇ'!$B$6:$H$1140,6,0)),"",VLOOKUP($C118,'FERDİ SONUÇ'!$B$6:$H$1140,6,0))</f>
        <v/>
      </c>
      <c r="G118" s="12" t="str">
        <f>IF(OR(E118="",F118="DQ", F118="DNF", F118="DNS", F118=""),"-",VLOOKUP(C118,'FERDİ SONUÇ'!$B$6:$H$1140,7,0))</f>
        <v>-</v>
      </c>
      <c r="H118" s="122"/>
    </row>
    <row r="119" spans="1:8" ht="14.25" customHeight="1">
      <c r="A119" s="14"/>
      <c r="B119" s="15"/>
      <c r="C119" s="49" t="str">
        <f>IF(A120="","",INDEX('TAKIM KAYIT'!$C$6:$C$125,MATCH(C120,'TAKIM KAYIT'!$C$6:$C$125,0)-1))</f>
        <v/>
      </c>
      <c r="D119" s="16" t="str">
        <f>IF(ISERROR(VLOOKUP($C119,'START LİSTE'!$B$6:$F$1027,2,0)),"",VLOOKUP($C119,'START LİSTE'!$B$6:$F$1027,2,0))</f>
        <v/>
      </c>
      <c r="E119" s="17" t="str">
        <f>IF(ISERROR(VLOOKUP($C119,'START LİSTE'!$B$6:$F$1027,4,0)),"",VLOOKUP($C119,'START LİSTE'!$B$6:$F$1027,4,0))</f>
        <v/>
      </c>
      <c r="F119" s="18" t="str">
        <f>IF(ISERROR(VLOOKUP($C119,'FERDİ SONUÇ'!$B$6:$H$1140,6,0)),"",VLOOKUP($C119,'FERDİ SONUÇ'!$B$6:$H$1140,6,0))</f>
        <v/>
      </c>
      <c r="G119" s="20" t="str">
        <f>IF(OR(E119="",F119="DQ", F119="DNF", F119="DNS", F119=""),"-",VLOOKUP(C119,'FERDİ SONUÇ'!$B$6:$H$1140,7,0))</f>
        <v>-</v>
      </c>
      <c r="H119" s="121"/>
    </row>
    <row r="120" spans="1:8" ht="14.25" customHeight="1">
      <c r="A120" s="91" t="str">
        <f>IF(ISERROR(SMALL('TAKIM KAYIT'!$A$6:$A$125,29)),"",SMALL('TAKIM KAYIT'!$A$6:$A$125,29))</f>
        <v/>
      </c>
      <c r="B120" s="15" t="str">
        <f>IF(A120="","",VLOOKUP(A120,'TAKIM KAYIT'!$A$6:$J$125,2,FALSE))</f>
        <v/>
      </c>
      <c r="C120" s="49" t="str">
        <f>IF(A120="","",VLOOKUP(A120,'TAKIM KAYIT'!$A$6:$J$125,3,FALSE))</f>
        <v/>
      </c>
      <c r="D120" s="16" t="str">
        <f>IF(ISERROR(VLOOKUP($C120,'START LİSTE'!$B$6:$F$1027,2,0)),"",VLOOKUP($C120,'START LİSTE'!$B$6:$F$1027,2,0))</f>
        <v/>
      </c>
      <c r="E120" s="17" t="str">
        <f>IF(ISERROR(VLOOKUP($C120,'START LİSTE'!$B$6:$F$1027,4,0)),"",VLOOKUP($C120,'START LİSTE'!$B$6:$F$1027,4,0))</f>
        <v/>
      </c>
      <c r="F120" s="18" t="str">
        <f>IF(ISERROR(VLOOKUP($C120,'FERDİ SONUÇ'!$B$6:$H$1140,6,0)),"",VLOOKUP($C120,'FERDİ SONUÇ'!$B$6:$H$1140,6,0))</f>
        <v/>
      </c>
      <c r="G120" s="20" t="str">
        <f>IF(OR(E120="",F120="DQ", F120="DNF", F120="DNS", F120=""),"-",VLOOKUP(C120,'FERDİ SONUÇ'!$B$6:$H$1140,7,0))</f>
        <v>-</v>
      </c>
      <c r="H120" s="120" t="str">
        <f>IF(A120="","",VLOOKUP(A120,'TAKIM KAYIT'!$A$6:$K$125,10,FALSE))</f>
        <v/>
      </c>
    </row>
    <row r="121" spans="1:8" ht="14.25" customHeight="1">
      <c r="A121" s="14"/>
      <c r="B121" s="15"/>
      <c r="C121" s="49" t="str">
        <f>IF(A120="","",INDEX('TAKIM KAYIT'!$C$6:$C$125,MATCH(C120,'TAKIM KAYIT'!$C$6:$C$125,0)+1))</f>
        <v/>
      </c>
      <c r="D121" s="16" t="str">
        <f>IF(ISERROR(VLOOKUP($C121,'START LİSTE'!$B$6:$F$1027,2,0)),"",VLOOKUP($C121,'START LİSTE'!$B$6:$F$1027,2,0))</f>
        <v/>
      </c>
      <c r="E121" s="17" t="str">
        <f>IF(ISERROR(VLOOKUP($C121,'START LİSTE'!$B$6:$F$1027,4,0)),"",VLOOKUP($C121,'START LİSTE'!$B$6:$F$1027,4,0))</f>
        <v/>
      </c>
      <c r="F121" s="18" t="str">
        <f>IF(ISERROR(VLOOKUP($C121,'FERDİ SONUÇ'!$B$6:$H$1140,6,0)),"",VLOOKUP($C121,'FERDİ SONUÇ'!$B$6:$H$1140,6,0))</f>
        <v/>
      </c>
      <c r="G121" s="20" t="str">
        <f>IF(OR(E121="",F121="DQ", F121="DNF", F121="DNS", F121=""),"-",VLOOKUP(C121,'FERDİ SONUÇ'!$B$6:$H$1140,7,0))</f>
        <v>-</v>
      </c>
      <c r="H121" s="121"/>
    </row>
    <row r="122" spans="1:8" ht="14.25" customHeight="1">
      <c r="A122" s="6"/>
      <c r="B122" s="7"/>
      <c r="C122" s="47" t="str">
        <f>IF(A124="","",INDEX('TAKIM KAYIT'!$C$6:$C$125,MATCH(C124,'TAKIM KAYIT'!$C$6:$C$125,0)-2))</f>
        <v/>
      </c>
      <c r="D122" s="8" t="str">
        <f>IF(ISERROR(VLOOKUP($C122,'START LİSTE'!$B$6:$F$1027,2,0)),"",VLOOKUP($C122,'START LİSTE'!$B$6:$F$1027,2,0))</f>
        <v/>
      </c>
      <c r="E122" s="9" t="str">
        <f>IF(ISERROR(VLOOKUP($C122,'START LİSTE'!$B$6:$F$1027,4,0)),"",VLOOKUP($C122,'START LİSTE'!$B$6:$F$1027,4,0))</f>
        <v/>
      </c>
      <c r="F122" s="10" t="str">
        <f>IF(ISERROR(VLOOKUP($C122,'FERDİ SONUÇ'!$B$6:$H$1140,6,0)),"",VLOOKUP($C122,'FERDİ SONUÇ'!$B$6:$H$1140,6,0))</f>
        <v/>
      </c>
      <c r="G122" s="12" t="str">
        <f>IF(OR(E122="",F122="DQ", F122="DNF", F122="DNS", F122=""),"-",VLOOKUP(C122,'FERDİ SONUÇ'!$B$6:$H$1140,7,0))</f>
        <v>-</v>
      </c>
      <c r="H122" s="122"/>
    </row>
    <row r="123" spans="1:8" ht="14.25" customHeight="1">
      <c r="A123" s="14"/>
      <c r="B123" s="15"/>
      <c r="C123" s="49" t="str">
        <f>IF(A124="","",INDEX('TAKIM KAYIT'!$C$6:$C$125,MATCH(C124,'TAKIM KAYIT'!$C$6:$C$125,0)-1))</f>
        <v/>
      </c>
      <c r="D123" s="16" t="str">
        <f>IF(ISERROR(VLOOKUP($C123,'START LİSTE'!$B$6:$F$1027,2,0)),"",VLOOKUP($C123,'START LİSTE'!$B$6:$F$1027,2,0))</f>
        <v/>
      </c>
      <c r="E123" s="17" t="str">
        <f>IF(ISERROR(VLOOKUP($C123,'START LİSTE'!$B$6:$F$1027,4,0)),"",VLOOKUP($C123,'START LİSTE'!$B$6:$F$1027,4,0))</f>
        <v/>
      </c>
      <c r="F123" s="18" t="str">
        <f>IF(ISERROR(VLOOKUP($C123,'FERDİ SONUÇ'!$B$6:$H$1140,6,0)),"",VLOOKUP($C123,'FERDİ SONUÇ'!$B$6:$H$1140,6,0))</f>
        <v/>
      </c>
      <c r="G123" s="20" t="str">
        <f>IF(OR(E123="",F123="DQ", F123="DNF", F123="DNS", F123=""),"-",VLOOKUP(C123,'FERDİ SONUÇ'!$B$6:$H$1140,7,0))</f>
        <v>-</v>
      </c>
      <c r="H123" s="121"/>
    </row>
    <row r="124" spans="1:8" ht="14.25" customHeight="1">
      <c r="A124" s="91" t="str">
        <f>IF(ISERROR(SMALL('TAKIM KAYIT'!$A$6:$A$125,30)),"",SMALL('TAKIM KAYIT'!$A$6:$A$125,30))</f>
        <v/>
      </c>
      <c r="B124" s="15" t="str">
        <f>IF(A124="","",VLOOKUP(A124,'TAKIM KAYIT'!$A$6:$J$125,2,FALSE))</f>
        <v/>
      </c>
      <c r="C124" s="49" t="str">
        <f>IF(A124="","",VLOOKUP(A124,'TAKIM KAYIT'!$A$6:$J$125,3,FALSE))</f>
        <v/>
      </c>
      <c r="D124" s="16" t="str">
        <f>IF(ISERROR(VLOOKUP($C124,'START LİSTE'!$B$6:$F$1027,2,0)),"",VLOOKUP($C124,'START LİSTE'!$B$6:$F$1027,2,0))</f>
        <v/>
      </c>
      <c r="E124" s="17" t="str">
        <f>IF(ISERROR(VLOOKUP($C124,'START LİSTE'!$B$6:$F$1027,4,0)),"",VLOOKUP($C124,'START LİSTE'!$B$6:$F$1027,4,0))</f>
        <v/>
      </c>
      <c r="F124" s="18" t="str">
        <f>IF(ISERROR(VLOOKUP($C124,'FERDİ SONUÇ'!$B$6:$H$1140,6,0)),"",VLOOKUP($C124,'FERDİ SONUÇ'!$B$6:$H$1140,6,0))</f>
        <v/>
      </c>
      <c r="G124" s="20" t="str">
        <f>IF(OR(E124="",F124="DQ", F124="DNF", F124="DNS", F124=""),"-",VLOOKUP(C124,'FERDİ SONUÇ'!$B$6:$H$1140,7,0))</f>
        <v>-</v>
      </c>
      <c r="H124" s="120" t="str">
        <f>IF(A124="","",VLOOKUP(A124,'TAKIM KAYIT'!$A$6:$K$125,10,FALSE))</f>
        <v/>
      </c>
    </row>
    <row r="125" spans="1:8" ht="14.25" customHeight="1">
      <c r="A125" s="14"/>
      <c r="B125" s="15"/>
      <c r="C125" s="49" t="str">
        <f>IF(A124="","",INDEX('TAKIM KAYIT'!$C$6:$C$125,MATCH(C124,'TAKIM KAYIT'!$C$6:$C$125,0)+1))</f>
        <v/>
      </c>
      <c r="D125" s="16" t="str">
        <f>IF(ISERROR(VLOOKUP($C125,'START LİSTE'!$B$6:$F$1027,2,0)),"",VLOOKUP($C125,'START LİSTE'!$B$6:$F$1027,2,0))</f>
        <v/>
      </c>
      <c r="E125" s="17" t="str">
        <f>IF(ISERROR(VLOOKUP($C125,'START LİSTE'!$B$6:$F$1027,4,0)),"",VLOOKUP($C125,'START LİSTE'!$B$6:$F$1027,4,0))</f>
        <v/>
      </c>
      <c r="F125" s="18" t="str">
        <f>IF(ISERROR(VLOOKUP($C125,'FERDİ SONUÇ'!$B$6:$H$1140,6,0)),"",VLOOKUP($C125,'FERDİ SONUÇ'!$B$6:$H$1140,6,0))</f>
        <v/>
      </c>
      <c r="G125" s="20" t="str">
        <f>IF(OR(E125="",F125="DQ", F125="DNF", F125="DNS", F125=""),"-",VLOOKUP(C125,'FERDİ SONUÇ'!$B$6:$H$1140,7,0))</f>
        <v>-</v>
      </c>
      <c r="H125" s="121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" right="0.23622047244094491" top="0.55118110236220474" bottom="0.35433070866141736" header="0.39370078740157483" footer="0.23622047244094491"/>
  <pageSetup paperSize="9" scale="99" orientation="portrait" horizontalDpi="300" verticalDpi="300" r:id="rId1"/>
  <headerFooter alignWithMargins="0"/>
  <rowBreaks count="2" manualBreakCount="2">
    <brk id="53" max="7" man="1"/>
    <brk id="105" max="7" man="1"/>
  </rowBreaks>
  <ignoredErrors>
    <ignoredError sqref="C70:C71 C74:C75 C82:C83 C86:C87 C90:C91 C94:C95 C98:C99 C102:C103 C106:C107 C110:C111 C114:C115 C118:C119 C122:C123 D6 E6:G24 E25:G27 D8:D37 E29:G37 D42:D125 E42:G125 C73 C85 C89 C93 C97 C101 C105 C125 C109 C113 C117 C121 C7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7">
    <tabColor rgb="FFFFFF00"/>
  </sheetPr>
  <dimension ref="A1:J28"/>
  <sheetViews>
    <sheetView view="pageBreakPreview" zoomScale="85" zoomScaleSheetLayoutView="85" workbookViewId="0">
      <selection sqref="A1:XFD1048576"/>
    </sheetView>
  </sheetViews>
  <sheetFormatPr defaultRowHeight="12.75"/>
  <cols>
    <col min="1" max="1" width="5.85546875" customWidth="1"/>
    <col min="2" max="2" width="9.140625" customWidth="1"/>
    <col min="3" max="3" width="29.42578125" customWidth="1"/>
    <col min="4" max="4" width="32.140625" customWidth="1"/>
    <col min="5" max="5" width="9.85546875" customWidth="1"/>
    <col min="6" max="6" width="16.85546875" customWidth="1"/>
    <col min="7" max="7" width="22.5703125" customWidth="1"/>
  </cols>
  <sheetData>
    <row r="1" spans="1:10" ht="38.25" customHeight="1">
      <c r="A1" s="259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259"/>
      <c r="C1" s="259"/>
      <c r="D1" s="259"/>
      <c r="E1" s="259"/>
      <c r="F1" s="259"/>
      <c r="G1" s="259"/>
    </row>
    <row r="2" spans="1:10" ht="22.5" customHeight="1">
      <c r="A2" s="260" t="str">
        <f>KAPAK!B24</f>
        <v>Küçükler ve Yıldızlar Kulüpler Bölgesel Kros Ligi Yarışmaları</v>
      </c>
      <c r="B2" s="260"/>
      <c r="C2" s="260"/>
      <c r="D2" s="260"/>
      <c r="E2" s="260"/>
      <c r="F2" s="260"/>
      <c r="G2" s="260"/>
    </row>
    <row r="3" spans="1:10" ht="31.5" customHeight="1">
      <c r="A3" s="261" t="s">
        <v>18</v>
      </c>
      <c r="B3" s="261"/>
      <c r="C3" s="262" t="str">
        <f>IFERROR(LEFT(C4,FIND("-",SUBSTITUTE(C4," ","-"),2)-1),C4)</f>
        <v>ARDAHAN</v>
      </c>
      <c r="D3" s="262"/>
      <c r="E3" s="175"/>
      <c r="F3" s="176" t="s">
        <v>19</v>
      </c>
      <c r="G3" s="177" t="str">
        <f>KAPAK!B27</f>
        <v>Erzincan</v>
      </c>
    </row>
    <row r="4" spans="1:10" s="171" customFormat="1" ht="15.75" customHeight="1">
      <c r="A4" s="263" t="s">
        <v>20</v>
      </c>
      <c r="B4" s="263"/>
      <c r="C4" s="264" t="s">
        <v>36</v>
      </c>
      <c r="D4" s="264"/>
      <c r="E4" s="168"/>
      <c r="F4" s="169" t="s">
        <v>21</v>
      </c>
      <c r="G4" s="170">
        <f>KAPAK!B28</f>
        <v>41693.458333333336</v>
      </c>
    </row>
    <row r="5" spans="1:10" ht="33.75" customHeight="1">
      <c r="A5" s="244" t="str">
        <f>CONCATENATE(KAPAK!B26," ","TAKIM KAYIT LİSTESİ")</f>
        <v>Yıldız Erkekler TAKIM KAYIT LİSTESİ</v>
      </c>
      <c r="B5" s="245"/>
      <c r="C5" s="245"/>
      <c r="D5" s="245"/>
      <c r="E5" s="245"/>
      <c r="F5" s="245"/>
      <c r="G5" s="246"/>
    </row>
    <row r="6" spans="1:10" ht="48" customHeight="1">
      <c r="A6" s="131" t="s">
        <v>0</v>
      </c>
      <c r="B6" s="131" t="s">
        <v>1</v>
      </c>
      <c r="C6" s="131" t="s">
        <v>3</v>
      </c>
      <c r="D6" s="131" t="s">
        <v>22</v>
      </c>
      <c r="E6" s="131" t="s">
        <v>8</v>
      </c>
      <c r="F6" s="131" t="s">
        <v>27</v>
      </c>
      <c r="G6" s="132" t="s">
        <v>23</v>
      </c>
    </row>
    <row r="7" spans="1:10" ht="36.75" customHeight="1">
      <c r="A7" s="152">
        <v>1</v>
      </c>
      <c r="B7" s="153" t="str">
        <f t="array" ref="B7">IFERROR(IF(ROWS($B$7:$B7),INDEX('START LİSTE'!$B$6:$B$1000,SMALL(IF('START LİSTE'!$D$6:$D$1000=$C$4,ROW('START LİSTE'!$B$6:$B$1000)-ROW('START LİSTE'!$B$6)+1),ROWS($B$7:$B7)))),"")</f>
        <v/>
      </c>
      <c r="C7" s="154" t="str">
        <f t="array" ref="C7">IFERROR(IF(ROWS($C$7:$C7),INDEX('START LİSTE'!$C$6:$C$1000,SMALL(IF('START LİSTE'!$D$6:$D$1000=$C$4,ROW('START LİSTE'!$C$6:$C$1000)-ROW('START LİSTE'!$C$6)+1),ROWS($C$7:$C7)))),"")</f>
        <v/>
      </c>
      <c r="D7" s="155" t="str">
        <f t="array" ref="D7">IFERROR(IF(ROWS($D$7:$D7),INDEX('START LİSTE'!$D$6:$D$1000,SMALL(IF('START LİSTE'!$D$6:$D$1000=$C$4,ROW('START LİSTE'!$D$6:$D$1000)-ROW('START LİSTE'!$E$6)+1),ROWS($D$7:$D7)))),"")</f>
        <v/>
      </c>
      <c r="E7" s="153" t="str">
        <f t="array" ref="E7">IFERROR(IF(ROWS($E$7:$E7),INDEX('START LİSTE'!$E$6:$E$1000,SMALL(IF('START LİSTE'!$D$6:$D$1000=$C$4,ROW('START LİSTE'!$E$6:$E$1000)-ROW('START LİSTE'!$E$6)+1),ROWS($E$7:$E7)))),"")</f>
        <v/>
      </c>
      <c r="F7" s="156" t="str">
        <f t="array" ref="F7">IFERROR(IF(ROWS($F$7:$F7),INDEX('START LİSTE'!$F$6:$F$1000,SMALL(IF('START LİSTE'!$D$6:$D$1000=$C$4,ROW('START LİSTE'!$F$6:$F$1000)-ROW('START LİSTE'!$F$6)+1),ROWS($F$7:$F7)))),"")</f>
        <v/>
      </c>
      <c r="G7" s="157" t="str">
        <f>IF(B7="","",KAPAK!$B$26)</f>
        <v/>
      </c>
    </row>
    <row r="8" spans="1:10" ht="36.75" customHeight="1">
      <c r="A8" s="152">
        <v>2</v>
      </c>
      <c r="B8" s="153" t="str">
        <f t="array" ref="B8">IFERROR(IF(ROWS($B$7:$B8),INDEX('START LİSTE'!$B$6:$B$1000,SMALL(IF('START LİSTE'!$D$6:$D$1000=$C$4,ROW('START LİSTE'!$B$6:$B$1000)-ROW('START LİSTE'!$B$6)+1),ROWS($B$7:$B8)))),"")</f>
        <v/>
      </c>
      <c r="C8" s="154" t="str">
        <f t="array" ref="C8">IFERROR(IF(ROWS($C$7:$C8),INDEX('START LİSTE'!$C$6:$C$1000,SMALL(IF('START LİSTE'!$D$6:$D$1000=$C$4,ROW('START LİSTE'!$C$6:$C$1000)-ROW('START LİSTE'!$C$6)+1),ROWS($C$7:$C8)))),"")</f>
        <v/>
      </c>
      <c r="D8" s="155" t="str">
        <f t="array" ref="D8">IFERROR(IF(ROWS($D$7:$D8),INDEX('START LİSTE'!$D$6:$D$1000,SMALL(IF('START LİSTE'!$D$6:$D$1000=$C$4,ROW('START LİSTE'!$D$6:$D$1000)-ROW('START LİSTE'!$E$6)+1),ROWS($D$7:$D8)))),"")</f>
        <v/>
      </c>
      <c r="E8" s="153" t="str">
        <f t="array" ref="E8">IFERROR(IF(ROWS($E$7:$E8),INDEX('START LİSTE'!$E$6:$E$1000,SMALL(IF('START LİSTE'!$D$6:$D$1000=$C$4,ROW('START LİSTE'!$E$6:$E$1000)-ROW('START LİSTE'!$E$6)+1),ROWS($E$7:$E8)))),"")</f>
        <v/>
      </c>
      <c r="F8" s="156" t="str">
        <f t="array" ref="F8">IFERROR(IF(ROWS($F$7:$F8),INDEX('START LİSTE'!$F$6:$F$1000,SMALL(IF('START LİSTE'!$D$6:$D$1000=$C$4,ROW('START LİSTE'!$F$6:$F$1000)-ROW('START LİSTE'!$F$6)+1),ROWS($F$7:$F8)))),"")</f>
        <v/>
      </c>
      <c r="G8" s="157" t="str">
        <f>IF(B8="","",KAPAK!$B$26)</f>
        <v/>
      </c>
    </row>
    <row r="9" spans="1:10" ht="36.75" customHeight="1">
      <c r="A9" s="152">
        <v>3</v>
      </c>
      <c r="B9" s="153" t="str">
        <f t="array" ref="B9">IFERROR(IF(ROWS($B$7:$B9),INDEX('START LİSTE'!$B$6:$B$1000,SMALL(IF('START LİSTE'!$D$6:$D$1000=$C$4,ROW('START LİSTE'!$B$6:$B$1000)-ROW('START LİSTE'!$B$6)+1),ROWS($B$7:$B9)))),"")</f>
        <v/>
      </c>
      <c r="C9" s="154" t="str">
        <f t="array" ref="C9">IFERROR(IF(ROWS($C$7:$C9),INDEX('START LİSTE'!$C$6:$C$1000,SMALL(IF('START LİSTE'!$D$6:$D$1000=$C$4,ROW('START LİSTE'!$C$6:$C$1000)-ROW('START LİSTE'!$C$6)+1),ROWS($C$7:$C9)))),"")</f>
        <v/>
      </c>
      <c r="D9" s="155" t="str">
        <f t="array" ref="D9">IFERROR(IF(ROWS($D$7:$D9),INDEX('START LİSTE'!$D$6:$D$1000,SMALL(IF('START LİSTE'!$D$6:$D$1000=$C$4,ROW('START LİSTE'!$D$6:$D$1000)-ROW('START LİSTE'!$E$6)+1),ROWS($D$7:$D9)))),"")</f>
        <v/>
      </c>
      <c r="E9" s="153" t="str">
        <f t="array" ref="E9">IFERROR(IF(ROWS($E$7:$E9),INDEX('START LİSTE'!$E$6:$E$1000,SMALL(IF('START LİSTE'!$D$6:$D$1000=$C$4,ROW('START LİSTE'!$E$6:$E$1000)-ROW('START LİSTE'!$E$6)+1),ROWS($E$7:$E9)))),"")</f>
        <v/>
      </c>
      <c r="F9" s="156" t="str">
        <f t="array" ref="F9">IFERROR(IF(ROWS($F$7:$F9),INDEX('START LİSTE'!$F$6:$F$1000,SMALL(IF('START LİSTE'!$D$6:$D$1000=$C$4,ROW('START LİSTE'!$F$6:$F$1000)-ROW('START LİSTE'!$F$6)+1),ROWS($F$7:$F9)))),"")</f>
        <v/>
      </c>
      <c r="G9" s="157" t="str">
        <f>IF(B9="","",KAPAK!$B$26)</f>
        <v/>
      </c>
      <c r="J9" s="129"/>
    </row>
    <row r="10" spans="1:10" ht="36.75" customHeight="1">
      <c r="A10" s="152">
        <v>4</v>
      </c>
      <c r="B10" s="153" t="str">
        <f t="array" ref="B10">IFERROR(IF(ROWS($B$7:$B10),INDEX('START LİSTE'!$B$6:$B$1000,SMALL(IF('START LİSTE'!$D$6:$D$1000=$C$4,ROW('START LİSTE'!$B$6:$B$1000)-ROW('START LİSTE'!$B$6)+1),ROWS($B$7:$B10)))),"")</f>
        <v/>
      </c>
      <c r="C10" s="154" t="str">
        <f t="array" ref="C10">IFERROR(IF(ROWS($C$7:$C10),INDEX('START LİSTE'!$C$6:$C$1000,SMALL(IF('START LİSTE'!$D$6:$D$1000=$C$4,ROW('START LİSTE'!$C$6:$C$1000)-ROW('START LİSTE'!$C$6)+1),ROWS($C$7:$C10)))),"")</f>
        <v/>
      </c>
      <c r="D10" s="155" t="str">
        <f t="array" ref="D10">IFERROR(IF(ROWS($D$7:$D10),INDEX('START LİSTE'!$D$6:$D$1000,SMALL(IF('START LİSTE'!$D$6:$D$1000=$C$4,ROW('START LİSTE'!$D$6:$D$1000)-ROW('START LİSTE'!$E$6)+1),ROWS($D$7:$D10)))),"")</f>
        <v/>
      </c>
      <c r="E10" s="153" t="str">
        <f t="array" ref="E10">IFERROR(IF(ROWS($E$7:$E10),INDEX('START LİSTE'!$E$6:$E$1000,SMALL(IF('START LİSTE'!$D$6:$D$1000=$C$4,ROW('START LİSTE'!$E$6:$E$1000)-ROW('START LİSTE'!$E$6)+1),ROWS($E$7:$E10)))),"")</f>
        <v/>
      </c>
      <c r="F10" s="156" t="str">
        <f t="array" ref="F10">IFERROR(IF(ROWS($F$7:$F10),INDEX('START LİSTE'!$F$6:$F$1000,SMALL(IF('START LİSTE'!$D$6:$D$1000=$C$4,ROW('START LİSTE'!$F$6:$F$1000)-ROW('START LİSTE'!$F$6)+1),ROWS($F$7:$F10)))),"")</f>
        <v/>
      </c>
      <c r="G10" s="157" t="str">
        <f>IF(B10="","",KAPAK!$B$26)</f>
        <v/>
      </c>
    </row>
    <row r="11" spans="1:10" s="171" customFormat="1" ht="32.25" customHeight="1">
      <c r="A11" s="158"/>
      <c r="B11" s="158"/>
      <c r="C11" s="159"/>
      <c r="D11" s="253" t="s">
        <v>24</v>
      </c>
      <c r="E11" s="253"/>
      <c r="F11" s="254" t="str">
        <f>IFERROR(VLOOKUP($C$4,'START LİSTE'!$D$6:$H$1000,4,0),"")</f>
        <v/>
      </c>
      <c r="G11" s="255" t="e">
        <f>VLOOKUP(E2,'[1]START LİSTE'!F4:J998,4,0)</f>
        <v>#N/A</v>
      </c>
    </row>
    <row r="12" spans="1:10" s="171" customFormat="1" ht="25.5" customHeight="1">
      <c r="A12" s="158"/>
      <c r="B12" s="158"/>
      <c r="C12" s="159"/>
      <c r="D12" s="253" t="s">
        <v>25</v>
      </c>
      <c r="E12" s="253"/>
      <c r="F12" s="265" t="str">
        <f>IFERROR(VLOOKUP($C$8,'START LİSTE'!$C$6:$H$1000,5,0),"")</f>
        <v/>
      </c>
      <c r="G12" s="266" t="e">
        <f>VLOOKUP(E3,'[1]START LİSTE'!F5:J999,4,0)</f>
        <v>#N/A</v>
      </c>
    </row>
    <row r="13" spans="1:10" ht="25.5" customHeight="1">
      <c r="A13" s="158"/>
      <c r="B13" s="158"/>
      <c r="C13" s="159"/>
      <c r="D13" s="253" t="s">
        <v>26</v>
      </c>
      <c r="E13" s="253"/>
      <c r="F13" s="160"/>
      <c r="G13" s="160"/>
    </row>
    <row r="14" spans="1:10" ht="57.75" customHeight="1">
      <c r="A14" s="158"/>
      <c r="B14" s="158"/>
      <c r="C14" s="159"/>
      <c r="D14" s="161"/>
      <c r="E14" s="162"/>
      <c r="F14" s="162"/>
      <c r="G14" s="162"/>
    </row>
    <row r="15" spans="1:10" ht="78.75" customHeight="1">
      <c r="A15" s="163"/>
      <c r="B15" s="163"/>
      <c r="C15" s="164"/>
      <c r="D15" s="164"/>
      <c r="E15" s="163"/>
      <c r="F15" s="163"/>
      <c r="G15" s="165"/>
    </row>
    <row r="16" spans="1:10" ht="34.5" customHeight="1">
      <c r="A16" s="256" t="str">
        <f>A1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6" s="257"/>
      <c r="C16" s="257"/>
      <c r="D16" s="257"/>
      <c r="E16" s="257"/>
      <c r="F16" s="257"/>
      <c r="G16" s="257"/>
    </row>
    <row r="17" spans="1:7" ht="27" customHeight="1">
      <c r="A17" s="258" t="str">
        <f>A2</f>
        <v>Küçükler ve Yıldızlar Kulüpler Bölgesel Kros Ligi Yarışmaları</v>
      </c>
      <c r="B17" s="258"/>
      <c r="C17" s="258"/>
      <c r="D17" s="258"/>
      <c r="E17" s="258"/>
      <c r="F17" s="258"/>
      <c r="G17" s="258"/>
    </row>
    <row r="18" spans="1:7" ht="31.5" customHeight="1">
      <c r="A18" s="247" t="s">
        <v>18</v>
      </c>
      <c r="B18" s="247"/>
      <c r="C18" s="248" t="str">
        <f>C3</f>
        <v>ARDAHAN</v>
      </c>
      <c r="D18" s="248"/>
      <c r="E18" s="150"/>
      <c r="F18" s="174" t="s">
        <v>19</v>
      </c>
      <c r="G18" s="151" t="str">
        <f>G3</f>
        <v>Erzincan</v>
      </c>
    </row>
    <row r="19" spans="1:7" ht="15.75" customHeight="1">
      <c r="A19" s="247" t="s">
        <v>20</v>
      </c>
      <c r="B19" s="247"/>
      <c r="C19" s="248" t="str">
        <f>C4</f>
        <v>ARDAHAN-GÖLE G.S.K</v>
      </c>
      <c r="D19" s="248"/>
      <c r="E19" s="166"/>
      <c r="F19" s="167" t="s">
        <v>21</v>
      </c>
      <c r="G19" s="151">
        <f>G4</f>
        <v>41693.458333333336</v>
      </c>
    </row>
    <row r="20" spans="1:7" ht="37.5" customHeight="1">
      <c r="A20" s="249" t="str">
        <f>A5</f>
        <v>Yıldız Erkekler TAKIM KAYIT LİSTESİ</v>
      </c>
      <c r="B20" s="250"/>
      <c r="C20" s="250"/>
      <c r="D20" s="250"/>
      <c r="E20" s="250"/>
      <c r="F20" s="250"/>
      <c r="G20" s="251"/>
    </row>
    <row r="21" spans="1:7" ht="48.75" customHeight="1">
      <c r="A21" s="131" t="s">
        <v>0</v>
      </c>
      <c r="B21" s="131" t="s">
        <v>1</v>
      </c>
      <c r="C21" s="131" t="s">
        <v>3</v>
      </c>
      <c r="D21" s="131" t="s">
        <v>22</v>
      </c>
      <c r="E21" s="131" t="s">
        <v>8</v>
      </c>
      <c r="F21" s="131" t="s">
        <v>27</v>
      </c>
      <c r="G21" s="132" t="s">
        <v>23</v>
      </c>
    </row>
    <row r="22" spans="1:7" ht="39" customHeight="1">
      <c r="A22" s="178">
        <v>1</v>
      </c>
      <c r="B22" s="179" t="str">
        <f t="shared" ref="B22:G25" si="0">B7</f>
        <v/>
      </c>
      <c r="C22" s="180" t="str">
        <f t="shared" si="0"/>
        <v/>
      </c>
      <c r="D22" s="181" t="str">
        <f t="shared" si="0"/>
        <v/>
      </c>
      <c r="E22" s="179" t="str">
        <f t="shared" si="0"/>
        <v/>
      </c>
      <c r="F22" s="182" t="str">
        <f t="shared" si="0"/>
        <v/>
      </c>
      <c r="G22" s="183" t="str">
        <f t="shared" si="0"/>
        <v/>
      </c>
    </row>
    <row r="23" spans="1:7" ht="39" customHeight="1">
      <c r="A23" s="178">
        <v>2</v>
      </c>
      <c r="B23" s="179" t="str">
        <f t="shared" si="0"/>
        <v/>
      </c>
      <c r="C23" s="180" t="str">
        <f t="shared" si="0"/>
        <v/>
      </c>
      <c r="D23" s="181" t="str">
        <f t="shared" si="0"/>
        <v/>
      </c>
      <c r="E23" s="179" t="str">
        <f t="shared" si="0"/>
        <v/>
      </c>
      <c r="F23" s="182" t="str">
        <f t="shared" si="0"/>
        <v/>
      </c>
      <c r="G23" s="183" t="str">
        <f t="shared" si="0"/>
        <v/>
      </c>
    </row>
    <row r="24" spans="1:7" ht="39" customHeight="1">
      <c r="A24" s="178">
        <v>3</v>
      </c>
      <c r="B24" s="179" t="str">
        <f t="shared" si="0"/>
        <v/>
      </c>
      <c r="C24" s="180" t="str">
        <f t="shared" si="0"/>
        <v/>
      </c>
      <c r="D24" s="181" t="str">
        <f t="shared" si="0"/>
        <v/>
      </c>
      <c r="E24" s="179" t="str">
        <f t="shared" si="0"/>
        <v/>
      </c>
      <c r="F24" s="182" t="str">
        <f t="shared" si="0"/>
        <v/>
      </c>
      <c r="G24" s="183" t="str">
        <f t="shared" si="0"/>
        <v/>
      </c>
    </row>
    <row r="25" spans="1:7" ht="39" customHeight="1">
      <c r="A25" s="178">
        <v>4</v>
      </c>
      <c r="B25" s="179" t="str">
        <f t="shared" si="0"/>
        <v/>
      </c>
      <c r="C25" s="180" t="str">
        <f t="shared" si="0"/>
        <v/>
      </c>
      <c r="D25" s="181" t="str">
        <f t="shared" si="0"/>
        <v/>
      </c>
      <c r="E25" s="179" t="str">
        <f t="shared" si="0"/>
        <v/>
      </c>
      <c r="F25" s="182" t="str">
        <f t="shared" si="0"/>
        <v/>
      </c>
      <c r="G25" s="183" t="str">
        <f t="shared" si="0"/>
        <v/>
      </c>
    </row>
    <row r="26" spans="1:7" s="171" customFormat="1" ht="33.75" customHeight="1">
      <c r="A26" s="172"/>
      <c r="B26" s="172"/>
      <c r="C26" s="173"/>
      <c r="D26" s="242" t="s">
        <v>24</v>
      </c>
      <c r="E26" s="242"/>
      <c r="F26" s="252" t="str">
        <f>F11</f>
        <v/>
      </c>
      <c r="G26" s="252"/>
    </row>
    <row r="27" spans="1:7" s="171" customFormat="1" ht="24" customHeight="1">
      <c r="A27" s="172"/>
      <c r="B27" s="172"/>
      <c r="C27" s="173"/>
      <c r="D27" s="242" t="s">
        <v>25</v>
      </c>
      <c r="E27" s="242"/>
      <c r="F27" s="243" t="str">
        <f>F12</f>
        <v/>
      </c>
      <c r="G27" s="243"/>
    </row>
    <row r="28" spans="1:7" ht="24" customHeight="1">
      <c r="A28" s="172"/>
      <c r="B28" s="172"/>
      <c r="C28" s="173"/>
      <c r="D28" s="242" t="s">
        <v>26</v>
      </c>
      <c r="E28" s="242"/>
      <c r="F28" s="184"/>
      <c r="G28" s="185"/>
    </row>
  </sheetData>
  <sheetProtection password="88B2" sheet="1" objects="1" scenarios="1"/>
  <mergeCells count="24">
    <mergeCell ref="A17:G17"/>
    <mergeCell ref="A1:G1"/>
    <mergeCell ref="A2:G2"/>
    <mergeCell ref="A3:B3"/>
    <mergeCell ref="C3:D3"/>
    <mergeCell ref="A4:B4"/>
    <mergeCell ref="C4:D4"/>
    <mergeCell ref="F12:G12"/>
    <mergeCell ref="D27:E27"/>
    <mergeCell ref="F27:G27"/>
    <mergeCell ref="D28:E28"/>
    <mergeCell ref="A5:G5"/>
    <mergeCell ref="A18:B18"/>
    <mergeCell ref="C18:D18"/>
    <mergeCell ref="A19:B19"/>
    <mergeCell ref="C19:D19"/>
    <mergeCell ref="A20:G20"/>
    <mergeCell ref="D26:E26"/>
    <mergeCell ref="F26:G26"/>
    <mergeCell ref="D11:E11"/>
    <mergeCell ref="F11:G11"/>
    <mergeCell ref="D12:E12"/>
    <mergeCell ref="D13:E13"/>
    <mergeCell ref="A16:G16"/>
  </mergeCells>
  <dataValidations count="1">
    <dataValidation type="list" allowBlank="1" showInputMessage="1" showErrorMessage="1" sqref="C4:D4">
      <formula1>'START LİSTE'!M6:M100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8"/>
  <dimension ref="A1:H71"/>
  <sheetViews>
    <sheetView view="pageBreakPreview" zoomScaleSheetLayoutView="100" workbookViewId="0">
      <selection activeCell="L6" sqref="L6"/>
    </sheetView>
  </sheetViews>
  <sheetFormatPr defaultRowHeight="12.75"/>
  <cols>
    <col min="1" max="8" width="13" customWidth="1"/>
  </cols>
  <sheetData>
    <row r="1" spans="1:8" ht="39" customHeight="1">
      <c r="A1" s="272" t="str">
        <f>KAPAK!A2</f>
        <v>Türkiye Atletizm Federasyonu                                                                                                                                                                                             Erzincan Atletizm İl Temsilciliği</v>
      </c>
      <c r="B1" s="272"/>
      <c r="C1" s="272"/>
      <c r="D1" s="272"/>
      <c r="E1" s="272"/>
      <c r="F1" s="272"/>
      <c r="G1" s="272"/>
      <c r="H1" s="272"/>
    </row>
    <row r="2" spans="1:8" ht="26.25" customHeight="1">
      <c r="A2" s="219" t="str">
        <f>KAPAK!B24</f>
        <v>Küçükler ve Yıldızlar Kulüpler Bölgesel Kros Ligi Yarışmaları</v>
      </c>
      <c r="B2" s="219"/>
      <c r="C2" s="219"/>
      <c r="D2" s="219"/>
      <c r="E2" s="219"/>
      <c r="F2" s="219"/>
      <c r="G2" s="219"/>
      <c r="H2" s="219"/>
    </row>
    <row r="3" spans="1:8" ht="9" customHeight="1">
      <c r="A3" s="273"/>
      <c r="B3" s="273"/>
      <c r="C3" s="273"/>
      <c r="D3" s="273"/>
      <c r="E3" s="273"/>
      <c r="F3" s="273"/>
      <c r="G3" s="273"/>
      <c r="H3" s="273"/>
    </row>
    <row r="4" spans="1:8" ht="15.75" customHeight="1">
      <c r="A4" s="275" t="s">
        <v>28</v>
      </c>
      <c r="B4" s="275"/>
      <c r="C4" s="275"/>
      <c r="D4" s="275"/>
      <c r="E4" s="276">
        <f>KAPAK!B28</f>
        <v>41693.458333333336</v>
      </c>
      <c r="F4" s="276"/>
      <c r="G4" s="276"/>
      <c r="H4" s="276"/>
    </row>
    <row r="5" spans="1:8" ht="27.75" customHeight="1" thickBot="1">
      <c r="A5" s="274" t="str">
        <f>KAPAK!B26</f>
        <v>Yıldız Erkekler</v>
      </c>
      <c r="B5" s="274"/>
      <c r="C5" s="274"/>
      <c r="D5" s="274"/>
      <c r="E5" s="277" t="s">
        <v>32</v>
      </c>
      <c r="F5" s="277"/>
      <c r="G5" s="274" t="str">
        <f>KAPAK!B25</f>
        <v>3000 Metre</v>
      </c>
      <c r="H5" s="274"/>
    </row>
    <row r="6" spans="1:8" ht="26.25" customHeight="1" thickBot="1">
      <c r="A6" s="133" t="s">
        <v>0</v>
      </c>
      <c r="B6" s="278" t="s">
        <v>1</v>
      </c>
      <c r="C6" s="279"/>
      <c r="D6" s="133" t="s">
        <v>7</v>
      </c>
      <c r="E6" s="133" t="s">
        <v>0</v>
      </c>
      <c r="F6" s="278" t="s">
        <v>1</v>
      </c>
      <c r="G6" s="279"/>
      <c r="H6" s="133" t="s">
        <v>7</v>
      </c>
    </row>
    <row r="7" spans="1:8" ht="25.5" customHeight="1">
      <c r="A7" s="134">
        <v>1</v>
      </c>
      <c r="B7" s="270"/>
      <c r="C7" s="271"/>
      <c r="D7" s="141"/>
      <c r="E7" s="135">
        <v>31</v>
      </c>
      <c r="F7" s="270"/>
      <c r="G7" s="271"/>
      <c r="H7" s="141"/>
    </row>
    <row r="8" spans="1:8" ht="25.5" customHeight="1">
      <c r="A8" s="136">
        <v>2</v>
      </c>
      <c r="B8" s="267"/>
      <c r="C8" s="268"/>
      <c r="D8" s="142"/>
      <c r="E8" s="137">
        <v>32</v>
      </c>
      <c r="F8" s="267"/>
      <c r="G8" s="268"/>
      <c r="H8" s="142"/>
    </row>
    <row r="9" spans="1:8" ht="25.5" customHeight="1">
      <c r="A9" s="136">
        <v>3</v>
      </c>
      <c r="B9" s="267"/>
      <c r="C9" s="268"/>
      <c r="D9" s="142"/>
      <c r="E9" s="137">
        <v>33</v>
      </c>
      <c r="F9" s="267"/>
      <c r="G9" s="268"/>
      <c r="H9" s="142"/>
    </row>
    <row r="10" spans="1:8" ht="25.5" customHeight="1">
      <c r="A10" s="136">
        <v>4</v>
      </c>
      <c r="B10" s="267"/>
      <c r="C10" s="268"/>
      <c r="D10" s="142"/>
      <c r="E10" s="137">
        <v>34</v>
      </c>
      <c r="F10" s="267"/>
      <c r="G10" s="268"/>
      <c r="H10" s="142"/>
    </row>
    <row r="11" spans="1:8" ht="25.5" customHeight="1">
      <c r="A11" s="136">
        <v>5</v>
      </c>
      <c r="B11" s="267"/>
      <c r="C11" s="268"/>
      <c r="D11" s="142"/>
      <c r="E11" s="137">
        <v>35</v>
      </c>
      <c r="F11" s="267"/>
      <c r="G11" s="268"/>
      <c r="H11" s="142"/>
    </row>
    <row r="12" spans="1:8" ht="25.5" customHeight="1">
      <c r="A12" s="136">
        <v>6</v>
      </c>
      <c r="B12" s="267"/>
      <c r="C12" s="268"/>
      <c r="D12" s="142"/>
      <c r="E12" s="137">
        <v>36</v>
      </c>
      <c r="F12" s="267"/>
      <c r="G12" s="268"/>
      <c r="H12" s="142"/>
    </row>
    <row r="13" spans="1:8" ht="25.5" customHeight="1">
      <c r="A13" s="136">
        <v>7</v>
      </c>
      <c r="B13" s="267"/>
      <c r="C13" s="268"/>
      <c r="D13" s="142"/>
      <c r="E13" s="137">
        <v>37</v>
      </c>
      <c r="F13" s="267"/>
      <c r="G13" s="268"/>
      <c r="H13" s="142"/>
    </row>
    <row r="14" spans="1:8" ht="25.5" customHeight="1">
      <c r="A14" s="136">
        <v>8</v>
      </c>
      <c r="B14" s="267"/>
      <c r="C14" s="268"/>
      <c r="D14" s="142"/>
      <c r="E14" s="137">
        <v>38</v>
      </c>
      <c r="F14" s="267"/>
      <c r="G14" s="268"/>
      <c r="H14" s="142"/>
    </row>
    <row r="15" spans="1:8" ht="25.5" customHeight="1">
      <c r="A15" s="136">
        <v>9</v>
      </c>
      <c r="B15" s="267"/>
      <c r="C15" s="268"/>
      <c r="D15" s="142"/>
      <c r="E15" s="137">
        <v>39</v>
      </c>
      <c r="F15" s="267"/>
      <c r="G15" s="268"/>
      <c r="H15" s="142"/>
    </row>
    <row r="16" spans="1:8" ht="25.5" customHeight="1">
      <c r="A16" s="136">
        <v>10</v>
      </c>
      <c r="B16" s="267"/>
      <c r="C16" s="268"/>
      <c r="D16" s="142"/>
      <c r="E16" s="137">
        <v>40</v>
      </c>
      <c r="F16" s="267"/>
      <c r="G16" s="268"/>
      <c r="H16" s="142"/>
    </row>
    <row r="17" spans="1:8" ht="25.5" customHeight="1">
      <c r="A17" s="136">
        <v>11</v>
      </c>
      <c r="B17" s="267"/>
      <c r="C17" s="268"/>
      <c r="D17" s="142"/>
      <c r="E17" s="137">
        <v>41</v>
      </c>
      <c r="F17" s="267"/>
      <c r="G17" s="268"/>
      <c r="H17" s="142"/>
    </row>
    <row r="18" spans="1:8" ht="25.5" customHeight="1">
      <c r="A18" s="136">
        <v>12</v>
      </c>
      <c r="B18" s="267"/>
      <c r="C18" s="268"/>
      <c r="D18" s="142"/>
      <c r="E18" s="137">
        <v>42</v>
      </c>
      <c r="F18" s="267"/>
      <c r="G18" s="268"/>
      <c r="H18" s="142"/>
    </row>
    <row r="19" spans="1:8" ht="25.5" customHeight="1">
      <c r="A19" s="136">
        <v>13</v>
      </c>
      <c r="B19" s="267"/>
      <c r="C19" s="268"/>
      <c r="D19" s="142"/>
      <c r="E19" s="137">
        <v>43</v>
      </c>
      <c r="F19" s="267"/>
      <c r="G19" s="268"/>
      <c r="H19" s="142"/>
    </row>
    <row r="20" spans="1:8" ht="25.5" customHeight="1">
      <c r="A20" s="136">
        <v>14</v>
      </c>
      <c r="B20" s="267"/>
      <c r="C20" s="268"/>
      <c r="D20" s="142"/>
      <c r="E20" s="137">
        <v>44</v>
      </c>
      <c r="F20" s="267"/>
      <c r="G20" s="268"/>
      <c r="H20" s="142"/>
    </row>
    <row r="21" spans="1:8" ht="25.5" customHeight="1">
      <c r="A21" s="136">
        <v>15</v>
      </c>
      <c r="B21" s="267"/>
      <c r="C21" s="268"/>
      <c r="D21" s="142"/>
      <c r="E21" s="137">
        <v>45</v>
      </c>
      <c r="F21" s="267"/>
      <c r="G21" s="268"/>
      <c r="H21" s="142"/>
    </row>
    <row r="22" spans="1:8" ht="25.5" customHeight="1">
      <c r="A22" s="136">
        <v>16</v>
      </c>
      <c r="B22" s="267"/>
      <c r="C22" s="268"/>
      <c r="D22" s="142"/>
      <c r="E22" s="137">
        <v>46</v>
      </c>
      <c r="F22" s="267"/>
      <c r="G22" s="268"/>
      <c r="H22" s="142"/>
    </row>
    <row r="23" spans="1:8" ht="25.5" customHeight="1">
      <c r="A23" s="136">
        <v>17</v>
      </c>
      <c r="B23" s="267"/>
      <c r="C23" s="268"/>
      <c r="D23" s="142"/>
      <c r="E23" s="137">
        <v>47</v>
      </c>
      <c r="F23" s="267"/>
      <c r="G23" s="268"/>
      <c r="H23" s="142"/>
    </row>
    <row r="24" spans="1:8" ht="25.5" customHeight="1">
      <c r="A24" s="136">
        <v>18</v>
      </c>
      <c r="B24" s="267"/>
      <c r="C24" s="268"/>
      <c r="D24" s="142"/>
      <c r="E24" s="137">
        <v>48</v>
      </c>
      <c r="F24" s="267"/>
      <c r="G24" s="268"/>
      <c r="H24" s="142"/>
    </row>
    <row r="25" spans="1:8" ht="25.5" customHeight="1">
      <c r="A25" s="136">
        <v>19</v>
      </c>
      <c r="B25" s="267"/>
      <c r="C25" s="268"/>
      <c r="D25" s="142"/>
      <c r="E25" s="137">
        <v>49</v>
      </c>
      <c r="F25" s="267"/>
      <c r="G25" s="268"/>
      <c r="H25" s="142"/>
    </row>
    <row r="26" spans="1:8" ht="25.5" customHeight="1">
      <c r="A26" s="136">
        <v>20</v>
      </c>
      <c r="B26" s="267"/>
      <c r="C26" s="268"/>
      <c r="D26" s="142"/>
      <c r="E26" s="137">
        <v>50</v>
      </c>
      <c r="F26" s="267"/>
      <c r="G26" s="268"/>
      <c r="H26" s="142"/>
    </row>
    <row r="27" spans="1:8" ht="25.5" customHeight="1">
      <c r="A27" s="136">
        <v>21</v>
      </c>
      <c r="B27" s="267"/>
      <c r="C27" s="268"/>
      <c r="D27" s="142"/>
      <c r="E27" s="137">
        <v>51</v>
      </c>
      <c r="F27" s="267"/>
      <c r="G27" s="268"/>
      <c r="H27" s="142"/>
    </row>
    <row r="28" spans="1:8" ht="25.5" customHeight="1">
      <c r="A28" s="136">
        <v>22</v>
      </c>
      <c r="B28" s="267"/>
      <c r="C28" s="268"/>
      <c r="D28" s="142"/>
      <c r="E28" s="137">
        <v>52</v>
      </c>
      <c r="F28" s="267"/>
      <c r="G28" s="268"/>
      <c r="H28" s="142"/>
    </row>
    <row r="29" spans="1:8" ht="25.5" customHeight="1">
      <c r="A29" s="136">
        <v>23</v>
      </c>
      <c r="B29" s="267"/>
      <c r="C29" s="268"/>
      <c r="D29" s="142"/>
      <c r="E29" s="137">
        <v>53</v>
      </c>
      <c r="F29" s="267"/>
      <c r="G29" s="268"/>
      <c r="H29" s="142"/>
    </row>
    <row r="30" spans="1:8" ht="25.5" customHeight="1">
      <c r="A30" s="136">
        <v>24</v>
      </c>
      <c r="B30" s="267"/>
      <c r="C30" s="268"/>
      <c r="D30" s="142"/>
      <c r="E30" s="137">
        <v>54</v>
      </c>
      <c r="F30" s="267"/>
      <c r="G30" s="268"/>
      <c r="H30" s="142"/>
    </row>
    <row r="31" spans="1:8" ht="25.5" customHeight="1">
      <c r="A31" s="136">
        <v>25</v>
      </c>
      <c r="B31" s="267"/>
      <c r="C31" s="268"/>
      <c r="D31" s="142"/>
      <c r="E31" s="137">
        <v>55</v>
      </c>
      <c r="F31" s="267"/>
      <c r="G31" s="268"/>
      <c r="H31" s="142"/>
    </row>
    <row r="32" spans="1:8" ht="25.5" customHeight="1">
      <c r="A32" s="136">
        <v>26</v>
      </c>
      <c r="B32" s="267"/>
      <c r="C32" s="268"/>
      <c r="D32" s="142"/>
      <c r="E32" s="137">
        <v>56</v>
      </c>
      <c r="F32" s="267"/>
      <c r="G32" s="268"/>
      <c r="H32" s="142"/>
    </row>
    <row r="33" spans="1:8" ht="25.5" customHeight="1">
      <c r="A33" s="136">
        <v>27</v>
      </c>
      <c r="B33" s="267"/>
      <c r="C33" s="268"/>
      <c r="D33" s="142"/>
      <c r="E33" s="137">
        <v>57</v>
      </c>
      <c r="F33" s="267"/>
      <c r="G33" s="268"/>
      <c r="H33" s="142"/>
    </row>
    <row r="34" spans="1:8" ht="25.5" customHeight="1">
      <c r="A34" s="136">
        <v>28</v>
      </c>
      <c r="B34" s="267"/>
      <c r="C34" s="268"/>
      <c r="D34" s="142"/>
      <c r="E34" s="137">
        <v>58</v>
      </c>
      <c r="F34" s="267"/>
      <c r="G34" s="268"/>
      <c r="H34" s="142"/>
    </row>
    <row r="35" spans="1:8" ht="25.5" customHeight="1">
      <c r="A35" s="136">
        <v>29</v>
      </c>
      <c r="B35" s="267"/>
      <c r="C35" s="268"/>
      <c r="D35" s="142"/>
      <c r="E35" s="137">
        <v>59</v>
      </c>
      <c r="F35" s="267"/>
      <c r="G35" s="268"/>
      <c r="H35" s="142"/>
    </row>
    <row r="36" spans="1:8" ht="25.5" customHeight="1" thickBot="1">
      <c r="A36" s="138">
        <v>30</v>
      </c>
      <c r="B36" s="280"/>
      <c r="C36" s="281"/>
      <c r="D36" s="143"/>
      <c r="E36" s="139">
        <v>60</v>
      </c>
      <c r="F36" s="280"/>
      <c r="G36" s="281"/>
      <c r="H36" s="143"/>
    </row>
    <row r="37" spans="1:8" ht="9" customHeight="1">
      <c r="A37" s="144"/>
      <c r="B37" s="144"/>
      <c r="C37" s="144"/>
      <c r="D37" s="144"/>
      <c r="E37" s="145"/>
      <c r="F37" s="145"/>
      <c r="G37" s="145"/>
      <c r="H37" s="145"/>
    </row>
    <row r="38" spans="1:8" ht="13.5" thickBot="1">
      <c r="A38" s="146" t="s">
        <v>30</v>
      </c>
      <c r="B38" s="146"/>
      <c r="C38" s="146" t="s">
        <v>34</v>
      </c>
      <c r="D38" s="146"/>
      <c r="E38" s="146" t="s">
        <v>31</v>
      </c>
      <c r="F38" s="146"/>
      <c r="G38" s="269" t="s">
        <v>29</v>
      </c>
      <c r="H38" s="269"/>
    </row>
    <row r="39" spans="1:8" ht="25.5" customHeight="1" thickBot="1">
      <c r="A39" s="133" t="s">
        <v>0</v>
      </c>
      <c r="B39" s="278" t="s">
        <v>1</v>
      </c>
      <c r="C39" s="279"/>
      <c r="D39" s="133" t="s">
        <v>7</v>
      </c>
      <c r="E39" s="133" t="s">
        <v>0</v>
      </c>
      <c r="F39" s="278" t="s">
        <v>1</v>
      </c>
      <c r="G39" s="279"/>
      <c r="H39" s="133" t="s">
        <v>7</v>
      </c>
    </row>
    <row r="40" spans="1:8" ht="25.5" customHeight="1">
      <c r="A40" s="134">
        <v>61</v>
      </c>
      <c r="B40" s="270"/>
      <c r="C40" s="271"/>
      <c r="D40" s="141"/>
      <c r="E40" s="135">
        <v>91</v>
      </c>
      <c r="F40" s="270"/>
      <c r="G40" s="271"/>
      <c r="H40" s="141"/>
    </row>
    <row r="41" spans="1:8" ht="25.5" customHeight="1">
      <c r="A41" s="136">
        <v>62</v>
      </c>
      <c r="B41" s="267"/>
      <c r="C41" s="268"/>
      <c r="D41" s="142"/>
      <c r="E41" s="137">
        <v>92</v>
      </c>
      <c r="F41" s="267"/>
      <c r="G41" s="268"/>
      <c r="H41" s="142"/>
    </row>
    <row r="42" spans="1:8" ht="25.5" customHeight="1">
      <c r="A42" s="136">
        <v>63</v>
      </c>
      <c r="B42" s="267"/>
      <c r="C42" s="268"/>
      <c r="D42" s="142"/>
      <c r="E42" s="137">
        <v>93</v>
      </c>
      <c r="F42" s="267"/>
      <c r="G42" s="268"/>
      <c r="H42" s="142"/>
    </row>
    <row r="43" spans="1:8" ht="25.5" customHeight="1">
      <c r="A43" s="136">
        <v>64</v>
      </c>
      <c r="B43" s="267"/>
      <c r="C43" s="268"/>
      <c r="D43" s="142"/>
      <c r="E43" s="137">
        <v>94</v>
      </c>
      <c r="F43" s="267"/>
      <c r="G43" s="268"/>
      <c r="H43" s="142"/>
    </row>
    <row r="44" spans="1:8" ht="25.5" customHeight="1">
      <c r="A44" s="136">
        <v>65</v>
      </c>
      <c r="B44" s="267"/>
      <c r="C44" s="268"/>
      <c r="D44" s="142"/>
      <c r="E44" s="137">
        <v>95</v>
      </c>
      <c r="F44" s="267"/>
      <c r="G44" s="268"/>
      <c r="H44" s="142"/>
    </row>
    <row r="45" spans="1:8" ht="25.5" customHeight="1">
      <c r="A45" s="136">
        <v>66</v>
      </c>
      <c r="B45" s="267"/>
      <c r="C45" s="268"/>
      <c r="D45" s="142"/>
      <c r="E45" s="137">
        <v>96</v>
      </c>
      <c r="F45" s="267"/>
      <c r="G45" s="268"/>
      <c r="H45" s="142"/>
    </row>
    <row r="46" spans="1:8" ht="25.5" customHeight="1">
      <c r="A46" s="136">
        <v>67</v>
      </c>
      <c r="B46" s="267"/>
      <c r="C46" s="268"/>
      <c r="D46" s="142"/>
      <c r="E46" s="137">
        <v>97</v>
      </c>
      <c r="F46" s="267"/>
      <c r="G46" s="268"/>
      <c r="H46" s="142"/>
    </row>
    <row r="47" spans="1:8" ht="25.5" customHeight="1">
      <c r="A47" s="136">
        <v>68</v>
      </c>
      <c r="B47" s="267"/>
      <c r="C47" s="268"/>
      <c r="D47" s="142"/>
      <c r="E47" s="137">
        <v>98</v>
      </c>
      <c r="F47" s="267"/>
      <c r="G47" s="268"/>
      <c r="H47" s="142"/>
    </row>
    <row r="48" spans="1:8" ht="25.5" customHeight="1">
      <c r="A48" s="136">
        <v>69</v>
      </c>
      <c r="B48" s="267"/>
      <c r="C48" s="268"/>
      <c r="D48" s="142"/>
      <c r="E48" s="137">
        <v>99</v>
      </c>
      <c r="F48" s="267"/>
      <c r="G48" s="268"/>
      <c r="H48" s="142"/>
    </row>
    <row r="49" spans="1:8" ht="25.5" customHeight="1">
      <c r="A49" s="136">
        <v>70</v>
      </c>
      <c r="B49" s="267"/>
      <c r="C49" s="268"/>
      <c r="D49" s="142"/>
      <c r="E49" s="137">
        <v>100</v>
      </c>
      <c r="F49" s="267"/>
      <c r="G49" s="268"/>
      <c r="H49" s="142"/>
    </row>
    <row r="50" spans="1:8" ht="25.5" customHeight="1">
      <c r="A50" s="136">
        <v>71</v>
      </c>
      <c r="B50" s="267"/>
      <c r="C50" s="268"/>
      <c r="D50" s="142"/>
      <c r="E50" s="137">
        <v>101</v>
      </c>
      <c r="F50" s="267"/>
      <c r="G50" s="268"/>
      <c r="H50" s="142"/>
    </row>
    <row r="51" spans="1:8" ht="25.5" customHeight="1">
      <c r="A51" s="136">
        <v>72</v>
      </c>
      <c r="B51" s="267"/>
      <c r="C51" s="268"/>
      <c r="D51" s="142"/>
      <c r="E51" s="137">
        <v>102</v>
      </c>
      <c r="F51" s="267"/>
      <c r="G51" s="268"/>
      <c r="H51" s="142"/>
    </row>
    <row r="52" spans="1:8" ht="25.5" customHeight="1">
      <c r="A52" s="136">
        <v>73</v>
      </c>
      <c r="B52" s="267"/>
      <c r="C52" s="268"/>
      <c r="D52" s="142"/>
      <c r="E52" s="137">
        <v>103</v>
      </c>
      <c r="F52" s="267"/>
      <c r="G52" s="268"/>
      <c r="H52" s="142"/>
    </row>
    <row r="53" spans="1:8" ht="25.5" customHeight="1">
      <c r="A53" s="136">
        <v>74</v>
      </c>
      <c r="B53" s="267"/>
      <c r="C53" s="268"/>
      <c r="D53" s="142"/>
      <c r="E53" s="137">
        <v>104</v>
      </c>
      <c r="F53" s="267"/>
      <c r="G53" s="268"/>
      <c r="H53" s="142"/>
    </row>
    <row r="54" spans="1:8" ht="25.5" customHeight="1">
      <c r="A54" s="136">
        <v>75</v>
      </c>
      <c r="B54" s="267"/>
      <c r="C54" s="268"/>
      <c r="D54" s="142"/>
      <c r="E54" s="137">
        <v>105</v>
      </c>
      <c r="F54" s="267"/>
      <c r="G54" s="268"/>
      <c r="H54" s="142"/>
    </row>
    <row r="55" spans="1:8" ht="25.5" customHeight="1">
      <c r="A55" s="136">
        <v>76</v>
      </c>
      <c r="B55" s="267"/>
      <c r="C55" s="268"/>
      <c r="D55" s="142"/>
      <c r="E55" s="137">
        <v>106</v>
      </c>
      <c r="F55" s="267"/>
      <c r="G55" s="268"/>
      <c r="H55" s="142"/>
    </row>
    <row r="56" spans="1:8" ht="25.5" customHeight="1">
      <c r="A56" s="136">
        <v>77</v>
      </c>
      <c r="B56" s="267"/>
      <c r="C56" s="268"/>
      <c r="D56" s="142"/>
      <c r="E56" s="137">
        <v>107</v>
      </c>
      <c r="F56" s="267"/>
      <c r="G56" s="268"/>
      <c r="H56" s="142"/>
    </row>
    <row r="57" spans="1:8" ht="25.5" customHeight="1">
      <c r="A57" s="136">
        <v>78</v>
      </c>
      <c r="B57" s="267"/>
      <c r="C57" s="268"/>
      <c r="D57" s="142"/>
      <c r="E57" s="137">
        <v>108</v>
      </c>
      <c r="F57" s="267"/>
      <c r="G57" s="268"/>
      <c r="H57" s="142"/>
    </row>
    <row r="58" spans="1:8" ht="25.5" customHeight="1">
      <c r="A58" s="136">
        <v>79</v>
      </c>
      <c r="B58" s="267"/>
      <c r="C58" s="268"/>
      <c r="D58" s="142"/>
      <c r="E58" s="137">
        <v>109</v>
      </c>
      <c r="F58" s="267"/>
      <c r="G58" s="268"/>
      <c r="H58" s="142"/>
    </row>
    <row r="59" spans="1:8" ht="25.5" customHeight="1">
      <c r="A59" s="136">
        <v>80</v>
      </c>
      <c r="B59" s="267"/>
      <c r="C59" s="268"/>
      <c r="D59" s="142"/>
      <c r="E59" s="137">
        <v>110</v>
      </c>
      <c r="F59" s="267"/>
      <c r="G59" s="268"/>
      <c r="H59" s="142"/>
    </row>
    <row r="60" spans="1:8" ht="25.5" customHeight="1">
      <c r="A60" s="136">
        <v>81</v>
      </c>
      <c r="B60" s="267"/>
      <c r="C60" s="268"/>
      <c r="D60" s="142"/>
      <c r="E60" s="137">
        <v>111</v>
      </c>
      <c r="F60" s="267"/>
      <c r="G60" s="268"/>
      <c r="H60" s="142"/>
    </row>
    <row r="61" spans="1:8" ht="25.5" customHeight="1">
      <c r="A61" s="136">
        <v>82</v>
      </c>
      <c r="B61" s="267"/>
      <c r="C61" s="268"/>
      <c r="D61" s="142"/>
      <c r="E61" s="137">
        <v>112</v>
      </c>
      <c r="F61" s="267"/>
      <c r="G61" s="268"/>
      <c r="H61" s="142"/>
    </row>
    <row r="62" spans="1:8" ht="25.5" customHeight="1">
      <c r="A62" s="136">
        <v>83</v>
      </c>
      <c r="B62" s="267"/>
      <c r="C62" s="268"/>
      <c r="D62" s="142"/>
      <c r="E62" s="137">
        <v>113</v>
      </c>
      <c r="F62" s="267"/>
      <c r="G62" s="268"/>
      <c r="H62" s="142"/>
    </row>
    <row r="63" spans="1:8" ht="25.5" customHeight="1">
      <c r="A63" s="136">
        <v>84</v>
      </c>
      <c r="B63" s="267"/>
      <c r="C63" s="268"/>
      <c r="D63" s="142"/>
      <c r="E63" s="137">
        <v>114</v>
      </c>
      <c r="F63" s="267"/>
      <c r="G63" s="268"/>
      <c r="H63" s="142"/>
    </row>
    <row r="64" spans="1:8" ht="25.5" customHeight="1">
      <c r="A64" s="136">
        <v>85</v>
      </c>
      <c r="B64" s="267"/>
      <c r="C64" s="268"/>
      <c r="D64" s="142"/>
      <c r="E64" s="137">
        <v>115</v>
      </c>
      <c r="F64" s="267"/>
      <c r="G64" s="268"/>
      <c r="H64" s="142"/>
    </row>
    <row r="65" spans="1:8" ht="25.5" customHeight="1">
      <c r="A65" s="136">
        <v>86</v>
      </c>
      <c r="B65" s="267"/>
      <c r="C65" s="268"/>
      <c r="D65" s="142"/>
      <c r="E65" s="137">
        <v>116</v>
      </c>
      <c r="F65" s="267"/>
      <c r="G65" s="268"/>
      <c r="H65" s="142"/>
    </row>
    <row r="66" spans="1:8" ht="25.5" customHeight="1">
      <c r="A66" s="136">
        <v>87</v>
      </c>
      <c r="B66" s="267"/>
      <c r="C66" s="268"/>
      <c r="D66" s="142"/>
      <c r="E66" s="137">
        <v>117</v>
      </c>
      <c r="F66" s="267"/>
      <c r="G66" s="268"/>
      <c r="H66" s="142"/>
    </row>
    <row r="67" spans="1:8" ht="25.5" customHeight="1">
      <c r="A67" s="136">
        <v>88</v>
      </c>
      <c r="B67" s="267"/>
      <c r="C67" s="268"/>
      <c r="D67" s="142"/>
      <c r="E67" s="137">
        <v>118</v>
      </c>
      <c r="F67" s="267"/>
      <c r="G67" s="268"/>
      <c r="H67" s="142"/>
    </row>
    <row r="68" spans="1:8" ht="25.5" customHeight="1">
      <c r="A68" s="136">
        <v>89</v>
      </c>
      <c r="B68" s="267"/>
      <c r="C68" s="268"/>
      <c r="D68" s="142"/>
      <c r="E68" s="137">
        <v>119</v>
      </c>
      <c r="F68" s="267"/>
      <c r="G68" s="268"/>
      <c r="H68" s="142"/>
    </row>
    <row r="69" spans="1:8" ht="25.5" customHeight="1" thickBot="1">
      <c r="A69" s="138">
        <v>90</v>
      </c>
      <c r="B69" s="280"/>
      <c r="C69" s="281"/>
      <c r="D69" s="143"/>
      <c r="E69" s="139">
        <v>120</v>
      </c>
      <c r="F69" s="280"/>
      <c r="G69" s="281"/>
      <c r="H69" s="143"/>
    </row>
    <row r="70" spans="1:8" ht="8.25" customHeight="1">
      <c r="A70" s="144"/>
      <c r="B70" s="144"/>
      <c r="C70" s="144"/>
      <c r="D70" s="144"/>
      <c r="E70" s="145"/>
      <c r="F70" s="145"/>
      <c r="G70" s="145"/>
      <c r="H70" s="145"/>
    </row>
    <row r="71" spans="1:8">
      <c r="A71" s="146" t="s">
        <v>30</v>
      </c>
      <c r="B71" s="146"/>
      <c r="C71" s="146" t="s">
        <v>34</v>
      </c>
      <c r="D71" s="146"/>
      <c r="E71" s="146" t="s">
        <v>31</v>
      </c>
      <c r="F71" s="146"/>
      <c r="G71" s="269" t="s">
        <v>29</v>
      </c>
      <c r="H71" s="269"/>
    </row>
  </sheetData>
  <mergeCells count="134">
    <mergeCell ref="G71:H71"/>
    <mergeCell ref="B67:C67"/>
    <mergeCell ref="F67:G67"/>
    <mergeCell ref="B68:C68"/>
    <mergeCell ref="F68:G68"/>
    <mergeCell ref="B69:C69"/>
    <mergeCell ref="F69:G69"/>
    <mergeCell ref="B64:C64"/>
    <mergeCell ref="F64:G64"/>
    <mergeCell ref="B65:C65"/>
    <mergeCell ref="F65:G65"/>
    <mergeCell ref="B66:C66"/>
    <mergeCell ref="F66:G66"/>
    <mergeCell ref="B61:C61"/>
    <mergeCell ref="F61:G61"/>
    <mergeCell ref="B62:C62"/>
    <mergeCell ref="F62:G62"/>
    <mergeCell ref="B63:C63"/>
    <mergeCell ref="F63:G63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36:C36"/>
    <mergeCell ref="F36:G36"/>
    <mergeCell ref="B39:C39"/>
    <mergeCell ref="F39:G39"/>
    <mergeCell ref="F32:G32"/>
    <mergeCell ref="B33:C33"/>
    <mergeCell ref="F33:G33"/>
    <mergeCell ref="B34:C34"/>
    <mergeCell ref="F34:G34"/>
    <mergeCell ref="A1:H1"/>
    <mergeCell ref="A2:H2"/>
    <mergeCell ref="A3:H3"/>
    <mergeCell ref="A5:D5"/>
    <mergeCell ref="A4:D4"/>
    <mergeCell ref="E4:H4"/>
    <mergeCell ref="E5:F5"/>
    <mergeCell ref="G5:H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G38:H38"/>
    <mergeCell ref="B31:C31"/>
    <mergeCell ref="F31:G31"/>
    <mergeCell ref="B32:C32"/>
    <mergeCell ref="B30:C30"/>
    <mergeCell ref="F30:G30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F25:G25"/>
    <mergeCell ref="B26:C26"/>
    <mergeCell ref="F26:G26"/>
    <mergeCell ref="B35:C35"/>
    <mergeCell ref="F35:G35"/>
  </mergeCells>
  <pageMargins left="0.51181102362204722" right="0.51181102362204722" top="0.35433070866141736" bottom="0.35433070866141736" header="0.31496062992125984" footer="0.31496062992125984"/>
  <pageSetup paperSize="9" scale="8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10</vt:i4>
      </vt:variant>
    </vt:vector>
  </HeadingPairs>
  <TitlesOfParts>
    <vt:vector size="17" baseType="lpstr">
      <vt:lpstr>KAPAK</vt:lpstr>
      <vt:lpstr>START LİSTE</vt:lpstr>
      <vt:lpstr>FERDİ SONUÇ</vt:lpstr>
      <vt:lpstr>TAKIM KAYIT</vt:lpstr>
      <vt:lpstr>TAKIM SONUÇ</vt:lpstr>
      <vt:lpstr>KAYIT FORMU</vt:lpstr>
      <vt:lpstr>VARIŞ KAYIT</vt:lpstr>
      <vt:lpstr>'FERDİ SONUÇ'!Yazdırma_Alanı</vt:lpstr>
      <vt:lpstr>'START LİSTE'!Yazdırma_Alanı</vt:lpstr>
      <vt:lpstr>'TAKIM KAYIT'!Yazdırma_Alanı</vt:lpstr>
      <vt:lpstr>'TAKIM SONUÇ'!Yazdırma_Alanı</vt:lpstr>
      <vt:lpstr>'VARIŞ KAYIT'!Yazdırma_Alanı</vt:lpstr>
      <vt:lpstr>'FERDİ SONUÇ'!Yazdırma_Başlıkları</vt:lpstr>
      <vt:lpstr>'START LİSTE'!Yazdırma_Başlıkları</vt:lpstr>
      <vt:lpstr>'TAKIM KAYIT'!Yazdırma_Başlıkları</vt:lpstr>
      <vt:lpstr>'TAKIM SONUÇ'!Yazdırma_Başlıkları</vt:lpstr>
      <vt:lpstr>'VARIŞ KAYIT'!Yazdırma_Başlıkları</vt:lpstr>
    </vt:vector>
  </TitlesOfParts>
  <Company>M.H.K.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celal</cp:lastModifiedBy>
  <cp:lastPrinted>2014-02-23T09:42:27Z</cp:lastPrinted>
  <dcterms:created xsi:type="dcterms:W3CDTF">2008-08-11T14:10:37Z</dcterms:created>
  <dcterms:modified xsi:type="dcterms:W3CDTF">2014-02-23T09:48:23Z</dcterms:modified>
</cp:coreProperties>
</file>