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externalReferences>
    <externalReference r:id="rId9"/>
  </externalReference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SONUÇ'!$A$1:$H$36</definedName>
    <definedName name="_xlnm.Print_Area" localSheetId="1">'START LİSTE'!$A$1:$F$36</definedName>
    <definedName name="_xlnm.Print_Area" localSheetId="3">'TAKIM KAYIT'!$A$1:$J$25</definedName>
    <definedName name="_xlnm.Print_Area" localSheetId="4">'TAKIM SONUÇ'!$A$1:$H$25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<sst xmlns="http://schemas.openxmlformats.org/spreadsheetml/2006/main" count="147" uniqueCount="81">
  <si>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</si>
  <si>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</si>
  <si>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</si>
  <si>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</si>
  <si>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</si>
  <si>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</si>
  <si>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</si>
  <si>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</si>
  <si>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</si>
  <si>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</si>
  <si>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</si>
  <si>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</si>
  <si>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</si>
  <si>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</si>
  <si>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</si>
  <si>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</si>
  <si>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</si>
  <si>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</si>
  <si>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</si>
  <si>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</si>
  <si>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</si>
  <si>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</si>
  <si>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</si>
  <si>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</si>
  <si>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</si>
  <si>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</si>
  <si>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</si>
  <si>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T</t>
  </si>
  <si>
    <t>ATAKAN BAYRİ</t>
  </si>
  <si>
    <t>SAMSUN-G-H YILMAZ SPOR LİSESİ SPOR KULÜBÜ</t>
  </si>
  <si>
    <t>HALUK ÇAĞDAŞ ZORLU</t>
  </si>
  <si>
    <t>TURGAY SEZGİN</t>
  </si>
  <si>
    <t>OĞUZHAN YAKAR</t>
  </si>
  <si>
    <t>10.06.1197</t>
  </si>
  <si>
    <t>TANER KARACA</t>
  </si>
  <si>
    <t>ORDU - GENÇLİK SPOR KULÜBÜ</t>
  </si>
  <si>
    <t>EBUBEKİR BAYRAM</t>
  </si>
  <si>
    <t>OZAN AKYAZI</t>
  </si>
  <si>
    <t>ENES AYIK</t>
  </si>
  <si>
    <t>AHMET  TOKUR</t>
  </si>
  <si>
    <t>BURAK  ÇOLAK</t>
  </si>
  <si>
    <t>ONUR BİLGİN</t>
  </si>
  <si>
    <t>GÜMÜŞHANE - İL KARMASI</t>
  </si>
  <si>
    <t>OSMAN CANSEVER</t>
  </si>
  <si>
    <t>EMRAH KÜÇÜK</t>
  </si>
  <si>
    <t>OSMAN PEKİN</t>
  </si>
  <si>
    <t>EMRE  ÖZTÜRK</t>
  </si>
  <si>
    <t>TRABZON-KARŞIYAKASPOR</t>
  </si>
  <si>
    <t>ÜMİT TUKUN</t>
  </si>
  <si>
    <t>ONUR ŞAHİN</t>
  </si>
  <si>
    <t>SONER AKBAŞ</t>
  </si>
  <si>
    <t>HÜSEYİN KESKİN</t>
  </si>
  <si>
    <t xml:space="preserve">ABDUL KADİR AYDIN </t>
  </si>
  <si>
    <t xml:space="preserve">FURKAN  İPEK </t>
  </si>
  <si>
    <t xml:space="preserve">BAHADIR  İBALAK </t>
  </si>
  <si>
    <t>MURAT  KUFACI</t>
  </si>
  <si>
    <t>SERGEN TERZİ</t>
  </si>
  <si>
    <t>TRABZON-TRABZONSPOR</t>
  </si>
  <si>
    <t>F</t>
  </si>
  <si>
    <t>MİHRAÇ KAYA</t>
  </si>
  <si>
    <t xml:space="preserve">GÜMÜŞHANE </t>
  </si>
  <si>
    <t>ONUR MERAL</t>
  </si>
  <si>
    <t>3000 Metre</t>
  </si>
  <si>
    <t>GİRESUN KARMA</t>
  </si>
  <si>
    <t>EFE MERT DAMAR</t>
  </si>
  <si>
    <t>TOKAT FERDİ</t>
  </si>
  <si>
    <t>13,10,1997</t>
  </si>
  <si>
    <t>CELİL YILMAZ</t>
  </si>
  <si>
    <t>01,08,1997</t>
  </si>
  <si>
    <t>EMRE ÖZÇAVDAR</t>
  </si>
  <si>
    <t>11,07,1997</t>
  </si>
  <si>
    <t>Tokat</t>
  </si>
  <si>
    <t>Küçükler ve Yıldızlar Bölgesel Kros Ligi 2.Kademe</t>
  </si>
  <si>
    <r>
      <rPr>
        <b/>
        <i/>
        <sz val="14"/>
        <color indexed="8"/>
        <rFont val="Cambria"/>
        <family val="1"/>
      </rPr>
      <t xml:space="preserve">Türkiye Atletizm Federasyonu
</t>
    </r>
    <r>
      <rPr>
        <b/>
        <i/>
        <sz val="14"/>
        <color indexed="10"/>
        <rFont val="Cambria"/>
        <family val="1"/>
      </rPr>
      <t xml:space="preserve">Tokat </t>
    </r>
    <r>
      <rPr>
        <b/>
        <i/>
        <sz val="12"/>
        <color indexed="10"/>
        <rFont val="Cambria"/>
        <family val="1"/>
      </rPr>
      <t>Atletizm İl Temsilciliği</t>
    </r>
  </si>
  <si>
    <t>TRABZON - KARAYOLLARI SPOR K.</t>
  </si>
  <si>
    <t>TRABZON BELEDİYE SPOR</t>
  </si>
  <si>
    <t>SERGEN AYAYDIN</t>
  </si>
  <si>
    <t>ÜMİT YÜKSEK</t>
  </si>
  <si>
    <t>ARTVİN-KAFKASÖR</t>
  </si>
  <si>
    <t>DNF</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</si>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</sst>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41F]d\ mmmm\ yyyy\ dddd"/>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right style="thin"/>
      <top style="medium"/>
      <bottom style="hair"/>
    </border>
    <border>
      <left style="thin"/>
      <right style="thin"/>
      <top style="medium"/>
      <bottom style="hair"/>
    </border>
    <border>
      <left style="thin"/>
      <right style="thin"/>
      <top style="hair"/>
      <bottom>
        <color indexed="63"/>
      </bottom>
    </border>
    <border>
      <left style="thin"/>
      <right style="medium"/>
      <top style="hair"/>
      <bottom>
        <color indexed="63"/>
      </bottom>
    </border>
    <border>
      <left style="thin"/>
      <right style="thin"/>
      <top>
        <color indexed="63"/>
      </top>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0">
    <xf numFmtId="0" fontId="0" fillId="0" borderId="0" xfId="0" applyAlignment="1">
      <alignment/>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1" fillId="29" borderId="27" xfId="0" applyNumberFormat="1" applyFont="1" applyFill="1" applyBorder="1" applyAlignment="1">
      <alignment horizontal="center" vertical="center"/>
    </xf>
    <xf numFmtId="184" fontId="51" fillId="29" borderId="27" xfId="0" applyNumberFormat="1" applyFont="1" applyFill="1" applyBorder="1" applyAlignment="1">
      <alignment vertical="center"/>
    </xf>
    <xf numFmtId="181" fontId="51"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1"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horizontal="left" vertical="center" shrinkToFit="1"/>
    </xf>
    <xf numFmtId="0" fontId="30" fillId="0" borderId="33" xfId="0" applyFont="1" applyFill="1" applyBorder="1" applyAlignment="1">
      <alignment horizontal="center" vertical="center" wrapText="1"/>
    </xf>
    <xf numFmtId="14" fontId="30" fillId="0" borderId="33"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14" fontId="30" fillId="0" borderId="3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5"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1" borderId="35" xfId="0" applyFont="1" applyFill="1" applyBorder="1" applyAlignment="1" applyProtection="1">
      <alignment vertical="center"/>
      <protection hidden="1"/>
    </xf>
    <xf numFmtId="0" fontId="53" fillId="31" borderId="0" xfId="0" applyFont="1" applyFill="1" applyBorder="1" applyAlignment="1" applyProtection="1">
      <alignment horizontal="center" vertical="center"/>
      <protection hidden="1"/>
    </xf>
    <xf numFmtId="0" fontId="52" fillId="31" borderId="36"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54" fillId="32" borderId="35" xfId="0" applyFont="1" applyFill="1" applyBorder="1" applyAlignment="1" applyProtection="1">
      <alignment horizontal="right" vertical="center" wrapText="1"/>
      <protection hidden="1"/>
    </xf>
    <xf numFmtId="0" fontId="54" fillId="32" borderId="35" xfId="0" applyFont="1" applyFill="1" applyBorder="1" applyAlignment="1" applyProtection="1">
      <alignment horizontal="right" vertical="center"/>
      <protection hidden="1"/>
    </xf>
    <xf numFmtId="0" fontId="54" fillId="32" borderId="37" xfId="0" applyFont="1" applyFill="1" applyBorder="1" applyAlignment="1" applyProtection="1">
      <alignment horizontal="right" vertical="center" wrapText="1"/>
      <protection hidden="1"/>
    </xf>
    <xf numFmtId="0" fontId="55" fillId="31" borderId="35" xfId="0" applyFont="1" applyFill="1" applyBorder="1" applyAlignment="1" applyProtection="1">
      <alignment horizontal="right" vertical="center" wrapText="1"/>
      <protection hidden="1"/>
    </xf>
    <xf numFmtId="181" fontId="56" fillId="31" borderId="0" xfId="0" applyNumberFormat="1" applyFont="1" applyFill="1" applyBorder="1" applyAlignment="1" applyProtection="1">
      <alignment horizontal="left" vertical="center" wrapText="1"/>
      <protection hidden="1"/>
    </xf>
    <xf numFmtId="181" fontId="56" fillId="31" borderId="36" xfId="0" applyNumberFormat="1" applyFont="1" applyFill="1" applyBorder="1" applyAlignment="1" applyProtection="1">
      <alignment horizontal="left" vertical="center" wrapText="1"/>
      <protection hidden="1"/>
    </xf>
    <xf numFmtId="0" fontId="23" fillId="31" borderId="40" xfId="0" applyFont="1" applyFill="1" applyBorder="1" applyAlignment="1" applyProtection="1">
      <alignment horizontal="left" vertical="center"/>
      <protection hidden="1"/>
    </xf>
    <xf numFmtId="0" fontId="23" fillId="31" borderId="41" xfId="0" applyFont="1" applyFill="1" applyBorder="1" applyAlignment="1" applyProtection="1">
      <alignment vertical="center" wrapText="1"/>
      <protection hidden="1"/>
    </xf>
    <xf numFmtId="0" fontId="24" fillId="31" borderId="42" xfId="0" applyFont="1" applyFill="1" applyBorder="1" applyAlignment="1" applyProtection="1">
      <alignment vertical="center"/>
      <protection hidden="1"/>
    </xf>
    <xf numFmtId="0" fontId="57" fillId="0" borderId="26"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33"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26" xfId="0" applyFont="1" applyFill="1" applyBorder="1" applyAlignment="1">
      <alignment horizontal="left" vertical="center" shrinkToFit="1"/>
    </xf>
    <xf numFmtId="0" fontId="58" fillId="0" borderId="43" xfId="0" applyFont="1" applyFill="1" applyBorder="1" applyAlignment="1">
      <alignment horizontal="left" vertical="center" shrinkToFit="1"/>
    </xf>
    <xf numFmtId="0" fontId="30" fillId="0" borderId="44" xfId="0" applyFont="1" applyFill="1" applyBorder="1" applyAlignment="1">
      <alignment horizontal="center" vertical="center"/>
    </xf>
    <xf numFmtId="0" fontId="58" fillId="0" borderId="44" xfId="0" applyFont="1" applyFill="1" applyBorder="1" applyAlignment="1">
      <alignment horizontal="left" vertical="center"/>
    </xf>
    <xf numFmtId="0" fontId="30" fillId="0" borderId="45"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24" xfId="0" applyFont="1" applyFill="1" applyBorder="1" applyAlignment="1">
      <alignment horizontal="left" vertical="center"/>
    </xf>
    <xf numFmtId="14" fontId="30" fillId="0" borderId="24" xfId="0" applyNumberFormat="1" applyFont="1" applyFill="1" applyBorder="1" applyAlignment="1">
      <alignment horizontal="center" vertical="center"/>
    </xf>
    <xf numFmtId="0" fontId="58" fillId="0" borderId="24" xfId="0" applyFont="1" applyFill="1" applyBorder="1" applyAlignment="1">
      <alignment horizontal="left" vertical="center"/>
    </xf>
    <xf numFmtId="0" fontId="58" fillId="0" borderId="24" xfId="0" applyFont="1" applyFill="1" applyBorder="1" applyAlignment="1">
      <alignment horizontal="left" vertical="center" shrinkToFit="1"/>
    </xf>
    <xf numFmtId="0" fontId="30" fillId="0" borderId="24" xfId="0" applyFont="1" applyFill="1" applyBorder="1" applyAlignment="1">
      <alignment horizontal="center" vertical="center" wrapText="1"/>
    </xf>
    <xf numFmtId="0" fontId="30" fillId="0" borderId="25"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0" fontId="30" fillId="0" borderId="44" xfId="0" applyFont="1" applyFill="1" applyBorder="1" applyAlignment="1" applyProtection="1">
      <alignment horizontal="left" vertical="center"/>
      <protection locked="0"/>
    </xf>
    <xf numFmtId="0" fontId="30" fillId="0" borderId="25" xfId="0" applyFont="1" applyFill="1" applyBorder="1" applyAlignment="1" applyProtection="1">
      <alignment horizontal="left" vertical="center"/>
      <protection locked="0"/>
    </xf>
    <xf numFmtId="0" fontId="30" fillId="0" borderId="33" xfId="0" applyFont="1" applyFill="1" applyBorder="1" applyAlignment="1" applyProtection="1">
      <alignment horizontal="left" vertical="center"/>
      <protection locked="0"/>
    </xf>
    <xf numFmtId="0" fontId="30" fillId="0" borderId="45" xfId="0" applyFont="1" applyFill="1" applyBorder="1" applyAlignment="1" applyProtection="1">
      <alignment horizontal="left" vertical="center"/>
      <protection locked="0"/>
    </xf>
    <xf numFmtId="0" fontId="30" fillId="0" borderId="24"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0" fontId="30" fillId="0" borderId="45" xfId="0" applyFont="1" applyFill="1" applyBorder="1" applyAlignment="1">
      <alignment horizontal="center" vertical="center" wrapText="1"/>
    </xf>
    <xf numFmtId="0" fontId="58" fillId="0" borderId="45" xfId="0" applyFont="1" applyFill="1" applyBorder="1" applyAlignment="1">
      <alignment horizontal="left" vertical="center" shrinkToFit="1"/>
    </xf>
    <xf numFmtId="0" fontId="58" fillId="0" borderId="45" xfId="0" applyFont="1" applyFill="1" applyBorder="1" applyAlignment="1">
      <alignment horizontal="left" vertical="center"/>
    </xf>
    <xf numFmtId="0" fontId="30" fillId="0" borderId="24" xfId="0" applyFont="1" applyFill="1" applyBorder="1" applyAlignment="1">
      <alignment horizontal="left" vertical="center" shrinkToFit="1"/>
    </xf>
    <xf numFmtId="0" fontId="30" fillId="0" borderId="46" xfId="0" applyFont="1" applyFill="1" applyBorder="1" applyAlignment="1">
      <alignment horizontal="center" vertical="center"/>
    </xf>
    <xf numFmtId="0" fontId="30" fillId="0" borderId="46" xfId="0" applyFont="1" applyFill="1" applyBorder="1" applyAlignment="1">
      <alignment horizontal="left" vertical="center"/>
    </xf>
    <xf numFmtId="0" fontId="30" fillId="0" borderId="46" xfId="0" applyFont="1" applyFill="1" applyBorder="1" applyAlignment="1">
      <alignment horizontal="left" vertical="center" shrinkToFit="1"/>
    </xf>
    <xf numFmtId="0" fontId="30" fillId="0" borderId="46" xfId="0" applyFont="1" applyFill="1" applyBorder="1" applyAlignment="1">
      <alignment horizontal="center" vertical="center" wrapText="1"/>
    </xf>
    <xf numFmtId="14" fontId="30" fillId="0" borderId="47" xfId="0" applyNumberFormat="1" applyFont="1" applyFill="1" applyBorder="1" applyAlignment="1">
      <alignment horizontal="center" vertical="center"/>
    </xf>
    <xf numFmtId="0" fontId="30" fillId="0" borderId="4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14" fontId="30" fillId="0" borderId="0" xfId="0" applyNumberFormat="1" applyFont="1" applyFill="1" applyBorder="1" applyAlignment="1">
      <alignment horizontal="center" vertical="center"/>
    </xf>
    <xf numFmtId="0" fontId="30" fillId="0" borderId="43" xfId="0" applyFont="1" applyFill="1" applyBorder="1" applyAlignment="1">
      <alignment horizontal="center" vertical="center"/>
    </xf>
    <xf numFmtId="0" fontId="30" fillId="0" borderId="43"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59" fillId="32" borderId="49" xfId="0" applyFont="1" applyFill="1" applyBorder="1" applyAlignment="1" applyProtection="1">
      <alignment horizontal="left" vertical="center" wrapText="1"/>
      <protection locked="0"/>
    </xf>
    <xf numFmtId="0" fontId="59" fillId="32" borderId="50" xfId="0" applyFont="1" applyFill="1" applyBorder="1" applyAlignment="1" applyProtection="1">
      <alignment horizontal="left" vertical="center" wrapText="1"/>
      <protection locked="0"/>
    </xf>
    <xf numFmtId="184" fontId="60" fillId="32" borderId="49" xfId="0" applyNumberFormat="1" applyFont="1" applyFill="1" applyBorder="1" applyAlignment="1" applyProtection="1">
      <alignment horizontal="left" vertical="center" wrapText="1"/>
      <protection locked="0"/>
    </xf>
    <xf numFmtId="184" fontId="60" fillId="32" borderId="50" xfId="0" applyNumberFormat="1" applyFont="1" applyFill="1" applyBorder="1" applyAlignment="1" applyProtection="1">
      <alignment horizontal="left" vertical="center" wrapText="1"/>
      <protection locked="0"/>
    </xf>
    <xf numFmtId="0" fontId="19" fillId="31" borderId="51" xfId="0" applyFont="1" applyFill="1" applyBorder="1" applyAlignment="1" applyProtection="1">
      <alignment horizontal="center" wrapText="1"/>
      <protection hidden="1"/>
    </xf>
    <xf numFmtId="0" fontId="19" fillId="31" borderId="52" xfId="0" applyFont="1" applyFill="1" applyBorder="1" applyAlignment="1" applyProtection="1">
      <alignment horizontal="center" wrapText="1"/>
      <protection hidden="1"/>
    </xf>
    <xf numFmtId="0" fontId="19" fillId="31" borderId="53" xfId="0" applyFont="1" applyFill="1" applyBorder="1" applyAlignment="1" applyProtection="1">
      <alignment horizontal="center" wrapText="1"/>
      <protection hidden="1"/>
    </xf>
    <xf numFmtId="0" fontId="61" fillId="31" borderId="35" xfId="0" applyFont="1" applyFill="1" applyBorder="1" applyAlignment="1" applyProtection="1">
      <alignment horizontal="center" vertical="center" wrapText="1"/>
      <protection locked="0"/>
    </xf>
    <xf numFmtId="0" fontId="61" fillId="31" borderId="0"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61" fillId="31" borderId="35" xfId="0" applyFont="1" applyFill="1" applyBorder="1" applyAlignment="1" applyProtection="1">
      <alignment horizontal="center" vertical="center"/>
      <protection hidden="1"/>
    </xf>
    <xf numFmtId="0" fontId="61" fillId="31" borderId="0" xfId="0" applyFont="1" applyFill="1" applyBorder="1" applyAlignment="1" applyProtection="1">
      <alignment horizontal="center" vertical="center"/>
      <protection hidden="1"/>
    </xf>
    <xf numFmtId="0" fontId="61" fillId="31" borderId="36" xfId="0" applyFont="1" applyFill="1" applyBorder="1" applyAlignment="1" applyProtection="1">
      <alignment horizontal="center" vertical="center"/>
      <protection hidden="1"/>
    </xf>
    <xf numFmtId="0" fontId="53" fillId="31" borderId="35" xfId="0" applyFont="1" applyFill="1" applyBorder="1" applyAlignment="1" applyProtection="1">
      <alignment horizontal="center" vertical="center" wrapText="1"/>
      <protection hidden="1"/>
    </xf>
    <xf numFmtId="0" fontId="53" fillId="31" borderId="0"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protection hidden="1"/>
    </xf>
    <xf numFmtId="0" fontId="53" fillId="31" borderId="35" xfId="0" applyFont="1" applyFill="1" applyBorder="1" applyAlignment="1" applyProtection="1">
      <alignment horizontal="center" vertical="center"/>
      <protection hidden="1"/>
    </xf>
    <xf numFmtId="0" fontId="51"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2" fillId="29" borderId="0" xfId="0" applyNumberFormat="1" applyFont="1" applyFill="1" applyAlignment="1">
      <alignment horizontal="center" vertical="center" wrapText="1"/>
    </xf>
    <xf numFmtId="184" fontId="51"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3" fillId="29" borderId="0" xfId="0" applyNumberFormat="1" applyFont="1" applyFill="1" applyAlignment="1">
      <alignment horizontal="center" vertical="center" wrapText="1"/>
    </xf>
    <xf numFmtId="184" fontId="51"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1" fillId="29" borderId="27" xfId="0" applyNumberFormat="1" applyFont="1" applyFill="1" applyBorder="1" applyAlignment="1" applyProtection="1">
      <alignment horizontal="left" vertical="center"/>
      <protection hidden="1"/>
    </xf>
    <xf numFmtId="184" fontId="51"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4"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xf>
    <xf numFmtId="0" fontId="57" fillId="0" borderId="26" xfId="0" applyFont="1" applyFill="1" applyBorder="1" applyAlignment="1">
      <alignment horizontal="left" vertical="center" shrinkToFit="1"/>
    </xf>
    <xf numFmtId="0" fontId="57" fillId="0" borderId="26" xfId="0" applyFont="1" applyFill="1" applyBorder="1" applyAlignment="1">
      <alignment horizontal="center" vertical="center" wrapText="1"/>
    </xf>
    <xf numFmtId="14" fontId="57" fillId="0" borderId="26" xfId="0" applyNumberFormat="1" applyFont="1" applyFill="1" applyBorder="1" applyAlignment="1">
      <alignment horizontal="center" vertical="center"/>
    </xf>
    <xf numFmtId="0" fontId="57" fillId="0" borderId="25" xfId="0" applyFont="1" applyFill="1" applyBorder="1" applyAlignment="1">
      <alignment horizontal="center" vertical="center"/>
    </xf>
    <xf numFmtId="0" fontId="57" fillId="0" borderId="25" xfId="0" applyFont="1" applyFill="1" applyBorder="1" applyAlignment="1">
      <alignment horizontal="center" vertical="center" wrapText="1"/>
    </xf>
    <xf numFmtId="14" fontId="57" fillId="0" borderId="25" xfId="0" applyNumberFormat="1" applyFont="1" applyFill="1" applyBorder="1" applyAlignment="1">
      <alignment horizontal="center" vertical="center"/>
    </xf>
    <xf numFmtId="0" fontId="57" fillId="0" borderId="33" xfId="0" applyFont="1" applyFill="1" applyBorder="1" applyAlignment="1">
      <alignment horizontal="center" vertical="center"/>
    </xf>
    <xf numFmtId="0" fontId="57" fillId="0" borderId="43" xfId="0" applyFont="1" applyFill="1" applyBorder="1" applyAlignment="1">
      <alignment horizontal="left" vertical="center" shrinkToFit="1"/>
    </xf>
    <xf numFmtId="0" fontId="57" fillId="0" borderId="33" xfId="0" applyFont="1" applyFill="1" applyBorder="1" applyAlignment="1">
      <alignment horizontal="center" vertical="center" wrapText="1"/>
    </xf>
    <xf numFmtId="14" fontId="57" fillId="0" borderId="33" xfId="0" applyNumberFormat="1" applyFont="1" applyFill="1" applyBorder="1" applyAlignment="1">
      <alignment horizontal="center" vertical="center"/>
    </xf>
    <xf numFmtId="0" fontId="57" fillId="25" borderId="44" xfId="0" applyFont="1" applyFill="1" applyBorder="1" applyAlignment="1">
      <alignment horizontal="left" vertical="center"/>
    </xf>
    <xf numFmtId="0" fontId="57" fillId="25" borderId="44" xfId="0" applyFont="1" applyFill="1" applyBorder="1" applyAlignment="1">
      <alignment horizontal="left" vertical="center" shrinkToFit="1"/>
    </xf>
    <xf numFmtId="0" fontId="57" fillId="25" borderId="44" xfId="0" applyFont="1" applyFill="1" applyBorder="1" applyAlignment="1">
      <alignment horizontal="center" vertical="center" wrapText="1"/>
    </xf>
    <xf numFmtId="14" fontId="57" fillId="25" borderId="44" xfId="0" applyNumberFormat="1" applyFont="1" applyFill="1" applyBorder="1" applyAlignment="1">
      <alignment horizontal="center" vertical="center"/>
    </xf>
    <xf numFmtId="0" fontId="57" fillId="25" borderId="25" xfId="0" applyFont="1" applyFill="1" applyBorder="1" applyAlignment="1">
      <alignment horizontal="left" vertical="center"/>
    </xf>
    <xf numFmtId="0" fontId="57" fillId="25" borderId="25" xfId="0" applyFont="1" applyFill="1" applyBorder="1" applyAlignment="1">
      <alignment horizontal="left" vertical="center" shrinkToFit="1"/>
    </xf>
    <xf numFmtId="0" fontId="57" fillId="25" borderId="25" xfId="0" applyFont="1" applyFill="1" applyBorder="1" applyAlignment="1">
      <alignment horizontal="center" vertical="center" wrapText="1"/>
    </xf>
    <xf numFmtId="14" fontId="57" fillId="25" borderId="25" xfId="0" applyNumberFormat="1" applyFont="1" applyFill="1" applyBorder="1" applyAlignment="1">
      <alignment horizontal="center" vertical="center"/>
    </xf>
    <xf numFmtId="0" fontId="57" fillId="25" borderId="33" xfId="0" applyFont="1" applyFill="1" applyBorder="1" applyAlignment="1">
      <alignment horizontal="left" vertical="center"/>
    </xf>
    <xf numFmtId="0" fontId="57" fillId="25" borderId="33" xfId="0" applyFont="1" applyFill="1" applyBorder="1" applyAlignment="1">
      <alignment horizontal="left" vertical="center" shrinkToFit="1"/>
    </xf>
    <xf numFmtId="0" fontId="57" fillId="25" borderId="33" xfId="0" applyFont="1" applyFill="1" applyBorder="1" applyAlignment="1">
      <alignment horizontal="center" vertical="center" wrapText="1"/>
    </xf>
    <xf numFmtId="14" fontId="57" fillId="25" borderId="33" xfId="0" applyNumberFormat="1" applyFont="1" applyFill="1" applyBorder="1" applyAlignment="1">
      <alignment horizontal="center" vertical="center"/>
    </xf>
  </cellXfs>
  <cellStyles count="6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2" xfId="40"/>
    <cellStyle name="%60 - Vurgu3" xfId="41"/>
    <cellStyle name="%60 - Vurgu4" xfId="42"/>
    <cellStyle name="%60 - Vurgu5" xfId="43"/>
    <cellStyle name="%60 - Vurgu6" xfId="44"/>
    <cellStyle name="Açıklama Metni" xfId="45"/>
    <cellStyle name="Ana Başlık" xfId="46"/>
    <cellStyle name="Bağlı Hücre" xfId="47"/>
    <cellStyle name="Başlık 1" xfId="48"/>
    <cellStyle name="Başlık 2" xfId="49"/>
    <cellStyle name="Başlık 3" xfId="50"/>
    <cellStyle name="Başlık 4" xfId="51"/>
    <cellStyle name="Comma" xfId="52"/>
    <cellStyle name="Comma [0]" xfId="53"/>
    <cellStyle name="Çıkış" xfId="54"/>
    <cellStyle name="Giriş" xfId="55"/>
    <cellStyle name="Hesaplama" xfId="56"/>
    <cellStyle name="İşaretli Hücre" xfId="57"/>
    <cellStyle name="İyi" xfId="58"/>
    <cellStyle name="Kötü" xfId="59"/>
    <cellStyle name="Normal 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dxfs count="8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6</xdr:row>
      <xdr:rowOff>47625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Belgelerim\Kar&#351;&#305;dan%20Y&#252;klenenler\_&#199;AR&#350;AMB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Sayfa1"/>
      <sheetName val="FERDİ"/>
      <sheetName val="Küçükler Kayıt Formu"/>
      <sheetName val="Yıldızlar Kayıt Formu"/>
      <sheetName val="Program"/>
      <sheetName val="Bölgeler ve kayıt mür.adresleri"/>
    </sheetNames>
    <sheetDataSet>
      <sheetData sheetId="3">
        <row r="20">
          <cell r="C20" t="str">
            <v>SAMSUN ÇARŞAMBA END. MES. LİS. SP.K.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A7" sqref="A7"/>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168"/>
      <c r="B1" s="169"/>
      <c r="C1" s="170"/>
    </row>
    <row r="2" spans="1:5" ht="42.75" customHeight="1">
      <c r="A2" s="171" t="s">
        <v>73</v>
      </c>
      <c r="B2" s="172"/>
      <c r="C2" s="173"/>
      <c r="D2" s="101"/>
      <c r="E2" s="101"/>
    </row>
    <row r="3" spans="1:5" ht="24.75" customHeight="1">
      <c r="A3" s="174"/>
      <c r="B3" s="175"/>
      <c r="C3" s="176"/>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177" t="str">
        <f>B24</f>
        <v>Küçükler ve Yıldızlar Bölgesel Kros Ligi 2.Kademe</v>
      </c>
      <c r="B18" s="178"/>
      <c r="C18" s="179"/>
    </row>
    <row r="19" spans="1:3" ht="31.5" customHeight="1">
      <c r="A19" s="180"/>
      <c r="B19" s="178"/>
      <c r="C19" s="179"/>
    </row>
    <row r="20" spans="1:3" ht="25.5" customHeight="1">
      <c r="A20" s="107"/>
      <c r="B20" s="108" t="str">
        <f>B27</f>
        <v>Tokat</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164" t="s">
        <v>72</v>
      </c>
      <c r="C24" s="165"/>
    </row>
    <row r="25" spans="1:3" ht="21" customHeight="1">
      <c r="A25" s="114" t="s">
        <v>11</v>
      </c>
      <c r="B25" s="164" t="s">
        <v>62</v>
      </c>
      <c r="C25" s="165"/>
    </row>
    <row r="26" spans="1:3" ht="21" customHeight="1">
      <c r="A26" s="115" t="s">
        <v>12</v>
      </c>
      <c r="B26" s="164" t="s">
        <v>26</v>
      </c>
      <c r="C26" s="165"/>
    </row>
    <row r="27" spans="1:3" ht="21" customHeight="1">
      <c r="A27" s="114" t="s">
        <v>13</v>
      </c>
      <c r="B27" s="164" t="s">
        <v>71</v>
      </c>
      <c r="C27" s="165"/>
    </row>
    <row r="28" spans="1:3" ht="21" customHeight="1">
      <c r="A28" s="116" t="s">
        <v>16</v>
      </c>
      <c r="B28" s="166">
        <v>41693.458333333336</v>
      </c>
      <c r="C28" s="167"/>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tabSelected="1" view="pageBreakPreview" zoomScaleSheetLayoutView="100" zoomScalePageLayoutView="0" workbookViewId="0" topLeftCell="A10">
      <selection activeCell="G23" sqref="G23"/>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82" t="str">
        <f>KAPAK!A2</f>
        <v>Türkiye Atletizm Federasyonu
Tokat Atletizm İl Temsilciliği</v>
      </c>
      <c r="B1" s="183"/>
      <c r="C1" s="183"/>
      <c r="D1" s="183"/>
      <c r="E1" s="183"/>
      <c r="F1" s="183"/>
    </row>
    <row r="2" spans="1:6" ht="18.75" customHeight="1">
      <c r="A2" s="184" t="str">
        <f>KAPAK!B24</f>
        <v>Küçükler ve Yıldızlar Bölgesel Kros Ligi 2.Kademe</v>
      </c>
      <c r="B2" s="184"/>
      <c r="C2" s="184"/>
      <c r="D2" s="184"/>
      <c r="E2" s="184"/>
      <c r="F2" s="184"/>
    </row>
    <row r="3" spans="1:6" ht="15.75" customHeight="1">
      <c r="A3" s="185" t="str">
        <f>KAPAK!B27</f>
        <v>Tokat</v>
      </c>
      <c r="B3" s="185"/>
      <c r="C3" s="185"/>
      <c r="D3" s="185"/>
      <c r="E3" s="185"/>
      <c r="F3" s="185"/>
    </row>
    <row r="4" spans="1:6" ht="15.75" customHeight="1">
      <c r="A4" s="181" t="str">
        <f>KAPAK!B26</f>
        <v>Yıldız Erkekler</v>
      </c>
      <c r="B4" s="181"/>
      <c r="C4" s="181"/>
      <c r="D4" s="65" t="str">
        <f>KAPAK!B25</f>
        <v>3000 Metre</v>
      </c>
      <c r="E4" s="186">
        <f>KAPAK!B28</f>
        <v>41693.458333333336</v>
      </c>
      <c r="F4" s="186"/>
    </row>
    <row r="5" spans="1:8" s="69" customFormat="1" ht="26.25" thickBot="1">
      <c r="A5" s="66" t="s">
        <v>0</v>
      </c>
      <c r="B5" s="66" t="s">
        <v>1</v>
      </c>
      <c r="C5" s="67" t="s">
        <v>3</v>
      </c>
      <c r="D5" s="66" t="s">
        <v>22</v>
      </c>
      <c r="E5" s="66" t="s">
        <v>8</v>
      </c>
      <c r="F5" s="68" t="s">
        <v>2</v>
      </c>
      <c r="G5" s="70"/>
      <c r="H5" s="70"/>
    </row>
    <row r="6" spans="1:6" ht="20.25" customHeight="1">
      <c r="A6" s="71">
        <v>1</v>
      </c>
      <c r="B6" s="206">
        <v>238</v>
      </c>
      <c r="C6" s="218" t="s">
        <v>28</v>
      </c>
      <c r="D6" s="219" t="s">
        <v>29</v>
      </c>
      <c r="E6" s="220" t="s">
        <v>27</v>
      </c>
      <c r="F6" s="221">
        <v>35838</v>
      </c>
    </row>
    <row r="7" spans="1:6" ht="20.25" customHeight="1">
      <c r="A7" s="72">
        <v>2</v>
      </c>
      <c r="B7" s="211">
        <v>239</v>
      </c>
      <c r="C7" s="222" t="s">
        <v>30</v>
      </c>
      <c r="D7" s="223" t="s">
        <v>29</v>
      </c>
      <c r="E7" s="224" t="s">
        <v>27</v>
      </c>
      <c r="F7" s="225">
        <v>36037</v>
      </c>
    </row>
    <row r="8" spans="1:6" ht="20.25" customHeight="1">
      <c r="A8" s="72">
        <v>3</v>
      </c>
      <c r="B8" s="211">
        <v>240</v>
      </c>
      <c r="C8" s="222" t="s">
        <v>31</v>
      </c>
      <c r="D8" s="223" t="s">
        <v>29</v>
      </c>
      <c r="E8" s="224" t="s">
        <v>27</v>
      </c>
      <c r="F8" s="225">
        <v>35498</v>
      </c>
    </row>
    <row r="9" spans="1:6" ht="20.25" customHeight="1" thickBot="1">
      <c r="A9" s="72">
        <v>4</v>
      </c>
      <c r="B9" s="214">
        <v>241</v>
      </c>
      <c r="C9" s="226" t="s">
        <v>32</v>
      </c>
      <c r="D9" s="227" t="s">
        <v>29</v>
      </c>
      <c r="E9" s="228" t="s">
        <v>27</v>
      </c>
      <c r="F9" s="229" t="s">
        <v>33</v>
      </c>
    </row>
    <row r="10" spans="1:6" ht="20.25" customHeight="1">
      <c r="A10" s="72">
        <v>5</v>
      </c>
      <c r="B10" s="206">
        <v>242</v>
      </c>
      <c r="C10" s="207" t="s">
        <v>34</v>
      </c>
      <c r="D10" s="208" t="s">
        <v>35</v>
      </c>
      <c r="E10" s="209" t="s">
        <v>27</v>
      </c>
      <c r="F10" s="210">
        <v>35893</v>
      </c>
    </row>
    <row r="11" spans="1:6" ht="20.25" customHeight="1">
      <c r="A11" s="72">
        <v>6</v>
      </c>
      <c r="B11" s="211">
        <v>243</v>
      </c>
      <c r="C11" s="124" t="s">
        <v>36</v>
      </c>
      <c r="D11" s="208" t="s">
        <v>35</v>
      </c>
      <c r="E11" s="212" t="s">
        <v>27</v>
      </c>
      <c r="F11" s="213">
        <v>35973</v>
      </c>
    </row>
    <row r="12" spans="1:6" ht="20.25" customHeight="1">
      <c r="A12" s="72">
        <v>7</v>
      </c>
      <c r="B12" s="211">
        <v>244</v>
      </c>
      <c r="C12" s="124" t="s">
        <v>37</v>
      </c>
      <c r="D12" s="208" t="s">
        <v>35</v>
      </c>
      <c r="E12" s="212" t="s">
        <v>27</v>
      </c>
      <c r="F12" s="213">
        <v>35859</v>
      </c>
    </row>
    <row r="13" spans="1:6" ht="20.25" customHeight="1" thickBot="1">
      <c r="A13" s="72">
        <v>8</v>
      </c>
      <c r="B13" s="214">
        <v>245</v>
      </c>
      <c r="C13" s="125" t="s">
        <v>38</v>
      </c>
      <c r="D13" s="215" t="s">
        <v>35</v>
      </c>
      <c r="E13" s="216" t="s">
        <v>27</v>
      </c>
      <c r="F13" s="217">
        <v>35925</v>
      </c>
    </row>
    <row r="14" spans="1:6" ht="20.25" customHeight="1">
      <c r="A14" s="72">
        <v>9</v>
      </c>
      <c r="B14" s="206">
        <v>254</v>
      </c>
      <c r="C14" s="207" t="s">
        <v>41</v>
      </c>
      <c r="D14" s="208" t="s">
        <v>42</v>
      </c>
      <c r="E14" s="209" t="s">
        <v>27</v>
      </c>
      <c r="F14" s="210">
        <v>35575</v>
      </c>
    </row>
    <row r="15" spans="1:6" ht="20.25" customHeight="1">
      <c r="A15" s="72">
        <v>10</v>
      </c>
      <c r="B15" s="211">
        <v>255</v>
      </c>
      <c r="C15" s="124" t="s">
        <v>43</v>
      </c>
      <c r="D15" s="208" t="s">
        <v>42</v>
      </c>
      <c r="E15" s="212" t="s">
        <v>27</v>
      </c>
      <c r="F15" s="213">
        <v>36072</v>
      </c>
    </row>
    <row r="16" spans="1:6" ht="20.25" customHeight="1">
      <c r="A16" s="72">
        <v>11</v>
      </c>
      <c r="B16" s="211">
        <v>256</v>
      </c>
      <c r="C16" s="124" t="s">
        <v>44</v>
      </c>
      <c r="D16" s="208" t="s">
        <v>42</v>
      </c>
      <c r="E16" s="212" t="s">
        <v>27</v>
      </c>
      <c r="F16" s="213">
        <v>36102</v>
      </c>
    </row>
    <row r="17" spans="1:6" ht="20.25" customHeight="1" thickBot="1">
      <c r="A17" s="72">
        <v>12</v>
      </c>
      <c r="B17" s="214">
        <v>257</v>
      </c>
      <c r="C17" s="125" t="s">
        <v>45</v>
      </c>
      <c r="D17" s="215" t="s">
        <v>42</v>
      </c>
      <c r="E17" s="216" t="s">
        <v>27</v>
      </c>
      <c r="F17" s="217">
        <v>36047</v>
      </c>
    </row>
    <row r="18" spans="1:6" ht="20.25" customHeight="1">
      <c r="A18" s="72">
        <v>13</v>
      </c>
      <c r="B18" s="206">
        <v>262</v>
      </c>
      <c r="C18" s="207" t="s">
        <v>48</v>
      </c>
      <c r="D18" s="208" t="str">
        <f>'[1]Küçükler Kayıt Formu'!$C$20</f>
        <v>SAMSUN ÇARŞAMBA END. MES. LİS. SP.K.</v>
      </c>
      <c r="E18" s="209" t="s">
        <v>27</v>
      </c>
      <c r="F18" s="210">
        <v>35471</v>
      </c>
    </row>
    <row r="19" spans="1:6" ht="20.25" customHeight="1">
      <c r="A19" s="72">
        <v>14</v>
      </c>
      <c r="B19" s="211">
        <v>263</v>
      </c>
      <c r="C19" s="124" t="s">
        <v>49</v>
      </c>
      <c r="D19" s="208" t="str">
        <f>'[1]Küçükler Kayıt Formu'!$C$20</f>
        <v>SAMSUN ÇARŞAMBA END. MES. LİS. SP.K.</v>
      </c>
      <c r="E19" s="212" t="s">
        <v>27</v>
      </c>
      <c r="F19" s="213">
        <v>36147</v>
      </c>
    </row>
    <row r="20" spans="1:6" ht="20.25" customHeight="1">
      <c r="A20" s="72">
        <v>15</v>
      </c>
      <c r="B20" s="211">
        <v>264</v>
      </c>
      <c r="C20" s="124" t="s">
        <v>50</v>
      </c>
      <c r="D20" s="208" t="str">
        <f>'[1]Küçükler Kayıt Formu'!$C$20</f>
        <v>SAMSUN ÇARŞAMBA END. MES. LİS. SP.K.</v>
      </c>
      <c r="E20" s="212" t="s">
        <v>27</v>
      </c>
      <c r="F20" s="213">
        <v>35521</v>
      </c>
    </row>
    <row r="21" spans="1:6" ht="20.25" customHeight="1" thickBot="1">
      <c r="A21" s="72">
        <v>16</v>
      </c>
      <c r="B21" s="214">
        <v>265</v>
      </c>
      <c r="C21" s="125" t="s">
        <v>51</v>
      </c>
      <c r="D21" s="215" t="str">
        <f>'[1]Küçükler Kayıt Formu'!$C$20</f>
        <v>SAMSUN ÇARŞAMBA END. MES. LİS. SP.K.</v>
      </c>
      <c r="E21" s="216" t="s">
        <v>27</v>
      </c>
      <c r="F21" s="217">
        <v>36129</v>
      </c>
    </row>
    <row r="22" spans="1:6" ht="20.25" customHeight="1">
      <c r="A22" s="72">
        <v>17</v>
      </c>
      <c r="B22" s="130">
        <v>269</v>
      </c>
      <c r="C22" s="131" t="s">
        <v>52</v>
      </c>
      <c r="D22" s="128" t="s">
        <v>63</v>
      </c>
      <c r="E22" s="86" t="s">
        <v>27</v>
      </c>
      <c r="F22" s="87">
        <v>35591</v>
      </c>
    </row>
    <row r="23" spans="1:6" ht="20.25" customHeight="1">
      <c r="A23" s="72">
        <v>18</v>
      </c>
      <c r="B23" s="73">
        <v>270</v>
      </c>
      <c r="C23" s="126" t="s">
        <v>53</v>
      </c>
      <c r="D23" s="128" t="s">
        <v>63</v>
      </c>
      <c r="E23" s="76" t="s">
        <v>27</v>
      </c>
      <c r="F23" s="77">
        <v>36096</v>
      </c>
    </row>
    <row r="24" spans="1:6" ht="20.25" customHeight="1">
      <c r="A24" s="72">
        <v>19</v>
      </c>
      <c r="B24" s="73">
        <v>271</v>
      </c>
      <c r="C24" s="126" t="s">
        <v>54</v>
      </c>
      <c r="D24" s="128" t="s">
        <v>63</v>
      </c>
      <c r="E24" s="76" t="s">
        <v>27</v>
      </c>
      <c r="F24" s="77">
        <v>35478</v>
      </c>
    </row>
    <row r="25" spans="1:6" ht="20.25" customHeight="1" thickBot="1">
      <c r="A25" s="72">
        <v>20</v>
      </c>
      <c r="B25" s="78">
        <v>272</v>
      </c>
      <c r="C25" s="127" t="s">
        <v>55</v>
      </c>
      <c r="D25" s="129" t="s">
        <v>63</v>
      </c>
      <c r="E25" s="81" t="s">
        <v>27</v>
      </c>
      <c r="F25" s="82">
        <v>35990</v>
      </c>
    </row>
    <row r="26" spans="1:6" ht="20.25" customHeight="1">
      <c r="A26" s="72">
        <v>21</v>
      </c>
      <c r="B26" s="132">
        <v>253</v>
      </c>
      <c r="C26" s="150" t="s">
        <v>56</v>
      </c>
      <c r="D26" s="149" t="s">
        <v>57</v>
      </c>
      <c r="E26" s="148" t="s">
        <v>58</v>
      </c>
      <c r="F26" s="133">
        <v>35821</v>
      </c>
    </row>
    <row r="27" spans="1:6" ht="20.25" customHeight="1">
      <c r="A27" s="72">
        <v>22</v>
      </c>
      <c r="B27" s="72">
        <v>232</v>
      </c>
      <c r="C27" s="136" t="s">
        <v>59</v>
      </c>
      <c r="D27" s="137" t="s">
        <v>60</v>
      </c>
      <c r="E27" s="138" t="s">
        <v>58</v>
      </c>
      <c r="F27" s="135">
        <v>35765</v>
      </c>
    </row>
    <row r="28" spans="1:6" ht="20.25" customHeight="1">
      <c r="A28" s="72">
        <v>23</v>
      </c>
      <c r="B28" s="72">
        <v>233</v>
      </c>
      <c r="C28" s="136" t="s">
        <v>61</v>
      </c>
      <c r="D28" s="137" t="s">
        <v>60</v>
      </c>
      <c r="E28" s="138" t="s">
        <v>58</v>
      </c>
      <c r="F28" s="135">
        <v>35795</v>
      </c>
    </row>
    <row r="29" spans="1:6" ht="20.25" customHeight="1">
      <c r="A29" s="72">
        <v>24</v>
      </c>
      <c r="B29" s="72">
        <v>247</v>
      </c>
      <c r="C29" s="136" t="s">
        <v>39</v>
      </c>
      <c r="D29" s="137" t="s">
        <v>74</v>
      </c>
      <c r="E29" s="138" t="s">
        <v>58</v>
      </c>
      <c r="F29" s="135">
        <v>35840</v>
      </c>
    </row>
    <row r="30" spans="1:6" ht="20.25" customHeight="1">
      <c r="A30" s="72">
        <v>25</v>
      </c>
      <c r="B30" s="72">
        <v>248</v>
      </c>
      <c r="C30" s="136" t="s">
        <v>40</v>
      </c>
      <c r="D30" s="137" t="s">
        <v>74</v>
      </c>
      <c r="E30" s="138" t="s">
        <v>58</v>
      </c>
      <c r="F30" s="135">
        <v>35959</v>
      </c>
    </row>
    <row r="31" spans="1:6" ht="20.25" customHeight="1">
      <c r="A31" s="72">
        <v>26</v>
      </c>
      <c r="B31" s="72">
        <v>220</v>
      </c>
      <c r="C31" s="136" t="s">
        <v>46</v>
      </c>
      <c r="D31" s="137" t="s">
        <v>47</v>
      </c>
      <c r="E31" s="138" t="s">
        <v>58</v>
      </c>
      <c r="F31" s="135">
        <v>35685</v>
      </c>
    </row>
    <row r="32" spans="1:6" ht="20.25" customHeight="1">
      <c r="A32" s="72">
        <v>27</v>
      </c>
      <c r="B32" s="72">
        <v>287</v>
      </c>
      <c r="C32" s="134" t="s">
        <v>64</v>
      </c>
      <c r="D32" s="151" t="s">
        <v>65</v>
      </c>
      <c r="E32" s="138" t="s">
        <v>58</v>
      </c>
      <c r="F32" s="135" t="s">
        <v>66</v>
      </c>
    </row>
    <row r="33" spans="1:6" ht="20.25" customHeight="1">
      <c r="A33" s="72">
        <v>28</v>
      </c>
      <c r="B33" s="72">
        <v>229</v>
      </c>
      <c r="C33" s="134" t="s">
        <v>67</v>
      </c>
      <c r="D33" s="151" t="s">
        <v>75</v>
      </c>
      <c r="E33" s="138" t="s">
        <v>58</v>
      </c>
      <c r="F33" s="135" t="s">
        <v>68</v>
      </c>
    </row>
    <row r="34" spans="1:6" ht="20.25" customHeight="1">
      <c r="A34" s="152">
        <v>29</v>
      </c>
      <c r="B34" s="152">
        <v>230</v>
      </c>
      <c r="C34" s="153" t="s">
        <v>69</v>
      </c>
      <c r="D34" s="154" t="s">
        <v>75</v>
      </c>
      <c r="E34" s="155" t="s">
        <v>58</v>
      </c>
      <c r="F34" s="156" t="s">
        <v>70</v>
      </c>
    </row>
    <row r="35" spans="1:6" ht="20.25" customHeight="1">
      <c r="A35" s="72">
        <v>30</v>
      </c>
      <c r="B35" s="72">
        <v>211</v>
      </c>
      <c r="C35" s="136" t="s">
        <v>76</v>
      </c>
      <c r="D35" s="137" t="s">
        <v>78</v>
      </c>
      <c r="E35" s="138" t="s">
        <v>58</v>
      </c>
      <c r="F35" s="135">
        <v>35769</v>
      </c>
    </row>
    <row r="36" spans="1:6" ht="20.25" customHeight="1" thickBot="1">
      <c r="A36" s="161">
        <v>31</v>
      </c>
      <c r="B36" s="161">
        <v>217</v>
      </c>
      <c r="C36" s="162" t="s">
        <v>77</v>
      </c>
      <c r="D36" s="129" t="s">
        <v>78</v>
      </c>
      <c r="E36" s="161" t="s">
        <v>58</v>
      </c>
      <c r="F36" s="163">
        <v>35667</v>
      </c>
    </row>
    <row r="37" spans="1:6" ht="20.25" customHeight="1">
      <c r="A37" s="158">
        <v>32</v>
      </c>
      <c r="B37" s="158"/>
      <c r="C37" s="159"/>
      <c r="D37" s="159"/>
      <c r="E37" s="158"/>
      <c r="F37" s="160"/>
    </row>
    <row r="38" spans="1:6" ht="20.25" customHeight="1">
      <c r="A38" s="158">
        <v>33</v>
      </c>
      <c r="B38" s="158"/>
      <c r="C38" s="159"/>
      <c r="D38" s="159"/>
      <c r="E38" s="158"/>
      <c r="F38" s="160"/>
    </row>
    <row r="39" spans="1:6" ht="20.25" customHeight="1">
      <c r="A39" s="158">
        <v>34</v>
      </c>
      <c r="B39" s="158"/>
      <c r="C39" s="159"/>
      <c r="D39" s="159"/>
      <c r="E39" s="158"/>
      <c r="F39" s="160"/>
    </row>
    <row r="40" spans="1:6" ht="20.25" customHeight="1">
      <c r="A40" s="158">
        <v>35</v>
      </c>
      <c r="B40" s="158"/>
      <c r="C40" s="159"/>
      <c r="D40" s="159"/>
      <c r="E40" s="158"/>
      <c r="F40" s="160"/>
    </row>
    <row r="41" spans="1:6" ht="20.25" customHeight="1">
      <c r="A41" s="158">
        <v>36</v>
      </c>
      <c r="B41" s="158"/>
      <c r="C41" s="159"/>
      <c r="D41" s="159"/>
      <c r="E41" s="158"/>
      <c r="F41" s="160"/>
    </row>
    <row r="42" ht="20.25" customHeight="1">
      <c r="A42" s="157">
        <v>37</v>
      </c>
    </row>
    <row r="43" ht="20.25" customHeight="1">
      <c r="A43" s="72">
        <v>38</v>
      </c>
    </row>
    <row r="44" ht="20.25" customHeight="1">
      <c r="A44" s="72">
        <v>39</v>
      </c>
    </row>
    <row r="45" ht="20.25" customHeight="1">
      <c r="A45" s="72">
        <v>40</v>
      </c>
    </row>
    <row r="46" ht="20.25" customHeight="1">
      <c r="A46" s="72">
        <v>41</v>
      </c>
    </row>
    <row r="47" ht="20.25" customHeight="1">
      <c r="A47" s="72">
        <v>42</v>
      </c>
    </row>
    <row r="48" ht="20.25" customHeight="1">
      <c r="A48" s="72">
        <v>43</v>
      </c>
    </row>
    <row r="49" ht="20.25" customHeight="1">
      <c r="A49" s="72">
        <v>44</v>
      </c>
    </row>
    <row r="50" ht="20.25" customHeight="1">
      <c r="A50" s="72">
        <v>45</v>
      </c>
    </row>
    <row r="51" ht="20.25" customHeight="1">
      <c r="A51" s="72">
        <v>46</v>
      </c>
    </row>
    <row r="52" ht="20.25" customHeight="1">
      <c r="A52" s="72">
        <v>47</v>
      </c>
    </row>
    <row r="53" ht="20.25" customHeight="1">
      <c r="A53" s="72">
        <v>48</v>
      </c>
    </row>
    <row r="54" ht="20.25" customHeight="1">
      <c r="A54" s="72">
        <v>49</v>
      </c>
    </row>
    <row r="55" ht="20.25" customHeight="1">
      <c r="A55" s="72">
        <v>50</v>
      </c>
    </row>
    <row r="56" spans="1:6" ht="20.25" customHeight="1">
      <c r="A56" s="72">
        <v>51</v>
      </c>
      <c r="B56" s="73"/>
      <c r="C56" s="74"/>
      <c r="D56" s="75"/>
      <c r="E56" s="76"/>
      <c r="F56" s="77"/>
    </row>
    <row r="57" spans="1:6" ht="20.25" customHeight="1" thickBot="1">
      <c r="A57" s="72">
        <v>52</v>
      </c>
      <c r="B57" s="78"/>
      <c r="C57" s="79"/>
      <c r="D57" s="80"/>
      <c r="E57" s="81"/>
      <c r="F57" s="82"/>
    </row>
    <row r="58" spans="1:6" ht="20.25" customHeight="1">
      <c r="A58" s="72">
        <v>53</v>
      </c>
      <c r="B58" s="83"/>
      <c r="C58" s="84"/>
      <c r="D58" s="85"/>
      <c r="E58" s="86"/>
      <c r="F58" s="87"/>
    </row>
    <row r="59" spans="1:6" ht="20.25" customHeight="1">
      <c r="A59" s="72">
        <v>54</v>
      </c>
      <c r="B59" s="73"/>
      <c r="C59" s="74"/>
      <c r="D59" s="75"/>
      <c r="E59" s="76"/>
      <c r="F59" s="77"/>
    </row>
    <row r="60" spans="1:6" ht="20.25" customHeight="1">
      <c r="A60" s="72">
        <v>55</v>
      </c>
      <c r="B60" s="73"/>
      <c r="C60" s="74"/>
      <c r="D60" s="75"/>
      <c r="E60" s="76"/>
      <c r="F60" s="77"/>
    </row>
    <row r="61" spans="1:6" ht="20.25" customHeight="1" thickBot="1">
      <c r="A61" s="72">
        <v>56</v>
      </c>
      <c r="B61" s="78"/>
      <c r="C61" s="79"/>
      <c r="D61" s="80"/>
      <c r="E61" s="81"/>
      <c r="F61" s="82"/>
    </row>
    <row r="62" spans="1:6" ht="20.25" customHeight="1">
      <c r="A62" s="72">
        <v>57</v>
      </c>
      <c r="B62" s="83"/>
      <c r="C62" s="84"/>
      <c r="D62" s="85"/>
      <c r="E62" s="86"/>
      <c r="F62" s="87"/>
    </row>
    <row r="63" spans="1:6" ht="20.25" customHeight="1">
      <c r="A63" s="72">
        <v>58</v>
      </c>
      <c r="B63" s="73"/>
      <c r="C63" s="74"/>
      <c r="D63" s="75"/>
      <c r="E63" s="76"/>
      <c r="F63" s="77"/>
    </row>
    <row r="64" spans="1:6" ht="20.25" customHeight="1">
      <c r="A64" s="72">
        <v>59</v>
      </c>
      <c r="B64" s="73"/>
      <c r="C64" s="74"/>
      <c r="D64" s="75"/>
      <c r="E64" s="76"/>
      <c r="F64" s="77"/>
    </row>
    <row r="65" spans="1:6" ht="20.25" customHeight="1" thickBot="1">
      <c r="A65" s="72">
        <v>60</v>
      </c>
      <c r="B65" s="78"/>
      <c r="C65" s="79"/>
      <c r="D65" s="80"/>
      <c r="E65" s="81"/>
      <c r="F65" s="82"/>
    </row>
    <row r="66" spans="1:6" ht="20.25" customHeight="1">
      <c r="A66" s="72">
        <v>61</v>
      </c>
      <c r="B66" s="83"/>
      <c r="C66" s="84"/>
      <c r="D66" s="85"/>
      <c r="E66" s="86"/>
      <c r="F66" s="87"/>
    </row>
    <row r="67" spans="1:6" ht="20.25" customHeight="1">
      <c r="A67" s="72">
        <v>62</v>
      </c>
      <c r="B67" s="73"/>
      <c r="C67" s="74"/>
      <c r="D67" s="75"/>
      <c r="E67" s="76"/>
      <c r="F67" s="77"/>
    </row>
    <row r="68" spans="1:6" ht="20.25" customHeight="1">
      <c r="A68" s="72">
        <v>63</v>
      </c>
      <c r="B68" s="73"/>
      <c r="C68" s="74"/>
      <c r="D68" s="75"/>
      <c r="E68" s="76"/>
      <c r="F68" s="77"/>
    </row>
    <row r="69" spans="1:6" ht="20.25" customHeight="1" thickBot="1">
      <c r="A69" s="72">
        <v>64</v>
      </c>
      <c r="B69" s="78"/>
      <c r="C69" s="79"/>
      <c r="D69" s="80"/>
      <c r="E69" s="81"/>
      <c r="F69" s="82"/>
    </row>
    <row r="70" spans="1:6" ht="20.25" customHeight="1">
      <c r="A70" s="72">
        <v>65</v>
      </c>
      <c r="B70" s="83"/>
      <c r="C70" s="84"/>
      <c r="D70" s="85"/>
      <c r="E70" s="86"/>
      <c r="F70" s="87"/>
    </row>
    <row r="71" spans="1:6" ht="20.25" customHeight="1">
      <c r="A71" s="72">
        <v>66</v>
      </c>
      <c r="B71" s="73"/>
      <c r="C71" s="74"/>
      <c r="D71" s="75"/>
      <c r="E71" s="76"/>
      <c r="F71" s="77"/>
    </row>
    <row r="72" spans="1:6" ht="20.25" customHeight="1">
      <c r="A72" s="72">
        <v>67</v>
      </c>
      <c r="B72" s="73"/>
      <c r="C72" s="74"/>
      <c r="D72" s="75"/>
      <c r="E72" s="76"/>
      <c r="F72" s="77"/>
    </row>
    <row r="73" spans="1:6" ht="20.25" customHeight="1" thickBot="1">
      <c r="A73" s="72">
        <v>68</v>
      </c>
      <c r="B73" s="78"/>
      <c r="C73" s="79"/>
      <c r="D73" s="80"/>
      <c r="E73" s="81"/>
      <c r="F73" s="82"/>
    </row>
    <row r="74" spans="1:6" ht="20.25" customHeight="1">
      <c r="A74" s="72">
        <v>69</v>
      </c>
      <c r="B74" s="83"/>
      <c r="C74" s="84"/>
      <c r="D74" s="85"/>
      <c r="E74" s="86"/>
      <c r="F74" s="87"/>
    </row>
    <row r="75" spans="1:6" ht="20.25" customHeight="1">
      <c r="A75" s="72">
        <v>70</v>
      </c>
      <c r="B75" s="73"/>
      <c r="C75" s="74"/>
      <c r="D75" s="75"/>
      <c r="E75" s="76"/>
      <c r="F75" s="77"/>
    </row>
    <row r="76" spans="1:6" ht="20.25" customHeight="1">
      <c r="A76" s="72">
        <v>71</v>
      </c>
      <c r="B76" s="73"/>
      <c r="C76" s="74"/>
      <c r="D76" s="75"/>
      <c r="E76" s="76"/>
      <c r="F76" s="77"/>
    </row>
    <row r="77" spans="1:6" ht="20.25" customHeight="1" thickBot="1">
      <c r="A77" s="72">
        <v>72</v>
      </c>
      <c r="B77" s="78"/>
      <c r="C77" s="79"/>
      <c r="D77" s="80"/>
      <c r="E77" s="81"/>
      <c r="F77" s="82"/>
    </row>
    <row r="78" spans="1:6" ht="20.25" customHeight="1">
      <c r="A78" s="72">
        <v>73</v>
      </c>
      <c r="B78" s="83"/>
      <c r="C78" s="84"/>
      <c r="D78" s="85"/>
      <c r="E78" s="86"/>
      <c r="F78" s="87"/>
    </row>
    <row r="79" spans="1:6" ht="20.25" customHeight="1">
      <c r="A79" s="72">
        <v>74</v>
      </c>
      <c r="B79" s="73"/>
      <c r="C79" s="74"/>
      <c r="D79" s="75"/>
      <c r="E79" s="76"/>
      <c r="F79" s="77"/>
    </row>
    <row r="80" spans="1:6" ht="20.25" customHeight="1">
      <c r="A80" s="72">
        <v>75</v>
      </c>
      <c r="B80" s="73"/>
      <c r="C80" s="74"/>
      <c r="D80" s="75"/>
      <c r="E80" s="76"/>
      <c r="F80" s="77"/>
    </row>
    <row r="81" spans="1:6" ht="20.25" customHeight="1" thickBot="1">
      <c r="A81" s="72">
        <v>76</v>
      </c>
      <c r="B81" s="78"/>
      <c r="C81" s="79"/>
      <c r="D81" s="80"/>
      <c r="E81" s="81"/>
      <c r="F81" s="82"/>
    </row>
    <row r="82" spans="1:6" ht="20.25" customHeight="1">
      <c r="A82" s="72">
        <v>77</v>
      </c>
      <c r="B82" s="83"/>
      <c r="C82" s="84"/>
      <c r="D82" s="85"/>
      <c r="E82" s="86"/>
      <c r="F82" s="87"/>
    </row>
    <row r="83" spans="1:6" ht="20.25" customHeight="1">
      <c r="A83" s="72">
        <v>78</v>
      </c>
      <c r="B83" s="73"/>
      <c r="C83" s="74"/>
      <c r="D83" s="75"/>
      <c r="E83" s="76"/>
      <c r="F83" s="77"/>
    </row>
    <row r="84" spans="1:6" ht="20.25" customHeight="1">
      <c r="A84" s="72">
        <v>79</v>
      </c>
      <c r="B84" s="73"/>
      <c r="C84" s="74"/>
      <c r="D84" s="75"/>
      <c r="E84" s="76"/>
      <c r="F84" s="77"/>
    </row>
    <row r="85" spans="1:6" ht="20.25" customHeight="1" thickBot="1">
      <c r="A85" s="72">
        <v>80</v>
      </c>
      <c r="B85" s="78"/>
      <c r="C85" s="79"/>
      <c r="D85" s="80"/>
      <c r="E85" s="81"/>
      <c r="F85" s="82"/>
    </row>
    <row r="86" spans="1:6" ht="20.25" customHeight="1">
      <c r="A86" s="72">
        <v>81</v>
      </c>
      <c r="B86" s="83"/>
      <c r="C86" s="84"/>
      <c r="D86" s="84"/>
      <c r="E86" s="86"/>
      <c r="F86" s="87"/>
    </row>
    <row r="87" spans="1:6" ht="20.25" customHeight="1">
      <c r="A87" s="72">
        <v>82</v>
      </c>
      <c r="B87" s="73"/>
      <c r="C87" s="74"/>
      <c r="D87" s="74"/>
      <c r="E87" s="76"/>
      <c r="F87" s="77"/>
    </row>
    <row r="88" spans="1:6" ht="20.25" customHeight="1">
      <c r="A88" s="72">
        <v>83</v>
      </c>
      <c r="B88" s="73"/>
      <c r="C88" s="74"/>
      <c r="D88" s="74"/>
      <c r="E88" s="76"/>
      <c r="F88" s="77"/>
    </row>
    <row r="89" spans="1:6" ht="20.25" customHeight="1" thickBot="1">
      <c r="A89" s="72">
        <v>84</v>
      </c>
      <c r="B89" s="78"/>
      <c r="C89" s="79"/>
      <c r="D89" s="79"/>
      <c r="E89" s="81"/>
      <c r="F89" s="82"/>
    </row>
    <row r="90" spans="1:6" ht="20.25" customHeight="1">
      <c r="A90" s="72">
        <v>85</v>
      </c>
      <c r="B90" s="83"/>
      <c r="C90" s="84"/>
      <c r="D90" s="84"/>
      <c r="E90" s="86"/>
      <c r="F90" s="87"/>
    </row>
    <row r="91" spans="1:6" ht="20.25" customHeight="1">
      <c r="A91" s="72">
        <v>86</v>
      </c>
      <c r="B91" s="73"/>
      <c r="C91" s="74"/>
      <c r="D91" s="74"/>
      <c r="E91" s="76"/>
      <c r="F91" s="77"/>
    </row>
    <row r="92" spans="1:6" ht="20.25" customHeight="1">
      <c r="A92" s="72">
        <v>87</v>
      </c>
      <c r="B92" s="73"/>
      <c r="C92" s="74"/>
      <c r="D92" s="74"/>
      <c r="E92" s="76"/>
      <c r="F92" s="77"/>
    </row>
    <row r="93" spans="1:6" ht="20.25" customHeight="1" thickBot="1">
      <c r="A93" s="72">
        <v>88</v>
      </c>
      <c r="B93" s="78"/>
      <c r="C93" s="79"/>
      <c r="D93" s="79"/>
      <c r="E93" s="81"/>
      <c r="F93" s="82"/>
    </row>
    <row r="94" spans="1:6" ht="20.25" customHeight="1">
      <c r="A94" s="72">
        <v>89</v>
      </c>
      <c r="B94" s="83"/>
      <c r="C94" s="84"/>
      <c r="D94" s="84"/>
      <c r="E94" s="86"/>
      <c r="F94" s="87"/>
    </row>
    <row r="95" spans="1:6" ht="20.25" customHeight="1">
      <c r="A95" s="72">
        <v>90</v>
      </c>
      <c r="B95" s="73"/>
      <c r="C95" s="74"/>
      <c r="D95" s="74"/>
      <c r="E95" s="76"/>
      <c r="F95" s="77"/>
    </row>
    <row r="96" spans="1:6" ht="20.25" customHeight="1">
      <c r="A96" s="72">
        <v>91</v>
      </c>
      <c r="B96" s="73"/>
      <c r="C96" s="74"/>
      <c r="D96" s="74"/>
      <c r="E96" s="76"/>
      <c r="F96" s="77"/>
    </row>
    <row r="97" spans="1:6" ht="20.25" customHeight="1" thickBot="1">
      <c r="A97" s="72">
        <v>92</v>
      </c>
      <c r="B97" s="78"/>
      <c r="C97" s="79"/>
      <c r="D97" s="79"/>
      <c r="E97" s="81"/>
      <c r="F97" s="82"/>
    </row>
    <row r="98" spans="1:6" ht="20.25" customHeight="1">
      <c r="A98" s="72">
        <v>93</v>
      </c>
      <c r="B98" s="83"/>
      <c r="C98" s="123"/>
      <c r="D98" s="123"/>
      <c r="E98" s="86"/>
      <c r="F98" s="87"/>
    </row>
    <row r="99" spans="1:6" ht="20.25" customHeight="1">
      <c r="A99" s="72">
        <v>94</v>
      </c>
      <c r="B99" s="73"/>
      <c r="C99" s="124"/>
      <c r="D99" s="124"/>
      <c r="E99" s="76"/>
      <c r="F99" s="77"/>
    </row>
    <row r="100" spans="1:6" ht="20.25" customHeight="1">
      <c r="A100" s="72">
        <v>95</v>
      </c>
      <c r="B100" s="73"/>
      <c r="C100" s="124"/>
      <c r="D100" s="124"/>
      <c r="E100" s="76"/>
      <c r="F100" s="77"/>
    </row>
    <row r="101" spans="1:6" ht="20.25" customHeight="1" thickBot="1">
      <c r="A101" s="72">
        <v>96</v>
      </c>
      <c r="B101" s="78"/>
      <c r="C101" s="125"/>
      <c r="D101" s="125"/>
      <c r="E101" s="81"/>
      <c r="F101" s="82"/>
    </row>
    <row r="102" spans="1:6" ht="20.25" customHeight="1">
      <c r="A102" s="72">
        <v>97</v>
      </c>
      <c r="B102" s="83"/>
      <c r="C102" s="123"/>
      <c r="D102" s="123"/>
      <c r="E102" s="86"/>
      <c r="F102" s="87"/>
    </row>
    <row r="103" spans="1:6" ht="20.25" customHeight="1">
      <c r="A103" s="72">
        <v>98</v>
      </c>
      <c r="B103" s="73"/>
      <c r="C103" s="124"/>
      <c r="D103" s="124"/>
      <c r="E103" s="76"/>
      <c r="F103" s="77"/>
    </row>
    <row r="104" spans="1:6" ht="20.25" customHeight="1">
      <c r="A104" s="72">
        <v>99</v>
      </c>
      <c r="B104" s="73"/>
      <c r="C104" s="124"/>
      <c r="D104" s="124"/>
      <c r="E104" s="76"/>
      <c r="F104" s="77"/>
    </row>
    <row r="105" spans="1:6" ht="20.25" customHeight="1" thickBot="1">
      <c r="A105" s="72">
        <v>100</v>
      </c>
      <c r="B105" s="78"/>
      <c r="C105" s="125"/>
      <c r="D105" s="125"/>
      <c r="E105" s="81"/>
      <c r="F105" s="82"/>
    </row>
    <row r="106" spans="1:6" ht="20.25" customHeight="1">
      <c r="A106" s="72">
        <v>101</v>
      </c>
      <c r="B106" s="83"/>
      <c r="C106" s="123"/>
      <c r="D106" s="123"/>
      <c r="E106" s="86"/>
      <c r="F106" s="87"/>
    </row>
    <row r="107" spans="1:6" ht="20.25" customHeight="1">
      <c r="A107" s="72">
        <v>102</v>
      </c>
      <c r="B107" s="73"/>
      <c r="C107" s="124"/>
      <c r="D107" s="124"/>
      <c r="E107" s="76"/>
      <c r="F107" s="77"/>
    </row>
    <row r="108" spans="1:6" ht="20.25" customHeight="1">
      <c r="A108" s="72">
        <v>103</v>
      </c>
      <c r="B108" s="73"/>
      <c r="C108" s="124"/>
      <c r="D108" s="124"/>
      <c r="E108" s="76"/>
      <c r="F108" s="77"/>
    </row>
    <row r="109" spans="1:6" ht="20.25" customHeight="1" thickBot="1">
      <c r="A109" s="72">
        <v>104</v>
      </c>
      <c r="B109" s="78"/>
      <c r="C109" s="125"/>
      <c r="D109" s="125"/>
      <c r="E109" s="81"/>
      <c r="F109" s="82"/>
    </row>
    <row r="110" spans="1:6" ht="20.25" customHeight="1">
      <c r="A110" s="72">
        <v>105</v>
      </c>
      <c r="B110" s="83"/>
      <c r="C110" s="123"/>
      <c r="D110" s="123"/>
      <c r="E110" s="86"/>
      <c r="F110" s="87"/>
    </row>
    <row r="111" spans="1:6" ht="20.25" customHeight="1">
      <c r="A111" s="72">
        <v>106</v>
      </c>
      <c r="B111" s="73"/>
      <c r="C111" s="74"/>
      <c r="D111" s="74"/>
      <c r="E111" s="76"/>
      <c r="F111" s="77"/>
    </row>
    <row r="112" spans="1:6" ht="20.25" customHeight="1">
      <c r="A112" s="72">
        <v>107</v>
      </c>
      <c r="B112" s="73"/>
      <c r="C112" s="74"/>
      <c r="D112" s="74"/>
      <c r="E112" s="76"/>
      <c r="F112" s="77"/>
    </row>
    <row r="113" spans="1:6" ht="20.25" customHeight="1" thickBot="1">
      <c r="A113" s="72">
        <v>108</v>
      </c>
      <c r="B113" s="78"/>
      <c r="C113" s="79"/>
      <c r="D113" s="79"/>
      <c r="E113" s="81"/>
      <c r="F113" s="82"/>
    </row>
    <row r="114" spans="1:6" ht="20.25" customHeight="1">
      <c r="A114" s="72">
        <v>109</v>
      </c>
      <c r="B114" s="83"/>
      <c r="C114" s="84"/>
      <c r="D114" s="84"/>
      <c r="E114" s="86"/>
      <c r="F114" s="87"/>
    </row>
    <row r="115" spans="1:6" ht="20.25" customHeight="1">
      <c r="A115" s="72">
        <v>110</v>
      </c>
      <c r="B115" s="73"/>
      <c r="C115" s="74"/>
      <c r="D115" s="74"/>
      <c r="E115" s="76"/>
      <c r="F115" s="77"/>
    </row>
    <row r="116" spans="1:6" ht="20.25" customHeight="1">
      <c r="A116" s="72">
        <v>111</v>
      </c>
      <c r="B116" s="73"/>
      <c r="C116" s="74"/>
      <c r="D116" s="74"/>
      <c r="E116" s="76"/>
      <c r="F116" s="77"/>
    </row>
    <row r="117" spans="1:6" ht="20.25" customHeight="1" thickBot="1">
      <c r="A117" s="72">
        <v>112</v>
      </c>
      <c r="B117" s="78"/>
      <c r="C117" s="79"/>
      <c r="D117" s="79"/>
      <c r="E117" s="81"/>
      <c r="F117" s="82"/>
    </row>
    <row r="118" spans="1:6" ht="20.25" customHeight="1">
      <c r="A118" s="72">
        <v>113</v>
      </c>
      <c r="B118" s="83"/>
      <c r="C118" s="84"/>
      <c r="D118" s="84"/>
      <c r="E118" s="86"/>
      <c r="F118" s="87"/>
    </row>
    <row r="119" spans="1:6" ht="20.25" customHeight="1">
      <c r="A119" s="72">
        <v>114</v>
      </c>
      <c r="B119" s="73"/>
      <c r="C119" s="74"/>
      <c r="D119" s="74"/>
      <c r="E119" s="76"/>
      <c r="F119" s="77"/>
    </row>
    <row r="120" spans="1:6" ht="20.25" customHeight="1">
      <c r="A120" s="72">
        <v>115</v>
      </c>
      <c r="B120" s="73"/>
      <c r="C120" s="74"/>
      <c r="D120" s="74"/>
      <c r="E120" s="76"/>
      <c r="F120" s="77"/>
    </row>
    <row r="121" spans="1:6" ht="20.25" customHeight="1" thickBot="1">
      <c r="A121" s="72">
        <v>116</v>
      </c>
      <c r="B121" s="78"/>
      <c r="C121" s="79"/>
      <c r="D121" s="79"/>
      <c r="E121" s="81"/>
      <c r="F121" s="82"/>
    </row>
    <row r="122" spans="1:6" ht="20.25" customHeight="1">
      <c r="A122" s="72">
        <v>117</v>
      </c>
      <c r="B122" s="83"/>
      <c r="C122" s="84"/>
      <c r="D122" s="84"/>
      <c r="E122" s="86"/>
      <c r="F122" s="87"/>
    </row>
    <row r="123" spans="1:6" ht="20.25" customHeight="1">
      <c r="A123" s="72">
        <v>118</v>
      </c>
      <c r="B123" s="73"/>
      <c r="C123" s="74"/>
      <c r="D123" s="74"/>
      <c r="E123" s="76"/>
      <c r="F123" s="77"/>
    </row>
    <row r="124" spans="1:6" ht="20.25" customHeight="1">
      <c r="A124" s="72">
        <v>119</v>
      </c>
      <c r="B124" s="73"/>
      <c r="C124" s="74"/>
      <c r="D124" s="74"/>
      <c r="E124" s="76"/>
      <c r="F124" s="77"/>
    </row>
    <row r="125" spans="1:6" ht="20.25" customHeight="1" thickBot="1">
      <c r="A125" s="72">
        <v>120</v>
      </c>
      <c r="B125" s="78"/>
      <c r="C125" s="79"/>
      <c r="D125" s="79"/>
      <c r="E125" s="81"/>
      <c r="F125" s="82"/>
    </row>
    <row r="126" spans="1:6" ht="20.25" customHeight="1">
      <c r="A126" s="72">
        <v>121</v>
      </c>
      <c r="B126" s="83"/>
      <c r="C126" s="84"/>
      <c r="D126" s="84"/>
      <c r="E126" s="86"/>
      <c r="F126" s="87"/>
    </row>
    <row r="127" spans="1:6" ht="20.25" customHeight="1">
      <c r="A127" s="72">
        <v>122</v>
      </c>
      <c r="B127" s="73"/>
      <c r="C127" s="74"/>
      <c r="D127" s="74"/>
      <c r="E127" s="76"/>
      <c r="F127" s="77"/>
    </row>
    <row r="128" spans="1:6" ht="20.25" customHeight="1">
      <c r="A128" s="72">
        <v>123</v>
      </c>
      <c r="B128" s="73"/>
      <c r="C128" s="74"/>
      <c r="D128" s="74"/>
      <c r="E128" s="76"/>
      <c r="F128" s="77"/>
    </row>
    <row r="129" spans="1:6" ht="20.25" customHeight="1" thickBot="1">
      <c r="A129" s="72">
        <v>124</v>
      </c>
      <c r="B129" s="78"/>
      <c r="C129" s="79"/>
      <c r="D129" s="79"/>
      <c r="E129" s="81"/>
      <c r="F129" s="82"/>
    </row>
    <row r="130" spans="1:6" ht="20.25" customHeight="1">
      <c r="A130" s="72">
        <v>125</v>
      </c>
      <c r="B130" s="83"/>
      <c r="C130" s="84"/>
      <c r="D130" s="84"/>
      <c r="E130" s="86"/>
      <c r="F130" s="87"/>
    </row>
    <row r="131" spans="1:6" ht="20.25" customHeight="1">
      <c r="A131" s="72">
        <v>126</v>
      </c>
      <c r="B131" s="73"/>
      <c r="C131" s="74"/>
      <c r="D131" s="74"/>
      <c r="E131" s="76"/>
      <c r="F131" s="77"/>
    </row>
    <row r="132" spans="1:6" ht="20.25" customHeight="1">
      <c r="A132" s="72">
        <v>127</v>
      </c>
      <c r="B132" s="73"/>
      <c r="C132" s="74"/>
      <c r="D132" s="74"/>
      <c r="E132" s="76"/>
      <c r="F132" s="77"/>
    </row>
    <row r="133" spans="1:6" ht="20.25" customHeight="1" thickBot="1">
      <c r="A133" s="72">
        <v>128</v>
      </c>
      <c r="B133" s="78"/>
      <c r="C133" s="79"/>
      <c r="D133" s="79"/>
      <c r="E133" s="81"/>
      <c r="F133" s="82"/>
    </row>
    <row r="134" spans="1:6" ht="20.25" customHeight="1">
      <c r="A134" s="72">
        <v>129</v>
      </c>
      <c r="B134" s="83"/>
      <c r="C134" s="84"/>
      <c r="D134" s="84"/>
      <c r="E134" s="86"/>
      <c r="F134" s="87"/>
    </row>
    <row r="135" spans="1:6" ht="20.25" customHeight="1">
      <c r="A135" s="72">
        <v>130</v>
      </c>
      <c r="B135" s="73"/>
      <c r="C135" s="74"/>
      <c r="D135" s="74"/>
      <c r="E135" s="76"/>
      <c r="F135" s="77"/>
    </row>
    <row r="136" spans="1:6" ht="20.25" customHeight="1">
      <c r="A136" s="72">
        <v>131</v>
      </c>
      <c r="B136" s="73"/>
      <c r="C136" s="74"/>
      <c r="D136" s="74"/>
      <c r="E136" s="76"/>
      <c r="F136" s="77"/>
    </row>
    <row r="137" spans="1:6" ht="20.25" customHeight="1" thickBot="1">
      <c r="A137" s="72">
        <v>132</v>
      </c>
      <c r="B137" s="78"/>
      <c r="C137" s="79"/>
      <c r="D137" s="79"/>
      <c r="E137" s="81"/>
      <c r="F137" s="82"/>
    </row>
    <row r="138" spans="1:6" ht="20.25" customHeight="1">
      <c r="A138" s="72">
        <v>133</v>
      </c>
      <c r="B138" s="83"/>
      <c r="C138" s="84"/>
      <c r="D138" s="84"/>
      <c r="E138" s="86"/>
      <c r="F138" s="87"/>
    </row>
    <row r="139" spans="1:6" ht="20.25" customHeight="1">
      <c r="A139" s="72">
        <v>134</v>
      </c>
      <c r="B139" s="73"/>
      <c r="C139" s="74"/>
      <c r="D139" s="74"/>
      <c r="E139" s="76"/>
      <c r="F139" s="77"/>
    </row>
    <row r="140" spans="1:6" ht="20.25" customHeight="1">
      <c r="A140" s="72">
        <v>135</v>
      </c>
      <c r="B140" s="73"/>
      <c r="C140" s="74"/>
      <c r="D140" s="74"/>
      <c r="E140" s="76"/>
      <c r="F140" s="77"/>
    </row>
    <row r="141" spans="1:6" ht="20.25" customHeight="1" thickBot="1">
      <c r="A141" s="72">
        <v>136</v>
      </c>
      <c r="B141" s="78"/>
      <c r="C141" s="79"/>
      <c r="D141" s="79"/>
      <c r="E141" s="81"/>
      <c r="F141" s="82"/>
    </row>
    <row r="142" spans="1:6" ht="20.25" customHeight="1">
      <c r="A142" s="72">
        <v>137</v>
      </c>
      <c r="B142" s="83"/>
      <c r="C142" s="84"/>
      <c r="D142" s="84"/>
      <c r="E142" s="86"/>
      <c r="F142" s="87"/>
    </row>
    <row r="143" spans="1:6" ht="20.25" customHeight="1">
      <c r="A143" s="72">
        <v>138</v>
      </c>
      <c r="B143" s="73"/>
      <c r="C143" s="74"/>
      <c r="D143" s="74"/>
      <c r="E143" s="76"/>
      <c r="F143" s="77"/>
    </row>
    <row r="144" spans="1:6" ht="20.25" customHeight="1">
      <c r="A144" s="72">
        <v>139</v>
      </c>
      <c r="B144" s="73"/>
      <c r="C144" s="74"/>
      <c r="D144" s="74"/>
      <c r="E144" s="76"/>
      <c r="F144" s="77"/>
    </row>
    <row r="145" spans="1:6" ht="20.25" customHeight="1" thickBot="1">
      <c r="A145" s="72">
        <v>140</v>
      </c>
      <c r="B145" s="78"/>
      <c r="C145" s="79"/>
      <c r="D145" s="79"/>
      <c r="E145" s="81"/>
      <c r="F145" s="82"/>
    </row>
    <row r="146" spans="1:6" ht="20.25" customHeight="1">
      <c r="A146" s="72">
        <v>141</v>
      </c>
      <c r="B146" s="83"/>
      <c r="C146" s="84"/>
      <c r="D146" s="84"/>
      <c r="E146" s="86"/>
      <c r="F146" s="87"/>
    </row>
    <row r="147" spans="1:6" ht="20.25" customHeight="1">
      <c r="A147" s="72">
        <v>142</v>
      </c>
      <c r="B147" s="73"/>
      <c r="C147" s="74"/>
      <c r="D147" s="74"/>
      <c r="E147" s="76"/>
      <c r="F147" s="77"/>
    </row>
    <row r="148" spans="1:6" ht="20.25" customHeight="1">
      <c r="A148" s="72">
        <v>143</v>
      </c>
      <c r="B148" s="73"/>
      <c r="C148" s="74"/>
      <c r="D148" s="74"/>
      <c r="E148" s="76"/>
      <c r="F148" s="77"/>
    </row>
    <row r="149" spans="1:6" ht="20.25" customHeight="1" thickBot="1">
      <c r="A149" s="72">
        <v>144</v>
      </c>
      <c r="B149" s="78"/>
      <c r="C149" s="79"/>
      <c r="D149" s="79"/>
      <c r="E149" s="81"/>
      <c r="F149" s="82"/>
    </row>
    <row r="150" spans="1:6" ht="20.25" customHeight="1">
      <c r="A150" s="72">
        <v>145</v>
      </c>
      <c r="B150" s="83"/>
      <c r="C150" s="84"/>
      <c r="D150" s="84"/>
      <c r="E150" s="86"/>
      <c r="F150" s="87"/>
    </row>
    <row r="151" spans="1:6" ht="20.25" customHeight="1">
      <c r="A151" s="72">
        <v>146</v>
      </c>
      <c r="B151" s="73"/>
      <c r="C151" s="74"/>
      <c r="D151" s="74"/>
      <c r="E151" s="76"/>
      <c r="F151" s="77"/>
    </row>
    <row r="152" spans="1:6" ht="20.25" customHeight="1">
      <c r="A152" s="72">
        <v>147</v>
      </c>
      <c r="B152" s="73"/>
      <c r="C152" s="74"/>
      <c r="D152" s="74"/>
      <c r="E152" s="76"/>
      <c r="F152" s="77"/>
    </row>
    <row r="153" spans="1:6" ht="20.25" customHeight="1" thickBot="1">
      <c r="A153" s="72">
        <v>148</v>
      </c>
      <c r="B153" s="78"/>
      <c r="C153" s="79"/>
      <c r="D153" s="79"/>
      <c r="E153" s="81"/>
      <c r="F153" s="82"/>
    </row>
    <row r="154" spans="1:6" ht="20.25" customHeight="1">
      <c r="A154" s="72">
        <v>149</v>
      </c>
      <c r="B154" s="83"/>
      <c r="C154" s="84"/>
      <c r="D154" s="84"/>
      <c r="E154" s="86"/>
      <c r="F154" s="87"/>
    </row>
    <row r="155" spans="1:6" ht="20.25" customHeight="1">
      <c r="A155" s="72">
        <v>150</v>
      </c>
      <c r="B155" s="73"/>
      <c r="C155" s="74"/>
      <c r="D155" s="74"/>
      <c r="E155" s="76"/>
      <c r="F155" s="77"/>
    </row>
    <row r="156" spans="1:6" ht="20.25" customHeight="1">
      <c r="A156" s="72">
        <v>151</v>
      </c>
      <c r="B156" s="73"/>
      <c r="C156" s="74"/>
      <c r="D156" s="74"/>
      <c r="E156" s="76"/>
      <c r="F156" s="77"/>
    </row>
    <row r="157" spans="1:6" ht="20.25" customHeight="1" thickBot="1">
      <c r="A157" s="72">
        <v>152</v>
      </c>
      <c r="B157" s="78"/>
      <c r="C157" s="79"/>
      <c r="D157" s="79"/>
      <c r="E157" s="81"/>
      <c r="F157" s="82"/>
    </row>
    <row r="158" spans="1:6" ht="20.25" customHeight="1">
      <c r="A158" s="72">
        <v>153</v>
      </c>
      <c r="B158" s="83"/>
      <c r="C158" s="84"/>
      <c r="D158" s="84"/>
      <c r="E158" s="86"/>
      <c r="F158" s="87"/>
    </row>
    <row r="159" spans="1:6" ht="20.25" customHeight="1">
      <c r="A159" s="72">
        <v>154</v>
      </c>
      <c r="B159" s="73"/>
      <c r="C159" s="74"/>
      <c r="D159" s="74"/>
      <c r="E159" s="76"/>
      <c r="F159" s="77"/>
    </row>
    <row r="160" spans="1:6" ht="20.25" customHeight="1">
      <c r="A160" s="72">
        <v>155</v>
      </c>
      <c r="B160" s="73"/>
      <c r="C160" s="74"/>
      <c r="D160" s="74"/>
      <c r="E160" s="76"/>
      <c r="F160" s="77"/>
    </row>
    <row r="161" spans="1:6" ht="20.25" customHeight="1" thickBot="1">
      <c r="A161" s="72">
        <v>156</v>
      </c>
      <c r="B161" s="78"/>
      <c r="C161" s="79"/>
      <c r="D161" s="79"/>
      <c r="E161" s="81"/>
      <c r="F161" s="82"/>
    </row>
    <row r="162" spans="1:6" ht="20.25" customHeight="1">
      <c r="A162" s="72">
        <v>157</v>
      </c>
      <c r="B162" s="83"/>
      <c r="C162" s="84"/>
      <c r="D162" s="84"/>
      <c r="E162" s="86"/>
      <c r="F162" s="87"/>
    </row>
    <row r="163" spans="1:6" ht="20.25" customHeight="1">
      <c r="A163" s="72">
        <v>158</v>
      </c>
      <c r="B163" s="73"/>
      <c r="C163" s="74"/>
      <c r="D163" s="74"/>
      <c r="E163" s="76"/>
      <c r="F163" s="77"/>
    </row>
    <row r="164" spans="1:6" ht="20.25" customHeight="1">
      <c r="A164" s="72">
        <v>159</v>
      </c>
      <c r="B164" s="73"/>
      <c r="C164" s="74"/>
      <c r="D164" s="74"/>
      <c r="E164" s="76"/>
      <c r="F164" s="77"/>
    </row>
    <row r="165" spans="1:6" ht="20.25" customHeight="1" thickBot="1">
      <c r="A165" s="72">
        <v>160</v>
      </c>
      <c r="B165" s="78"/>
      <c r="C165" s="79"/>
      <c r="D165" s="79"/>
      <c r="E165" s="81"/>
      <c r="F165" s="82"/>
    </row>
    <row r="166" spans="1:6" ht="20.25" customHeight="1">
      <c r="A166" s="72">
        <v>161</v>
      </c>
      <c r="B166" s="83"/>
      <c r="C166" s="84"/>
      <c r="D166" s="84"/>
      <c r="E166" s="86"/>
      <c r="F166" s="87"/>
    </row>
    <row r="167" spans="1:6" ht="20.25" customHeight="1">
      <c r="A167" s="72">
        <v>162</v>
      </c>
      <c r="B167" s="73"/>
      <c r="C167" s="74"/>
      <c r="D167" s="74"/>
      <c r="E167" s="76"/>
      <c r="F167" s="77"/>
    </row>
    <row r="168" spans="1:6" ht="20.25" customHeight="1">
      <c r="A168" s="72">
        <v>163</v>
      </c>
      <c r="B168" s="73"/>
      <c r="C168" s="74"/>
      <c r="D168" s="74"/>
      <c r="E168" s="76"/>
      <c r="F168" s="77"/>
    </row>
    <row r="169" spans="1:6" ht="20.25" customHeight="1" thickBot="1">
      <c r="A169" s="72">
        <v>164</v>
      </c>
      <c r="B169" s="78"/>
      <c r="C169" s="79"/>
      <c r="D169" s="79"/>
      <c r="E169" s="81"/>
      <c r="F169" s="82"/>
    </row>
    <row r="170" spans="1:6" ht="20.25" customHeight="1">
      <c r="A170" s="72">
        <v>165</v>
      </c>
      <c r="B170" s="83"/>
      <c r="C170" s="84"/>
      <c r="D170" s="84"/>
      <c r="E170" s="86"/>
      <c r="F170" s="87"/>
    </row>
    <row r="171" spans="1:6" ht="20.25" customHeight="1">
      <c r="A171" s="72">
        <v>166</v>
      </c>
      <c r="B171" s="73"/>
      <c r="C171" s="74"/>
      <c r="D171" s="74"/>
      <c r="E171" s="76"/>
      <c r="F171" s="77"/>
    </row>
    <row r="172" spans="1:6" ht="20.25" customHeight="1">
      <c r="A172" s="72">
        <v>167</v>
      </c>
      <c r="B172" s="73"/>
      <c r="C172" s="74"/>
      <c r="D172" s="74"/>
      <c r="E172" s="76"/>
      <c r="F172" s="77"/>
    </row>
    <row r="173" spans="1:6" ht="20.25" customHeight="1" thickBot="1">
      <c r="A173" s="72">
        <v>168</v>
      </c>
      <c r="B173" s="78"/>
      <c r="C173" s="79"/>
      <c r="D173" s="79"/>
      <c r="E173" s="81"/>
      <c r="F173" s="82"/>
    </row>
    <row r="174" spans="1:6" ht="20.25" customHeight="1">
      <c r="A174" s="72">
        <v>169</v>
      </c>
      <c r="B174" s="83"/>
      <c r="C174" s="84"/>
      <c r="D174" s="84"/>
      <c r="E174" s="86"/>
      <c r="F174" s="87"/>
    </row>
    <row r="175" spans="1:6" ht="20.25" customHeight="1">
      <c r="A175" s="72">
        <v>170</v>
      </c>
      <c r="B175" s="73"/>
      <c r="C175" s="74"/>
      <c r="D175" s="74"/>
      <c r="E175" s="76"/>
      <c r="F175" s="77"/>
    </row>
    <row r="176" spans="1:6" ht="20.25" customHeight="1">
      <c r="A176" s="72">
        <v>171</v>
      </c>
      <c r="B176" s="73"/>
      <c r="C176" s="74"/>
      <c r="D176" s="74"/>
      <c r="E176" s="76"/>
      <c r="F176" s="77"/>
    </row>
    <row r="177" spans="1:6" ht="20.25" customHeight="1" thickBot="1">
      <c r="A177" s="72">
        <v>172</v>
      </c>
      <c r="B177" s="78"/>
      <c r="C177" s="79"/>
      <c r="D177" s="79"/>
      <c r="E177" s="81"/>
      <c r="F177" s="82"/>
    </row>
    <row r="178" spans="1:6" ht="20.25" customHeight="1">
      <c r="A178" s="72">
        <v>173</v>
      </c>
      <c r="B178" s="83"/>
      <c r="C178" s="84"/>
      <c r="D178" s="84"/>
      <c r="E178" s="86"/>
      <c r="F178" s="87"/>
    </row>
    <row r="179" spans="1:6" ht="20.25" customHeight="1">
      <c r="A179" s="72">
        <v>174</v>
      </c>
      <c r="B179" s="73"/>
      <c r="C179" s="74"/>
      <c r="D179" s="74"/>
      <c r="E179" s="76"/>
      <c r="F179" s="77"/>
    </row>
    <row r="180" spans="1:6" ht="20.25" customHeight="1">
      <c r="A180" s="72">
        <v>175</v>
      </c>
      <c r="B180" s="73"/>
      <c r="C180" s="74"/>
      <c r="D180" s="74"/>
      <c r="E180" s="76"/>
      <c r="F180" s="77"/>
    </row>
    <row r="181" spans="1:6" ht="20.25" customHeight="1" thickBot="1">
      <c r="A181" s="72">
        <v>176</v>
      </c>
      <c r="B181" s="78"/>
      <c r="C181" s="79"/>
      <c r="D181" s="79"/>
      <c r="E181" s="81"/>
      <c r="F181" s="82"/>
    </row>
    <row r="182" spans="1:6" ht="20.25" customHeight="1">
      <c r="A182" s="72">
        <v>177</v>
      </c>
      <c r="B182" s="83"/>
      <c r="C182" s="84"/>
      <c r="D182" s="84"/>
      <c r="E182" s="86"/>
      <c r="F182" s="87"/>
    </row>
    <row r="183" spans="1:6" ht="20.25" customHeight="1">
      <c r="A183" s="72">
        <v>178</v>
      </c>
      <c r="B183" s="73"/>
      <c r="C183" s="74"/>
      <c r="D183" s="74"/>
      <c r="E183" s="76"/>
      <c r="F183" s="77"/>
    </row>
    <row r="184" spans="1:6" ht="20.25" customHeight="1">
      <c r="A184" s="72">
        <v>179</v>
      </c>
      <c r="B184" s="73"/>
      <c r="C184" s="74"/>
      <c r="D184" s="74"/>
      <c r="E184" s="76"/>
      <c r="F184" s="77"/>
    </row>
    <row r="185" spans="1:6" ht="20.25" customHeight="1" thickBot="1">
      <c r="A185" s="72">
        <v>180</v>
      </c>
      <c r="B185" s="78"/>
      <c r="C185" s="79"/>
      <c r="D185" s="79"/>
      <c r="E185" s="81"/>
      <c r="F185" s="82"/>
    </row>
    <row r="186" spans="1:6" ht="20.25" customHeight="1">
      <c r="A186" s="72">
        <v>181</v>
      </c>
      <c r="B186" s="83"/>
      <c r="C186" s="84"/>
      <c r="D186" s="84"/>
      <c r="E186" s="86"/>
      <c r="F186" s="87"/>
    </row>
    <row r="187" spans="1:6" ht="20.25" customHeight="1">
      <c r="A187" s="72">
        <v>182</v>
      </c>
      <c r="B187" s="73"/>
      <c r="C187" s="74"/>
      <c r="D187" s="74"/>
      <c r="E187" s="76"/>
      <c r="F187" s="77"/>
    </row>
    <row r="188" spans="1:6" ht="20.25" customHeight="1">
      <c r="A188" s="72">
        <v>183</v>
      </c>
      <c r="B188" s="73"/>
      <c r="C188" s="74"/>
      <c r="D188" s="74"/>
      <c r="E188" s="76"/>
      <c r="F188" s="77"/>
    </row>
    <row r="189" spans="1:6" ht="20.25" customHeight="1" thickBot="1">
      <c r="A189" s="72">
        <v>184</v>
      </c>
      <c r="B189" s="78"/>
      <c r="C189" s="79"/>
      <c r="D189" s="79"/>
      <c r="E189" s="81"/>
      <c r="F189" s="82"/>
    </row>
    <row r="190" spans="1:6" ht="20.25" customHeight="1">
      <c r="A190" s="72">
        <v>185</v>
      </c>
      <c r="B190" s="83"/>
      <c r="C190" s="84"/>
      <c r="D190" s="84"/>
      <c r="E190" s="86"/>
      <c r="F190" s="87"/>
    </row>
    <row r="191" spans="1:6" ht="20.25" customHeight="1">
      <c r="A191" s="72">
        <v>186</v>
      </c>
      <c r="B191" s="73"/>
      <c r="C191" s="74"/>
      <c r="D191" s="74"/>
      <c r="E191" s="76"/>
      <c r="F191" s="77"/>
    </row>
    <row r="192" spans="1:6" ht="20.25" customHeight="1">
      <c r="A192" s="72">
        <v>187</v>
      </c>
      <c r="B192" s="73"/>
      <c r="C192" s="74"/>
      <c r="D192" s="74"/>
      <c r="E192" s="76"/>
      <c r="F192" s="77"/>
    </row>
    <row r="193" spans="1:6" ht="20.25" customHeight="1" thickBot="1">
      <c r="A193" s="72">
        <v>188</v>
      </c>
      <c r="B193" s="78"/>
      <c r="C193" s="79"/>
      <c r="D193" s="79"/>
      <c r="E193" s="81"/>
      <c r="F193" s="82"/>
    </row>
    <row r="194" spans="1:6" ht="20.25" customHeight="1">
      <c r="A194" s="72">
        <v>189</v>
      </c>
      <c r="B194" s="83"/>
      <c r="C194" s="84"/>
      <c r="D194" s="84"/>
      <c r="E194" s="86"/>
      <c r="F194" s="87"/>
    </row>
    <row r="195" spans="1:6" ht="20.25" customHeight="1">
      <c r="A195" s="72">
        <v>190</v>
      </c>
      <c r="B195" s="73"/>
      <c r="C195" s="74"/>
      <c r="D195" s="74"/>
      <c r="E195" s="76"/>
      <c r="F195" s="77"/>
    </row>
    <row r="196" spans="1:6" ht="20.25" customHeight="1">
      <c r="A196" s="72">
        <v>191</v>
      </c>
      <c r="B196" s="73"/>
      <c r="C196" s="74"/>
      <c r="D196" s="74"/>
      <c r="E196" s="76"/>
      <c r="F196" s="77"/>
    </row>
    <row r="197" spans="1:6" ht="20.25" customHeight="1" thickBot="1">
      <c r="A197" s="72">
        <v>192</v>
      </c>
      <c r="B197" s="78"/>
      <c r="C197" s="79"/>
      <c r="D197" s="79"/>
      <c r="E197" s="81"/>
      <c r="F197" s="82"/>
    </row>
    <row r="198" spans="1:6" ht="20.25" customHeight="1">
      <c r="A198" s="72">
        <v>193</v>
      </c>
      <c r="B198" s="83"/>
      <c r="C198" s="84"/>
      <c r="D198" s="84"/>
      <c r="E198" s="86"/>
      <c r="F198" s="87"/>
    </row>
    <row r="199" spans="1:6" ht="20.25" customHeight="1">
      <c r="A199" s="72">
        <v>194</v>
      </c>
      <c r="B199" s="73"/>
      <c r="C199" s="74"/>
      <c r="D199" s="74"/>
      <c r="E199" s="76"/>
      <c r="F199" s="77"/>
    </row>
    <row r="200" spans="1:6" ht="20.25" customHeight="1">
      <c r="A200" s="72">
        <v>195</v>
      </c>
      <c r="B200" s="73"/>
      <c r="C200" s="74"/>
      <c r="D200" s="74"/>
      <c r="E200" s="76"/>
      <c r="F200" s="77"/>
    </row>
    <row r="201" spans="1:6" ht="20.25" customHeight="1" thickBot="1">
      <c r="A201" s="72">
        <v>196</v>
      </c>
      <c r="B201" s="78"/>
      <c r="C201" s="79"/>
      <c r="D201" s="79"/>
      <c r="E201" s="81"/>
      <c r="F201" s="82"/>
    </row>
    <row r="202" spans="1:6" ht="20.25" customHeight="1">
      <c r="A202" s="72">
        <v>197</v>
      </c>
      <c r="B202" s="83"/>
      <c r="C202" s="84"/>
      <c r="D202" s="84"/>
      <c r="E202" s="86"/>
      <c r="F202" s="87"/>
    </row>
    <row r="203" spans="1:6" ht="20.25" customHeight="1">
      <c r="A203" s="72">
        <v>198</v>
      </c>
      <c r="B203" s="73"/>
      <c r="C203" s="74"/>
      <c r="D203" s="74"/>
      <c r="E203" s="76"/>
      <c r="F203" s="77"/>
    </row>
    <row r="204" spans="1:6" ht="20.25" customHeight="1">
      <c r="A204" s="72">
        <v>199</v>
      </c>
      <c r="B204" s="73"/>
      <c r="C204" s="74"/>
      <c r="D204" s="74"/>
      <c r="E204" s="76"/>
      <c r="F204" s="77"/>
    </row>
    <row r="205" spans="1:6" ht="20.25" customHeight="1" thickBot="1">
      <c r="A205" s="72">
        <v>200</v>
      </c>
      <c r="B205" s="78"/>
      <c r="C205" s="79"/>
      <c r="D205" s="79"/>
      <c r="E205" s="81"/>
      <c r="F205" s="82"/>
    </row>
    <row r="206" spans="1:6" ht="20.25" customHeight="1">
      <c r="A206" s="72">
        <v>201</v>
      </c>
      <c r="B206" s="83"/>
      <c r="C206" s="84"/>
      <c r="D206" s="84"/>
      <c r="E206" s="86"/>
      <c r="F206" s="87"/>
    </row>
    <row r="207" spans="1:6" ht="20.25" customHeight="1">
      <c r="A207" s="72">
        <v>202</v>
      </c>
      <c r="B207" s="73"/>
      <c r="C207" s="74"/>
      <c r="D207" s="74"/>
      <c r="E207" s="76"/>
      <c r="F207" s="77"/>
    </row>
    <row r="208" spans="1:6" ht="20.25" customHeight="1">
      <c r="A208" s="72">
        <v>203</v>
      </c>
      <c r="B208" s="73"/>
      <c r="C208" s="74"/>
      <c r="D208" s="74"/>
      <c r="E208" s="76"/>
      <c r="F208" s="77"/>
    </row>
    <row r="209" spans="1:6" ht="20.25" customHeight="1" thickBot="1">
      <c r="A209" s="72">
        <v>204</v>
      </c>
      <c r="B209" s="78"/>
      <c r="C209" s="79"/>
      <c r="D209" s="79"/>
      <c r="E209" s="81"/>
      <c r="F209" s="82"/>
    </row>
    <row r="210" spans="1:6" ht="20.25" customHeight="1">
      <c r="A210" s="72">
        <v>205</v>
      </c>
      <c r="B210" s="83"/>
      <c r="C210" s="84"/>
      <c r="D210" s="84"/>
      <c r="E210" s="86"/>
      <c r="F210" s="87"/>
    </row>
    <row r="211" spans="1:6" ht="20.25" customHeight="1">
      <c r="A211" s="72">
        <v>206</v>
      </c>
      <c r="B211" s="73"/>
      <c r="C211" s="74"/>
      <c r="D211" s="74"/>
      <c r="E211" s="76"/>
      <c r="F211" s="77"/>
    </row>
    <row r="212" spans="1:6" ht="20.25" customHeight="1">
      <c r="A212" s="72">
        <v>207</v>
      </c>
      <c r="B212" s="73"/>
      <c r="C212" s="74"/>
      <c r="D212" s="74"/>
      <c r="E212" s="76"/>
      <c r="F212" s="77"/>
    </row>
    <row r="213" spans="1:6" ht="20.25" customHeight="1" thickBot="1">
      <c r="A213" s="72">
        <v>208</v>
      </c>
      <c r="B213" s="78"/>
      <c r="C213" s="79"/>
      <c r="D213" s="79"/>
      <c r="E213" s="81"/>
      <c r="F213" s="82"/>
    </row>
    <row r="214" spans="1:6" ht="20.25" customHeight="1">
      <c r="A214" s="72">
        <v>209</v>
      </c>
      <c r="B214" s="83"/>
      <c r="C214" s="84"/>
      <c r="D214" s="84"/>
      <c r="E214" s="86"/>
      <c r="F214" s="87"/>
    </row>
    <row r="215" spans="1:6" ht="20.25" customHeight="1">
      <c r="A215" s="72">
        <v>210</v>
      </c>
      <c r="B215" s="73"/>
      <c r="C215" s="74"/>
      <c r="D215" s="74"/>
      <c r="E215" s="76"/>
      <c r="F215" s="77"/>
    </row>
    <row r="216" spans="1:6" ht="20.25" customHeight="1">
      <c r="A216" s="72">
        <v>211</v>
      </c>
      <c r="B216" s="73"/>
      <c r="C216" s="74"/>
      <c r="D216" s="74"/>
      <c r="E216" s="76"/>
      <c r="F216" s="77"/>
    </row>
    <row r="217" spans="1:6" ht="20.25" customHeight="1" thickBot="1">
      <c r="A217" s="72">
        <v>212</v>
      </c>
      <c r="B217" s="78"/>
      <c r="C217" s="79"/>
      <c r="D217" s="79"/>
      <c r="E217" s="81"/>
      <c r="F217" s="82"/>
    </row>
    <row r="218" spans="1:6" ht="20.25" customHeight="1">
      <c r="A218" s="72">
        <v>213</v>
      </c>
      <c r="B218" s="83"/>
      <c r="C218" s="84"/>
      <c r="D218" s="84"/>
      <c r="E218" s="86"/>
      <c r="F218" s="87"/>
    </row>
    <row r="219" spans="1:6" ht="20.25" customHeight="1">
      <c r="A219" s="72">
        <v>214</v>
      </c>
      <c r="B219" s="73"/>
      <c r="C219" s="74"/>
      <c r="D219" s="74"/>
      <c r="E219" s="76"/>
      <c r="F219" s="77"/>
    </row>
    <row r="220" spans="1:6" ht="20.25" customHeight="1">
      <c r="A220" s="72">
        <v>215</v>
      </c>
      <c r="B220" s="73"/>
      <c r="C220" s="74"/>
      <c r="D220" s="74"/>
      <c r="E220" s="76"/>
      <c r="F220" s="77"/>
    </row>
    <row r="221" spans="1:6" ht="20.25" customHeight="1" thickBot="1">
      <c r="A221" s="72">
        <v>216</v>
      </c>
      <c r="B221" s="78"/>
      <c r="C221" s="79"/>
      <c r="D221" s="79"/>
      <c r="E221" s="81"/>
      <c r="F221" s="82"/>
    </row>
    <row r="222" spans="1:6" ht="20.25" customHeight="1">
      <c r="A222" s="72">
        <v>217</v>
      </c>
      <c r="B222" s="83"/>
      <c r="C222" s="84"/>
      <c r="D222" s="84"/>
      <c r="E222" s="86"/>
      <c r="F222" s="87"/>
    </row>
    <row r="223" spans="1:6" ht="20.25" customHeight="1">
      <c r="A223" s="72">
        <v>218</v>
      </c>
      <c r="B223" s="73"/>
      <c r="C223" s="74"/>
      <c r="D223" s="74"/>
      <c r="E223" s="76"/>
      <c r="F223" s="77"/>
    </row>
    <row r="224" spans="1:6" ht="20.25" customHeight="1">
      <c r="A224" s="72">
        <v>219</v>
      </c>
      <c r="B224" s="73"/>
      <c r="C224" s="74"/>
      <c r="D224" s="74"/>
      <c r="E224" s="76"/>
      <c r="F224" s="77"/>
    </row>
    <row r="225" spans="1:6" ht="20.25" customHeight="1" thickBot="1">
      <c r="A225" s="72">
        <v>220</v>
      </c>
      <c r="B225" s="78"/>
      <c r="C225" s="79"/>
      <c r="D225" s="79"/>
      <c r="E225" s="81"/>
      <c r="F225" s="82"/>
    </row>
    <row r="226" spans="1:6" ht="20.25" customHeight="1">
      <c r="A226" s="72">
        <v>221</v>
      </c>
      <c r="B226" s="83"/>
      <c r="C226" s="84"/>
      <c r="D226" s="84"/>
      <c r="E226" s="86"/>
      <c r="F226" s="87"/>
    </row>
    <row r="227" spans="1:6" ht="20.25" customHeight="1">
      <c r="A227" s="72">
        <v>222</v>
      </c>
      <c r="B227" s="73"/>
      <c r="C227" s="74"/>
      <c r="D227" s="74"/>
      <c r="E227" s="76"/>
      <c r="F227" s="77"/>
    </row>
    <row r="228" spans="1:6" ht="20.25" customHeight="1">
      <c r="A228" s="72">
        <v>223</v>
      </c>
      <c r="B228" s="73"/>
      <c r="C228" s="74"/>
      <c r="D228" s="74"/>
      <c r="E228" s="76"/>
      <c r="F228" s="77"/>
    </row>
    <row r="229" spans="1:6" ht="20.25" customHeight="1" thickBot="1">
      <c r="A229" s="72">
        <v>224</v>
      </c>
      <c r="B229" s="78"/>
      <c r="C229" s="79"/>
      <c r="D229" s="79"/>
      <c r="E229" s="81"/>
      <c r="F229" s="82"/>
    </row>
    <row r="230" spans="1:6" ht="20.25" customHeight="1">
      <c r="A230" s="72">
        <v>225</v>
      </c>
      <c r="B230" s="83"/>
      <c r="C230" s="84"/>
      <c r="D230" s="84"/>
      <c r="E230" s="86"/>
      <c r="F230" s="87"/>
    </row>
    <row r="231" spans="1:6" ht="20.25" customHeight="1">
      <c r="A231" s="72">
        <v>226</v>
      </c>
      <c r="B231" s="73"/>
      <c r="C231" s="74"/>
      <c r="D231" s="74"/>
      <c r="E231" s="76"/>
      <c r="F231" s="77"/>
    </row>
    <row r="232" spans="1:6" ht="20.25" customHeight="1">
      <c r="A232" s="72">
        <v>227</v>
      </c>
      <c r="B232" s="73"/>
      <c r="C232" s="74"/>
      <c r="D232" s="74"/>
      <c r="E232" s="76"/>
      <c r="F232" s="77"/>
    </row>
    <row r="233" spans="1:6" ht="20.25" customHeight="1" thickBot="1">
      <c r="A233" s="72">
        <v>228</v>
      </c>
      <c r="B233" s="78"/>
      <c r="C233" s="79"/>
      <c r="D233" s="79"/>
      <c r="E233" s="81"/>
      <c r="F233" s="82"/>
    </row>
    <row r="234" spans="1:6" ht="20.25" customHeight="1">
      <c r="A234" s="72">
        <v>229</v>
      </c>
      <c r="B234" s="83"/>
      <c r="C234" s="84"/>
      <c r="D234" s="84"/>
      <c r="E234" s="86"/>
      <c r="F234" s="87"/>
    </row>
    <row r="235" spans="1:6" ht="20.25" customHeight="1">
      <c r="A235" s="72">
        <v>230</v>
      </c>
      <c r="B235" s="73"/>
      <c r="C235" s="74"/>
      <c r="D235" s="74"/>
      <c r="E235" s="76"/>
      <c r="F235" s="77"/>
    </row>
    <row r="236" spans="1:6" ht="20.25" customHeight="1">
      <c r="A236" s="72">
        <v>231</v>
      </c>
      <c r="B236" s="73"/>
      <c r="C236" s="74"/>
      <c r="D236" s="74"/>
      <c r="E236" s="76"/>
      <c r="F236" s="77"/>
    </row>
    <row r="237" spans="1:6" ht="20.25" customHeight="1" thickBot="1">
      <c r="A237" s="72">
        <v>232</v>
      </c>
      <c r="B237" s="78"/>
      <c r="C237" s="79"/>
      <c r="D237" s="79"/>
      <c r="E237" s="81"/>
      <c r="F237" s="82"/>
    </row>
    <row r="238" spans="1:6" ht="20.25" customHeight="1">
      <c r="A238" s="72">
        <v>233</v>
      </c>
      <c r="B238" s="83"/>
      <c r="C238" s="84"/>
      <c r="D238" s="84"/>
      <c r="E238" s="86"/>
      <c r="F238" s="87"/>
    </row>
    <row r="239" spans="1:6" ht="20.25" customHeight="1">
      <c r="A239" s="72">
        <v>234</v>
      </c>
      <c r="B239" s="73"/>
      <c r="C239" s="74"/>
      <c r="D239" s="74"/>
      <c r="E239" s="76"/>
      <c r="F239" s="77"/>
    </row>
    <row r="240" spans="1:6" ht="20.25" customHeight="1">
      <c r="A240" s="72">
        <v>235</v>
      </c>
      <c r="B240" s="73"/>
      <c r="C240" s="74"/>
      <c r="D240" s="74"/>
      <c r="E240" s="76"/>
      <c r="F240" s="77"/>
    </row>
    <row r="241" spans="1:6" ht="20.25" customHeight="1" thickBot="1">
      <c r="A241" s="72">
        <v>236</v>
      </c>
      <c r="B241" s="78"/>
      <c r="C241" s="79"/>
      <c r="D241" s="79"/>
      <c r="E241" s="81"/>
      <c r="F241" s="82"/>
    </row>
    <row r="242" spans="1:6" ht="20.25" customHeight="1">
      <c r="A242" s="72">
        <v>237</v>
      </c>
      <c r="B242" s="83"/>
      <c r="C242" s="84"/>
      <c r="D242" s="84"/>
      <c r="E242" s="86"/>
      <c r="F242" s="87"/>
    </row>
    <row r="243" spans="1:6" ht="20.25" customHeight="1">
      <c r="A243" s="72">
        <v>238</v>
      </c>
      <c r="B243" s="73"/>
      <c r="C243" s="74"/>
      <c r="D243" s="74"/>
      <c r="E243" s="76"/>
      <c r="F243" s="77"/>
    </row>
    <row r="244" spans="1:6" ht="20.25" customHeight="1">
      <c r="A244" s="72">
        <v>239</v>
      </c>
      <c r="B244" s="73"/>
      <c r="C244" s="74"/>
      <c r="D244" s="74"/>
      <c r="E244" s="76"/>
      <c r="F244" s="77"/>
    </row>
    <row r="245" spans="1:6" ht="20.25" customHeight="1" thickBot="1">
      <c r="A245" s="72">
        <v>240</v>
      </c>
      <c r="B245" s="78"/>
      <c r="C245" s="79"/>
      <c r="D245" s="79"/>
      <c r="E245" s="81"/>
      <c r="F245" s="82"/>
    </row>
    <row r="246" spans="1:6" ht="20.25" customHeight="1">
      <c r="A246" s="72">
        <v>241</v>
      </c>
      <c r="B246" s="83"/>
      <c r="C246" s="84"/>
      <c r="D246" s="84"/>
      <c r="E246" s="86"/>
      <c r="F246" s="87"/>
    </row>
    <row r="247" spans="1:6" ht="20.25" customHeight="1">
      <c r="A247" s="72">
        <v>242</v>
      </c>
      <c r="B247" s="73"/>
      <c r="C247" s="74"/>
      <c r="D247" s="74"/>
      <c r="E247" s="76"/>
      <c r="F247" s="77"/>
    </row>
    <row r="248" spans="1:6" ht="20.25" customHeight="1">
      <c r="A248" s="72">
        <v>243</v>
      </c>
      <c r="B248" s="73"/>
      <c r="C248" s="74"/>
      <c r="D248" s="74"/>
      <c r="E248" s="76"/>
      <c r="F248" s="77"/>
    </row>
    <row r="249" spans="1:6" ht="20.25" customHeight="1" thickBot="1">
      <c r="A249" s="72">
        <v>244</v>
      </c>
      <c r="B249" s="78"/>
      <c r="C249" s="79"/>
      <c r="D249" s="79"/>
      <c r="E249" s="81"/>
      <c r="F249" s="82"/>
    </row>
    <row r="250" spans="1:6" ht="20.25" customHeight="1">
      <c r="A250" s="72">
        <v>245</v>
      </c>
      <c r="B250" s="83"/>
      <c r="C250" s="84"/>
      <c r="D250" s="84"/>
      <c r="E250" s="86"/>
      <c r="F250" s="87"/>
    </row>
    <row r="251" spans="1:6" ht="20.25" customHeight="1">
      <c r="A251" s="72">
        <v>246</v>
      </c>
      <c r="B251" s="73"/>
      <c r="C251" s="74"/>
      <c r="D251" s="74"/>
      <c r="E251" s="76"/>
      <c r="F251" s="77"/>
    </row>
    <row r="252" spans="1:6" ht="20.25" customHeight="1">
      <c r="A252" s="72">
        <v>247</v>
      </c>
      <c r="B252" s="73"/>
      <c r="C252" s="74"/>
      <c r="D252" s="74"/>
      <c r="E252" s="76"/>
      <c r="F252" s="77"/>
    </row>
    <row r="253" spans="1:6" ht="20.25" customHeight="1" thickBot="1">
      <c r="A253" s="72">
        <v>248</v>
      </c>
      <c r="B253" s="78"/>
      <c r="C253" s="79"/>
      <c r="D253" s="79"/>
      <c r="E253" s="81"/>
      <c r="F253" s="82"/>
    </row>
    <row r="254" spans="1:6" ht="20.25" customHeight="1">
      <c r="A254" s="72">
        <v>249</v>
      </c>
      <c r="B254" s="73"/>
      <c r="C254" s="74"/>
      <c r="D254" s="74"/>
      <c r="E254" s="73"/>
      <c r="F254" s="77"/>
    </row>
    <row r="255" spans="1:6" ht="20.25" customHeight="1">
      <c r="A255" s="72">
        <v>250</v>
      </c>
      <c r="B255" s="88"/>
      <c r="C255" s="89"/>
      <c r="D255" s="89"/>
      <c r="E255" s="88"/>
      <c r="F255" s="9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32:B34 B56:B255">
    <cfRule type="duplicateValues" priority="60" dxfId="82" stopIfTrue="1">
      <formula>AND(COUNTIF($B$32:$B$34,B32)+COUNTIF($B$56:$B$255,B32)&gt;1,NOT(ISBLANK(B32)))</formula>
    </cfRule>
  </conditionalFormatting>
  <conditionalFormatting sqref="C32:C34 C56:C255">
    <cfRule type="duplicateValues" priority="52" dxfId="82" stopIfTrue="1">
      <formula>AND(COUNTIF($C$32:$C$34,C32)+COUNTIF($C$56:$C$255,C32)&gt;1,NOT(ISBLANK(C32)))</formula>
    </cfRule>
  </conditionalFormatting>
  <conditionalFormatting sqref="F56:F255 F32:F34">
    <cfRule type="cellIs" priority="49" dxfId="79" operator="between" stopIfTrue="1">
      <formula>35431</formula>
      <formula>36160</formula>
    </cfRule>
  </conditionalFormatting>
  <conditionalFormatting sqref="C22:C24">
    <cfRule type="duplicateValues" priority="41" dxfId="82" stopIfTrue="1">
      <formula>AND(COUNTIF($C$22:$C$24,C22)&gt;1,NOT(ISBLANK(C22)))</formula>
    </cfRule>
  </conditionalFormatting>
  <conditionalFormatting sqref="C22:C24">
    <cfRule type="duplicateValues" priority="42" dxfId="82" stopIfTrue="1">
      <formula>AND(COUNTIF($C$22:$C$24,C22)&gt;1,NOT(ISBLANK(C22)))</formula>
    </cfRule>
    <cfRule type="duplicateValues" priority="43" dxfId="82" stopIfTrue="1">
      <formula>AND(COUNTIF($C$22:$C$24,C22)&gt;1,NOT(ISBLANK(C22)))</formula>
    </cfRule>
  </conditionalFormatting>
  <conditionalFormatting sqref="C18:C20">
    <cfRule type="duplicateValues" priority="38" dxfId="82" stopIfTrue="1">
      <formula>AND(COUNTIF($C$18:$C$20,C18)&gt;1,NOT(ISBLANK(C18)))</formula>
    </cfRule>
  </conditionalFormatting>
  <conditionalFormatting sqref="C18:C20">
    <cfRule type="duplicateValues" priority="39" dxfId="82" stopIfTrue="1">
      <formula>AND(COUNTIF($C$18:$C$20,C18)&gt;1,NOT(ISBLANK(C18)))</formula>
    </cfRule>
    <cfRule type="duplicateValues" priority="40" dxfId="82" stopIfTrue="1">
      <formula>AND(COUNTIF($C$18:$C$20,C18)&gt;1,NOT(ISBLANK(C18)))</formula>
    </cfRule>
  </conditionalFormatting>
  <conditionalFormatting sqref="C26:C28">
    <cfRule type="duplicateValues" priority="37" dxfId="82" stopIfTrue="1">
      <formula>AND(COUNTIF($C$26:$C$28,C26)&gt;1,NOT(ISBLANK(C26)))</formula>
    </cfRule>
  </conditionalFormatting>
  <conditionalFormatting sqref="C26:C28">
    <cfRule type="duplicateValues" priority="34" dxfId="82" stopIfTrue="1">
      <formula>AND(COUNTIF($C$26:$C$28,C26)&gt;1,NOT(ISBLANK(C26)))</formula>
    </cfRule>
    <cfRule type="duplicateValues" priority="35" dxfId="82" stopIfTrue="1">
      <formula>AND(COUNTIF($C$26:$C$28,C26)&gt;1,NOT(ISBLANK(C26)))</formula>
    </cfRule>
  </conditionalFormatting>
  <conditionalFormatting sqref="B22:B25">
    <cfRule type="duplicateValues" priority="31" dxfId="82" stopIfTrue="1">
      <formula>AND(COUNTIF($B$22:$B$25,B22)&gt;1,NOT(ISBLANK(B22)))</formula>
    </cfRule>
  </conditionalFormatting>
  <conditionalFormatting sqref="B22:B25">
    <cfRule type="duplicateValues" priority="32" dxfId="82" stopIfTrue="1">
      <formula>AND(COUNTIF($B$22:$B$25,B22)&gt;1,NOT(ISBLANK(B22)))</formula>
    </cfRule>
    <cfRule type="duplicateValues" priority="33" dxfId="82" stopIfTrue="1">
      <formula>AND(COUNTIF($B$22:$B$25,B22)&gt;1,NOT(ISBLANK(B22)))</formula>
    </cfRule>
  </conditionalFormatting>
  <conditionalFormatting sqref="B26:B28">
    <cfRule type="duplicateValues" priority="28" dxfId="82" stopIfTrue="1">
      <formula>AND(COUNTIF($B$26:$B$28,B26)&gt;1,NOT(ISBLANK(B26)))</formula>
    </cfRule>
  </conditionalFormatting>
  <conditionalFormatting sqref="B26:B28">
    <cfRule type="duplicateValues" priority="29" dxfId="82" stopIfTrue="1">
      <formula>AND(COUNTIF($B$26:$B$28,B26)&gt;1,NOT(ISBLANK(B26)))</formula>
    </cfRule>
    <cfRule type="duplicateValues" priority="30" dxfId="82" stopIfTrue="1">
      <formula>AND(COUNTIF($B$26:$B$28,B26)&gt;1,NOT(ISBLANK(B26)))</formula>
    </cfRule>
  </conditionalFormatting>
  <conditionalFormatting sqref="B18:B21">
    <cfRule type="duplicateValues" priority="27" dxfId="82" stopIfTrue="1">
      <formula>AND(COUNTIF($B$18:$B$21,B18)&gt;1,NOT(ISBLANK(B18)))</formula>
    </cfRule>
  </conditionalFormatting>
  <conditionalFormatting sqref="C18:C21">
    <cfRule type="duplicateValues" priority="26" dxfId="82" stopIfTrue="1">
      <formula>AND(COUNTIF($C$18:$C$21,C18)&gt;1,NOT(ISBLANK(C18)))</formula>
    </cfRule>
  </conditionalFormatting>
  <conditionalFormatting sqref="B18:C21">
    <cfRule type="duplicateValues" priority="25" dxfId="82" stopIfTrue="1">
      <formula>AND(COUNTIF($B$18:$C$21,B18)&gt;1,NOT(ISBLANK(B18)))</formula>
    </cfRule>
  </conditionalFormatting>
  <conditionalFormatting sqref="B18:C21">
    <cfRule type="duplicateValues" priority="23" dxfId="82" stopIfTrue="1">
      <formula>AND(COUNTIF($B$18:$C$21,B18)&gt;1,NOT(ISBLANK(B18)))</formula>
    </cfRule>
    <cfRule type="duplicateValues" priority="24" dxfId="82" stopIfTrue="1">
      <formula>AND(COUNTIF($B$18:$C$21,B18)&gt;1,NOT(ISBLANK(B18)))</formula>
    </cfRule>
  </conditionalFormatting>
  <conditionalFormatting sqref="C22:C24">
    <cfRule type="duplicateValues" priority="22" dxfId="82" stopIfTrue="1">
      <formula>AND(COUNTIF($C$22:$C$24,C22)&gt;1,NOT(ISBLANK(C22)))</formula>
    </cfRule>
  </conditionalFormatting>
  <conditionalFormatting sqref="C22:C24">
    <cfRule type="duplicateValues" priority="20" dxfId="82" stopIfTrue="1">
      <formula>AND(COUNTIF($C$22:$C$24,C22)&gt;1,NOT(ISBLANK(C22)))</formula>
    </cfRule>
    <cfRule type="duplicateValues" priority="21" dxfId="82" stopIfTrue="1">
      <formula>AND(COUNTIF($C$22:$C$24,C22)&gt;1,NOT(ISBLANK(C22)))</formula>
    </cfRule>
  </conditionalFormatting>
  <conditionalFormatting sqref="B22:B25">
    <cfRule type="duplicateValues" priority="19" dxfId="82" stopIfTrue="1">
      <formula>AND(COUNTIF($B$22:$B$25,B22)&gt;1,NOT(ISBLANK(B22)))</formula>
    </cfRule>
  </conditionalFormatting>
  <conditionalFormatting sqref="C22:C25">
    <cfRule type="duplicateValues" priority="18" dxfId="82" stopIfTrue="1">
      <formula>AND(COUNTIF($C$22:$C$25,C22)&gt;1,NOT(ISBLANK(C22)))</formula>
    </cfRule>
  </conditionalFormatting>
  <conditionalFormatting sqref="B22:C25">
    <cfRule type="duplicateValues" priority="17" dxfId="82" stopIfTrue="1">
      <formula>AND(COUNTIF($B$22:$C$25,B22)&gt;1,NOT(ISBLANK(B22)))</formula>
    </cfRule>
  </conditionalFormatting>
  <conditionalFormatting sqref="B22:C25">
    <cfRule type="duplicateValues" priority="15" dxfId="82" stopIfTrue="1">
      <formula>AND(COUNTIF($B$22:$C$25,B22)&gt;1,NOT(ISBLANK(B22)))</formula>
    </cfRule>
    <cfRule type="duplicateValues" priority="16" dxfId="82" stopIfTrue="1">
      <formula>AND(COUNTIF($B$22:$C$25,B22)&gt;1,NOT(ISBLANK(B22)))</formula>
    </cfRule>
  </conditionalFormatting>
  <conditionalFormatting sqref="C27">
    <cfRule type="duplicateValues" priority="14" dxfId="82" stopIfTrue="1">
      <formula>AND(COUNTIF($C$27:$C$27,C27)&gt;1,NOT(ISBLANK(C27)))</formula>
    </cfRule>
  </conditionalFormatting>
  <conditionalFormatting sqref="C27">
    <cfRule type="duplicateValues" priority="12" dxfId="82" stopIfTrue="1">
      <formula>AND(COUNTIF($C$27:$C$27,C27)&gt;1,NOT(ISBLANK(C27)))</formula>
    </cfRule>
    <cfRule type="duplicateValues" priority="13" dxfId="82" stopIfTrue="1">
      <formula>AND(COUNTIF($C$27:$C$27,C27)&gt;1,NOT(ISBLANK(C27)))</formula>
    </cfRule>
  </conditionalFormatting>
  <conditionalFormatting sqref="B27">
    <cfRule type="duplicateValues" priority="11" dxfId="82" stopIfTrue="1">
      <formula>AND(COUNTIF($B$27:$B$27,B27)&gt;1,NOT(ISBLANK(B27)))</formula>
    </cfRule>
  </conditionalFormatting>
  <conditionalFormatting sqref="B27">
    <cfRule type="duplicateValues" priority="9" dxfId="82" stopIfTrue="1">
      <formula>AND(COUNTIF($B$27:$B$27,B27)&gt;1,NOT(ISBLANK(B27)))</formula>
    </cfRule>
    <cfRule type="duplicateValues" priority="10" dxfId="82" stopIfTrue="1">
      <formula>AND(COUNTIF($B$27:$B$27,B27)&gt;1,NOT(ISBLANK(B27)))</formula>
    </cfRule>
  </conditionalFormatting>
  <conditionalFormatting sqref="C27">
    <cfRule type="duplicateValues" priority="8" dxfId="82" stopIfTrue="1">
      <formula>AND(COUNTIF($C$27:$C$27,C27)&gt;1,NOT(ISBLANK(C27)))</formula>
    </cfRule>
  </conditionalFormatting>
  <conditionalFormatting sqref="C27">
    <cfRule type="duplicateValues" priority="6" dxfId="82" stopIfTrue="1">
      <formula>AND(COUNTIF($C$27:$C$27,C27)&gt;1,NOT(ISBLANK(C27)))</formula>
    </cfRule>
    <cfRule type="duplicateValues" priority="7" dxfId="82" stopIfTrue="1">
      <formula>AND(COUNTIF($C$27:$C$27,C27)&gt;1,NOT(ISBLANK(C27)))</formula>
    </cfRule>
  </conditionalFormatting>
  <conditionalFormatting sqref="B27">
    <cfRule type="duplicateValues" priority="5" dxfId="82" stopIfTrue="1">
      <formula>AND(COUNTIF($B$27:$B$27,B27)&gt;1,NOT(ISBLANK(B27)))</formula>
    </cfRule>
  </conditionalFormatting>
  <conditionalFormatting sqref="C27">
    <cfRule type="duplicateValues" priority="4" dxfId="82" stopIfTrue="1">
      <formula>AND(COUNTIF($C$27:$C$27,C27)&gt;1,NOT(ISBLANK(C27)))</formula>
    </cfRule>
  </conditionalFormatting>
  <conditionalFormatting sqref="B27:C27">
    <cfRule type="duplicateValues" priority="3" dxfId="82" stopIfTrue="1">
      <formula>AND(COUNTIF($B$27:$C$27,B27)&gt;1,NOT(ISBLANK(B27)))</formula>
    </cfRule>
  </conditionalFormatting>
  <conditionalFormatting sqref="B27:C27">
    <cfRule type="duplicateValues" priority="1" dxfId="82" stopIfTrue="1">
      <formula>AND(COUNTIF($B$27:$C$27,B27)&gt;1,NOT(ISBLANK(B27)))</formula>
    </cfRule>
    <cfRule type="duplicateValues" priority="2" dxfId="82" stopIfTrue="1">
      <formula>AND(COUNTIF($B$27:$C$27,B27)&gt;1,NOT(ISBLANK(B27)))</formula>
    </cfRule>
  </conditionalFormatting>
  <conditionalFormatting sqref="B35 B29:B31 B6:B17">
    <cfRule type="duplicateValues" priority="179" dxfId="82" stopIfTrue="1">
      <formula>AND(COUNTIF($B$35:$B$35,B6)+COUNTIF($B$29:$B$31,B6)+COUNTIF($B$6:$B$17,B6)&gt;1,NOT(ISBLANK(B6)))</formula>
    </cfRule>
  </conditionalFormatting>
  <conditionalFormatting sqref="C35 C29:C31 C6:C17">
    <cfRule type="duplicateValues" priority="182" dxfId="82" stopIfTrue="1">
      <formula>AND(COUNTIF($C$35:$C$35,C6)+COUNTIF($C$29:$C$31,C6)+COUNTIF($C$6:$C$17,C6)&gt;1,NOT(ISBLANK(C6)))</formula>
    </cfRule>
  </conditionalFormatting>
  <conditionalFormatting sqref="B35:C35 B29:C31 B6:C17">
    <cfRule type="duplicateValues" priority="185" dxfId="82" stopIfTrue="1">
      <formula>AND(COUNTIF($B$35:$C$35,B6)+COUNTIF($B$29:$C$31,B6)+COUNTIF($B$6:$C$17,B6)&gt;1,NOT(ISBLANK(B6)))</formula>
    </cfRule>
  </conditionalFormatting>
  <conditionalFormatting sqref="B35:C35 B29:C31 B6:C17">
    <cfRule type="duplicateValues" priority="188" dxfId="82" stopIfTrue="1">
      <formula>AND(COUNTIF($B$35:$C$35,B6)+COUNTIF($B$29:$C$31,B6)+COUNTIF($B$6:$C$17,B6)&gt;1,NOT(ISBLANK(B6)))</formula>
    </cfRule>
    <cfRule type="duplicateValues" priority="189" dxfId="82" stopIfTrue="1">
      <formula>AND(COUNTIF($B$35:$C$35,B6)+COUNTIF($B$29:$C$31,B6)+COUNTIF($B$6:$C$17,B6)&gt;1,NOT(ISBLANK(B6)))</formula>
    </cfRule>
  </conditionalFormatting>
  <printOptions horizontalCentered="1"/>
  <pageMargins left="0.7086614173228347" right="0.2362204724409449" top="0.7086614173228347" bottom="0.31496062992125984" header="0.3937007874015748" footer="0.15748031496062992"/>
  <pageSetup horizontalDpi="1200" verticalDpi="1200" orientation="portrait" paperSize="9" scale="8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4">
      <selection activeCell="D39" sqref="D39"/>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88" t="str">
        <f>KAPAK!A2</f>
        <v>Türkiye Atletizm Federasyonu
Tokat Atletizm İl Temsilciliği</v>
      </c>
      <c r="B1" s="188"/>
      <c r="C1" s="188"/>
      <c r="D1" s="188"/>
      <c r="E1" s="188"/>
      <c r="F1" s="188"/>
      <c r="G1" s="188"/>
      <c r="H1" s="188"/>
      <c r="J1" s="37"/>
    </row>
    <row r="2" spans="1:8" ht="15.75">
      <c r="A2" s="189" t="str">
        <f>KAPAK!B24</f>
        <v>Küçükler ve Yıldızlar Bölgesel Kros Ligi 2.Kademe</v>
      </c>
      <c r="B2" s="189"/>
      <c r="C2" s="189"/>
      <c r="D2" s="189"/>
      <c r="E2" s="189"/>
      <c r="F2" s="189"/>
      <c r="G2" s="189"/>
      <c r="H2" s="189"/>
    </row>
    <row r="3" spans="1:9" ht="14.25">
      <c r="A3" s="190" t="str">
        <f>KAPAK!B27</f>
        <v>Tokat</v>
      </c>
      <c r="B3" s="190"/>
      <c r="C3" s="190"/>
      <c r="D3" s="190"/>
      <c r="E3" s="190"/>
      <c r="F3" s="190"/>
      <c r="G3" s="190"/>
      <c r="H3" s="190"/>
      <c r="I3" s="38"/>
    </row>
    <row r="4" spans="1:8" ht="15.75" customHeight="1">
      <c r="A4" s="187" t="str">
        <f>KAPAK!B26</f>
        <v>Yıldız Erkekler</v>
      </c>
      <c r="B4" s="187"/>
      <c r="C4" s="187"/>
      <c r="D4" s="51" t="str">
        <f>KAPAK!B25</f>
        <v>3000 Metre</v>
      </c>
      <c r="E4" s="52"/>
      <c r="F4" s="191">
        <f>KAPAK!B28</f>
        <v>41693.458333333336</v>
      </c>
      <c r="G4" s="191"/>
      <c r="H4" s="191"/>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255</v>
      </c>
      <c r="C6" s="46" t="str">
        <f>IF(ISERROR(VLOOKUP(B6,'START LİSTE'!$B$6:$F$1255,2,0)),"",VLOOKUP(B6,'START LİSTE'!$B$6:$F$1255,2,0))</f>
        <v>OSMAN CANSEVER</v>
      </c>
      <c r="D6" s="46" t="str">
        <f>IF(ISERROR(VLOOKUP(B6,'START LİSTE'!$B$6:$F$1255,3,0)),"",VLOOKUP(B6,'START LİSTE'!$B$6:$F$1255,3,0))</f>
        <v>GÜMÜŞHANE - İL KARMASI</v>
      </c>
      <c r="E6" s="47" t="str">
        <f>IF(ISERROR(VLOOKUP(B6,'START LİSTE'!$B$6:$F$1255,4,0)),"",VLOOKUP(B6,'START LİSTE'!$B$6:$F$1255,4,0))</f>
        <v>T</v>
      </c>
      <c r="F6" s="48">
        <f>IF(ISERROR(VLOOKUP($B6,'START LİSTE'!$B$6:$F$1255,5,0)),"",VLOOKUP($B6,'START LİSTE'!$B$6:$F$1255,5,0))</f>
        <v>36072</v>
      </c>
      <c r="G6" s="98">
        <v>1021</v>
      </c>
      <c r="H6" s="49">
        <f>IF(OR(G6="DQ",G6="DNF",G6="DNS"),"-",IF(B6&lt;&gt;"",IF(E6="F",0,1),""))</f>
        <v>1</v>
      </c>
      <c r="J6" s="37"/>
    </row>
    <row r="7" spans="1:10" ht="18" customHeight="1">
      <c r="A7" s="44">
        <f aca="true" t="shared" si="0" ref="A7:A69">IF(B7&lt;&gt;"",A6+1,"")</f>
        <v>2</v>
      </c>
      <c r="B7" s="45">
        <v>254</v>
      </c>
      <c r="C7" s="46" t="str">
        <f>IF(ISERROR(VLOOKUP(B7,'START LİSTE'!$B$6:$F$1255,2,0)),"",VLOOKUP(B7,'START LİSTE'!$B$6:$F$1255,2,0))</f>
        <v>ONUR BİLGİN</v>
      </c>
      <c r="D7" s="46" t="str">
        <f>IF(ISERROR(VLOOKUP(B7,'START LİSTE'!$B$6:$F$1255,3,0)),"",VLOOKUP(B7,'START LİSTE'!$B$6:$F$1255,3,0))</f>
        <v>GÜMÜŞHANE - İL KARMASI</v>
      </c>
      <c r="E7" s="47" t="str">
        <f>IF(ISERROR(VLOOKUP(B7,'START LİSTE'!$B$6:$F$1255,4,0)),"",VLOOKUP(B7,'START LİSTE'!$B$6:$F$1255,4,0))</f>
        <v>T</v>
      </c>
      <c r="F7" s="48">
        <f>IF(ISERROR(VLOOKUP($B7,'START LİSTE'!$B$6:$F$1255,5,0)),"",VLOOKUP($B7,'START LİSTE'!$B$6:$F$1255,5,0))</f>
        <v>35575</v>
      </c>
      <c r="G7" s="98">
        <v>1031</v>
      </c>
      <c r="H7" s="49">
        <f aca="true" t="shared" si="1" ref="H7:H69">IF(OR(G7="DQ",G7="DNF",G7="DNS"),"-",IF(B7&lt;&gt;"",IF(E7="F",H6,H6+1),""))</f>
        <v>2</v>
      </c>
      <c r="J7" s="37"/>
    </row>
    <row r="8" spans="1:10" ht="18" customHeight="1">
      <c r="A8" s="44">
        <f t="shared" si="0"/>
        <v>3</v>
      </c>
      <c r="B8" s="45">
        <v>253</v>
      </c>
      <c r="C8" s="46" t="str">
        <f>IF(ISERROR(VLOOKUP(B8,'START LİSTE'!$B$6:$F$1255,2,0)),"",VLOOKUP(B8,'START LİSTE'!$B$6:$F$1255,2,0))</f>
        <v>SERGEN TERZİ</v>
      </c>
      <c r="D8" s="46" t="str">
        <f>IF(ISERROR(VLOOKUP(B8,'START LİSTE'!$B$6:$F$1255,3,0)),"",VLOOKUP(B8,'START LİSTE'!$B$6:$F$1255,3,0))</f>
        <v>TRABZON-TRABZONSPOR</v>
      </c>
      <c r="E8" s="47" t="str">
        <f>IF(ISERROR(VLOOKUP(B8,'START LİSTE'!$B$6:$F$1255,4,0)),"",VLOOKUP(B8,'START LİSTE'!$B$6:$F$1255,4,0))</f>
        <v>F</v>
      </c>
      <c r="F8" s="48">
        <f>IF(ISERROR(VLOOKUP($B8,'START LİSTE'!$B$6:$F$1255,5,0)),"",VLOOKUP($B8,'START LİSTE'!$B$6:$F$1255,5,0))</f>
        <v>35821</v>
      </c>
      <c r="G8" s="98">
        <v>1051</v>
      </c>
      <c r="H8" s="49">
        <f t="shared" si="1"/>
        <v>2</v>
      </c>
      <c r="J8" s="37"/>
    </row>
    <row r="9" spans="1:8" ht="18" customHeight="1">
      <c r="A9" s="44">
        <f t="shared" si="0"/>
        <v>4</v>
      </c>
      <c r="B9" s="45">
        <v>247</v>
      </c>
      <c r="C9" s="46" t="str">
        <f>IF(ISERROR(VLOOKUP(B9,'START LİSTE'!$B$6:$F$1255,2,0)),"",VLOOKUP(B9,'START LİSTE'!$B$6:$F$1255,2,0))</f>
        <v>AHMET  TOKUR</v>
      </c>
      <c r="D9" s="46" t="str">
        <f>IF(ISERROR(VLOOKUP(B9,'START LİSTE'!$B$6:$F$1255,3,0)),"",VLOOKUP(B9,'START LİSTE'!$B$6:$F$1255,3,0))</f>
        <v>TRABZON - KARAYOLLARI SPOR K.</v>
      </c>
      <c r="E9" s="47" t="str">
        <f>IF(ISERROR(VLOOKUP(B9,'START LİSTE'!$B$6:$F$1255,4,0)),"",VLOOKUP(B9,'START LİSTE'!$B$6:$F$1255,4,0))</f>
        <v>F</v>
      </c>
      <c r="F9" s="48">
        <f>IF(ISERROR(VLOOKUP($B9,'START LİSTE'!$B$6:$F$1255,5,0)),"",VLOOKUP($B9,'START LİSTE'!$B$6:$F$1255,5,0))</f>
        <v>35840</v>
      </c>
      <c r="G9" s="98">
        <v>1056</v>
      </c>
      <c r="H9" s="49">
        <f t="shared" si="1"/>
        <v>2</v>
      </c>
    </row>
    <row r="10" spans="1:8" ht="18" customHeight="1">
      <c r="A10" s="44">
        <f t="shared" si="0"/>
        <v>5</v>
      </c>
      <c r="B10" s="45">
        <v>239</v>
      </c>
      <c r="C10" s="46" t="str">
        <f>IF(ISERROR(VLOOKUP(B10,'START LİSTE'!$B$6:$F$1255,2,0)),"",VLOOKUP(B10,'START LİSTE'!$B$6:$F$1255,2,0))</f>
        <v>HALUK ÇAĞDAŞ ZORLU</v>
      </c>
      <c r="D10" s="46" t="str">
        <f>IF(ISERROR(VLOOKUP(B10,'START LİSTE'!$B$6:$F$1255,3,0)),"",VLOOKUP(B10,'START LİSTE'!$B$6:$F$1255,3,0))</f>
        <v>SAMSUN-G-H YILMAZ SPOR LİSESİ SPOR KULÜBÜ</v>
      </c>
      <c r="E10" s="47" t="str">
        <f>IF(ISERROR(VLOOKUP(B10,'START LİSTE'!$B$6:$F$1255,4,0)),"",VLOOKUP(B10,'START LİSTE'!$B$6:$F$1255,4,0))</f>
        <v>T</v>
      </c>
      <c r="F10" s="48">
        <f>IF(ISERROR(VLOOKUP($B10,'START LİSTE'!$B$6:$F$1255,5,0)),"",VLOOKUP($B10,'START LİSTE'!$B$6:$F$1255,5,0))</f>
        <v>36037</v>
      </c>
      <c r="G10" s="98">
        <v>1100</v>
      </c>
      <c r="H10" s="49">
        <f t="shared" si="1"/>
        <v>3</v>
      </c>
    </row>
    <row r="11" spans="1:8" ht="18" customHeight="1">
      <c r="A11" s="44">
        <f t="shared" si="0"/>
        <v>6</v>
      </c>
      <c r="B11" s="45">
        <v>256</v>
      </c>
      <c r="C11" s="46" t="str">
        <f>IF(ISERROR(VLOOKUP(B11,'START LİSTE'!$B$6:$F$1255,2,0)),"",VLOOKUP(B11,'START LİSTE'!$B$6:$F$1255,2,0))</f>
        <v>EMRAH KÜÇÜK</v>
      </c>
      <c r="D11" s="46" t="str">
        <f>IF(ISERROR(VLOOKUP(B11,'START LİSTE'!$B$6:$F$1255,3,0)),"",VLOOKUP(B11,'START LİSTE'!$B$6:$F$1255,3,0))</f>
        <v>GÜMÜŞHANE - İL KARMASI</v>
      </c>
      <c r="E11" s="47" t="str">
        <f>IF(ISERROR(VLOOKUP(B11,'START LİSTE'!$B$6:$F$1255,4,0)),"",VLOOKUP(B11,'START LİSTE'!$B$6:$F$1255,4,0))</f>
        <v>T</v>
      </c>
      <c r="F11" s="48">
        <f>IF(ISERROR(VLOOKUP($B11,'START LİSTE'!$B$6:$F$1255,5,0)),"",VLOOKUP($B11,'START LİSTE'!$B$6:$F$1255,5,0))</f>
        <v>36102</v>
      </c>
      <c r="G11" s="98">
        <v>1102</v>
      </c>
      <c r="H11" s="49">
        <f t="shared" si="1"/>
        <v>4</v>
      </c>
    </row>
    <row r="12" spans="1:8" ht="18" customHeight="1">
      <c r="A12" s="44">
        <f t="shared" si="0"/>
        <v>7</v>
      </c>
      <c r="B12" s="45">
        <v>257</v>
      </c>
      <c r="C12" s="46" t="str">
        <f>IF(ISERROR(VLOOKUP(B12,'START LİSTE'!$B$6:$F$1255,2,0)),"",VLOOKUP(B12,'START LİSTE'!$B$6:$F$1255,2,0))</f>
        <v>OSMAN PEKİN</v>
      </c>
      <c r="D12" s="46" t="str">
        <f>IF(ISERROR(VLOOKUP(B12,'START LİSTE'!$B$6:$F$1255,3,0)),"",VLOOKUP(B12,'START LİSTE'!$B$6:$F$1255,3,0))</f>
        <v>GÜMÜŞHANE - İL KARMASI</v>
      </c>
      <c r="E12" s="47" t="str">
        <f>IF(ISERROR(VLOOKUP(B12,'START LİSTE'!$B$6:$F$1255,4,0)),"",VLOOKUP(B12,'START LİSTE'!$B$6:$F$1255,4,0))</f>
        <v>T</v>
      </c>
      <c r="F12" s="48">
        <f>IF(ISERROR(VLOOKUP($B12,'START LİSTE'!$B$6:$F$1255,5,0)),"",VLOOKUP($B12,'START LİSTE'!$B$6:$F$1255,5,0))</f>
        <v>36047</v>
      </c>
      <c r="G12" s="98">
        <v>1109</v>
      </c>
      <c r="H12" s="49">
        <f t="shared" si="1"/>
        <v>5</v>
      </c>
    </row>
    <row r="13" spans="1:8" ht="18" customHeight="1">
      <c r="A13" s="44">
        <f t="shared" si="0"/>
        <v>8</v>
      </c>
      <c r="B13" s="45">
        <v>233</v>
      </c>
      <c r="C13" s="46" t="str">
        <f>IF(ISERROR(VLOOKUP(B13,'START LİSTE'!$B$6:$F$1255,2,0)),"",VLOOKUP(B13,'START LİSTE'!$B$6:$F$1255,2,0))</f>
        <v>ONUR MERAL</v>
      </c>
      <c r="D13" s="46" t="str">
        <f>IF(ISERROR(VLOOKUP(B13,'START LİSTE'!$B$6:$F$1255,3,0)),"",VLOOKUP(B13,'START LİSTE'!$B$6:$F$1255,3,0))</f>
        <v>GÜMÜŞHANE </v>
      </c>
      <c r="E13" s="47" t="str">
        <f>IF(ISERROR(VLOOKUP(B13,'START LİSTE'!$B$6:$F$1255,4,0)),"",VLOOKUP(B13,'START LİSTE'!$B$6:$F$1255,4,0))</f>
        <v>F</v>
      </c>
      <c r="F13" s="48">
        <f>IF(ISERROR(VLOOKUP($B13,'START LİSTE'!$B$6:$F$1255,5,0)),"",VLOOKUP($B13,'START LİSTE'!$B$6:$F$1255,5,0))</f>
        <v>35795</v>
      </c>
      <c r="G13" s="98">
        <v>1109</v>
      </c>
      <c r="H13" s="49">
        <f t="shared" si="1"/>
        <v>5</v>
      </c>
    </row>
    <row r="14" spans="1:8" ht="18" customHeight="1">
      <c r="A14" s="44">
        <f t="shared" si="0"/>
        <v>9</v>
      </c>
      <c r="B14" s="45">
        <v>269</v>
      </c>
      <c r="C14" s="46" t="str">
        <f>IF(ISERROR(VLOOKUP(B14,'START LİSTE'!$B$6:$F$1255,2,0)),"",VLOOKUP(B14,'START LİSTE'!$B$6:$F$1255,2,0))</f>
        <v>ABDUL KADİR AYDIN </v>
      </c>
      <c r="D14" s="46" t="str">
        <f>IF(ISERROR(VLOOKUP(B14,'START LİSTE'!$B$6:$F$1255,3,0)),"",VLOOKUP(B14,'START LİSTE'!$B$6:$F$1255,3,0))</f>
        <v>GİRESUN KARMA</v>
      </c>
      <c r="E14" s="47" t="str">
        <f>IF(ISERROR(VLOOKUP(B14,'START LİSTE'!$B$6:$F$1255,4,0)),"",VLOOKUP(B14,'START LİSTE'!$B$6:$F$1255,4,0))</f>
        <v>T</v>
      </c>
      <c r="F14" s="48">
        <f>IF(ISERROR(VLOOKUP($B14,'START LİSTE'!$B$6:$F$1255,5,0)),"",VLOOKUP($B14,'START LİSTE'!$B$6:$F$1255,5,0))</f>
        <v>35591</v>
      </c>
      <c r="G14" s="98">
        <v>1112</v>
      </c>
      <c r="H14" s="49">
        <f t="shared" si="1"/>
        <v>6</v>
      </c>
    </row>
    <row r="15" spans="1:8" ht="18" customHeight="1">
      <c r="A15" s="44">
        <f t="shared" si="0"/>
        <v>10</v>
      </c>
      <c r="B15" s="45">
        <v>241</v>
      </c>
      <c r="C15" s="46" t="str">
        <f>IF(ISERROR(VLOOKUP(B15,'START LİSTE'!$B$6:$F$1255,2,0)),"",VLOOKUP(B15,'START LİSTE'!$B$6:$F$1255,2,0))</f>
        <v>OĞUZHAN YAKAR</v>
      </c>
      <c r="D15" s="46" t="str">
        <f>IF(ISERROR(VLOOKUP(B15,'START LİSTE'!$B$6:$F$1255,3,0)),"",VLOOKUP(B15,'START LİSTE'!$B$6:$F$1255,3,0))</f>
        <v>SAMSUN-G-H YILMAZ SPOR LİSESİ SPOR KULÜBÜ</v>
      </c>
      <c r="E15" s="47" t="str">
        <f>IF(ISERROR(VLOOKUP(B15,'START LİSTE'!$B$6:$F$1255,4,0)),"",VLOOKUP(B15,'START LİSTE'!$B$6:$F$1255,4,0))</f>
        <v>T</v>
      </c>
      <c r="F15" s="48" t="str">
        <f>IF(ISERROR(VLOOKUP($B15,'START LİSTE'!$B$6:$F$1255,5,0)),"",VLOOKUP($B15,'START LİSTE'!$B$6:$F$1255,5,0))</f>
        <v>10.06.1197</v>
      </c>
      <c r="G15" s="98">
        <v>1113</v>
      </c>
      <c r="H15" s="49">
        <f t="shared" si="1"/>
        <v>7</v>
      </c>
    </row>
    <row r="16" spans="1:8" ht="18" customHeight="1">
      <c r="A16" s="44">
        <f t="shared" si="0"/>
        <v>11</v>
      </c>
      <c r="B16" s="45">
        <v>248</v>
      </c>
      <c r="C16" s="46" t="str">
        <f>IF(ISERROR(VLOOKUP(B16,'START LİSTE'!$B$6:$F$1255,2,0)),"",VLOOKUP(B16,'START LİSTE'!$B$6:$F$1255,2,0))</f>
        <v>BURAK  ÇOLAK</v>
      </c>
      <c r="D16" s="46" t="str">
        <f>IF(ISERROR(VLOOKUP(B16,'START LİSTE'!$B$6:$F$1255,3,0)),"",VLOOKUP(B16,'START LİSTE'!$B$6:$F$1255,3,0))</f>
        <v>TRABZON - KARAYOLLARI SPOR K.</v>
      </c>
      <c r="E16" s="47" t="str">
        <f>IF(ISERROR(VLOOKUP(B16,'START LİSTE'!$B$6:$F$1255,4,0)),"",VLOOKUP(B16,'START LİSTE'!$B$6:$F$1255,4,0))</f>
        <v>F</v>
      </c>
      <c r="F16" s="48">
        <f>IF(ISERROR(VLOOKUP($B16,'START LİSTE'!$B$6:$F$1255,5,0)),"",VLOOKUP($B16,'START LİSTE'!$B$6:$F$1255,5,0))</f>
        <v>35959</v>
      </c>
      <c r="G16" s="98"/>
      <c r="H16" s="49">
        <f t="shared" si="1"/>
        <v>7</v>
      </c>
    </row>
    <row r="17" spans="1:8" ht="18" customHeight="1">
      <c r="A17" s="44">
        <f t="shared" si="0"/>
        <v>12</v>
      </c>
      <c r="B17" s="45">
        <v>271</v>
      </c>
      <c r="C17" s="46" t="str">
        <f>IF(ISERROR(VLOOKUP(B17,'START LİSTE'!$B$6:$F$1255,2,0)),"",VLOOKUP(B17,'START LİSTE'!$B$6:$F$1255,2,0))</f>
        <v>BAHADIR  İBALAK </v>
      </c>
      <c r="D17" s="46" t="str">
        <f>IF(ISERROR(VLOOKUP(B17,'START LİSTE'!$B$6:$F$1255,3,0)),"",VLOOKUP(B17,'START LİSTE'!$B$6:$F$1255,3,0))</f>
        <v>GİRESUN KARMA</v>
      </c>
      <c r="E17" s="47" t="str">
        <f>IF(ISERROR(VLOOKUP(B17,'START LİSTE'!$B$6:$F$1255,4,0)),"",VLOOKUP(B17,'START LİSTE'!$B$6:$F$1255,4,0))</f>
        <v>T</v>
      </c>
      <c r="F17" s="48">
        <f>IF(ISERROR(VLOOKUP($B17,'START LİSTE'!$B$6:$F$1255,5,0)),"",VLOOKUP($B17,'START LİSTE'!$B$6:$F$1255,5,0))</f>
        <v>35478</v>
      </c>
      <c r="G17" s="98"/>
      <c r="H17" s="49">
        <f t="shared" si="1"/>
        <v>8</v>
      </c>
    </row>
    <row r="18" spans="1:8" ht="18" customHeight="1">
      <c r="A18" s="44">
        <f t="shared" si="0"/>
        <v>13</v>
      </c>
      <c r="B18" s="45">
        <v>238</v>
      </c>
      <c r="C18" s="46" t="str">
        <f>IF(ISERROR(VLOOKUP(B18,'START LİSTE'!$B$6:$F$1255,2,0)),"",VLOOKUP(B18,'START LİSTE'!$B$6:$F$1255,2,0))</f>
        <v>ATAKAN BAYRİ</v>
      </c>
      <c r="D18" s="46" t="str">
        <f>IF(ISERROR(VLOOKUP(B18,'START LİSTE'!$B$6:$F$1255,3,0)),"",VLOOKUP(B18,'START LİSTE'!$B$6:$F$1255,3,0))</f>
        <v>SAMSUN-G-H YILMAZ SPOR LİSESİ SPOR KULÜBÜ</v>
      </c>
      <c r="E18" s="47" t="str">
        <f>IF(ISERROR(VLOOKUP(B18,'START LİSTE'!$B$6:$F$1255,4,0)),"",VLOOKUP(B18,'START LİSTE'!$B$6:$F$1255,4,0))</f>
        <v>T</v>
      </c>
      <c r="F18" s="48">
        <f>IF(ISERROR(VLOOKUP($B18,'START LİSTE'!$B$6:$F$1255,5,0)),"",VLOOKUP($B18,'START LİSTE'!$B$6:$F$1255,5,0))</f>
        <v>35838</v>
      </c>
      <c r="G18" s="98"/>
      <c r="H18" s="49">
        <f t="shared" si="1"/>
        <v>9</v>
      </c>
    </row>
    <row r="19" spans="1:8" ht="18" customHeight="1">
      <c r="A19" s="44">
        <f t="shared" si="0"/>
        <v>14</v>
      </c>
      <c r="B19" s="45">
        <v>242</v>
      </c>
      <c r="C19" s="46" t="str">
        <f>IF(ISERROR(VLOOKUP(B19,'START LİSTE'!$B$6:$F$1255,2,0)),"",VLOOKUP(B19,'START LİSTE'!$B$6:$F$1255,2,0))</f>
        <v>TANER KARACA</v>
      </c>
      <c r="D19" s="46" t="str">
        <f>IF(ISERROR(VLOOKUP(B19,'START LİSTE'!$B$6:$F$1255,3,0)),"",VLOOKUP(B19,'START LİSTE'!$B$6:$F$1255,3,0))</f>
        <v>ORDU - GENÇLİK SPOR KULÜBÜ</v>
      </c>
      <c r="E19" s="47" t="str">
        <f>IF(ISERROR(VLOOKUP(B19,'START LİSTE'!$B$6:$F$1255,4,0)),"",VLOOKUP(B19,'START LİSTE'!$B$6:$F$1255,4,0))</f>
        <v>T</v>
      </c>
      <c r="F19" s="48">
        <f>IF(ISERROR(VLOOKUP($B19,'START LİSTE'!$B$6:$F$1255,5,0)),"",VLOOKUP($B19,'START LİSTE'!$B$6:$F$1255,5,0))</f>
        <v>35893</v>
      </c>
      <c r="G19" s="98"/>
      <c r="H19" s="49">
        <f t="shared" si="1"/>
        <v>10</v>
      </c>
    </row>
    <row r="20" spans="1:8" ht="18" customHeight="1">
      <c r="A20" s="44">
        <f t="shared" si="0"/>
        <v>15</v>
      </c>
      <c r="B20" s="45">
        <v>230</v>
      </c>
      <c r="C20" s="46" t="str">
        <f>IF(ISERROR(VLOOKUP(B20,'START LİSTE'!$B$6:$F$1255,2,0)),"",VLOOKUP(B20,'START LİSTE'!$B$6:$F$1255,2,0))</f>
        <v>EMRE ÖZÇAVDAR</v>
      </c>
      <c r="D20" s="46" t="str">
        <f>IF(ISERROR(VLOOKUP(B20,'START LİSTE'!$B$6:$F$1255,3,0)),"",VLOOKUP(B20,'START LİSTE'!$B$6:$F$1255,3,0))</f>
        <v>TRABZON BELEDİYE SPOR</v>
      </c>
      <c r="E20" s="47" t="str">
        <f>IF(ISERROR(VLOOKUP(B20,'START LİSTE'!$B$6:$F$1255,4,0)),"",VLOOKUP(B20,'START LİSTE'!$B$6:$F$1255,4,0))</f>
        <v>F</v>
      </c>
      <c r="F20" s="48" t="str">
        <f>IF(ISERROR(VLOOKUP($B20,'START LİSTE'!$B$6:$F$1255,5,0)),"",VLOOKUP($B20,'START LİSTE'!$B$6:$F$1255,5,0))</f>
        <v>11,07,1997</v>
      </c>
      <c r="G20" s="98"/>
      <c r="H20" s="49">
        <f t="shared" si="1"/>
        <v>10</v>
      </c>
    </row>
    <row r="21" spans="1:8" ht="18" customHeight="1">
      <c r="A21" s="44">
        <f t="shared" si="0"/>
        <v>16</v>
      </c>
      <c r="B21" s="45">
        <v>245</v>
      </c>
      <c r="C21" s="46" t="str">
        <f>IF(ISERROR(VLOOKUP(B21,'START LİSTE'!$B$6:$F$1255,2,0)),"",VLOOKUP(B21,'START LİSTE'!$B$6:$F$1255,2,0))</f>
        <v>ENES AYIK</v>
      </c>
      <c r="D21" s="46" t="str">
        <f>IF(ISERROR(VLOOKUP(B21,'START LİSTE'!$B$6:$F$1255,3,0)),"",VLOOKUP(B21,'START LİSTE'!$B$6:$F$1255,3,0))</f>
        <v>ORDU - GENÇLİK SPOR KULÜBÜ</v>
      </c>
      <c r="E21" s="47" t="str">
        <f>IF(ISERROR(VLOOKUP(B21,'START LİSTE'!$B$6:$F$1255,4,0)),"",VLOOKUP(B21,'START LİSTE'!$B$6:$F$1255,4,0))</f>
        <v>T</v>
      </c>
      <c r="F21" s="48">
        <f>IF(ISERROR(VLOOKUP($B21,'START LİSTE'!$B$6:$F$1255,5,0)),"",VLOOKUP($B21,'START LİSTE'!$B$6:$F$1255,5,0))</f>
        <v>35925</v>
      </c>
      <c r="G21" s="98"/>
      <c r="H21" s="49">
        <f t="shared" si="1"/>
        <v>11</v>
      </c>
    </row>
    <row r="22" spans="1:8" ht="18" customHeight="1">
      <c r="A22" s="44">
        <f t="shared" si="0"/>
        <v>17</v>
      </c>
      <c r="B22" s="45">
        <v>265</v>
      </c>
      <c r="C22" s="46" t="str">
        <f>IF(ISERROR(VLOOKUP(B22,'START LİSTE'!$B$6:$F$1255,2,0)),"",VLOOKUP(B22,'START LİSTE'!$B$6:$F$1255,2,0))</f>
        <v>HÜSEYİN KESKİN</v>
      </c>
      <c r="D22" s="46" t="str">
        <f>IF(ISERROR(VLOOKUP(B22,'START LİSTE'!$B$6:$F$1255,3,0)),"",VLOOKUP(B22,'START LİSTE'!$B$6:$F$1255,3,0))</f>
        <v>SAMSUN ÇARŞAMBA END. MES. LİS. SP.K.</v>
      </c>
      <c r="E22" s="47" t="str">
        <f>IF(ISERROR(VLOOKUP(B22,'START LİSTE'!$B$6:$F$1255,4,0)),"",VLOOKUP(B22,'START LİSTE'!$B$6:$F$1255,4,0))</f>
        <v>T</v>
      </c>
      <c r="F22" s="48">
        <f>IF(ISERROR(VLOOKUP($B22,'START LİSTE'!$B$6:$F$1255,5,0)),"",VLOOKUP($B22,'START LİSTE'!$B$6:$F$1255,5,0))</f>
        <v>36129</v>
      </c>
      <c r="G22" s="98"/>
      <c r="H22" s="49">
        <f t="shared" si="1"/>
        <v>12</v>
      </c>
    </row>
    <row r="23" spans="1:8" ht="18" customHeight="1">
      <c r="A23" s="44">
        <f t="shared" si="0"/>
        <v>18</v>
      </c>
      <c r="B23" s="45">
        <v>262</v>
      </c>
      <c r="C23" s="46" t="str">
        <f>IF(ISERROR(VLOOKUP(B23,'START LİSTE'!$B$6:$F$1255,2,0)),"",VLOOKUP(B23,'START LİSTE'!$B$6:$F$1255,2,0))</f>
        <v>ÜMİT TUKUN</v>
      </c>
      <c r="D23" s="46" t="str">
        <f>IF(ISERROR(VLOOKUP(B23,'START LİSTE'!$B$6:$F$1255,3,0)),"",VLOOKUP(B23,'START LİSTE'!$B$6:$F$1255,3,0))</f>
        <v>SAMSUN ÇARŞAMBA END. MES. LİS. SP.K.</v>
      </c>
      <c r="E23" s="47" t="str">
        <f>IF(ISERROR(VLOOKUP(B23,'START LİSTE'!$B$6:$F$1255,4,0)),"",VLOOKUP(B23,'START LİSTE'!$B$6:$F$1255,4,0))</f>
        <v>T</v>
      </c>
      <c r="F23" s="48">
        <f>IF(ISERROR(VLOOKUP($B23,'START LİSTE'!$B$6:$F$1255,5,0)),"",VLOOKUP($B23,'START LİSTE'!$B$6:$F$1255,5,0))</f>
        <v>35471</v>
      </c>
      <c r="G23" s="98"/>
      <c r="H23" s="49">
        <f t="shared" si="1"/>
        <v>13</v>
      </c>
    </row>
    <row r="24" spans="1:8" ht="18" customHeight="1">
      <c r="A24" s="44">
        <f t="shared" si="0"/>
        <v>19</v>
      </c>
      <c r="B24" s="45">
        <v>232</v>
      </c>
      <c r="C24" s="46" t="str">
        <f>IF(ISERROR(VLOOKUP(B24,'START LİSTE'!$B$6:$F$1255,2,0)),"",VLOOKUP(B24,'START LİSTE'!$B$6:$F$1255,2,0))</f>
        <v>MİHRAÇ KAYA</v>
      </c>
      <c r="D24" s="46" t="str">
        <f>IF(ISERROR(VLOOKUP(B24,'START LİSTE'!$B$6:$F$1255,3,0)),"",VLOOKUP(B24,'START LİSTE'!$B$6:$F$1255,3,0))</f>
        <v>GÜMÜŞHANE </v>
      </c>
      <c r="E24" s="47" t="str">
        <f>IF(ISERROR(VLOOKUP(B24,'START LİSTE'!$B$6:$F$1255,4,0)),"",VLOOKUP(B24,'START LİSTE'!$B$6:$F$1255,4,0))</f>
        <v>F</v>
      </c>
      <c r="F24" s="48">
        <f>IF(ISERROR(VLOOKUP($B24,'START LİSTE'!$B$6:$F$1255,5,0)),"",VLOOKUP($B24,'START LİSTE'!$B$6:$F$1255,5,0))</f>
        <v>35765</v>
      </c>
      <c r="G24" s="98"/>
      <c r="H24" s="49">
        <f t="shared" si="1"/>
        <v>13</v>
      </c>
    </row>
    <row r="25" spans="1:8" ht="18" customHeight="1">
      <c r="A25" s="44">
        <f t="shared" si="0"/>
        <v>20</v>
      </c>
      <c r="B25" s="45">
        <v>240</v>
      </c>
      <c r="C25" s="46" t="str">
        <f>IF(ISERROR(VLOOKUP(B25,'START LİSTE'!$B$6:$F$1255,2,0)),"",VLOOKUP(B25,'START LİSTE'!$B$6:$F$1255,2,0))</f>
        <v>TURGAY SEZGİN</v>
      </c>
      <c r="D25" s="46" t="str">
        <f>IF(ISERROR(VLOOKUP(B25,'START LİSTE'!$B$6:$F$1255,3,0)),"",VLOOKUP(B25,'START LİSTE'!$B$6:$F$1255,3,0))</f>
        <v>SAMSUN-G-H YILMAZ SPOR LİSESİ SPOR KULÜBÜ</v>
      </c>
      <c r="E25" s="47" t="str">
        <f>IF(ISERROR(VLOOKUP(B25,'START LİSTE'!$B$6:$F$1255,4,0)),"",VLOOKUP(B25,'START LİSTE'!$B$6:$F$1255,4,0))</f>
        <v>T</v>
      </c>
      <c r="F25" s="48">
        <f>IF(ISERROR(VLOOKUP($B25,'START LİSTE'!$B$6:$F$1255,5,0)),"",VLOOKUP($B25,'START LİSTE'!$B$6:$F$1255,5,0))</f>
        <v>35498</v>
      </c>
      <c r="G25" s="98"/>
      <c r="H25" s="49">
        <f t="shared" si="1"/>
        <v>14</v>
      </c>
    </row>
    <row r="26" spans="1:8" ht="18" customHeight="1">
      <c r="A26" s="44">
        <f t="shared" si="0"/>
        <v>21</v>
      </c>
      <c r="B26" s="45">
        <v>244</v>
      </c>
      <c r="C26" s="46" t="str">
        <f>IF(ISERROR(VLOOKUP(B26,'START LİSTE'!$B$6:$F$1255,2,0)),"",VLOOKUP(B26,'START LİSTE'!$B$6:$F$1255,2,0))</f>
        <v>OZAN AKYAZI</v>
      </c>
      <c r="D26" s="46" t="str">
        <f>IF(ISERROR(VLOOKUP(B26,'START LİSTE'!$B$6:$F$1255,3,0)),"",VLOOKUP(B26,'START LİSTE'!$B$6:$F$1255,3,0))</f>
        <v>ORDU - GENÇLİK SPOR KULÜBÜ</v>
      </c>
      <c r="E26" s="47" t="str">
        <f>IF(ISERROR(VLOOKUP(B26,'START LİSTE'!$B$6:$F$1255,4,0)),"",VLOOKUP(B26,'START LİSTE'!$B$6:$F$1255,4,0))</f>
        <v>T</v>
      </c>
      <c r="F26" s="48">
        <f>IF(ISERROR(VLOOKUP($B26,'START LİSTE'!$B$6:$F$1255,5,0)),"",VLOOKUP($B26,'START LİSTE'!$B$6:$F$1255,5,0))</f>
        <v>35859</v>
      </c>
      <c r="G26" s="98"/>
      <c r="H26" s="49">
        <f t="shared" si="1"/>
        <v>15</v>
      </c>
    </row>
    <row r="27" spans="1:8" ht="18" customHeight="1">
      <c r="A27" s="44">
        <f t="shared" si="0"/>
        <v>22</v>
      </c>
      <c r="B27" s="45">
        <v>263</v>
      </c>
      <c r="C27" s="46" t="str">
        <f>IF(ISERROR(VLOOKUP(B27,'START LİSTE'!$B$6:$F$1255,2,0)),"",VLOOKUP(B27,'START LİSTE'!$B$6:$F$1255,2,0))</f>
        <v>ONUR ŞAHİN</v>
      </c>
      <c r="D27" s="46" t="str">
        <f>IF(ISERROR(VLOOKUP(B27,'START LİSTE'!$B$6:$F$1255,3,0)),"",VLOOKUP(B27,'START LİSTE'!$B$6:$F$1255,3,0))</f>
        <v>SAMSUN ÇARŞAMBA END. MES. LİS. SP.K.</v>
      </c>
      <c r="E27" s="47" t="str">
        <f>IF(ISERROR(VLOOKUP(B27,'START LİSTE'!$B$6:$F$1255,4,0)),"",VLOOKUP(B27,'START LİSTE'!$B$6:$F$1255,4,0))</f>
        <v>T</v>
      </c>
      <c r="F27" s="48">
        <f>IF(ISERROR(VLOOKUP($B27,'START LİSTE'!$B$6:$F$1255,5,0)),"",VLOOKUP($B27,'START LİSTE'!$B$6:$F$1255,5,0))</f>
        <v>36147</v>
      </c>
      <c r="G27" s="98"/>
      <c r="H27" s="49">
        <f t="shared" si="1"/>
        <v>16</v>
      </c>
    </row>
    <row r="28" spans="1:8" ht="18" customHeight="1">
      <c r="A28" s="44">
        <f t="shared" si="0"/>
        <v>23</v>
      </c>
      <c r="B28" s="45">
        <v>287</v>
      </c>
      <c r="C28" s="46" t="str">
        <f>IF(ISERROR(VLOOKUP(B28,'START LİSTE'!$B$6:$F$1255,2,0)),"",VLOOKUP(B28,'START LİSTE'!$B$6:$F$1255,2,0))</f>
        <v>EFE MERT DAMAR</v>
      </c>
      <c r="D28" s="46" t="str">
        <f>IF(ISERROR(VLOOKUP(B28,'START LİSTE'!$B$6:$F$1255,3,0)),"",VLOOKUP(B28,'START LİSTE'!$B$6:$F$1255,3,0))</f>
        <v>TOKAT FERDİ</v>
      </c>
      <c r="E28" s="47" t="str">
        <f>IF(ISERROR(VLOOKUP(B28,'START LİSTE'!$B$6:$F$1255,4,0)),"",VLOOKUP(B28,'START LİSTE'!$B$6:$F$1255,4,0))</f>
        <v>F</v>
      </c>
      <c r="F28" s="48" t="str">
        <f>IF(ISERROR(VLOOKUP($B28,'START LİSTE'!$B$6:$F$1255,5,0)),"",VLOOKUP($B28,'START LİSTE'!$B$6:$F$1255,5,0))</f>
        <v>13,10,1997</v>
      </c>
      <c r="G28" s="98"/>
      <c r="H28" s="49">
        <f t="shared" si="1"/>
        <v>16</v>
      </c>
    </row>
    <row r="29" spans="1:8" ht="18" customHeight="1">
      <c r="A29" s="44">
        <f t="shared" si="0"/>
        <v>24</v>
      </c>
      <c r="B29" s="45">
        <v>229</v>
      </c>
      <c r="C29" s="46" t="str">
        <f>IF(ISERROR(VLOOKUP(B29,'START LİSTE'!$B$6:$F$1255,2,0)),"",VLOOKUP(B29,'START LİSTE'!$B$6:$F$1255,2,0))</f>
        <v>CELİL YILMAZ</v>
      </c>
      <c r="D29" s="46" t="str">
        <f>IF(ISERROR(VLOOKUP(B29,'START LİSTE'!$B$6:$F$1255,3,0)),"",VLOOKUP(B29,'START LİSTE'!$B$6:$F$1255,3,0))</f>
        <v>TRABZON BELEDİYE SPOR</v>
      </c>
      <c r="E29" s="47" t="str">
        <f>IF(ISERROR(VLOOKUP(B29,'START LİSTE'!$B$6:$F$1255,4,0)),"",VLOOKUP(B29,'START LİSTE'!$B$6:$F$1255,4,0))</f>
        <v>F</v>
      </c>
      <c r="F29" s="48" t="str">
        <f>IF(ISERROR(VLOOKUP($B29,'START LİSTE'!$B$6:$F$1255,5,0)),"",VLOOKUP($B29,'START LİSTE'!$B$6:$F$1255,5,0))</f>
        <v>01,08,1997</v>
      </c>
      <c r="G29" s="98"/>
      <c r="H29" s="49">
        <f t="shared" si="1"/>
        <v>16</v>
      </c>
    </row>
    <row r="30" spans="1:8" ht="18" customHeight="1">
      <c r="A30" s="44">
        <f t="shared" si="0"/>
        <v>25</v>
      </c>
      <c r="B30" s="45">
        <v>272</v>
      </c>
      <c r="C30" s="46" t="str">
        <f>IF(ISERROR(VLOOKUP(B30,'START LİSTE'!$B$6:$F$1255,2,0)),"",VLOOKUP(B30,'START LİSTE'!$B$6:$F$1255,2,0))</f>
        <v>MURAT  KUFACI</v>
      </c>
      <c r="D30" s="46" t="str">
        <f>IF(ISERROR(VLOOKUP(B30,'START LİSTE'!$B$6:$F$1255,3,0)),"",VLOOKUP(B30,'START LİSTE'!$B$6:$F$1255,3,0))</f>
        <v>GİRESUN KARMA</v>
      </c>
      <c r="E30" s="47" t="str">
        <f>IF(ISERROR(VLOOKUP(B30,'START LİSTE'!$B$6:$F$1255,4,0)),"",VLOOKUP(B30,'START LİSTE'!$B$6:$F$1255,4,0))</f>
        <v>T</v>
      </c>
      <c r="F30" s="48">
        <f>IF(ISERROR(VLOOKUP($B30,'START LİSTE'!$B$6:$F$1255,5,0)),"",VLOOKUP($B30,'START LİSTE'!$B$6:$F$1255,5,0))</f>
        <v>35990</v>
      </c>
      <c r="G30" s="98"/>
      <c r="H30" s="49">
        <f t="shared" si="1"/>
        <v>17</v>
      </c>
    </row>
    <row r="31" spans="1:8" ht="18" customHeight="1">
      <c r="A31" s="44">
        <f t="shared" si="0"/>
        <v>26</v>
      </c>
      <c r="B31" s="45">
        <v>264</v>
      </c>
      <c r="C31" s="46" t="str">
        <f>IF(ISERROR(VLOOKUP(B31,'START LİSTE'!$B$6:$F$1255,2,0)),"",VLOOKUP(B31,'START LİSTE'!$B$6:$F$1255,2,0))</f>
        <v>SONER AKBAŞ</v>
      </c>
      <c r="D31" s="46" t="str">
        <f>IF(ISERROR(VLOOKUP(B31,'START LİSTE'!$B$6:$F$1255,3,0)),"",VLOOKUP(B31,'START LİSTE'!$B$6:$F$1255,3,0))</f>
        <v>SAMSUN ÇARŞAMBA END. MES. LİS. SP.K.</v>
      </c>
      <c r="E31" s="47" t="str">
        <f>IF(ISERROR(VLOOKUP(B31,'START LİSTE'!$B$6:$F$1255,4,0)),"",VLOOKUP(B31,'START LİSTE'!$B$6:$F$1255,4,0))</f>
        <v>T</v>
      </c>
      <c r="F31" s="48">
        <f>IF(ISERROR(VLOOKUP($B31,'START LİSTE'!$B$6:$F$1255,5,0)),"",VLOOKUP($B31,'START LİSTE'!$B$6:$F$1255,5,0))</f>
        <v>35521</v>
      </c>
      <c r="G31" s="98"/>
      <c r="H31" s="49">
        <f t="shared" si="1"/>
        <v>18</v>
      </c>
    </row>
    <row r="32" spans="1:8" ht="18" customHeight="1">
      <c r="A32" s="44">
        <f t="shared" si="0"/>
        <v>27</v>
      </c>
      <c r="B32" s="45">
        <v>220</v>
      </c>
      <c r="C32" s="46" t="str">
        <f>IF(ISERROR(VLOOKUP(B32,'START LİSTE'!$B$6:$F$1255,2,0)),"",VLOOKUP(B32,'START LİSTE'!$B$6:$F$1255,2,0))</f>
        <v>EMRE  ÖZTÜRK</v>
      </c>
      <c r="D32" s="46" t="str">
        <f>IF(ISERROR(VLOOKUP(B32,'START LİSTE'!$B$6:$F$1255,3,0)),"",VLOOKUP(B32,'START LİSTE'!$B$6:$F$1255,3,0))</f>
        <v>TRABZON-KARŞIYAKASPOR</v>
      </c>
      <c r="E32" s="47" t="str">
        <f>IF(ISERROR(VLOOKUP(B32,'START LİSTE'!$B$6:$F$1255,4,0)),"",VLOOKUP(B32,'START LİSTE'!$B$6:$F$1255,4,0))</f>
        <v>F</v>
      </c>
      <c r="F32" s="48">
        <f>IF(ISERROR(VLOOKUP($B32,'START LİSTE'!$B$6:$F$1255,5,0)),"",VLOOKUP($B32,'START LİSTE'!$B$6:$F$1255,5,0))</f>
        <v>35685</v>
      </c>
      <c r="G32" s="98"/>
      <c r="H32" s="49">
        <f t="shared" si="1"/>
        <v>18</v>
      </c>
    </row>
    <row r="33" spans="1:8" ht="18" customHeight="1">
      <c r="A33" s="44">
        <f t="shared" si="0"/>
        <v>28</v>
      </c>
      <c r="B33" s="45">
        <v>243</v>
      </c>
      <c r="C33" s="46" t="str">
        <f>IF(ISERROR(VLOOKUP(B33,'START LİSTE'!$B$6:$F$1255,2,0)),"",VLOOKUP(B33,'START LİSTE'!$B$6:$F$1255,2,0))</f>
        <v>EBUBEKİR BAYRAM</v>
      </c>
      <c r="D33" s="46" t="str">
        <f>IF(ISERROR(VLOOKUP(B33,'START LİSTE'!$B$6:$F$1255,3,0)),"",VLOOKUP(B33,'START LİSTE'!$B$6:$F$1255,3,0))</f>
        <v>ORDU - GENÇLİK SPOR KULÜBÜ</v>
      </c>
      <c r="E33" s="47" t="str">
        <f>IF(ISERROR(VLOOKUP(B33,'START LİSTE'!$B$6:$F$1255,4,0)),"",VLOOKUP(B33,'START LİSTE'!$B$6:$F$1255,4,0))</f>
        <v>T</v>
      </c>
      <c r="F33" s="48">
        <f>IF(ISERROR(VLOOKUP($B33,'START LİSTE'!$B$6:$F$1255,5,0)),"",VLOOKUP($B33,'START LİSTE'!$B$6:$F$1255,5,0))</f>
        <v>35973</v>
      </c>
      <c r="G33" s="98" t="s">
        <v>79</v>
      </c>
      <c r="H33" s="49" t="str">
        <f t="shared" si="1"/>
        <v>-</v>
      </c>
    </row>
    <row r="34" spans="1:8" ht="18" customHeight="1">
      <c r="A34" s="44">
        <f t="shared" si="0"/>
        <v>29</v>
      </c>
      <c r="B34" s="45">
        <v>217</v>
      </c>
      <c r="C34" s="46" t="str">
        <f>IF(ISERROR(VLOOKUP(B34,'START LİSTE'!$B$6:$F$1255,2,0)),"",VLOOKUP(B34,'START LİSTE'!$B$6:$F$1255,2,0))</f>
        <v>ÜMİT YÜKSEK</v>
      </c>
      <c r="D34" s="46" t="str">
        <f>IF(ISERROR(VLOOKUP(B34,'START LİSTE'!$B$6:$F$1255,3,0)),"",VLOOKUP(B34,'START LİSTE'!$B$6:$F$1255,3,0))</f>
        <v>ARTVİN-KAFKASÖR</v>
      </c>
      <c r="E34" s="47" t="str">
        <f>IF(ISERROR(VLOOKUP(B34,'START LİSTE'!$B$6:$F$1255,4,0)),"",VLOOKUP(B34,'START LİSTE'!$B$6:$F$1255,4,0))</f>
        <v>F</v>
      </c>
      <c r="F34" s="48">
        <f>IF(ISERROR(VLOOKUP($B34,'START LİSTE'!$B$6:$F$1255,5,0)),"",VLOOKUP($B34,'START LİSTE'!$B$6:$F$1255,5,0))</f>
        <v>35667</v>
      </c>
      <c r="G34" s="98" t="s">
        <v>79</v>
      </c>
      <c r="H34" s="49" t="str">
        <f t="shared" si="1"/>
        <v>-</v>
      </c>
    </row>
    <row r="35" spans="1:8" ht="18" customHeight="1">
      <c r="A35" s="44">
        <f t="shared" si="0"/>
        <v>30</v>
      </c>
      <c r="B35" s="45">
        <v>211</v>
      </c>
      <c r="C35" s="46" t="str">
        <f>IF(ISERROR(VLOOKUP(B35,'START LİSTE'!$B$6:$F$1255,2,0)),"",VLOOKUP(B35,'START LİSTE'!$B$6:$F$1255,2,0))</f>
        <v>SERGEN AYAYDIN</v>
      </c>
      <c r="D35" s="46" t="str">
        <f>IF(ISERROR(VLOOKUP(B35,'START LİSTE'!$B$6:$F$1255,3,0)),"",VLOOKUP(B35,'START LİSTE'!$B$6:$F$1255,3,0))</f>
        <v>ARTVİN-KAFKASÖR</v>
      </c>
      <c r="E35" s="47" t="str">
        <f>IF(ISERROR(VLOOKUP(B35,'START LİSTE'!$B$6:$F$1255,4,0)),"",VLOOKUP(B35,'START LİSTE'!$B$6:$F$1255,4,0))</f>
        <v>F</v>
      </c>
      <c r="F35" s="48">
        <f>IF(ISERROR(VLOOKUP($B35,'START LİSTE'!$B$6:$F$1255,5,0)),"",VLOOKUP($B35,'START LİSTE'!$B$6:$F$1255,5,0))</f>
        <v>35769</v>
      </c>
      <c r="G35" s="98" t="s">
        <v>79</v>
      </c>
      <c r="H35" s="49" t="str">
        <f t="shared" si="1"/>
        <v>-</v>
      </c>
    </row>
    <row r="36" spans="1:8" ht="18" customHeight="1">
      <c r="A36" s="44">
        <f t="shared" si="0"/>
        <v>31</v>
      </c>
      <c r="B36" s="45">
        <v>270</v>
      </c>
      <c r="C36" s="46" t="str">
        <f>IF(ISERROR(VLOOKUP(B36,'START LİSTE'!$B$6:$F$1255,2,0)),"",VLOOKUP(B36,'START LİSTE'!$B$6:$F$1255,2,0))</f>
        <v>FURKAN  İPEK </v>
      </c>
      <c r="D36" s="46" t="str">
        <f>IF(ISERROR(VLOOKUP(B36,'START LİSTE'!$B$6:$F$1255,3,0)),"",VLOOKUP(B36,'START LİSTE'!$B$6:$F$1255,3,0))</f>
        <v>GİRESUN KARMA</v>
      </c>
      <c r="E36" s="47" t="str">
        <f>IF(ISERROR(VLOOKUP(B36,'START LİSTE'!$B$6:$F$1255,4,0)),"",VLOOKUP(B36,'START LİSTE'!$B$6:$F$1255,4,0))</f>
        <v>T</v>
      </c>
      <c r="F36" s="48">
        <f>IF(ISERROR(VLOOKUP($B36,'START LİSTE'!$B$6:$F$1255,5,0)),"",VLOOKUP($B36,'START LİSTE'!$B$6:$F$1255,5,0))</f>
        <v>36096</v>
      </c>
      <c r="G36" s="98" t="s">
        <v>80</v>
      </c>
      <c r="H36" s="49" t="str">
        <f t="shared" si="1"/>
        <v>-</v>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98"/>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98"/>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98"/>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8"/>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8"/>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8"/>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8"/>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8"/>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8"/>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8"/>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8"/>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8"/>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8"/>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8"/>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8"/>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8"/>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8"/>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8"/>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8"/>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8"/>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8"/>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8"/>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8"/>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8"/>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8"/>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8"/>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8"/>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8"/>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8"/>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8"/>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8"/>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8"/>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8"/>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8"/>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8"/>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8"/>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8"/>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8"/>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8"/>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8"/>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8"/>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8"/>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8"/>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8"/>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8"/>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8"/>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8"/>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8"/>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8"/>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8"/>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8"/>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8"/>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8"/>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8"/>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8"/>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8"/>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8"/>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8"/>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8"/>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8"/>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8"/>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8"/>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82" operator="containsText" stopIfTrue="1" text="$E$7=&quot;&quot;F&quot;&quot;">
      <formula>NOT(ISERROR(SEARCH("$E$7=""F""",H6)))</formula>
    </cfRule>
    <cfRule type="containsText" priority="4" dxfId="82" operator="containsText" stopIfTrue="1" text="F=E7">
      <formula>NOT(ISERROR(SEARCH("F=E7",H6)))</formula>
    </cfRule>
  </conditionalFormatting>
  <conditionalFormatting sqref="B6:B255">
    <cfRule type="duplicateValues" priority="1" dxfId="82"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3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6">
      <selection activeCell="C22" sqref="C22"/>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92" t="str">
        <f>KAPAK!A2</f>
        <v>Türkiye Atletizm Federasyonu
Tokat Atletizm İl Temsilciliği</v>
      </c>
      <c r="B1" s="192"/>
      <c r="C1" s="192"/>
      <c r="D1" s="192"/>
      <c r="E1" s="192"/>
      <c r="F1" s="192"/>
      <c r="G1" s="192"/>
      <c r="H1" s="192"/>
      <c r="I1" s="192"/>
      <c r="J1" s="192"/>
      <c r="BA1" s="2"/>
    </row>
    <row r="2" spans="1:53" s="1" customFormat="1" ht="18" customHeight="1">
      <c r="A2" s="193" t="str">
        <f>KAPAK!B24</f>
        <v>Küçükler ve Yıldızlar Bölgesel Kros Ligi 2.Kademe</v>
      </c>
      <c r="B2" s="193"/>
      <c r="C2" s="193"/>
      <c r="D2" s="193"/>
      <c r="E2" s="193"/>
      <c r="F2" s="193"/>
      <c r="G2" s="193"/>
      <c r="H2" s="193"/>
      <c r="I2" s="193"/>
      <c r="J2" s="193"/>
      <c r="BA2" s="2"/>
    </row>
    <row r="3" spans="1:53" s="1" customFormat="1" ht="14.25" customHeight="1">
      <c r="A3" s="194" t="str">
        <f>KAPAK!B27</f>
        <v>Tokat</v>
      </c>
      <c r="B3" s="194"/>
      <c r="C3" s="194"/>
      <c r="D3" s="194"/>
      <c r="E3" s="194"/>
      <c r="F3" s="194"/>
      <c r="G3" s="194"/>
      <c r="H3" s="194"/>
      <c r="I3" s="194"/>
      <c r="J3" s="194"/>
      <c r="BA3" s="2"/>
    </row>
    <row r="4" spans="1:53" s="1" customFormat="1" ht="18" customHeight="1">
      <c r="A4" s="195" t="str">
        <f>KAPAK!B26</f>
        <v>Yıldız Erkekler</v>
      </c>
      <c r="B4" s="195"/>
      <c r="C4" s="196" t="str">
        <f>KAPAK!B25</f>
        <v>3000 Metre</v>
      </c>
      <c r="D4" s="196"/>
      <c r="E4" s="197">
        <f>KAPAK!B28</f>
        <v>41693.458333333336</v>
      </c>
      <c r="F4" s="197"/>
      <c r="G4" s="197"/>
      <c r="H4" s="197"/>
      <c r="I4" s="197"/>
      <c r="J4" s="197"/>
      <c r="BA4" s="2"/>
    </row>
    <row r="5" spans="1:53" s="4" customFormat="1" ht="26.25" customHeight="1" thickBo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41">
        <v>238</v>
      </c>
      <c r="D6" s="8" t="str">
        <f>IF(ISERROR(VLOOKUP($C6,'START LİSTE'!$B$6:$F$1027,2,0)),"",VLOOKUP($C6,'START LİSTE'!$B$6:$F$1027,2,0))</f>
        <v>ATAKAN BAYRİ</v>
      </c>
      <c r="E6" s="9" t="str">
        <f>IF(ISERROR(VLOOKUP($C6,'START LİSTE'!$B$6:$F$1027,4,0)),"",VLOOKUP($C6,'START LİSTE'!$B$6:$F$1027,4,0))</f>
        <v>T</v>
      </c>
      <c r="F6" s="10">
        <f>IF(ISERROR(VLOOKUP($C6,'FERDİ SONUÇ'!$B$6:$H$1140,6,0)),"",VLOOKUP($C6,'FERDİ SONUÇ'!$B$6:$H$1140,6,0))</f>
        <v>0</v>
      </c>
      <c r="G6" s="11">
        <f>IF(OR(E6="",F6="DQ",F6="DNF",F6="DNS",F6=""),"-",VLOOKUP(C6,'FERDİ SONUÇ'!$B$6:$H$1140,7,0))</f>
        <v>9</v>
      </c>
      <c r="H6" s="11">
        <f>IF(OR(E6="",E6="F",F6="DQ",F6="DNF",F6="DNS",F6=""),"-",VLOOKUP(C6,'FERDİ SONUÇ'!$B$6:$H$1140,7,0))</f>
        <v>9</v>
      </c>
      <c r="I6" s="12">
        <f>IF(ISERROR(SMALL(H6:H9,1)),"-",SMALL(H6:H9,1))</f>
        <v>3</v>
      </c>
      <c r="J6" s="13"/>
      <c r="K6" s="3"/>
      <c r="BA6" s="2">
        <v>1000</v>
      </c>
    </row>
    <row r="7" spans="1:53" s="1" customFormat="1" ht="15" customHeight="1">
      <c r="A7" s="14"/>
      <c r="B7" s="15"/>
      <c r="C7" s="139">
        <v>239</v>
      </c>
      <c r="D7" s="16" t="str">
        <f>IF(ISERROR(VLOOKUP($C7,'START LİSTE'!$B$6:$F$1027,2,0)),"",VLOOKUP($C7,'START LİSTE'!$B$6:$F$1027,2,0))</f>
        <v>HALUK ÇAĞDAŞ ZORLU</v>
      </c>
      <c r="E7" s="17" t="str">
        <f>IF(ISERROR(VLOOKUP($C7,'START LİSTE'!$B$6:$F$1027,4,0)),"",VLOOKUP($C7,'START LİSTE'!$B$6:$F$1027,4,0))</f>
        <v>T</v>
      </c>
      <c r="F7" s="18">
        <f>IF(ISERROR(VLOOKUP($C7,'FERDİ SONUÇ'!$B$6:$H$1140,6,0)),"",VLOOKUP($C7,'FERDİ SONUÇ'!$B$6:$H$1140,6,0))</f>
        <v>1100</v>
      </c>
      <c r="G7" s="19">
        <f>IF(OR(E7="",F7="DQ",F7="DNF",F7="DNS",F7=""),"-",VLOOKUP(C7,'FERDİ SONUÇ'!$B$6:$H$1140,7,0))</f>
        <v>3</v>
      </c>
      <c r="H7" s="19">
        <f>IF(OR(E7="",E7="F",F7="DQ",F7="DNF",F7="DNS",F7=""),"-",VLOOKUP(C7,'FERDİ SONUÇ'!$B$6:$H$1140,7,0))</f>
        <v>3</v>
      </c>
      <c r="I7" s="20">
        <f>IF(ISERROR(SMALL(H6:H9,2)),"-",SMALL(H6:H9,2))</f>
        <v>7</v>
      </c>
      <c r="J7" s="21"/>
      <c r="K7" s="3"/>
      <c r="BA7" s="2">
        <v>1001</v>
      </c>
    </row>
    <row r="8" spans="1:53" s="1" customFormat="1" ht="15" customHeight="1">
      <c r="A8" s="35">
        <f>IF(AND(B8&lt;&gt;"",J8&lt;&gt;"DQ"),COUNT(J$6:J$125)-(RANK(J8,J$6:J$125)+COUNTIF(J$6:J8,J8))+2,IF(C6&lt;&gt;"",BA8,""))</f>
        <v>2</v>
      </c>
      <c r="B8" s="15" t="str">
        <f>IF(ISERROR(VLOOKUP(C6,'START LİSTE'!$B$6:$F$1027,3,0)),"",VLOOKUP(C6,'START LİSTE'!$B$6:$F$1027,3,0))</f>
        <v>SAMSUN-G-H YILMAZ SPOR LİSESİ SPOR KULÜBÜ</v>
      </c>
      <c r="C8" s="139">
        <v>240</v>
      </c>
      <c r="D8" s="16" t="str">
        <f>IF(ISERROR(VLOOKUP($C8,'START LİSTE'!$B$6:$F$1027,2,0)),"",VLOOKUP($C8,'START LİSTE'!$B$6:$F$1027,2,0))</f>
        <v>TURGAY SEZGİN</v>
      </c>
      <c r="E8" s="17" t="str">
        <f>IF(ISERROR(VLOOKUP($C8,'START LİSTE'!$B$6:$F$1027,4,0)),"",VLOOKUP($C8,'START LİSTE'!$B$6:$F$1027,4,0))</f>
        <v>T</v>
      </c>
      <c r="F8" s="18">
        <f>IF(ISERROR(VLOOKUP($C8,'FERDİ SONUÇ'!$B$6:$H$1140,6,0)),"",VLOOKUP($C8,'FERDİ SONUÇ'!$B$6:$H$1140,6,0))</f>
        <v>0</v>
      </c>
      <c r="G8" s="19">
        <f>IF(OR(E8="",F8="DQ",F8="DNF",F8="DNS",F8=""),"-",VLOOKUP(C8,'FERDİ SONUÇ'!$B$6:$H$1140,7,0))</f>
        <v>14</v>
      </c>
      <c r="H8" s="19">
        <f>IF(OR(E8="",E8="F",F8="DQ",F8="DNF",F8="DNS",F8=""),"-",VLOOKUP(C8,'FERDİ SONUÇ'!$B$6:$H$1140,7,0))</f>
        <v>14</v>
      </c>
      <c r="I8" s="20">
        <f>IF(ISERROR(SMALL(H6:H9,3)),"-",SMALL(H6:H9,3))</f>
        <v>9</v>
      </c>
      <c r="J8" s="22">
        <f>IF(C6="","",IF(OR(I6="-",I7="-",I8="-"),"DQ",SUM(I6,I7,I8)))</f>
        <v>19</v>
      </c>
      <c r="K8" s="3"/>
      <c r="BA8" s="2">
        <v>1002</v>
      </c>
    </row>
    <row r="9" spans="1:53" s="1" customFormat="1" ht="15" customHeight="1" thickBot="1">
      <c r="A9" s="14"/>
      <c r="B9" s="15"/>
      <c r="C9" s="140">
        <v>241</v>
      </c>
      <c r="D9" s="16" t="str">
        <f>IF(ISERROR(VLOOKUP($C9,'START LİSTE'!$B$6:$F$1027,2,0)),"",VLOOKUP($C9,'START LİSTE'!$B$6:$F$1027,2,0))</f>
        <v>OĞUZHAN YAKAR</v>
      </c>
      <c r="E9" s="17" t="str">
        <f>IF(ISERROR(VLOOKUP($C9,'START LİSTE'!$B$6:$F$1027,4,0)),"",VLOOKUP($C9,'START LİSTE'!$B$6:$F$1027,4,0))</f>
        <v>T</v>
      </c>
      <c r="F9" s="18">
        <f>IF(ISERROR(VLOOKUP($C9,'FERDİ SONUÇ'!$B$6:$H$1140,6,0)),"",VLOOKUP($C9,'FERDİ SONUÇ'!$B$6:$H$1140,6,0))</f>
        <v>1113</v>
      </c>
      <c r="G9" s="19">
        <f>IF(OR(E9="",F9="DQ",F9="DNF",F9="DNS",F9=""),"-",VLOOKUP(C9,'FERDİ SONUÇ'!$B$6:$H$1140,7,0))</f>
        <v>7</v>
      </c>
      <c r="H9" s="19">
        <f>IF(OR(E9="",E9="F",F9="DQ",F9="DNF",F9="DNS",F9=""),"-",VLOOKUP(C9,'FERDİ SONUÇ'!$B$6:$H$1140,7,0))</f>
        <v>7</v>
      </c>
      <c r="I9" s="20">
        <f>IF(ISERROR(SMALL(H6:H9,4)),"-",SMALL(H6:H9,4))</f>
        <v>14</v>
      </c>
      <c r="J9" s="21"/>
      <c r="K9" s="3"/>
      <c r="BA9" s="2">
        <v>1003</v>
      </c>
    </row>
    <row r="10" spans="1:53" ht="15" customHeight="1">
      <c r="A10" s="6"/>
      <c r="B10" s="7"/>
      <c r="C10" s="141">
        <v>242</v>
      </c>
      <c r="D10" s="8" t="str">
        <f>IF(ISERROR(VLOOKUP($C10,'START LİSTE'!$B$6:$F$1027,2,0)),"",VLOOKUP($C10,'START LİSTE'!$B$6:$F$1027,2,0))</f>
        <v>TANER KARACA</v>
      </c>
      <c r="E10" s="9" t="str">
        <f>IF(ISERROR(VLOOKUP($C10,'START LİSTE'!$B$6:$F$1027,4,0)),"",VLOOKUP($C10,'START LİSTE'!$B$6:$F$1027,4,0))</f>
        <v>T</v>
      </c>
      <c r="F10" s="10">
        <f>IF(ISERROR(VLOOKUP($C10,'FERDİ SONUÇ'!$B$6:$H$1140,6,0)),"",VLOOKUP($C10,'FERDİ SONUÇ'!$B$6:$H$1140,6,0))</f>
        <v>0</v>
      </c>
      <c r="G10" s="11">
        <f>IF(OR(E10="",F10="DQ",F10="DNF",F10="DNS",F10=""),"-",VLOOKUP(C10,'FERDİ SONUÇ'!$B$6:$H$1140,7,0))</f>
        <v>10</v>
      </c>
      <c r="H10" s="11">
        <f>IF(OR(E10="",E10="F",F10="DQ",F10="DNF",F10="DNS",F10=""),"-",VLOOKUP(C10,'FERDİ SONUÇ'!$B$6:$H$1140,7,0))</f>
        <v>10</v>
      </c>
      <c r="I10" s="12">
        <f>IF(ISERROR(SMALL(H10:H13,1)),"-",SMALL(H10:H13,1))</f>
        <v>10</v>
      </c>
      <c r="J10" s="13"/>
      <c r="BA10" s="2">
        <v>1006</v>
      </c>
    </row>
    <row r="11" spans="1:53" ht="15" customHeight="1">
      <c r="A11" s="14"/>
      <c r="B11" s="15"/>
      <c r="C11" s="139">
        <v>243</v>
      </c>
      <c r="D11" s="16" t="str">
        <f>IF(ISERROR(VLOOKUP($C11,'START LİSTE'!$B$6:$F$1027,2,0)),"",VLOOKUP($C11,'START LİSTE'!$B$6:$F$1027,2,0))</f>
        <v>EBUBEKİR BAYRAM</v>
      </c>
      <c r="E11" s="17" t="str">
        <f>IF(ISERROR(VLOOKUP($C11,'START LİSTE'!$B$6:$F$1027,4,0)),"",VLOOKUP($C11,'START LİSTE'!$B$6:$F$1027,4,0))</f>
        <v>T</v>
      </c>
      <c r="F11" s="18" t="str">
        <f>IF(ISERROR(VLOOKUP($C11,'FERDİ SONUÇ'!$B$6:$H$1140,6,0)),"",VLOOKUP($C11,'FERDİ SONUÇ'!$B$6:$H$1140,6,0))</f>
        <v>DNF</v>
      </c>
      <c r="G11" s="19" t="str">
        <f>IF(OR(E11="",F11="DQ",F11="DNF",F11="DNS",F11=""),"-",VLOOKUP(C11,'FERDİ SONUÇ'!$B$6:$H$1140,7,0))</f>
        <v>-</v>
      </c>
      <c r="H11" s="19" t="str">
        <f>IF(OR(E11="",E11="F",F11="DQ",F11="DNF",F11="DNS",F11=""),"-",VLOOKUP(C11,'FERDİ SONUÇ'!$B$6:$H$1140,7,0))</f>
        <v>-</v>
      </c>
      <c r="I11" s="20">
        <f>IF(ISERROR(SMALL(H10:H13,2)),"-",SMALL(H10:H13,2))</f>
        <v>11</v>
      </c>
      <c r="J11" s="21"/>
      <c r="BA11" s="2">
        <v>1007</v>
      </c>
    </row>
    <row r="12" spans="1:53" ht="15" customHeight="1">
      <c r="A12" s="35">
        <f>IF(AND(B12&lt;&gt;"",J12&lt;&gt;"DQ"),COUNT(J$6:J$125)-(RANK(J12,J$6:J$125)+COUNTIF(J$6:J12,J12))+2,IF(C10&lt;&gt;"",BA12,""))</f>
        <v>4</v>
      </c>
      <c r="B12" s="15" t="str">
        <f>IF(ISERROR(VLOOKUP(C10,'START LİSTE'!$B$6:$F$1027,3,0)),"",VLOOKUP(C10,'START LİSTE'!$B$6:$F$1027,3,0))</f>
        <v>ORDU - GENÇLİK SPOR KULÜBÜ</v>
      </c>
      <c r="C12" s="139">
        <v>244</v>
      </c>
      <c r="D12" s="16" t="str">
        <f>IF(ISERROR(VLOOKUP($C12,'START LİSTE'!$B$6:$F$1027,2,0)),"",VLOOKUP($C12,'START LİSTE'!$B$6:$F$1027,2,0))</f>
        <v>OZAN AKYAZI</v>
      </c>
      <c r="E12" s="17" t="str">
        <f>IF(ISERROR(VLOOKUP($C12,'START LİSTE'!$B$6:$F$1027,4,0)),"",VLOOKUP($C12,'START LİSTE'!$B$6:$F$1027,4,0))</f>
        <v>T</v>
      </c>
      <c r="F12" s="18">
        <f>IF(ISERROR(VLOOKUP($C12,'FERDİ SONUÇ'!$B$6:$H$1140,6,0)),"",VLOOKUP($C12,'FERDİ SONUÇ'!$B$6:$H$1140,6,0))</f>
        <v>0</v>
      </c>
      <c r="G12" s="19">
        <f>IF(OR(E12="",F12="DQ",F12="DNF",F12="DNS",F12=""),"-",VLOOKUP(C12,'FERDİ SONUÇ'!$B$6:$H$1140,7,0))</f>
        <v>15</v>
      </c>
      <c r="H12" s="19">
        <f>IF(OR(E12="",E12="F",F12="DQ",F12="DNF",F12="DNS",F12=""),"-",VLOOKUP(C12,'FERDİ SONUÇ'!$B$6:$H$1140,7,0))</f>
        <v>15</v>
      </c>
      <c r="I12" s="20">
        <f>IF(ISERROR(SMALL(H10:H13,3)),"-",SMALL(H10:H13,3))</f>
        <v>15</v>
      </c>
      <c r="J12" s="22">
        <f>IF(C10="","",IF(OR(I10="-",I11="-",I12="-"),"DQ",SUM(I10,I11,I12)))</f>
        <v>36</v>
      </c>
      <c r="BA12" s="2">
        <v>1008</v>
      </c>
    </row>
    <row r="13" spans="1:53" ht="15" customHeight="1" thickBot="1">
      <c r="A13" s="14"/>
      <c r="B13" s="15"/>
      <c r="C13" s="140">
        <v>245</v>
      </c>
      <c r="D13" s="16" t="str">
        <f>IF(ISERROR(VLOOKUP($C13,'START LİSTE'!$B$6:$F$1027,2,0)),"",VLOOKUP($C13,'START LİSTE'!$B$6:$F$1027,2,0))</f>
        <v>ENES AYIK</v>
      </c>
      <c r="E13" s="17" t="str">
        <f>IF(ISERROR(VLOOKUP($C13,'START LİSTE'!$B$6:$F$1027,4,0)),"",VLOOKUP($C13,'START LİSTE'!$B$6:$F$1027,4,0))</f>
        <v>T</v>
      </c>
      <c r="F13" s="18">
        <f>IF(ISERROR(VLOOKUP($C13,'FERDİ SONUÇ'!$B$6:$H$1140,6,0)),"",VLOOKUP($C13,'FERDİ SONUÇ'!$B$6:$H$1140,6,0))</f>
        <v>0</v>
      </c>
      <c r="G13" s="19">
        <f>IF(OR(E13="",F13="DQ",F13="DNF",F13="DNS",F13=""),"-",VLOOKUP(C13,'FERDİ SONUÇ'!$B$6:$H$1140,7,0))</f>
        <v>11</v>
      </c>
      <c r="H13" s="19">
        <f>IF(OR(E13="",E13="F",F13="DQ",F13="DNF",F13="DNS",F13=""),"-",VLOOKUP(C13,'FERDİ SONUÇ'!$B$6:$H$1140,7,0))</f>
        <v>11</v>
      </c>
      <c r="I13" s="20" t="str">
        <f>IF(ISERROR(SMALL(H10:H13,4)),"-",SMALL(H10:H13,4))</f>
        <v>-</v>
      </c>
      <c r="J13" s="21"/>
      <c r="BA13" s="2">
        <v>1009</v>
      </c>
    </row>
    <row r="14" spans="1:53" ht="15" customHeight="1">
      <c r="A14" s="6"/>
      <c r="B14" s="7"/>
      <c r="C14" s="141">
        <v>254</v>
      </c>
      <c r="D14" s="8" t="str">
        <f>IF(ISERROR(VLOOKUP($C14,'START LİSTE'!$B$6:$F$1027,2,0)),"",VLOOKUP($C14,'START LİSTE'!$B$6:$F$1027,2,0))</f>
        <v>ONUR BİLGİN</v>
      </c>
      <c r="E14" s="9" t="str">
        <f>IF(ISERROR(VLOOKUP($C14,'START LİSTE'!$B$6:$F$1027,4,0)),"",VLOOKUP($C14,'START LİSTE'!$B$6:$F$1027,4,0))</f>
        <v>T</v>
      </c>
      <c r="F14" s="10">
        <f>IF(ISERROR(VLOOKUP($C14,'FERDİ SONUÇ'!$B$6:$H$1140,6,0)),"",VLOOKUP($C14,'FERDİ SONUÇ'!$B$6:$H$1140,6,0))</f>
        <v>1031</v>
      </c>
      <c r="G14" s="11">
        <f>IF(OR(E14="",F14="DQ",F14="DNF",F14="DNS",F14=""),"-",VLOOKUP(C14,'FERDİ SONUÇ'!$B$6:$H$1140,7,0))</f>
        <v>2</v>
      </c>
      <c r="H14" s="11">
        <f>IF(OR(E14="",E14="F",F14="DQ",F14="DNF",F14="DNS",F14=""),"-",VLOOKUP(C14,'FERDİ SONUÇ'!$B$6:$H$1140,7,0))</f>
        <v>2</v>
      </c>
      <c r="I14" s="12">
        <f>IF(ISERROR(SMALL(H14:H17,1)),"-",SMALL(H14:H17,1))</f>
        <v>1</v>
      </c>
      <c r="J14" s="13"/>
      <c r="BA14" s="2">
        <v>1012</v>
      </c>
    </row>
    <row r="15" spans="1:53" ht="15" customHeight="1">
      <c r="A15" s="14"/>
      <c r="B15" s="15"/>
      <c r="C15" s="139">
        <v>255</v>
      </c>
      <c r="D15" s="16" t="str">
        <f>IF(ISERROR(VLOOKUP($C15,'START LİSTE'!$B$6:$F$1027,2,0)),"",VLOOKUP($C15,'START LİSTE'!$B$6:$F$1027,2,0))</f>
        <v>OSMAN CANSEVER</v>
      </c>
      <c r="E15" s="17" t="str">
        <f>IF(ISERROR(VLOOKUP($C15,'START LİSTE'!$B$6:$F$1027,4,0)),"",VLOOKUP($C15,'START LİSTE'!$B$6:$F$1027,4,0))</f>
        <v>T</v>
      </c>
      <c r="F15" s="18">
        <f>IF(ISERROR(VLOOKUP($C15,'FERDİ SONUÇ'!$B$6:$H$1140,6,0)),"",VLOOKUP($C15,'FERDİ SONUÇ'!$B$6:$H$1140,6,0))</f>
        <v>1021</v>
      </c>
      <c r="G15" s="19">
        <f>IF(OR(E15="",F15="DQ",F15="DNF",F15="DNS",F15=""),"-",VLOOKUP(C15,'FERDİ SONUÇ'!$B$6:$H$1140,7,0))</f>
        <v>1</v>
      </c>
      <c r="H15" s="19">
        <f>IF(OR(E15="",E15="F",F15="DQ",F15="DNF",F15="DNS",F15=""),"-",VLOOKUP(C15,'FERDİ SONUÇ'!$B$6:$H$1140,7,0))</f>
        <v>1</v>
      </c>
      <c r="I15" s="20">
        <f>IF(ISERROR(SMALL(H14:H17,2)),"-",SMALL(H14:H17,2))</f>
        <v>2</v>
      </c>
      <c r="J15" s="21"/>
      <c r="BA15" s="2">
        <v>1013</v>
      </c>
    </row>
    <row r="16" spans="1:53" ht="15" customHeight="1">
      <c r="A16" s="35">
        <f>IF(AND(B16&lt;&gt;"",J16&lt;&gt;"DQ"),COUNT(J$6:J$125)-(RANK(J16,J$6:J$125)+COUNTIF(J$6:J16,J16))+2,IF(C14&lt;&gt;"",BA16,""))</f>
        <v>1</v>
      </c>
      <c r="B16" s="15" t="str">
        <f>IF(ISERROR(VLOOKUP(C14,'START LİSTE'!$B$6:$F$1027,3,0)),"",VLOOKUP(C14,'START LİSTE'!$B$6:$F$1027,3,0))</f>
        <v>GÜMÜŞHANE - İL KARMASI</v>
      </c>
      <c r="C16" s="139">
        <v>256</v>
      </c>
      <c r="D16" s="16" t="str">
        <f>IF(ISERROR(VLOOKUP($C16,'START LİSTE'!$B$6:$F$1027,2,0)),"",VLOOKUP($C16,'START LİSTE'!$B$6:$F$1027,2,0))</f>
        <v>EMRAH KÜÇÜK</v>
      </c>
      <c r="E16" s="17" t="str">
        <f>IF(ISERROR(VLOOKUP($C16,'START LİSTE'!$B$6:$F$1027,4,0)),"",VLOOKUP($C16,'START LİSTE'!$B$6:$F$1027,4,0))</f>
        <v>T</v>
      </c>
      <c r="F16" s="18">
        <f>IF(ISERROR(VLOOKUP($C16,'FERDİ SONUÇ'!$B$6:$H$1140,6,0)),"",VLOOKUP($C16,'FERDİ SONUÇ'!$B$6:$H$1140,6,0))</f>
        <v>1102</v>
      </c>
      <c r="G16" s="19">
        <f>IF(OR(E16="",F16="DQ",F16="DNF",F16="DNS",F16=""),"-",VLOOKUP(C16,'FERDİ SONUÇ'!$B$6:$H$1140,7,0))</f>
        <v>4</v>
      </c>
      <c r="H16" s="19">
        <f>IF(OR(E16="",E16="F",F16="DQ",F16="DNF",F16="DNS",F16=""),"-",VLOOKUP(C16,'FERDİ SONUÇ'!$B$6:$H$1140,7,0))</f>
        <v>4</v>
      </c>
      <c r="I16" s="20">
        <f>IF(ISERROR(SMALL(H14:H17,3)),"-",SMALL(H14:H17,3))</f>
        <v>4</v>
      </c>
      <c r="J16" s="22">
        <f>IF(C14="","",IF(OR(I14="-",I15="-",I16="-"),"DQ",SUM(I14,I15,I16)))</f>
        <v>7</v>
      </c>
      <c r="BA16" s="2">
        <v>1014</v>
      </c>
    </row>
    <row r="17" spans="1:53" ht="15" customHeight="1" thickBot="1">
      <c r="A17" s="14"/>
      <c r="B17" s="15"/>
      <c r="C17" s="140">
        <v>257</v>
      </c>
      <c r="D17" s="16" t="str">
        <f>IF(ISERROR(VLOOKUP($C17,'START LİSTE'!$B$6:$F$1027,2,0)),"",VLOOKUP($C17,'START LİSTE'!$B$6:$F$1027,2,0))</f>
        <v>OSMAN PEKİN</v>
      </c>
      <c r="E17" s="17" t="str">
        <f>IF(ISERROR(VLOOKUP($C17,'START LİSTE'!$B$6:$F$1027,4,0)),"",VLOOKUP($C17,'START LİSTE'!$B$6:$F$1027,4,0))</f>
        <v>T</v>
      </c>
      <c r="F17" s="18">
        <f>IF(ISERROR(VLOOKUP($C17,'FERDİ SONUÇ'!$B$6:$H$1140,6,0)),"",VLOOKUP($C17,'FERDİ SONUÇ'!$B$6:$H$1140,6,0))</f>
        <v>1109</v>
      </c>
      <c r="G17" s="19">
        <f>IF(OR(E17="",F17="DQ",F17="DNF",F17="DNS",F17=""),"-",VLOOKUP(C17,'FERDİ SONUÇ'!$B$6:$H$1140,7,0))</f>
        <v>5</v>
      </c>
      <c r="H17" s="19">
        <f>IF(OR(E17="",E17="F",F17="DQ",F17="DNF",F17="DNS",F17=""),"-",VLOOKUP(C17,'FERDİ SONUÇ'!$B$6:$H$1140,7,0))</f>
        <v>5</v>
      </c>
      <c r="I17" s="20">
        <f>IF(ISERROR(SMALL(H14:H17,4)),"-",SMALL(H14:H17,4))</f>
        <v>5</v>
      </c>
      <c r="J17" s="21"/>
      <c r="BA17" s="2">
        <v>1015</v>
      </c>
    </row>
    <row r="18" spans="1:53" ht="15" customHeight="1">
      <c r="A18" s="6"/>
      <c r="B18" s="7"/>
      <c r="C18" s="141">
        <v>262</v>
      </c>
      <c r="D18" s="8" t="str">
        <f>IF(ISERROR(VLOOKUP($C18,'START LİSTE'!$B$6:$F$1027,2,0)),"",VLOOKUP($C18,'START LİSTE'!$B$6:$F$1027,2,0))</f>
        <v>ÜMİT TUKUN</v>
      </c>
      <c r="E18" s="9" t="str">
        <f>IF(ISERROR(VLOOKUP($C18,'START LİSTE'!$B$6:$F$1027,4,0)),"",VLOOKUP($C18,'START LİSTE'!$B$6:$F$1027,4,0))</f>
        <v>T</v>
      </c>
      <c r="F18" s="10">
        <f>IF(ISERROR(VLOOKUP($C18,'FERDİ SONUÇ'!$B$6:$H$1140,6,0)),"",VLOOKUP($C18,'FERDİ SONUÇ'!$B$6:$H$1140,6,0))</f>
        <v>0</v>
      </c>
      <c r="G18" s="9">
        <f>IF(OR(E18="",F18="DQ",F18="DNF",F18="DNS",F18=""),"-",VLOOKUP(C18,'FERDİ SONUÇ'!$B$6:$H$1140,7,0))</f>
        <v>13</v>
      </c>
      <c r="H18" s="9">
        <f>IF(OR(E18="",E18="F",F18="DQ",F18="DNF",F18="DNS",F18=""),"-",VLOOKUP(C18,'FERDİ SONUÇ'!$B$6:$H$1140,7,0))</f>
        <v>13</v>
      </c>
      <c r="I18" s="12">
        <f>IF(ISERROR(SMALL(H18:H21,1)),"-",SMALL(H18:H21,1))</f>
        <v>12</v>
      </c>
      <c r="J18" s="13"/>
      <c r="BA18" s="2">
        <v>1018</v>
      </c>
    </row>
    <row r="19" spans="1:53" ht="15" customHeight="1">
      <c r="A19" s="14"/>
      <c r="B19" s="15"/>
      <c r="C19" s="139">
        <v>263</v>
      </c>
      <c r="D19" s="16" t="str">
        <f>IF(ISERROR(VLOOKUP($C19,'START LİSTE'!$B$6:$F$1027,2,0)),"",VLOOKUP($C19,'START LİSTE'!$B$6:$F$1027,2,0))</f>
        <v>ONUR ŞAHİN</v>
      </c>
      <c r="E19" s="17" t="str">
        <f>IF(ISERROR(VLOOKUP($C19,'START LİSTE'!$B$6:$F$1027,4,0)),"",VLOOKUP($C19,'START LİSTE'!$B$6:$F$1027,4,0))</f>
        <v>T</v>
      </c>
      <c r="F19" s="18">
        <f>IF(ISERROR(VLOOKUP($C19,'FERDİ SONUÇ'!$B$6:$H$1140,6,0)),"",VLOOKUP($C19,'FERDİ SONUÇ'!$B$6:$H$1140,6,0))</f>
        <v>0</v>
      </c>
      <c r="G19" s="17">
        <f>IF(OR(E19="",F19="DQ",F19="DNF",F19="DNS",F19=""),"-",VLOOKUP(C19,'FERDİ SONUÇ'!$B$6:$H$1140,7,0))</f>
        <v>16</v>
      </c>
      <c r="H19" s="17">
        <f>IF(OR(E19="",E19="F",F19="DQ",F19="DNF",F19="DNS",F19=""),"-",VLOOKUP(C19,'FERDİ SONUÇ'!$B$6:$H$1140,7,0))</f>
        <v>16</v>
      </c>
      <c r="I19" s="20">
        <f>IF(ISERROR(SMALL(H18:H21,2)),"-",SMALL(H18:H21,2))</f>
        <v>13</v>
      </c>
      <c r="J19" s="21"/>
      <c r="BA19" s="2">
        <v>1019</v>
      </c>
    </row>
    <row r="20" spans="1:53" ht="15" customHeight="1">
      <c r="A20" s="35">
        <f>IF(AND(B20&lt;&gt;"",J20&lt;&gt;"DQ"),COUNT(J$6:J$125)-(RANK(J20,J$6:J$125)+COUNTIF(J$6:J20,J20))+2,IF(C18&lt;&gt;"",BA20,""))</f>
        <v>5</v>
      </c>
      <c r="B20" s="15" t="str">
        <f>IF(ISERROR(VLOOKUP(C18,'START LİSTE'!$B$6:$F$1027,3,0)),"",VLOOKUP(C18,'START LİSTE'!$B$6:$F$1027,3,0))</f>
        <v>SAMSUN ÇARŞAMBA END. MES. LİS. SP.K.</v>
      </c>
      <c r="C20" s="139">
        <v>264</v>
      </c>
      <c r="D20" s="16" t="str">
        <f>IF(ISERROR(VLOOKUP($C20,'START LİSTE'!$B$6:$F$1027,2,0)),"",VLOOKUP($C20,'START LİSTE'!$B$6:$F$1027,2,0))</f>
        <v>SONER AKBAŞ</v>
      </c>
      <c r="E20" s="17" t="str">
        <f>IF(ISERROR(VLOOKUP($C20,'START LİSTE'!$B$6:$F$1027,4,0)),"",VLOOKUP($C20,'START LİSTE'!$B$6:$F$1027,4,0))</f>
        <v>T</v>
      </c>
      <c r="F20" s="18">
        <f>IF(ISERROR(VLOOKUP($C20,'FERDİ SONUÇ'!$B$6:$H$1140,6,0)),"",VLOOKUP($C20,'FERDİ SONUÇ'!$B$6:$H$1140,6,0))</f>
        <v>0</v>
      </c>
      <c r="G20" s="17">
        <f>IF(OR(E20="",F20="DQ",F20="DNF",F20="DNS",F20=""),"-",VLOOKUP(C20,'FERDİ SONUÇ'!$B$6:$H$1140,7,0))</f>
        <v>18</v>
      </c>
      <c r="H20" s="17">
        <f>IF(OR(E20="",E20="F",F20="DQ",F20="DNF",F20="DNS",F20=""),"-",VLOOKUP(C20,'FERDİ SONUÇ'!$B$6:$H$1140,7,0))</f>
        <v>18</v>
      </c>
      <c r="I20" s="20">
        <f>IF(ISERROR(SMALL(H18:H21,3)),"-",SMALL(H18:H21,3))</f>
        <v>16</v>
      </c>
      <c r="J20" s="22">
        <f>IF(C18="","",IF(OR(I18="-",I19="-",I20="-"),"DQ",SUM(I18,I19,I20)))</f>
        <v>41</v>
      </c>
      <c r="BA20" s="2">
        <v>1020</v>
      </c>
    </row>
    <row r="21" spans="1:53" ht="15" customHeight="1" thickBot="1">
      <c r="A21" s="14"/>
      <c r="B21" s="15"/>
      <c r="C21" s="140">
        <v>265</v>
      </c>
      <c r="D21" s="16" t="str">
        <f>IF(ISERROR(VLOOKUP($C21,'START LİSTE'!$B$6:$F$1027,2,0)),"",VLOOKUP($C21,'START LİSTE'!$B$6:$F$1027,2,0))</f>
        <v>HÜSEYİN KESKİN</v>
      </c>
      <c r="E21" s="17" t="str">
        <f>IF(ISERROR(VLOOKUP($C21,'START LİSTE'!$B$6:$F$1027,4,0)),"",VLOOKUP($C21,'START LİSTE'!$B$6:$F$1027,4,0))</f>
        <v>T</v>
      </c>
      <c r="F21" s="18">
        <f>IF(ISERROR(VLOOKUP($C21,'FERDİ SONUÇ'!$B$6:$H$1140,6,0)),"",VLOOKUP($C21,'FERDİ SONUÇ'!$B$6:$H$1140,6,0))</f>
        <v>0</v>
      </c>
      <c r="G21" s="17">
        <f>IF(OR(E21="",F21="DQ",F21="DNF",F21="DNS",F21=""),"-",VLOOKUP(C21,'FERDİ SONUÇ'!$B$6:$H$1140,7,0))</f>
        <v>12</v>
      </c>
      <c r="H21" s="17">
        <f>IF(OR(E21="",E21="F",F21="DQ",F21="DNF",F21="DNS",F21=""),"-",VLOOKUP(C21,'FERDİ SONUÇ'!$B$6:$H$1140,7,0))</f>
        <v>12</v>
      </c>
      <c r="I21" s="20">
        <f>IF(ISERROR(SMALL(H18:H21,4)),"-",SMALL(H18:H21,4))</f>
        <v>18</v>
      </c>
      <c r="J21" s="21"/>
      <c r="BA21" s="2">
        <v>1021</v>
      </c>
    </row>
    <row r="22" spans="1:53" ht="15" customHeight="1">
      <c r="A22" s="6"/>
      <c r="B22" s="7"/>
      <c r="C22" s="141">
        <v>269</v>
      </c>
      <c r="D22" s="8" t="str">
        <f>IF(ISERROR(VLOOKUP($C22,'START LİSTE'!$B$6:$F$1027,2,0)),"",VLOOKUP($C22,'START LİSTE'!$B$6:$F$1027,2,0))</f>
        <v>ABDUL KADİR AYDIN </v>
      </c>
      <c r="E22" s="9" t="str">
        <f>IF(ISERROR(VLOOKUP($C22,'START LİSTE'!$B$6:$F$1027,4,0)),"",VLOOKUP($C22,'START LİSTE'!$B$6:$F$1027,4,0))</f>
        <v>T</v>
      </c>
      <c r="F22" s="10">
        <f>IF(ISERROR(VLOOKUP($C22,'FERDİ SONUÇ'!$B$6:$H$1140,6,0)),"",VLOOKUP($C22,'FERDİ SONUÇ'!$B$6:$H$1140,6,0))</f>
        <v>1112</v>
      </c>
      <c r="G22" s="9">
        <f>IF(OR(E22="",F22="DQ",F22="DNF",F22="DNS",F22=""),"-",VLOOKUP(C22,'FERDİ SONUÇ'!$B$6:$H$1140,7,0))</f>
        <v>6</v>
      </c>
      <c r="H22" s="9">
        <f>IF(OR(E22="",E22="F",F22="DQ",F22="DNF",F22="DNS",F22=""),"-",VLOOKUP(C22,'FERDİ SONUÇ'!$B$6:$H$1140,7,0))</f>
        <v>6</v>
      </c>
      <c r="I22" s="12">
        <f>IF(ISERROR(SMALL(H22:H25,1)),"-",SMALL(H22:H25,1))</f>
        <v>6</v>
      </c>
      <c r="J22" s="13"/>
      <c r="BA22" s="2">
        <v>1024</v>
      </c>
    </row>
    <row r="23" spans="1:53" ht="15" customHeight="1">
      <c r="A23" s="14"/>
      <c r="B23" s="15"/>
      <c r="C23" s="139">
        <v>270</v>
      </c>
      <c r="D23" s="16" t="str">
        <f>IF(ISERROR(VLOOKUP($C23,'START LİSTE'!$B$6:$F$1027,2,0)),"",VLOOKUP($C23,'START LİSTE'!$B$6:$F$1027,2,0))</f>
        <v>FURKAN  İPEK </v>
      </c>
      <c r="E23" s="17" t="str">
        <f>IF(ISERROR(VLOOKUP($C23,'START LİSTE'!$B$6:$F$1027,4,0)),"",VLOOKUP($C23,'START LİSTE'!$B$6:$F$1027,4,0))</f>
        <v>T</v>
      </c>
      <c r="F23" s="18" t="str">
        <f>IF(ISERROR(VLOOKUP($C23,'FERDİ SONUÇ'!$B$6:$H$1140,6,0)),"",VLOOKUP($C23,'FERDİ SONUÇ'!$B$6:$H$1140,6,0))</f>
        <v>DNS</v>
      </c>
      <c r="G23" s="17" t="str">
        <f>IF(OR(E23="",F23="DQ",F23="DNF",F23="DNS",F23=""),"-",VLOOKUP(C23,'FERDİ SONUÇ'!$B$6:$H$1140,7,0))</f>
        <v>-</v>
      </c>
      <c r="H23" s="17" t="str">
        <f>IF(OR(E23="",E23="F",F23="DQ",F23="DNF",F23="DNS",F23=""),"-",VLOOKUP(C23,'FERDİ SONUÇ'!$B$6:$H$1140,7,0))</f>
        <v>-</v>
      </c>
      <c r="I23" s="20">
        <f>IF(ISERROR(SMALL(H22:H25,2)),"-",SMALL(H22:H25,2))</f>
        <v>8</v>
      </c>
      <c r="J23" s="21"/>
      <c r="BA23" s="2">
        <v>1025</v>
      </c>
    </row>
    <row r="24" spans="1:53" ht="15" customHeight="1">
      <c r="A24" s="35">
        <f>IF(AND(B24&lt;&gt;"",J24&lt;&gt;"DQ"),COUNT(J$6:J$125)-(RANK(J24,J$6:J$125)+COUNTIF(J$6:J24,J24))+2,IF(C22&lt;&gt;"",BA24,""))</f>
        <v>3</v>
      </c>
      <c r="B24" s="15" t="str">
        <f>IF(ISERROR(VLOOKUP(C22,'START LİSTE'!$B$6:$F$1027,3,0)),"",VLOOKUP(C22,'START LİSTE'!$B$6:$F$1027,3,0))</f>
        <v>GİRESUN KARMA</v>
      </c>
      <c r="C24" s="139">
        <v>271</v>
      </c>
      <c r="D24" s="16" t="str">
        <f>IF(ISERROR(VLOOKUP($C24,'START LİSTE'!$B$6:$F$1027,2,0)),"",VLOOKUP($C24,'START LİSTE'!$B$6:$F$1027,2,0))</f>
        <v>BAHADIR  İBALAK </v>
      </c>
      <c r="E24" s="17" t="str">
        <f>IF(ISERROR(VLOOKUP($C24,'START LİSTE'!$B$6:$F$1027,4,0)),"",VLOOKUP($C24,'START LİSTE'!$B$6:$F$1027,4,0))</f>
        <v>T</v>
      </c>
      <c r="F24" s="18">
        <f>IF(ISERROR(VLOOKUP($C24,'FERDİ SONUÇ'!$B$6:$H$1140,6,0)),"",VLOOKUP($C24,'FERDİ SONUÇ'!$B$6:$H$1140,6,0))</f>
        <v>0</v>
      </c>
      <c r="G24" s="17">
        <f>IF(OR(E24="",F24="DQ",F24="DNF",F24="DNS",F24=""),"-",VLOOKUP(C24,'FERDİ SONUÇ'!$B$6:$H$1140,7,0))</f>
        <v>8</v>
      </c>
      <c r="H24" s="17">
        <f>IF(OR(E24="",E24="F",F24="DQ",F24="DNF",F24="DNS",F24=""),"-",VLOOKUP(C24,'FERDİ SONUÇ'!$B$6:$H$1140,7,0))</f>
        <v>8</v>
      </c>
      <c r="I24" s="20">
        <f>IF(ISERROR(SMALL(H22:H25,3)),"-",SMALL(H22:H25,3))</f>
        <v>17</v>
      </c>
      <c r="J24" s="22">
        <f>IF(C22="","",IF(OR(I22="-",I23="-",I24="-"),"DQ",SUM(I22,I23,I24)))</f>
        <v>31</v>
      </c>
      <c r="BA24" s="2">
        <v>1026</v>
      </c>
    </row>
    <row r="25" spans="1:53" ht="15" customHeight="1" thickBot="1">
      <c r="A25" s="14"/>
      <c r="B25" s="15"/>
      <c r="C25" s="140">
        <v>272</v>
      </c>
      <c r="D25" s="16" t="str">
        <f>IF(ISERROR(VLOOKUP($C25,'START LİSTE'!$B$6:$F$1027,2,0)),"",VLOOKUP($C25,'START LİSTE'!$B$6:$F$1027,2,0))</f>
        <v>MURAT  KUFACI</v>
      </c>
      <c r="E25" s="17" t="str">
        <f>IF(ISERROR(VLOOKUP($C25,'START LİSTE'!$B$6:$F$1027,4,0)),"",VLOOKUP($C25,'START LİSTE'!$B$6:$F$1027,4,0))</f>
        <v>T</v>
      </c>
      <c r="F25" s="18">
        <f>IF(ISERROR(VLOOKUP($C25,'FERDİ SONUÇ'!$B$6:$H$1140,6,0)),"",VLOOKUP($C25,'FERDİ SONUÇ'!$B$6:$H$1140,6,0))</f>
        <v>0</v>
      </c>
      <c r="G25" s="17">
        <f>IF(OR(E25="",F25="DQ",F25="DNF",F25="DNS",F25=""),"-",VLOOKUP(C25,'FERDİ SONUÇ'!$B$6:$H$1140,7,0))</f>
        <v>17</v>
      </c>
      <c r="H25" s="17">
        <f>IF(OR(E25="",E25="F",F25="DQ",F25="DNF",F25="DNS",F25=""),"-",VLOOKUP(C25,'FERDİ SONUÇ'!$B$6:$H$1140,7,0))</f>
        <v>17</v>
      </c>
      <c r="I25" s="20" t="str">
        <f>IF(ISERROR(SMALL(H22:H25,4)),"-",SMALL(H22:H25,4))</f>
        <v>-</v>
      </c>
      <c r="J25" s="21"/>
      <c r="BA25" s="2">
        <v>1027</v>
      </c>
    </row>
    <row r="26" spans="1:53" ht="15" customHeight="1">
      <c r="A26" s="6"/>
      <c r="B26" s="7"/>
      <c r="C26" s="141"/>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139"/>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139"/>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thickBot="1">
      <c r="A29" s="14"/>
      <c r="B29" s="15"/>
      <c r="C29" s="140"/>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41"/>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139"/>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LİSTE'!$B$6:$F$1027,3,0)),"",VLOOKUP(C30,'START LİSTE'!$B$6:$F$1027,3,0))</f>
      </c>
      <c r="C32" s="139"/>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thickBot="1">
      <c r="A33" s="14"/>
      <c r="B33" s="15"/>
      <c r="C33" s="140"/>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142"/>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143"/>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143"/>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thickBot="1">
      <c r="A37" s="14"/>
      <c r="B37" s="15"/>
      <c r="C37" s="144"/>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145"/>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146"/>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146"/>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thickBot="1">
      <c r="A41" s="14"/>
      <c r="B41" s="15"/>
      <c r="C41" s="147"/>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33" dxfId="82" stopIfTrue="1">
      <formula>AND(COUNTIF($B$5:$B$5,B5)&gt;1,NOT(ISBLANK(B5)))</formula>
    </cfRule>
  </conditionalFormatting>
  <conditionalFormatting sqref="A6:A125">
    <cfRule type="cellIs" priority="23" dxfId="83" operator="greaterThan">
      <formula>1000</formula>
    </cfRule>
  </conditionalFormatting>
  <conditionalFormatting sqref="J6:J125">
    <cfRule type="duplicateValues" priority="150" dxfId="0" stopIfTrue="1">
      <formula>AND(COUNTIF($J$6:$J$125,J6)&gt;1,NOT(ISBLANK(J6)))</formula>
    </cfRule>
  </conditionalFormatting>
  <conditionalFormatting sqref="C6:C33">
    <cfRule type="duplicateValues" priority="19" dxfId="82" stopIfTrue="1">
      <formula>AND(COUNTIF($C$6:$C$33,C6)&gt;1,NOT(ISBLANK(C6)))</formula>
    </cfRule>
  </conditionalFormatting>
  <conditionalFormatting sqref="C6:C33">
    <cfRule type="duplicateValues" priority="20" dxfId="82" stopIfTrue="1">
      <formula>AND(COUNTIF($C$6:$C$33,C6)&gt;1,NOT(ISBLANK(C6)))</formula>
    </cfRule>
  </conditionalFormatting>
  <conditionalFormatting sqref="C6:C33">
    <cfRule type="duplicateValues" priority="21" dxfId="82" stopIfTrue="1">
      <formula>AND(COUNTIF($C$6:$C$33,C6)&gt;1,NOT(ISBLANK(C6)))</formula>
    </cfRule>
    <cfRule type="duplicateValues" priority="22" dxfId="82" stopIfTrue="1">
      <formula>AND(COUNTIF($C$6:$C$33,C6)&gt;1,NOT(ISBLANK(C6)))</formula>
    </cfRule>
  </conditionalFormatting>
  <conditionalFormatting sqref="C38:C41">
    <cfRule type="duplicateValues" priority="16" dxfId="82" stopIfTrue="1">
      <formula>AND(COUNTIF($C$38:$C$41,C38)&gt;1,NOT(ISBLANK(C38)))</formula>
    </cfRule>
  </conditionalFormatting>
  <conditionalFormatting sqref="C38:C41">
    <cfRule type="duplicateValues" priority="17" dxfId="82" stopIfTrue="1">
      <formula>AND(COUNTIF($C$38:$C$41,C38)&gt;1,NOT(ISBLANK(C38)))</formula>
    </cfRule>
    <cfRule type="duplicateValues" priority="18" dxfId="82" stopIfTrue="1">
      <formula>AND(COUNTIF($C$38:$C$41,C38)&gt;1,NOT(ISBLANK(C38)))</formula>
    </cfRule>
  </conditionalFormatting>
  <conditionalFormatting sqref="C22:C25">
    <cfRule type="duplicateValues" priority="15" dxfId="82" stopIfTrue="1">
      <formula>AND(COUNTIF($C$22:$C$25,C22)&gt;1,NOT(ISBLANK(C22)))</formula>
    </cfRule>
  </conditionalFormatting>
  <conditionalFormatting sqref="C22:C25">
    <cfRule type="duplicateValues" priority="13" dxfId="82" stopIfTrue="1">
      <formula>AND(COUNTIF($C$22:$C$25,C22)&gt;1,NOT(ISBLANK(C22)))</formula>
    </cfRule>
    <cfRule type="duplicateValues" priority="14" dxfId="82" stopIfTrue="1">
      <formula>AND(COUNTIF($C$22:$C$25,C22)&gt;1,NOT(ISBLANK(C22)))</formula>
    </cfRule>
  </conditionalFormatting>
  <conditionalFormatting sqref="C6:C17">
    <cfRule type="duplicateValues" priority="12" dxfId="82" stopIfTrue="1">
      <formula>AND(COUNTIF($C$6:$C$17,C6)&gt;1,NOT(ISBLANK(C6)))</formula>
    </cfRule>
  </conditionalFormatting>
  <conditionalFormatting sqref="C6:C17">
    <cfRule type="duplicateValues" priority="11" dxfId="82" stopIfTrue="1">
      <formula>AND(COUNTIF($C$6:$C$17,C6)&gt;1,NOT(ISBLANK(C6)))</formula>
    </cfRule>
  </conditionalFormatting>
  <conditionalFormatting sqref="C6:C17">
    <cfRule type="duplicateValues" priority="9" dxfId="82" stopIfTrue="1">
      <formula>AND(COUNTIF($C$6:$C$17,C6)&gt;1,NOT(ISBLANK(C6)))</formula>
    </cfRule>
    <cfRule type="duplicateValues" priority="10" dxfId="82" stopIfTrue="1">
      <formula>AND(COUNTIF($C$6:$C$17,C6)&gt;1,NOT(ISBLANK(C6)))</formula>
    </cfRule>
  </conditionalFormatting>
  <conditionalFormatting sqref="C18:C21">
    <cfRule type="duplicateValues" priority="8" dxfId="82" stopIfTrue="1">
      <formula>AND(COUNTIF($C$18:$C$21,C18)&gt;1,NOT(ISBLANK(C18)))</formula>
    </cfRule>
  </conditionalFormatting>
  <conditionalFormatting sqref="C18:C21">
    <cfRule type="duplicateValues" priority="7" dxfId="82" stopIfTrue="1">
      <formula>AND(COUNTIF($C$18:$C$21,C18)&gt;1,NOT(ISBLANK(C18)))</formula>
    </cfRule>
  </conditionalFormatting>
  <conditionalFormatting sqref="C18:C21">
    <cfRule type="duplicateValues" priority="5" dxfId="82" stopIfTrue="1">
      <formula>AND(COUNTIF($C$18:$C$21,C18)&gt;1,NOT(ISBLANK(C18)))</formula>
    </cfRule>
    <cfRule type="duplicateValues" priority="6" dxfId="82" stopIfTrue="1">
      <formula>AND(COUNTIF($C$18:$C$21,C18)&gt;1,NOT(ISBLANK(C18)))</formula>
    </cfRule>
  </conditionalFormatting>
  <conditionalFormatting sqref="C22:C25">
    <cfRule type="duplicateValues" priority="4" dxfId="82" stopIfTrue="1">
      <formula>AND(COUNTIF($C$22:$C$25,C22)&gt;1,NOT(ISBLANK(C22)))</formula>
    </cfRule>
  </conditionalFormatting>
  <conditionalFormatting sqref="C22:C25">
    <cfRule type="duplicateValues" priority="3" dxfId="82" stopIfTrue="1">
      <formula>AND(COUNTIF($C$22:$C$25,C22)&gt;1,NOT(ISBLANK(C22)))</formula>
    </cfRule>
  </conditionalFormatting>
  <conditionalFormatting sqref="C22:C25">
    <cfRule type="duplicateValues" priority="1" dxfId="82" stopIfTrue="1">
      <formula>AND(COUNTIF($C$22:$C$25,C22)&gt;1,NOT(ISBLANK(C22)))</formula>
    </cfRule>
    <cfRule type="duplicateValues" priority="2" dxfId="82" stopIfTrue="1">
      <formula>AND(COUNTIF($C$22:$C$25,C22)&gt;1,NOT(ISBLANK(C22)))</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2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7" sqref="B7:H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92" t="str">
        <f>KAPAK!A2</f>
        <v>Türkiye Atletizm Federasyonu
Tokat Atletizm İl Temsilciliği</v>
      </c>
      <c r="B1" s="192"/>
      <c r="C1" s="192"/>
      <c r="D1" s="192"/>
      <c r="E1" s="192"/>
      <c r="F1" s="192"/>
      <c r="G1" s="192"/>
      <c r="H1" s="192"/>
    </row>
    <row r="2" spans="1:8" s="1" customFormat="1" ht="14.25">
      <c r="A2" s="198" t="str">
        <f>KAPAK!B24</f>
        <v>Küçükler ve Yıldızlar Bölgesel Kros Ligi 2.Kademe</v>
      </c>
      <c r="B2" s="198"/>
      <c r="C2" s="198"/>
      <c r="D2" s="198"/>
      <c r="E2" s="198"/>
      <c r="F2" s="198"/>
      <c r="G2" s="198"/>
      <c r="H2" s="198"/>
    </row>
    <row r="3" spans="1:8" s="1" customFormat="1" ht="14.25">
      <c r="A3" s="199" t="str">
        <f>KAPAK!B27</f>
        <v>Tokat</v>
      </c>
      <c r="B3" s="199"/>
      <c r="C3" s="199"/>
      <c r="D3" s="199"/>
      <c r="E3" s="199"/>
      <c r="F3" s="199"/>
      <c r="G3" s="199"/>
      <c r="H3" s="199"/>
    </row>
    <row r="4" spans="1:8" s="1" customFormat="1" ht="17.25" customHeight="1">
      <c r="A4" s="195" t="str">
        <f>KAPAK!B26</f>
        <v>Yıldız Erkekler</v>
      </c>
      <c r="B4" s="195"/>
      <c r="C4" s="196" t="str">
        <f>KAPAK!B25</f>
        <v>3000 Metre</v>
      </c>
      <c r="D4" s="196"/>
      <c r="E4" s="53"/>
      <c r="F4" s="197">
        <f>KAPAK!B28</f>
        <v>41693.458333333336</v>
      </c>
      <c r="G4" s="197"/>
      <c r="H4" s="197"/>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254</v>
      </c>
      <c r="D6" s="8" t="str">
        <f>IF(ISERROR(VLOOKUP($C6,'START LİSTE'!$B$6:$F$1027,2,0)),"",VLOOKUP($C6,'START LİSTE'!$B$6:$F$1027,2,0))</f>
        <v>ONUR BİLGİN</v>
      </c>
      <c r="E6" s="9" t="str">
        <f>IF(ISERROR(VLOOKUP($C6,'START LİSTE'!$B$6:$F$1027,4,0)),"",VLOOKUP($C6,'START LİSTE'!$B$6:$F$1027,4,0))</f>
        <v>T</v>
      </c>
      <c r="F6" s="10">
        <f>IF(ISERROR(VLOOKUP($C6,'FERDİ SONUÇ'!$B$6:$H$1140,6,0)),"",VLOOKUP($C6,'FERDİ SONUÇ'!$B$6:$H$1140,6,0))</f>
        <v>1031</v>
      </c>
      <c r="G6" s="56">
        <f>IF(OR(E6="",F6="DQ",F6="DNF",F6="DNS",F6=""),"-",VLOOKUP(C6,'FERDİ SONUÇ'!$B$6:$H$1140,7,0))</f>
        <v>2</v>
      </c>
      <c r="H6" s="13"/>
    </row>
    <row r="7" spans="1:8" s="1" customFormat="1" ht="14.25" customHeight="1">
      <c r="A7" s="14"/>
      <c r="B7" s="15"/>
      <c r="C7" s="57">
        <f>IF(A8="","",INDEX('TAKIM KAYIT'!$C$6:$C$125,MATCH(C8,'TAKIM KAYIT'!$C$6:$C$125,0)-1))</f>
        <v>255</v>
      </c>
      <c r="D7" s="16" t="str">
        <f>IF(ISERROR(VLOOKUP($C7,'START LİSTE'!$B$6:$F$1027,2,0)),"",VLOOKUP($C7,'START LİSTE'!$B$6:$F$1027,2,0))</f>
        <v>OSMAN CANSEVER</v>
      </c>
      <c r="E7" s="17" t="str">
        <f>IF(ISERROR(VLOOKUP($C7,'START LİSTE'!$B$6:$F$1027,4,0)),"",VLOOKUP($C7,'START LİSTE'!$B$6:$F$1027,4,0))</f>
        <v>T</v>
      </c>
      <c r="F7" s="18">
        <f>IF(ISERROR(VLOOKUP($C7,'FERDİ SONUÇ'!$B$6:$H$1140,6,0)),"",VLOOKUP($C7,'FERDİ SONUÇ'!$B$6:$H$1140,6,0))</f>
        <v>1021</v>
      </c>
      <c r="G7" s="58">
        <f>IF(OR(E7="",F7="DQ",F7="DNF",F7="DNS",F7=""),"-",VLOOKUP(C7,'FERDİ SONUÇ'!$B$6:$H$1140,7,0))</f>
        <v>1</v>
      </c>
      <c r="H7" s="21"/>
    </row>
    <row r="8" spans="1:8" s="1" customFormat="1" ht="14.25" customHeight="1">
      <c r="A8" s="60">
        <f>IF(ISERROR(SMALL('TAKIM KAYIT'!$A$6:$A$125,1)),"",SMALL('TAKIM KAYIT'!$A$6:$A$125,1))</f>
        <v>1</v>
      </c>
      <c r="B8" s="15" t="str">
        <f>IF(A8="","",VLOOKUP(A8,'TAKIM KAYIT'!$A$6:$J$125,2,FALSE))</f>
        <v>GÜMÜŞHANE - İL KARMASI</v>
      </c>
      <c r="C8" s="57">
        <f>IF(A8="","",VLOOKUP(A8,'TAKIM KAYIT'!$A$6:$J$125,3,FALSE))</f>
        <v>256</v>
      </c>
      <c r="D8" s="16" t="str">
        <f>IF(ISERROR(VLOOKUP($C8,'START LİSTE'!$B$6:$F$1027,2,0)),"",VLOOKUP($C8,'START LİSTE'!$B$6:$F$1027,2,0))</f>
        <v>EMRAH KÜÇÜK</v>
      </c>
      <c r="E8" s="17" t="str">
        <f>IF(ISERROR(VLOOKUP($C8,'START LİSTE'!$B$6:$F$1027,4,0)),"",VLOOKUP($C8,'START LİSTE'!$B$6:$F$1027,4,0))</f>
        <v>T</v>
      </c>
      <c r="F8" s="18">
        <f>IF(ISERROR(VLOOKUP($C8,'FERDİ SONUÇ'!$B$6:$H$1140,6,0)),"",VLOOKUP($C8,'FERDİ SONUÇ'!$B$6:$H$1140,6,0))</f>
        <v>1102</v>
      </c>
      <c r="G8" s="58">
        <f>IF(OR(E8="",F8="DQ",F8="DNF",F8="DNS",F8=""),"-",VLOOKUP(C8,'FERDİ SONUÇ'!$B$6:$H$1140,7,0))</f>
        <v>4</v>
      </c>
      <c r="H8" s="22">
        <f>IF(A8="","",VLOOKUP(A8,'TAKIM KAYIT'!$A$6:$K$125,10,FALSE))</f>
        <v>7</v>
      </c>
    </row>
    <row r="9" spans="1:8" s="1" customFormat="1" ht="14.25" customHeight="1">
      <c r="A9" s="14"/>
      <c r="B9" s="15"/>
      <c r="C9" s="57">
        <f>IF(A8="","",INDEX('TAKIM KAYIT'!$C$6:$C$125,MATCH(C8,'TAKIM KAYIT'!$C$6:$C$125,0)+1))</f>
        <v>257</v>
      </c>
      <c r="D9" s="16" t="str">
        <f>IF(ISERROR(VLOOKUP($C9,'START LİSTE'!$B$6:$F$1027,2,0)),"",VLOOKUP($C9,'START LİSTE'!$B$6:$F$1027,2,0))</f>
        <v>OSMAN PEKİN</v>
      </c>
      <c r="E9" s="17" t="str">
        <f>IF(ISERROR(VLOOKUP($C9,'START LİSTE'!$B$6:$F$1027,4,0)),"",VLOOKUP($C9,'START LİSTE'!$B$6:$F$1027,4,0))</f>
        <v>T</v>
      </c>
      <c r="F9" s="18">
        <f>IF(ISERROR(VLOOKUP($C9,'FERDİ SONUÇ'!$B$6:$H$1140,6,0)),"",VLOOKUP($C9,'FERDİ SONUÇ'!$B$6:$H$1140,6,0))</f>
        <v>1109</v>
      </c>
      <c r="G9" s="58">
        <f>IF(OR(E9="",F9="DQ",F9="DNF",F9="DNS",F9=""),"-",VLOOKUP(C9,'FERDİ SONUÇ'!$B$6:$H$1140,7,0))</f>
        <v>5</v>
      </c>
      <c r="H9" s="21"/>
    </row>
    <row r="10" spans="1:8" ht="14.25" customHeight="1">
      <c r="A10" s="6"/>
      <c r="B10" s="7"/>
      <c r="C10" s="55">
        <f>IF(A12="","",INDEX('TAKIM KAYIT'!$C$6:$C$125,MATCH(C12,'TAKIM KAYIT'!$C$6:$C$125,0)-2))</f>
        <v>238</v>
      </c>
      <c r="D10" s="8" t="str">
        <f>IF(ISERROR(VLOOKUP($C10,'START LİSTE'!$B$6:$F$1027,2,0)),"",VLOOKUP($C10,'START LİSTE'!$B$6:$F$1027,2,0))</f>
        <v>ATAKAN BAYRİ</v>
      </c>
      <c r="E10" s="9" t="str">
        <f>IF(ISERROR(VLOOKUP($C10,'START LİSTE'!$B$6:$F$1027,4,0)),"",VLOOKUP($C10,'START LİSTE'!$B$6:$F$1027,4,0))</f>
        <v>T</v>
      </c>
      <c r="F10" s="10">
        <f>IF(ISERROR(VLOOKUP($C10,'FERDİ SONUÇ'!$B$6:$H$1140,6,0)),"",VLOOKUP($C10,'FERDİ SONUÇ'!$B$6:$H$1140,6,0))</f>
        <v>0</v>
      </c>
      <c r="G10" s="56">
        <f>IF(OR(E10="",F10="DQ",F10="DNF",F10="DNS",F10=""),"-",VLOOKUP(C10,'FERDİ SONUÇ'!$B$6:$H$1140,7,0))</f>
        <v>9</v>
      </c>
      <c r="H10" s="13"/>
    </row>
    <row r="11" spans="1:8" ht="14.25" customHeight="1">
      <c r="A11" s="14"/>
      <c r="B11" s="15"/>
      <c r="C11" s="57">
        <f>IF(A12="","",INDEX('TAKIM KAYIT'!$C$6:$C$125,MATCH(C12,'TAKIM KAYIT'!$C$6:$C$125,0)-1))</f>
        <v>239</v>
      </c>
      <c r="D11" s="16" t="str">
        <f>IF(ISERROR(VLOOKUP($C11,'START LİSTE'!$B$6:$F$1027,2,0)),"",VLOOKUP($C11,'START LİSTE'!$B$6:$F$1027,2,0))</f>
        <v>HALUK ÇAĞDAŞ ZORLU</v>
      </c>
      <c r="E11" s="17" t="str">
        <f>IF(ISERROR(VLOOKUP($C11,'START LİSTE'!$B$6:$F$1027,4,0)),"",VLOOKUP($C11,'START LİSTE'!$B$6:$F$1027,4,0))</f>
        <v>T</v>
      </c>
      <c r="F11" s="18">
        <f>IF(ISERROR(VLOOKUP($C11,'FERDİ SONUÇ'!$B$6:$H$1140,6,0)),"",VLOOKUP($C11,'FERDİ SONUÇ'!$B$6:$H$1140,6,0))</f>
        <v>1100</v>
      </c>
      <c r="G11" s="58">
        <f>IF(OR(E11="",F11="DQ",F11="DNF",F11="DNS",F11=""),"-",VLOOKUP(C11,'FERDİ SONUÇ'!$B$6:$H$1140,7,0))</f>
        <v>3</v>
      </c>
      <c r="H11" s="21"/>
    </row>
    <row r="12" spans="1:8" ht="14.25" customHeight="1">
      <c r="A12" s="60">
        <f>IF(ISERROR(SMALL('TAKIM KAYIT'!$A$6:$A$125,2)),"",SMALL('TAKIM KAYIT'!$A$6:$A$125,2))</f>
        <v>2</v>
      </c>
      <c r="B12" s="15" t="str">
        <f>IF(A12="","",VLOOKUP(A12,'TAKIM KAYIT'!$A$6:$J$125,2,FALSE))</f>
        <v>SAMSUN-G-H YILMAZ SPOR LİSESİ SPOR KULÜBÜ</v>
      </c>
      <c r="C12" s="57">
        <f>IF(A12="","",VLOOKUP(A12,'TAKIM KAYIT'!$A$6:$J$125,3,FALSE))</f>
        <v>240</v>
      </c>
      <c r="D12" s="16" t="str">
        <f>IF(ISERROR(VLOOKUP($C12,'START LİSTE'!$B$6:$F$1027,2,0)),"",VLOOKUP($C12,'START LİSTE'!$B$6:$F$1027,2,0))</f>
        <v>TURGAY SEZGİN</v>
      </c>
      <c r="E12" s="17" t="str">
        <f>IF(ISERROR(VLOOKUP($C12,'START LİSTE'!$B$6:$F$1027,4,0)),"",VLOOKUP($C12,'START LİSTE'!$B$6:$F$1027,4,0))</f>
        <v>T</v>
      </c>
      <c r="F12" s="18">
        <f>IF(ISERROR(VLOOKUP($C12,'FERDİ SONUÇ'!$B$6:$H$1140,6,0)),"",VLOOKUP($C12,'FERDİ SONUÇ'!$B$6:$H$1140,6,0))</f>
        <v>0</v>
      </c>
      <c r="G12" s="58">
        <f>IF(OR(E12="",F12="DQ",F12="DNF",F12="DNS",F12=""),"-",VLOOKUP(C12,'FERDİ SONUÇ'!$B$6:$H$1140,7,0))</f>
        <v>14</v>
      </c>
      <c r="H12" s="22">
        <f>IF(A12="","",VLOOKUP(A12,'TAKIM KAYIT'!$A$6:$J$125,10,FALSE))</f>
        <v>19</v>
      </c>
    </row>
    <row r="13" spans="1:8" ht="14.25" customHeight="1">
      <c r="A13" s="14"/>
      <c r="B13" s="15"/>
      <c r="C13" s="57">
        <f>IF(A12="","",INDEX('TAKIM KAYIT'!$C$6:$C$125,MATCH(C12,'TAKIM KAYIT'!$C$6:$C$125,0)+1))</f>
        <v>241</v>
      </c>
      <c r="D13" s="16" t="str">
        <f>IF(ISERROR(VLOOKUP($C13,'START LİSTE'!$B$6:$F$1027,2,0)),"",VLOOKUP($C13,'START LİSTE'!$B$6:$F$1027,2,0))</f>
        <v>OĞUZHAN YAKAR</v>
      </c>
      <c r="E13" s="17" t="str">
        <f>IF(ISERROR(VLOOKUP($C13,'START LİSTE'!$B$6:$F$1027,4,0)),"",VLOOKUP($C13,'START LİSTE'!$B$6:$F$1027,4,0))</f>
        <v>T</v>
      </c>
      <c r="F13" s="18">
        <f>IF(ISERROR(VLOOKUP($C13,'FERDİ SONUÇ'!$B$6:$H$1140,6,0)),"",VLOOKUP($C13,'FERDİ SONUÇ'!$B$6:$H$1140,6,0))</f>
        <v>1113</v>
      </c>
      <c r="G13" s="58">
        <f>IF(OR(E13="",F13="DQ",F13="DNF",F13="DNS",F13=""),"-",VLOOKUP(C13,'FERDİ SONUÇ'!$B$6:$H$1140,7,0))</f>
        <v>7</v>
      </c>
      <c r="H13" s="21"/>
    </row>
    <row r="14" spans="1:8" ht="14.25" customHeight="1">
      <c r="A14" s="6"/>
      <c r="B14" s="7"/>
      <c r="C14" s="55">
        <f>IF(A16="","",INDEX('TAKIM KAYIT'!$C$6:$C$125,MATCH(C16,'TAKIM KAYIT'!$C$6:$C$125,0)-2))</f>
        <v>269</v>
      </c>
      <c r="D14" s="8" t="str">
        <f>IF(ISERROR(VLOOKUP($C14,'START LİSTE'!$B$6:$F$1027,2,0)),"",VLOOKUP($C14,'START LİSTE'!$B$6:$F$1027,2,0))</f>
        <v>ABDUL KADİR AYDIN </v>
      </c>
      <c r="E14" s="9" t="str">
        <f>IF(ISERROR(VLOOKUP($C14,'START LİSTE'!$B$6:$F$1027,4,0)),"",VLOOKUP($C14,'START LİSTE'!$B$6:$F$1027,4,0))</f>
        <v>T</v>
      </c>
      <c r="F14" s="10">
        <f>IF(ISERROR(VLOOKUP($C14,'FERDİ SONUÇ'!$B$6:$H$1140,6,0)),"",VLOOKUP($C14,'FERDİ SONUÇ'!$B$6:$H$1140,6,0))</f>
        <v>1112</v>
      </c>
      <c r="G14" s="56">
        <f>IF(OR(E14="",F14="DQ",F14="DNF",F14="DNS",F14=""),"-",VLOOKUP(C14,'FERDİ SONUÇ'!$B$6:$H$1140,7,0))</f>
        <v>6</v>
      </c>
      <c r="H14" s="13"/>
    </row>
    <row r="15" spans="1:8" ht="14.25" customHeight="1">
      <c r="A15" s="14"/>
      <c r="B15" s="15"/>
      <c r="C15" s="57">
        <f>IF(A16="","",INDEX('TAKIM KAYIT'!$C$6:$C$125,MATCH(C16,'TAKIM KAYIT'!$C$6:$C$125,0)-1))</f>
        <v>270</v>
      </c>
      <c r="D15" s="16" t="str">
        <f>IF(ISERROR(VLOOKUP($C15,'START LİSTE'!$B$6:$F$1027,2,0)),"",VLOOKUP($C15,'START LİSTE'!$B$6:$F$1027,2,0))</f>
        <v>FURKAN  İPEK </v>
      </c>
      <c r="E15" s="17" t="str">
        <f>IF(ISERROR(VLOOKUP($C15,'START LİSTE'!$B$6:$F$1027,4,0)),"",VLOOKUP($C15,'START LİSTE'!$B$6:$F$1027,4,0))</f>
        <v>T</v>
      </c>
      <c r="F15" s="18" t="str">
        <f>IF(ISERROR(VLOOKUP($C15,'FERDİ SONUÇ'!$B$6:$H$1140,6,0)),"",VLOOKUP($C15,'FERDİ SONUÇ'!$B$6:$H$1140,6,0))</f>
        <v>DNS</v>
      </c>
      <c r="G15" s="58" t="str">
        <f>IF(OR(E15="",F15="DQ",F15="DNF",F15="DNS",F15=""),"-",VLOOKUP(C15,'FERDİ SONUÇ'!$B$6:$H$1140,7,0))</f>
        <v>-</v>
      </c>
      <c r="H15" s="21"/>
    </row>
    <row r="16" spans="1:8" ht="14.25" customHeight="1">
      <c r="A16" s="60">
        <f>IF(ISERROR(SMALL('TAKIM KAYIT'!$A$6:$A$125,3)),"",SMALL('TAKIM KAYIT'!$A$6:$A$125,3))</f>
        <v>3</v>
      </c>
      <c r="B16" s="15" t="str">
        <f>IF(A16="","",VLOOKUP(A16,'TAKIM KAYIT'!$A$6:$J$125,2,FALSE))</f>
        <v>GİRESUN KARMA</v>
      </c>
      <c r="C16" s="57">
        <f>IF(A16="","",VLOOKUP(A16,'TAKIM KAYIT'!$A$6:$J$125,3,FALSE))</f>
        <v>271</v>
      </c>
      <c r="D16" s="16" t="str">
        <f>IF(ISERROR(VLOOKUP($C16,'START LİSTE'!$B$6:$F$1027,2,0)),"",VLOOKUP($C16,'START LİSTE'!$B$6:$F$1027,2,0))</f>
        <v>BAHADIR  İBALAK </v>
      </c>
      <c r="E16" s="17" t="str">
        <f>IF(ISERROR(VLOOKUP($C16,'START LİSTE'!$B$6:$F$1027,4,0)),"",VLOOKUP($C16,'START LİSTE'!$B$6:$F$1027,4,0))</f>
        <v>T</v>
      </c>
      <c r="F16" s="18">
        <f>IF(ISERROR(VLOOKUP($C16,'FERDİ SONUÇ'!$B$6:$H$1140,6,0)),"",VLOOKUP($C16,'FERDİ SONUÇ'!$B$6:$H$1140,6,0))</f>
        <v>0</v>
      </c>
      <c r="G16" s="58">
        <f>IF(OR(E16="",F16="DQ",F16="DNF",F16="DNS",F16=""),"-",VLOOKUP(C16,'FERDİ SONUÇ'!$B$6:$H$1140,7,0))</f>
        <v>8</v>
      </c>
      <c r="H16" s="22">
        <f>IF(A16="","",VLOOKUP(A16,'TAKIM KAYIT'!$A$6:$K$125,10,FALSE))</f>
        <v>31</v>
      </c>
    </row>
    <row r="17" spans="1:8" ht="14.25" customHeight="1">
      <c r="A17" s="14"/>
      <c r="B17" s="15"/>
      <c r="C17" s="57">
        <f>IF(A16="","",INDEX('TAKIM KAYIT'!$C$6:$C$125,MATCH(C16,'TAKIM KAYIT'!$C$6:$C$125,0)+1))</f>
        <v>272</v>
      </c>
      <c r="D17" s="16" t="str">
        <f>IF(ISERROR(VLOOKUP($C17,'START LİSTE'!$B$6:$F$1027,2,0)),"",VLOOKUP($C17,'START LİSTE'!$B$6:$F$1027,2,0))</f>
        <v>MURAT  KUFACI</v>
      </c>
      <c r="E17" s="17" t="str">
        <f>IF(ISERROR(VLOOKUP($C17,'START LİSTE'!$B$6:$F$1027,4,0)),"",VLOOKUP($C17,'START LİSTE'!$B$6:$F$1027,4,0))</f>
        <v>T</v>
      </c>
      <c r="F17" s="18">
        <f>IF(ISERROR(VLOOKUP($C17,'FERDİ SONUÇ'!$B$6:$H$1140,6,0)),"",VLOOKUP($C17,'FERDİ SONUÇ'!$B$6:$H$1140,6,0))</f>
        <v>0</v>
      </c>
      <c r="G17" s="58">
        <f>IF(OR(E17="",F17="DQ",F17="DNF",F17="DNS",F17=""),"-",VLOOKUP(C17,'FERDİ SONUÇ'!$B$6:$H$1140,7,0))</f>
        <v>17</v>
      </c>
      <c r="H17" s="21"/>
    </row>
    <row r="18" spans="1:8" ht="14.25" customHeight="1">
      <c r="A18" s="6"/>
      <c r="B18" s="7"/>
      <c r="C18" s="55">
        <f>IF(A20="","",INDEX('TAKIM KAYIT'!$C$6:$C$125,MATCH(C20,'TAKIM KAYIT'!$C$6:$C$125,0)-2))</f>
        <v>242</v>
      </c>
      <c r="D18" s="8" t="str">
        <f>IF(ISERROR(VLOOKUP($C18,'START LİSTE'!$B$6:$F$1027,2,0)),"",VLOOKUP($C18,'START LİSTE'!$B$6:$F$1027,2,0))</f>
        <v>TANER KARACA</v>
      </c>
      <c r="E18" s="9" t="str">
        <f>IF(ISERROR(VLOOKUP($C18,'START LİSTE'!$B$6:$F$1027,4,0)),"",VLOOKUP($C18,'START LİSTE'!$B$6:$F$1027,4,0))</f>
        <v>T</v>
      </c>
      <c r="F18" s="10">
        <f>IF(ISERROR(VLOOKUP($C18,'FERDİ SONUÇ'!$B$6:$H$1140,6,0)),"",VLOOKUP($C18,'FERDİ SONUÇ'!$B$6:$H$1140,6,0))</f>
        <v>0</v>
      </c>
      <c r="G18" s="12">
        <f>IF(OR(E18="",F18="DQ",F18="DNF",F18="DNS",F18=""),"-",VLOOKUP(C18,'FERDİ SONUÇ'!$B$6:$H$1140,7,0))</f>
        <v>10</v>
      </c>
      <c r="H18" s="13"/>
    </row>
    <row r="19" spans="1:8" ht="14.25" customHeight="1">
      <c r="A19" s="14"/>
      <c r="B19" s="15"/>
      <c r="C19" s="57">
        <f>IF(A20="","",INDEX('TAKIM KAYIT'!$C$6:$C$125,MATCH(C20,'TAKIM KAYIT'!$C$6:$C$125,0)-1))</f>
        <v>243</v>
      </c>
      <c r="D19" s="16" t="str">
        <f>IF(ISERROR(VLOOKUP($C19,'START LİSTE'!$B$6:$F$1027,2,0)),"",VLOOKUP($C19,'START LİSTE'!$B$6:$F$1027,2,0))</f>
        <v>EBUBEKİR BAYRAM</v>
      </c>
      <c r="E19" s="17" t="str">
        <f>IF(ISERROR(VLOOKUP($C19,'START LİSTE'!$B$6:$F$1027,4,0)),"",VLOOKUP($C19,'START LİSTE'!$B$6:$F$1027,4,0))</f>
        <v>T</v>
      </c>
      <c r="F19" s="18" t="str">
        <f>IF(ISERROR(VLOOKUP($C19,'FERDİ SONUÇ'!$B$6:$H$1140,6,0)),"",VLOOKUP($C19,'FERDİ SONUÇ'!$B$6:$H$1140,6,0))</f>
        <v>DNF</v>
      </c>
      <c r="G19" s="20" t="str">
        <f>IF(OR(E19="",F19="DQ",F19="DNF",F19="DNS",F19=""),"-",VLOOKUP(C19,'FERDİ SONUÇ'!$B$6:$H$1140,7,0))</f>
        <v>-</v>
      </c>
      <c r="H19" s="21"/>
    </row>
    <row r="20" spans="1:8" ht="14.25" customHeight="1">
      <c r="A20" s="60">
        <f>IF(ISERROR(SMALL('TAKIM KAYIT'!$A$6:$A$125,4)),"",SMALL('TAKIM KAYIT'!$A$6:$A$125,4))</f>
        <v>4</v>
      </c>
      <c r="B20" s="15" t="str">
        <f>IF(A20="","",VLOOKUP(A20,'TAKIM KAYIT'!$A$6:$J$125,2,FALSE))</f>
        <v>ORDU - GENÇLİK SPOR KULÜBÜ</v>
      </c>
      <c r="C20" s="57">
        <f>IF(A20="","",VLOOKUP(A20,'TAKIM KAYIT'!$A$6:$J$125,3,FALSE))</f>
        <v>244</v>
      </c>
      <c r="D20" s="16" t="str">
        <f>IF(ISERROR(VLOOKUP($C20,'START LİSTE'!$B$6:$F$1027,2,0)),"",VLOOKUP($C20,'START LİSTE'!$B$6:$F$1027,2,0))</f>
        <v>OZAN AKYAZI</v>
      </c>
      <c r="E20" s="17" t="str">
        <f>IF(ISERROR(VLOOKUP($C20,'START LİSTE'!$B$6:$F$1027,4,0)),"",VLOOKUP($C20,'START LİSTE'!$B$6:$F$1027,4,0))</f>
        <v>T</v>
      </c>
      <c r="F20" s="18">
        <f>IF(ISERROR(VLOOKUP($C20,'FERDİ SONUÇ'!$B$6:$H$1140,6,0)),"",VLOOKUP($C20,'FERDİ SONUÇ'!$B$6:$H$1140,6,0))</f>
        <v>0</v>
      </c>
      <c r="G20" s="20">
        <f>IF(OR(E20="",F20="DQ",F20="DNF",F20="DNS",F20=""),"-",VLOOKUP(C20,'FERDİ SONUÇ'!$B$6:$H$1140,7,0))</f>
        <v>15</v>
      </c>
      <c r="H20" s="22">
        <f>IF(A20="","",VLOOKUP(A20,'TAKIM KAYIT'!$A$6:$K$125,10,FALSE))</f>
        <v>36</v>
      </c>
    </row>
    <row r="21" spans="1:8" ht="14.25" customHeight="1">
      <c r="A21" s="14"/>
      <c r="B21" s="15"/>
      <c r="C21" s="57">
        <f>IF(A20="","",INDEX('TAKIM KAYIT'!$C$6:$C$125,MATCH(C20,'TAKIM KAYIT'!$C$6:$C$125,0)+1))</f>
        <v>245</v>
      </c>
      <c r="D21" s="16" t="str">
        <f>IF(ISERROR(VLOOKUP($C21,'START LİSTE'!$B$6:$F$1027,2,0)),"",VLOOKUP($C21,'START LİSTE'!$B$6:$F$1027,2,0))</f>
        <v>ENES AYIK</v>
      </c>
      <c r="E21" s="17" t="str">
        <f>IF(ISERROR(VLOOKUP($C21,'START LİSTE'!$B$6:$F$1027,4,0)),"",VLOOKUP($C21,'START LİSTE'!$B$6:$F$1027,4,0))</f>
        <v>T</v>
      </c>
      <c r="F21" s="18">
        <f>IF(ISERROR(VLOOKUP($C21,'FERDİ SONUÇ'!$B$6:$H$1140,6,0)),"",VLOOKUP($C21,'FERDİ SONUÇ'!$B$6:$H$1140,6,0))</f>
        <v>0</v>
      </c>
      <c r="G21" s="20">
        <f>IF(OR(E21="",F21="DQ",F21="DNF",F21="DNS",F21=""),"-",VLOOKUP(C21,'FERDİ SONUÇ'!$B$6:$H$1140,7,0))</f>
        <v>11</v>
      </c>
      <c r="H21" s="21"/>
    </row>
    <row r="22" spans="1:8" ht="14.25" customHeight="1">
      <c r="A22" s="6"/>
      <c r="B22" s="7"/>
      <c r="C22" s="55">
        <f>IF(A24="","",INDEX('TAKIM KAYIT'!$C$6:$C$125,MATCH(C24,'TAKIM KAYIT'!$C$6:$C$125,0)-2))</f>
        <v>262</v>
      </c>
      <c r="D22" s="8" t="str">
        <f>IF(ISERROR(VLOOKUP($C22,'START LİSTE'!$B$6:$F$1027,2,0)),"",VLOOKUP($C22,'START LİSTE'!$B$6:$F$1027,2,0))</f>
        <v>ÜMİT TUKUN</v>
      </c>
      <c r="E22" s="9" t="str">
        <f>IF(ISERROR(VLOOKUP($C22,'START LİSTE'!$B$6:$F$1027,4,0)),"",VLOOKUP($C22,'START LİSTE'!$B$6:$F$1027,4,0))</f>
        <v>T</v>
      </c>
      <c r="F22" s="10">
        <f>IF(ISERROR(VLOOKUP($C22,'FERDİ SONUÇ'!$B$6:$H$1140,6,0)),"",VLOOKUP($C22,'FERDİ SONUÇ'!$B$6:$H$1140,6,0))</f>
        <v>0</v>
      </c>
      <c r="G22" s="12">
        <f>IF(OR(E22="",F22="DQ",F22="DNF",F22="DNS",F22=""),"-",VLOOKUP(C22,'FERDİ SONUÇ'!$B$6:$H$1140,7,0))</f>
        <v>13</v>
      </c>
      <c r="H22" s="13"/>
    </row>
    <row r="23" spans="1:8" ht="14.25" customHeight="1">
      <c r="A23" s="14"/>
      <c r="B23" s="15"/>
      <c r="C23" s="57">
        <f>IF(A24="","",INDEX('TAKIM KAYIT'!$C$6:$C$125,MATCH(C24,'TAKIM KAYIT'!$C$6:$C$125,0)-1))</f>
        <v>263</v>
      </c>
      <c r="D23" s="16" t="str">
        <f>IF(ISERROR(VLOOKUP($C23,'START LİSTE'!$B$6:$F$1027,2,0)),"",VLOOKUP($C23,'START LİSTE'!$B$6:$F$1027,2,0))</f>
        <v>ONUR ŞAHİN</v>
      </c>
      <c r="E23" s="17" t="str">
        <f>IF(ISERROR(VLOOKUP($C23,'START LİSTE'!$B$6:$F$1027,4,0)),"",VLOOKUP($C23,'START LİSTE'!$B$6:$F$1027,4,0))</f>
        <v>T</v>
      </c>
      <c r="F23" s="18">
        <f>IF(ISERROR(VLOOKUP($C23,'FERDİ SONUÇ'!$B$6:$H$1140,6,0)),"",VLOOKUP($C23,'FERDİ SONUÇ'!$B$6:$H$1140,6,0))</f>
        <v>0</v>
      </c>
      <c r="G23" s="20">
        <f>IF(OR(E23="",F23="DQ",F23="DNF",F23="DNS",F23=""),"-",VLOOKUP(C23,'FERDİ SONUÇ'!$B$6:$H$1140,7,0))</f>
        <v>16</v>
      </c>
      <c r="H23" s="21"/>
    </row>
    <row r="24" spans="1:8" ht="14.25" customHeight="1">
      <c r="A24" s="60">
        <f>IF(ISERROR(SMALL('TAKIM KAYIT'!$A$6:$A$125,5)),"",SMALL('TAKIM KAYIT'!$A$6:$A$125,5))</f>
        <v>5</v>
      </c>
      <c r="B24" s="15" t="str">
        <f>IF(A24="","",VLOOKUP(A24,'TAKIM KAYIT'!$A$6:$J$125,2,FALSE))</f>
        <v>SAMSUN ÇARŞAMBA END. MES. LİS. SP.K.</v>
      </c>
      <c r="C24" s="57">
        <f>IF(A24="","",VLOOKUP(A24,'TAKIM KAYIT'!$A$6:$J$125,3,FALSE))</f>
        <v>264</v>
      </c>
      <c r="D24" s="16" t="str">
        <f>IF(ISERROR(VLOOKUP($C24,'START LİSTE'!$B$6:$F$1027,2,0)),"",VLOOKUP($C24,'START LİSTE'!$B$6:$F$1027,2,0))</f>
        <v>SONER AKBAŞ</v>
      </c>
      <c r="E24" s="17" t="str">
        <f>IF(ISERROR(VLOOKUP($C24,'START LİSTE'!$B$6:$F$1027,4,0)),"",VLOOKUP($C24,'START LİSTE'!$B$6:$F$1027,4,0))</f>
        <v>T</v>
      </c>
      <c r="F24" s="18">
        <f>IF(ISERROR(VLOOKUP($C24,'FERDİ SONUÇ'!$B$6:$H$1140,6,0)),"",VLOOKUP($C24,'FERDİ SONUÇ'!$B$6:$H$1140,6,0))</f>
        <v>0</v>
      </c>
      <c r="G24" s="20">
        <f>IF(OR(E24="",F24="DQ",F24="DNF",F24="DNS",F24=""),"-",VLOOKUP(C24,'FERDİ SONUÇ'!$B$6:$H$1140,7,0))</f>
        <v>18</v>
      </c>
      <c r="H24" s="22">
        <f>IF(A24="","",VLOOKUP(A24,'TAKIM KAYIT'!$A$6:$K$125,10,FALSE))</f>
        <v>41</v>
      </c>
    </row>
    <row r="25" spans="1:8" ht="14.25" customHeight="1">
      <c r="A25" s="14"/>
      <c r="B25" s="15"/>
      <c r="C25" s="57">
        <f>IF(A24="","",INDEX('TAKIM KAYIT'!$C$6:$C$125,MATCH(C24,'TAKIM KAYIT'!$C$6:$C$125,0)+1))</f>
        <v>265</v>
      </c>
      <c r="D25" s="16" t="str">
        <f>IF(ISERROR(VLOOKUP($C25,'START LİSTE'!$B$6:$F$1027,2,0)),"",VLOOKUP($C25,'START LİSTE'!$B$6:$F$1027,2,0))</f>
        <v>HÜSEYİN KESKİN</v>
      </c>
      <c r="E25" s="17" t="str">
        <f>IF(ISERROR(VLOOKUP($C25,'START LİSTE'!$B$6:$F$1027,4,0)),"",VLOOKUP($C25,'START LİSTE'!$B$6:$F$1027,4,0))</f>
        <v>T</v>
      </c>
      <c r="F25" s="18">
        <f>IF(ISERROR(VLOOKUP($C25,'FERDİ SONUÇ'!$B$6:$H$1140,6,0)),"",VLOOKUP($C25,'FERDİ SONUÇ'!$B$6:$H$1140,6,0))</f>
        <v>0</v>
      </c>
      <c r="G25" s="20">
        <f>IF(OR(E25="",F25="DQ",F25="DNF",F25="DNS",F25=""),"-",VLOOKUP(C25,'FERDİ SONUÇ'!$B$6:$H$1140,7,0))</f>
        <v>12</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4">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4">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4">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5">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4">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4">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4">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4">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4">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4">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4">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4">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4">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4">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4">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4">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4">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4">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4">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4">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82" stopIfTrue="1">
      <formula>AND(COUNTIF($B$5:$B$5,B5)&gt;1,NOT(ISBLANK(B5)))</formula>
    </cfRule>
  </conditionalFormatting>
  <conditionalFormatting sqref="A6:A125">
    <cfRule type="cellIs" priority="1" dxfId="83" operator="greaterThan">
      <formula>1000</formula>
    </cfRule>
    <cfRule type="cellIs" priority="2" dxfId="8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203" t="s">
        <v>17</v>
      </c>
      <c r="B1" s="204"/>
      <c r="C1" s="204"/>
      <c r="D1" s="204"/>
      <c r="E1" s="204"/>
      <c r="F1" s="204"/>
      <c r="G1" s="204"/>
      <c r="H1" s="204"/>
      <c r="I1" s="204"/>
      <c r="J1" s="204"/>
      <c r="K1" s="204"/>
      <c r="L1" s="204"/>
      <c r="M1" s="204"/>
      <c r="N1" s="204"/>
      <c r="O1" s="204"/>
      <c r="P1" s="204"/>
      <c r="Q1" s="204"/>
      <c r="R1" s="205"/>
    </row>
    <row r="2" spans="1:18" ht="44.25" customHeight="1">
      <c r="A2" s="200" t="s">
        <v>23</v>
      </c>
      <c r="B2" s="201"/>
      <c r="C2" s="201"/>
      <c r="D2" s="201"/>
      <c r="E2" s="201"/>
      <c r="F2" s="201"/>
      <c r="G2" s="201"/>
      <c r="H2" s="201"/>
      <c r="I2" s="201"/>
      <c r="J2" s="201"/>
      <c r="K2" s="201"/>
      <c r="L2" s="201"/>
      <c r="M2" s="201"/>
      <c r="N2" s="201"/>
      <c r="O2" s="201"/>
      <c r="P2" s="201"/>
      <c r="Q2" s="201"/>
      <c r="R2" s="202"/>
    </row>
    <row r="3" spans="1:18" ht="44.25" customHeight="1">
      <c r="A3" s="200" t="s">
        <v>24</v>
      </c>
      <c r="B3" s="201"/>
      <c r="C3" s="201"/>
      <c r="D3" s="201"/>
      <c r="E3" s="201"/>
      <c r="F3" s="201"/>
      <c r="G3" s="201"/>
      <c r="H3" s="201"/>
      <c r="I3" s="201"/>
      <c r="J3" s="201"/>
      <c r="K3" s="201"/>
      <c r="L3" s="201"/>
      <c r="M3" s="201"/>
      <c r="N3" s="201"/>
      <c r="O3" s="201"/>
      <c r="P3" s="201"/>
      <c r="Q3" s="201"/>
      <c r="R3" s="202"/>
    </row>
    <row r="4" spans="1:18" ht="44.25" customHeight="1">
      <c r="A4" s="200" t="s">
        <v>18</v>
      </c>
      <c r="B4" s="201"/>
      <c r="C4" s="201"/>
      <c r="D4" s="201"/>
      <c r="E4" s="201"/>
      <c r="F4" s="201"/>
      <c r="G4" s="201"/>
      <c r="H4" s="201"/>
      <c r="I4" s="201"/>
      <c r="J4" s="201"/>
      <c r="K4" s="201"/>
      <c r="L4" s="201"/>
      <c r="M4" s="201"/>
      <c r="N4" s="201"/>
      <c r="O4" s="201"/>
      <c r="P4" s="201"/>
      <c r="Q4" s="201"/>
      <c r="R4" s="202"/>
    </row>
    <row r="5" spans="1:18" ht="44.25" customHeight="1">
      <c r="A5" s="200" t="s">
        <v>19</v>
      </c>
      <c r="B5" s="201"/>
      <c r="C5" s="201"/>
      <c r="D5" s="201"/>
      <c r="E5" s="201"/>
      <c r="F5" s="201"/>
      <c r="G5" s="201"/>
      <c r="H5" s="201"/>
      <c r="I5" s="201"/>
      <c r="J5" s="201"/>
      <c r="K5" s="201"/>
      <c r="L5" s="201"/>
      <c r="M5" s="201"/>
      <c r="N5" s="201"/>
      <c r="O5" s="201"/>
      <c r="P5" s="201"/>
      <c r="Q5" s="201"/>
      <c r="R5" s="202"/>
    </row>
    <row r="6" spans="1:18" ht="44.25" customHeight="1">
      <c r="A6" s="200" t="s">
        <v>20</v>
      </c>
      <c r="B6" s="201"/>
      <c r="C6" s="201"/>
      <c r="D6" s="201"/>
      <c r="E6" s="201"/>
      <c r="F6" s="201"/>
      <c r="G6" s="201"/>
      <c r="H6" s="201"/>
      <c r="I6" s="201"/>
      <c r="J6" s="201"/>
      <c r="K6" s="201"/>
      <c r="L6" s="201"/>
      <c r="M6" s="201"/>
      <c r="N6" s="201"/>
      <c r="O6" s="201"/>
      <c r="P6" s="201"/>
      <c r="Q6" s="201"/>
      <c r="R6" s="202"/>
    </row>
    <row r="7" spans="1:18" ht="44.25" customHeight="1">
      <c r="A7" s="200" t="s">
        <v>21</v>
      </c>
      <c r="B7" s="201"/>
      <c r="C7" s="201"/>
      <c r="D7" s="201"/>
      <c r="E7" s="201"/>
      <c r="F7" s="201"/>
      <c r="G7" s="201"/>
      <c r="H7" s="201"/>
      <c r="I7" s="201"/>
      <c r="J7" s="201"/>
      <c r="K7" s="201"/>
      <c r="L7" s="201"/>
      <c r="M7" s="201"/>
      <c r="N7" s="201"/>
      <c r="O7" s="201"/>
      <c r="P7" s="201"/>
      <c r="Q7" s="201"/>
      <c r="R7" s="202"/>
    </row>
    <row r="8" spans="1:18" ht="71.25" customHeight="1">
      <c r="A8" s="200" t="s">
        <v>25</v>
      </c>
      <c r="B8" s="201"/>
      <c r="C8" s="201"/>
      <c r="D8" s="201"/>
      <c r="E8" s="201"/>
      <c r="F8" s="201"/>
      <c r="G8" s="201"/>
      <c r="H8" s="201"/>
      <c r="I8" s="201"/>
      <c r="J8" s="201"/>
      <c r="K8" s="201"/>
      <c r="L8" s="201"/>
      <c r="M8" s="201"/>
      <c r="N8" s="201"/>
      <c r="O8" s="201"/>
      <c r="P8" s="201"/>
      <c r="Q8" s="201"/>
      <c r="R8" s="202"/>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PC1</cp:lastModifiedBy>
  <cp:lastPrinted>2014-02-23T09:32:24Z</cp:lastPrinted>
  <dcterms:created xsi:type="dcterms:W3CDTF">2008-08-11T14:10:37Z</dcterms:created>
  <dcterms:modified xsi:type="dcterms:W3CDTF">2014-02-23T10:06:01Z</dcterms:modified>
  <cp:category/>
  <cp:version/>
  <cp:contentType/>
  <cp:contentStatus/>
</cp:coreProperties>
</file>