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20" windowWidth="11355" windowHeight="9150" tabRatio="894" activeTab="2"/>
  </bookViews>
  <sheets>
    <sheet name="KAPAK" sheetId="1" r:id="rId1"/>
    <sheet name="START LİSTE" sheetId="2" r:id="rId2"/>
    <sheet name="FERDİ SONUÇ" sheetId="3" r:id="rId3"/>
    <sheet name="TAKIM KAYIT" sheetId="4" r:id="rId4"/>
    <sheet name="TAKIM SONUÇ" sheetId="5" r:id="rId5"/>
    <sheet name="KULLANIM BİLGİLERİ" sheetId="6" r:id="rId6"/>
  </sheets>
  <definedNames>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SONUÇ'!$A$1:$H$48</definedName>
    <definedName name="_xlnm.Print_Area" localSheetId="1">'START LİSTE'!$A$1:$F$48</definedName>
    <definedName name="_xlnm.Print_Area" localSheetId="3">'TAKIM KAYIT'!$A$1:$J$33</definedName>
    <definedName name="_xlnm.Print_Area" localSheetId="4">'TAKIM SONUÇ'!$A$1:$H$33</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<sst xmlns="http://schemas.openxmlformats.org/spreadsheetml/2006/main" count="183" uniqueCount="92">
  <si>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</si>
  <si>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</si>
  <si>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</si>
  <si>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</si>
  <si>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</si>
  <si>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</si>
  <si>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</si>
  <si>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</si>
  <si>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</si>
  <si>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</si>
  <si>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</si>
  <si>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</si>
  <si>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</si>
  <si>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</si>
  <si>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</si>
  <si>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</si>
  <si>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</si>
  <si>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KROS KAYIT PROGRAMINI KULLANMA BİLGİLERİ</t>
  </si>
  <si>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</si>
  <si>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</si>
  <si>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</si>
  <si>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</si>
  <si>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İli - Kulüp/Okul Adı</t>
  </si>
  <si>
    <t>Küçükler ve Yıldızlar Bölgesel Kros Ligi 1.Kademe</t>
  </si>
  <si>
    <t>2000 Metre</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</si>
  <si>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İzmir İl Temsilciliği</t>
    </r>
    <r>
      <rPr>
        <sz val="10"/>
        <rFont val="Arial Tur"/>
        <family val="0"/>
      </rPr>
      <t xml:space="preserve"> yazan bölümde sadece </t>
    </r>
    <r>
      <rPr>
        <b/>
        <sz val="10"/>
        <rFont val="Arial Tur"/>
        <family val="0"/>
      </rPr>
      <t>İzmir</t>
    </r>
    <r>
      <rPr>
        <sz val="10"/>
        <rFont val="Arial Tur"/>
        <family val="0"/>
      </rPr>
      <t xml:space="preserve"> yerine yarışmanın düzenlendiği il ismi yazılacaktır.</t>
    </r>
  </si>
  <si>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</si>
  <si>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kullanılacaktır. </t>
    </r>
  </si>
  <si>
    <t>Yıldız Erkekler</t>
  </si>
  <si>
    <t>Manisa</t>
  </si>
  <si>
    <r>
      <rPr>
        <b/>
        <i/>
        <sz val="14"/>
        <color indexed="8"/>
        <rFont val="Cambria"/>
        <family val="1"/>
      </rPr>
      <t xml:space="preserve">Türkiye Atletizm Federasyonu
</t>
    </r>
    <r>
      <rPr>
        <b/>
        <i/>
        <sz val="14"/>
        <color indexed="10"/>
        <rFont val="Cambria"/>
        <family val="1"/>
      </rPr>
      <t xml:space="preserve">Manisa </t>
    </r>
    <r>
      <rPr>
        <b/>
        <i/>
        <sz val="12"/>
        <color indexed="10"/>
        <rFont val="Cambria"/>
        <family val="1"/>
      </rPr>
      <t>Atletizm İl Temsilciliği</t>
    </r>
  </si>
  <si>
    <t>SAFA GÜLEN</t>
  </si>
  <si>
    <t>ANTALYA GENÇLER BİRLİĞİ S.K</t>
  </si>
  <si>
    <t>T</t>
  </si>
  <si>
    <t>NEBİ SÜMBÜL</t>
  </si>
  <si>
    <t>FATİH YILMAZ</t>
  </si>
  <si>
    <t>EMRAH ELDEMİR</t>
  </si>
  <si>
    <t>SONER KARADAĞ</t>
  </si>
  <si>
    <t>MANİSA - İL GENÇLİK SPOR KULÜBÜ</t>
  </si>
  <si>
    <t>F</t>
  </si>
  <si>
    <t>İZMİR-B.ŞEHİR BELEDİYE</t>
  </si>
  <si>
    <t>SEDAT DEMİR</t>
  </si>
  <si>
    <t>VURAL YAKAR</t>
  </si>
  <si>
    <t>SERDAL KARATAŞ</t>
  </si>
  <si>
    <t>İZMİR ÇİMENTAŞ</t>
  </si>
  <si>
    <t>AGİT KARATAŞ</t>
  </si>
  <si>
    <t>KADİR KOÇLARDAN</t>
  </si>
  <si>
    <t>MÜCAHİT DAĞ</t>
  </si>
  <si>
    <t>EMİRHAN ŞAHİN</t>
  </si>
  <si>
    <t>EMİRCAN ŞAHİN</t>
  </si>
  <si>
    <t>MELİH CAN TANKUŞ</t>
  </si>
  <si>
    <t>ZAFER DOĞAN</t>
  </si>
  <si>
    <t>SÜLEYMAN KARADAĞ</t>
  </si>
  <si>
    <t>KÜTAHYA / GEDİZ</t>
  </si>
  <si>
    <t>SÜLEYMAN GÜL</t>
  </si>
  <si>
    <t>BALIKESİR AYVALIK ATLETİZM SPOR KULUBÜ</t>
  </si>
  <si>
    <t>YİİTHAN RÜZGAR</t>
  </si>
  <si>
    <t>ÇAĞATAY PAMUK</t>
  </si>
  <si>
    <t xml:space="preserve"> HASAN BARAN TATAR</t>
  </si>
  <si>
    <t>ÇAĞLAR AYVERDİ</t>
  </si>
  <si>
    <t>BALIKESİR B.S.K.</t>
  </si>
  <si>
    <t>İSMAİL KAYGUSUZ</t>
  </si>
  <si>
    <t>CEMRE KARA</t>
  </si>
  <si>
    <t>FEYZİ BAYSAN</t>
  </si>
  <si>
    <t>ISPARTA-BÖLGESPOR</t>
  </si>
  <si>
    <t>M.MUSTAFA TÜRE</t>
  </si>
  <si>
    <t>RAMAZAN GÜLGEÇ</t>
  </si>
  <si>
    <t>ALİ DEMİR</t>
  </si>
  <si>
    <t>DENİZLİ-GENÇLİK SPOR</t>
  </si>
  <si>
    <t>İBRAHİM YILMAZ</t>
  </si>
  <si>
    <t>SERKAN BULTAN</t>
  </si>
  <si>
    <t>DENİZLİ-BELEDİYE SPOR</t>
  </si>
  <si>
    <t>HALİL ÇELEN</t>
  </si>
  <si>
    <t>YUSUF SANCAR</t>
  </si>
  <si>
    <t>AYHAN BALAT</t>
  </si>
  <si>
    <t>ATLETİK SPOR KULÜBÜ</t>
  </si>
  <si>
    <t>ERHAN GÜVEN</t>
  </si>
  <si>
    <t>YILMAZ KİRLİ</t>
  </si>
  <si>
    <t>MEHMET KÜÇÜKBIYIK</t>
  </si>
  <si>
    <t>MANİSA</t>
  </si>
  <si>
    <t>ŞERAFETTİN GÖKTAŞ</t>
  </si>
  <si>
    <t>AFYON-KARMA</t>
  </si>
  <si>
    <t>İBRAHİM KÖMÜR</t>
  </si>
  <si>
    <t>EMİR HALAÇ</t>
  </si>
  <si>
    <t>OĞUZHAN TAŞDEMİR</t>
  </si>
  <si>
    <t>UŞAK</t>
  </si>
  <si>
    <t>HALİL APAYDIN</t>
  </si>
  <si>
    <t>ÇETİN YARDIMCI</t>
  </si>
  <si>
    <t>KÜTAHYA / GENÇLİK MERKEZİ GENÇLİK VE SPOR KLB</t>
  </si>
  <si>
    <t>DNS</t>
  </si>
  <si>
    <t>ERDEM GÜRARAZ</t>
  </si>
  <si>
    <t>ALPASLAN KAVLAK</t>
  </si>
</sst>
</file>

<file path=xl/styles.xml><?xml version="1.0" encoding="utf-8"?>
<styleSheet xmlns="http://schemas.openxmlformats.org/spreadsheetml/2006/main">
  <numFmts count="2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41F]d\ mmmm\ yyyy;@"/>
    <numFmt numFmtId="173" formatCode="[$-F800]dddd\,\ mmmm\ dd\,\ yyyy"/>
    <numFmt numFmtId="174" formatCode="00\.00"/>
    <numFmt numFmtId="175" formatCode="[$-41F]dd\ mmmm\ yyyy\ dddd"/>
    <numFmt numFmtId="176" formatCode="[$-41F]d\ mmmm\ yyyy\ h:mm;@"/>
    <numFmt numFmtId="177" formatCode="00\.00\.00"/>
  </numFmts>
  <fonts count="49">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sz val="10"/>
      <name val="Arial Tur"/>
      <family val="0"/>
    </font>
    <font>
      <b/>
      <u val="single"/>
      <sz val="10"/>
      <name val="Arial Tur"/>
      <family val="0"/>
    </font>
    <font>
      <b/>
      <sz val="14"/>
      <name val="Arial Tur"/>
      <family val="0"/>
    </font>
    <font>
      <b/>
      <i/>
      <sz val="12"/>
      <color indexed="10"/>
      <name val="Cambria"/>
      <family val="1"/>
    </font>
    <font>
      <b/>
      <i/>
      <sz val="14"/>
      <color indexed="10"/>
      <name val="Cambria"/>
      <family val="1"/>
    </font>
    <font>
      <sz val="10"/>
      <name val="Cambria"/>
      <family val="1"/>
    </font>
    <font>
      <sz val="10"/>
      <color indexed="9"/>
      <name val="Cambria"/>
      <family val="1"/>
    </font>
    <font>
      <b/>
      <sz val="10"/>
      <name val="Cambria"/>
      <family val="1"/>
    </font>
    <font>
      <b/>
      <sz val="12"/>
      <name val="Cambria"/>
      <family val="1"/>
    </font>
    <font>
      <sz val="10"/>
      <color indexed="8"/>
      <name val="Cambria"/>
      <family val="1"/>
    </font>
    <font>
      <b/>
      <sz val="10"/>
      <color indexed="10"/>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1"/>
      <color indexed="8"/>
      <name val="Cambria"/>
      <family val="1"/>
    </font>
    <font>
      <sz val="10"/>
      <color indexed="10"/>
      <name val="Cambria"/>
      <family val="1"/>
    </font>
    <font>
      <b/>
      <i/>
      <sz val="12"/>
      <color indexed="30"/>
      <name val="Cambria"/>
      <family val="1"/>
    </font>
    <font>
      <b/>
      <i/>
      <sz val="11"/>
      <color indexed="30"/>
      <name val="Cambria"/>
      <family val="1"/>
    </font>
    <font>
      <b/>
      <i/>
      <sz val="12"/>
      <color indexed="8"/>
      <name val="Cambria"/>
      <family val="1"/>
    </font>
    <font>
      <b/>
      <sz val="12"/>
      <color indexed="10"/>
      <name val="Cambria"/>
      <family val="1"/>
    </font>
    <font>
      <b/>
      <sz val="12"/>
      <color indexed="8"/>
      <name val="Cambria"/>
      <family val="1"/>
    </font>
    <font>
      <b/>
      <sz val="11"/>
      <color indexed="8"/>
      <name val="Cambria"/>
      <family val="1"/>
    </font>
    <font>
      <b/>
      <sz val="11"/>
      <color indexed="10"/>
      <name val="Cambria"/>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thin"/>
      <bottom style="thin"/>
    </border>
    <border>
      <left/>
      <right style="thin"/>
      <top style="thin"/>
      <bottom style="thin"/>
    </border>
    <border>
      <left style="thin"/>
      <right style="thin"/>
      <top style="hair"/>
      <bottom style="hair"/>
    </border>
    <border>
      <left/>
      <right style="thin"/>
      <top style="hair"/>
      <bottom style="hair"/>
    </border>
    <border>
      <left/>
      <right style="thin"/>
      <top/>
      <bottom style="hair"/>
    </border>
    <border>
      <left/>
      <right/>
      <top/>
      <bottom style="thin"/>
    </border>
    <border>
      <left style="hair"/>
      <right style="hair"/>
      <top style="thin"/>
      <bottom style="thin"/>
    </border>
    <border>
      <left style="thin"/>
      <right style="hair"/>
      <top style="thin"/>
      <bottom style="thin"/>
    </border>
    <border>
      <left style="hair"/>
      <right style="thin"/>
      <top style="thin"/>
      <bottom style="thin"/>
    </border>
    <border>
      <left/>
      <right/>
      <top style="thin"/>
      <bottom style="thin"/>
    </border>
    <border>
      <left style="thin"/>
      <right style="thin"/>
      <top style="thin"/>
      <bottom style="hair"/>
    </border>
    <border>
      <left/>
      <right style="thin"/>
      <top style="hair"/>
      <bottom style="medium"/>
    </border>
    <border>
      <left/>
      <right style="thin"/>
      <top style="hair"/>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style="hair"/>
      <bottom style="medium"/>
    </border>
    <border>
      <left style="thin"/>
      <right style="thin"/>
      <top>
        <color indexed="63"/>
      </top>
      <bottom style="hair"/>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68">
    <xf numFmtId="0" fontId="0" fillId="0" borderId="0" xfId="0" applyAlignment="1">
      <alignment/>
    </xf>
    <xf numFmtId="0" fontId="30" fillId="0" borderId="0" xfId="0" applyFont="1" applyAlignment="1" applyProtection="1">
      <alignment horizontal="center" vertical="center"/>
      <protection hidden="1"/>
    </xf>
    <xf numFmtId="0" fontId="31" fillId="0" borderId="0" xfId="0" applyFont="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0" xfId="0" applyFont="1" applyBorder="1" applyAlignment="1" applyProtection="1">
      <alignment horizontal="center" vertical="center" wrapText="1"/>
      <protection hidden="1"/>
    </xf>
    <xf numFmtId="0" fontId="31" fillId="0" borderId="0" xfId="0" applyFont="1" applyBorder="1" applyAlignment="1" applyProtection="1">
      <alignment horizontal="center" vertical="center" wrapText="1"/>
      <protection hidden="1"/>
    </xf>
    <xf numFmtId="0" fontId="32" fillId="24" borderId="10" xfId="0" applyFont="1" applyFill="1" applyBorder="1" applyAlignment="1" applyProtection="1">
      <alignment horizontal="center" vertical="center"/>
      <protection hidden="1"/>
    </xf>
    <xf numFmtId="0" fontId="30" fillId="24" borderId="11"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center" vertical="center"/>
      <protection hidden="1"/>
    </xf>
    <xf numFmtId="174" fontId="30" fillId="24" borderId="12" xfId="0" applyNumberFormat="1" applyFont="1" applyFill="1" applyBorder="1" applyAlignment="1" applyProtection="1">
      <alignment horizontal="center" vertical="center"/>
      <protection hidden="1"/>
    </xf>
    <xf numFmtId="0" fontId="30" fillId="24" borderId="12" xfId="0" applyNumberFormat="1" applyFont="1" applyFill="1" applyBorder="1" applyAlignment="1" applyProtection="1">
      <alignment horizontal="center" vertical="center"/>
      <protection hidden="1"/>
    </xf>
    <xf numFmtId="0" fontId="30" fillId="24" borderId="13" xfId="0" applyFont="1" applyFill="1" applyBorder="1" applyAlignment="1" applyProtection="1">
      <alignment horizontal="center" vertical="center"/>
      <protection hidden="1"/>
    </xf>
    <xf numFmtId="0" fontId="32" fillId="24" borderId="11" xfId="0" applyFont="1" applyFill="1" applyBorder="1" applyAlignment="1" applyProtection="1">
      <alignment horizontal="center" vertical="center"/>
      <protection hidden="1"/>
    </xf>
    <xf numFmtId="0" fontId="32" fillId="24" borderId="14" xfId="0" applyFont="1" applyFill="1" applyBorder="1" applyAlignment="1" applyProtection="1">
      <alignment horizontal="center" vertical="center"/>
      <protection hidden="1"/>
    </xf>
    <xf numFmtId="0" fontId="30" fillId="24" borderId="15"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center" vertical="center"/>
      <protection hidden="1"/>
    </xf>
    <xf numFmtId="174" fontId="30" fillId="24" borderId="16" xfId="0" applyNumberFormat="1" applyFont="1" applyFill="1" applyBorder="1" applyAlignment="1" applyProtection="1">
      <alignment horizontal="center" vertical="center"/>
      <protection hidden="1"/>
    </xf>
    <xf numFmtId="0" fontId="30" fillId="24" borderId="16" xfId="0" applyNumberFormat="1" applyFont="1" applyFill="1" applyBorder="1" applyAlignment="1" applyProtection="1">
      <alignment horizontal="center" vertical="center"/>
      <protection hidden="1"/>
    </xf>
    <xf numFmtId="0" fontId="30" fillId="24" borderId="17"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33" fillId="24" borderId="15"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2" fillId="24" borderId="18" xfId="0" applyFont="1" applyFill="1" applyBorder="1" applyAlignment="1" applyProtection="1">
      <alignment horizontal="center" vertical="center"/>
      <protection hidden="1"/>
    </xf>
    <xf numFmtId="0" fontId="30" fillId="24" borderId="19"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center" vertical="center"/>
      <protection hidden="1"/>
    </xf>
    <xf numFmtId="174" fontId="30" fillId="24" borderId="20" xfId="0" applyNumberFormat="1" applyFont="1" applyFill="1" applyBorder="1" applyAlignment="1" applyProtection="1">
      <alignment horizontal="center" vertical="center"/>
      <protection hidden="1"/>
    </xf>
    <xf numFmtId="0" fontId="30" fillId="24" borderId="21" xfId="0" applyFont="1" applyFill="1" applyBorder="1" applyAlignment="1" applyProtection="1">
      <alignment horizontal="center" vertical="center"/>
      <protection hidden="1"/>
    </xf>
    <xf numFmtId="0" fontId="32" fillId="24" borderId="19" xfId="0" applyFont="1" applyFill="1" applyBorder="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31" fillId="0" borderId="0" xfId="0" applyFont="1" applyAlignment="1" applyProtection="1">
      <alignment horizontal="center" vertical="center" wrapText="1"/>
      <protection hidden="1"/>
    </xf>
    <xf numFmtId="1" fontId="30" fillId="25" borderId="12" xfId="0" applyNumberFormat="1" applyFont="1" applyFill="1" applyBorder="1" applyAlignment="1" applyProtection="1">
      <alignment horizontal="center" vertical="center"/>
      <protection locked="0"/>
    </xf>
    <xf numFmtId="1" fontId="30" fillId="25" borderId="16" xfId="0" applyNumberFormat="1" applyFont="1" applyFill="1" applyBorder="1" applyAlignment="1" applyProtection="1">
      <alignment horizontal="center" vertical="center"/>
      <protection locked="0"/>
    </xf>
    <xf numFmtId="0" fontId="33" fillId="25" borderId="14" xfId="0" applyFont="1" applyFill="1" applyBorder="1" applyAlignment="1" applyProtection="1">
      <alignment horizontal="center" vertical="center"/>
      <protection locked="0"/>
    </xf>
    <xf numFmtId="0" fontId="30" fillId="0" borderId="0" xfId="0" applyFont="1" applyAlignment="1">
      <alignment vertical="center"/>
    </xf>
    <xf numFmtId="0" fontId="30" fillId="0" borderId="0" xfId="0" applyFont="1" applyAlignment="1">
      <alignment horizontal="center" vertical="center"/>
    </xf>
    <xf numFmtId="172" fontId="30" fillId="0" borderId="0" xfId="0" applyNumberFormat="1" applyFont="1" applyAlignment="1">
      <alignment vertical="center"/>
    </xf>
    <xf numFmtId="0" fontId="32" fillId="3" borderId="22" xfId="0" applyFont="1" applyFill="1" applyBorder="1" applyAlignment="1">
      <alignment horizontal="center" vertical="center" wrapText="1"/>
    </xf>
    <xf numFmtId="0" fontId="32" fillId="3" borderId="23" xfId="0" applyFont="1" applyFill="1" applyBorder="1" applyAlignment="1">
      <alignment horizontal="center" vertical="center" wrapText="1"/>
    </xf>
    <xf numFmtId="14" fontId="32" fillId="3" borderId="23" xfId="0" applyNumberFormat="1" applyFont="1" applyFill="1" applyBorder="1" applyAlignment="1">
      <alignment horizontal="center" vertical="center" wrapText="1"/>
    </xf>
    <xf numFmtId="0" fontId="30" fillId="0" borderId="0" xfId="0" applyFont="1" applyBorder="1" applyAlignment="1">
      <alignment vertical="center" wrapText="1"/>
    </xf>
    <xf numFmtId="0" fontId="30" fillId="0" borderId="0" xfId="0" applyFont="1" applyBorder="1" applyAlignment="1">
      <alignment/>
    </xf>
    <xf numFmtId="0" fontId="34" fillId="24" borderId="24" xfId="0" applyFont="1" applyFill="1" applyBorder="1" applyAlignment="1" applyProtection="1">
      <alignment horizontal="center" vertical="center"/>
      <protection hidden="1"/>
    </xf>
    <xf numFmtId="0" fontId="30" fillId="18" borderId="25" xfId="0" applyFont="1" applyFill="1" applyBorder="1" applyAlignment="1" applyProtection="1">
      <alignment horizontal="center" vertical="center"/>
      <protection locked="0"/>
    </xf>
    <xf numFmtId="0" fontId="30" fillId="24" borderId="25" xfId="0" applyFont="1" applyFill="1" applyBorder="1" applyAlignment="1" applyProtection="1">
      <alignment horizontal="left" vertical="center" shrinkToFit="1"/>
      <protection hidden="1"/>
    </xf>
    <xf numFmtId="0" fontId="30" fillId="24" borderId="25" xfId="0" applyFont="1" applyFill="1" applyBorder="1" applyAlignment="1" applyProtection="1">
      <alignment horizontal="center" vertical="center"/>
      <protection hidden="1"/>
    </xf>
    <xf numFmtId="14" fontId="30" fillId="24" borderId="25" xfId="0" applyNumberFormat="1" applyFont="1" applyFill="1" applyBorder="1" applyAlignment="1" applyProtection="1">
      <alignment horizontal="center" vertical="center"/>
      <protection hidden="1"/>
    </xf>
    <xf numFmtId="0" fontId="30" fillId="24" borderId="26" xfId="0" applyFont="1" applyFill="1" applyBorder="1" applyAlignment="1" applyProtection="1">
      <alignment horizontal="center" vertical="center"/>
      <protection hidden="1"/>
    </xf>
    <xf numFmtId="0" fontId="30" fillId="0" borderId="0" xfId="0" applyFont="1" applyAlignment="1">
      <alignment horizontal="left" vertical="center"/>
    </xf>
    <xf numFmtId="176" fontId="35" fillId="6" borderId="27" xfId="0" applyNumberFormat="1" applyFont="1" applyFill="1" applyBorder="1" applyAlignment="1">
      <alignment horizontal="center" vertical="center"/>
    </xf>
    <xf numFmtId="176" fontId="35" fillId="6" borderId="27" xfId="0" applyNumberFormat="1" applyFont="1" applyFill="1" applyBorder="1" applyAlignment="1">
      <alignment vertical="center"/>
    </xf>
    <xf numFmtId="173" fontId="35" fillId="6" borderId="27" xfId="0" applyNumberFormat="1" applyFont="1" applyFill="1" applyBorder="1" applyAlignment="1" applyProtection="1">
      <alignment vertical="center"/>
      <protection hidden="1"/>
    </xf>
    <xf numFmtId="0" fontId="32" fillId="3" borderId="28" xfId="0" applyFont="1" applyFill="1" applyBorder="1" applyAlignment="1" applyProtection="1">
      <alignment horizontal="center" vertical="center" wrapText="1"/>
      <protection hidden="1"/>
    </xf>
    <xf numFmtId="1" fontId="30" fillId="24" borderId="12" xfId="0" applyNumberFormat="1" applyFont="1" applyFill="1" applyBorder="1" applyAlignment="1" applyProtection="1">
      <alignment horizontal="center" vertical="center"/>
      <protection hidden="1"/>
    </xf>
    <xf numFmtId="0" fontId="30" fillId="24" borderId="13" xfId="0" applyNumberFormat="1" applyFont="1" applyFill="1" applyBorder="1" applyAlignment="1" applyProtection="1">
      <alignment horizontal="center" vertical="center"/>
      <protection hidden="1"/>
    </xf>
    <xf numFmtId="1" fontId="30" fillId="24" borderId="16" xfId="0" applyNumberFormat="1" applyFont="1" applyFill="1" applyBorder="1" applyAlignment="1" applyProtection="1">
      <alignment horizontal="center" vertical="center"/>
      <protection hidden="1"/>
    </xf>
    <xf numFmtId="0" fontId="30" fillId="24" borderId="17" xfId="0" applyNumberFormat="1" applyFont="1" applyFill="1" applyBorder="1" applyAlignment="1" applyProtection="1">
      <alignment horizontal="center" vertical="center"/>
      <protection hidden="1"/>
    </xf>
    <xf numFmtId="1" fontId="30" fillId="24" borderId="20" xfId="0" applyNumberFormat="1" applyFont="1" applyFill="1" applyBorder="1" applyAlignment="1" applyProtection="1">
      <alignment horizontal="center" vertical="center"/>
      <protection hidden="1"/>
    </xf>
    <xf numFmtId="0" fontId="33" fillId="24" borderId="14" xfId="0" applyFont="1" applyFill="1" applyBorder="1" applyAlignment="1" applyProtection="1">
      <alignment horizontal="center" vertical="center"/>
      <protection hidden="1"/>
    </xf>
    <xf numFmtId="0" fontId="32" fillId="3" borderId="29" xfId="0" applyFont="1" applyFill="1" applyBorder="1" applyAlignment="1" applyProtection="1">
      <alignment horizontal="center" vertical="center" wrapText="1"/>
      <protection hidden="1"/>
    </xf>
    <xf numFmtId="14" fontId="32" fillId="3" borderId="28" xfId="0" applyNumberFormat="1" applyFont="1" applyFill="1" applyBorder="1" applyAlignment="1" applyProtection="1">
      <alignment horizontal="center" vertical="center" wrapText="1"/>
      <protection hidden="1"/>
    </xf>
    <xf numFmtId="0" fontId="32" fillId="3" borderId="30" xfId="0" applyFont="1" applyFill="1" applyBorder="1" applyAlignment="1" applyProtection="1">
      <alignment horizontal="center" vertical="center" wrapText="1"/>
      <protection hidden="1"/>
    </xf>
    <xf numFmtId="0" fontId="30" fillId="0" borderId="0" xfId="0" applyFont="1" applyFill="1" applyAlignment="1">
      <alignment vertical="center"/>
    </xf>
    <xf numFmtId="176" fontId="35" fillId="6" borderId="0" xfId="0" applyNumberFormat="1" applyFont="1" applyFill="1" applyBorder="1" applyAlignment="1">
      <alignment horizontal="left" vertical="center"/>
    </xf>
    <xf numFmtId="0" fontId="32" fillId="7" borderId="22" xfId="0" applyFont="1" applyFill="1" applyBorder="1" applyAlignment="1">
      <alignment horizontal="center" vertical="center" wrapText="1"/>
    </xf>
    <xf numFmtId="0" fontId="32" fillId="7" borderId="31" xfId="0" applyFont="1" applyFill="1" applyBorder="1" applyAlignment="1">
      <alignment horizontal="center" vertical="center" wrapText="1"/>
    </xf>
    <xf numFmtId="14" fontId="32" fillId="7" borderId="22" xfId="0" applyNumberFormat="1" applyFont="1" applyFill="1" applyBorder="1" applyAlignment="1">
      <alignment horizontal="center" vertical="center" wrapText="1"/>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32" xfId="0" applyFont="1" applyFill="1" applyBorder="1" applyAlignment="1">
      <alignment horizontal="center" vertical="center"/>
    </xf>
    <xf numFmtId="0" fontId="30" fillId="0" borderId="24"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25" xfId="0" applyFont="1" applyFill="1" applyBorder="1" applyAlignment="1">
      <alignment horizontal="left" vertical="center"/>
    </xf>
    <xf numFmtId="0" fontId="30" fillId="0" borderId="25" xfId="0" applyFont="1" applyFill="1" applyBorder="1" applyAlignment="1">
      <alignment horizontal="left" vertical="center" shrinkToFit="1"/>
    </xf>
    <xf numFmtId="0" fontId="30" fillId="0" borderId="25" xfId="0" applyFont="1" applyFill="1" applyBorder="1" applyAlignment="1">
      <alignment horizontal="center" vertical="center" wrapText="1"/>
    </xf>
    <xf numFmtId="14" fontId="30" fillId="0" borderId="25" xfId="0" applyNumberFormat="1" applyFont="1" applyFill="1" applyBorder="1" applyAlignment="1">
      <alignment horizontal="center" vertical="center"/>
    </xf>
    <xf numFmtId="0" fontId="30" fillId="0" borderId="33" xfId="0" applyFont="1" applyFill="1" applyBorder="1" applyAlignment="1">
      <alignment horizontal="center" vertical="center"/>
    </xf>
    <xf numFmtId="0" fontId="30" fillId="0" borderId="33" xfId="0" applyFont="1" applyFill="1" applyBorder="1" applyAlignment="1">
      <alignment horizontal="left" vertical="center"/>
    </xf>
    <xf numFmtId="0" fontId="30" fillId="0" borderId="33" xfId="0" applyFont="1" applyFill="1" applyBorder="1" applyAlignment="1">
      <alignment horizontal="left" vertical="center" shrinkToFit="1"/>
    </xf>
    <xf numFmtId="0" fontId="30" fillId="0" borderId="33" xfId="0" applyFont="1" applyFill="1" applyBorder="1" applyAlignment="1">
      <alignment horizontal="center" vertical="center" wrapText="1"/>
    </xf>
    <xf numFmtId="14" fontId="30" fillId="0" borderId="33" xfId="0" applyNumberFormat="1" applyFont="1" applyFill="1" applyBorder="1" applyAlignment="1">
      <alignment horizontal="center" vertical="center"/>
    </xf>
    <xf numFmtId="0" fontId="30" fillId="0" borderId="26" xfId="0" applyFont="1" applyFill="1" applyBorder="1" applyAlignment="1">
      <alignment horizontal="center" vertical="center"/>
    </xf>
    <xf numFmtId="0" fontId="30" fillId="0" borderId="26" xfId="0" applyFont="1" applyFill="1" applyBorder="1" applyAlignment="1">
      <alignment horizontal="left" vertical="center"/>
    </xf>
    <xf numFmtId="0" fontId="30" fillId="0" borderId="26" xfId="0" applyFont="1" applyFill="1" applyBorder="1" applyAlignment="1">
      <alignment horizontal="left" vertical="center" shrinkToFit="1"/>
    </xf>
    <xf numFmtId="0" fontId="30" fillId="0" borderId="26" xfId="0" applyFont="1" applyFill="1" applyBorder="1" applyAlignment="1">
      <alignment horizontal="center" vertical="center" wrapText="1"/>
    </xf>
    <xf numFmtId="14" fontId="30" fillId="0" borderId="26" xfId="0" applyNumberFormat="1" applyFont="1" applyFill="1" applyBorder="1" applyAlignment="1">
      <alignment horizontal="center" vertical="center"/>
    </xf>
    <xf numFmtId="0" fontId="30" fillId="0" borderId="34" xfId="0" applyFont="1" applyFill="1" applyBorder="1" applyAlignment="1">
      <alignment horizontal="center" vertical="center"/>
    </xf>
    <xf numFmtId="0" fontId="30" fillId="0" borderId="34" xfId="0" applyFont="1" applyFill="1" applyBorder="1" applyAlignment="1">
      <alignment horizontal="left" vertical="center"/>
    </xf>
    <xf numFmtId="14" fontId="30" fillId="0" borderId="34" xfId="0" applyNumberFormat="1" applyFont="1" applyFill="1" applyBorder="1" applyAlignment="1">
      <alignment horizontal="center" vertical="center"/>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0" fontId="36" fillId="24" borderId="14" xfId="0" applyFont="1" applyFill="1" applyBorder="1" applyAlignment="1" applyProtection="1">
      <alignment horizontal="center" vertical="center"/>
      <protection hidden="1"/>
    </xf>
    <xf numFmtId="174" fontId="32" fillId="3" borderId="23" xfId="0" applyNumberFormat="1" applyFont="1" applyFill="1" applyBorder="1" applyAlignment="1">
      <alignment horizontal="center" vertical="center" wrapText="1"/>
    </xf>
    <xf numFmtId="174" fontId="30" fillId="18" borderId="25" xfId="0" applyNumberFormat="1" applyFont="1" applyFill="1" applyBorder="1" applyAlignment="1" applyProtection="1">
      <alignment horizontal="center" vertical="center"/>
      <protection locked="0"/>
    </xf>
    <xf numFmtId="174" fontId="30" fillId="0" borderId="0" xfId="0" applyNumberFormat="1" applyFont="1" applyAlignment="1">
      <alignment horizontal="center" vertical="center"/>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73" fontId="20" fillId="0" borderId="0" xfId="0" applyNumberFormat="1" applyFont="1" applyFill="1" applyAlignment="1" applyProtection="1">
      <alignment/>
      <protection hidden="1"/>
    </xf>
    <xf numFmtId="0" fontId="21" fillId="6" borderId="35" xfId="0" applyFont="1" applyFill="1" applyBorder="1" applyAlignment="1" applyProtection="1">
      <alignment vertical="center"/>
      <protection hidden="1"/>
    </xf>
    <xf numFmtId="0" fontId="21" fillId="6" borderId="0" xfId="0" applyFont="1" applyFill="1" applyBorder="1" applyAlignment="1" applyProtection="1">
      <alignment vertical="center"/>
      <protection hidden="1"/>
    </xf>
    <xf numFmtId="0" fontId="21" fillId="6" borderId="36"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37" fillId="6" borderId="35" xfId="0" applyFont="1" applyFill="1" applyBorder="1" applyAlignment="1" applyProtection="1">
      <alignment vertical="center"/>
      <protection hidden="1"/>
    </xf>
    <xf numFmtId="0" fontId="38" fillId="6" borderId="0" xfId="0" applyFont="1" applyFill="1" applyBorder="1" applyAlignment="1" applyProtection="1">
      <alignment horizontal="center" vertical="center"/>
      <protection hidden="1"/>
    </xf>
    <xf numFmtId="0" fontId="37" fillId="6" borderId="36" xfId="0" applyFont="1" applyFill="1" applyBorder="1" applyAlignment="1" applyProtection="1">
      <alignment vertical="center"/>
      <protection hidden="1"/>
    </xf>
    <xf numFmtId="0" fontId="21" fillId="6" borderId="0" xfId="0" applyFont="1" applyFill="1" applyBorder="1" applyAlignment="1" applyProtection="1">
      <alignment horizontal="center" vertical="center"/>
      <protection hidden="1"/>
    </xf>
    <xf numFmtId="0" fontId="21" fillId="6" borderId="37" xfId="0" applyFont="1" applyFill="1" applyBorder="1" applyAlignment="1" applyProtection="1">
      <alignment vertical="center"/>
      <protection hidden="1"/>
    </xf>
    <xf numFmtId="0" fontId="21" fillId="6" borderId="38" xfId="0" applyFont="1" applyFill="1" applyBorder="1" applyAlignment="1" applyProtection="1">
      <alignment vertical="center"/>
      <protection hidden="1"/>
    </xf>
    <xf numFmtId="0" fontId="21" fillId="6" borderId="39" xfId="0" applyFont="1" applyFill="1" applyBorder="1" applyAlignment="1" applyProtection="1">
      <alignment vertical="center"/>
      <protection hidden="1"/>
    </xf>
    <xf numFmtId="0" fontId="39" fillId="6" borderId="35" xfId="0" applyFont="1" applyFill="1" applyBorder="1" applyAlignment="1" applyProtection="1">
      <alignment horizontal="right" vertical="center" wrapText="1"/>
      <protection hidden="1"/>
    </xf>
    <xf numFmtId="0" fontId="39" fillId="6" borderId="35" xfId="0" applyFont="1" applyFill="1" applyBorder="1" applyAlignment="1" applyProtection="1">
      <alignment horizontal="right" vertical="center"/>
      <protection hidden="1"/>
    </xf>
    <xf numFmtId="0" fontId="39" fillId="6" borderId="37" xfId="0" applyFont="1" applyFill="1" applyBorder="1" applyAlignment="1" applyProtection="1">
      <alignment horizontal="right" vertical="center" wrapText="1"/>
      <protection hidden="1"/>
    </xf>
    <xf numFmtId="0" fontId="28" fillId="6" borderId="35" xfId="0" applyFont="1" applyFill="1" applyBorder="1" applyAlignment="1" applyProtection="1">
      <alignment horizontal="right" vertical="center" wrapText="1"/>
      <protection hidden="1"/>
    </xf>
    <xf numFmtId="173" fontId="40" fillId="6" borderId="0" xfId="0" applyNumberFormat="1" applyFont="1" applyFill="1" applyBorder="1" applyAlignment="1" applyProtection="1">
      <alignment horizontal="left" vertical="center" wrapText="1"/>
      <protection hidden="1"/>
    </xf>
    <xf numFmtId="173" fontId="40" fillId="6" borderId="36" xfId="0" applyNumberFormat="1" applyFont="1" applyFill="1" applyBorder="1" applyAlignment="1" applyProtection="1">
      <alignment horizontal="left" vertical="center" wrapText="1"/>
      <protection hidden="1"/>
    </xf>
    <xf numFmtId="0" fontId="23" fillId="6" borderId="40" xfId="0" applyFont="1" applyFill="1" applyBorder="1" applyAlignment="1" applyProtection="1">
      <alignment horizontal="left" vertical="center"/>
      <protection hidden="1"/>
    </xf>
    <xf numFmtId="0" fontId="23" fillId="6" borderId="41" xfId="0" applyFont="1" applyFill="1" applyBorder="1" applyAlignment="1" applyProtection="1">
      <alignment vertical="center" wrapText="1"/>
      <protection hidden="1"/>
    </xf>
    <xf numFmtId="0" fontId="24" fillId="6" borderId="42" xfId="0" applyFont="1" applyFill="1" applyBorder="1" applyAlignment="1" applyProtection="1">
      <alignment vertical="center"/>
      <protection hidden="1"/>
    </xf>
    <xf numFmtId="0" fontId="41" fillId="0" borderId="26" xfId="0" applyFont="1" applyFill="1" applyBorder="1" applyAlignment="1">
      <alignment horizontal="left" vertical="center"/>
    </xf>
    <xf numFmtId="0" fontId="41" fillId="0" borderId="25" xfId="0" applyFont="1" applyFill="1" applyBorder="1" applyAlignment="1">
      <alignment horizontal="left" vertical="center"/>
    </xf>
    <xf numFmtId="0" fontId="41" fillId="0" borderId="33" xfId="0" applyFont="1" applyFill="1" applyBorder="1" applyAlignment="1">
      <alignment horizontal="left" vertical="center"/>
    </xf>
    <xf numFmtId="0" fontId="30" fillId="0" borderId="43" xfId="0" applyFont="1" applyFill="1" applyBorder="1" applyAlignment="1">
      <alignment horizontal="center" vertical="center"/>
    </xf>
    <xf numFmtId="0" fontId="30" fillId="0" borderId="44" xfId="0" applyFont="1" applyFill="1" applyBorder="1" applyAlignment="1">
      <alignment horizontal="center" vertical="center"/>
    </xf>
    <xf numFmtId="0" fontId="36" fillId="6" borderId="0" xfId="0" applyFont="1" applyFill="1" applyAlignment="1" applyProtection="1">
      <alignment horizontal="center" vertical="center" wrapText="1"/>
      <protection hidden="1"/>
    </xf>
    <xf numFmtId="0" fontId="42" fillId="6" borderId="45" xfId="0" applyFont="1" applyFill="1" applyBorder="1" applyAlignment="1" applyProtection="1">
      <alignment horizontal="left" vertical="center" wrapText="1"/>
      <protection locked="0"/>
    </xf>
    <xf numFmtId="0" fontId="42" fillId="6" borderId="46" xfId="0" applyFont="1" applyFill="1" applyBorder="1" applyAlignment="1" applyProtection="1">
      <alignment horizontal="left" vertical="center" wrapText="1"/>
      <protection locked="0"/>
    </xf>
    <xf numFmtId="176" fontId="43" fillId="6" borderId="45" xfId="0" applyNumberFormat="1" applyFont="1" applyFill="1" applyBorder="1" applyAlignment="1" applyProtection="1">
      <alignment horizontal="left" vertical="center" wrapText="1"/>
      <protection locked="0"/>
    </xf>
    <xf numFmtId="176" fontId="43" fillId="6" borderId="46" xfId="0" applyNumberFormat="1" applyFont="1" applyFill="1" applyBorder="1" applyAlignment="1" applyProtection="1">
      <alignment horizontal="left" vertical="center" wrapText="1"/>
      <protection locked="0"/>
    </xf>
    <xf numFmtId="0" fontId="19" fillId="6" borderId="47" xfId="0" applyFont="1" applyFill="1" applyBorder="1" applyAlignment="1" applyProtection="1">
      <alignment horizontal="center" wrapText="1"/>
      <protection hidden="1"/>
    </xf>
    <xf numFmtId="0" fontId="19" fillId="6" borderId="48" xfId="0" applyFont="1" applyFill="1" applyBorder="1" applyAlignment="1" applyProtection="1">
      <alignment horizontal="center" wrapText="1"/>
      <protection hidden="1"/>
    </xf>
    <xf numFmtId="0" fontId="19" fillId="6" borderId="49" xfId="0" applyFont="1" applyFill="1" applyBorder="1" applyAlignment="1" applyProtection="1">
      <alignment horizontal="center" wrapText="1"/>
      <protection hidden="1"/>
    </xf>
    <xf numFmtId="0" fontId="44" fillId="6" borderId="35" xfId="0" applyFont="1" applyFill="1" applyBorder="1" applyAlignment="1" applyProtection="1">
      <alignment horizontal="center" vertical="center" wrapText="1"/>
      <protection locked="0"/>
    </xf>
    <xf numFmtId="0" fontId="44" fillId="6" borderId="0" xfId="0" applyFont="1" applyFill="1" applyBorder="1" applyAlignment="1" applyProtection="1">
      <alignment horizontal="center" vertical="center"/>
      <protection locked="0"/>
    </xf>
    <xf numFmtId="0" fontId="44" fillId="6" borderId="36" xfId="0" applyFont="1" applyFill="1" applyBorder="1" applyAlignment="1" applyProtection="1">
      <alignment horizontal="center" vertical="center"/>
      <protection locked="0"/>
    </xf>
    <xf numFmtId="0" fontId="44" fillId="6" borderId="35" xfId="0" applyFont="1" applyFill="1" applyBorder="1" applyAlignment="1" applyProtection="1">
      <alignment horizontal="center" vertical="center"/>
      <protection hidden="1"/>
    </xf>
    <xf numFmtId="0" fontId="44" fillId="6" borderId="0" xfId="0" applyFont="1" applyFill="1" applyBorder="1" applyAlignment="1" applyProtection="1">
      <alignment horizontal="center" vertical="center"/>
      <protection hidden="1"/>
    </xf>
    <xf numFmtId="0" fontId="44" fillId="6" borderId="36" xfId="0" applyFont="1" applyFill="1" applyBorder="1" applyAlignment="1" applyProtection="1">
      <alignment horizontal="center" vertical="center"/>
      <protection hidden="1"/>
    </xf>
    <xf numFmtId="0" fontId="38" fillId="6" borderId="35" xfId="0" applyFont="1" applyFill="1" applyBorder="1" applyAlignment="1" applyProtection="1">
      <alignment horizontal="center" vertical="center" wrapText="1"/>
      <protection hidden="1"/>
    </xf>
    <xf numFmtId="0" fontId="38" fillId="6" borderId="0" xfId="0" applyFont="1" applyFill="1" applyBorder="1" applyAlignment="1" applyProtection="1">
      <alignment horizontal="center" vertical="center"/>
      <protection hidden="1"/>
    </xf>
    <xf numFmtId="0" fontId="38" fillId="6" borderId="36" xfId="0" applyFont="1" applyFill="1" applyBorder="1" applyAlignment="1" applyProtection="1">
      <alignment horizontal="center" vertical="center"/>
      <protection hidden="1"/>
    </xf>
    <xf numFmtId="0" fontId="38" fillId="6" borderId="35" xfId="0" applyFont="1" applyFill="1" applyBorder="1" applyAlignment="1" applyProtection="1">
      <alignment horizontal="center" vertical="center"/>
      <protection hidden="1"/>
    </xf>
    <xf numFmtId="0" fontId="35" fillId="6" borderId="0" xfId="0" applyFont="1" applyFill="1" applyBorder="1" applyAlignment="1">
      <alignment horizontal="left" vertical="center"/>
    </xf>
    <xf numFmtId="0" fontId="33" fillId="6" borderId="0" xfId="0" applyFont="1" applyFill="1" applyAlignment="1">
      <alignment horizontal="center" vertical="center" wrapText="1"/>
    </xf>
    <xf numFmtId="0" fontId="33" fillId="6" borderId="0" xfId="0" applyFont="1" applyFill="1" applyAlignment="1">
      <alignment horizontal="center" vertical="center"/>
    </xf>
    <xf numFmtId="0" fontId="45" fillId="7" borderId="0" xfId="0" applyFont="1" applyFill="1" applyAlignment="1">
      <alignment horizontal="center" vertical="center" wrapText="1"/>
    </xf>
    <xf numFmtId="172" fontId="46" fillId="6" borderId="0" xfId="0" applyNumberFormat="1" applyFont="1" applyFill="1" applyAlignment="1">
      <alignment horizontal="center" vertical="center" wrapText="1"/>
    </xf>
    <xf numFmtId="176" fontId="35" fillId="6" borderId="27" xfId="0" applyNumberFormat="1" applyFont="1" applyFill="1" applyBorder="1" applyAlignment="1">
      <alignment horizontal="left" vertical="center"/>
    </xf>
    <xf numFmtId="0" fontId="35" fillId="6" borderId="0" xfId="0" applyFont="1" applyFill="1" applyBorder="1" applyAlignment="1">
      <alignment horizontal="left" vertical="center"/>
    </xf>
    <xf numFmtId="0" fontId="36" fillId="6" borderId="0" xfId="0" applyFont="1" applyFill="1" applyAlignment="1">
      <alignment horizontal="center" vertical="center" wrapText="1"/>
    </xf>
    <xf numFmtId="0" fontId="45" fillId="3" borderId="0" xfId="0" applyNumberFormat="1" applyFont="1" applyFill="1" applyAlignment="1">
      <alignment horizontal="center" vertical="center" wrapText="1"/>
    </xf>
    <xf numFmtId="0" fontId="47" fillId="6" borderId="0" xfId="0" applyNumberFormat="1" applyFont="1" applyFill="1" applyAlignment="1">
      <alignment horizontal="center" vertical="center" wrapText="1"/>
    </xf>
    <xf numFmtId="176" fontId="35" fillId="6" borderId="27" xfId="0" applyNumberFormat="1" applyFont="1" applyFill="1" applyBorder="1" applyAlignment="1">
      <alignment horizontal="center" vertical="center"/>
    </xf>
    <xf numFmtId="0" fontId="45" fillId="3" borderId="0" xfId="0" applyFont="1" applyFill="1" applyAlignment="1" applyProtection="1">
      <alignment horizontal="center" vertical="center" wrapText="1"/>
      <protection hidden="1"/>
    </xf>
    <xf numFmtId="173" fontId="47" fillId="6" borderId="0" xfId="0" applyNumberFormat="1" applyFont="1" applyFill="1" applyAlignment="1" applyProtection="1">
      <alignment horizontal="center" wrapText="1"/>
      <protection hidden="1"/>
    </xf>
    <xf numFmtId="0" fontId="35" fillId="6" borderId="27" xfId="0" applyFont="1" applyFill="1" applyBorder="1" applyAlignment="1" applyProtection="1">
      <alignment horizontal="left" vertical="center"/>
      <protection hidden="1"/>
    </xf>
    <xf numFmtId="173" fontId="35" fillId="6" borderId="27" xfId="0" applyNumberFormat="1" applyFont="1" applyFill="1" applyBorder="1" applyAlignment="1" applyProtection="1">
      <alignment horizontal="left" vertical="center"/>
      <protection hidden="1"/>
    </xf>
    <xf numFmtId="176" fontId="35" fillId="6" borderId="27" xfId="0" applyNumberFormat="1" applyFont="1" applyFill="1" applyBorder="1" applyAlignment="1" applyProtection="1">
      <alignment horizontal="center" vertical="center"/>
      <protection hidden="1"/>
    </xf>
    <xf numFmtId="0" fontId="48" fillId="3" borderId="0" xfId="0" applyFont="1" applyFill="1" applyAlignment="1" applyProtection="1">
      <alignment horizontal="center" vertical="center" wrapText="1"/>
      <protection hidden="1"/>
    </xf>
    <xf numFmtId="173" fontId="47" fillId="6" borderId="0" xfId="0" applyNumberFormat="1" applyFont="1" applyFill="1" applyAlignment="1" applyProtection="1">
      <alignment horizontal="center" vertical="center" wrapText="1"/>
      <protection hidden="1"/>
    </xf>
    <xf numFmtId="0" fontId="0" fillId="0" borderId="50" xfId="0"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27" fillId="7" borderId="50" xfId="0" applyFont="1" applyFill="1" applyBorder="1" applyAlignment="1" applyProtection="1">
      <alignment horizontal="center" vertical="center" wrapText="1"/>
      <protection hidden="1"/>
    </xf>
    <xf numFmtId="0" fontId="27" fillId="7" borderId="31" xfId="0" applyFont="1" applyFill="1" applyBorder="1" applyAlignment="1" applyProtection="1">
      <alignment horizontal="center" vertical="center" wrapText="1"/>
      <protection hidden="1"/>
    </xf>
    <xf numFmtId="0" fontId="27" fillId="7" borderId="23" xfId="0" applyFont="1" applyFill="1" applyBorder="1" applyAlignment="1" applyProtection="1">
      <alignment horizontal="center" vertical="center" wrapText="1"/>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16">
    <dxf>
      <fill>
        <patternFill>
          <bgColor rgb="FF92D050"/>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057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2</xdr:row>
      <xdr:rowOff>238125</xdr:rowOff>
    </xdr:from>
    <xdr:to>
      <xdr:col>1</xdr:col>
      <xdr:colOff>1800225</xdr:colOff>
      <xdr:row>5</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0858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0</xdr:row>
      <xdr:rowOff>161925</xdr:rowOff>
    </xdr:from>
    <xdr:to>
      <xdr:col>2</xdr:col>
      <xdr:colOff>742950</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00075" y="161925"/>
          <a:ext cx="101917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123825</xdr:rowOff>
    </xdr:from>
    <xdr:to>
      <xdr:col>2</xdr:col>
      <xdr:colOff>790575</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47700" y="123825"/>
          <a:ext cx="1019175"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66675</xdr:rowOff>
    </xdr:from>
    <xdr:to>
      <xdr:col>1</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57150</xdr:rowOff>
    </xdr:from>
    <xdr:to>
      <xdr:col>1</xdr:col>
      <xdr:colOff>942975</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19100" y="57150"/>
          <a:ext cx="10287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
      <selection activeCell="J25" sqref="J25"/>
    </sheetView>
  </sheetViews>
  <sheetFormatPr defaultColWidth="9.00390625" defaultRowHeight="12.75"/>
  <cols>
    <col min="1" max="2" width="30.375" style="98" customWidth="1"/>
    <col min="3" max="3" width="30.875" style="98" customWidth="1"/>
    <col min="4" max="7" width="6.75390625" style="98" customWidth="1"/>
    <col min="8" max="8" width="9.125" style="98" bestFit="1" customWidth="1"/>
    <col min="9" max="9" width="8.875" style="98" bestFit="1" customWidth="1"/>
    <col min="10" max="10" width="8.75390625" style="98" bestFit="1" customWidth="1"/>
    <col min="11" max="11" width="6.625" style="98" customWidth="1"/>
    <col min="12" max="12" width="6.75390625" style="98" customWidth="1"/>
    <col min="13" max="13" width="7.25390625" style="98" customWidth="1"/>
    <col min="14" max="14" width="7.00390625" style="98" customWidth="1"/>
    <col min="15" max="16384" width="9.125" style="98" customWidth="1"/>
  </cols>
  <sheetData>
    <row r="1" spans="1:3" ht="24" customHeight="1">
      <c r="A1" s="131"/>
      <c r="B1" s="132"/>
      <c r="C1" s="133"/>
    </row>
    <row r="2" spans="1:5" ht="42.75" customHeight="1">
      <c r="A2" s="134" t="s">
        <v>30</v>
      </c>
      <c r="B2" s="135"/>
      <c r="C2" s="136"/>
      <c r="D2" s="99"/>
      <c r="E2" s="99"/>
    </row>
    <row r="3" spans="1:5" ht="24.75" customHeight="1">
      <c r="A3" s="137"/>
      <c r="B3" s="138"/>
      <c r="C3" s="139"/>
      <c r="D3" s="100"/>
      <c r="E3" s="100"/>
    </row>
    <row r="4" spans="1:3" s="104" customFormat="1" ht="24.75" customHeight="1">
      <c r="A4" s="101"/>
      <c r="B4" s="102"/>
      <c r="C4" s="103"/>
    </row>
    <row r="5" spans="1:3" s="104" customFormat="1" ht="24.75" customHeight="1">
      <c r="A5" s="101"/>
      <c r="B5" s="102"/>
      <c r="C5" s="103"/>
    </row>
    <row r="6" spans="1:3" s="104" customFormat="1" ht="24.75" customHeight="1">
      <c r="A6" s="101"/>
      <c r="B6" s="102"/>
      <c r="C6" s="103"/>
    </row>
    <row r="7" spans="1:3" s="104" customFormat="1" ht="24.75" customHeight="1">
      <c r="A7" s="101"/>
      <c r="B7" s="102"/>
      <c r="C7" s="103"/>
    </row>
    <row r="8" spans="1:3" s="104" customFormat="1" ht="24.75" customHeight="1">
      <c r="A8" s="101"/>
      <c r="B8" s="102"/>
      <c r="C8" s="103"/>
    </row>
    <row r="9" spans="1:3" ht="22.5">
      <c r="A9" s="101"/>
      <c r="B9" s="102"/>
      <c r="C9" s="103"/>
    </row>
    <row r="10" spans="1:3" ht="22.5">
      <c r="A10" s="101"/>
      <c r="B10" s="102"/>
      <c r="C10" s="103"/>
    </row>
    <row r="11" spans="1:3" ht="22.5">
      <c r="A11" s="101"/>
      <c r="B11" s="102"/>
      <c r="C11" s="103"/>
    </row>
    <row r="12" spans="1:3" ht="22.5">
      <c r="A12" s="101"/>
      <c r="B12" s="102"/>
      <c r="C12" s="103"/>
    </row>
    <row r="13" spans="1:3" ht="22.5">
      <c r="A13" s="101"/>
      <c r="B13" s="102"/>
      <c r="C13" s="103"/>
    </row>
    <row r="14" spans="1:3" ht="22.5">
      <c r="A14" s="101"/>
      <c r="B14" s="102"/>
      <c r="C14" s="103"/>
    </row>
    <row r="15" spans="1:3" ht="22.5">
      <c r="A15" s="101"/>
      <c r="B15" s="102"/>
      <c r="C15" s="103"/>
    </row>
    <row r="16" spans="1:3" ht="22.5">
      <c r="A16" s="101"/>
      <c r="B16" s="102"/>
      <c r="C16" s="103"/>
    </row>
    <row r="17" spans="1:3" ht="22.5">
      <c r="A17" s="101"/>
      <c r="B17" s="102"/>
      <c r="C17" s="103"/>
    </row>
    <row r="18" spans="1:3" ht="18" customHeight="1">
      <c r="A18" s="140" t="str">
        <f>B24</f>
        <v>Küçükler ve Yıldızlar Bölgesel Kros Ligi 1.Kademe</v>
      </c>
      <c r="B18" s="141"/>
      <c r="C18" s="142"/>
    </row>
    <row r="19" spans="1:3" ht="31.5" customHeight="1">
      <c r="A19" s="143"/>
      <c r="B19" s="141"/>
      <c r="C19" s="142"/>
    </row>
    <row r="20" spans="1:3" ht="25.5" customHeight="1">
      <c r="A20" s="105"/>
      <c r="B20" s="106" t="str">
        <f>B27</f>
        <v>Manisa</v>
      </c>
      <c r="C20" s="107"/>
    </row>
    <row r="21" spans="1:3" ht="25.5" customHeight="1">
      <c r="A21" s="101"/>
      <c r="B21" s="108"/>
      <c r="C21" s="103"/>
    </row>
    <row r="22" spans="1:3" ht="25.5" customHeight="1">
      <c r="A22" s="101"/>
      <c r="B22" s="108"/>
      <c r="C22" s="103"/>
    </row>
    <row r="23" spans="1:3" ht="22.5">
      <c r="A23" s="109"/>
      <c r="B23" s="110"/>
      <c r="C23" s="111"/>
    </row>
    <row r="24" spans="1:3" ht="21" customHeight="1">
      <c r="A24" s="112" t="s">
        <v>10</v>
      </c>
      <c r="B24" s="127" t="s">
        <v>23</v>
      </c>
      <c r="C24" s="128"/>
    </row>
    <row r="25" spans="1:3" ht="21" customHeight="1">
      <c r="A25" s="112" t="s">
        <v>11</v>
      </c>
      <c r="B25" s="127" t="s">
        <v>24</v>
      </c>
      <c r="C25" s="128"/>
    </row>
    <row r="26" spans="1:3" ht="21" customHeight="1">
      <c r="A26" s="113" t="s">
        <v>12</v>
      </c>
      <c r="B26" s="127" t="s">
        <v>28</v>
      </c>
      <c r="C26" s="128"/>
    </row>
    <row r="27" spans="1:3" ht="21" customHeight="1">
      <c r="A27" s="112" t="s">
        <v>13</v>
      </c>
      <c r="B27" s="127" t="s">
        <v>29</v>
      </c>
      <c r="C27" s="128"/>
    </row>
    <row r="28" spans="1:3" ht="21" customHeight="1">
      <c r="A28" s="114" t="s">
        <v>16</v>
      </c>
      <c r="B28" s="129">
        <v>41672.458333333336</v>
      </c>
      <c r="C28" s="130"/>
    </row>
    <row r="29" spans="1:3" ht="21" customHeight="1">
      <c r="A29" s="115"/>
      <c r="B29" s="116"/>
      <c r="C29" s="117"/>
    </row>
    <row r="30" spans="1:3" ht="21" customHeight="1">
      <c r="A30" s="115"/>
      <c r="B30" s="116"/>
      <c r="C30" s="117"/>
    </row>
    <row r="31" spans="1:3" ht="21" customHeight="1">
      <c r="A31" s="115"/>
      <c r="B31" s="116"/>
      <c r="C31" s="117"/>
    </row>
    <row r="32" spans="1:3" ht="21" customHeight="1">
      <c r="A32" s="115"/>
      <c r="B32" s="116"/>
      <c r="C32" s="117"/>
    </row>
    <row r="33" spans="1:3" ht="18.75" thickBot="1">
      <c r="A33" s="118"/>
      <c r="B33" s="119"/>
      <c r="C33" s="120"/>
    </row>
  </sheetData>
  <sheetProtection password="EF9D" sheet="1"/>
  <mergeCells count="9">
    <mergeCell ref="B24:C24"/>
    <mergeCell ref="A1:C1"/>
    <mergeCell ref="A2:C2"/>
    <mergeCell ref="A3:C3"/>
    <mergeCell ref="A18:C19"/>
    <mergeCell ref="B25:C25"/>
    <mergeCell ref="B26:C26"/>
    <mergeCell ref="B27:C27"/>
    <mergeCell ref="B28:C28"/>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259"/>
  <sheetViews>
    <sheetView view="pageBreakPreview" zoomScaleSheetLayoutView="100" zoomScalePageLayoutView="0" workbookViewId="0" topLeftCell="A25">
      <selection activeCell="E32" sqref="E32"/>
    </sheetView>
  </sheetViews>
  <sheetFormatPr defaultColWidth="9.00390625" defaultRowHeight="12.75"/>
  <cols>
    <col min="1" max="1" width="5.125" style="91" customWidth="1"/>
    <col min="2" max="2" width="6.375" style="91" bestFit="1" customWidth="1"/>
    <col min="3" max="3" width="29.75390625" style="92" customWidth="1"/>
    <col min="4" max="4" width="35.75390625" style="92" customWidth="1"/>
    <col min="5" max="5" width="7.125" style="91" customWidth="1"/>
    <col min="6" max="6" width="14.25390625" style="93" customWidth="1"/>
    <col min="7" max="16384" width="9.125" style="64" customWidth="1"/>
  </cols>
  <sheetData>
    <row r="1" spans="1:6" ht="35.25" customHeight="1">
      <c r="A1" s="145" t="str">
        <f>KAPAK!A2</f>
        <v>Türkiye Atletizm Federasyonu
Manisa Atletizm İl Temsilciliği</v>
      </c>
      <c r="B1" s="146"/>
      <c r="C1" s="146"/>
      <c r="D1" s="146"/>
      <c r="E1" s="146"/>
      <c r="F1" s="146"/>
    </row>
    <row r="2" spans="1:6" ht="18.75" customHeight="1">
      <c r="A2" s="147" t="str">
        <f>KAPAK!B24</f>
        <v>Küçükler ve Yıldızlar Bölgesel Kros Ligi 1.Kademe</v>
      </c>
      <c r="B2" s="147"/>
      <c r="C2" s="147"/>
      <c r="D2" s="147"/>
      <c r="E2" s="147"/>
      <c r="F2" s="147"/>
    </row>
    <row r="3" spans="1:6" ht="15.75" customHeight="1">
      <c r="A3" s="148" t="str">
        <f>KAPAK!B27</f>
        <v>Manisa</v>
      </c>
      <c r="B3" s="148"/>
      <c r="C3" s="148"/>
      <c r="D3" s="148"/>
      <c r="E3" s="148"/>
      <c r="F3" s="148"/>
    </row>
    <row r="4" spans="1:6" ht="15.75" customHeight="1">
      <c r="A4" s="144" t="str">
        <f>KAPAK!B26</f>
        <v>Yıldız Erkekler</v>
      </c>
      <c r="B4" s="144"/>
      <c r="C4" s="144"/>
      <c r="D4" s="65" t="str">
        <f>KAPAK!B25</f>
        <v>2000 Metre</v>
      </c>
      <c r="E4" s="149">
        <f>KAPAK!B28</f>
        <v>41672.458333333336</v>
      </c>
      <c r="F4" s="149"/>
    </row>
    <row r="5" spans="1:8" s="69" customFormat="1" ht="25.5">
      <c r="A5" s="66" t="s">
        <v>0</v>
      </c>
      <c r="B5" s="66" t="s">
        <v>1</v>
      </c>
      <c r="C5" s="67" t="s">
        <v>3</v>
      </c>
      <c r="D5" s="66" t="s">
        <v>22</v>
      </c>
      <c r="E5" s="66" t="s">
        <v>8</v>
      </c>
      <c r="F5" s="68" t="s">
        <v>2</v>
      </c>
      <c r="G5" s="70"/>
      <c r="H5" s="70"/>
    </row>
    <row r="6" spans="1:6" ht="20.25" customHeight="1">
      <c r="A6" s="71">
        <v>1</v>
      </c>
      <c r="B6" s="73">
        <v>740</v>
      </c>
      <c r="C6" s="74" t="s">
        <v>31</v>
      </c>
      <c r="D6" s="75" t="s">
        <v>32</v>
      </c>
      <c r="E6" s="76" t="s">
        <v>33</v>
      </c>
      <c r="F6" s="77">
        <v>36077</v>
      </c>
    </row>
    <row r="7" spans="1:6" ht="20.25" customHeight="1">
      <c r="A7" s="72">
        <v>2</v>
      </c>
      <c r="B7" s="73">
        <v>741</v>
      </c>
      <c r="C7" s="74" t="s">
        <v>34</v>
      </c>
      <c r="D7" s="75" t="s">
        <v>32</v>
      </c>
      <c r="E7" s="76" t="s">
        <v>33</v>
      </c>
      <c r="F7" s="77">
        <v>35674</v>
      </c>
    </row>
    <row r="8" spans="1:6" ht="20.25" customHeight="1">
      <c r="A8" s="72">
        <v>3</v>
      </c>
      <c r="B8" s="73">
        <v>742</v>
      </c>
      <c r="C8" s="74" t="s">
        <v>35</v>
      </c>
      <c r="D8" s="75" t="s">
        <v>32</v>
      </c>
      <c r="E8" s="76" t="s">
        <v>33</v>
      </c>
      <c r="F8" s="77">
        <v>35464</v>
      </c>
    </row>
    <row r="9" spans="1:6" ht="20.25" customHeight="1" thickBot="1">
      <c r="A9" s="72">
        <v>4</v>
      </c>
      <c r="B9" s="124">
        <v>743</v>
      </c>
      <c r="C9" s="79" t="s">
        <v>36</v>
      </c>
      <c r="D9" s="80" t="s">
        <v>32</v>
      </c>
      <c r="E9" s="81" t="s">
        <v>33</v>
      </c>
      <c r="F9" s="82">
        <v>35905</v>
      </c>
    </row>
    <row r="10" spans="1:6" ht="20.25" customHeight="1">
      <c r="A10" s="72">
        <v>5</v>
      </c>
      <c r="B10" s="83">
        <v>748</v>
      </c>
      <c r="C10" s="84" t="s">
        <v>43</v>
      </c>
      <c r="D10" s="85" t="s">
        <v>44</v>
      </c>
      <c r="E10" s="86" t="s">
        <v>33</v>
      </c>
      <c r="F10" s="87">
        <v>35621</v>
      </c>
    </row>
    <row r="11" spans="1:6" ht="20.25" customHeight="1">
      <c r="A11" s="72">
        <v>6</v>
      </c>
      <c r="B11" s="73">
        <v>749</v>
      </c>
      <c r="C11" s="74" t="s">
        <v>45</v>
      </c>
      <c r="D11" s="75" t="s">
        <v>44</v>
      </c>
      <c r="E11" s="76" t="s">
        <v>33</v>
      </c>
      <c r="F11" s="77">
        <v>36078</v>
      </c>
    </row>
    <row r="12" spans="1:6" ht="20.25" customHeight="1">
      <c r="A12" s="72">
        <v>7</v>
      </c>
      <c r="B12" s="73">
        <v>750</v>
      </c>
      <c r="C12" s="74" t="s">
        <v>46</v>
      </c>
      <c r="D12" s="75" t="s">
        <v>44</v>
      </c>
      <c r="E12" s="76" t="s">
        <v>33</v>
      </c>
      <c r="F12" s="77">
        <v>35800</v>
      </c>
    </row>
    <row r="13" spans="1:6" ht="20.25" customHeight="1" thickBot="1">
      <c r="A13" s="72">
        <v>8</v>
      </c>
      <c r="B13" s="124">
        <v>751</v>
      </c>
      <c r="C13" s="79" t="s">
        <v>47</v>
      </c>
      <c r="D13" s="80" t="s">
        <v>44</v>
      </c>
      <c r="E13" s="81" t="s">
        <v>33</v>
      </c>
      <c r="F13" s="82">
        <v>35535</v>
      </c>
    </row>
    <row r="14" spans="1:6" ht="20.25" customHeight="1">
      <c r="A14" s="72">
        <v>9</v>
      </c>
      <c r="B14" s="83">
        <v>752</v>
      </c>
      <c r="C14" s="84" t="s">
        <v>48</v>
      </c>
      <c r="D14" s="85" t="s">
        <v>88</v>
      </c>
      <c r="E14" s="86" t="s">
        <v>33</v>
      </c>
      <c r="F14" s="87">
        <v>35891</v>
      </c>
    </row>
    <row r="15" spans="1:6" ht="20.25" customHeight="1">
      <c r="A15" s="72">
        <v>10</v>
      </c>
      <c r="B15" s="73">
        <v>753</v>
      </c>
      <c r="C15" s="74" t="s">
        <v>49</v>
      </c>
      <c r="D15" s="75" t="s">
        <v>88</v>
      </c>
      <c r="E15" s="76" t="s">
        <v>33</v>
      </c>
      <c r="F15" s="77">
        <v>35891</v>
      </c>
    </row>
    <row r="16" spans="1:6" ht="20.25" customHeight="1">
      <c r="A16" s="72">
        <v>11</v>
      </c>
      <c r="B16" s="73">
        <v>754</v>
      </c>
      <c r="C16" s="74" t="s">
        <v>50</v>
      </c>
      <c r="D16" s="75" t="s">
        <v>88</v>
      </c>
      <c r="E16" s="76" t="s">
        <v>33</v>
      </c>
      <c r="F16" s="77">
        <v>35950</v>
      </c>
    </row>
    <row r="17" spans="1:6" ht="20.25" customHeight="1" thickBot="1">
      <c r="A17" s="72">
        <v>12</v>
      </c>
      <c r="B17" s="124">
        <v>755</v>
      </c>
      <c r="C17" s="79" t="s">
        <v>51</v>
      </c>
      <c r="D17" s="80" t="s">
        <v>88</v>
      </c>
      <c r="E17" s="81" t="s">
        <v>33</v>
      </c>
      <c r="F17" s="82">
        <v>36046</v>
      </c>
    </row>
    <row r="18" spans="1:6" ht="20.25" customHeight="1">
      <c r="A18" s="72">
        <v>13</v>
      </c>
      <c r="B18" s="83">
        <v>756</v>
      </c>
      <c r="C18" s="84" t="s">
        <v>54</v>
      </c>
      <c r="D18" s="85" t="s">
        <v>55</v>
      </c>
      <c r="E18" s="86" t="s">
        <v>33</v>
      </c>
      <c r="F18" s="87">
        <v>35569</v>
      </c>
    </row>
    <row r="19" spans="1:6" ht="20.25" customHeight="1">
      <c r="A19" s="72">
        <v>14</v>
      </c>
      <c r="B19" s="73">
        <v>757</v>
      </c>
      <c r="C19" s="74" t="s">
        <v>56</v>
      </c>
      <c r="D19" s="75" t="s">
        <v>55</v>
      </c>
      <c r="E19" s="76" t="s">
        <v>33</v>
      </c>
      <c r="F19" s="77">
        <v>35796</v>
      </c>
    </row>
    <row r="20" spans="1:6" ht="20.25" customHeight="1">
      <c r="A20" s="72">
        <v>15</v>
      </c>
      <c r="B20" s="73">
        <v>758</v>
      </c>
      <c r="C20" s="74" t="s">
        <v>57</v>
      </c>
      <c r="D20" s="75" t="s">
        <v>55</v>
      </c>
      <c r="E20" s="76" t="s">
        <v>33</v>
      </c>
      <c r="F20" s="77">
        <v>35796</v>
      </c>
    </row>
    <row r="21" spans="1:6" ht="20.25" customHeight="1" thickBot="1">
      <c r="A21" s="72">
        <v>16</v>
      </c>
      <c r="B21" s="124">
        <v>759</v>
      </c>
      <c r="C21" s="79" t="s">
        <v>58</v>
      </c>
      <c r="D21" s="80" t="s">
        <v>55</v>
      </c>
      <c r="E21" s="81" t="s">
        <v>33</v>
      </c>
      <c r="F21" s="82">
        <v>35875</v>
      </c>
    </row>
    <row r="22" spans="1:6" ht="20.25" customHeight="1">
      <c r="A22" s="72">
        <v>17</v>
      </c>
      <c r="B22" s="83">
        <v>760</v>
      </c>
      <c r="C22" s="84" t="s">
        <v>59</v>
      </c>
      <c r="D22" s="85" t="s">
        <v>60</v>
      </c>
      <c r="E22" s="86" t="s">
        <v>33</v>
      </c>
      <c r="F22" s="87">
        <v>35485</v>
      </c>
    </row>
    <row r="23" spans="1:6" ht="20.25" customHeight="1">
      <c r="A23" s="72">
        <v>18</v>
      </c>
      <c r="B23" s="73">
        <v>761</v>
      </c>
      <c r="C23" s="74" t="s">
        <v>61</v>
      </c>
      <c r="D23" s="75" t="s">
        <v>60</v>
      </c>
      <c r="E23" s="76" t="s">
        <v>33</v>
      </c>
      <c r="F23" s="77">
        <v>35848</v>
      </c>
    </row>
    <row r="24" spans="1:6" ht="20.25" customHeight="1">
      <c r="A24" s="72">
        <v>19</v>
      </c>
      <c r="B24" s="73">
        <v>762</v>
      </c>
      <c r="C24" s="74" t="s">
        <v>90</v>
      </c>
      <c r="D24" s="75" t="s">
        <v>60</v>
      </c>
      <c r="E24" s="76" t="s">
        <v>33</v>
      </c>
      <c r="F24" s="77">
        <v>35721</v>
      </c>
    </row>
    <row r="25" spans="1:6" ht="20.25" customHeight="1" thickBot="1">
      <c r="A25" s="72">
        <v>20</v>
      </c>
      <c r="B25" s="124">
        <v>763</v>
      </c>
      <c r="C25" s="79" t="s">
        <v>62</v>
      </c>
      <c r="D25" s="80" t="s">
        <v>60</v>
      </c>
      <c r="E25" s="81" t="s">
        <v>33</v>
      </c>
      <c r="F25" s="82">
        <v>35862</v>
      </c>
    </row>
    <row r="26" spans="1:6" ht="20.25" customHeight="1">
      <c r="A26" s="72">
        <v>21</v>
      </c>
      <c r="B26" s="83">
        <v>764</v>
      </c>
      <c r="C26" s="84" t="s">
        <v>63</v>
      </c>
      <c r="D26" s="85" t="s">
        <v>64</v>
      </c>
      <c r="E26" s="86" t="s">
        <v>33</v>
      </c>
      <c r="F26" s="87">
        <v>35797</v>
      </c>
    </row>
    <row r="27" spans="1:6" ht="20.25" customHeight="1">
      <c r="A27" s="72">
        <v>22</v>
      </c>
      <c r="B27" s="73">
        <v>765</v>
      </c>
      <c r="C27" s="74" t="s">
        <v>65</v>
      </c>
      <c r="D27" s="75" t="s">
        <v>64</v>
      </c>
      <c r="E27" s="76" t="s">
        <v>33</v>
      </c>
      <c r="F27" s="77">
        <v>36044</v>
      </c>
    </row>
    <row r="28" spans="1:6" ht="20.25" customHeight="1">
      <c r="A28" s="72">
        <v>23</v>
      </c>
      <c r="B28" s="73">
        <v>766</v>
      </c>
      <c r="C28" s="74" t="s">
        <v>66</v>
      </c>
      <c r="D28" s="75" t="s">
        <v>64</v>
      </c>
      <c r="E28" s="76" t="s">
        <v>33</v>
      </c>
      <c r="F28" s="77">
        <v>35815</v>
      </c>
    </row>
    <row r="29" spans="1:6" ht="20.25" customHeight="1" thickBot="1">
      <c r="A29" s="72">
        <v>24</v>
      </c>
      <c r="B29" s="124">
        <v>767</v>
      </c>
      <c r="C29" s="79" t="s">
        <v>67</v>
      </c>
      <c r="D29" s="80" t="s">
        <v>64</v>
      </c>
      <c r="E29" s="81" t="s">
        <v>33</v>
      </c>
      <c r="F29" s="82">
        <v>35779</v>
      </c>
    </row>
    <row r="30" spans="1:6" ht="20.25" customHeight="1">
      <c r="A30" s="72">
        <v>25</v>
      </c>
      <c r="B30" s="83">
        <v>776</v>
      </c>
      <c r="C30" s="84" t="s">
        <v>70</v>
      </c>
      <c r="D30" s="85" t="s">
        <v>71</v>
      </c>
      <c r="E30" s="86" t="s">
        <v>39</v>
      </c>
      <c r="F30" s="87">
        <v>35888</v>
      </c>
    </row>
    <row r="31" spans="1:6" ht="20.25" customHeight="1">
      <c r="A31" s="72">
        <v>26</v>
      </c>
      <c r="B31" s="73">
        <v>777</v>
      </c>
      <c r="C31" s="74" t="s">
        <v>69</v>
      </c>
      <c r="D31" s="75" t="s">
        <v>68</v>
      </c>
      <c r="E31" s="76" t="s">
        <v>39</v>
      </c>
      <c r="F31" s="77">
        <v>35431</v>
      </c>
    </row>
    <row r="32" spans="1:6" ht="20.25" customHeight="1">
      <c r="A32" s="72">
        <v>27</v>
      </c>
      <c r="B32" s="73">
        <v>778</v>
      </c>
      <c r="C32" s="74" t="s">
        <v>72</v>
      </c>
      <c r="D32" s="75" t="s">
        <v>71</v>
      </c>
      <c r="E32" s="76" t="s">
        <v>39</v>
      </c>
      <c r="F32" s="77">
        <v>35431</v>
      </c>
    </row>
    <row r="33" spans="1:6" ht="20.25" customHeight="1" thickBot="1">
      <c r="A33" s="72">
        <v>28</v>
      </c>
      <c r="B33" s="124">
        <v>779</v>
      </c>
      <c r="C33" s="79" t="s">
        <v>73</v>
      </c>
      <c r="D33" s="80" t="s">
        <v>71</v>
      </c>
      <c r="E33" s="81" t="s">
        <v>39</v>
      </c>
      <c r="F33" s="82">
        <v>35964</v>
      </c>
    </row>
    <row r="34" spans="1:6" ht="20.25" customHeight="1">
      <c r="A34" s="72">
        <v>29</v>
      </c>
      <c r="B34" s="83">
        <v>784</v>
      </c>
      <c r="C34" s="84" t="s">
        <v>74</v>
      </c>
      <c r="D34" s="85" t="s">
        <v>75</v>
      </c>
      <c r="E34" s="86" t="s">
        <v>33</v>
      </c>
      <c r="F34" s="87">
        <v>36048</v>
      </c>
    </row>
    <row r="35" spans="1:6" ht="20.25" customHeight="1">
      <c r="A35" s="72">
        <v>30</v>
      </c>
      <c r="B35" s="73">
        <v>785</v>
      </c>
      <c r="C35" s="74" t="s">
        <v>77</v>
      </c>
      <c r="D35" s="75" t="s">
        <v>75</v>
      </c>
      <c r="E35" s="76" t="s">
        <v>33</v>
      </c>
      <c r="F35" s="77">
        <v>35711</v>
      </c>
    </row>
    <row r="36" spans="1:6" ht="20.25" customHeight="1" thickBot="1">
      <c r="A36" s="72">
        <v>31</v>
      </c>
      <c r="B36" s="124">
        <v>787</v>
      </c>
      <c r="C36" s="79" t="s">
        <v>76</v>
      </c>
      <c r="D36" s="80" t="s">
        <v>75</v>
      </c>
      <c r="E36" s="81" t="s">
        <v>33</v>
      </c>
      <c r="F36" s="82">
        <v>35615</v>
      </c>
    </row>
    <row r="37" spans="1:6" ht="20.25" customHeight="1">
      <c r="A37" s="72">
        <v>32</v>
      </c>
      <c r="B37" s="83">
        <v>793</v>
      </c>
      <c r="C37" s="84" t="s">
        <v>84</v>
      </c>
      <c r="D37" s="85" t="s">
        <v>85</v>
      </c>
      <c r="E37" s="86" t="s">
        <v>39</v>
      </c>
      <c r="F37" s="87">
        <v>35431</v>
      </c>
    </row>
    <row r="38" spans="1:6" ht="20.25" customHeight="1">
      <c r="A38" s="72">
        <v>33</v>
      </c>
      <c r="B38" s="73">
        <v>794</v>
      </c>
      <c r="C38" s="74" t="s">
        <v>86</v>
      </c>
      <c r="D38" s="75" t="s">
        <v>85</v>
      </c>
      <c r="E38" s="76" t="s">
        <v>39</v>
      </c>
      <c r="F38" s="77">
        <v>35431</v>
      </c>
    </row>
    <row r="39" spans="1:6" ht="20.25" customHeight="1">
      <c r="A39" s="72">
        <v>34</v>
      </c>
      <c r="B39" s="73">
        <v>795</v>
      </c>
      <c r="C39" s="74" t="s">
        <v>87</v>
      </c>
      <c r="D39" s="75" t="s">
        <v>85</v>
      </c>
      <c r="E39" s="76" t="s">
        <v>39</v>
      </c>
      <c r="F39" s="77">
        <v>35678</v>
      </c>
    </row>
    <row r="40" spans="1:6" ht="20.25" customHeight="1">
      <c r="A40" s="72">
        <v>35</v>
      </c>
      <c r="B40" s="73">
        <v>745</v>
      </c>
      <c r="C40" s="74" t="s">
        <v>41</v>
      </c>
      <c r="D40" s="75" t="s">
        <v>40</v>
      </c>
      <c r="E40" s="76" t="s">
        <v>39</v>
      </c>
      <c r="F40" s="77">
        <v>35828</v>
      </c>
    </row>
    <row r="41" spans="1:6" ht="20.25" customHeight="1">
      <c r="A41" s="72">
        <v>36</v>
      </c>
      <c r="B41" s="73">
        <v>747</v>
      </c>
      <c r="C41" s="74" t="s">
        <v>42</v>
      </c>
      <c r="D41" s="75" t="s">
        <v>40</v>
      </c>
      <c r="E41" s="76" t="s">
        <v>39</v>
      </c>
      <c r="F41" s="77">
        <v>35901</v>
      </c>
    </row>
    <row r="42" spans="1:6" ht="20.25" customHeight="1">
      <c r="A42" s="72">
        <v>37</v>
      </c>
      <c r="B42" s="73">
        <v>780</v>
      </c>
      <c r="C42" s="74" t="s">
        <v>80</v>
      </c>
      <c r="D42" s="75" t="s">
        <v>81</v>
      </c>
      <c r="E42" s="76" t="s">
        <v>39</v>
      </c>
      <c r="F42" s="77">
        <v>35955</v>
      </c>
    </row>
    <row r="43" spans="1:6" ht="20.25" customHeight="1">
      <c r="A43" s="72">
        <v>38</v>
      </c>
      <c r="B43" s="73">
        <v>781</v>
      </c>
      <c r="C43" s="74" t="s">
        <v>82</v>
      </c>
      <c r="D43" s="75" t="s">
        <v>81</v>
      </c>
      <c r="E43" s="76" t="s">
        <v>39</v>
      </c>
      <c r="F43" s="77">
        <v>35879</v>
      </c>
    </row>
    <row r="44" spans="1:6" ht="20.25" customHeight="1">
      <c r="A44" s="72">
        <v>39</v>
      </c>
      <c r="B44" s="73">
        <v>782</v>
      </c>
      <c r="C44" s="74" t="s">
        <v>83</v>
      </c>
      <c r="D44" s="75" t="s">
        <v>81</v>
      </c>
      <c r="E44" s="76" t="s">
        <v>39</v>
      </c>
      <c r="F44" s="77">
        <v>35947</v>
      </c>
    </row>
    <row r="45" spans="1:6" ht="20.25" customHeight="1">
      <c r="A45" s="72">
        <v>40</v>
      </c>
      <c r="B45" s="73">
        <v>783</v>
      </c>
      <c r="C45" s="74" t="s">
        <v>91</v>
      </c>
      <c r="D45" s="75" t="s">
        <v>81</v>
      </c>
      <c r="E45" s="76" t="s">
        <v>39</v>
      </c>
      <c r="F45" s="77">
        <v>35815</v>
      </c>
    </row>
    <row r="46" spans="1:6" ht="20.25" customHeight="1">
      <c r="A46" s="72">
        <v>41</v>
      </c>
      <c r="B46" s="73">
        <v>790</v>
      </c>
      <c r="C46" s="74" t="s">
        <v>37</v>
      </c>
      <c r="D46" s="75" t="s">
        <v>38</v>
      </c>
      <c r="E46" s="76" t="s">
        <v>39</v>
      </c>
      <c r="F46" s="77">
        <v>35683</v>
      </c>
    </row>
    <row r="47" spans="1:6" ht="20.25" customHeight="1">
      <c r="A47" s="72">
        <v>42</v>
      </c>
      <c r="B47" s="73">
        <v>791</v>
      </c>
      <c r="C47" s="74" t="s">
        <v>52</v>
      </c>
      <c r="D47" s="75" t="s">
        <v>53</v>
      </c>
      <c r="E47" s="76" t="s">
        <v>39</v>
      </c>
      <c r="F47" s="77">
        <v>35809</v>
      </c>
    </row>
    <row r="48" spans="1:6" ht="20.25" customHeight="1" thickBot="1">
      <c r="A48" s="72">
        <v>43</v>
      </c>
      <c r="B48" s="124">
        <v>792</v>
      </c>
      <c r="C48" s="79" t="s">
        <v>78</v>
      </c>
      <c r="D48" s="80" t="s">
        <v>79</v>
      </c>
      <c r="E48" s="81" t="s">
        <v>39</v>
      </c>
      <c r="F48" s="82">
        <v>35446</v>
      </c>
    </row>
    <row r="49" spans="1:6" ht="20.25" customHeight="1">
      <c r="A49" s="72">
        <v>44</v>
      </c>
      <c r="B49" s="83"/>
      <c r="C49" s="84"/>
      <c r="D49" s="85"/>
      <c r="E49" s="86"/>
      <c r="F49" s="87"/>
    </row>
    <row r="50" spans="1:6" ht="20.25" customHeight="1">
      <c r="A50" s="72">
        <v>45</v>
      </c>
      <c r="B50" s="73"/>
      <c r="C50" s="74"/>
      <c r="D50" s="75"/>
      <c r="E50" s="76"/>
      <c r="F50" s="77"/>
    </row>
    <row r="51" spans="1:6" ht="20.25" customHeight="1">
      <c r="A51" s="72">
        <v>46</v>
      </c>
      <c r="B51" s="73"/>
      <c r="C51" s="74"/>
      <c r="D51" s="75"/>
      <c r="E51" s="76"/>
      <c r="F51" s="77"/>
    </row>
    <row r="52" spans="1:6" ht="20.25" customHeight="1">
      <c r="A52" s="72">
        <v>47</v>
      </c>
      <c r="B52" s="73"/>
      <c r="C52" s="74"/>
      <c r="D52" s="75"/>
      <c r="E52" s="76"/>
      <c r="F52" s="77"/>
    </row>
    <row r="53" spans="1:6" ht="20.25" customHeight="1">
      <c r="A53" s="72">
        <v>48</v>
      </c>
      <c r="B53" s="73"/>
      <c r="C53" s="74"/>
      <c r="D53" s="75"/>
      <c r="E53" s="76"/>
      <c r="F53" s="77"/>
    </row>
    <row r="54" spans="1:6" ht="20.25" customHeight="1">
      <c r="A54" s="72">
        <v>49</v>
      </c>
      <c r="B54" s="73"/>
      <c r="C54" s="74"/>
      <c r="D54" s="75"/>
      <c r="E54" s="76"/>
      <c r="F54" s="77"/>
    </row>
    <row r="55" spans="1:6" ht="20.25" customHeight="1">
      <c r="A55" s="72">
        <v>50</v>
      </c>
      <c r="B55" s="73"/>
      <c r="C55" s="74"/>
      <c r="D55" s="75"/>
      <c r="E55" s="76"/>
      <c r="F55" s="77"/>
    </row>
    <row r="56" spans="1:6" ht="20.25" customHeight="1">
      <c r="A56" s="72">
        <v>51</v>
      </c>
      <c r="B56" s="73"/>
      <c r="C56" s="74"/>
      <c r="D56" s="75"/>
      <c r="E56" s="76"/>
      <c r="F56" s="77"/>
    </row>
    <row r="57" spans="1:6" ht="20.25" customHeight="1">
      <c r="A57" s="72">
        <v>52</v>
      </c>
      <c r="B57" s="73"/>
      <c r="C57" s="74"/>
      <c r="D57" s="75"/>
      <c r="E57" s="76"/>
      <c r="F57" s="77"/>
    </row>
    <row r="58" spans="1:6" ht="20.25" customHeight="1">
      <c r="A58" s="72">
        <v>53</v>
      </c>
      <c r="B58" s="73"/>
      <c r="C58" s="74"/>
      <c r="D58" s="75"/>
      <c r="E58" s="76"/>
      <c r="F58" s="77"/>
    </row>
    <row r="59" spans="1:6" ht="20.25" customHeight="1">
      <c r="A59" s="72">
        <v>54</v>
      </c>
      <c r="B59" s="73"/>
      <c r="C59" s="74"/>
      <c r="D59" s="75"/>
      <c r="E59" s="76"/>
      <c r="F59" s="77"/>
    </row>
    <row r="60" spans="1:6" ht="20.25" customHeight="1">
      <c r="A60" s="72">
        <v>55</v>
      </c>
      <c r="B60" s="73"/>
      <c r="C60" s="74"/>
      <c r="D60" s="75"/>
      <c r="E60" s="76"/>
      <c r="F60" s="77"/>
    </row>
    <row r="61" spans="1:6" ht="20.25" customHeight="1">
      <c r="A61" s="72">
        <v>56</v>
      </c>
      <c r="B61" s="73"/>
      <c r="C61" s="74"/>
      <c r="D61" s="75"/>
      <c r="E61" s="76"/>
      <c r="F61" s="77"/>
    </row>
    <row r="62" spans="1:6" ht="20.25" customHeight="1" thickBot="1">
      <c r="A62" s="124">
        <v>57</v>
      </c>
      <c r="B62" s="124"/>
      <c r="C62" s="79"/>
      <c r="D62" s="80"/>
      <c r="E62" s="81"/>
      <c r="F62" s="82"/>
    </row>
    <row r="63" spans="1:6" ht="20.25" customHeight="1">
      <c r="A63" s="125">
        <v>58</v>
      </c>
      <c r="B63" s="83"/>
      <c r="C63" s="84"/>
      <c r="D63" s="85"/>
      <c r="E63" s="86"/>
      <c r="F63" s="87"/>
    </row>
    <row r="64" spans="1:6" ht="20.25" customHeight="1">
      <c r="A64" s="72">
        <v>59</v>
      </c>
      <c r="B64" s="73"/>
      <c r="C64" s="74"/>
      <c r="D64" s="75"/>
      <c r="E64" s="76"/>
      <c r="F64" s="77"/>
    </row>
    <row r="65" spans="1:6" ht="20.25" customHeight="1" thickBot="1">
      <c r="A65" s="72">
        <v>60</v>
      </c>
      <c r="B65" s="78"/>
      <c r="C65" s="79"/>
      <c r="D65" s="80"/>
      <c r="E65" s="81"/>
      <c r="F65" s="82"/>
    </row>
    <row r="66" spans="1:6" ht="20.25" customHeight="1">
      <c r="A66" s="72">
        <v>61</v>
      </c>
      <c r="B66" s="83"/>
      <c r="C66" s="84"/>
      <c r="D66" s="85"/>
      <c r="E66" s="86"/>
      <c r="F66" s="87"/>
    </row>
    <row r="67" spans="1:6" ht="20.25" customHeight="1">
      <c r="A67" s="72">
        <v>62</v>
      </c>
      <c r="B67" s="73"/>
      <c r="C67" s="74"/>
      <c r="D67" s="75"/>
      <c r="E67" s="76"/>
      <c r="F67" s="77"/>
    </row>
    <row r="68" spans="1:6" ht="20.25" customHeight="1">
      <c r="A68" s="72">
        <v>63</v>
      </c>
      <c r="B68" s="73"/>
      <c r="C68" s="74"/>
      <c r="D68" s="75"/>
      <c r="E68" s="76"/>
      <c r="F68" s="77"/>
    </row>
    <row r="69" spans="1:6" ht="20.25" customHeight="1" thickBot="1">
      <c r="A69" s="72">
        <v>64</v>
      </c>
      <c r="B69" s="78"/>
      <c r="C69" s="79"/>
      <c r="D69" s="80"/>
      <c r="E69" s="81"/>
      <c r="F69" s="82"/>
    </row>
    <row r="70" spans="1:6" ht="20.25" customHeight="1">
      <c r="A70" s="72">
        <v>65</v>
      </c>
      <c r="B70" s="83"/>
      <c r="C70" s="84"/>
      <c r="D70" s="85"/>
      <c r="E70" s="86"/>
      <c r="F70" s="87"/>
    </row>
    <row r="71" spans="1:6" ht="20.25" customHeight="1">
      <c r="A71" s="72">
        <v>66</v>
      </c>
      <c r="B71" s="73"/>
      <c r="C71" s="74"/>
      <c r="D71" s="75"/>
      <c r="E71" s="76"/>
      <c r="F71" s="77"/>
    </row>
    <row r="72" spans="1:6" ht="20.25" customHeight="1">
      <c r="A72" s="72">
        <v>67</v>
      </c>
      <c r="B72" s="73"/>
      <c r="C72" s="74"/>
      <c r="D72" s="75"/>
      <c r="E72" s="76"/>
      <c r="F72" s="77"/>
    </row>
    <row r="73" spans="1:6" ht="20.25" customHeight="1" thickBot="1">
      <c r="A73" s="72">
        <v>68</v>
      </c>
      <c r="B73" s="78"/>
      <c r="C73" s="79"/>
      <c r="D73" s="80"/>
      <c r="E73" s="81"/>
      <c r="F73" s="82"/>
    </row>
    <row r="74" spans="1:6" ht="20.25" customHeight="1">
      <c r="A74" s="72">
        <v>69</v>
      </c>
      <c r="B74" s="83"/>
      <c r="C74" s="84"/>
      <c r="D74" s="85"/>
      <c r="E74" s="86"/>
      <c r="F74" s="87"/>
    </row>
    <row r="75" spans="1:6" ht="20.25" customHeight="1">
      <c r="A75" s="72">
        <v>70</v>
      </c>
      <c r="B75" s="73"/>
      <c r="C75" s="74"/>
      <c r="D75" s="75"/>
      <c r="E75" s="76"/>
      <c r="F75" s="77"/>
    </row>
    <row r="76" spans="1:6" ht="20.25" customHeight="1">
      <c r="A76" s="72">
        <v>71</v>
      </c>
      <c r="B76" s="73"/>
      <c r="C76" s="74"/>
      <c r="D76" s="75"/>
      <c r="E76" s="76"/>
      <c r="F76" s="77"/>
    </row>
    <row r="77" spans="1:6" ht="20.25" customHeight="1" thickBot="1">
      <c r="A77" s="72">
        <v>72</v>
      </c>
      <c r="B77" s="78"/>
      <c r="C77" s="79"/>
      <c r="D77" s="80"/>
      <c r="E77" s="81"/>
      <c r="F77" s="82"/>
    </row>
    <row r="78" spans="1:6" ht="20.25" customHeight="1">
      <c r="A78" s="72">
        <v>73</v>
      </c>
      <c r="B78" s="83"/>
      <c r="C78" s="84"/>
      <c r="D78" s="85"/>
      <c r="E78" s="86"/>
      <c r="F78" s="87"/>
    </row>
    <row r="79" spans="1:6" ht="20.25" customHeight="1">
      <c r="A79" s="72">
        <v>74</v>
      </c>
      <c r="B79" s="73"/>
      <c r="C79" s="74"/>
      <c r="D79" s="75"/>
      <c r="E79" s="76"/>
      <c r="F79" s="77"/>
    </row>
    <row r="80" spans="1:6" ht="20.25" customHeight="1">
      <c r="A80" s="72">
        <v>75</v>
      </c>
      <c r="B80" s="73"/>
      <c r="C80" s="74"/>
      <c r="D80" s="75"/>
      <c r="E80" s="76"/>
      <c r="F80" s="77"/>
    </row>
    <row r="81" spans="1:6" ht="20.25" customHeight="1" thickBot="1">
      <c r="A81" s="72">
        <v>76</v>
      </c>
      <c r="B81" s="78"/>
      <c r="C81" s="79"/>
      <c r="D81" s="80"/>
      <c r="E81" s="81"/>
      <c r="F81" s="82"/>
    </row>
    <row r="82" spans="1:6" ht="20.25" customHeight="1">
      <c r="A82" s="72">
        <v>77</v>
      </c>
      <c r="B82" s="83"/>
      <c r="C82" s="84"/>
      <c r="D82" s="85"/>
      <c r="E82" s="86"/>
      <c r="F82" s="87"/>
    </row>
    <row r="83" spans="1:6" ht="20.25" customHeight="1">
      <c r="A83" s="72">
        <v>78</v>
      </c>
      <c r="B83" s="73"/>
      <c r="C83" s="74"/>
      <c r="D83" s="75"/>
      <c r="E83" s="76"/>
      <c r="F83" s="77"/>
    </row>
    <row r="84" spans="1:6" ht="20.25" customHeight="1">
      <c r="A84" s="72">
        <v>79</v>
      </c>
      <c r="B84" s="73"/>
      <c r="C84" s="74"/>
      <c r="D84" s="75"/>
      <c r="E84" s="76"/>
      <c r="F84" s="77"/>
    </row>
    <row r="85" spans="1:6" ht="20.25" customHeight="1" thickBot="1">
      <c r="A85" s="72">
        <v>80</v>
      </c>
      <c r="B85" s="78"/>
      <c r="C85" s="79"/>
      <c r="D85" s="80"/>
      <c r="E85" s="81"/>
      <c r="F85" s="82"/>
    </row>
    <row r="86" spans="1:6" ht="20.25" customHeight="1">
      <c r="A86" s="72">
        <v>81</v>
      </c>
      <c r="B86" s="83"/>
      <c r="C86" s="84"/>
      <c r="D86" s="85"/>
      <c r="E86" s="86"/>
      <c r="F86" s="87"/>
    </row>
    <row r="87" spans="1:6" ht="20.25" customHeight="1">
      <c r="A87" s="72">
        <v>82</v>
      </c>
      <c r="B87" s="73"/>
      <c r="C87" s="74"/>
      <c r="D87" s="75"/>
      <c r="E87" s="76"/>
      <c r="F87" s="77"/>
    </row>
    <row r="88" spans="1:6" ht="20.25" customHeight="1">
      <c r="A88" s="72">
        <v>83</v>
      </c>
      <c r="B88" s="73"/>
      <c r="C88" s="74"/>
      <c r="D88" s="75"/>
      <c r="E88" s="76"/>
      <c r="F88" s="77"/>
    </row>
    <row r="89" spans="1:6" ht="20.25" customHeight="1" thickBot="1">
      <c r="A89" s="72">
        <v>84</v>
      </c>
      <c r="B89" s="78"/>
      <c r="C89" s="79"/>
      <c r="D89" s="80"/>
      <c r="E89" s="81"/>
      <c r="F89" s="82"/>
    </row>
    <row r="90" spans="1:6" ht="20.25" customHeight="1">
      <c r="A90" s="72">
        <v>85</v>
      </c>
      <c r="B90" s="83"/>
      <c r="C90" s="84"/>
      <c r="D90" s="84"/>
      <c r="E90" s="86"/>
      <c r="F90" s="87"/>
    </row>
    <row r="91" spans="1:6" ht="20.25" customHeight="1">
      <c r="A91" s="72">
        <v>86</v>
      </c>
      <c r="B91" s="73"/>
      <c r="C91" s="74"/>
      <c r="D91" s="74"/>
      <c r="E91" s="76"/>
      <c r="F91" s="77"/>
    </row>
    <row r="92" spans="1:6" ht="20.25" customHeight="1">
      <c r="A92" s="72">
        <v>87</v>
      </c>
      <c r="B92" s="73"/>
      <c r="C92" s="74"/>
      <c r="D92" s="74"/>
      <c r="E92" s="76"/>
      <c r="F92" s="77"/>
    </row>
    <row r="93" spans="1:6" ht="20.25" customHeight="1" thickBot="1">
      <c r="A93" s="72">
        <v>88</v>
      </c>
      <c r="B93" s="78"/>
      <c r="C93" s="79"/>
      <c r="D93" s="79"/>
      <c r="E93" s="81"/>
      <c r="F93" s="82"/>
    </row>
    <row r="94" spans="1:6" ht="20.25" customHeight="1">
      <c r="A94" s="72">
        <v>89</v>
      </c>
      <c r="B94" s="83"/>
      <c r="C94" s="84"/>
      <c r="D94" s="84"/>
      <c r="E94" s="86"/>
      <c r="F94" s="87"/>
    </row>
    <row r="95" spans="1:6" ht="20.25" customHeight="1">
      <c r="A95" s="72">
        <v>90</v>
      </c>
      <c r="B95" s="73"/>
      <c r="C95" s="74"/>
      <c r="D95" s="74"/>
      <c r="E95" s="76"/>
      <c r="F95" s="77"/>
    </row>
    <row r="96" spans="1:6" ht="20.25" customHeight="1">
      <c r="A96" s="72">
        <v>91</v>
      </c>
      <c r="B96" s="73"/>
      <c r="C96" s="74"/>
      <c r="D96" s="74"/>
      <c r="E96" s="76"/>
      <c r="F96" s="77"/>
    </row>
    <row r="97" spans="1:6" ht="20.25" customHeight="1" thickBot="1">
      <c r="A97" s="72">
        <v>92</v>
      </c>
      <c r="B97" s="78"/>
      <c r="C97" s="79"/>
      <c r="D97" s="79"/>
      <c r="E97" s="81"/>
      <c r="F97" s="82"/>
    </row>
    <row r="98" spans="1:6" ht="20.25" customHeight="1">
      <c r="A98" s="72">
        <v>93</v>
      </c>
      <c r="B98" s="83"/>
      <c r="C98" s="84"/>
      <c r="D98" s="84"/>
      <c r="E98" s="86"/>
      <c r="F98" s="87"/>
    </row>
    <row r="99" spans="1:6" ht="20.25" customHeight="1">
      <c r="A99" s="72">
        <v>94</v>
      </c>
      <c r="B99" s="73"/>
      <c r="C99" s="74"/>
      <c r="D99" s="74"/>
      <c r="E99" s="76"/>
      <c r="F99" s="77"/>
    </row>
    <row r="100" spans="1:6" ht="20.25" customHeight="1">
      <c r="A100" s="72">
        <v>95</v>
      </c>
      <c r="B100" s="73"/>
      <c r="C100" s="74"/>
      <c r="D100" s="74"/>
      <c r="E100" s="76"/>
      <c r="F100" s="77"/>
    </row>
    <row r="101" spans="1:6" ht="20.25" customHeight="1" thickBot="1">
      <c r="A101" s="72">
        <v>96</v>
      </c>
      <c r="B101" s="78"/>
      <c r="C101" s="79"/>
      <c r="D101" s="79"/>
      <c r="E101" s="81"/>
      <c r="F101" s="82"/>
    </row>
    <row r="102" spans="1:6" ht="20.25" customHeight="1">
      <c r="A102" s="72">
        <v>97</v>
      </c>
      <c r="B102" s="83"/>
      <c r="C102" s="121"/>
      <c r="D102" s="121"/>
      <c r="E102" s="86"/>
      <c r="F102" s="87"/>
    </row>
    <row r="103" spans="1:6" ht="20.25" customHeight="1">
      <c r="A103" s="72">
        <v>98</v>
      </c>
      <c r="B103" s="73"/>
      <c r="C103" s="122"/>
      <c r="D103" s="122"/>
      <c r="E103" s="76"/>
      <c r="F103" s="77"/>
    </row>
    <row r="104" spans="1:6" ht="20.25" customHeight="1">
      <c r="A104" s="72">
        <v>99</v>
      </c>
      <c r="B104" s="73"/>
      <c r="C104" s="122"/>
      <c r="D104" s="122"/>
      <c r="E104" s="76"/>
      <c r="F104" s="77"/>
    </row>
    <row r="105" spans="1:6" ht="20.25" customHeight="1" thickBot="1">
      <c r="A105" s="72">
        <v>100</v>
      </c>
      <c r="B105" s="78"/>
      <c r="C105" s="123"/>
      <c r="D105" s="123"/>
      <c r="E105" s="81"/>
      <c r="F105" s="82"/>
    </row>
    <row r="106" spans="1:6" ht="20.25" customHeight="1">
      <c r="A106" s="72">
        <v>101</v>
      </c>
      <c r="B106" s="83"/>
      <c r="C106" s="121"/>
      <c r="D106" s="121"/>
      <c r="E106" s="86"/>
      <c r="F106" s="87"/>
    </row>
    <row r="107" spans="1:6" ht="20.25" customHeight="1">
      <c r="A107" s="72">
        <v>102</v>
      </c>
      <c r="B107" s="73"/>
      <c r="C107" s="122"/>
      <c r="D107" s="122"/>
      <c r="E107" s="76"/>
      <c r="F107" s="77"/>
    </row>
    <row r="108" spans="1:6" ht="20.25" customHeight="1">
      <c r="A108" s="72">
        <v>103</v>
      </c>
      <c r="B108" s="73"/>
      <c r="C108" s="122"/>
      <c r="D108" s="122"/>
      <c r="E108" s="76"/>
      <c r="F108" s="77"/>
    </row>
    <row r="109" spans="1:6" ht="20.25" customHeight="1" thickBot="1">
      <c r="A109" s="72">
        <v>104</v>
      </c>
      <c r="B109" s="78"/>
      <c r="C109" s="123"/>
      <c r="D109" s="123"/>
      <c r="E109" s="81"/>
      <c r="F109" s="82"/>
    </row>
    <row r="110" spans="1:6" ht="20.25" customHeight="1">
      <c r="A110" s="72">
        <v>105</v>
      </c>
      <c r="B110" s="83"/>
      <c r="C110" s="121"/>
      <c r="D110" s="121"/>
      <c r="E110" s="86"/>
      <c r="F110" s="87"/>
    </row>
    <row r="111" spans="1:6" ht="20.25" customHeight="1">
      <c r="A111" s="72">
        <v>106</v>
      </c>
      <c r="B111" s="73"/>
      <c r="C111" s="122"/>
      <c r="D111" s="122"/>
      <c r="E111" s="76"/>
      <c r="F111" s="77"/>
    </row>
    <row r="112" spans="1:6" ht="20.25" customHeight="1">
      <c r="A112" s="72">
        <v>107</v>
      </c>
      <c r="B112" s="73"/>
      <c r="C112" s="122"/>
      <c r="D112" s="122"/>
      <c r="E112" s="76"/>
      <c r="F112" s="77"/>
    </row>
    <row r="113" spans="1:6" ht="20.25" customHeight="1" thickBot="1">
      <c r="A113" s="72">
        <v>108</v>
      </c>
      <c r="B113" s="78"/>
      <c r="C113" s="123"/>
      <c r="D113" s="123"/>
      <c r="E113" s="81"/>
      <c r="F113" s="82"/>
    </row>
    <row r="114" spans="1:6" ht="20.25" customHeight="1">
      <c r="A114" s="72">
        <v>109</v>
      </c>
      <c r="B114" s="83"/>
      <c r="C114" s="121"/>
      <c r="D114" s="121"/>
      <c r="E114" s="86"/>
      <c r="F114" s="87"/>
    </row>
    <row r="115" spans="1:6" ht="20.25" customHeight="1">
      <c r="A115" s="72">
        <v>110</v>
      </c>
      <c r="B115" s="73"/>
      <c r="C115" s="74"/>
      <c r="D115" s="74"/>
      <c r="E115" s="76"/>
      <c r="F115" s="77"/>
    </row>
    <row r="116" spans="1:6" ht="20.25" customHeight="1">
      <c r="A116" s="72">
        <v>111</v>
      </c>
      <c r="B116" s="73"/>
      <c r="C116" s="74"/>
      <c r="D116" s="74"/>
      <c r="E116" s="76"/>
      <c r="F116" s="77"/>
    </row>
    <row r="117" spans="1:6" ht="20.25" customHeight="1" thickBot="1">
      <c r="A117" s="72">
        <v>112</v>
      </c>
      <c r="B117" s="78"/>
      <c r="C117" s="79"/>
      <c r="D117" s="79"/>
      <c r="E117" s="81"/>
      <c r="F117" s="82"/>
    </row>
    <row r="118" spans="1:6" ht="20.25" customHeight="1">
      <c r="A118" s="72">
        <v>113</v>
      </c>
      <c r="B118" s="83"/>
      <c r="C118" s="84"/>
      <c r="D118" s="84"/>
      <c r="E118" s="86"/>
      <c r="F118" s="87"/>
    </row>
    <row r="119" spans="1:6" ht="20.25" customHeight="1">
      <c r="A119" s="72">
        <v>114</v>
      </c>
      <c r="B119" s="73"/>
      <c r="C119" s="74"/>
      <c r="D119" s="74"/>
      <c r="E119" s="76"/>
      <c r="F119" s="77"/>
    </row>
    <row r="120" spans="1:6" ht="20.25" customHeight="1">
      <c r="A120" s="72">
        <v>115</v>
      </c>
      <c r="B120" s="73"/>
      <c r="C120" s="74"/>
      <c r="D120" s="74"/>
      <c r="E120" s="76"/>
      <c r="F120" s="77"/>
    </row>
    <row r="121" spans="1:6" ht="20.25" customHeight="1" thickBot="1">
      <c r="A121" s="72">
        <v>116</v>
      </c>
      <c r="B121" s="78"/>
      <c r="C121" s="79"/>
      <c r="D121" s="79"/>
      <c r="E121" s="81"/>
      <c r="F121" s="82"/>
    </row>
    <row r="122" spans="1:6" ht="20.25" customHeight="1">
      <c r="A122" s="72">
        <v>117</v>
      </c>
      <c r="B122" s="83"/>
      <c r="C122" s="84"/>
      <c r="D122" s="84"/>
      <c r="E122" s="86"/>
      <c r="F122" s="87"/>
    </row>
    <row r="123" spans="1:6" ht="20.25" customHeight="1">
      <c r="A123" s="72">
        <v>118</v>
      </c>
      <c r="B123" s="73"/>
      <c r="C123" s="74"/>
      <c r="D123" s="74"/>
      <c r="E123" s="76"/>
      <c r="F123" s="77"/>
    </row>
    <row r="124" spans="1:6" ht="20.25" customHeight="1">
      <c r="A124" s="72">
        <v>119</v>
      </c>
      <c r="B124" s="73"/>
      <c r="C124" s="74"/>
      <c r="D124" s="74"/>
      <c r="E124" s="76"/>
      <c r="F124" s="77"/>
    </row>
    <row r="125" spans="1:6" ht="20.25" customHeight="1" thickBot="1">
      <c r="A125" s="72">
        <v>120</v>
      </c>
      <c r="B125" s="78"/>
      <c r="C125" s="79"/>
      <c r="D125" s="79"/>
      <c r="E125" s="81"/>
      <c r="F125" s="82"/>
    </row>
    <row r="126" spans="1:6" ht="20.25" customHeight="1">
      <c r="A126" s="72">
        <v>121</v>
      </c>
      <c r="B126" s="83"/>
      <c r="C126" s="84"/>
      <c r="D126" s="84"/>
      <c r="E126" s="86"/>
      <c r="F126" s="87"/>
    </row>
    <row r="127" spans="1:6" ht="20.25" customHeight="1">
      <c r="A127" s="72">
        <v>122</v>
      </c>
      <c r="B127" s="73"/>
      <c r="C127" s="74"/>
      <c r="D127" s="74"/>
      <c r="E127" s="76"/>
      <c r="F127" s="77"/>
    </row>
    <row r="128" spans="1:6" ht="20.25" customHeight="1">
      <c r="A128" s="72">
        <v>123</v>
      </c>
      <c r="B128" s="73"/>
      <c r="C128" s="74"/>
      <c r="D128" s="74"/>
      <c r="E128" s="76"/>
      <c r="F128" s="77"/>
    </row>
    <row r="129" spans="1:6" ht="20.25" customHeight="1" thickBot="1">
      <c r="A129" s="72">
        <v>124</v>
      </c>
      <c r="B129" s="78"/>
      <c r="C129" s="79"/>
      <c r="D129" s="79"/>
      <c r="E129" s="81"/>
      <c r="F129" s="82"/>
    </row>
    <row r="130" spans="1:6" ht="20.25" customHeight="1">
      <c r="A130" s="72">
        <v>125</v>
      </c>
      <c r="B130" s="83"/>
      <c r="C130" s="84"/>
      <c r="D130" s="84"/>
      <c r="E130" s="86"/>
      <c r="F130" s="87"/>
    </row>
    <row r="131" spans="1:6" ht="20.25" customHeight="1">
      <c r="A131" s="72">
        <v>126</v>
      </c>
      <c r="B131" s="73"/>
      <c r="C131" s="74"/>
      <c r="D131" s="74"/>
      <c r="E131" s="76"/>
      <c r="F131" s="77"/>
    </row>
    <row r="132" spans="1:6" ht="20.25" customHeight="1">
      <c r="A132" s="72">
        <v>127</v>
      </c>
      <c r="B132" s="73"/>
      <c r="C132" s="74"/>
      <c r="D132" s="74"/>
      <c r="E132" s="76"/>
      <c r="F132" s="77"/>
    </row>
    <row r="133" spans="1:6" ht="20.25" customHeight="1" thickBot="1">
      <c r="A133" s="72">
        <v>128</v>
      </c>
      <c r="B133" s="78"/>
      <c r="C133" s="79"/>
      <c r="D133" s="79"/>
      <c r="E133" s="81"/>
      <c r="F133" s="82"/>
    </row>
    <row r="134" spans="1:6" ht="20.25" customHeight="1">
      <c r="A134" s="72">
        <v>129</v>
      </c>
      <c r="B134" s="83"/>
      <c r="C134" s="84"/>
      <c r="D134" s="84"/>
      <c r="E134" s="86"/>
      <c r="F134" s="87"/>
    </row>
    <row r="135" spans="1:6" ht="20.25" customHeight="1">
      <c r="A135" s="72">
        <v>130</v>
      </c>
      <c r="B135" s="73"/>
      <c r="C135" s="74"/>
      <c r="D135" s="74"/>
      <c r="E135" s="76"/>
      <c r="F135" s="77"/>
    </row>
    <row r="136" spans="1:6" ht="20.25" customHeight="1">
      <c r="A136" s="72">
        <v>131</v>
      </c>
      <c r="B136" s="73"/>
      <c r="C136" s="74"/>
      <c r="D136" s="74"/>
      <c r="E136" s="76"/>
      <c r="F136" s="77"/>
    </row>
    <row r="137" spans="1:6" ht="20.25" customHeight="1" thickBot="1">
      <c r="A137" s="72">
        <v>132</v>
      </c>
      <c r="B137" s="78"/>
      <c r="C137" s="79"/>
      <c r="D137" s="79"/>
      <c r="E137" s="81"/>
      <c r="F137" s="82"/>
    </row>
    <row r="138" spans="1:6" ht="20.25" customHeight="1">
      <c r="A138" s="72">
        <v>133</v>
      </c>
      <c r="B138" s="83"/>
      <c r="C138" s="84"/>
      <c r="D138" s="84"/>
      <c r="E138" s="86"/>
      <c r="F138" s="87"/>
    </row>
    <row r="139" spans="1:6" ht="20.25" customHeight="1">
      <c r="A139" s="72">
        <v>134</v>
      </c>
      <c r="B139" s="73"/>
      <c r="C139" s="74"/>
      <c r="D139" s="74"/>
      <c r="E139" s="76"/>
      <c r="F139" s="77"/>
    </row>
    <row r="140" spans="1:6" ht="20.25" customHeight="1">
      <c r="A140" s="72">
        <v>135</v>
      </c>
      <c r="B140" s="73"/>
      <c r="C140" s="74"/>
      <c r="D140" s="74"/>
      <c r="E140" s="76"/>
      <c r="F140" s="77"/>
    </row>
    <row r="141" spans="1:6" ht="20.25" customHeight="1" thickBot="1">
      <c r="A141" s="72">
        <v>136</v>
      </c>
      <c r="B141" s="78"/>
      <c r="C141" s="79"/>
      <c r="D141" s="79"/>
      <c r="E141" s="81"/>
      <c r="F141" s="82"/>
    </row>
    <row r="142" spans="1:6" ht="20.25" customHeight="1">
      <c r="A142" s="72">
        <v>137</v>
      </c>
      <c r="B142" s="83"/>
      <c r="C142" s="84"/>
      <c r="D142" s="84"/>
      <c r="E142" s="86"/>
      <c r="F142" s="87"/>
    </row>
    <row r="143" spans="1:6" ht="20.25" customHeight="1">
      <c r="A143" s="72">
        <v>138</v>
      </c>
      <c r="B143" s="73"/>
      <c r="C143" s="74"/>
      <c r="D143" s="74"/>
      <c r="E143" s="76"/>
      <c r="F143" s="77"/>
    </row>
    <row r="144" spans="1:6" ht="20.25" customHeight="1">
      <c r="A144" s="72">
        <v>139</v>
      </c>
      <c r="B144" s="73"/>
      <c r="C144" s="74"/>
      <c r="D144" s="74"/>
      <c r="E144" s="76"/>
      <c r="F144" s="77"/>
    </row>
    <row r="145" spans="1:6" ht="20.25" customHeight="1" thickBot="1">
      <c r="A145" s="72">
        <v>140</v>
      </c>
      <c r="B145" s="78"/>
      <c r="C145" s="79"/>
      <c r="D145" s="79"/>
      <c r="E145" s="81"/>
      <c r="F145" s="82"/>
    </row>
    <row r="146" spans="1:6" ht="20.25" customHeight="1">
      <c r="A146" s="72">
        <v>141</v>
      </c>
      <c r="B146" s="83"/>
      <c r="C146" s="84"/>
      <c r="D146" s="84"/>
      <c r="E146" s="86"/>
      <c r="F146" s="87"/>
    </row>
    <row r="147" spans="1:6" ht="20.25" customHeight="1">
      <c r="A147" s="72">
        <v>142</v>
      </c>
      <c r="B147" s="73"/>
      <c r="C147" s="74"/>
      <c r="D147" s="74"/>
      <c r="E147" s="76"/>
      <c r="F147" s="77"/>
    </row>
    <row r="148" spans="1:6" ht="20.25" customHeight="1">
      <c r="A148" s="72">
        <v>143</v>
      </c>
      <c r="B148" s="73"/>
      <c r="C148" s="74"/>
      <c r="D148" s="74"/>
      <c r="E148" s="76"/>
      <c r="F148" s="77"/>
    </row>
    <row r="149" spans="1:6" ht="20.25" customHeight="1" thickBot="1">
      <c r="A149" s="72">
        <v>144</v>
      </c>
      <c r="B149" s="78"/>
      <c r="C149" s="79"/>
      <c r="D149" s="79"/>
      <c r="E149" s="81"/>
      <c r="F149" s="82"/>
    </row>
    <row r="150" spans="1:6" ht="20.25" customHeight="1">
      <c r="A150" s="72">
        <v>145</v>
      </c>
      <c r="B150" s="83"/>
      <c r="C150" s="84"/>
      <c r="D150" s="84"/>
      <c r="E150" s="86"/>
      <c r="F150" s="87"/>
    </row>
    <row r="151" spans="1:6" ht="20.25" customHeight="1">
      <c r="A151" s="72">
        <v>146</v>
      </c>
      <c r="B151" s="73"/>
      <c r="C151" s="74"/>
      <c r="D151" s="74"/>
      <c r="E151" s="76"/>
      <c r="F151" s="77"/>
    </row>
    <row r="152" spans="1:6" ht="20.25" customHeight="1">
      <c r="A152" s="72">
        <v>147</v>
      </c>
      <c r="B152" s="73"/>
      <c r="C152" s="74"/>
      <c r="D152" s="74"/>
      <c r="E152" s="76"/>
      <c r="F152" s="77"/>
    </row>
    <row r="153" spans="1:6" ht="20.25" customHeight="1" thickBot="1">
      <c r="A153" s="72">
        <v>148</v>
      </c>
      <c r="B153" s="78"/>
      <c r="C153" s="79"/>
      <c r="D153" s="79"/>
      <c r="E153" s="81"/>
      <c r="F153" s="82"/>
    </row>
    <row r="154" spans="1:6" ht="20.25" customHeight="1">
      <c r="A154" s="72">
        <v>149</v>
      </c>
      <c r="B154" s="83"/>
      <c r="C154" s="84"/>
      <c r="D154" s="84"/>
      <c r="E154" s="86"/>
      <c r="F154" s="87"/>
    </row>
    <row r="155" spans="1:6" ht="20.25" customHeight="1">
      <c r="A155" s="72">
        <v>150</v>
      </c>
      <c r="B155" s="73"/>
      <c r="C155" s="74"/>
      <c r="D155" s="74"/>
      <c r="E155" s="76"/>
      <c r="F155" s="77"/>
    </row>
    <row r="156" spans="1:6" ht="20.25" customHeight="1">
      <c r="A156" s="72">
        <v>151</v>
      </c>
      <c r="B156" s="73"/>
      <c r="C156" s="74"/>
      <c r="D156" s="74"/>
      <c r="E156" s="76"/>
      <c r="F156" s="77"/>
    </row>
    <row r="157" spans="1:6" ht="20.25" customHeight="1" thickBot="1">
      <c r="A157" s="72">
        <v>152</v>
      </c>
      <c r="B157" s="78"/>
      <c r="C157" s="79"/>
      <c r="D157" s="79"/>
      <c r="E157" s="81"/>
      <c r="F157" s="82"/>
    </row>
    <row r="158" spans="1:6" ht="20.25" customHeight="1">
      <c r="A158" s="72">
        <v>153</v>
      </c>
      <c r="B158" s="83"/>
      <c r="C158" s="84"/>
      <c r="D158" s="84"/>
      <c r="E158" s="86"/>
      <c r="F158" s="87"/>
    </row>
    <row r="159" spans="1:6" ht="20.25" customHeight="1">
      <c r="A159" s="72">
        <v>154</v>
      </c>
      <c r="B159" s="73"/>
      <c r="C159" s="74"/>
      <c r="D159" s="74"/>
      <c r="E159" s="76"/>
      <c r="F159" s="77"/>
    </row>
    <row r="160" spans="1:6" ht="20.25" customHeight="1">
      <c r="A160" s="72">
        <v>155</v>
      </c>
      <c r="B160" s="73"/>
      <c r="C160" s="74"/>
      <c r="D160" s="74"/>
      <c r="E160" s="76"/>
      <c r="F160" s="77"/>
    </row>
    <row r="161" spans="1:6" ht="20.25" customHeight="1" thickBot="1">
      <c r="A161" s="72">
        <v>156</v>
      </c>
      <c r="B161" s="78"/>
      <c r="C161" s="79"/>
      <c r="D161" s="79"/>
      <c r="E161" s="81"/>
      <c r="F161" s="82"/>
    </row>
    <row r="162" spans="1:6" ht="20.25" customHeight="1">
      <c r="A162" s="72">
        <v>157</v>
      </c>
      <c r="B162" s="83"/>
      <c r="C162" s="84"/>
      <c r="D162" s="84"/>
      <c r="E162" s="86"/>
      <c r="F162" s="87"/>
    </row>
    <row r="163" spans="1:6" ht="20.25" customHeight="1">
      <c r="A163" s="72">
        <v>158</v>
      </c>
      <c r="B163" s="73"/>
      <c r="C163" s="74"/>
      <c r="D163" s="74"/>
      <c r="E163" s="76"/>
      <c r="F163" s="77"/>
    </row>
    <row r="164" spans="1:6" ht="20.25" customHeight="1">
      <c r="A164" s="72">
        <v>159</v>
      </c>
      <c r="B164" s="73"/>
      <c r="C164" s="74"/>
      <c r="D164" s="74"/>
      <c r="E164" s="76"/>
      <c r="F164" s="77"/>
    </row>
    <row r="165" spans="1:6" ht="20.25" customHeight="1" thickBot="1">
      <c r="A165" s="72">
        <v>160</v>
      </c>
      <c r="B165" s="78"/>
      <c r="C165" s="79"/>
      <c r="D165" s="79"/>
      <c r="E165" s="81"/>
      <c r="F165" s="82"/>
    </row>
    <row r="166" spans="1:6" ht="20.25" customHeight="1">
      <c r="A166" s="72">
        <v>161</v>
      </c>
      <c r="B166" s="83"/>
      <c r="C166" s="84"/>
      <c r="D166" s="84"/>
      <c r="E166" s="86"/>
      <c r="F166" s="87"/>
    </row>
    <row r="167" spans="1:6" ht="20.25" customHeight="1">
      <c r="A167" s="72">
        <v>162</v>
      </c>
      <c r="B167" s="73"/>
      <c r="C167" s="74"/>
      <c r="D167" s="74"/>
      <c r="E167" s="76"/>
      <c r="F167" s="77"/>
    </row>
    <row r="168" spans="1:6" ht="20.25" customHeight="1">
      <c r="A168" s="72">
        <v>163</v>
      </c>
      <c r="B168" s="73"/>
      <c r="C168" s="74"/>
      <c r="D168" s="74"/>
      <c r="E168" s="76"/>
      <c r="F168" s="77"/>
    </row>
    <row r="169" spans="1:6" ht="20.25" customHeight="1" thickBot="1">
      <c r="A169" s="72">
        <v>164</v>
      </c>
      <c r="B169" s="78"/>
      <c r="C169" s="79"/>
      <c r="D169" s="79"/>
      <c r="E169" s="81"/>
      <c r="F169" s="82"/>
    </row>
    <row r="170" spans="1:6" ht="20.25" customHeight="1">
      <c r="A170" s="72">
        <v>165</v>
      </c>
      <c r="B170" s="83"/>
      <c r="C170" s="84"/>
      <c r="D170" s="84"/>
      <c r="E170" s="86"/>
      <c r="F170" s="87"/>
    </row>
    <row r="171" spans="1:6" ht="20.25" customHeight="1">
      <c r="A171" s="72">
        <v>166</v>
      </c>
      <c r="B171" s="73"/>
      <c r="C171" s="74"/>
      <c r="D171" s="74"/>
      <c r="E171" s="76"/>
      <c r="F171" s="77"/>
    </row>
    <row r="172" spans="1:6" ht="20.25" customHeight="1">
      <c r="A172" s="72">
        <v>167</v>
      </c>
      <c r="B172" s="73"/>
      <c r="C172" s="74"/>
      <c r="D172" s="74"/>
      <c r="E172" s="76"/>
      <c r="F172" s="77"/>
    </row>
    <row r="173" spans="1:6" ht="20.25" customHeight="1" thickBot="1">
      <c r="A173" s="72">
        <v>168</v>
      </c>
      <c r="B173" s="78"/>
      <c r="C173" s="79"/>
      <c r="D173" s="79"/>
      <c r="E173" s="81"/>
      <c r="F173" s="82"/>
    </row>
    <row r="174" spans="1:6" ht="20.25" customHeight="1">
      <c r="A174" s="72">
        <v>169</v>
      </c>
      <c r="B174" s="83"/>
      <c r="C174" s="84"/>
      <c r="D174" s="84"/>
      <c r="E174" s="86"/>
      <c r="F174" s="87"/>
    </row>
    <row r="175" spans="1:6" ht="20.25" customHeight="1">
      <c r="A175" s="72">
        <v>170</v>
      </c>
      <c r="B175" s="73"/>
      <c r="C175" s="74"/>
      <c r="D175" s="74"/>
      <c r="E175" s="76"/>
      <c r="F175" s="77"/>
    </row>
    <row r="176" spans="1:6" ht="20.25" customHeight="1">
      <c r="A176" s="72">
        <v>171</v>
      </c>
      <c r="B176" s="73"/>
      <c r="C176" s="74"/>
      <c r="D176" s="74"/>
      <c r="E176" s="76"/>
      <c r="F176" s="77"/>
    </row>
    <row r="177" spans="1:6" ht="20.25" customHeight="1" thickBot="1">
      <c r="A177" s="72">
        <v>172</v>
      </c>
      <c r="B177" s="78"/>
      <c r="C177" s="79"/>
      <c r="D177" s="79"/>
      <c r="E177" s="81"/>
      <c r="F177" s="82"/>
    </row>
    <row r="178" spans="1:6" ht="20.25" customHeight="1">
      <c r="A178" s="72">
        <v>173</v>
      </c>
      <c r="B178" s="83"/>
      <c r="C178" s="84"/>
      <c r="D178" s="84"/>
      <c r="E178" s="86"/>
      <c r="F178" s="87"/>
    </row>
    <row r="179" spans="1:6" ht="20.25" customHeight="1">
      <c r="A179" s="72">
        <v>174</v>
      </c>
      <c r="B179" s="73"/>
      <c r="C179" s="74"/>
      <c r="D179" s="74"/>
      <c r="E179" s="76"/>
      <c r="F179" s="77"/>
    </row>
    <row r="180" spans="1:6" ht="20.25" customHeight="1">
      <c r="A180" s="72">
        <v>175</v>
      </c>
      <c r="B180" s="73"/>
      <c r="C180" s="74"/>
      <c r="D180" s="74"/>
      <c r="E180" s="76"/>
      <c r="F180" s="77"/>
    </row>
    <row r="181" spans="1:6" ht="20.25" customHeight="1" thickBot="1">
      <c r="A181" s="72">
        <v>176</v>
      </c>
      <c r="B181" s="78"/>
      <c r="C181" s="79"/>
      <c r="D181" s="79"/>
      <c r="E181" s="81"/>
      <c r="F181" s="82"/>
    </row>
    <row r="182" spans="1:6" ht="20.25" customHeight="1">
      <c r="A182" s="72">
        <v>177</v>
      </c>
      <c r="B182" s="83"/>
      <c r="C182" s="84"/>
      <c r="D182" s="84"/>
      <c r="E182" s="86"/>
      <c r="F182" s="87"/>
    </row>
    <row r="183" spans="1:6" ht="20.25" customHeight="1">
      <c r="A183" s="72">
        <v>178</v>
      </c>
      <c r="B183" s="73"/>
      <c r="C183" s="74"/>
      <c r="D183" s="74"/>
      <c r="E183" s="76"/>
      <c r="F183" s="77"/>
    </row>
    <row r="184" spans="1:6" ht="20.25" customHeight="1">
      <c r="A184" s="72">
        <v>179</v>
      </c>
      <c r="B184" s="73"/>
      <c r="C184" s="74"/>
      <c r="D184" s="74"/>
      <c r="E184" s="76"/>
      <c r="F184" s="77"/>
    </row>
    <row r="185" spans="1:6" ht="20.25" customHeight="1" thickBot="1">
      <c r="A185" s="72">
        <v>180</v>
      </c>
      <c r="B185" s="78"/>
      <c r="C185" s="79"/>
      <c r="D185" s="79"/>
      <c r="E185" s="81"/>
      <c r="F185" s="82"/>
    </row>
    <row r="186" spans="1:6" ht="20.25" customHeight="1">
      <c r="A186" s="72">
        <v>181</v>
      </c>
      <c r="B186" s="83"/>
      <c r="C186" s="84"/>
      <c r="D186" s="84"/>
      <c r="E186" s="86"/>
      <c r="F186" s="87"/>
    </row>
    <row r="187" spans="1:6" ht="20.25" customHeight="1">
      <c r="A187" s="72">
        <v>182</v>
      </c>
      <c r="B187" s="73"/>
      <c r="C187" s="74"/>
      <c r="D187" s="74"/>
      <c r="E187" s="76"/>
      <c r="F187" s="77"/>
    </row>
    <row r="188" spans="1:6" ht="20.25" customHeight="1">
      <c r="A188" s="72">
        <v>183</v>
      </c>
      <c r="B188" s="73"/>
      <c r="C188" s="74"/>
      <c r="D188" s="74"/>
      <c r="E188" s="76"/>
      <c r="F188" s="77"/>
    </row>
    <row r="189" spans="1:6" ht="20.25" customHeight="1" thickBot="1">
      <c r="A189" s="72">
        <v>184</v>
      </c>
      <c r="B189" s="78"/>
      <c r="C189" s="79"/>
      <c r="D189" s="79"/>
      <c r="E189" s="81"/>
      <c r="F189" s="82"/>
    </row>
    <row r="190" spans="1:6" ht="20.25" customHeight="1">
      <c r="A190" s="72">
        <v>185</v>
      </c>
      <c r="B190" s="83"/>
      <c r="C190" s="84"/>
      <c r="D190" s="84"/>
      <c r="E190" s="86"/>
      <c r="F190" s="87"/>
    </row>
    <row r="191" spans="1:6" ht="20.25" customHeight="1">
      <c r="A191" s="72">
        <v>186</v>
      </c>
      <c r="B191" s="73"/>
      <c r="C191" s="74"/>
      <c r="D191" s="74"/>
      <c r="E191" s="76"/>
      <c r="F191" s="77"/>
    </row>
    <row r="192" spans="1:6" ht="20.25" customHeight="1">
      <c r="A192" s="72">
        <v>187</v>
      </c>
      <c r="B192" s="73"/>
      <c r="C192" s="74"/>
      <c r="D192" s="74"/>
      <c r="E192" s="76"/>
      <c r="F192" s="77"/>
    </row>
    <row r="193" spans="1:6" ht="20.25" customHeight="1" thickBot="1">
      <c r="A193" s="72">
        <v>188</v>
      </c>
      <c r="B193" s="78"/>
      <c r="C193" s="79"/>
      <c r="D193" s="79"/>
      <c r="E193" s="81"/>
      <c r="F193" s="82"/>
    </row>
    <row r="194" spans="1:6" ht="20.25" customHeight="1">
      <c r="A194" s="72">
        <v>189</v>
      </c>
      <c r="B194" s="83"/>
      <c r="C194" s="84"/>
      <c r="D194" s="84"/>
      <c r="E194" s="86"/>
      <c r="F194" s="87"/>
    </row>
    <row r="195" spans="1:6" ht="20.25" customHeight="1">
      <c r="A195" s="72">
        <v>190</v>
      </c>
      <c r="B195" s="73"/>
      <c r="C195" s="74"/>
      <c r="D195" s="74"/>
      <c r="E195" s="76"/>
      <c r="F195" s="77"/>
    </row>
    <row r="196" spans="1:6" ht="20.25" customHeight="1">
      <c r="A196" s="72">
        <v>191</v>
      </c>
      <c r="B196" s="73"/>
      <c r="C196" s="74"/>
      <c r="D196" s="74"/>
      <c r="E196" s="76"/>
      <c r="F196" s="77"/>
    </row>
    <row r="197" spans="1:6" ht="20.25" customHeight="1" thickBot="1">
      <c r="A197" s="72">
        <v>192</v>
      </c>
      <c r="B197" s="78"/>
      <c r="C197" s="79"/>
      <c r="D197" s="79"/>
      <c r="E197" s="81"/>
      <c r="F197" s="82"/>
    </row>
    <row r="198" spans="1:6" ht="20.25" customHeight="1">
      <c r="A198" s="72">
        <v>193</v>
      </c>
      <c r="B198" s="83"/>
      <c r="C198" s="84"/>
      <c r="D198" s="84"/>
      <c r="E198" s="86"/>
      <c r="F198" s="87"/>
    </row>
    <row r="199" spans="1:6" ht="20.25" customHeight="1">
      <c r="A199" s="72">
        <v>194</v>
      </c>
      <c r="B199" s="73"/>
      <c r="C199" s="74"/>
      <c r="D199" s="74"/>
      <c r="E199" s="76"/>
      <c r="F199" s="77"/>
    </row>
    <row r="200" spans="1:6" ht="20.25" customHeight="1">
      <c r="A200" s="72">
        <v>195</v>
      </c>
      <c r="B200" s="73"/>
      <c r="C200" s="74"/>
      <c r="D200" s="74"/>
      <c r="E200" s="76"/>
      <c r="F200" s="77"/>
    </row>
    <row r="201" spans="1:6" ht="20.25" customHeight="1" thickBot="1">
      <c r="A201" s="72">
        <v>196</v>
      </c>
      <c r="B201" s="78"/>
      <c r="C201" s="79"/>
      <c r="D201" s="79"/>
      <c r="E201" s="81"/>
      <c r="F201" s="82"/>
    </row>
    <row r="202" spans="1:6" ht="20.25" customHeight="1">
      <c r="A202" s="72">
        <v>197</v>
      </c>
      <c r="B202" s="83"/>
      <c r="C202" s="84"/>
      <c r="D202" s="84"/>
      <c r="E202" s="86"/>
      <c r="F202" s="87"/>
    </row>
    <row r="203" spans="1:6" ht="20.25" customHeight="1">
      <c r="A203" s="72">
        <v>198</v>
      </c>
      <c r="B203" s="73"/>
      <c r="C203" s="74"/>
      <c r="D203" s="74"/>
      <c r="E203" s="76"/>
      <c r="F203" s="77"/>
    </row>
    <row r="204" spans="1:6" ht="20.25" customHeight="1">
      <c r="A204" s="72">
        <v>199</v>
      </c>
      <c r="B204" s="73"/>
      <c r="C204" s="74"/>
      <c r="D204" s="74"/>
      <c r="E204" s="76"/>
      <c r="F204" s="77"/>
    </row>
    <row r="205" spans="1:6" ht="20.25" customHeight="1" thickBot="1">
      <c r="A205" s="72">
        <v>200</v>
      </c>
      <c r="B205" s="78"/>
      <c r="C205" s="79"/>
      <c r="D205" s="79"/>
      <c r="E205" s="81"/>
      <c r="F205" s="82"/>
    </row>
    <row r="206" spans="1:6" ht="20.25" customHeight="1">
      <c r="A206" s="72">
        <v>201</v>
      </c>
      <c r="B206" s="83"/>
      <c r="C206" s="84"/>
      <c r="D206" s="84"/>
      <c r="E206" s="86"/>
      <c r="F206" s="87"/>
    </row>
    <row r="207" spans="1:6" ht="20.25" customHeight="1">
      <c r="A207" s="72">
        <v>202</v>
      </c>
      <c r="B207" s="73"/>
      <c r="C207" s="74"/>
      <c r="D207" s="74"/>
      <c r="E207" s="76"/>
      <c r="F207" s="77"/>
    </row>
    <row r="208" spans="1:6" ht="20.25" customHeight="1">
      <c r="A208" s="72">
        <v>203</v>
      </c>
      <c r="B208" s="73"/>
      <c r="C208" s="74"/>
      <c r="D208" s="74"/>
      <c r="E208" s="76"/>
      <c r="F208" s="77"/>
    </row>
    <row r="209" spans="1:6" ht="20.25" customHeight="1" thickBot="1">
      <c r="A209" s="72">
        <v>204</v>
      </c>
      <c r="B209" s="78"/>
      <c r="C209" s="79"/>
      <c r="D209" s="79"/>
      <c r="E209" s="81"/>
      <c r="F209" s="82"/>
    </row>
    <row r="210" spans="1:6" ht="20.25" customHeight="1">
      <c r="A210" s="72">
        <v>205</v>
      </c>
      <c r="B210" s="83"/>
      <c r="C210" s="84"/>
      <c r="D210" s="84"/>
      <c r="E210" s="86"/>
      <c r="F210" s="87"/>
    </row>
    <row r="211" spans="1:6" ht="20.25" customHeight="1">
      <c r="A211" s="72">
        <v>206</v>
      </c>
      <c r="B211" s="73"/>
      <c r="C211" s="74"/>
      <c r="D211" s="74"/>
      <c r="E211" s="76"/>
      <c r="F211" s="77"/>
    </row>
    <row r="212" spans="1:6" ht="20.25" customHeight="1">
      <c r="A212" s="72">
        <v>207</v>
      </c>
      <c r="B212" s="73"/>
      <c r="C212" s="74"/>
      <c r="D212" s="74"/>
      <c r="E212" s="76"/>
      <c r="F212" s="77"/>
    </row>
    <row r="213" spans="1:6" ht="20.25" customHeight="1" thickBot="1">
      <c r="A213" s="72">
        <v>208</v>
      </c>
      <c r="B213" s="78"/>
      <c r="C213" s="79"/>
      <c r="D213" s="79"/>
      <c r="E213" s="81"/>
      <c r="F213" s="82"/>
    </row>
    <row r="214" spans="1:6" ht="20.25" customHeight="1">
      <c r="A214" s="72">
        <v>209</v>
      </c>
      <c r="B214" s="83"/>
      <c r="C214" s="84"/>
      <c r="D214" s="84"/>
      <c r="E214" s="86"/>
      <c r="F214" s="87"/>
    </row>
    <row r="215" spans="1:6" ht="20.25" customHeight="1">
      <c r="A215" s="72">
        <v>210</v>
      </c>
      <c r="B215" s="73"/>
      <c r="C215" s="74"/>
      <c r="D215" s="74"/>
      <c r="E215" s="76"/>
      <c r="F215" s="77"/>
    </row>
    <row r="216" spans="1:6" ht="20.25" customHeight="1">
      <c r="A216" s="72">
        <v>211</v>
      </c>
      <c r="B216" s="73"/>
      <c r="C216" s="74"/>
      <c r="D216" s="74"/>
      <c r="E216" s="76"/>
      <c r="F216" s="77"/>
    </row>
    <row r="217" spans="1:6" ht="20.25" customHeight="1" thickBot="1">
      <c r="A217" s="72">
        <v>212</v>
      </c>
      <c r="B217" s="78"/>
      <c r="C217" s="79"/>
      <c r="D217" s="79"/>
      <c r="E217" s="81"/>
      <c r="F217" s="82"/>
    </row>
    <row r="218" spans="1:6" ht="20.25" customHeight="1">
      <c r="A218" s="72">
        <v>213</v>
      </c>
      <c r="B218" s="83"/>
      <c r="C218" s="84"/>
      <c r="D218" s="84"/>
      <c r="E218" s="86"/>
      <c r="F218" s="87"/>
    </row>
    <row r="219" spans="1:6" ht="20.25" customHeight="1">
      <c r="A219" s="72">
        <v>214</v>
      </c>
      <c r="B219" s="73"/>
      <c r="C219" s="74"/>
      <c r="D219" s="74"/>
      <c r="E219" s="76"/>
      <c r="F219" s="77"/>
    </row>
    <row r="220" spans="1:6" ht="20.25" customHeight="1">
      <c r="A220" s="72">
        <v>215</v>
      </c>
      <c r="B220" s="73"/>
      <c r="C220" s="74"/>
      <c r="D220" s="74"/>
      <c r="E220" s="76"/>
      <c r="F220" s="77"/>
    </row>
    <row r="221" spans="1:6" ht="20.25" customHeight="1" thickBot="1">
      <c r="A221" s="72">
        <v>216</v>
      </c>
      <c r="B221" s="78"/>
      <c r="C221" s="79"/>
      <c r="D221" s="79"/>
      <c r="E221" s="81"/>
      <c r="F221" s="82"/>
    </row>
    <row r="222" spans="1:6" ht="20.25" customHeight="1">
      <c r="A222" s="72">
        <v>217</v>
      </c>
      <c r="B222" s="83"/>
      <c r="C222" s="84"/>
      <c r="D222" s="84"/>
      <c r="E222" s="86"/>
      <c r="F222" s="87"/>
    </row>
    <row r="223" spans="1:6" ht="20.25" customHeight="1">
      <c r="A223" s="72">
        <v>218</v>
      </c>
      <c r="B223" s="73"/>
      <c r="C223" s="74"/>
      <c r="D223" s="74"/>
      <c r="E223" s="76"/>
      <c r="F223" s="77"/>
    </row>
    <row r="224" spans="1:6" ht="20.25" customHeight="1">
      <c r="A224" s="72">
        <v>219</v>
      </c>
      <c r="B224" s="73"/>
      <c r="C224" s="74"/>
      <c r="D224" s="74"/>
      <c r="E224" s="76"/>
      <c r="F224" s="77"/>
    </row>
    <row r="225" spans="1:6" ht="20.25" customHeight="1" thickBot="1">
      <c r="A225" s="72">
        <v>220</v>
      </c>
      <c r="B225" s="78"/>
      <c r="C225" s="79"/>
      <c r="D225" s="79"/>
      <c r="E225" s="81"/>
      <c r="F225" s="82"/>
    </row>
    <row r="226" spans="1:6" ht="20.25" customHeight="1">
      <c r="A226" s="72">
        <v>221</v>
      </c>
      <c r="B226" s="83"/>
      <c r="C226" s="84"/>
      <c r="D226" s="84"/>
      <c r="E226" s="86"/>
      <c r="F226" s="87"/>
    </row>
    <row r="227" spans="1:6" ht="20.25" customHeight="1">
      <c r="A227" s="72">
        <v>222</v>
      </c>
      <c r="B227" s="73"/>
      <c r="C227" s="74"/>
      <c r="D227" s="74"/>
      <c r="E227" s="76"/>
      <c r="F227" s="77"/>
    </row>
    <row r="228" spans="1:6" ht="20.25" customHeight="1">
      <c r="A228" s="72">
        <v>223</v>
      </c>
      <c r="B228" s="73"/>
      <c r="C228" s="74"/>
      <c r="D228" s="74"/>
      <c r="E228" s="76"/>
      <c r="F228" s="77"/>
    </row>
    <row r="229" spans="1:6" ht="20.25" customHeight="1" thickBot="1">
      <c r="A229" s="72">
        <v>224</v>
      </c>
      <c r="B229" s="78"/>
      <c r="C229" s="79"/>
      <c r="D229" s="79"/>
      <c r="E229" s="81"/>
      <c r="F229" s="82"/>
    </row>
    <row r="230" spans="1:6" ht="20.25" customHeight="1">
      <c r="A230" s="72">
        <v>225</v>
      </c>
      <c r="B230" s="83"/>
      <c r="C230" s="84"/>
      <c r="D230" s="84"/>
      <c r="E230" s="86"/>
      <c r="F230" s="87"/>
    </row>
    <row r="231" spans="1:6" ht="20.25" customHeight="1">
      <c r="A231" s="72">
        <v>226</v>
      </c>
      <c r="B231" s="73"/>
      <c r="C231" s="74"/>
      <c r="D231" s="74"/>
      <c r="E231" s="76"/>
      <c r="F231" s="77"/>
    </row>
    <row r="232" spans="1:6" ht="20.25" customHeight="1">
      <c r="A232" s="72">
        <v>227</v>
      </c>
      <c r="B232" s="73"/>
      <c r="C232" s="74"/>
      <c r="D232" s="74"/>
      <c r="E232" s="76"/>
      <c r="F232" s="77"/>
    </row>
    <row r="233" spans="1:6" ht="20.25" customHeight="1" thickBot="1">
      <c r="A233" s="72">
        <v>228</v>
      </c>
      <c r="B233" s="78"/>
      <c r="C233" s="79"/>
      <c r="D233" s="79"/>
      <c r="E233" s="81"/>
      <c r="F233" s="82"/>
    </row>
    <row r="234" spans="1:6" ht="20.25" customHeight="1">
      <c r="A234" s="72">
        <v>229</v>
      </c>
      <c r="B234" s="83"/>
      <c r="C234" s="84"/>
      <c r="D234" s="84"/>
      <c r="E234" s="86"/>
      <c r="F234" s="87"/>
    </row>
    <row r="235" spans="1:6" ht="20.25" customHeight="1">
      <c r="A235" s="72">
        <v>230</v>
      </c>
      <c r="B235" s="73"/>
      <c r="C235" s="74"/>
      <c r="D235" s="74"/>
      <c r="E235" s="76"/>
      <c r="F235" s="77"/>
    </row>
    <row r="236" spans="1:6" ht="20.25" customHeight="1">
      <c r="A236" s="72">
        <v>231</v>
      </c>
      <c r="B236" s="73"/>
      <c r="C236" s="74"/>
      <c r="D236" s="74"/>
      <c r="E236" s="76"/>
      <c r="F236" s="77"/>
    </row>
    <row r="237" spans="1:6" ht="20.25" customHeight="1" thickBot="1">
      <c r="A237" s="72">
        <v>232</v>
      </c>
      <c r="B237" s="78"/>
      <c r="C237" s="79"/>
      <c r="D237" s="79"/>
      <c r="E237" s="81"/>
      <c r="F237" s="82"/>
    </row>
    <row r="238" spans="1:6" ht="20.25" customHeight="1">
      <c r="A238" s="72">
        <v>233</v>
      </c>
      <c r="B238" s="83"/>
      <c r="C238" s="84"/>
      <c r="D238" s="84"/>
      <c r="E238" s="86"/>
      <c r="F238" s="87"/>
    </row>
    <row r="239" spans="1:6" ht="20.25" customHeight="1">
      <c r="A239" s="72">
        <v>234</v>
      </c>
      <c r="B239" s="73"/>
      <c r="C239" s="74"/>
      <c r="D239" s="74"/>
      <c r="E239" s="76"/>
      <c r="F239" s="77"/>
    </row>
    <row r="240" spans="1:6" ht="20.25" customHeight="1">
      <c r="A240" s="72">
        <v>235</v>
      </c>
      <c r="B240" s="73"/>
      <c r="C240" s="74"/>
      <c r="D240" s="74"/>
      <c r="E240" s="76"/>
      <c r="F240" s="77"/>
    </row>
    <row r="241" spans="1:6" ht="20.25" customHeight="1" thickBot="1">
      <c r="A241" s="72">
        <v>236</v>
      </c>
      <c r="B241" s="78"/>
      <c r="C241" s="79"/>
      <c r="D241" s="79"/>
      <c r="E241" s="81"/>
      <c r="F241" s="82"/>
    </row>
    <row r="242" spans="1:6" ht="20.25" customHeight="1">
      <c r="A242" s="72">
        <v>237</v>
      </c>
      <c r="B242" s="83"/>
      <c r="C242" s="84"/>
      <c r="D242" s="84"/>
      <c r="E242" s="86"/>
      <c r="F242" s="87"/>
    </row>
    <row r="243" spans="1:6" ht="20.25" customHeight="1">
      <c r="A243" s="72">
        <v>238</v>
      </c>
      <c r="B243" s="73"/>
      <c r="C243" s="74"/>
      <c r="D243" s="74"/>
      <c r="E243" s="76"/>
      <c r="F243" s="77"/>
    </row>
    <row r="244" spans="1:6" ht="20.25" customHeight="1">
      <c r="A244" s="72">
        <v>239</v>
      </c>
      <c r="B244" s="73"/>
      <c r="C244" s="74"/>
      <c r="D244" s="74"/>
      <c r="E244" s="76"/>
      <c r="F244" s="77"/>
    </row>
    <row r="245" spans="1:6" ht="20.25" customHeight="1" thickBot="1">
      <c r="A245" s="72">
        <v>240</v>
      </c>
      <c r="B245" s="78"/>
      <c r="C245" s="79"/>
      <c r="D245" s="79"/>
      <c r="E245" s="81"/>
      <c r="F245" s="82"/>
    </row>
    <row r="246" spans="1:6" ht="20.25" customHeight="1">
      <c r="A246" s="72">
        <v>241</v>
      </c>
      <c r="B246" s="83"/>
      <c r="C246" s="84"/>
      <c r="D246" s="84"/>
      <c r="E246" s="86"/>
      <c r="F246" s="87"/>
    </row>
    <row r="247" spans="1:6" ht="20.25" customHeight="1">
      <c r="A247" s="72">
        <v>242</v>
      </c>
      <c r="B247" s="73"/>
      <c r="C247" s="74"/>
      <c r="D247" s="74"/>
      <c r="E247" s="76"/>
      <c r="F247" s="77"/>
    </row>
    <row r="248" spans="1:6" ht="20.25" customHeight="1">
      <c r="A248" s="72">
        <v>243</v>
      </c>
      <c r="B248" s="73"/>
      <c r="C248" s="74"/>
      <c r="D248" s="74"/>
      <c r="E248" s="76"/>
      <c r="F248" s="77"/>
    </row>
    <row r="249" spans="1:6" ht="20.25" customHeight="1" thickBot="1">
      <c r="A249" s="72">
        <v>244</v>
      </c>
      <c r="B249" s="78"/>
      <c r="C249" s="79"/>
      <c r="D249" s="79"/>
      <c r="E249" s="81"/>
      <c r="F249" s="82"/>
    </row>
    <row r="250" spans="1:6" ht="20.25" customHeight="1">
      <c r="A250" s="72">
        <v>245</v>
      </c>
      <c r="B250" s="83"/>
      <c r="C250" s="84"/>
      <c r="D250" s="84"/>
      <c r="E250" s="86"/>
      <c r="F250" s="87"/>
    </row>
    <row r="251" spans="1:6" ht="20.25" customHeight="1">
      <c r="A251" s="72">
        <v>246</v>
      </c>
      <c r="B251" s="73"/>
      <c r="C251" s="74"/>
      <c r="D251" s="74"/>
      <c r="E251" s="76"/>
      <c r="F251" s="77"/>
    </row>
    <row r="252" spans="1:6" ht="20.25" customHeight="1">
      <c r="A252" s="72">
        <v>247</v>
      </c>
      <c r="B252" s="73"/>
      <c r="C252" s="74"/>
      <c r="D252" s="74"/>
      <c r="E252" s="76"/>
      <c r="F252" s="77"/>
    </row>
    <row r="253" spans="1:6" ht="20.25" customHeight="1" thickBot="1">
      <c r="A253" s="72">
        <v>248</v>
      </c>
      <c r="B253" s="78"/>
      <c r="C253" s="79"/>
      <c r="D253" s="79"/>
      <c r="E253" s="81"/>
      <c r="F253" s="82"/>
    </row>
    <row r="254" spans="1:6" ht="20.25" customHeight="1">
      <c r="A254" s="72">
        <v>249</v>
      </c>
      <c r="B254" s="83"/>
      <c r="C254" s="84"/>
      <c r="D254" s="84"/>
      <c r="E254" s="86"/>
      <c r="F254" s="87"/>
    </row>
    <row r="255" spans="1:6" ht="20.25" customHeight="1">
      <c r="A255" s="72">
        <v>250</v>
      </c>
      <c r="B255" s="73"/>
      <c r="C255" s="74"/>
      <c r="D255" s="74"/>
      <c r="E255" s="76"/>
      <c r="F255" s="77"/>
    </row>
    <row r="256" spans="1:6" ht="20.25" customHeight="1">
      <c r="A256" s="72">
        <v>251</v>
      </c>
      <c r="B256" s="73"/>
      <c r="C256" s="74"/>
      <c r="D256" s="74"/>
      <c r="E256" s="76"/>
      <c r="F256" s="77"/>
    </row>
    <row r="257" spans="1:6" ht="20.25" customHeight="1" thickBot="1">
      <c r="A257" s="72">
        <v>252</v>
      </c>
      <c r="B257" s="78"/>
      <c r="C257" s="79"/>
      <c r="D257" s="79"/>
      <c r="E257" s="81"/>
      <c r="F257" s="82"/>
    </row>
    <row r="258" spans="1:6" ht="20.25" customHeight="1">
      <c r="A258" s="72">
        <v>253</v>
      </c>
      <c r="B258" s="73"/>
      <c r="C258" s="74"/>
      <c r="D258" s="74"/>
      <c r="E258" s="73"/>
      <c r="F258" s="77"/>
    </row>
    <row r="259" spans="1:6" ht="20.25" customHeight="1">
      <c r="A259" s="72">
        <v>254</v>
      </c>
      <c r="B259" s="88"/>
      <c r="C259" s="89"/>
      <c r="D259" s="89"/>
      <c r="E259" s="88"/>
      <c r="F259" s="90"/>
    </row>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sheetData>
  <sheetProtection/>
  <mergeCells count="5">
    <mergeCell ref="A4:C4"/>
    <mergeCell ref="A1:F1"/>
    <mergeCell ref="A2:F2"/>
    <mergeCell ref="A3:F3"/>
    <mergeCell ref="E4:F4"/>
  </mergeCells>
  <conditionalFormatting sqref="B6:B259">
    <cfRule type="duplicateValues" priority="12" dxfId="1" stopIfTrue="1">
      <formula>AND(COUNTIF($B$6:$B$259,B6)&gt;1,NOT(ISBLANK(B6)))</formula>
    </cfRule>
  </conditionalFormatting>
  <conditionalFormatting sqref="C6:C259">
    <cfRule type="duplicateValues" priority="4" dxfId="1" stopIfTrue="1">
      <formula>AND(COUNTIF($C$6:$C$259,C6)&gt;1,NOT(ISBLANK(C6)))</formula>
    </cfRule>
  </conditionalFormatting>
  <conditionalFormatting sqref="F6:F259">
    <cfRule type="cellIs" priority="1" dxfId="0" operator="between" stopIfTrue="1">
      <formula>35431</formula>
      <formula>36160</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77" r:id="rId2"/>
  <headerFooter alignWithMargins="0">
    <oddFooter>&amp;C&amp;P</oddFooter>
  </headerFooter>
  <rowBreaks count="1" manualBreakCount="1">
    <brk id="213"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255"/>
  <sheetViews>
    <sheetView tabSelected="1" view="pageBreakPreview" zoomScaleSheetLayoutView="100" zoomScalePageLayoutView="0" workbookViewId="0" topLeftCell="A1">
      <selection activeCell="D49" sqref="D49"/>
    </sheetView>
  </sheetViews>
  <sheetFormatPr defaultColWidth="9.00390625" defaultRowHeight="12.75"/>
  <cols>
    <col min="1" max="1" width="5.125" style="37" customWidth="1"/>
    <col min="2" max="2" width="6.375" style="37" bestFit="1" customWidth="1"/>
    <col min="3" max="3" width="24.375" style="50" customWidth="1"/>
    <col min="4" max="4" width="31.75390625" style="50" customWidth="1"/>
    <col min="5" max="5" width="7.125" style="36" customWidth="1"/>
    <col min="6" max="6" width="10.125" style="37" bestFit="1" customWidth="1"/>
    <col min="7" max="7" width="9.125" style="97" customWidth="1"/>
    <col min="8" max="8" width="6.75390625" style="36" customWidth="1"/>
    <col min="9" max="16384" width="9.125" style="36" customWidth="1"/>
  </cols>
  <sheetData>
    <row r="1" spans="1:10" ht="33.75" customHeight="1">
      <c r="A1" s="151" t="str">
        <f>KAPAK!A2</f>
        <v>Türkiye Atletizm Federasyonu
Manisa Atletizm İl Temsilciliği</v>
      </c>
      <c r="B1" s="151"/>
      <c r="C1" s="151"/>
      <c r="D1" s="151"/>
      <c r="E1" s="151"/>
      <c r="F1" s="151"/>
      <c r="G1" s="151"/>
      <c r="H1" s="151"/>
      <c r="J1" s="37"/>
    </row>
    <row r="2" spans="1:8" ht="15.75">
      <c r="A2" s="152" t="str">
        <f>KAPAK!B24</f>
        <v>Küçükler ve Yıldızlar Bölgesel Kros Ligi 1.Kademe</v>
      </c>
      <c r="B2" s="152"/>
      <c r="C2" s="152"/>
      <c r="D2" s="152"/>
      <c r="E2" s="152"/>
      <c r="F2" s="152"/>
      <c r="G2" s="152"/>
      <c r="H2" s="152"/>
    </row>
    <row r="3" spans="1:9" ht="14.25">
      <c r="A3" s="153" t="str">
        <f>KAPAK!B27</f>
        <v>Manisa</v>
      </c>
      <c r="B3" s="153"/>
      <c r="C3" s="153"/>
      <c r="D3" s="153"/>
      <c r="E3" s="153"/>
      <c r="F3" s="153"/>
      <c r="G3" s="153"/>
      <c r="H3" s="153"/>
      <c r="I3" s="38"/>
    </row>
    <row r="4" spans="1:8" ht="15.75" customHeight="1">
      <c r="A4" s="150" t="str">
        <f>KAPAK!B26</f>
        <v>Yıldız Erkekler</v>
      </c>
      <c r="B4" s="150"/>
      <c r="C4" s="150"/>
      <c r="D4" s="51" t="str">
        <f>KAPAK!B25</f>
        <v>2000 Metre</v>
      </c>
      <c r="E4" s="52"/>
      <c r="F4" s="154">
        <f>KAPAK!B28</f>
        <v>41672.458333333336</v>
      </c>
      <c r="G4" s="154"/>
      <c r="H4" s="154"/>
    </row>
    <row r="5" spans="1:16" s="42" customFormat="1" ht="25.5">
      <c r="A5" s="39" t="s">
        <v>0</v>
      </c>
      <c r="B5" s="40" t="s">
        <v>1</v>
      </c>
      <c r="C5" s="40" t="s">
        <v>3</v>
      </c>
      <c r="D5" s="40" t="s">
        <v>22</v>
      </c>
      <c r="E5" s="40" t="s">
        <v>8</v>
      </c>
      <c r="F5" s="41" t="s">
        <v>2</v>
      </c>
      <c r="G5" s="95" t="s">
        <v>4</v>
      </c>
      <c r="H5" s="40" t="s">
        <v>15</v>
      </c>
      <c r="L5" s="43"/>
      <c r="M5" s="43"/>
      <c r="N5" s="43"/>
      <c r="O5" s="43"/>
      <c r="P5" s="43"/>
    </row>
    <row r="6" spans="1:10" ht="18" customHeight="1">
      <c r="A6" s="44">
        <f>IF(B6&lt;&gt;"",1,"")</f>
        <v>1</v>
      </c>
      <c r="B6" s="45">
        <v>751</v>
      </c>
      <c r="C6" s="46" t="str">
        <f>IF(ISERROR(VLOOKUP(B6,'START LİSTE'!$B$6:$F$1259,2,0)),"",VLOOKUP(B6,'START LİSTE'!$B$6:$F$1259,2,0))</f>
        <v>MÜCAHİT DAĞ</v>
      </c>
      <c r="D6" s="46" t="str">
        <f>IF(ISERROR(VLOOKUP(B6,'START LİSTE'!$B$6:$F$1259,3,0)),"",VLOOKUP(B6,'START LİSTE'!$B$6:$F$1259,3,0))</f>
        <v>İZMİR ÇİMENTAŞ</v>
      </c>
      <c r="E6" s="47" t="str">
        <f>IF(ISERROR(VLOOKUP(B6,'START LİSTE'!$B$6:$F$1259,4,0)),"",VLOOKUP(B6,'START LİSTE'!$B$6:$F$1259,4,0))</f>
        <v>T</v>
      </c>
      <c r="F6" s="48">
        <f>IF(ISERROR(VLOOKUP($B6,'START LİSTE'!$B$6:$F$1259,5,0)),"",VLOOKUP($B6,'START LİSTE'!$B$6:$F$1259,5,0))</f>
        <v>35535</v>
      </c>
      <c r="G6" s="96">
        <v>924</v>
      </c>
      <c r="H6" s="49">
        <f>IF(OR(G6="DQ",G6="DNF",G6="DNS"),"-",IF(B6&lt;&gt;"",IF(E6="F",0,1),""))</f>
        <v>1</v>
      </c>
      <c r="J6" s="37"/>
    </row>
    <row r="7" spans="1:10" ht="18" customHeight="1">
      <c r="A7" s="44">
        <f aca="true" t="shared" si="0" ref="A7:A69">IF(B7&lt;&gt;"",A6+1,"")</f>
        <v>2</v>
      </c>
      <c r="B7" s="45">
        <v>750</v>
      </c>
      <c r="C7" s="46" t="str">
        <f>IF(ISERROR(VLOOKUP(B7,'START LİSTE'!$B$6:$F$1259,2,0)),"",VLOOKUP(B7,'START LİSTE'!$B$6:$F$1259,2,0))</f>
        <v>KADİR KOÇLARDAN</v>
      </c>
      <c r="D7" s="46" t="str">
        <f>IF(ISERROR(VLOOKUP(B7,'START LİSTE'!$B$6:$F$1259,3,0)),"",VLOOKUP(B7,'START LİSTE'!$B$6:$F$1259,3,0))</f>
        <v>İZMİR ÇİMENTAŞ</v>
      </c>
      <c r="E7" s="47" t="str">
        <f>IF(ISERROR(VLOOKUP(B7,'START LİSTE'!$B$6:$F$1259,4,0)),"",VLOOKUP(B7,'START LİSTE'!$B$6:$F$1259,4,0))</f>
        <v>T</v>
      </c>
      <c r="F7" s="48">
        <f>IF(ISERROR(VLOOKUP($B7,'START LİSTE'!$B$6:$F$1259,5,0)),"",VLOOKUP($B7,'START LİSTE'!$B$6:$F$1259,5,0))</f>
        <v>35800</v>
      </c>
      <c r="G7" s="96">
        <v>927</v>
      </c>
      <c r="H7" s="49">
        <f aca="true" t="shared" si="1" ref="H7:H69">IF(OR(G7="DQ",G7="DNF",G7="DNS"),"-",IF(B7&lt;&gt;"",IF(E7="F",H6,H6+1),""))</f>
        <v>2</v>
      </c>
      <c r="J7" s="37"/>
    </row>
    <row r="8" spans="1:10" ht="18" customHeight="1">
      <c r="A8" s="44">
        <f t="shared" si="0"/>
        <v>3</v>
      </c>
      <c r="B8" s="45">
        <v>793</v>
      </c>
      <c r="C8" s="46" t="str">
        <f>IF(ISERROR(VLOOKUP(B8,'START LİSTE'!$B$6:$F$1259,2,0)),"",VLOOKUP(B8,'START LİSTE'!$B$6:$F$1259,2,0))</f>
        <v>OĞUZHAN TAŞDEMİR</v>
      </c>
      <c r="D8" s="46" t="str">
        <f>IF(ISERROR(VLOOKUP(B8,'START LİSTE'!$B$6:$F$1259,3,0)),"",VLOOKUP(B8,'START LİSTE'!$B$6:$F$1259,3,0))</f>
        <v>UŞAK</v>
      </c>
      <c r="E8" s="47" t="str">
        <f>IF(ISERROR(VLOOKUP(B8,'START LİSTE'!$B$6:$F$1259,4,0)),"",VLOOKUP(B8,'START LİSTE'!$B$6:$F$1259,4,0))</f>
        <v>F</v>
      </c>
      <c r="F8" s="48">
        <f>IF(ISERROR(VLOOKUP($B8,'START LİSTE'!$B$6:$F$1259,5,0)),"",VLOOKUP($B8,'START LİSTE'!$B$6:$F$1259,5,0))</f>
        <v>35431</v>
      </c>
      <c r="G8" s="96">
        <v>928</v>
      </c>
      <c r="H8" s="49">
        <f t="shared" si="1"/>
        <v>2</v>
      </c>
      <c r="J8" s="37"/>
    </row>
    <row r="9" spans="1:8" ht="18" customHeight="1">
      <c r="A9" s="44">
        <f t="shared" si="0"/>
        <v>4</v>
      </c>
      <c r="B9" s="45">
        <v>792</v>
      </c>
      <c r="C9" s="46" t="str">
        <f>IF(ISERROR(VLOOKUP(B9,'START LİSTE'!$B$6:$F$1259,2,0)),"",VLOOKUP(B9,'START LİSTE'!$B$6:$F$1259,2,0))</f>
        <v>MEHMET KÜÇÜKBIYIK</v>
      </c>
      <c r="D9" s="46" t="str">
        <f>IF(ISERROR(VLOOKUP(B9,'START LİSTE'!$B$6:$F$1259,3,0)),"",VLOOKUP(B9,'START LİSTE'!$B$6:$F$1259,3,0))</f>
        <v>MANİSA</v>
      </c>
      <c r="E9" s="47" t="str">
        <f>IF(ISERROR(VLOOKUP(B9,'START LİSTE'!$B$6:$F$1259,4,0)),"",VLOOKUP(B9,'START LİSTE'!$B$6:$F$1259,4,0))</f>
        <v>F</v>
      </c>
      <c r="F9" s="48">
        <f>IF(ISERROR(VLOOKUP($B9,'START LİSTE'!$B$6:$F$1259,5,0)),"",VLOOKUP($B9,'START LİSTE'!$B$6:$F$1259,5,0))</f>
        <v>35446</v>
      </c>
      <c r="G9" s="96">
        <v>938</v>
      </c>
      <c r="H9" s="49">
        <f t="shared" si="1"/>
        <v>2</v>
      </c>
    </row>
    <row r="10" spans="1:8" ht="18" customHeight="1">
      <c r="A10" s="44">
        <f t="shared" si="0"/>
        <v>5</v>
      </c>
      <c r="B10" s="45">
        <v>760</v>
      </c>
      <c r="C10" s="46" t="str">
        <f>IF(ISERROR(VLOOKUP(B10,'START LİSTE'!$B$6:$F$1259,2,0)),"",VLOOKUP(B10,'START LİSTE'!$B$6:$F$1259,2,0))</f>
        <v>ÇAĞLAR AYVERDİ</v>
      </c>
      <c r="D10" s="46" t="str">
        <f>IF(ISERROR(VLOOKUP(B10,'START LİSTE'!$B$6:$F$1259,3,0)),"",VLOOKUP(B10,'START LİSTE'!$B$6:$F$1259,3,0))</f>
        <v>BALIKESİR B.S.K.</v>
      </c>
      <c r="E10" s="47" t="str">
        <f>IF(ISERROR(VLOOKUP(B10,'START LİSTE'!$B$6:$F$1259,4,0)),"",VLOOKUP(B10,'START LİSTE'!$B$6:$F$1259,4,0))</f>
        <v>T</v>
      </c>
      <c r="F10" s="48">
        <f>IF(ISERROR(VLOOKUP($B10,'START LİSTE'!$B$6:$F$1259,5,0)),"",VLOOKUP($B10,'START LİSTE'!$B$6:$F$1259,5,0))</f>
        <v>35485</v>
      </c>
      <c r="G10" s="96">
        <v>942</v>
      </c>
      <c r="H10" s="49">
        <f t="shared" si="1"/>
        <v>3</v>
      </c>
    </row>
    <row r="11" spans="1:8" ht="18" customHeight="1">
      <c r="A11" s="44">
        <f t="shared" si="0"/>
        <v>6</v>
      </c>
      <c r="B11" s="45">
        <v>749</v>
      </c>
      <c r="C11" s="46" t="str">
        <f>IF(ISERROR(VLOOKUP(B11,'START LİSTE'!$B$6:$F$1259,2,0)),"",VLOOKUP(B11,'START LİSTE'!$B$6:$F$1259,2,0))</f>
        <v>AGİT KARATAŞ</v>
      </c>
      <c r="D11" s="46" t="str">
        <f>IF(ISERROR(VLOOKUP(B11,'START LİSTE'!$B$6:$F$1259,3,0)),"",VLOOKUP(B11,'START LİSTE'!$B$6:$F$1259,3,0))</f>
        <v>İZMİR ÇİMENTAŞ</v>
      </c>
      <c r="E11" s="47" t="str">
        <f>IF(ISERROR(VLOOKUP(B11,'START LİSTE'!$B$6:$F$1259,4,0)),"",VLOOKUP(B11,'START LİSTE'!$B$6:$F$1259,4,0))</f>
        <v>T</v>
      </c>
      <c r="F11" s="48">
        <f>IF(ISERROR(VLOOKUP($B11,'START LİSTE'!$B$6:$F$1259,5,0)),"",VLOOKUP($B11,'START LİSTE'!$B$6:$F$1259,5,0))</f>
        <v>36078</v>
      </c>
      <c r="G11" s="96">
        <v>955</v>
      </c>
      <c r="H11" s="49">
        <f t="shared" si="1"/>
        <v>4</v>
      </c>
    </row>
    <row r="12" spans="1:8" ht="18" customHeight="1">
      <c r="A12" s="44">
        <f t="shared" si="0"/>
        <v>7</v>
      </c>
      <c r="B12" s="45">
        <v>752</v>
      </c>
      <c r="C12" s="46" t="str">
        <f>IF(ISERROR(VLOOKUP(B12,'START LİSTE'!$B$6:$F$1259,2,0)),"",VLOOKUP(B12,'START LİSTE'!$B$6:$F$1259,2,0))</f>
        <v>EMİRHAN ŞAHİN</v>
      </c>
      <c r="D12" s="46" t="str">
        <f>IF(ISERROR(VLOOKUP(B12,'START LİSTE'!$B$6:$F$1259,3,0)),"",VLOOKUP(B12,'START LİSTE'!$B$6:$F$1259,3,0))</f>
        <v>KÜTAHYA / GENÇLİK MERKEZİ GENÇLİK VE SPOR KLB</v>
      </c>
      <c r="E12" s="47" t="str">
        <f>IF(ISERROR(VLOOKUP(B12,'START LİSTE'!$B$6:$F$1259,4,0)),"",VLOOKUP(B12,'START LİSTE'!$B$6:$F$1259,4,0))</f>
        <v>T</v>
      </c>
      <c r="F12" s="48">
        <f>IF(ISERROR(VLOOKUP($B12,'START LİSTE'!$B$6:$F$1259,5,0)),"",VLOOKUP($B12,'START LİSTE'!$B$6:$F$1259,5,0))</f>
        <v>35891</v>
      </c>
      <c r="G12" s="96">
        <v>955</v>
      </c>
      <c r="H12" s="49">
        <f t="shared" si="1"/>
        <v>5</v>
      </c>
    </row>
    <row r="13" spans="1:8" ht="18" customHeight="1">
      <c r="A13" s="44">
        <f t="shared" si="0"/>
        <v>8</v>
      </c>
      <c r="B13" s="45">
        <v>742</v>
      </c>
      <c r="C13" s="46" t="str">
        <f>IF(ISERROR(VLOOKUP(B13,'START LİSTE'!$B$6:$F$1259,2,0)),"",VLOOKUP(B13,'START LİSTE'!$B$6:$F$1259,2,0))</f>
        <v>FATİH YILMAZ</v>
      </c>
      <c r="D13" s="46" t="str">
        <f>IF(ISERROR(VLOOKUP(B13,'START LİSTE'!$B$6:$F$1259,3,0)),"",VLOOKUP(B13,'START LİSTE'!$B$6:$F$1259,3,0))</f>
        <v>ANTALYA GENÇLER BİRLİĞİ S.K</v>
      </c>
      <c r="E13" s="47" t="str">
        <f>IF(ISERROR(VLOOKUP(B13,'START LİSTE'!$B$6:$F$1259,4,0)),"",VLOOKUP(B13,'START LİSTE'!$B$6:$F$1259,4,0))</f>
        <v>T</v>
      </c>
      <c r="F13" s="48">
        <f>IF(ISERROR(VLOOKUP($B13,'START LİSTE'!$B$6:$F$1259,5,0)),"",VLOOKUP($B13,'START LİSTE'!$B$6:$F$1259,5,0))</f>
        <v>35464</v>
      </c>
      <c r="G13" s="96">
        <v>958</v>
      </c>
      <c r="H13" s="49">
        <f t="shared" si="1"/>
        <v>6</v>
      </c>
    </row>
    <row r="14" spans="1:8" ht="18" customHeight="1">
      <c r="A14" s="44">
        <f t="shared" si="0"/>
        <v>9</v>
      </c>
      <c r="B14" s="45">
        <v>764</v>
      </c>
      <c r="C14" s="46" t="str">
        <f>IF(ISERROR(VLOOKUP(B14,'START LİSTE'!$B$6:$F$1259,2,0)),"",VLOOKUP(B14,'START LİSTE'!$B$6:$F$1259,2,0))</f>
        <v>FEYZİ BAYSAN</v>
      </c>
      <c r="D14" s="46" t="str">
        <f>IF(ISERROR(VLOOKUP(B14,'START LİSTE'!$B$6:$F$1259,3,0)),"",VLOOKUP(B14,'START LİSTE'!$B$6:$F$1259,3,0))</f>
        <v>ISPARTA-BÖLGESPOR</v>
      </c>
      <c r="E14" s="47" t="str">
        <f>IF(ISERROR(VLOOKUP(B14,'START LİSTE'!$B$6:$F$1259,4,0)),"",VLOOKUP(B14,'START LİSTE'!$B$6:$F$1259,4,0))</f>
        <v>T</v>
      </c>
      <c r="F14" s="48">
        <f>IF(ISERROR(VLOOKUP($B14,'START LİSTE'!$B$6:$F$1259,5,0)),"",VLOOKUP($B14,'START LİSTE'!$B$6:$F$1259,5,0))</f>
        <v>35797</v>
      </c>
      <c r="G14" s="96">
        <v>1001</v>
      </c>
      <c r="H14" s="49">
        <f t="shared" si="1"/>
        <v>7</v>
      </c>
    </row>
    <row r="15" spans="1:8" ht="18" customHeight="1">
      <c r="A15" s="44">
        <f t="shared" si="0"/>
        <v>10</v>
      </c>
      <c r="B15" s="45">
        <v>794</v>
      </c>
      <c r="C15" s="46" t="str">
        <f>IF(ISERROR(VLOOKUP(B15,'START LİSTE'!$B$6:$F$1259,2,0)),"",VLOOKUP(B15,'START LİSTE'!$B$6:$F$1259,2,0))</f>
        <v>HALİL APAYDIN</v>
      </c>
      <c r="D15" s="46" t="str">
        <f>IF(ISERROR(VLOOKUP(B15,'START LİSTE'!$B$6:$F$1259,3,0)),"",VLOOKUP(B15,'START LİSTE'!$B$6:$F$1259,3,0))</f>
        <v>UŞAK</v>
      </c>
      <c r="E15" s="47" t="str">
        <f>IF(ISERROR(VLOOKUP(B15,'START LİSTE'!$B$6:$F$1259,4,0)),"",VLOOKUP(B15,'START LİSTE'!$B$6:$F$1259,4,0))</f>
        <v>F</v>
      </c>
      <c r="F15" s="48">
        <f>IF(ISERROR(VLOOKUP($B15,'START LİSTE'!$B$6:$F$1259,5,0)),"",VLOOKUP($B15,'START LİSTE'!$B$6:$F$1259,5,0))</f>
        <v>35431</v>
      </c>
      <c r="G15" s="96">
        <v>1006</v>
      </c>
      <c r="H15" s="49">
        <f t="shared" si="1"/>
        <v>7</v>
      </c>
    </row>
    <row r="16" spans="1:8" ht="18" customHeight="1">
      <c r="A16" s="44">
        <f t="shared" si="0"/>
        <v>11</v>
      </c>
      <c r="B16" s="45">
        <v>753</v>
      </c>
      <c r="C16" s="46" t="str">
        <f>IF(ISERROR(VLOOKUP(B16,'START LİSTE'!$B$6:$F$1259,2,0)),"",VLOOKUP(B16,'START LİSTE'!$B$6:$F$1259,2,0))</f>
        <v>EMİRCAN ŞAHİN</v>
      </c>
      <c r="D16" s="46" t="str">
        <f>IF(ISERROR(VLOOKUP(B16,'START LİSTE'!$B$6:$F$1259,3,0)),"",VLOOKUP(B16,'START LİSTE'!$B$6:$F$1259,3,0))</f>
        <v>KÜTAHYA / GENÇLİK MERKEZİ GENÇLİK VE SPOR KLB</v>
      </c>
      <c r="E16" s="47" t="str">
        <f>IF(ISERROR(VLOOKUP(B16,'START LİSTE'!$B$6:$F$1259,4,0)),"",VLOOKUP(B16,'START LİSTE'!$B$6:$F$1259,4,0))</f>
        <v>T</v>
      </c>
      <c r="F16" s="48">
        <f>IF(ISERROR(VLOOKUP($B16,'START LİSTE'!$B$6:$F$1259,5,0)),"",VLOOKUP($B16,'START LİSTE'!$B$6:$F$1259,5,0))</f>
        <v>35891</v>
      </c>
      <c r="G16" s="96">
        <v>1007</v>
      </c>
      <c r="H16" s="49">
        <f t="shared" si="1"/>
        <v>8</v>
      </c>
    </row>
    <row r="17" spans="1:8" ht="18" customHeight="1">
      <c r="A17" s="44">
        <f t="shared" si="0"/>
        <v>12</v>
      </c>
      <c r="B17" s="45">
        <v>780</v>
      </c>
      <c r="C17" s="46" t="str">
        <f>IF(ISERROR(VLOOKUP(B17,'START LİSTE'!$B$6:$F$1259,2,0)),"",VLOOKUP(B17,'START LİSTE'!$B$6:$F$1259,2,0))</f>
        <v>ŞERAFETTİN GÖKTAŞ</v>
      </c>
      <c r="D17" s="46" t="str">
        <f>IF(ISERROR(VLOOKUP(B17,'START LİSTE'!$B$6:$F$1259,3,0)),"",VLOOKUP(B17,'START LİSTE'!$B$6:$F$1259,3,0))</f>
        <v>AFYON-KARMA</v>
      </c>
      <c r="E17" s="47" t="str">
        <f>IF(ISERROR(VLOOKUP(B17,'START LİSTE'!$B$6:$F$1259,4,0)),"",VLOOKUP(B17,'START LİSTE'!$B$6:$F$1259,4,0))</f>
        <v>F</v>
      </c>
      <c r="F17" s="48">
        <f>IF(ISERROR(VLOOKUP($B17,'START LİSTE'!$B$6:$F$1259,5,0)),"",VLOOKUP($B17,'START LİSTE'!$B$6:$F$1259,5,0))</f>
        <v>35955</v>
      </c>
      <c r="G17" s="96">
        <v>1008</v>
      </c>
      <c r="H17" s="49">
        <f t="shared" si="1"/>
        <v>8</v>
      </c>
    </row>
    <row r="18" spans="1:8" ht="18" customHeight="1">
      <c r="A18" s="44">
        <f t="shared" si="0"/>
        <v>13</v>
      </c>
      <c r="B18" s="45">
        <v>755</v>
      </c>
      <c r="C18" s="46" t="str">
        <f>IF(ISERROR(VLOOKUP(B18,'START LİSTE'!$B$6:$F$1259,2,0)),"",VLOOKUP(B18,'START LİSTE'!$B$6:$F$1259,2,0))</f>
        <v>ZAFER DOĞAN</v>
      </c>
      <c r="D18" s="46" t="str">
        <f>IF(ISERROR(VLOOKUP(B18,'START LİSTE'!$B$6:$F$1259,3,0)),"",VLOOKUP(B18,'START LİSTE'!$B$6:$F$1259,3,0))</f>
        <v>KÜTAHYA / GENÇLİK MERKEZİ GENÇLİK VE SPOR KLB</v>
      </c>
      <c r="E18" s="47" t="str">
        <f>IF(ISERROR(VLOOKUP(B18,'START LİSTE'!$B$6:$F$1259,4,0)),"",VLOOKUP(B18,'START LİSTE'!$B$6:$F$1259,4,0))</f>
        <v>T</v>
      </c>
      <c r="F18" s="48">
        <f>IF(ISERROR(VLOOKUP($B18,'START LİSTE'!$B$6:$F$1259,5,0)),"",VLOOKUP($B18,'START LİSTE'!$B$6:$F$1259,5,0))</f>
        <v>36046</v>
      </c>
      <c r="G18" s="96">
        <v>1009</v>
      </c>
      <c r="H18" s="49">
        <f t="shared" si="1"/>
        <v>9</v>
      </c>
    </row>
    <row r="19" spans="1:8" ht="18" customHeight="1">
      <c r="A19" s="44">
        <f t="shared" si="0"/>
        <v>14</v>
      </c>
      <c r="B19" s="45">
        <v>791</v>
      </c>
      <c r="C19" s="46" t="str">
        <f>IF(ISERROR(VLOOKUP(B19,'START LİSTE'!$B$6:$F$1259,2,0)),"",VLOOKUP(B19,'START LİSTE'!$B$6:$F$1259,2,0))</f>
        <v>SÜLEYMAN KARADAĞ</v>
      </c>
      <c r="D19" s="46" t="str">
        <f>IF(ISERROR(VLOOKUP(B19,'START LİSTE'!$B$6:$F$1259,3,0)),"",VLOOKUP(B19,'START LİSTE'!$B$6:$F$1259,3,0))</f>
        <v>KÜTAHYA / GEDİZ</v>
      </c>
      <c r="E19" s="47" t="str">
        <f>IF(ISERROR(VLOOKUP(B19,'START LİSTE'!$B$6:$F$1259,4,0)),"",VLOOKUP(B19,'START LİSTE'!$B$6:$F$1259,4,0))</f>
        <v>F</v>
      </c>
      <c r="F19" s="48">
        <f>IF(ISERROR(VLOOKUP($B19,'START LİSTE'!$B$6:$F$1259,5,0)),"",VLOOKUP($B19,'START LİSTE'!$B$6:$F$1259,5,0))</f>
        <v>35809</v>
      </c>
      <c r="G19" s="96">
        <v>1014</v>
      </c>
      <c r="H19" s="49">
        <f t="shared" si="1"/>
        <v>9</v>
      </c>
    </row>
    <row r="20" spans="1:8" ht="18" customHeight="1">
      <c r="A20" s="44">
        <f t="shared" si="0"/>
        <v>15</v>
      </c>
      <c r="B20" s="45">
        <v>781</v>
      </c>
      <c r="C20" s="46" t="str">
        <f>IF(ISERROR(VLOOKUP(B20,'START LİSTE'!$B$6:$F$1259,2,0)),"",VLOOKUP(B20,'START LİSTE'!$B$6:$F$1259,2,0))</f>
        <v>İBRAHİM KÖMÜR</v>
      </c>
      <c r="D20" s="46" t="str">
        <f>IF(ISERROR(VLOOKUP(B20,'START LİSTE'!$B$6:$F$1259,3,0)),"",VLOOKUP(B20,'START LİSTE'!$B$6:$F$1259,3,0))</f>
        <v>AFYON-KARMA</v>
      </c>
      <c r="E20" s="47" t="str">
        <f>IF(ISERROR(VLOOKUP(B20,'START LİSTE'!$B$6:$F$1259,4,0)),"",VLOOKUP(B20,'START LİSTE'!$B$6:$F$1259,4,0))</f>
        <v>F</v>
      </c>
      <c r="F20" s="48">
        <f>IF(ISERROR(VLOOKUP($B20,'START LİSTE'!$B$6:$F$1259,5,0)),"",VLOOKUP($B20,'START LİSTE'!$B$6:$F$1259,5,0))</f>
        <v>35879</v>
      </c>
      <c r="G20" s="96">
        <v>1016</v>
      </c>
      <c r="H20" s="49">
        <f t="shared" si="1"/>
        <v>9</v>
      </c>
    </row>
    <row r="21" spans="1:8" ht="18" customHeight="1">
      <c r="A21" s="44">
        <f t="shared" si="0"/>
        <v>16</v>
      </c>
      <c r="B21" s="45">
        <v>795</v>
      </c>
      <c r="C21" s="46" t="str">
        <f>IF(ISERROR(VLOOKUP(B21,'START LİSTE'!$B$6:$F$1259,2,0)),"",VLOOKUP(B21,'START LİSTE'!$B$6:$F$1259,2,0))</f>
        <v>ÇETİN YARDIMCI</v>
      </c>
      <c r="D21" s="46" t="str">
        <f>IF(ISERROR(VLOOKUP(B21,'START LİSTE'!$B$6:$F$1259,3,0)),"",VLOOKUP(B21,'START LİSTE'!$B$6:$F$1259,3,0))</f>
        <v>UŞAK</v>
      </c>
      <c r="E21" s="47" t="str">
        <f>IF(ISERROR(VLOOKUP(B21,'START LİSTE'!$B$6:$F$1259,4,0)),"",VLOOKUP(B21,'START LİSTE'!$B$6:$F$1259,4,0))</f>
        <v>F</v>
      </c>
      <c r="F21" s="48">
        <f>IF(ISERROR(VLOOKUP($B21,'START LİSTE'!$B$6:$F$1259,5,0)),"",VLOOKUP($B21,'START LİSTE'!$B$6:$F$1259,5,0))</f>
        <v>35678</v>
      </c>
      <c r="G21" s="96">
        <v>1025</v>
      </c>
      <c r="H21" s="49">
        <f t="shared" si="1"/>
        <v>9</v>
      </c>
    </row>
    <row r="22" spans="1:8" ht="18" customHeight="1">
      <c r="A22" s="44">
        <f t="shared" si="0"/>
        <v>17</v>
      </c>
      <c r="B22" s="45">
        <v>778</v>
      </c>
      <c r="C22" s="46" t="str">
        <f>IF(ISERROR(VLOOKUP(B22,'START LİSTE'!$B$6:$F$1259,2,0)),"",VLOOKUP(B22,'START LİSTE'!$B$6:$F$1259,2,0))</f>
        <v>HALİL ÇELEN</v>
      </c>
      <c r="D22" s="46" t="str">
        <f>IF(ISERROR(VLOOKUP(B22,'START LİSTE'!$B$6:$F$1259,3,0)),"",VLOOKUP(B22,'START LİSTE'!$B$6:$F$1259,3,0))</f>
        <v>DENİZLİ-BELEDİYE SPOR</v>
      </c>
      <c r="E22" s="47" t="str">
        <f>IF(ISERROR(VLOOKUP(B22,'START LİSTE'!$B$6:$F$1259,4,0)),"",VLOOKUP(B22,'START LİSTE'!$B$6:$F$1259,4,0))</f>
        <v>F</v>
      </c>
      <c r="F22" s="48">
        <f>IF(ISERROR(VLOOKUP($B22,'START LİSTE'!$B$6:$F$1259,5,0)),"",VLOOKUP($B22,'START LİSTE'!$B$6:$F$1259,5,0))</f>
        <v>35431</v>
      </c>
      <c r="G22" s="96">
        <v>1026</v>
      </c>
      <c r="H22" s="49">
        <f t="shared" si="1"/>
        <v>9</v>
      </c>
    </row>
    <row r="23" spans="1:8" ht="18" customHeight="1">
      <c r="A23" s="44">
        <f t="shared" si="0"/>
        <v>18</v>
      </c>
      <c r="B23" s="45">
        <v>754</v>
      </c>
      <c r="C23" s="46" t="str">
        <f>IF(ISERROR(VLOOKUP(B23,'START LİSTE'!$B$6:$F$1259,2,0)),"",VLOOKUP(B23,'START LİSTE'!$B$6:$F$1259,2,0))</f>
        <v>MELİH CAN TANKUŞ</v>
      </c>
      <c r="D23" s="46" t="str">
        <f>IF(ISERROR(VLOOKUP(B23,'START LİSTE'!$B$6:$F$1259,3,0)),"",VLOOKUP(B23,'START LİSTE'!$B$6:$F$1259,3,0))</f>
        <v>KÜTAHYA / GENÇLİK MERKEZİ GENÇLİK VE SPOR KLB</v>
      </c>
      <c r="E23" s="47" t="str">
        <f>IF(ISERROR(VLOOKUP(B23,'START LİSTE'!$B$6:$F$1259,4,0)),"",VLOOKUP(B23,'START LİSTE'!$B$6:$F$1259,4,0))</f>
        <v>T</v>
      </c>
      <c r="F23" s="48">
        <f>IF(ISERROR(VLOOKUP($B23,'START LİSTE'!$B$6:$F$1259,5,0)),"",VLOOKUP($B23,'START LİSTE'!$B$6:$F$1259,5,0))</f>
        <v>35950</v>
      </c>
      <c r="G23" s="96">
        <v>1027</v>
      </c>
      <c r="H23" s="49">
        <f t="shared" si="1"/>
        <v>10</v>
      </c>
    </row>
    <row r="24" spans="1:8" ht="18" customHeight="1">
      <c r="A24" s="44">
        <f t="shared" si="0"/>
        <v>19</v>
      </c>
      <c r="B24" s="45">
        <v>745</v>
      </c>
      <c r="C24" s="46" t="str">
        <f>IF(ISERROR(VLOOKUP(B24,'START LİSTE'!$B$6:$F$1259,2,0)),"",VLOOKUP(B24,'START LİSTE'!$B$6:$F$1259,2,0))</f>
        <v>SEDAT DEMİR</v>
      </c>
      <c r="D24" s="46" t="str">
        <f>IF(ISERROR(VLOOKUP(B24,'START LİSTE'!$B$6:$F$1259,3,0)),"",VLOOKUP(B24,'START LİSTE'!$B$6:$F$1259,3,0))</f>
        <v>İZMİR-B.ŞEHİR BELEDİYE</v>
      </c>
      <c r="E24" s="47" t="str">
        <f>IF(ISERROR(VLOOKUP(B24,'START LİSTE'!$B$6:$F$1259,4,0)),"",VLOOKUP(B24,'START LİSTE'!$B$6:$F$1259,4,0))</f>
        <v>F</v>
      </c>
      <c r="F24" s="48">
        <f>IF(ISERROR(VLOOKUP($B24,'START LİSTE'!$B$6:$F$1259,5,0)),"",VLOOKUP($B24,'START LİSTE'!$B$6:$F$1259,5,0))</f>
        <v>35828</v>
      </c>
      <c r="G24" s="96">
        <v>1029</v>
      </c>
      <c r="H24" s="49">
        <f t="shared" si="1"/>
        <v>10</v>
      </c>
    </row>
    <row r="25" spans="1:8" ht="18" customHeight="1">
      <c r="A25" s="44">
        <f t="shared" si="0"/>
        <v>20</v>
      </c>
      <c r="B25" s="45">
        <v>785</v>
      </c>
      <c r="C25" s="46" t="str">
        <f>IF(ISERROR(VLOOKUP(B25,'START LİSTE'!$B$6:$F$1259,2,0)),"",VLOOKUP(B25,'START LİSTE'!$B$6:$F$1259,2,0))</f>
        <v>YILMAZ KİRLİ</v>
      </c>
      <c r="D25" s="46" t="str">
        <f>IF(ISERROR(VLOOKUP(B25,'START LİSTE'!$B$6:$F$1259,3,0)),"",VLOOKUP(B25,'START LİSTE'!$B$6:$F$1259,3,0))</f>
        <v>ATLETİK SPOR KULÜBÜ</v>
      </c>
      <c r="E25" s="47" t="str">
        <f>IF(ISERROR(VLOOKUP(B25,'START LİSTE'!$B$6:$F$1259,4,0)),"",VLOOKUP(B25,'START LİSTE'!$B$6:$F$1259,4,0))</f>
        <v>T</v>
      </c>
      <c r="F25" s="48">
        <f>IF(ISERROR(VLOOKUP($B25,'START LİSTE'!$B$6:$F$1259,5,0)),"",VLOOKUP($B25,'START LİSTE'!$B$6:$F$1259,5,0))</f>
        <v>35711</v>
      </c>
      <c r="G25" s="96">
        <v>1040</v>
      </c>
      <c r="H25" s="49">
        <f t="shared" si="1"/>
        <v>11</v>
      </c>
    </row>
    <row r="26" spans="1:8" ht="18" customHeight="1">
      <c r="A26" s="44">
        <f t="shared" si="0"/>
        <v>21</v>
      </c>
      <c r="B26" s="45">
        <v>743</v>
      </c>
      <c r="C26" s="46" t="str">
        <f>IF(ISERROR(VLOOKUP(B26,'START LİSTE'!$B$6:$F$1259,2,0)),"",VLOOKUP(B26,'START LİSTE'!$B$6:$F$1259,2,0))</f>
        <v>EMRAH ELDEMİR</v>
      </c>
      <c r="D26" s="46" t="str">
        <f>IF(ISERROR(VLOOKUP(B26,'START LİSTE'!$B$6:$F$1259,3,0)),"",VLOOKUP(B26,'START LİSTE'!$B$6:$F$1259,3,0))</f>
        <v>ANTALYA GENÇLER BİRLİĞİ S.K</v>
      </c>
      <c r="E26" s="47" t="str">
        <f>IF(ISERROR(VLOOKUP(B26,'START LİSTE'!$B$6:$F$1259,4,0)),"",VLOOKUP(B26,'START LİSTE'!$B$6:$F$1259,4,0))</f>
        <v>T</v>
      </c>
      <c r="F26" s="48">
        <f>IF(ISERROR(VLOOKUP($B26,'START LİSTE'!$B$6:$F$1259,5,0)),"",VLOOKUP($B26,'START LİSTE'!$B$6:$F$1259,5,0))</f>
        <v>35905</v>
      </c>
      <c r="G26" s="96">
        <v>1041</v>
      </c>
      <c r="H26" s="49">
        <f t="shared" si="1"/>
        <v>12</v>
      </c>
    </row>
    <row r="27" spans="1:8" ht="18" customHeight="1">
      <c r="A27" s="44">
        <f t="shared" si="0"/>
        <v>22</v>
      </c>
      <c r="B27" s="45">
        <v>747</v>
      </c>
      <c r="C27" s="46" t="str">
        <f>IF(ISERROR(VLOOKUP(B27,'START LİSTE'!$B$6:$F$1259,2,0)),"",VLOOKUP(B27,'START LİSTE'!$B$6:$F$1259,2,0))</f>
        <v>VURAL YAKAR</v>
      </c>
      <c r="D27" s="46" t="str">
        <f>IF(ISERROR(VLOOKUP(B27,'START LİSTE'!$B$6:$F$1259,3,0)),"",VLOOKUP(B27,'START LİSTE'!$B$6:$F$1259,3,0))</f>
        <v>İZMİR-B.ŞEHİR BELEDİYE</v>
      </c>
      <c r="E27" s="47" t="str">
        <f>IF(ISERROR(VLOOKUP(B27,'START LİSTE'!$B$6:$F$1259,4,0)),"",VLOOKUP(B27,'START LİSTE'!$B$6:$F$1259,4,0))</f>
        <v>F</v>
      </c>
      <c r="F27" s="48">
        <f>IF(ISERROR(VLOOKUP($B27,'START LİSTE'!$B$6:$F$1259,5,0)),"",VLOOKUP($B27,'START LİSTE'!$B$6:$F$1259,5,0))</f>
        <v>35901</v>
      </c>
      <c r="G27" s="96">
        <v>1043</v>
      </c>
      <c r="H27" s="49">
        <f t="shared" si="1"/>
        <v>12</v>
      </c>
    </row>
    <row r="28" spans="1:8" ht="18" customHeight="1">
      <c r="A28" s="44">
        <f t="shared" si="0"/>
        <v>23</v>
      </c>
      <c r="B28" s="45">
        <v>782</v>
      </c>
      <c r="C28" s="46" t="str">
        <f>IF(ISERROR(VLOOKUP(B28,'START LİSTE'!$B$6:$F$1259,2,0)),"",VLOOKUP(B28,'START LİSTE'!$B$6:$F$1259,2,0))</f>
        <v>EMİR HALAÇ</v>
      </c>
      <c r="D28" s="46" t="str">
        <f>IF(ISERROR(VLOOKUP(B28,'START LİSTE'!$B$6:$F$1259,3,0)),"",VLOOKUP(B28,'START LİSTE'!$B$6:$F$1259,3,0))</f>
        <v>AFYON-KARMA</v>
      </c>
      <c r="E28" s="47" t="str">
        <f>IF(ISERROR(VLOOKUP(B28,'START LİSTE'!$B$6:$F$1259,4,0)),"",VLOOKUP(B28,'START LİSTE'!$B$6:$F$1259,4,0))</f>
        <v>F</v>
      </c>
      <c r="F28" s="48">
        <f>IF(ISERROR(VLOOKUP($B28,'START LİSTE'!$B$6:$F$1259,5,0)),"",VLOOKUP($B28,'START LİSTE'!$B$6:$F$1259,5,0))</f>
        <v>35947</v>
      </c>
      <c r="G28" s="96">
        <v>1045</v>
      </c>
      <c r="H28" s="49">
        <f t="shared" si="1"/>
        <v>12</v>
      </c>
    </row>
    <row r="29" spans="1:8" ht="18" customHeight="1">
      <c r="A29" s="44">
        <f t="shared" si="0"/>
        <v>24</v>
      </c>
      <c r="B29" s="45">
        <v>765</v>
      </c>
      <c r="C29" s="46" t="str">
        <f>IF(ISERROR(VLOOKUP(B29,'START LİSTE'!$B$6:$F$1259,2,0)),"",VLOOKUP(B29,'START LİSTE'!$B$6:$F$1259,2,0))</f>
        <v>M.MUSTAFA TÜRE</v>
      </c>
      <c r="D29" s="46" t="str">
        <f>IF(ISERROR(VLOOKUP(B29,'START LİSTE'!$B$6:$F$1259,3,0)),"",VLOOKUP(B29,'START LİSTE'!$B$6:$F$1259,3,0))</f>
        <v>ISPARTA-BÖLGESPOR</v>
      </c>
      <c r="E29" s="47" t="str">
        <f>IF(ISERROR(VLOOKUP(B29,'START LİSTE'!$B$6:$F$1259,4,0)),"",VLOOKUP(B29,'START LİSTE'!$B$6:$F$1259,4,0))</f>
        <v>T</v>
      </c>
      <c r="F29" s="48">
        <f>IF(ISERROR(VLOOKUP($B29,'START LİSTE'!$B$6:$F$1259,5,0)),"",VLOOKUP($B29,'START LİSTE'!$B$6:$F$1259,5,0))</f>
        <v>36044</v>
      </c>
      <c r="G29" s="96">
        <v>1054</v>
      </c>
      <c r="H29" s="49">
        <f t="shared" si="1"/>
        <v>13</v>
      </c>
    </row>
    <row r="30" spans="1:8" ht="18" customHeight="1">
      <c r="A30" s="44">
        <f t="shared" si="0"/>
        <v>25</v>
      </c>
      <c r="B30" s="45">
        <v>756</v>
      </c>
      <c r="C30" s="46" t="str">
        <f>IF(ISERROR(VLOOKUP(B30,'START LİSTE'!$B$6:$F$1259,2,0)),"",VLOOKUP(B30,'START LİSTE'!$B$6:$F$1259,2,0))</f>
        <v>SÜLEYMAN GÜL</v>
      </c>
      <c r="D30" s="46" t="str">
        <f>IF(ISERROR(VLOOKUP(B30,'START LİSTE'!$B$6:$F$1259,3,0)),"",VLOOKUP(B30,'START LİSTE'!$B$6:$F$1259,3,0))</f>
        <v>BALIKESİR AYVALIK ATLETİZM SPOR KULUBÜ</v>
      </c>
      <c r="E30" s="47" t="str">
        <f>IF(ISERROR(VLOOKUP(B30,'START LİSTE'!$B$6:$F$1259,4,0)),"",VLOOKUP(B30,'START LİSTE'!$B$6:$F$1259,4,0))</f>
        <v>T</v>
      </c>
      <c r="F30" s="48">
        <f>IF(ISERROR(VLOOKUP($B30,'START LİSTE'!$B$6:$F$1259,5,0)),"",VLOOKUP($B30,'START LİSTE'!$B$6:$F$1259,5,0))</f>
        <v>35569</v>
      </c>
      <c r="G30" s="96">
        <v>1055</v>
      </c>
      <c r="H30" s="49">
        <f t="shared" si="1"/>
        <v>14</v>
      </c>
    </row>
    <row r="31" spans="1:8" ht="18" customHeight="1">
      <c r="A31" s="44">
        <f t="shared" si="0"/>
        <v>26</v>
      </c>
      <c r="B31" s="45">
        <v>740</v>
      </c>
      <c r="C31" s="46" t="str">
        <f>IF(ISERROR(VLOOKUP(B31,'START LİSTE'!$B$6:$F$1259,2,0)),"",VLOOKUP(B31,'START LİSTE'!$B$6:$F$1259,2,0))</f>
        <v>SAFA GÜLEN</v>
      </c>
      <c r="D31" s="46" t="str">
        <f>IF(ISERROR(VLOOKUP(B31,'START LİSTE'!$B$6:$F$1259,3,0)),"",VLOOKUP(B31,'START LİSTE'!$B$6:$F$1259,3,0))</f>
        <v>ANTALYA GENÇLER BİRLİĞİ S.K</v>
      </c>
      <c r="E31" s="47" t="str">
        <f>IF(ISERROR(VLOOKUP(B31,'START LİSTE'!$B$6:$F$1259,4,0)),"",VLOOKUP(B31,'START LİSTE'!$B$6:$F$1259,4,0))</f>
        <v>T</v>
      </c>
      <c r="F31" s="48">
        <f>IF(ISERROR(VLOOKUP($B31,'START LİSTE'!$B$6:$F$1259,5,0)),"",VLOOKUP($B31,'START LİSTE'!$B$6:$F$1259,5,0))</f>
        <v>36077</v>
      </c>
      <c r="G31" s="96">
        <v>1056</v>
      </c>
      <c r="H31" s="49">
        <f t="shared" si="1"/>
        <v>15</v>
      </c>
    </row>
    <row r="32" spans="1:8" ht="18" customHeight="1">
      <c r="A32" s="44">
        <f t="shared" si="0"/>
        <v>27</v>
      </c>
      <c r="B32" s="45">
        <v>787</v>
      </c>
      <c r="C32" s="46" t="str">
        <f>IF(ISERROR(VLOOKUP(B32,'START LİSTE'!$B$6:$F$1259,2,0)),"",VLOOKUP(B32,'START LİSTE'!$B$6:$F$1259,2,0))</f>
        <v>ERHAN GÜVEN</v>
      </c>
      <c r="D32" s="46" t="str">
        <f>IF(ISERROR(VLOOKUP(B32,'START LİSTE'!$B$6:$F$1259,3,0)),"",VLOOKUP(B32,'START LİSTE'!$B$6:$F$1259,3,0))</f>
        <v>ATLETİK SPOR KULÜBÜ</v>
      </c>
      <c r="E32" s="47" t="str">
        <f>IF(ISERROR(VLOOKUP(B32,'START LİSTE'!$B$6:$F$1259,4,0)),"",VLOOKUP(B32,'START LİSTE'!$B$6:$F$1259,4,0))</f>
        <v>T</v>
      </c>
      <c r="F32" s="48">
        <f>IF(ISERROR(VLOOKUP($B32,'START LİSTE'!$B$6:$F$1259,5,0)),"",VLOOKUP($B32,'START LİSTE'!$B$6:$F$1259,5,0))</f>
        <v>35615</v>
      </c>
      <c r="G32" s="96">
        <v>1102</v>
      </c>
      <c r="H32" s="49">
        <f t="shared" si="1"/>
        <v>16</v>
      </c>
    </row>
    <row r="33" spans="1:8" ht="18" customHeight="1">
      <c r="A33" s="44">
        <f t="shared" si="0"/>
        <v>28</v>
      </c>
      <c r="B33" s="45">
        <v>777</v>
      </c>
      <c r="C33" s="46" t="str">
        <f>IF(ISERROR(VLOOKUP(B33,'START LİSTE'!$B$6:$F$1259,2,0)),"",VLOOKUP(B33,'START LİSTE'!$B$6:$F$1259,2,0))</f>
        <v>İBRAHİM YILMAZ</v>
      </c>
      <c r="D33" s="46" t="str">
        <f>IF(ISERROR(VLOOKUP(B33,'START LİSTE'!$B$6:$F$1259,3,0)),"",VLOOKUP(B33,'START LİSTE'!$B$6:$F$1259,3,0))</f>
        <v>DENİZLİ-GENÇLİK SPOR</v>
      </c>
      <c r="E33" s="47" t="str">
        <f>IF(ISERROR(VLOOKUP(B33,'START LİSTE'!$B$6:$F$1259,4,0)),"",VLOOKUP(B33,'START LİSTE'!$B$6:$F$1259,4,0))</f>
        <v>F</v>
      </c>
      <c r="F33" s="48">
        <f>IF(ISERROR(VLOOKUP($B33,'START LİSTE'!$B$6:$F$1259,5,0)),"",VLOOKUP($B33,'START LİSTE'!$B$6:$F$1259,5,0))</f>
        <v>35431</v>
      </c>
      <c r="G33" s="96">
        <v>1105</v>
      </c>
      <c r="H33" s="49">
        <f t="shared" si="1"/>
        <v>16</v>
      </c>
    </row>
    <row r="34" spans="1:8" ht="18" customHeight="1">
      <c r="A34" s="44">
        <f t="shared" si="0"/>
        <v>29</v>
      </c>
      <c r="B34" s="45">
        <v>767</v>
      </c>
      <c r="C34" s="46" t="str">
        <f>IF(ISERROR(VLOOKUP(B34,'START LİSTE'!$B$6:$F$1259,2,0)),"",VLOOKUP(B34,'START LİSTE'!$B$6:$F$1259,2,0))</f>
        <v>ALİ DEMİR</v>
      </c>
      <c r="D34" s="46" t="str">
        <f>IF(ISERROR(VLOOKUP(B34,'START LİSTE'!$B$6:$F$1259,3,0)),"",VLOOKUP(B34,'START LİSTE'!$B$6:$F$1259,3,0))</f>
        <v>ISPARTA-BÖLGESPOR</v>
      </c>
      <c r="E34" s="47" t="str">
        <f>IF(ISERROR(VLOOKUP(B34,'START LİSTE'!$B$6:$F$1259,4,0)),"",VLOOKUP(B34,'START LİSTE'!$B$6:$F$1259,4,0))</f>
        <v>T</v>
      </c>
      <c r="F34" s="48">
        <f>IF(ISERROR(VLOOKUP($B34,'START LİSTE'!$B$6:$F$1259,5,0)),"",VLOOKUP($B34,'START LİSTE'!$B$6:$F$1259,5,0))</f>
        <v>35779</v>
      </c>
      <c r="G34" s="96">
        <v>1105</v>
      </c>
      <c r="H34" s="49">
        <f t="shared" si="1"/>
        <v>17</v>
      </c>
    </row>
    <row r="35" spans="1:8" ht="18" customHeight="1">
      <c r="A35" s="44">
        <f t="shared" si="0"/>
        <v>30</v>
      </c>
      <c r="B35" s="45">
        <v>784</v>
      </c>
      <c r="C35" s="46" t="str">
        <f>IF(ISERROR(VLOOKUP(B35,'START LİSTE'!$B$6:$F$1259,2,0)),"",VLOOKUP(B35,'START LİSTE'!$B$6:$F$1259,2,0))</f>
        <v>AYHAN BALAT</v>
      </c>
      <c r="D35" s="46" t="str">
        <f>IF(ISERROR(VLOOKUP(B35,'START LİSTE'!$B$6:$F$1259,3,0)),"",VLOOKUP(B35,'START LİSTE'!$B$6:$F$1259,3,0))</f>
        <v>ATLETİK SPOR KULÜBÜ</v>
      </c>
      <c r="E35" s="47" t="str">
        <f>IF(ISERROR(VLOOKUP(B35,'START LİSTE'!$B$6:$F$1259,4,0)),"",VLOOKUP(B35,'START LİSTE'!$B$6:$F$1259,4,0))</f>
        <v>T</v>
      </c>
      <c r="F35" s="48">
        <f>IF(ISERROR(VLOOKUP($B35,'START LİSTE'!$B$6:$F$1259,5,0)),"",VLOOKUP($B35,'START LİSTE'!$B$6:$F$1259,5,0))</f>
        <v>36048</v>
      </c>
      <c r="G35" s="96">
        <v>1107</v>
      </c>
      <c r="H35" s="49">
        <f t="shared" si="1"/>
        <v>18</v>
      </c>
    </row>
    <row r="36" spans="1:8" ht="18" customHeight="1">
      <c r="A36" s="44">
        <f t="shared" si="0"/>
        <v>31</v>
      </c>
      <c r="B36" s="45">
        <v>741</v>
      </c>
      <c r="C36" s="46" t="str">
        <f>IF(ISERROR(VLOOKUP(B36,'START LİSTE'!$B$6:$F$1259,2,0)),"",VLOOKUP(B36,'START LİSTE'!$B$6:$F$1259,2,0))</f>
        <v>NEBİ SÜMBÜL</v>
      </c>
      <c r="D36" s="46" t="str">
        <f>IF(ISERROR(VLOOKUP(B36,'START LİSTE'!$B$6:$F$1259,3,0)),"",VLOOKUP(B36,'START LİSTE'!$B$6:$F$1259,3,0))</f>
        <v>ANTALYA GENÇLER BİRLİĞİ S.K</v>
      </c>
      <c r="E36" s="47" t="str">
        <f>IF(ISERROR(VLOOKUP(B36,'START LİSTE'!$B$6:$F$1259,4,0)),"",VLOOKUP(B36,'START LİSTE'!$B$6:$F$1259,4,0))</f>
        <v>T</v>
      </c>
      <c r="F36" s="48">
        <f>IF(ISERROR(VLOOKUP($B36,'START LİSTE'!$B$6:$F$1259,5,0)),"",VLOOKUP($B36,'START LİSTE'!$B$6:$F$1259,5,0))</f>
        <v>35674</v>
      </c>
      <c r="G36" s="96">
        <v>1109</v>
      </c>
      <c r="H36" s="49">
        <f t="shared" si="1"/>
        <v>19</v>
      </c>
    </row>
    <row r="37" spans="1:8" ht="18" customHeight="1">
      <c r="A37" s="44">
        <f t="shared" si="0"/>
        <v>32</v>
      </c>
      <c r="B37" s="45">
        <v>757</v>
      </c>
      <c r="C37" s="46" t="str">
        <f>IF(ISERROR(VLOOKUP(B37,'START LİSTE'!$B$6:$F$1259,2,0)),"",VLOOKUP(B37,'START LİSTE'!$B$6:$F$1259,2,0))</f>
        <v>YİİTHAN RÜZGAR</v>
      </c>
      <c r="D37" s="46" t="str">
        <f>IF(ISERROR(VLOOKUP(B37,'START LİSTE'!$B$6:$F$1259,3,0)),"",VLOOKUP(B37,'START LİSTE'!$B$6:$F$1259,3,0))</f>
        <v>BALIKESİR AYVALIK ATLETİZM SPOR KULUBÜ</v>
      </c>
      <c r="E37" s="47" t="str">
        <f>IF(ISERROR(VLOOKUP(B37,'START LİSTE'!$B$6:$F$1259,4,0)),"",VLOOKUP(B37,'START LİSTE'!$B$6:$F$1259,4,0))</f>
        <v>T</v>
      </c>
      <c r="F37" s="48">
        <f>IF(ISERROR(VLOOKUP($B37,'START LİSTE'!$B$6:$F$1259,5,0)),"",VLOOKUP($B37,'START LİSTE'!$B$6:$F$1259,5,0))</f>
        <v>35796</v>
      </c>
      <c r="G37" s="96">
        <v>1116</v>
      </c>
      <c r="H37" s="49">
        <f t="shared" si="1"/>
        <v>20</v>
      </c>
    </row>
    <row r="38" spans="1:8" ht="18" customHeight="1">
      <c r="A38" s="44">
        <f t="shared" si="0"/>
        <v>33</v>
      </c>
      <c r="B38" s="45">
        <v>790</v>
      </c>
      <c r="C38" s="46" t="str">
        <f>IF(ISERROR(VLOOKUP(B38,'START LİSTE'!$B$6:$F$1259,2,0)),"",VLOOKUP(B38,'START LİSTE'!$B$6:$F$1259,2,0))</f>
        <v>SONER KARADAĞ</v>
      </c>
      <c r="D38" s="46" t="str">
        <f>IF(ISERROR(VLOOKUP(B38,'START LİSTE'!$B$6:$F$1259,3,0)),"",VLOOKUP(B38,'START LİSTE'!$B$6:$F$1259,3,0))</f>
        <v>MANİSA - İL GENÇLİK SPOR KULÜBÜ</v>
      </c>
      <c r="E38" s="47" t="str">
        <f>IF(ISERROR(VLOOKUP(B38,'START LİSTE'!$B$6:$F$1259,4,0)),"",VLOOKUP(B38,'START LİSTE'!$B$6:$F$1259,4,0))</f>
        <v>F</v>
      </c>
      <c r="F38" s="48">
        <f>IF(ISERROR(VLOOKUP($B38,'START LİSTE'!$B$6:$F$1259,5,0)),"",VLOOKUP($B38,'START LİSTE'!$B$6:$F$1259,5,0))</f>
        <v>35683</v>
      </c>
      <c r="G38" s="96">
        <v>1132</v>
      </c>
      <c r="H38" s="49">
        <f t="shared" si="1"/>
        <v>20</v>
      </c>
    </row>
    <row r="39" spans="1:8" ht="18" customHeight="1">
      <c r="A39" s="44">
        <f t="shared" si="0"/>
        <v>34</v>
      </c>
      <c r="B39" s="45">
        <v>783</v>
      </c>
      <c r="C39" s="46" t="str">
        <f>IF(ISERROR(VLOOKUP(B39,'START LİSTE'!$B$6:$F$1259,2,0)),"",VLOOKUP(B39,'START LİSTE'!$B$6:$F$1259,2,0))</f>
        <v>ALPASLAN KAVLAK</v>
      </c>
      <c r="D39" s="46" t="str">
        <f>IF(ISERROR(VLOOKUP(B39,'START LİSTE'!$B$6:$F$1259,3,0)),"",VLOOKUP(B39,'START LİSTE'!$B$6:$F$1259,3,0))</f>
        <v>AFYON-KARMA</v>
      </c>
      <c r="E39" s="47" t="str">
        <f>IF(ISERROR(VLOOKUP(B39,'START LİSTE'!$B$6:$F$1259,4,0)),"",VLOOKUP(B39,'START LİSTE'!$B$6:$F$1259,4,0))</f>
        <v>F</v>
      </c>
      <c r="F39" s="48">
        <f>IF(ISERROR(VLOOKUP($B39,'START LİSTE'!$B$6:$F$1259,5,0)),"",VLOOKUP($B39,'START LİSTE'!$B$6:$F$1259,5,0))</f>
        <v>35815</v>
      </c>
      <c r="G39" s="96">
        <v>1156</v>
      </c>
      <c r="H39" s="49">
        <f t="shared" si="1"/>
        <v>20</v>
      </c>
    </row>
    <row r="40" spans="1:8" ht="18" customHeight="1">
      <c r="A40" s="44">
        <f t="shared" si="0"/>
        <v>35</v>
      </c>
      <c r="B40" s="45">
        <v>766</v>
      </c>
      <c r="C40" s="46" t="str">
        <f>IF(ISERROR(VLOOKUP(B40,'START LİSTE'!$B$6:$F$1259,2,0)),"",VLOOKUP(B40,'START LİSTE'!$B$6:$F$1259,2,0))</f>
        <v>RAMAZAN GÜLGEÇ</v>
      </c>
      <c r="D40" s="46" t="str">
        <f>IF(ISERROR(VLOOKUP(B40,'START LİSTE'!$B$6:$F$1259,3,0)),"",VLOOKUP(B40,'START LİSTE'!$B$6:$F$1259,3,0))</f>
        <v>ISPARTA-BÖLGESPOR</v>
      </c>
      <c r="E40" s="47" t="str">
        <f>IF(ISERROR(VLOOKUP(B40,'START LİSTE'!$B$6:$F$1259,4,0)),"",VLOOKUP(B40,'START LİSTE'!$B$6:$F$1259,4,0))</f>
        <v>T</v>
      </c>
      <c r="F40" s="48">
        <f>IF(ISERROR(VLOOKUP($B40,'START LİSTE'!$B$6:$F$1259,5,0)),"",VLOOKUP($B40,'START LİSTE'!$B$6:$F$1259,5,0))</f>
        <v>35815</v>
      </c>
      <c r="G40" s="96">
        <v>1159</v>
      </c>
      <c r="H40" s="49">
        <f t="shared" si="1"/>
        <v>21</v>
      </c>
    </row>
    <row r="41" spans="1:8" ht="18" customHeight="1">
      <c r="A41" s="44">
        <f t="shared" si="0"/>
        <v>36</v>
      </c>
      <c r="B41" s="45">
        <v>758</v>
      </c>
      <c r="C41" s="46" t="str">
        <f>IF(ISERROR(VLOOKUP(B41,'START LİSTE'!$B$6:$F$1259,2,0)),"",VLOOKUP(B41,'START LİSTE'!$B$6:$F$1259,2,0))</f>
        <v>ÇAĞATAY PAMUK</v>
      </c>
      <c r="D41" s="46" t="str">
        <f>IF(ISERROR(VLOOKUP(B41,'START LİSTE'!$B$6:$F$1259,3,0)),"",VLOOKUP(B41,'START LİSTE'!$B$6:$F$1259,3,0))</f>
        <v>BALIKESİR AYVALIK ATLETİZM SPOR KULUBÜ</v>
      </c>
      <c r="E41" s="47" t="str">
        <f>IF(ISERROR(VLOOKUP(B41,'START LİSTE'!$B$6:$F$1259,4,0)),"",VLOOKUP(B41,'START LİSTE'!$B$6:$F$1259,4,0))</f>
        <v>T</v>
      </c>
      <c r="F41" s="48">
        <f>IF(ISERROR(VLOOKUP($B41,'START LİSTE'!$B$6:$F$1259,5,0)),"",VLOOKUP($B41,'START LİSTE'!$B$6:$F$1259,5,0))</f>
        <v>35796</v>
      </c>
      <c r="G41" s="96">
        <v>1216</v>
      </c>
      <c r="H41" s="49">
        <f t="shared" si="1"/>
        <v>22</v>
      </c>
    </row>
    <row r="42" spans="1:8" ht="18" customHeight="1">
      <c r="A42" s="44">
        <f t="shared" si="0"/>
        <v>37</v>
      </c>
      <c r="B42" s="45">
        <v>759</v>
      </c>
      <c r="C42" s="46" t="str">
        <f>IF(ISERROR(VLOOKUP(B42,'START LİSTE'!$B$6:$F$1259,2,0)),"",VLOOKUP(B42,'START LİSTE'!$B$6:$F$1259,2,0))</f>
        <v> HASAN BARAN TATAR</v>
      </c>
      <c r="D42" s="46" t="str">
        <f>IF(ISERROR(VLOOKUP(B42,'START LİSTE'!$B$6:$F$1259,3,0)),"",VLOOKUP(B42,'START LİSTE'!$B$6:$F$1259,3,0))</f>
        <v>BALIKESİR AYVALIK ATLETİZM SPOR KULUBÜ</v>
      </c>
      <c r="E42" s="47" t="str">
        <f>IF(ISERROR(VLOOKUP(B42,'START LİSTE'!$B$6:$F$1259,4,0)),"",VLOOKUP(B42,'START LİSTE'!$B$6:$F$1259,4,0))</f>
        <v>T</v>
      </c>
      <c r="F42" s="48">
        <f>IF(ISERROR(VLOOKUP($B42,'START LİSTE'!$B$6:$F$1259,5,0)),"",VLOOKUP($B42,'START LİSTE'!$B$6:$F$1259,5,0))</f>
        <v>35875</v>
      </c>
      <c r="G42" s="96">
        <v>1310</v>
      </c>
      <c r="H42" s="49">
        <f t="shared" si="1"/>
        <v>23</v>
      </c>
    </row>
    <row r="43" spans="1:8" ht="18" customHeight="1">
      <c r="A43" s="44">
        <f t="shared" si="0"/>
        <v>38</v>
      </c>
      <c r="B43" s="45">
        <v>761</v>
      </c>
      <c r="C43" s="46" t="str">
        <f>IF(ISERROR(VLOOKUP(B43,'START LİSTE'!$B$6:$F$1259,2,0)),"",VLOOKUP(B43,'START LİSTE'!$B$6:$F$1259,2,0))</f>
        <v>İSMAİL KAYGUSUZ</v>
      </c>
      <c r="D43" s="46" t="str">
        <f>IF(ISERROR(VLOOKUP(B43,'START LİSTE'!$B$6:$F$1259,3,0)),"",VLOOKUP(B43,'START LİSTE'!$B$6:$F$1259,3,0))</f>
        <v>BALIKESİR B.S.K.</v>
      </c>
      <c r="E43" s="47" t="str">
        <f>IF(ISERROR(VLOOKUP(B43,'START LİSTE'!$B$6:$F$1259,4,0)),"",VLOOKUP(B43,'START LİSTE'!$B$6:$F$1259,4,0))</f>
        <v>T</v>
      </c>
      <c r="F43" s="48">
        <f>IF(ISERROR(VLOOKUP($B43,'START LİSTE'!$B$6:$F$1259,5,0)),"",VLOOKUP($B43,'START LİSTE'!$B$6:$F$1259,5,0))</f>
        <v>35848</v>
      </c>
      <c r="G43" s="96">
        <v>1324</v>
      </c>
      <c r="H43" s="49">
        <f t="shared" si="1"/>
        <v>24</v>
      </c>
    </row>
    <row r="44" spans="1:8" ht="18" customHeight="1">
      <c r="A44" s="44">
        <f t="shared" si="0"/>
        <v>39</v>
      </c>
      <c r="B44" s="45">
        <v>762</v>
      </c>
      <c r="C44" s="46" t="str">
        <f>IF(ISERROR(VLOOKUP(B44,'START LİSTE'!$B$6:$F$1259,2,0)),"",VLOOKUP(B44,'START LİSTE'!$B$6:$F$1259,2,0))</f>
        <v>ERDEM GÜRARAZ</v>
      </c>
      <c r="D44" s="46" t="str">
        <f>IF(ISERROR(VLOOKUP(B44,'START LİSTE'!$B$6:$F$1259,3,0)),"",VLOOKUP(B44,'START LİSTE'!$B$6:$F$1259,3,0))</f>
        <v>BALIKESİR B.S.K.</v>
      </c>
      <c r="E44" s="47" t="str">
        <f>IF(ISERROR(VLOOKUP(B44,'START LİSTE'!$B$6:$F$1259,4,0)),"",VLOOKUP(B44,'START LİSTE'!$B$6:$F$1259,4,0))</f>
        <v>T</v>
      </c>
      <c r="F44" s="48">
        <f>IF(ISERROR(VLOOKUP($B44,'START LİSTE'!$B$6:$F$1259,5,0)),"",VLOOKUP($B44,'START LİSTE'!$B$6:$F$1259,5,0))</f>
        <v>35721</v>
      </c>
      <c r="G44" s="96">
        <v>1329</v>
      </c>
      <c r="H44" s="49">
        <f t="shared" si="1"/>
        <v>25</v>
      </c>
    </row>
    <row r="45" spans="1:8" ht="18" customHeight="1">
      <c r="A45" s="44">
        <f t="shared" si="0"/>
        <v>40</v>
      </c>
      <c r="B45" s="45">
        <v>748</v>
      </c>
      <c r="C45" s="46" t="str">
        <f>IF(ISERROR(VLOOKUP(B45,'START LİSTE'!$B$6:$F$1259,2,0)),"",VLOOKUP(B45,'START LİSTE'!$B$6:$F$1259,2,0))</f>
        <v>SERDAL KARATAŞ</v>
      </c>
      <c r="D45" s="46" t="str">
        <f>IF(ISERROR(VLOOKUP(B45,'START LİSTE'!$B$6:$F$1259,3,0)),"",VLOOKUP(B45,'START LİSTE'!$B$6:$F$1259,3,0))</f>
        <v>İZMİR ÇİMENTAŞ</v>
      </c>
      <c r="E45" s="47" t="str">
        <f>IF(ISERROR(VLOOKUP(B45,'START LİSTE'!$B$6:$F$1259,4,0)),"",VLOOKUP(B45,'START LİSTE'!$B$6:$F$1259,4,0))</f>
        <v>T</v>
      </c>
      <c r="F45" s="48">
        <f>IF(ISERROR(VLOOKUP($B45,'START LİSTE'!$B$6:$F$1259,5,0)),"",VLOOKUP($B45,'START LİSTE'!$B$6:$F$1259,5,0))</f>
        <v>35621</v>
      </c>
      <c r="G45" s="96" t="s">
        <v>89</v>
      </c>
      <c r="H45" s="49" t="str">
        <f t="shared" si="1"/>
        <v>-</v>
      </c>
    </row>
    <row r="46" spans="1:8" ht="18" customHeight="1">
      <c r="A46" s="44">
        <f t="shared" si="0"/>
        <v>41</v>
      </c>
      <c r="B46" s="45">
        <v>763</v>
      </c>
      <c r="C46" s="46" t="str">
        <f>IF(ISERROR(VLOOKUP(B46,'START LİSTE'!$B$6:$F$1259,2,0)),"",VLOOKUP(B46,'START LİSTE'!$B$6:$F$1259,2,0))</f>
        <v>CEMRE KARA</v>
      </c>
      <c r="D46" s="46" t="str">
        <f>IF(ISERROR(VLOOKUP(B46,'START LİSTE'!$B$6:$F$1259,3,0)),"",VLOOKUP(B46,'START LİSTE'!$B$6:$F$1259,3,0))</f>
        <v>BALIKESİR B.S.K.</v>
      </c>
      <c r="E46" s="47" t="str">
        <f>IF(ISERROR(VLOOKUP(B46,'START LİSTE'!$B$6:$F$1259,4,0)),"",VLOOKUP(B46,'START LİSTE'!$B$6:$F$1259,4,0))</f>
        <v>T</v>
      </c>
      <c r="F46" s="48">
        <f>IF(ISERROR(VLOOKUP($B46,'START LİSTE'!$B$6:$F$1259,5,0)),"",VLOOKUP($B46,'START LİSTE'!$B$6:$F$1259,5,0))</f>
        <v>35862</v>
      </c>
      <c r="G46" s="96" t="s">
        <v>89</v>
      </c>
      <c r="H46" s="49" t="str">
        <f t="shared" si="1"/>
        <v>-</v>
      </c>
    </row>
    <row r="47" spans="1:8" ht="18" customHeight="1">
      <c r="A47" s="44">
        <f t="shared" si="0"/>
        <v>42</v>
      </c>
      <c r="B47" s="45">
        <v>776</v>
      </c>
      <c r="C47" s="46" t="str">
        <f>IF(ISERROR(VLOOKUP(B47,'START LİSTE'!$B$6:$F$1259,2,0)),"",VLOOKUP(B47,'START LİSTE'!$B$6:$F$1259,2,0))</f>
        <v>SERKAN BULTAN</v>
      </c>
      <c r="D47" s="46" t="str">
        <f>IF(ISERROR(VLOOKUP(B47,'START LİSTE'!$B$6:$F$1259,3,0)),"",VLOOKUP(B47,'START LİSTE'!$B$6:$F$1259,3,0))</f>
        <v>DENİZLİ-BELEDİYE SPOR</v>
      </c>
      <c r="E47" s="47" t="str">
        <f>IF(ISERROR(VLOOKUP(B47,'START LİSTE'!$B$6:$F$1259,4,0)),"",VLOOKUP(B47,'START LİSTE'!$B$6:$F$1259,4,0))</f>
        <v>F</v>
      </c>
      <c r="F47" s="48">
        <f>IF(ISERROR(VLOOKUP($B47,'START LİSTE'!$B$6:$F$1259,5,0)),"",VLOOKUP($B47,'START LİSTE'!$B$6:$F$1259,5,0))</f>
        <v>35888</v>
      </c>
      <c r="G47" s="96" t="s">
        <v>89</v>
      </c>
      <c r="H47" s="49" t="str">
        <f t="shared" si="1"/>
        <v>-</v>
      </c>
    </row>
    <row r="48" spans="1:8" ht="18" customHeight="1">
      <c r="A48" s="44">
        <f t="shared" si="0"/>
        <v>43</v>
      </c>
      <c r="B48" s="45">
        <v>779</v>
      </c>
      <c r="C48" s="46" t="str">
        <f>IF(ISERROR(VLOOKUP(B48,'START LİSTE'!$B$6:$F$1259,2,0)),"",VLOOKUP(B48,'START LİSTE'!$B$6:$F$1259,2,0))</f>
        <v>YUSUF SANCAR</v>
      </c>
      <c r="D48" s="46" t="str">
        <f>IF(ISERROR(VLOOKUP(B48,'START LİSTE'!$B$6:$F$1259,3,0)),"",VLOOKUP(B48,'START LİSTE'!$B$6:$F$1259,3,0))</f>
        <v>DENİZLİ-BELEDİYE SPOR</v>
      </c>
      <c r="E48" s="47" t="str">
        <f>IF(ISERROR(VLOOKUP(B48,'START LİSTE'!$B$6:$F$1259,4,0)),"",VLOOKUP(B48,'START LİSTE'!$B$6:$F$1259,4,0))</f>
        <v>F</v>
      </c>
      <c r="F48" s="48">
        <f>IF(ISERROR(VLOOKUP($B48,'START LİSTE'!$B$6:$F$1259,5,0)),"",VLOOKUP($B48,'START LİSTE'!$B$6:$F$1259,5,0))</f>
        <v>35964</v>
      </c>
      <c r="G48" s="96" t="s">
        <v>89</v>
      </c>
      <c r="H48" s="49" t="str">
        <f t="shared" si="1"/>
        <v>-</v>
      </c>
    </row>
    <row r="49" spans="1:8" ht="18" customHeight="1">
      <c r="A49" s="44">
        <f t="shared" si="0"/>
      </c>
      <c r="B49" s="45"/>
      <c r="C49" s="46">
        <f>IF(ISERROR(VLOOKUP(B49,'START LİSTE'!$B$6:$F$1259,2,0)),"",VLOOKUP(B49,'START LİSTE'!$B$6:$F$1259,2,0))</f>
      </c>
      <c r="D49" s="46">
        <f>IF(ISERROR(VLOOKUP(B49,'START LİSTE'!$B$6:$F$1259,3,0)),"",VLOOKUP(B49,'START LİSTE'!$B$6:$F$1259,3,0))</f>
      </c>
      <c r="E49" s="47">
        <f>IF(ISERROR(VLOOKUP(B49,'START LİSTE'!$B$6:$F$1259,4,0)),"",VLOOKUP(B49,'START LİSTE'!$B$6:$F$1259,4,0))</f>
      </c>
      <c r="F49" s="48">
        <f>IF(ISERROR(VLOOKUP($B49,'START LİSTE'!$B$6:$F$1259,5,0)),"",VLOOKUP($B49,'START LİSTE'!$B$6:$F$1259,5,0))</f>
      </c>
      <c r="G49" s="96"/>
      <c r="H49" s="49">
        <f t="shared" si="1"/>
      </c>
    </row>
    <row r="50" spans="1:8" ht="18" customHeight="1">
      <c r="A50" s="44">
        <f t="shared" si="0"/>
      </c>
      <c r="B50" s="45"/>
      <c r="C50" s="46">
        <f>IF(ISERROR(VLOOKUP(B50,'START LİSTE'!$B$6:$F$1259,2,0)),"",VLOOKUP(B50,'START LİSTE'!$B$6:$F$1259,2,0))</f>
      </c>
      <c r="D50" s="46">
        <f>IF(ISERROR(VLOOKUP(B50,'START LİSTE'!$B$6:$F$1259,3,0)),"",VLOOKUP(B50,'START LİSTE'!$B$6:$F$1259,3,0))</f>
      </c>
      <c r="E50" s="47">
        <f>IF(ISERROR(VLOOKUP(B50,'START LİSTE'!$B$6:$F$1259,4,0)),"",VLOOKUP(B50,'START LİSTE'!$B$6:$F$1259,4,0))</f>
      </c>
      <c r="F50" s="48">
        <f>IF(ISERROR(VLOOKUP($B50,'START LİSTE'!$B$6:$F$1259,5,0)),"",VLOOKUP($B50,'START LİSTE'!$B$6:$F$1259,5,0))</f>
      </c>
      <c r="G50" s="96"/>
      <c r="H50" s="49">
        <f t="shared" si="1"/>
      </c>
    </row>
    <row r="51" spans="1:8" ht="18" customHeight="1">
      <c r="A51" s="44">
        <f t="shared" si="0"/>
      </c>
      <c r="B51" s="45"/>
      <c r="C51" s="46">
        <f>IF(ISERROR(VLOOKUP(B51,'START LİSTE'!$B$6:$F$1259,2,0)),"",VLOOKUP(B51,'START LİSTE'!$B$6:$F$1259,2,0))</f>
      </c>
      <c r="D51" s="46">
        <f>IF(ISERROR(VLOOKUP(B51,'START LİSTE'!$B$6:$F$1259,3,0)),"",VLOOKUP(B51,'START LİSTE'!$B$6:$F$1259,3,0))</f>
      </c>
      <c r="E51" s="47">
        <f>IF(ISERROR(VLOOKUP(B51,'START LİSTE'!$B$6:$F$1259,4,0)),"",VLOOKUP(B51,'START LİSTE'!$B$6:$F$1259,4,0))</f>
      </c>
      <c r="F51" s="48">
        <f>IF(ISERROR(VLOOKUP($B51,'START LİSTE'!$B$6:$F$1259,5,0)),"",VLOOKUP($B51,'START LİSTE'!$B$6:$F$1259,5,0))</f>
      </c>
      <c r="G51" s="96"/>
      <c r="H51" s="49">
        <f t="shared" si="1"/>
      </c>
    </row>
    <row r="52" spans="1:8" ht="18" customHeight="1">
      <c r="A52" s="44">
        <f t="shared" si="0"/>
      </c>
      <c r="B52" s="45"/>
      <c r="C52" s="46">
        <f>IF(ISERROR(VLOOKUP(B52,'START LİSTE'!$B$6:$F$1259,2,0)),"",VLOOKUP(B52,'START LİSTE'!$B$6:$F$1259,2,0))</f>
      </c>
      <c r="D52" s="46">
        <f>IF(ISERROR(VLOOKUP(B52,'START LİSTE'!$B$6:$F$1259,3,0)),"",VLOOKUP(B52,'START LİSTE'!$B$6:$F$1259,3,0))</f>
      </c>
      <c r="E52" s="47">
        <f>IF(ISERROR(VLOOKUP(B52,'START LİSTE'!$B$6:$F$1259,4,0)),"",VLOOKUP(B52,'START LİSTE'!$B$6:$F$1259,4,0))</f>
      </c>
      <c r="F52" s="48">
        <f>IF(ISERROR(VLOOKUP($B52,'START LİSTE'!$B$6:$F$1259,5,0)),"",VLOOKUP($B52,'START LİSTE'!$B$6:$F$1259,5,0))</f>
      </c>
      <c r="G52" s="96"/>
      <c r="H52" s="49">
        <f t="shared" si="1"/>
      </c>
    </row>
    <row r="53" spans="1:8" ht="18" customHeight="1">
      <c r="A53" s="44">
        <f t="shared" si="0"/>
      </c>
      <c r="B53" s="45"/>
      <c r="C53" s="46">
        <f>IF(ISERROR(VLOOKUP(B53,'START LİSTE'!$B$6:$F$1259,2,0)),"",VLOOKUP(B53,'START LİSTE'!$B$6:$F$1259,2,0))</f>
      </c>
      <c r="D53" s="46">
        <f>IF(ISERROR(VLOOKUP(B53,'START LİSTE'!$B$6:$F$1259,3,0)),"",VLOOKUP(B53,'START LİSTE'!$B$6:$F$1259,3,0))</f>
      </c>
      <c r="E53" s="47">
        <f>IF(ISERROR(VLOOKUP(B53,'START LİSTE'!$B$6:$F$1259,4,0)),"",VLOOKUP(B53,'START LİSTE'!$B$6:$F$1259,4,0))</f>
      </c>
      <c r="F53" s="48">
        <f>IF(ISERROR(VLOOKUP($B53,'START LİSTE'!$B$6:$F$1259,5,0)),"",VLOOKUP($B53,'START LİSTE'!$B$6:$F$1259,5,0))</f>
      </c>
      <c r="G53" s="96"/>
      <c r="H53" s="49">
        <f t="shared" si="1"/>
      </c>
    </row>
    <row r="54" spans="1:8" ht="18" customHeight="1">
      <c r="A54" s="44">
        <f t="shared" si="0"/>
      </c>
      <c r="B54" s="45"/>
      <c r="C54" s="46">
        <f>IF(ISERROR(VLOOKUP(B54,'START LİSTE'!$B$6:$F$1259,2,0)),"",VLOOKUP(B54,'START LİSTE'!$B$6:$F$1259,2,0))</f>
      </c>
      <c r="D54" s="46">
        <f>IF(ISERROR(VLOOKUP(B54,'START LİSTE'!$B$6:$F$1259,3,0)),"",VLOOKUP(B54,'START LİSTE'!$B$6:$F$1259,3,0))</f>
      </c>
      <c r="E54" s="47">
        <f>IF(ISERROR(VLOOKUP(B54,'START LİSTE'!$B$6:$F$1259,4,0)),"",VLOOKUP(B54,'START LİSTE'!$B$6:$F$1259,4,0))</f>
      </c>
      <c r="F54" s="48">
        <f>IF(ISERROR(VLOOKUP($B54,'START LİSTE'!$B$6:$F$1259,5,0)),"",VLOOKUP($B54,'START LİSTE'!$B$6:$F$1259,5,0))</f>
      </c>
      <c r="G54" s="96"/>
      <c r="H54" s="49">
        <f t="shared" si="1"/>
      </c>
    </row>
    <row r="55" spans="1:8" ht="18" customHeight="1">
      <c r="A55" s="44">
        <f t="shared" si="0"/>
      </c>
      <c r="B55" s="45"/>
      <c r="C55" s="46">
        <f>IF(ISERROR(VLOOKUP(B55,'START LİSTE'!$B$6:$F$1259,2,0)),"",VLOOKUP(B55,'START LİSTE'!$B$6:$F$1259,2,0))</f>
      </c>
      <c r="D55" s="46">
        <f>IF(ISERROR(VLOOKUP(B55,'START LİSTE'!$B$6:$F$1259,3,0)),"",VLOOKUP(B55,'START LİSTE'!$B$6:$F$1259,3,0))</f>
      </c>
      <c r="E55" s="47">
        <f>IF(ISERROR(VLOOKUP(B55,'START LİSTE'!$B$6:$F$1259,4,0)),"",VLOOKUP(B55,'START LİSTE'!$B$6:$F$1259,4,0))</f>
      </c>
      <c r="F55" s="48">
        <f>IF(ISERROR(VLOOKUP($B55,'START LİSTE'!$B$6:$F$1259,5,0)),"",VLOOKUP($B55,'START LİSTE'!$B$6:$F$1259,5,0))</f>
      </c>
      <c r="G55" s="96"/>
      <c r="H55" s="49">
        <f t="shared" si="1"/>
      </c>
    </row>
    <row r="56" spans="1:8" ht="18" customHeight="1">
      <c r="A56" s="44">
        <f t="shared" si="0"/>
      </c>
      <c r="B56" s="45"/>
      <c r="C56" s="46">
        <f>IF(ISERROR(VLOOKUP(B56,'START LİSTE'!$B$6:$F$1259,2,0)),"",VLOOKUP(B56,'START LİSTE'!$B$6:$F$1259,2,0))</f>
      </c>
      <c r="D56" s="46">
        <f>IF(ISERROR(VLOOKUP(B56,'START LİSTE'!$B$6:$F$1259,3,0)),"",VLOOKUP(B56,'START LİSTE'!$B$6:$F$1259,3,0))</f>
      </c>
      <c r="E56" s="47">
        <f>IF(ISERROR(VLOOKUP(B56,'START LİSTE'!$B$6:$F$1259,4,0)),"",VLOOKUP(B56,'START LİSTE'!$B$6:$F$1259,4,0))</f>
      </c>
      <c r="F56" s="48">
        <f>IF(ISERROR(VLOOKUP($B56,'START LİSTE'!$B$6:$F$1259,5,0)),"",VLOOKUP($B56,'START LİSTE'!$B$6:$F$1259,5,0))</f>
      </c>
      <c r="G56" s="96"/>
      <c r="H56" s="49">
        <f t="shared" si="1"/>
      </c>
    </row>
    <row r="57" spans="1:8" ht="18" customHeight="1">
      <c r="A57" s="44">
        <f t="shared" si="0"/>
      </c>
      <c r="B57" s="45"/>
      <c r="C57" s="46">
        <f>IF(ISERROR(VLOOKUP(B57,'START LİSTE'!$B$6:$F$1259,2,0)),"",VLOOKUP(B57,'START LİSTE'!$B$6:$F$1259,2,0))</f>
      </c>
      <c r="D57" s="46">
        <f>IF(ISERROR(VLOOKUP(B57,'START LİSTE'!$B$6:$F$1259,3,0)),"",VLOOKUP(B57,'START LİSTE'!$B$6:$F$1259,3,0))</f>
      </c>
      <c r="E57" s="47">
        <f>IF(ISERROR(VLOOKUP(B57,'START LİSTE'!$B$6:$F$1259,4,0)),"",VLOOKUP(B57,'START LİSTE'!$B$6:$F$1259,4,0))</f>
      </c>
      <c r="F57" s="48">
        <f>IF(ISERROR(VLOOKUP($B57,'START LİSTE'!$B$6:$F$1259,5,0)),"",VLOOKUP($B57,'START LİSTE'!$B$6:$F$1259,5,0))</f>
      </c>
      <c r="G57" s="96"/>
      <c r="H57" s="49">
        <f t="shared" si="1"/>
      </c>
    </row>
    <row r="58" spans="1:8" ht="18" customHeight="1">
      <c r="A58" s="44">
        <f t="shared" si="0"/>
      </c>
      <c r="B58" s="45"/>
      <c r="C58" s="46">
        <f>IF(ISERROR(VLOOKUP(B58,'START LİSTE'!$B$6:$F$1259,2,0)),"",VLOOKUP(B58,'START LİSTE'!$B$6:$F$1259,2,0))</f>
      </c>
      <c r="D58" s="46">
        <f>IF(ISERROR(VLOOKUP(B58,'START LİSTE'!$B$6:$F$1259,3,0)),"",VLOOKUP(B58,'START LİSTE'!$B$6:$F$1259,3,0))</f>
      </c>
      <c r="E58" s="47">
        <f>IF(ISERROR(VLOOKUP(B58,'START LİSTE'!$B$6:$F$1259,4,0)),"",VLOOKUP(B58,'START LİSTE'!$B$6:$F$1259,4,0))</f>
      </c>
      <c r="F58" s="48">
        <f>IF(ISERROR(VLOOKUP($B58,'START LİSTE'!$B$6:$F$1259,5,0)),"",VLOOKUP($B58,'START LİSTE'!$B$6:$F$1259,5,0))</f>
      </c>
      <c r="G58" s="96"/>
      <c r="H58" s="49">
        <f t="shared" si="1"/>
      </c>
    </row>
    <row r="59" spans="1:8" ht="18" customHeight="1">
      <c r="A59" s="44">
        <f t="shared" si="0"/>
      </c>
      <c r="B59" s="45"/>
      <c r="C59" s="46">
        <f>IF(ISERROR(VLOOKUP(B59,'START LİSTE'!$B$6:$F$1259,2,0)),"",VLOOKUP(B59,'START LİSTE'!$B$6:$F$1259,2,0))</f>
      </c>
      <c r="D59" s="46">
        <f>IF(ISERROR(VLOOKUP(B59,'START LİSTE'!$B$6:$F$1259,3,0)),"",VLOOKUP(B59,'START LİSTE'!$B$6:$F$1259,3,0))</f>
      </c>
      <c r="E59" s="47">
        <f>IF(ISERROR(VLOOKUP(B59,'START LİSTE'!$B$6:$F$1259,4,0)),"",VLOOKUP(B59,'START LİSTE'!$B$6:$F$1259,4,0))</f>
      </c>
      <c r="F59" s="48">
        <f>IF(ISERROR(VLOOKUP($B59,'START LİSTE'!$B$6:$F$1259,5,0)),"",VLOOKUP($B59,'START LİSTE'!$B$6:$F$1259,5,0))</f>
      </c>
      <c r="G59" s="96"/>
      <c r="H59" s="49">
        <f t="shared" si="1"/>
      </c>
    </row>
    <row r="60" spans="1:8" ht="18" customHeight="1">
      <c r="A60" s="44">
        <f t="shared" si="0"/>
      </c>
      <c r="B60" s="45"/>
      <c r="C60" s="46">
        <f>IF(ISERROR(VLOOKUP(B60,'START LİSTE'!$B$6:$F$1259,2,0)),"",VLOOKUP(B60,'START LİSTE'!$B$6:$F$1259,2,0))</f>
      </c>
      <c r="D60" s="46">
        <f>IF(ISERROR(VLOOKUP(B60,'START LİSTE'!$B$6:$F$1259,3,0)),"",VLOOKUP(B60,'START LİSTE'!$B$6:$F$1259,3,0))</f>
      </c>
      <c r="E60" s="47">
        <f>IF(ISERROR(VLOOKUP(B60,'START LİSTE'!$B$6:$F$1259,4,0)),"",VLOOKUP(B60,'START LİSTE'!$B$6:$F$1259,4,0))</f>
      </c>
      <c r="F60" s="48">
        <f>IF(ISERROR(VLOOKUP($B60,'START LİSTE'!$B$6:$F$1259,5,0)),"",VLOOKUP($B60,'START LİSTE'!$B$6:$F$1259,5,0))</f>
      </c>
      <c r="G60" s="96"/>
      <c r="H60" s="49">
        <f t="shared" si="1"/>
      </c>
    </row>
    <row r="61" spans="1:8" ht="18" customHeight="1">
      <c r="A61" s="44">
        <f t="shared" si="0"/>
      </c>
      <c r="B61" s="45"/>
      <c r="C61" s="46">
        <f>IF(ISERROR(VLOOKUP(B61,'START LİSTE'!$B$6:$F$1259,2,0)),"",VLOOKUP(B61,'START LİSTE'!$B$6:$F$1259,2,0))</f>
      </c>
      <c r="D61" s="46">
        <f>IF(ISERROR(VLOOKUP(B61,'START LİSTE'!$B$6:$F$1259,3,0)),"",VLOOKUP(B61,'START LİSTE'!$B$6:$F$1259,3,0))</f>
      </c>
      <c r="E61" s="47">
        <f>IF(ISERROR(VLOOKUP(B61,'START LİSTE'!$B$6:$F$1259,4,0)),"",VLOOKUP(B61,'START LİSTE'!$B$6:$F$1259,4,0))</f>
      </c>
      <c r="F61" s="48">
        <f>IF(ISERROR(VLOOKUP($B61,'START LİSTE'!$B$6:$F$1259,5,0)),"",VLOOKUP($B61,'START LİSTE'!$B$6:$F$1259,5,0))</f>
      </c>
      <c r="G61" s="96"/>
      <c r="H61" s="49">
        <f t="shared" si="1"/>
      </c>
    </row>
    <row r="62" spans="1:8" ht="18" customHeight="1">
      <c r="A62" s="44">
        <f t="shared" si="0"/>
      </c>
      <c r="B62" s="45"/>
      <c r="C62" s="46">
        <f>IF(ISERROR(VLOOKUP(B62,'START LİSTE'!$B$6:$F$1259,2,0)),"",VLOOKUP(B62,'START LİSTE'!$B$6:$F$1259,2,0))</f>
      </c>
      <c r="D62" s="46">
        <f>IF(ISERROR(VLOOKUP(B62,'START LİSTE'!$B$6:$F$1259,3,0)),"",VLOOKUP(B62,'START LİSTE'!$B$6:$F$1259,3,0))</f>
      </c>
      <c r="E62" s="47">
        <f>IF(ISERROR(VLOOKUP(B62,'START LİSTE'!$B$6:$F$1259,4,0)),"",VLOOKUP(B62,'START LİSTE'!$B$6:$F$1259,4,0))</f>
      </c>
      <c r="F62" s="48">
        <f>IF(ISERROR(VLOOKUP($B62,'START LİSTE'!$B$6:$F$1259,5,0)),"",VLOOKUP($B62,'START LİSTE'!$B$6:$F$1259,5,0))</f>
      </c>
      <c r="G62" s="96"/>
      <c r="H62" s="49">
        <f t="shared" si="1"/>
      </c>
    </row>
    <row r="63" spans="1:8" ht="18" customHeight="1">
      <c r="A63" s="44">
        <f t="shared" si="0"/>
      </c>
      <c r="B63" s="45"/>
      <c r="C63" s="46">
        <f>IF(ISERROR(VLOOKUP(B63,'START LİSTE'!$B$6:$F$1259,2,0)),"",VLOOKUP(B63,'START LİSTE'!$B$6:$F$1259,2,0))</f>
      </c>
      <c r="D63" s="46">
        <f>IF(ISERROR(VLOOKUP(B63,'START LİSTE'!$B$6:$F$1259,3,0)),"",VLOOKUP(B63,'START LİSTE'!$B$6:$F$1259,3,0))</f>
      </c>
      <c r="E63" s="47">
        <f>IF(ISERROR(VLOOKUP(B63,'START LİSTE'!$B$6:$F$1259,4,0)),"",VLOOKUP(B63,'START LİSTE'!$B$6:$F$1259,4,0))</f>
      </c>
      <c r="F63" s="48">
        <f>IF(ISERROR(VLOOKUP($B63,'START LİSTE'!$B$6:$F$1259,5,0)),"",VLOOKUP($B63,'START LİSTE'!$B$6:$F$1259,5,0))</f>
      </c>
      <c r="G63" s="96"/>
      <c r="H63" s="49">
        <f t="shared" si="1"/>
      </c>
    </row>
    <row r="64" spans="1:8" ht="18" customHeight="1">
      <c r="A64" s="44">
        <f t="shared" si="0"/>
      </c>
      <c r="B64" s="45"/>
      <c r="C64" s="46">
        <f>IF(ISERROR(VLOOKUP(B64,'START LİSTE'!$B$6:$F$1259,2,0)),"",VLOOKUP(B64,'START LİSTE'!$B$6:$F$1259,2,0))</f>
      </c>
      <c r="D64" s="46">
        <f>IF(ISERROR(VLOOKUP(B64,'START LİSTE'!$B$6:$F$1259,3,0)),"",VLOOKUP(B64,'START LİSTE'!$B$6:$F$1259,3,0))</f>
      </c>
      <c r="E64" s="47">
        <f>IF(ISERROR(VLOOKUP(B64,'START LİSTE'!$B$6:$F$1259,4,0)),"",VLOOKUP(B64,'START LİSTE'!$B$6:$F$1259,4,0))</f>
      </c>
      <c r="F64" s="48">
        <f>IF(ISERROR(VLOOKUP($B64,'START LİSTE'!$B$6:$F$1259,5,0)),"",VLOOKUP($B64,'START LİSTE'!$B$6:$F$1259,5,0))</f>
      </c>
      <c r="G64" s="96"/>
      <c r="H64" s="49">
        <f t="shared" si="1"/>
      </c>
    </row>
    <row r="65" spans="1:8" ht="18" customHeight="1">
      <c r="A65" s="44">
        <f t="shared" si="0"/>
      </c>
      <c r="B65" s="45"/>
      <c r="C65" s="46">
        <f>IF(ISERROR(VLOOKUP(B65,'START LİSTE'!$B$6:$F$1259,2,0)),"",VLOOKUP(B65,'START LİSTE'!$B$6:$F$1259,2,0))</f>
      </c>
      <c r="D65" s="46">
        <f>IF(ISERROR(VLOOKUP(B65,'START LİSTE'!$B$6:$F$1259,3,0)),"",VLOOKUP(B65,'START LİSTE'!$B$6:$F$1259,3,0))</f>
      </c>
      <c r="E65" s="47">
        <f>IF(ISERROR(VLOOKUP(B65,'START LİSTE'!$B$6:$F$1259,4,0)),"",VLOOKUP(B65,'START LİSTE'!$B$6:$F$1259,4,0))</f>
      </c>
      <c r="F65" s="48">
        <f>IF(ISERROR(VLOOKUP($B65,'START LİSTE'!$B$6:$F$1259,5,0)),"",VLOOKUP($B65,'START LİSTE'!$B$6:$F$1259,5,0))</f>
      </c>
      <c r="G65" s="96"/>
      <c r="H65" s="49">
        <f t="shared" si="1"/>
      </c>
    </row>
    <row r="66" spans="1:8" ht="18" customHeight="1">
      <c r="A66" s="44">
        <f t="shared" si="0"/>
      </c>
      <c r="B66" s="45"/>
      <c r="C66" s="46">
        <f>IF(ISERROR(VLOOKUP(B66,'START LİSTE'!$B$6:$F$1259,2,0)),"",VLOOKUP(B66,'START LİSTE'!$B$6:$F$1259,2,0))</f>
      </c>
      <c r="D66" s="46">
        <f>IF(ISERROR(VLOOKUP(B66,'START LİSTE'!$B$6:$F$1259,3,0)),"",VLOOKUP(B66,'START LİSTE'!$B$6:$F$1259,3,0))</f>
      </c>
      <c r="E66" s="47">
        <f>IF(ISERROR(VLOOKUP(B66,'START LİSTE'!$B$6:$F$1259,4,0)),"",VLOOKUP(B66,'START LİSTE'!$B$6:$F$1259,4,0))</f>
      </c>
      <c r="F66" s="48">
        <f>IF(ISERROR(VLOOKUP($B66,'START LİSTE'!$B$6:$F$1259,5,0)),"",VLOOKUP($B66,'START LİSTE'!$B$6:$F$1259,5,0))</f>
      </c>
      <c r="G66" s="96"/>
      <c r="H66" s="49">
        <f t="shared" si="1"/>
      </c>
    </row>
    <row r="67" spans="1:8" ht="18" customHeight="1">
      <c r="A67" s="44">
        <f t="shared" si="0"/>
      </c>
      <c r="B67" s="45"/>
      <c r="C67" s="46">
        <f>IF(ISERROR(VLOOKUP(B67,'START LİSTE'!$B$6:$F$1259,2,0)),"",VLOOKUP(B67,'START LİSTE'!$B$6:$F$1259,2,0))</f>
      </c>
      <c r="D67" s="46">
        <f>IF(ISERROR(VLOOKUP(B67,'START LİSTE'!$B$6:$F$1259,3,0)),"",VLOOKUP(B67,'START LİSTE'!$B$6:$F$1259,3,0))</f>
      </c>
      <c r="E67" s="47">
        <f>IF(ISERROR(VLOOKUP(B67,'START LİSTE'!$B$6:$F$1259,4,0)),"",VLOOKUP(B67,'START LİSTE'!$B$6:$F$1259,4,0))</f>
      </c>
      <c r="F67" s="48">
        <f>IF(ISERROR(VLOOKUP($B67,'START LİSTE'!$B$6:$F$1259,5,0)),"",VLOOKUP($B67,'START LİSTE'!$B$6:$F$1259,5,0))</f>
      </c>
      <c r="G67" s="96"/>
      <c r="H67" s="49">
        <f t="shared" si="1"/>
      </c>
    </row>
    <row r="68" spans="1:8" ht="18" customHeight="1">
      <c r="A68" s="44">
        <f t="shared" si="0"/>
      </c>
      <c r="B68" s="45"/>
      <c r="C68" s="46">
        <f>IF(ISERROR(VLOOKUP(B68,'START LİSTE'!$B$6:$F$1259,2,0)),"",VLOOKUP(B68,'START LİSTE'!$B$6:$F$1259,2,0))</f>
      </c>
      <c r="D68" s="46">
        <f>IF(ISERROR(VLOOKUP(B68,'START LİSTE'!$B$6:$F$1259,3,0)),"",VLOOKUP(B68,'START LİSTE'!$B$6:$F$1259,3,0))</f>
      </c>
      <c r="E68" s="47">
        <f>IF(ISERROR(VLOOKUP(B68,'START LİSTE'!$B$6:$F$1259,4,0)),"",VLOOKUP(B68,'START LİSTE'!$B$6:$F$1259,4,0))</f>
      </c>
      <c r="F68" s="48">
        <f>IF(ISERROR(VLOOKUP($B68,'START LİSTE'!$B$6:$F$1259,5,0)),"",VLOOKUP($B68,'START LİSTE'!$B$6:$F$1259,5,0))</f>
      </c>
      <c r="G68" s="96"/>
      <c r="H68" s="49">
        <f t="shared" si="1"/>
      </c>
    </row>
    <row r="69" spans="1:8" ht="18" customHeight="1">
      <c r="A69" s="44">
        <f t="shared" si="0"/>
      </c>
      <c r="B69" s="45"/>
      <c r="C69" s="46">
        <f>IF(ISERROR(VLOOKUP(B69,'START LİSTE'!$B$6:$F$1259,2,0)),"",VLOOKUP(B69,'START LİSTE'!$B$6:$F$1259,2,0))</f>
      </c>
      <c r="D69" s="46">
        <f>IF(ISERROR(VLOOKUP(B69,'START LİSTE'!$B$6:$F$1259,3,0)),"",VLOOKUP(B69,'START LİSTE'!$B$6:$F$1259,3,0))</f>
      </c>
      <c r="E69" s="47">
        <f>IF(ISERROR(VLOOKUP(B69,'START LİSTE'!$B$6:$F$1259,4,0)),"",VLOOKUP(B69,'START LİSTE'!$B$6:$F$1259,4,0))</f>
      </c>
      <c r="F69" s="48">
        <f>IF(ISERROR(VLOOKUP($B69,'START LİSTE'!$B$6:$F$1259,5,0)),"",VLOOKUP($B69,'START LİSTE'!$B$6:$F$1259,5,0))</f>
      </c>
      <c r="G69" s="96"/>
      <c r="H69" s="49">
        <f t="shared" si="1"/>
      </c>
    </row>
    <row r="70" spans="1:8" ht="18" customHeight="1">
      <c r="A70" s="44">
        <f aca="true" t="shared" si="2" ref="A70:A114">IF(B70&lt;&gt;"",A69+1,"")</f>
      </c>
      <c r="B70" s="45"/>
      <c r="C70" s="46">
        <f>IF(ISERROR(VLOOKUP(B70,'START LİSTE'!$B$6:$F$1259,2,0)),"",VLOOKUP(B70,'START LİSTE'!$B$6:$F$1259,2,0))</f>
      </c>
      <c r="D70" s="46">
        <f>IF(ISERROR(VLOOKUP(B70,'START LİSTE'!$B$6:$F$1259,3,0)),"",VLOOKUP(B70,'START LİSTE'!$B$6:$F$1259,3,0))</f>
      </c>
      <c r="E70" s="47">
        <f>IF(ISERROR(VLOOKUP(B70,'START LİSTE'!$B$6:$F$1259,4,0)),"",VLOOKUP(B70,'START LİSTE'!$B$6:$F$1259,4,0))</f>
      </c>
      <c r="F70" s="48">
        <f>IF(ISERROR(VLOOKUP($B70,'START LİSTE'!$B$6:$F$1259,5,0)),"",VLOOKUP($B70,'START LİSTE'!$B$6:$F$1259,5,0))</f>
      </c>
      <c r="G70" s="96"/>
      <c r="H70" s="49">
        <f aca="true" t="shared" si="3" ref="H70:H114">IF(OR(G70="DQ",G70="DNF",G70="DNS"),"-",IF(B70&lt;&gt;"",IF(E70="F",H69,H69+1),""))</f>
      </c>
    </row>
    <row r="71" spans="1:8" ht="18" customHeight="1">
      <c r="A71" s="44">
        <f t="shared" si="2"/>
      </c>
      <c r="B71" s="45"/>
      <c r="C71" s="46">
        <f>IF(ISERROR(VLOOKUP(B71,'START LİSTE'!$B$6:$F$1259,2,0)),"",VLOOKUP(B71,'START LİSTE'!$B$6:$F$1259,2,0))</f>
      </c>
      <c r="D71" s="46">
        <f>IF(ISERROR(VLOOKUP(B71,'START LİSTE'!$B$6:$F$1259,3,0)),"",VLOOKUP(B71,'START LİSTE'!$B$6:$F$1259,3,0))</f>
      </c>
      <c r="E71" s="47">
        <f>IF(ISERROR(VLOOKUP(B71,'START LİSTE'!$B$6:$F$1259,4,0)),"",VLOOKUP(B71,'START LİSTE'!$B$6:$F$1259,4,0))</f>
      </c>
      <c r="F71" s="48">
        <f>IF(ISERROR(VLOOKUP($B71,'START LİSTE'!$B$6:$F$1259,5,0)),"",VLOOKUP($B71,'START LİSTE'!$B$6:$F$1259,5,0))</f>
      </c>
      <c r="G71" s="96"/>
      <c r="H71" s="49">
        <f t="shared" si="3"/>
      </c>
    </row>
    <row r="72" spans="1:8" ht="18" customHeight="1">
      <c r="A72" s="44">
        <f t="shared" si="2"/>
      </c>
      <c r="B72" s="45"/>
      <c r="C72" s="46">
        <f>IF(ISERROR(VLOOKUP(B72,'START LİSTE'!$B$6:$F$1259,2,0)),"",VLOOKUP(B72,'START LİSTE'!$B$6:$F$1259,2,0))</f>
      </c>
      <c r="D72" s="46">
        <f>IF(ISERROR(VLOOKUP(B72,'START LİSTE'!$B$6:$F$1259,3,0)),"",VLOOKUP(B72,'START LİSTE'!$B$6:$F$1259,3,0))</f>
      </c>
      <c r="E72" s="47">
        <f>IF(ISERROR(VLOOKUP(B72,'START LİSTE'!$B$6:$F$1259,4,0)),"",VLOOKUP(B72,'START LİSTE'!$B$6:$F$1259,4,0))</f>
      </c>
      <c r="F72" s="48">
        <f>IF(ISERROR(VLOOKUP($B72,'START LİSTE'!$B$6:$F$1259,5,0)),"",VLOOKUP($B72,'START LİSTE'!$B$6:$F$1259,5,0))</f>
      </c>
      <c r="G72" s="96"/>
      <c r="H72" s="49">
        <f t="shared" si="3"/>
      </c>
    </row>
    <row r="73" spans="1:8" ht="18" customHeight="1">
      <c r="A73" s="44">
        <f t="shared" si="2"/>
      </c>
      <c r="B73" s="45"/>
      <c r="C73" s="46">
        <f>IF(ISERROR(VLOOKUP(B73,'START LİSTE'!$B$6:$F$1259,2,0)),"",VLOOKUP(B73,'START LİSTE'!$B$6:$F$1259,2,0))</f>
      </c>
      <c r="D73" s="46">
        <f>IF(ISERROR(VLOOKUP(B73,'START LİSTE'!$B$6:$F$1259,3,0)),"",VLOOKUP(B73,'START LİSTE'!$B$6:$F$1259,3,0))</f>
      </c>
      <c r="E73" s="47">
        <f>IF(ISERROR(VLOOKUP(B73,'START LİSTE'!$B$6:$F$1259,4,0)),"",VLOOKUP(B73,'START LİSTE'!$B$6:$F$1259,4,0))</f>
      </c>
      <c r="F73" s="48">
        <f>IF(ISERROR(VLOOKUP($B73,'START LİSTE'!$B$6:$F$1259,5,0)),"",VLOOKUP($B73,'START LİSTE'!$B$6:$F$1259,5,0))</f>
      </c>
      <c r="G73" s="96"/>
      <c r="H73" s="49">
        <f t="shared" si="3"/>
      </c>
    </row>
    <row r="74" spans="1:8" ht="18" customHeight="1">
      <c r="A74" s="44">
        <f t="shared" si="2"/>
      </c>
      <c r="B74" s="45"/>
      <c r="C74" s="46">
        <f>IF(ISERROR(VLOOKUP(B74,'START LİSTE'!$B$6:$F$1259,2,0)),"",VLOOKUP(B74,'START LİSTE'!$B$6:$F$1259,2,0))</f>
      </c>
      <c r="D74" s="46">
        <f>IF(ISERROR(VLOOKUP(B74,'START LİSTE'!$B$6:$F$1259,3,0)),"",VLOOKUP(B74,'START LİSTE'!$B$6:$F$1259,3,0))</f>
      </c>
      <c r="E74" s="47">
        <f>IF(ISERROR(VLOOKUP(B74,'START LİSTE'!$B$6:$F$1259,4,0)),"",VLOOKUP(B74,'START LİSTE'!$B$6:$F$1259,4,0))</f>
      </c>
      <c r="F74" s="48">
        <f>IF(ISERROR(VLOOKUP($B74,'START LİSTE'!$B$6:$F$1259,5,0)),"",VLOOKUP($B74,'START LİSTE'!$B$6:$F$1259,5,0))</f>
      </c>
      <c r="G74" s="96"/>
      <c r="H74" s="49">
        <f t="shared" si="3"/>
      </c>
    </row>
    <row r="75" spans="1:8" ht="18" customHeight="1">
      <c r="A75" s="44">
        <f t="shared" si="2"/>
      </c>
      <c r="B75" s="45"/>
      <c r="C75" s="46">
        <f>IF(ISERROR(VLOOKUP(B75,'START LİSTE'!$B$6:$F$1259,2,0)),"",VLOOKUP(B75,'START LİSTE'!$B$6:$F$1259,2,0))</f>
      </c>
      <c r="D75" s="46">
        <f>IF(ISERROR(VLOOKUP(B75,'START LİSTE'!$B$6:$F$1259,3,0)),"",VLOOKUP(B75,'START LİSTE'!$B$6:$F$1259,3,0))</f>
      </c>
      <c r="E75" s="47">
        <f>IF(ISERROR(VLOOKUP(B75,'START LİSTE'!$B$6:$F$1259,4,0)),"",VLOOKUP(B75,'START LİSTE'!$B$6:$F$1259,4,0))</f>
      </c>
      <c r="F75" s="48">
        <f>IF(ISERROR(VLOOKUP($B75,'START LİSTE'!$B$6:$F$1259,5,0)),"",VLOOKUP($B75,'START LİSTE'!$B$6:$F$1259,5,0))</f>
      </c>
      <c r="G75" s="96"/>
      <c r="H75" s="49">
        <f t="shared" si="3"/>
      </c>
    </row>
    <row r="76" spans="1:8" ht="18" customHeight="1">
      <c r="A76" s="44">
        <f t="shared" si="2"/>
      </c>
      <c r="B76" s="45"/>
      <c r="C76" s="46">
        <f>IF(ISERROR(VLOOKUP(B76,'START LİSTE'!$B$6:$F$1259,2,0)),"",VLOOKUP(B76,'START LİSTE'!$B$6:$F$1259,2,0))</f>
      </c>
      <c r="D76" s="46">
        <f>IF(ISERROR(VLOOKUP(B76,'START LİSTE'!$B$6:$F$1259,3,0)),"",VLOOKUP(B76,'START LİSTE'!$B$6:$F$1259,3,0))</f>
      </c>
      <c r="E76" s="47">
        <f>IF(ISERROR(VLOOKUP(B76,'START LİSTE'!$B$6:$F$1259,4,0)),"",VLOOKUP(B76,'START LİSTE'!$B$6:$F$1259,4,0))</f>
      </c>
      <c r="F76" s="48">
        <f>IF(ISERROR(VLOOKUP($B76,'START LİSTE'!$B$6:$F$1259,5,0)),"",VLOOKUP($B76,'START LİSTE'!$B$6:$F$1259,5,0))</f>
      </c>
      <c r="G76" s="96"/>
      <c r="H76" s="49">
        <f t="shared" si="3"/>
      </c>
    </row>
    <row r="77" spans="1:8" ht="18" customHeight="1">
      <c r="A77" s="44">
        <f t="shared" si="2"/>
      </c>
      <c r="B77" s="45"/>
      <c r="C77" s="46">
        <f>IF(ISERROR(VLOOKUP(B77,'START LİSTE'!$B$6:$F$1259,2,0)),"",VLOOKUP(B77,'START LİSTE'!$B$6:$F$1259,2,0))</f>
      </c>
      <c r="D77" s="46">
        <f>IF(ISERROR(VLOOKUP(B77,'START LİSTE'!$B$6:$F$1259,3,0)),"",VLOOKUP(B77,'START LİSTE'!$B$6:$F$1259,3,0))</f>
      </c>
      <c r="E77" s="47">
        <f>IF(ISERROR(VLOOKUP(B77,'START LİSTE'!$B$6:$F$1259,4,0)),"",VLOOKUP(B77,'START LİSTE'!$B$6:$F$1259,4,0))</f>
      </c>
      <c r="F77" s="48">
        <f>IF(ISERROR(VLOOKUP($B77,'START LİSTE'!$B$6:$F$1259,5,0)),"",VLOOKUP($B77,'START LİSTE'!$B$6:$F$1259,5,0))</f>
      </c>
      <c r="G77" s="96"/>
      <c r="H77" s="49">
        <f t="shared" si="3"/>
      </c>
    </row>
    <row r="78" spans="1:8" ht="18" customHeight="1">
      <c r="A78" s="44">
        <f t="shared" si="2"/>
      </c>
      <c r="B78" s="45"/>
      <c r="C78" s="46">
        <f>IF(ISERROR(VLOOKUP(B78,'START LİSTE'!$B$6:$F$1259,2,0)),"",VLOOKUP(B78,'START LİSTE'!$B$6:$F$1259,2,0))</f>
      </c>
      <c r="D78" s="46">
        <f>IF(ISERROR(VLOOKUP(B78,'START LİSTE'!$B$6:$F$1259,3,0)),"",VLOOKUP(B78,'START LİSTE'!$B$6:$F$1259,3,0))</f>
      </c>
      <c r="E78" s="47">
        <f>IF(ISERROR(VLOOKUP(B78,'START LİSTE'!$B$6:$F$1259,4,0)),"",VLOOKUP(B78,'START LİSTE'!$B$6:$F$1259,4,0))</f>
      </c>
      <c r="F78" s="48">
        <f>IF(ISERROR(VLOOKUP($B78,'START LİSTE'!$B$6:$F$1259,5,0)),"",VLOOKUP($B78,'START LİSTE'!$B$6:$F$1259,5,0))</f>
      </c>
      <c r="G78" s="96"/>
      <c r="H78" s="49">
        <f t="shared" si="3"/>
      </c>
    </row>
    <row r="79" spans="1:8" ht="18" customHeight="1">
      <c r="A79" s="44">
        <f t="shared" si="2"/>
      </c>
      <c r="B79" s="45"/>
      <c r="C79" s="46">
        <f>IF(ISERROR(VLOOKUP(B79,'START LİSTE'!$B$6:$F$1259,2,0)),"",VLOOKUP(B79,'START LİSTE'!$B$6:$F$1259,2,0))</f>
      </c>
      <c r="D79" s="46">
        <f>IF(ISERROR(VLOOKUP(B79,'START LİSTE'!$B$6:$F$1259,3,0)),"",VLOOKUP(B79,'START LİSTE'!$B$6:$F$1259,3,0))</f>
      </c>
      <c r="E79" s="47">
        <f>IF(ISERROR(VLOOKUP(B79,'START LİSTE'!$B$6:$F$1259,4,0)),"",VLOOKUP(B79,'START LİSTE'!$B$6:$F$1259,4,0))</f>
      </c>
      <c r="F79" s="48">
        <f>IF(ISERROR(VLOOKUP($B79,'START LİSTE'!$B$6:$F$1259,5,0)),"",VLOOKUP($B79,'START LİSTE'!$B$6:$F$1259,5,0))</f>
      </c>
      <c r="G79" s="96"/>
      <c r="H79" s="49">
        <f t="shared" si="3"/>
      </c>
    </row>
    <row r="80" spans="1:8" ht="18" customHeight="1">
      <c r="A80" s="44">
        <f t="shared" si="2"/>
      </c>
      <c r="B80" s="45"/>
      <c r="C80" s="46">
        <f>IF(ISERROR(VLOOKUP(B80,'START LİSTE'!$B$6:$F$1259,2,0)),"",VLOOKUP(B80,'START LİSTE'!$B$6:$F$1259,2,0))</f>
      </c>
      <c r="D80" s="46">
        <f>IF(ISERROR(VLOOKUP(B80,'START LİSTE'!$B$6:$F$1259,3,0)),"",VLOOKUP(B80,'START LİSTE'!$B$6:$F$1259,3,0))</f>
      </c>
      <c r="E80" s="47">
        <f>IF(ISERROR(VLOOKUP(B80,'START LİSTE'!$B$6:$F$1259,4,0)),"",VLOOKUP(B80,'START LİSTE'!$B$6:$F$1259,4,0))</f>
      </c>
      <c r="F80" s="48">
        <f>IF(ISERROR(VLOOKUP($B80,'START LİSTE'!$B$6:$F$1259,5,0)),"",VLOOKUP($B80,'START LİSTE'!$B$6:$F$1259,5,0))</f>
      </c>
      <c r="G80" s="96"/>
      <c r="H80" s="49">
        <f t="shared" si="3"/>
      </c>
    </row>
    <row r="81" spans="1:8" ht="18" customHeight="1">
      <c r="A81" s="44">
        <f t="shared" si="2"/>
      </c>
      <c r="B81" s="45"/>
      <c r="C81" s="46">
        <f>IF(ISERROR(VLOOKUP(B81,'START LİSTE'!$B$6:$F$1259,2,0)),"",VLOOKUP(B81,'START LİSTE'!$B$6:$F$1259,2,0))</f>
      </c>
      <c r="D81" s="46">
        <f>IF(ISERROR(VLOOKUP(B81,'START LİSTE'!$B$6:$F$1259,3,0)),"",VLOOKUP(B81,'START LİSTE'!$B$6:$F$1259,3,0))</f>
      </c>
      <c r="E81" s="47">
        <f>IF(ISERROR(VLOOKUP(B81,'START LİSTE'!$B$6:$F$1259,4,0)),"",VLOOKUP(B81,'START LİSTE'!$B$6:$F$1259,4,0))</f>
      </c>
      <c r="F81" s="48">
        <f>IF(ISERROR(VLOOKUP($B81,'START LİSTE'!$B$6:$F$1259,5,0)),"",VLOOKUP($B81,'START LİSTE'!$B$6:$F$1259,5,0))</f>
      </c>
      <c r="G81" s="96"/>
      <c r="H81" s="49">
        <f t="shared" si="3"/>
      </c>
    </row>
    <row r="82" spans="1:8" ht="18" customHeight="1">
      <c r="A82" s="44">
        <f t="shared" si="2"/>
      </c>
      <c r="B82" s="45"/>
      <c r="C82" s="46">
        <f>IF(ISERROR(VLOOKUP(B82,'START LİSTE'!$B$6:$F$1259,2,0)),"",VLOOKUP(B82,'START LİSTE'!$B$6:$F$1259,2,0))</f>
      </c>
      <c r="D82" s="46">
        <f>IF(ISERROR(VLOOKUP(B82,'START LİSTE'!$B$6:$F$1259,3,0)),"",VLOOKUP(B82,'START LİSTE'!$B$6:$F$1259,3,0))</f>
      </c>
      <c r="E82" s="47">
        <f>IF(ISERROR(VLOOKUP(B82,'START LİSTE'!$B$6:$F$1259,4,0)),"",VLOOKUP(B82,'START LİSTE'!$B$6:$F$1259,4,0))</f>
      </c>
      <c r="F82" s="48">
        <f>IF(ISERROR(VLOOKUP($B82,'START LİSTE'!$B$6:$F$1259,5,0)),"",VLOOKUP($B82,'START LİSTE'!$B$6:$F$1259,5,0))</f>
      </c>
      <c r="G82" s="96"/>
      <c r="H82" s="49">
        <f t="shared" si="3"/>
      </c>
    </row>
    <row r="83" spans="1:8" ht="18" customHeight="1">
      <c r="A83" s="44">
        <f t="shared" si="2"/>
      </c>
      <c r="B83" s="45"/>
      <c r="C83" s="46">
        <f>IF(ISERROR(VLOOKUP(B83,'START LİSTE'!$B$6:$F$1259,2,0)),"",VLOOKUP(B83,'START LİSTE'!$B$6:$F$1259,2,0))</f>
      </c>
      <c r="D83" s="46">
        <f>IF(ISERROR(VLOOKUP(B83,'START LİSTE'!$B$6:$F$1259,3,0)),"",VLOOKUP(B83,'START LİSTE'!$B$6:$F$1259,3,0))</f>
      </c>
      <c r="E83" s="47">
        <f>IF(ISERROR(VLOOKUP(B83,'START LİSTE'!$B$6:$F$1259,4,0)),"",VLOOKUP(B83,'START LİSTE'!$B$6:$F$1259,4,0))</f>
      </c>
      <c r="F83" s="48">
        <f>IF(ISERROR(VLOOKUP($B83,'START LİSTE'!$B$6:$F$1259,5,0)),"",VLOOKUP($B83,'START LİSTE'!$B$6:$F$1259,5,0))</f>
      </c>
      <c r="G83" s="96"/>
      <c r="H83" s="49">
        <f t="shared" si="3"/>
      </c>
    </row>
    <row r="84" spans="1:8" ht="18" customHeight="1">
      <c r="A84" s="44">
        <f t="shared" si="2"/>
      </c>
      <c r="B84" s="45"/>
      <c r="C84" s="46">
        <f>IF(ISERROR(VLOOKUP(B84,'START LİSTE'!$B$6:$F$1259,2,0)),"",VLOOKUP(B84,'START LİSTE'!$B$6:$F$1259,2,0))</f>
      </c>
      <c r="D84" s="46">
        <f>IF(ISERROR(VLOOKUP(B84,'START LİSTE'!$B$6:$F$1259,3,0)),"",VLOOKUP(B84,'START LİSTE'!$B$6:$F$1259,3,0))</f>
      </c>
      <c r="E84" s="47">
        <f>IF(ISERROR(VLOOKUP(B84,'START LİSTE'!$B$6:$F$1259,4,0)),"",VLOOKUP(B84,'START LİSTE'!$B$6:$F$1259,4,0))</f>
      </c>
      <c r="F84" s="48">
        <f>IF(ISERROR(VLOOKUP($B84,'START LİSTE'!$B$6:$F$1259,5,0)),"",VLOOKUP($B84,'START LİSTE'!$B$6:$F$1259,5,0))</f>
      </c>
      <c r="G84" s="96"/>
      <c r="H84" s="49">
        <f t="shared" si="3"/>
      </c>
    </row>
    <row r="85" spans="1:8" ht="18" customHeight="1">
      <c r="A85" s="44">
        <f t="shared" si="2"/>
      </c>
      <c r="B85" s="45"/>
      <c r="C85" s="46">
        <f>IF(ISERROR(VLOOKUP(B85,'START LİSTE'!$B$6:$F$1259,2,0)),"",VLOOKUP(B85,'START LİSTE'!$B$6:$F$1259,2,0))</f>
      </c>
      <c r="D85" s="46">
        <f>IF(ISERROR(VLOOKUP(B85,'START LİSTE'!$B$6:$F$1259,3,0)),"",VLOOKUP(B85,'START LİSTE'!$B$6:$F$1259,3,0))</f>
      </c>
      <c r="E85" s="47">
        <f>IF(ISERROR(VLOOKUP(B85,'START LİSTE'!$B$6:$F$1259,4,0)),"",VLOOKUP(B85,'START LİSTE'!$B$6:$F$1259,4,0))</f>
      </c>
      <c r="F85" s="48">
        <f>IF(ISERROR(VLOOKUP($B85,'START LİSTE'!$B$6:$F$1259,5,0)),"",VLOOKUP($B85,'START LİSTE'!$B$6:$F$1259,5,0))</f>
      </c>
      <c r="G85" s="96"/>
      <c r="H85" s="49">
        <f t="shared" si="3"/>
      </c>
    </row>
    <row r="86" spans="1:8" ht="18" customHeight="1">
      <c r="A86" s="44">
        <f t="shared" si="2"/>
      </c>
      <c r="B86" s="45"/>
      <c r="C86" s="46">
        <f>IF(ISERROR(VLOOKUP(B86,'START LİSTE'!$B$6:$F$1259,2,0)),"",VLOOKUP(B86,'START LİSTE'!$B$6:$F$1259,2,0))</f>
      </c>
      <c r="D86" s="46">
        <f>IF(ISERROR(VLOOKUP(B86,'START LİSTE'!$B$6:$F$1259,3,0)),"",VLOOKUP(B86,'START LİSTE'!$B$6:$F$1259,3,0))</f>
      </c>
      <c r="E86" s="47">
        <f>IF(ISERROR(VLOOKUP(B86,'START LİSTE'!$B$6:$F$1259,4,0)),"",VLOOKUP(B86,'START LİSTE'!$B$6:$F$1259,4,0))</f>
      </c>
      <c r="F86" s="48">
        <f>IF(ISERROR(VLOOKUP($B86,'START LİSTE'!$B$6:$F$1259,5,0)),"",VLOOKUP($B86,'START LİSTE'!$B$6:$F$1259,5,0))</f>
      </c>
      <c r="G86" s="96"/>
      <c r="H86" s="49">
        <f t="shared" si="3"/>
      </c>
    </row>
    <row r="87" spans="1:8" ht="18" customHeight="1">
      <c r="A87" s="44">
        <f t="shared" si="2"/>
      </c>
      <c r="B87" s="45"/>
      <c r="C87" s="46">
        <f>IF(ISERROR(VLOOKUP(B87,'START LİSTE'!$B$6:$F$1259,2,0)),"",VLOOKUP(B87,'START LİSTE'!$B$6:$F$1259,2,0))</f>
      </c>
      <c r="D87" s="46">
        <f>IF(ISERROR(VLOOKUP(B87,'START LİSTE'!$B$6:$F$1259,3,0)),"",VLOOKUP(B87,'START LİSTE'!$B$6:$F$1259,3,0))</f>
      </c>
      <c r="E87" s="47">
        <f>IF(ISERROR(VLOOKUP(B87,'START LİSTE'!$B$6:$F$1259,4,0)),"",VLOOKUP(B87,'START LİSTE'!$B$6:$F$1259,4,0))</f>
      </c>
      <c r="F87" s="48">
        <f>IF(ISERROR(VLOOKUP($B87,'START LİSTE'!$B$6:$F$1259,5,0)),"",VLOOKUP($B87,'START LİSTE'!$B$6:$F$1259,5,0))</f>
      </c>
      <c r="G87" s="96"/>
      <c r="H87" s="49">
        <f t="shared" si="3"/>
      </c>
    </row>
    <row r="88" spans="1:8" ht="18" customHeight="1">
      <c r="A88" s="44">
        <f t="shared" si="2"/>
      </c>
      <c r="B88" s="45"/>
      <c r="C88" s="46">
        <f>IF(ISERROR(VLOOKUP(B88,'START LİSTE'!$B$6:$F$1259,2,0)),"",VLOOKUP(B88,'START LİSTE'!$B$6:$F$1259,2,0))</f>
      </c>
      <c r="D88" s="46">
        <f>IF(ISERROR(VLOOKUP(B88,'START LİSTE'!$B$6:$F$1259,3,0)),"",VLOOKUP(B88,'START LİSTE'!$B$6:$F$1259,3,0))</f>
      </c>
      <c r="E88" s="47">
        <f>IF(ISERROR(VLOOKUP(B88,'START LİSTE'!$B$6:$F$1259,4,0)),"",VLOOKUP(B88,'START LİSTE'!$B$6:$F$1259,4,0))</f>
      </c>
      <c r="F88" s="48">
        <f>IF(ISERROR(VLOOKUP($B88,'START LİSTE'!$B$6:$F$1259,5,0)),"",VLOOKUP($B88,'START LİSTE'!$B$6:$F$1259,5,0))</f>
      </c>
      <c r="G88" s="96"/>
      <c r="H88" s="49">
        <f t="shared" si="3"/>
      </c>
    </row>
    <row r="89" spans="1:8" ht="18" customHeight="1">
      <c r="A89" s="44">
        <f t="shared" si="2"/>
      </c>
      <c r="B89" s="45"/>
      <c r="C89" s="46">
        <f>IF(ISERROR(VLOOKUP(B89,'START LİSTE'!$B$6:$F$1259,2,0)),"",VLOOKUP(B89,'START LİSTE'!$B$6:$F$1259,2,0))</f>
      </c>
      <c r="D89" s="46">
        <f>IF(ISERROR(VLOOKUP(B89,'START LİSTE'!$B$6:$F$1259,3,0)),"",VLOOKUP(B89,'START LİSTE'!$B$6:$F$1259,3,0))</f>
      </c>
      <c r="E89" s="47">
        <f>IF(ISERROR(VLOOKUP(B89,'START LİSTE'!$B$6:$F$1259,4,0)),"",VLOOKUP(B89,'START LİSTE'!$B$6:$F$1259,4,0))</f>
      </c>
      <c r="F89" s="48">
        <f>IF(ISERROR(VLOOKUP($B89,'START LİSTE'!$B$6:$F$1259,5,0)),"",VLOOKUP($B89,'START LİSTE'!$B$6:$F$1259,5,0))</f>
      </c>
      <c r="G89" s="96"/>
      <c r="H89" s="49">
        <f t="shared" si="3"/>
      </c>
    </row>
    <row r="90" spans="1:8" ht="18" customHeight="1">
      <c r="A90" s="44">
        <f t="shared" si="2"/>
      </c>
      <c r="B90" s="45"/>
      <c r="C90" s="46">
        <f>IF(ISERROR(VLOOKUP(B90,'START LİSTE'!$B$6:$F$1259,2,0)),"",VLOOKUP(B90,'START LİSTE'!$B$6:$F$1259,2,0))</f>
      </c>
      <c r="D90" s="46">
        <f>IF(ISERROR(VLOOKUP(B90,'START LİSTE'!$B$6:$F$1259,3,0)),"",VLOOKUP(B90,'START LİSTE'!$B$6:$F$1259,3,0))</f>
      </c>
      <c r="E90" s="47">
        <f>IF(ISERROR(VLOOKUP(B90,'START LİSTE'!$B$6:$F$1259,4,0)),"",VLOOKUP(B90,'START LİSTE'!$B$6:$F$1259,4,0))</f>
      </c>
      <c r="F90" s="48">
        <f>IF(ISERROR(VLOOKUP($B90,'START LİSTE'!$B$6:$F$1259,5,0)),"",VLOOKUP($B90,'START LİSTE'!$B$6:$F$1259,5,0))</f>
      </c>
      <c r="G90" s="96"/>
      <c r="H90" s="49">
        <f t="shared" si="3"/>
      </c>
    </row>
    <row r="91" spans="1:8" ht="18" customHeight="1">
      <c r="A91" s="44">
        <f t="shared" si="2"/>
      </c>
      <c r="B91" s="45"/>
      <c r="C91" s="46">
        <f>IF(ISERROR(VLOOKUP(B91,'START LİSTE'!$B$6:$F$1259,2,0)),"",VLOOKUP(B91,'START LİSTE'!$B$6:$F$1259,2,0))</f>
      </c>
      <c r="D91" s="46">
        <f>IF(ISERROR(VLOOKUP(B91,'START LİSTE'!$B$6:$F$1259,3,0)),"",VLOOKUP(B91,'START LİSTE'!$B$6:$F$1259,3,0))</f>
      </c>
      <c r="E91" s="47">
        <f>IF(ISERROR(VLOOKUP(B91,'START LİSTE'!$B$6:$F$1259,4,0)),"",VLOOKUP(B91,'START LİSTE'!$B$6:$F$1259,4,0))</f>
      </c>
      <c r="F91" s="48">
        <f>IF(ISERROR(VLOOKUP($B91,'START LİSTE'!$B$6:$F$1259,5,0)),"",VLOOKUP($B91,'START LİSTE'!$B$6:$F$1259,5,0))</f>
      </c>
      <c r="G91" s="96"/>
      <c r="H91" s="49">
        <f t="shared" si="3"/>
      </c>
    </row>
    <row r="92" spans="1:8" ht="18" customHeight="1">
      <c r="A92" s="44">
        <f t="shared" si="2"/>
      </c>
      <c r="B92" s="45"/>
      <c r="C92" s="46">
        <f>IF(ISERROR(VLOOKUP(B92,'START LİSTE'!$B$6:$F$1259,2,0)),"",VLOOKUP(B92,'START LİSTE'!$B$6:$F$1259,2,0))</f>
      </c>
      <c r="D92" s="46">
        <f>IF(ISERROR(VLOOKUP(B92,'START LİSTE'!$B$6:$F$1259,3,0)),"",VLOOKUP(B92,'START LİSTE'!$B$6:$F$1259,3,0))</f>
      </c>
      <c r="E92" s="47">
        <f>IF(ISERROR(VLOOKUP(B92,'START LİSTE'!$B$6:$F$1259,4,0)),"",VLOOKUP(B92,'START LİSTE'!$B$6:$F$1259,4,0))</f>
      </c>
      <c r="F92" s="48">
        <f>IF(ISERROR(VLOOKUP($B92,'START LİSTE'!$B$6:$F$1259,5,0)),"",VLOOKUP($B92,'START LİSTE'!$B$6:$F$1259,5,0))</f>
      </c>
      <c r="G92" s="96"/>
      <c r="H92" s="49">
        <f t="shared" si="3"/>
      </c>
    </row>
    <row r="93" spans="1:8" ht="18" customHeight="1">
      <c r="A93" s="44">
        <f t="shared" si="2"/>
      </c>
      <c r="B93" s="45"/>
      <c r="C93" s="46">
        <f>IF(ISERROR(VLOOKUP(B93,'START LİSTE'!$B$6:$F$1259,2,0)),"",VLOOKUP(B93,'START LİSTE'!$B$6:$F$1259,2,0))</f>
      </c>
      <c r="D93" s="46">
        <f>IF(ISERROR(VLOOKUP(B93,'START LİSTE'!$B$6:$F$1259,3,0)),"",VLOOKUP(B93,'START LİSTE'!$B$6:$F$1259,3,0))</f>
      </c>
      <c r="E93" s="47">
        <f>IF(ISERROR(VLOOKUP(B93,'START LİSTE'!$B$6:$F$1259,4,0)),"",VLOOKUP(B93,'START LİSTE'!$B$6:$F$1259,4,0))</f>
      </c>
      <c r="F93" s="48">
        <f>IF(ISERROR(VLOOKUP($B93,'START LİSTE'!$B$6:$F$1259,5,0)),"",VLOOKUP($B93,'START LİSTE'!$B$6:$F$1259,5,0))</f>
      </c>
      <c r="G93" s="96"/>
      <c r="H93" s="49">
        <f t="shared" si="3"/>
      </c>
    </row>
    <row r="94" spans="1:8" ht="18" customHeight="1">
      <c r="A94" s="44">
        <f t="shared" si="2"/>
      </c>
      <c r="B94" s="45"/>
      <c r="C94" s="46">
        <f>IF(ISERROR(VLOOKUP(B94,'START LİSTE'!$B$6:$F$1259,2,0)),"",VLOOKUP(B94,'START LİSTE'!$B$6:$F$1259,2,0))</f>
      </c>
      <c r="D94" s="46">
        <f>IF(ISERROR(VLOOKUP(B94,'START LİSTE'!$B$6:$F$1259,3,0)),"",VLOOKUP(B94,'START LİSTE'!$B$6:$F$1259,3,0))</f>
      </c>
      <c r="E94" s="47">
        <f>IF(ISERROR(VLOOKUP(B94,'START LİSTE'!$B$6:$F$1259,4,0)),"",VLOOKUP(B94,'START LİSTE'!$B$6:$F$1259,4,0))</f>
      </c>
      <c r="F94" s="48">
        <f>IF(ISERROR(VLOOKUP($B94,'START LİSTE'!$B$6:$F$1259,5,0)),"",VLOOKUP($B94,'START LİSTE'!$B$6:$F$1259,5,0))</f>
      </c>
      <c r="G94" s="96"/>
      <c r="H94" s="49">
        <f t="shared" si="3"/>
      </c>
    </row>
    <row r="95" spans="1:8" ht="18" customHeight="1">
      <c r="A95" s="44">
        <f t="shared" si="2"/>
      </c>
      <c r="B95" s="45"/>
      <c r="C95" s="46">
        <f>IF(ISERROR(VLOOKUP(B95,'START LİSTE'!$B$6:$F$1259,2,0)),"",VLOOKUP(B95,'START LİSTE'!$B$6:$F$1259,2,0))</f>
      </c>
      <c r="D95" s="46">
        <f>IF(ISERROR(VLOOKUP(B95,'START LİSTE'!$B$6:$F$1259,3,0)),"",VLOOKUP(B95,'START LİSTE'!$B$6:$F$1259,3,0))</f>
      </c>
      <c r="E95" s="47">
        <f>IF(ISERROR(VLOOKUP(B95,'START LİSTE'!$B$6:$F$1259,4,0)),"",VLOOKUP(B95,'START LİSTE'!$B$6:$F$1259,4,0))</f>
      </c>
      <c r="F95" s="48">
        <f>IF(ISERROR(VLOOKUP($B95,'START LİSTE'!$B$6:$F$1259,5,0)),"",VLOOKUP($B95,'START LİSTE'!$B$6:$F$1259,5,0))</f>
      </c>
      <c r="G95" s="96"/>
      <c r="H95" s="49">
        <f t="shared" si="3"/>
      </c>
    </row>
    <row r="96" spans="1:8" ht="18" customHeight="1">
      <c r="A96" s="44">
        <f t="shared" si="2"/>
      </c>
      <c r="B96" s="45"/>
      <c r="C96" s="46">
        <f>IF(ISERROR(VLOOKUP(B96,'START LİSTE'!$B$6:$F$1259,2,0)),"",VLOOKUP(B96,'START LİSTE'!$B$6:$F$1259,2,0))</f>
      </c>
      <c r="D96" s="46">
        <f>IF(ISERROR(VLOOKUP(B96,'START LİSTE'!$B$6:$F$1259,3,0)),"",VLOOKUP(B96,'START LİSTE'!$B$6:$F$1259,3,0))</f>
      </c>
      <c r="E96" s="47">
        <f>IF(ISERROR(VLOOKUP(B96,'START LİSTE'!$B$6:$F$1259,4,0)),"",VLOOKUP(B96,'START LİSTE'!$B$6:$F$1259,4,0))</f>
      </c>
      <c r="F96" s="48">
        <f>IF(ISERROR(VLOOKUP($B96,'START LİSTE'!$B$6:$F$1259,5,0)),"",VLOOKUP($B96,'START LİSTE'!$B$6:$F$1259,5,0))</f>
      </c>
      <c r="G96" s="96"/>
      <c r="H96" s="49">
        <f t="shared" si="3"/>
      </c>
    </row>
    <row r="97" spans="1:8" ht="18" customHeight="1">
      <c r="A97" s="44">
        <f t="shared" si="2"/>
      </c>
      <c r="B97" s="45"/>
      <c r="C97" s="46">
        <f>IF(ISERROR(VLOOKUP(B97,'START LİSTE'!$B$6:$F$1259,2,0)),"",VLOOKUP(B97,'START LİSTE'!$B$6:$F$1259,2,0))</f>
      </c>
      <c r="D97" s="46">
        <f>IF(ISERROR(VLOOKUP(B97,'START LİSTE'!$B$6:$F$1259,3,0)),"",VLOOKUP(B97,'START LİSTE'!$B$6:$F$1259,3,0))</f>
      </c>
      <c r="E97" s="47">
        <f>IF(ISERROR(VLOOKUP(B97,'START LİSTE'!$B$6:$F$1259,4,0)),"",VLOOKUP(B97,'START LİSTE'!$B$6:$F$1259,4,0))</f>
      </c>
      <c r="F97" s="48">
        <f>IF(ISERROR(VLOOKUP($B97,'START LİSTE'!$B$6:$F$1259,5,0)),"",VLOOKUP($B97,'START LİSTE'!$B$6:$F$1259,5,0))</f>
      </c>
      <c r="G97" s="96"/>
      <c r="H97" s="49">
        <f t="shared" si="3"/>
      </c>
    </row>
    <row r="98" spans="1:8" ht="18" customHeight="1">
      <c r="A98" s="44">
        <f t="shared" si="2"/>
      </c>
      <c r="B98" s="45"/>
      <c r="C98" s="46">
        <f>IF(ISERROR(VLOOKUP(B98,'START LİSTE'!$B$6:$F$1259,2,0)),"",VLOOKUP(B98,'START LİSTE'!$B$6:$F$1259,2,0))</f>
      </c>
      <c r="D98" s="46">
        <f>IF(ISERROR(VLOOKUP(B98,'START LİSTE'!$B$6:$F$1259,3,0)),"",VLOOKUP(B98,'START LİSTE'!$B$6:$F$1259,3,0))</f>
      </c>
      <c r="E98" s="47">
        <f>IF(ISERROR(VLOOKUP(B98,'START LİSTE'!$B$6:$F$1259,4,0)),"",VLOOKUP(B98,'START LİSTE'!$B$6:$F$1259,4,0))</f>
      </c>
      <c r="F98" s="48">
        <f>IF(ISERROR(VLOOKUP($B98,'START LİSTE'!$B$6:$F$1259,5,0)),"",VLOOKUP($B98,'START LİSTE'!$B$6:$F$1259,5,0))</f>
      </c>
      <c r="G98" s="96"/>
      <c r="H98" s="49">
        <f t="shared" si="3"/>
      </c>
    </row>
    <row r="99" spans="1:8" ht="18" customHeight="1">
      <c r="A99" s="44">
        <f t="shared" si="2"/>
      </c>
      <c r="B99" s="45"/>
      <c r="C99" s="46">
        <f>IF(ISERROR(VLOOKUP(B99,'START LİSTE'!$B$6:$F$1259,2,0)),"",VLOOKUP(B99,'START LİSTE'!$B$6:$F$1259,2,0))</f>
      </c>
      <c r="D99" s="46">
        <f>IF(ISERROR(VLOOKUP(B99,'START LİSTE'!$B$6:$F$1259,3,0)),"",VLOOKUP(B99,'START LİSTE'!$B$6:$F$1259,3,0))</f>
      </c>
      <c r="E99" s="47">
        <f>IF(ISERROR(VLOOKUP(B99,'START LİSTE'!$B$6:$F$1259,4,0)),"",VLOOKUP(B99,'START LİSTE'!$B$6:$F$1259,4,0))</f>
      </c>
      <c r="F99" s="48">
        <f>IF(ISERROR(VLOOKUP($B99,'START LİSTE'!$B$6:$F$1259,5,0)),"",VLOOKUP($B99,'START LİSTE'!$B$6:$F$1259,5,0))</f>
      </c>
      <c r="G99" s="96"/>
      <c r="H99" s="49">
        <f t="shared" si="3"/>
      </c>
    </row>
    <row r="100" spans="1:8" ht="18" customHeight="1">
      <c r="A100" s="44">
        <f t="shared" si="2"/>
      </c>
      <c r="B100" s="45"/>
      <c r="C100" s="46">
        <f>IF(ISERROR(VLOOKUP(B100,'START LİSTE'!$B$6:$F$1259,2,0)),"",VLOOKUP(B100,'START LİSTE'!$B$6:$F$1259,2,0))</f>
      </c>
      <c r="D100" s="46">
        <f>IF(ISERROR(VLOOKUP(B100,'START LİSTE'!$B$6:$F$1259,3,0)),"",VLOOKUP(B100,'START LİSTE'!$B$6:$F$1259,3,0))</f>
      </c>
      <c r="E100" s="47">
        <f>IF(ISERROR(VLOOKUP(B100,'START LİSTE'!$B$6:$F$1259,4,0)),"",VLOOKUP(B100,'START LİSTE'!$B$6:$F$1259,4,0))</f>
      </c>
      <c r="F100" s="48">
        <f>IF(ISERROR(VLOOKUP($B100,'START LİSTE'!$B$6:$F$1259,5,0)),"",VLOOKUP($B100,'START LİSTE'!$B$6:$F$1259,5,0))</f>
      </c>
      <c r="G100" s="96"/>
      <c r="H100" s="49">
        <f t="shared" si="3"/>
      </c>
    </row>
    <row r="101" spans="1:8" ht="18" customHeight="1">
      <c r="A101" s="44">
        <f t="shared" si="2"/>
      </c>
      <c r="B101" s="45"/>
      <c r="C101" s="46">
        <f>IF(ISERROR(VLOOKUP(B101,'START LİSTE'!$B$6:$F$1259,2,0)),"",VLOOKUP(B101,'START LİSTE'!$B$6:$F$1259,2,0))</f>
      </c>
      <c r="D101" s="46">
        <f>IF(ISERROR(VLOOKUP(B101,'START LİSTE'!$B$6:$F$1259,3,0)),"",VLOOKUP(B101,'START LİSTE'!$B$6:$F$1259,3,0))</f>
      </c>
      <c r="E101" s="47">
        <f>IF(ISERROR(VLOOKUP(B101,'START LİSTE'!$B$6:$F$1259,4,0)),"",VLOOKUP(B101,'START LİSTE'!$B$6:$F$1259,4,0))</f>
      </c>
      <c r="F101" s="48">
        <f>IF(ISERROR(VLOOKUP($B101,'START LİSTE'!$B$6:$F$1259,5,0)),"",VLOOKUP($B101,'START LİSTE'!$B$6:$F$1259,5,0))</f>
      </c>
      <c r="G101" s="96"/>
      <c r="H101" s="49">
        <f t="shared" si="3"/>
      </c>
    </row>
    <row r="102" spans="1:8" ht="18" customHeight="1">
      <c r="A102" s="44">
        <f t="shared" si="2"/>
      </c>
      <c r="B102" s="45"/>
      <c r="C102" s="46">
        <f>IF(ISERROR(VLOOKUP(B102,'START LİSTE'!$B$6:$F$1259,2,0)),"",VLOOKUP(B102,'START LİSTE'!$B$6:$F$1259,2,0))</f>
      </c>
      <c r="D102" s="46">
        <f>IF(ISERROR(VLOOKUP(B102,'START LİSTE'!$B$6:$F$1259,3,0)),"",VLOOKUP(B102,'START LİSTE'!$B$6:$F$1259,3,0))</f>
      </c>
      <c r="E102" s="47">
        <f>IF(ISERROR(VLOOKUP(B102,'START LİSTE'!$B$6:$F$1259,4,0)),"",VLOOKUP(B102,'START LİSTE'!$B$6:$F$1259,4,0))</f>
      </c>
      <c r="F102" s="48">
        <f>IF(ISERROR(VLOOKUP($B102,'START LİSTE'!$B$6:$F$1259,5,0)),"",VLOOKUP($B102,'START LİSTE'!$B$6:$F$1259,5,0))</f>
      </c>
      <c r="G102" s="96"/>
      <c r="H102" s="49">
        <f t="shared" si="3"/>
      </c>
    </row>
    <row r="103" spans="1:8" ht="18" customHeight="1">
      <c r="A103" s="44">
        <f t="shared" si="2"/>
      </c>
      <c r="B103" s="45"/>
      <c r="C103" s="46">
        <f>IF(ISERROR(VLOOKUP(B103,'START LİSTE'!$B$6:$F$1259,2,0)),"",VLOOKUP(B103,'START LİSTE'!$B$6:$F$1259,2,0))</f>
      </c>
      <c r="D103" s="46">
        <f>IF(ISERROR(VLOOKUP(B103,'START LİSTE'!$B$6:$F$1259,3,0)),"",VLOOKUP(B103,'START LİSTE'!$B$6:$F$1259,3,0))</f>
      </c>
      <c r="E103" s="47">
        <f>IF(ISERROR(VLOOKUP(B103,'START LİSTE'!$B$6:$F$1259,4,0)),"",VLOOKUP(B103,'START LİSTE'!$B$6:$F$1259,4,0))</f>
      </c>
      <c r="F103" s="48">
        <f>IF(ISERROR(VLOOKUP($B103,'START LİSTE'!$B$6:$F$1259,5,0)),"",VLOOKUP($B103,'START LİSTE'!$B$6:$F$1259,5,0))</f>
      </c>
      <c r="G103" s="96"/>
      <c r="H103" s="49">
        <f t="shared" si="3"/>
      </c>
    </row>
    <row r="104" spans="1:8" ht="18" customHeight="1">
      <c r="A104" s="44">
        <f t="shared" si="2"/>
      </c>
      <c r="B104" s="45"/>
      <c r="C104" s="46">
        <f>IF(ISERROR(VLOOKUP(B104,'START LİSTE'!$B$6:$F$1259,2,0)),"",VLOOKUP(B104,'START LİSTE'!$B$6:$F$1259,2,0))</f>
      </c>
      <c r="D104" s="46">
        <f>IF(ISERROR(VLOOKUP(B104,'START LİSTE'!$B$6:$F$1259,3,0)),"",VLOOKUP(B104,'START LİSTE'!$B$6:$F$1259,3,0))</f>
      </c>
      <c r="E104" s="47">
        <f>IF(ISERROR(VLOOKUP(B104,'START LİSTE'!$B$6:$F$1259,4,0)),"",VLOOKUP(B104,'START LİSTE'!$B$6:$F$1259,4,0))</f>
      </c>
      <c r="F104" s="48">
        <f>IF(ISERROR(VLOOKUP($B104,'START LİSTE'!$B$6:$F$1259,5,0)),"",VLOOKUP($B104,'START LİSTE'!$B$6:$F$1259,5,0))</f>
      </c>
      <c r="G104" s="96"/>
      <c r="H104" s="49">
        <f t="shared" si="3"/>
      </c>
    </row>
    <row r="105" spans="1:8" ht="18" customHeight="1">
      <c r="A105" s="44">
        <f t="shared" si="2"/>
      </c>
      <c r="B105" s="45"/>
      <c r="C105" s="46">
        <f>IF(ISERROR(VLOOKUP(B105,'START LİSTE'!$B$6:$F$1259,2,0)),"",VLOOKUP(B105,'START LİSTE'!$B$6:$F$1259,2,0))</f>
      </c>
      <c r="D105" s="46">
        <f>IF(ISERROR(VLOOKUP(B105,'START LİSTE'!$B$6:$F$1259,3,0)),"",VLOOKUP(B105,'START LİSTE'!$B$6:$F$1259,3,0))</f>
      </c>
      <c r="E105" s="47">
        <f>IF(ISERROR(VLOOKUP(B105,'START LİSTE'!$B$6:$F$1259,4,0)),"",VLOOKUP(B105,'START LİSTE'!$B$6:$F$1259,4,0))</f>
      </c>
      <c r="F105" s="48">
        <f>IF(ISERROR(VLOOKUP($B105,'START LİSTE'!$B$6:$F$1259,5,0)),"",VLOOKUP($B105,'START LİSTE'!$B$6:$F$1259,5,0))</f>
      </c>
      <c r="G105" s="96"/>
      <c r="H105" s="49">
        <f t="shared" si="3"/>
      </c>
    </row>
    <row r="106" spans="1:8" ht="18" customHeight="1">
      <c r="A106" s="44">
        <f t="shared" si="2"/>
      </c>
      <c r="B106" s="45"/>
      <c r="C106" s="46">
        <f>IF(ISERROR(VLOOKUP(B106,'START LİSTE'!$B$6:$F$1259,2,0)),"",VLOOKUP(B106,'START LİSTE'!$B$6:$F$1259,2,0))</f>
      </c>
      <c r="D106" s="46">
        <f>IF(ISERROR(VLOOKUP(B106,'START LİSTE'!$B$6:$F$1259,3,0)),"",VLOOKUP(B106,'START LİSTE'!$B$6:$F$1259,3,0))</f>
      </c>
      <c r="E106" s="47">
        <f>IF(ISERROR(VLOOKUP(B106,'START LİSTE'!$B$6:$F$1259,4,0)),"",VLOOKUP(B106,'START LİSTE'!$B$6:$F$1259,4,0))</f>
      </c>
      <c r="F106" s="48">
        <f>IF(ISERROR(VLOOKUP($B106,'START LİSTE'!$B$6:$F$1259,5,0)),"",VLOOKUP($B106,'START LİSTE'!$B$6:$F$1259,5,0))</f>
      </c>
      <c r="G106" s="96"/>
      <c r="H106" s="49">
        <f t="shared" si="3"/>
      </c>
    </row>
    <row r="107" spans="1:8" ht="18" customHeight="1">
      <c r="A107" s="44">
        <f t="shared" si="2"/>
      </c>
      <c r="B107" s="45"/>
      <c r="C107" s="46">
        <f>IF(ISERROR(VLOOKUP(B107,'START LİSTE'!$B$6:$F$1259,2,0)),"",VLOOKUP(B107,'START LİSTE'!$B$6:$F$1259,2,0))</f>
      </c>
      <c r="D107" s="46">
        <f>IF(ISERROR(VLOOKUP(B107,'START LİSTE'!$B$6:$F$1259,3,0)),"",VLOOKUP(B107,'START LİSTE'!$B$6:$F$1259,3,0))</f>
      </c>
      <c r="E107" s="47">
        <f>IF(ISERROR(VLOOKUP(B107,'START LİSTE'!$B$6:$F$1259,4,0)),"",VLOOKUP(B107,'START LİSTE'!$B$6:$F$1259,4,0))</f>
      </c>
      <c r="F107" s="48">
        <f>IF(ISERROR(VLOOKUP($B107,'START LİSTE'!$B$6:$F$1259,5,0)),"",VLOOKUP($B107,'START LİSTE'!$B$6:$F$1259,5,0))</f>
      </c>
      <c r="G107" s="96"/>
      <c r="H107" s="49">
        <f t="shared" si="3"/>
      </c>
    </row>
    <row r="108" spans="1:8" ht="18" customHeight="1">
      <c r="A108" s="44">
        <f t="shared" si="2"/>
      </c>
      <c r="B108" s="45"/>
      <c r="C108" s="46">
        <f>IF(ISERROR(VLOOKUP(B108,'START LİSTE'!$B$6:$F$1259,2,0)),"",VLOOKUP(B108,'START LİSTE'!$B$6:$F$1259,2,0))</f>
      </c>
      <c r="D108" s="46">
        <f>IF(ISERROR(VLOOKUP(B108,'START LİSTE'!$B$6:$F$1259,3,0)),"",VLOOKUP(B108,'START LİSTE'!$B$6:$F$1259,3,0))</f>
      </c>
      <c r="E108" s="47">
        <f>IF(ISERROR(VLOOKUP(B108,'START LİSTE'!$B$6:$F$1259,4,0)),"",VLOOKUP(B108,'START LİSTE'!$B$6:$F$1259,4,0))</f>
      </c>
      <c r="F108" s="48">
        <f>IF(ISERROR(VLOOKUP($B108,'START LİSTE'!$B$6:$F$1259,5,0)),"",VLOOKUP($B108,'START LİSTE'!$B$6:$F$1259,5,0))</f>
      </c>
      <c r="G108" s="96"/>
      <c r="H108" s="49">
        <f t="shared" si="3"/>
      </c>
    </row>
    <row r="109" spans="1:8" ht="18" customHeight="1">
      <c r="A109" s="44">
        <f t="shared" si="2"/>
      </c>
      <c r="B109" s="45"/>
      <c r="C109" s="46">
        <f>IF(ISERROR(VLOOKUP(B109,'START LİSTE'!$B$6:$F$1259,2,0)),"",VLOOKUP(B109,'START LİSTE'!$B$6:$F$1259,2,0))</f>
      </c>
      <c r="D109" s="46">
        <f>IF(ISERROR(VLOOKUP(B109,'START LİSTE'!$B$6:$F$1259,3,0)),"",VLOOKUP(B109,'START LİSTE'!$B$6:$F$1259,3,0))</f>
      </c>
      <c r="E109" s="47">
        <f>IF(ISERROR(VLOOKUP(B109,'START LİSTE'!$B$6:$F$1259,4,0)),"",VLOOKUP(B109,'START LİSTE'!$B$6:$F$1259,4,0))</f>
      </c>
      <c r="F109" s="48">
        <f>IF(ISERROR(VLOOKUP($B109,'START LİSTE'!$B$6:$F$1259,5,0)),"",VLOOKUP($B109,'START LİSTE'!$B$6:$F$1259,5,0))</f>
      </c>
      <c r="G109" s="96"/>
      <c r="H109" s="49">
        <f t="shared" si="3"/>
      </c>
    </row>
    <row r="110" spans="1:8" ht="18" customHeight="1">
      <c r="A110" s="44">
        <f t="shared" si="2"/>
      </c>
      <c r="B110" s="45"/>
      <c r="C110" s="46">
        <f>IF(ISERROR(VLOOKUP(B110,'START LİSTE'!$B$6:$F$1259,2,0)),"",VLOOKUP(B110,'START LİSTE'!$B$6:$F$1259,2,0))</f>
      </c>
      <c r="D110" s="46">
        <f>IF(ISERROR(VLOOKUP(B110,'START LİSTE'!$B$6:$F$1259,3,0)),"",VLOOKUP(B110,'START LİSTE'!$B$6:$F$1259,3,0))</f>
      </c>
      <c r="E110" s="47">
        <f>IF(ISERROR(VLOOKUP(B110,'START LİSTE'!$B$6:$F$1259,4,0)),"",VLOOKUP(B110,'START LİSTE'!$B$6:$F$1259,4,0))</f>
      </c>
      <c r="F110" s="48">
        <f>IF(ISERROR(VLOOKUP($B110,'START LİSTE'!$B$6:$F$1259,5,0)),"",VLOOKUP($B110,'START LİSTE'!$B$6:$F$1259,5,0))</f>
      </c>
      <c r="G110" s="96"/>
      <c r="H110" s="49">
        <f t="shared" si="3"/>
      </c>
    </row>
    <row r="111" spans="1:8" ht="18" customHeight="1">
      <c r="A111" s="44">
        <f t="shared" si="2"/>
      </c>
      <c r="B111" s="45"/>
      <c r="C111" s="46">
        <f>IF(ISERROR(VLOOKUP(B111,'START LİSTE'!$B$6:$F$1259,2,0)),"",VLOOKUP(B111,'START LİSTE'!$B$6:$F$1259,2,0))</f>
      </c>
      <c r="D111" s="46">
        <f>IF(ISERROR(VLOOKUP(B111,'START LİSTE'!$B$6:$F$1259,3,0)),"",VLOOKUP(B111,'START LİSTE'!$B$6:$F$1259,3,0))</f>
      </c>
      <c r="E111" s="47">
        <f>IF(ISERROR(VLOOKUP(B111,'START LİSTE'!$B$6:$F$1259,4,0)),"",VLOOKUP(B111,'START LİSTE'!$B$6:$F$1259,4,0))</f>
      </c>
      <c r="F111" s="48">
        <f>IF(ISERROR(VLOOKUP($B111,'START LİSTE'!$B$6:$F$1259,5,0)),"",VLOOKUP($B111,'START LİSTE'!$B$6:$F$1259,5,0))</f>
      </c>
      <c r="G111" s="96"/>
      <c r="H111" s="49">
        <f t="shared" si="3"/>
      </c>
    </row>
    <row r="112" spans="1:8" ht="18" customHeight="1">
      <c r="A112" s="44">
        <f t="shared" si="2"/>
      </c>
      <c r="B112" s="45"/>
      <c r="C112" s="46">
        <f>IF(ISERROR(VLOOKUP(B112,'START LİSTE'!$B$6:$F$1259,2,0)),"",VLOOKUP(B112,'START LİSTE'!$B$6:$F$1259,2,0))</f>
      </c>
      <c r="D112" s="46">
        <f>IF(ISERROR(VLOOKUP(B112,'START LİSTE'!$B$6:$F$1259,3,0)),"",VLOOKUP(B112,'START LİSTE'!$B$6:$F$1259,3,0))</f>
      </c>
      <c r="E112" s="47">
        <f>IF(ISERROR(VLOOKUP(B112,'START LİSTE'!$B$6:$F$1259,4,0)),"",VLOOKUP(B112,'START LİSTE'!$B$6:$F$1259,4,0))</f>
      </c>
      <c r="F112" s="48">
        <f>IF(ISERROR(VLOOKUP($B112,'START LİSTE'!$B$6:$F$1259,5,0)),"",VLOOKUP($B112,'START LİSTE'!$B$6:$F$1259,5,0))</f>
      </c>
      <c r="G112" s="96"/>
      <c r="H112" s="49">
        <f t="shared" si="3"/>
      </c>
    </row>
    <row r="113" spans="1:8" ht="18" customHeight="1">
      <c r="A113" s="44">
        <f t="shared" si="2"/>
      </c>
      <c r="B113" s="45"/>
      <c r="C113" s="46">
        <f>IF(ISERROR(VLOOKUP(B113,'START LİSTE'!$B$6:$F$1259,2,0)),"",VLOOKUP(B113,'START LİSTE'!$B$6:$F$1259,2,0))</f>
      </c>
      <c r="D113" s="46">
        <f>IF(ISERROR(VLOOKUP(B113,'START LİSTE'!$B$6:$F$1259,3,0)),"",VLOOKUP(B113,'START LİSTE'!$B$6:$F$1259,3,0))</f>
      </c>
      <c r="E113" s="47">
        <f>IF(ISERROR(VLOOKUP(B113,'START LİSTE'!$B$6:$F$1259,4,0)),"",VLOOKUP(B113,'START LİSTE'!$B$6:$F$1259,4,0))</f>
      </c>
      <c r="F113" s="48">
        <f>IF(ISERROR(VLOOKUP($B113,'START LİSTE'!$B$6:$F$1259,5,0)),"",VLOOKUP($B113,'START LİSTE'!$B$6:$F$1259,5,0))</f>
      </c>
      <c r="G113" s="96"/>
      <c r="H113" s="49">
        <f t="shared" si="3"/>
      </c>
    </row>
    <row r="114" spans="1:8" ht="18" customHeight="1">
      <c r="A114" s="44">
        <f t="shared" si="2"/>
      </c>
      <c r="B114" s="45"/>
      <c r="C114" s="46">
        <f>IF(ISERROR(VLOOKUP(B114,'START LİSTE'!$B$6:$F$1259,2,0)),"",VLOOKUP(B114,'START LİSTE'!$B$6:$F$1259,2,0))</f>
      </c>
      <c r="D114" s="46">
        <f>IF(ISERROR(VLOOKUP(B114,'START LİSTE'!$B$6:$F$1259,3,0)),"",VLOOKUP(B114,'START LİSTE'!$B$6:$F$1259,3,0))</f>
      </c>
      <c r="E114" s="47">
        <f>IF(ISERROR(VLOOKUP(B114,'START LİSTE'!$B$6:$F$1259,4,0)),"",VLOOKUP(B114,'START LİSTE'!$B$6:$F$1259,4,0))</f>
      </c>
      <c r="F114" s="48">
        <f>IF(ISERROR(VLOOKUP($B114,'START LİSTE'!$B$6:$F$1259,5,0)),"",VLOOKUP($B114,'START LİSTE'!$B$6:$F$1259,5,0))</f>
      </c>
      <c r="G114" s="96"/>
      <c r="H114" s="49">
        <f t="shared" si="3"/>
      </c>
    </row>
    <row r="115" spans="1:8" ht="18" customHeight="1">
      <c r="A115" s="44">
        <f aca="true" t="shared" si="4" ref="A115:A135">IF(B115&lt;&gt;"",A114+1,"")</f>
      </c>
      <c r="B115" s="45"/>
      <c r="C115" s="46">
        <f>IF(ISERROR(VLOOKUP(B115,'START LİSTE'!$B$6:$F$1259,2,0)),"",VLOOKUP(B115,'START LİSTE'!$B$6:$F$1259,2,0))</f>
      </c>
      <c r="D115" s="46">
        <f>IF(ISERROR(VLOOKUP(B115,'START LİSTE'!$B$6:$F$1259,3,0)),"",VLOOKUP(B115,'START LİSTE'!$B$6:$F$1259,3,0))</f>
      </c>
      <c r="E115" s="47">
        <f>IF(ISERROR(VLOOKUP(B115,'START LİSTE'!$B$6:$F$1259,4,0)),"",VLOOKUP(B115,'START LİSTE'!$B$6:$F$1259,4,0))</f>
      </c>
      <c r="F115" s="48">
        <f>IF(ISERROR(VLOOKUP($B115,'START LİSTE'!$B$6:$F$1259,5,0)),"",VLOOKUP($B115,'START LİSTE'!$B$6:$F$1259,5,0))</f>
      </c>
      <c r="G115" s="96"/>
      <c r="H115" s="49">
        <f aca="true" t="shared" si="5" ref="H115:H136">IF(OR(G115="DQ",G115="DNF",G115="DNS"),"-",IF(B115&lt;&gt;"",IF(E115="F",H114,H114+1),""))</f>
      </c>
    </row>
    <row r="116" spans="1:8" ht="18" customHeight="1">
      <c r="A116" s="44">
        <f t="shared" si="4"/>
      </c>
      <c r="B116" s="45"/>
      <c r="C116" s="46">
        <f>IF(ISERROR(VLOOKUP(B116,'START LİSTE'!$B$6:$F$1259,2,0)),"",VLOOKUP(B116,'START LİSTE'!$B$6:$F$1259,2,0))</f>
      </c>
      <c r="D116" s="46">
        <f>IF(ISERROR(VLOOKUP(B116,'START LİSTE'!$B$6:$F$1259,3,0)),"",VLOOKUP(B116,'START LİSTE'!$B$6:$F$1259,3,0))</f>
      </c>
      <c r="E116" s="47">
        <f>IF(ISERROR(VLOOKUP(B116,'START LİSTE'!$B$6:$F$1259,4,0)),"",VLOOKUP(B116,'START LİSTE'!$B$6:$F$1259,4,0))</f>
      </c>
      <c r="F116" s="48">
        <f>IF(ISERROR(VLOOKUP($B116,'START LİSTE'!$B$6:$F$1259,5,0)),"",VLOOKUP($B116,'START LİSTE'!$B$6:$F$1259,5,0))</f>
      </c>
      <c r="G116" s="96"/>
      <c r="H116" s="49">
        <f t="shared" si="5"/>
      </c>
    </row>
    <row r="117" spans="1:8" ht="18" customHeight="1">
      <c r="A117" s="44">
        <f t="shared" si="4"/>
      </c>
      <c r="B117" s="45"/>
      <c r="C117" s="46">
        <f>IF(ISERROR(VLOOKUP(B117,'START LİSTE'!$B$6:$F$1259,2,0)),"",VLOOKUP(B117,'START LİSTE'!$B$6:$F$1259,2,0))</f>
      </c>
      <c r="D117" s="46">
        <f>IF(ISERROR(VLOOKUP(B117,'START LİSTE'!$B$6:$F$1259,3,0)),"",VLOOKUP(B117,'START LİSTE'!$B$6:$F$1259,3,0))</f>
      </c>
      <c r="E117" s="47">
        <f>IF(ISERROR(VLOOKUP(B117,'START LİSTE'!$B$6:$F$1259,4,0)),"",VLOOKUP(B117,'START LİSTE'!$B$6:$F$1259,4,0))</f>
      </c>
      <c r="F117" s="48">
        <f>IF(ISERROR(VLOOKUP($B117,'START LİSTE'!$B$6:$F$1259,5,0)),"",VLOOKUP($B117,'START LİSTE'!$B$6:$F$1259,5,0))</f>
      </c>
      <c r="G117" s="96"/>
      <c r="H117" s="49">
        <f t="shared" si="5"/>
      </c>
    </row>
    <row r="118" spans="1:8" ht="18" customHeight="1">
      <c r="A118" s="44">
        <f t="shared" si="4"/>
      </c>
      <c r="B118" s="45"/>
      <c r="C118" s="46">
        <f>IF(ISERROR(VLOOKUP(B118,'START LİSTE'!$B$6:$F$1259,2,0)),"",VLOOKUP(B118,'START LİSTE'!$B$6:$F$1259,2,0))</f>
      </c>
      <c r="D118" s="46">
        <f>IF(ISERROR(VLOOKUP(B118,'START LİSTE'!$B$6:$F$1259,3,0)),"",VLOOKUP(B118,'START LİSTE'!$B$6:$F$1259,3,0))</f>
      </c>
      <c r="E118" s="47">
        <f>IF(ISERROR(VLOOKUP(B118,'START LİSTE'!$B$6:$F$1259,4,0)),"",VLOOKUP(B118,'START LİSTE'!$B$6:$F$1259,4,0))</f>
      </c>
      <c r="F118" s="48">
        <f>IF(ISERROR(VLOOKUP($B118,'START LİSTE'!$B$6:$F$1259,5,0)),"",VLOOKUP($B118,'START LİSTE'!$B$6:$F$1259,5,0))</f>
      </c>
      <c r="G118" s="96"/>
      <c r="H118" s="49">
        <f t="shared" si="5"/>
      </c>
    </row>
    <row r="119" spans="1:8" ht="18" customHeight="1">
      <c r="A119" s="44">
        <f t="shared" si="4"/>
      </c>
      <c r="B119" s="45"/>
      <c r="C119" s="46">
        <f>IF(ISERROR(VLOOKUP(B119,'START LİSTE'!$B$6:$F$1259,2,0)),"",VLOOKUP(B119,'START LİSTE'!$B$6:$F$1259,2,0))</f>
      </c>
      <c r="D119" s="46">
        <f>IF(ISERROR(VLOOKUP(B119,'START LİSTE'!$B$6:$F$1259,3,0)),"",VLOOKUP(B119,'START LİSTE'!$B$6:$F$1259,3,0))</f>
      </c>
      <c r="E119" s="47">
        <f>IF(ISERROR(VLOOKUP(B119,'START LİSTE'!$B$6:$F$1259,4,0)),"",VLOOKUP(B119,'START LİSTE'!$B$6:$F$1259,4,0))</f>
      </c>
      <c r="F119" s="48">
        <f>IF(ISERROR(VLOOKUP($B119,'START LİSTE'!$B$6:$F$1259,5,0)),"",VLOOKUP($B119,'START LİSTE'!$B$6:$F$1259,5,0))</f>
      </c>
      <c r="G119" s="96"/>
      <c r="H119" s="49">
        <f t="shared" si="5"/>
      </c>
    </row>
    <row r="120" spans="1:8" ht="18" customHeight="1">
      <c r="A120" s="44">
        <f t="shared" si="4"/>
      </c>
      <c r="B120" s="45"/>
      <c r="C120" s="46">
        <f>IF(ISERROR(VLOOKUP(B120,'START LİSTE'!$B$6:$F$1259,2,0)),"",VLOOKUP(B120,'START LİSTE'!$B$6:$F$1259,2,0))</f>
      </c>
      <c r="D120" s="46">
        <f>IF(ISERROR(VLOOKUP(B120,'START LİSTE'!$B$6:$F$1259,3,0)),"",VLOOKUP(B120,'START LİSTE'!$B$6:$F$1259,3,0))</f>
      </c>
      <c r="E120" s="47">
        <f>IF(ISERROR(VLOOKUP(B120,'START LİSTE'!$B$6:$F$1259,4,0)),"",VLOOKUP(B120,'START LİSTE'!$B$6:$F$1259,4,0))</f>
      </c>
      <c r="F120" s="48">
        <f>IF(ISERROR(VLOOKUP($B120,'START LİSTE'!$B$6:$F$1259,5,0)),"",VLOOKUP($B120,'START LİSTE'!$B$6:$F$1259,5,0))</f>
      </c>
      <c r="G120" s="96"/>
      <c r="H120" s="49">
        <f t="shared" si="5"/>
      </c>
    </row>
    <row r="121" spans="1:8" ht="18" customHeight="1">
      <c r="A121" s="44">
        <f t="shared" si="4"/>
      </c>
      <c r="B121" s="45"/>
      <c r="C121" s="46">
        <f>IF(ISERROR(VLOOKUP(B121,'START LİSTE'!$B$6:$F$1259,2,0)),"",VLOOKUP(B121,'START LİSTE'!$B$6:$F$1259,2,0))</f>
      </c>
      <c r="D121" s="46">
        <f>IF(ISERROR(VLOOKUP(B121,'START LİSTE'!$B$6:$F$1259,3,0)),"",VLOOKUP(B121,'START LİSTE'!$B$6:$F$1259,3,0))</f>
      </c>
      <c r="E121" s="47">
        <f>IF(ISERROR(VLOOKUP(B121,'START LİSTE'!$B$6:$F$1259,4,0)),"",VLOOKUP(B121,'START LİSTE'!$B$6:$F$1259,4,0))</f>
      </c>
      <c r="F121" s="48">
        <f>IF(ISERROR(VLOOKUP($B121,'START LİSTE'!$B$6:$F$1259,5,0)),"",VLOOKUP($B121,'START LİSTE'!$B$6:$F$1259,5,0))</f>
      </c>
      <c r="G121" s="96"/>
      <c r="H121" s="49">
        <f t="shared" si="5"/>
      </c>
    </row>
    <row r="122" spans="1:8" ht="18" customHeight="1">
      <c r="A122" s="44">
        <f t="shared" si="4"/>
      </c>
      <c r="B122" s="45"/>
      <c r="C122" s="46">
        <f>IF(ISERROR(VLOOKUP(B122,'START LİSTE'!$B$6:$F$1259,2,0)),"",VLOOKUP(B122,'START LİSTE'!$B$6:$F$1259,2,0))</f>
      </c>
      <c r="D122" s="46">
        <f>IF(ISERROR(VLOOKUP(B122,'START LİSTE'!$B$6:$F$1259,3,0)),"",VLOOKUP(B122,'START LİSTE'!$B$6:$F$1259,3,0))</f>
      </c>
      <c r="E122" s="47">
        <f>IF(ISERROR(VLOOKUP(B122,'START LİSTE'!$B$6:$F$1259,4,0)),"",VLOOKUP(B122,'START LİSTE'!$B$6:$F$1259,4,0))</f>
      </c>
      <c r="F122" s="48">
        <f>IF(ISERROR(VLOOKUP($B122,'START LİSTE'!$B$6:$F$1259,5,0)),"",VLOOKUP($B122,'START LİSTE'!$B$6:$F$1259,5,0))</f>
      </c>
      <c r="G122" s="96"/>
      <c r="H122" s="49">
        <f t="shared" si="5"/>
      </c>
    </row>
    <row r="123" spans="1:8" ht="18" customHeight="1">
      <c r="A123" s="44">
        <f t="shared" si="4"/>
      </c>
      <c r="B123" s="45"/>
      <c r="C123" s="46">
        <f>IF(ISERROR(VLOOKUP(B123,'START LİSTE'!$B$6:$F$1259,2,0)),"",VLOOKUP(B123,'START LİSTE'!$B$6:$F$1259,2,0))</f>
      </c>
      <c r="D123" s="46">
        <f>IF(ISERROR(VLOOKUP(B123,'START LİSTE'!$B$6:$F$1259,3,0)),"",VLOOKUP(B123,'START LİSTE'!$B$6:$F$1259,3,0))</f>
      </c>
      <c r="E123" s="47">
        <f>IF(ISERROR(VLOOKUP(B123,'START LİSTE'!$B$6:$F$1259,4,0)),"",VLOOKUP(B123,'START LİSTE'!$B$6:$F$1259,4,0))</f>
      </c>
      <c r="F123" s="48">
        <f>IF(ISERROR(VLOOKUP($B123,'START LİSTE'!$B$6:$F$1259,5,0)),"",VLOOKUP($B123,'START LİSTE'!$B$6:$F$1259,5,0))</f>
      </c>
      <c r="G123" s="96"/>
      <c r="H123" s="49">
        <f t="shared" si="5"/>
      </c>
    </row>
    <row r="124" spans="1:8" ht="18" customHeight="1">
      <c r="A124" s="44">
        <f t="shared" si="4"/>
      </c>
      <c r="B124" s="45"/>
      <c r="C124" s="46">
        <f>IF(ISERROR(VLOOKUP(B124,'START LİSTE'!$B$6:$F$1259,2,0)),"",VLOOKUP(B124,'START LİSTE'!$B$6:$F$1259,2,0))</f>
      </c>
      <c r="D124" s="46">
        <f>IF(ISERROR(VLOOKUP(B124,'START LİSTE'!$B$6:$F$1259,3,0)),"",VLOOKUP(B124,'START LİSTE'!$B$6:$F$1259,3,0))</f>
      </c>
      <c r="E124" s="47">
        <f>IF(ISERROR(VLOOKUP(B124,'START LİSTE'!$B$6:$F$1259,4,0)),"",VLOOKUP(B124,'START LİSTE'!$B$6:$F$1259,4,0))</f>
      </c>
      <c r="F124" s="48">
        <f>IF(ISERROR(VLOOKUP($B124,'START LİSTE'!$B$6:$F$1259,5,0)),"",VLOOKUP($B124,'START LİSTE'!$B$6:$F$1259,5,0))</f>
      </c>
      <c r="G124" s="96"/>
      <c r="H124" s="49">
        <f t="shared" si="5"/>
      </c>
    </row>
    <row r="125" spans="1:8" ht="18" customHeight="1">
      <c r="A125" s="44">
        <f t="shared" si="4"/>
      </c>
      <c r="B125" s="45"/>
      <c r="C125" s="46">
        <f>IF(ISERROR(VLOOKUP(B125,'START LİSTE'!$B$6:$F$1259,2,0)),"",VLOOKUP(B125,'START LİSTE'!$B$6:$F$1259,2,0))</f>
      </c>
      <c r="D125" s="46">
        <f>IF(ISERROR(VLOOKUP(B125,'START LİSTE'!$B$6:$F$1259,3,0)),"",VLOOKUP(B125,'START LİSTE'!$B$6:$F$1259,3,0))</f>
      </c>
      <c r="E125" s="47">
        <f>IF(ISERROR(VLOOKUP(B125,'START LİSTE'!$B$6:$F$1259,4,0)),"",VLOOKUP(B125,'START LİSTE'!$B$6:$F$1259,4,0))</f>
      </c>
      <c r="F125" s="48">
        <f>IF(ISERROR(VLOOKUP($B125,'START LİSTE'!$B$6:$F$1259,5,0)),"",VLOOKUP($B125,'START LİSTE'!$B$6:$F$1259,5,0))</f>
      </c>
      <c r="G125" s="96"/>
      <c r="H125" s="49">
        <f t="shared" si="5"/>
      </c>
    </row>
    <row r="126" spans="1:8" ht="18" customHeight="1">
      <c r="A126" s="44">
        <f t="shared" si="4"/>
      </c>
      <c r="B126" s="45"/>
      <c r="C126" s="46">
        <f>IF(ISERROR(VLOOKUP(B126,'START LİSTE'!$B$6:$F$1259,2,0)),"",VLOOKUP(B126,'START LİSTE'!$B$6:$F$1259,2,0))</f>
      </c>
      <c r="D126" s="46">
        <f>IF(ISERROR(VLOOKUP(B126,'START LİSTE'!$B$6:$F$1259,3,0)),"",VLOOKUP(B126,'START LİSTE'!$B$6:$F$1259,3,0))</f>
      </c>
      <c r="E126" s="47">
        <f>IF(ISERROR(VLOOKUP(B126,'START LİSTE'!$B$6:$F$1259,4,0)),"",VLOOKUP(B126,'START LİSTE'!$B$6:$F$1259,4,0))</f>
      </c>
      <c r="F126" s="48">
        <f>IF(ISERROR(VLOOKUP($B126,'START LİSTE'!$B$6:$F$1259,5,0)),"",VLOOKUP($B126,'START LİSTE'!$B$6:$F$1259,5,0))</f>
      </c>
      <c r="G126" s="96"/>
      <c r="H126" s="49">
        <f t="shared" si="5"/>
      </c>
    </row>
    <row r="127" spans="1:8" ht="18" customHeight="1">
      <c r="A127" s="44">
        <f t="shared" si="4"/>
      </c>
      <c r="B127" s="45"/>
      <c r="C127" s="46">
        <f>IF(ISERROR(VLOOKUP(B127,'START LİSTE'!$B$6:$F$1259,2,0)),"",VLOOKUP(B127,'START LİSTE'!$B$6:$F$1259,2,0))</f>
      </c>
      <c r="D127" s="46">
        <f>IF(ISERROR(VLOOKUP(B127,'START LİSTE'!$B$6:$F$1259,3,0)),"",VLOOKUP(B127,'START LİSTE'!$B$6:$F$1259,3,0))</f>
      </c>
      <c r="E127" s="47">
        <f>IF(ISERROR(VLOOKUP(B127,'START LİSTE'!$B$6:$F$1259,4,0)),"",VLOOKUP(B127,'START LİSTE'!$B$6:$F$1259,4,0))</f>
      </c>
      <c r="F127" s="48">
        <f>IF(ISERROR(VLOOKUP($B127,'START LİSTE'!$B$6:$F$1259,5,0)),"",VLOOKUP($B127,'START LİSTE'!$B$6:$F$1259,5,0))</f>
      </c>
      <c r="G127" s="96"/>
      <c r="H127" s="49">
        <f t="shared" si="5"/>
      </c>
    </row>
    <row r="128" spans="1:8" ht="18" customHeight="1">
      <c r="A128" s="44">
        <f t="shared" si="4"/>
      </c>
      <c r="B128" s="45"/>
      <c r="C128" s="46">
        <f>IF(ISERROR(VLOOKUP(B128,'START LİSTE'!$B$6:$F$1259,2,0)),"",VLOOKUP(B128,'START LİSTE'!$B$6:$F$1259,2,0))</f>
      </c>
      <c r="D128" s="46">
        <f>IF(ISERROR(VLOOKUP(B128,'START LİSTE'!$B$6:$F$1259,3,0)),"",VLOOKUP(B128,'START LİSTE'!$B$6:$F$1259,3,0))</f>
      </c>
      <c r="E128" s="47">
        <f>IF(ISERROR(VLOOKUP(B128,'START LİSTE'!$B$6:$F$1259,4,0)),"",VLOOKUP(B128,'START LİSTE'!$B$6:$F$1259,4,0))</f>
      </c>
      <c r="F128" s="48">
        <f>IF(ISERROR(VLOOKUP($B128,'START LİSTE'!$B$6:$F$1259,5,0)),"",VLOOKUP($B128,'START LİSTE'!$B$6:$F$1259,5,0))</f>
      </c>
      <c r="G128" s="96"/>
      <c r="H128" s="49">
        <f t="shared" si="5"/>
      </c>
    </row>
    <row r="129" spans="1:8" ht="18" customHeight="1">
      <c r="A129" s="44">
        <f t="shared" si="4"/>
      </c>
      <c r="B129" s="45"/>
      <c r="C129" s="46">
        <f>IF(ISERROR(VLOOKUP(B129,'START LİSTE'!$B$6:$F$1259,2,0)),"",VLOOKUP(B129,'START LİSTE'!$B$6:$F$1259,2,0))</f>
      </c>
      <c r="D129" s="46">
        <f>IF(ISERROR(VLOOKUP(B129,'START LİSTE'!$B$6:$F$1259,3,0)),"",VLOOKUP(B129,'START LİSTE'!$B$6:$F$1259,3,0))</f>
      </c>
      <c r="E129" s="47">
        <f>IF(ISERROR(VLOOKUP(B129,'START LİSTE'!$B$6:$F$1259,4,0)),"",VLOOKUP(B129,'START LİSTE'!$B$6:$F$1259,4,0))</f>
      </c>
      <c r="F129" s="48">
        <f>IF(ISERROR(VLOOKUP($B129,'START LİSTE'!$B$6:$F$1259,5,0)),"",VLOOKUP($B129,'START LİSTE'!$B$6:$F$1259,5,0))</f>
      </c>
      <c r="G129" s="96"/>
      <c r="H129" s="49">
        <f t="shared" si="5"/>
      </c>
    </row>
    <row r="130" spans="1:8" ht="18" customHeight="1">
      <c r="A130" s="44">
        <f t="shared" si="4"/>
      </c>
      <c r="B130" s="45"/>
      <c r="C130" s="46">
        <f>IF(ISERROR(VLOOKUP(B130,'START LİSTE'!$B$6:$F$1259,2,0)),"",VLOOKUP(B130,'START LİSTE'!$B$6:$F$1259,2,0))</f>
      </c>
      <c r="D130" s="46">
        <f>IF(ISERROR(VLOOKUP(B130,'START LİSTE'!$B$6:$F$1259,3,0)),"",VLOOKUP(B130,'START LİSTE'!$B$6:$F$1259,3,0))</f>
      </c>
      <c r="E130" s="47">
        <f>IF(ISERROR(VLOOKUP(B130,'START LİSTE'!$B$6:$F$1259,4,0)),"",VLOOKUP(B130,'START LİSTE'!$B$6:$F$1259,4,0))</f>
      </c>
      <c r="F130" s="48">
        <f>IF(ISERROR(VLOOKUP($B130,'START LİSTE'!$B$6:$F$1259,5,0)),"",VLOOKUP($B130,'START LİSTE'!$B$6:$F$1259,5,0))</f>
      </c>
      <c r="G130" s="96"/>
      <c r="H130" s="49">
        <f t="shared" si="5"/>
      </c>
    </row>
    <row r="131" spans="1:8" ht="18" customHeight="1">
      <c r="A131" s="44">
        <f t="shared" si="4"/>
      </c>
      <c r="B131" s="45"/>
      <c r="C131" s="46">
        <f>IF(ISERROR(VLOOKUP(B131,'START LİSTE'!$B$6:$F$1259,2,0)),"",VLOOKUP(B131,'START LİSTE'!$B$6:$F$1259,2,0))</f>
      </c>
      <c r="D131" s="46">
        <f>IF(ISERROR(VLOOKUP(B131,'START LİSTE'!$B$6:$F$1259,3,0)),"",VLOOKUP(B131,'START LİSTE'!$B$6:$F$1259,3,0))</f>
      </c>
      <c r="E131" s="47">
        <f>IF(ISERROR(VLOOKUP(B131,'START LİSTE'!$B$6:$F$1259,4,0)),"",VLOOKUP(B131,'START LİSTE'!$B$6:$F$1259,4,0))</f>
      </c>
      <c r="F131" s="48">
        <f>IF(ISERROR(VLOOKUP($B131,'START LİSTE'!$B$6:$F$1259,5,0)),"",VLOOKUP($B131,'START LİSTE'!$B$6:$F$1259,5,0))</f>
      </c>
      <c r="G131" s="96"/>
      <c r="H131" s="49">
        <f t="shared" si="5"/>
      </c>
    </row>
    <row r="132" spans="1:8" ht="18" customHeight="1">
      <c r="A132" s="44">
        <f t="shared" si="4"/>
      </c>
      <c r="B132" s="45"/>
      <c r="C132" s="46">
        <f>IF(ISERROR(VLOOKUP(B132,'START LİSTE'!$B$6:$F$1259,2,0)),"",VLOOKUP(B132,'START LİSTE'!$B$6:$F$1259,2,0))</f>
      </c>
      <c r="D132" s="46">
        <f>IF(ISERROR(VLOOKUP(B132,'START LİSTE'!$B$6:$F$1259,3,0)),"",VLOOKUP(B132,'START LİSTE'!$B$6:$F$1259,3,0))</f>
      </c>
      <c r="E132" s="47">
        <f>IF(ISERROR(VLOOKUP(B132,'START LİSTE'!$B$6:$F$1259,4,0)),"",VLOOKUP(B132,'START LİSTE'!$B$6:$F$1259,4,0))</f>
      </c>
      <c r="F132" s="48">
        <f>IF(ISERROR(VLOOKUP($B132,'START LİSTE'!$B$6:$F$1259,5,0)),"",VLOOKUP($B132,'START LİSTE'!$B$6:$F$1259,5,0))</f>
      </c>
      <c r="G132" s="96"/>
      <c r="H132" s="49">
        <f t="shared" si="5"/>
      </c>
    </row>
    <row r="133" spans="1:8" ht="18" customHeight="1">
      <c r="A133" s="44">
        <f t="shared" si="4"/>
      </c>
      <c r="B133" s="45"/>
      <c r="C133" s="46">
        <f>IF(ISERROR(VLOOKUP(B133,'START LİSTE'!$B$6:$F$1259,2,0)),"",VLOOKUP(B133,'START LİSTE'!$B$6:$F$1259,2,0))</f>
      </c>
      <c r="D133" s="46">
        <f>IF(ISERROR(VLOOKUP(B133,'START LİSTE'!$B$6:$F$1259,3,0)),"",VLOOKUP(B133,'START LİSTE'!$B$6:$F$1259,3,0))</f>
      </c>
      <c r="E133" s="47">
        <f>IF(ISERROR(VLOOKUP(B133,'START LİSTE'!$B$6:$F$1259,4,0)),"",VLOOKUP(B133,'START LİSTE'!$B$6:$F$1259,4,0))</f>
      </c>
      <c r="F133" s="48">
        <f>IF(ISERROR(VLOOKUP($B133,'START LİSTE'!$B$6:$F$1259,5,0)),"",VLOOKUP($B133,'START LİSTE'!$B$6:$F$1259,5,0))</f>
      </c>
      <c r="G133" s="96"/>
      <c r="H133" s="49">
        <f t="shared" si="5"/>
      </c>
    </row>
    <row r="134" spans="1:8" ht="18" customHeight="1">
      <c r="A134" s="44">
        <f t="shared" si="4"/>
      </c>
      <c r="B134" s="45"/>
      <c r="C134" s="46">
        <f>IF(ISERROR(VLOOKUP(B134,'START LİSTE'!$B$6:$F$1259,2,0)),"",VLOOKUP(B134,'START LİSTE'!$B$6:$F$1259,2,0))</f>
      </c>
      <c r="D134" s="46">
        <f>IF(ISERROR(VLOOKUP(B134,'START LİSTE'!$B$6:$F$1259,3,0)),"",VLOOKUP(B134,'START LİSTE'!$B$6:$F$1259,3,0))</f>
      </c>
      <c r="E134" s="47">
        <f>IF(ISERROR(VLOOKUP(B134,'START LİSTE'!$B$6:$F$1259,4,0)),"",VLOOKUP(B134,'START LİSTE'!$B$6:$F$1259,4,0))</f>
      </c>
      <c r="F134" s="48">
        <f>IF(ISERROR(VLOOKUP($B134,'START LİSTE'!$B$6:$F$1259,5,0)),"",VLOOKUP($B134,'START LİSTE'!$B$6:$F$1259,5,0))</f>
      </c>
      <c r="G134" s="96"/>
      <c r="H134" s="49">
        <f t="shared" si="5"/>
      </c>
    </row>
    <row r="135" spans="1:8" ht="18" customHeight="1">
      <c r="A135" s="44">
        <f t="shared" si="4"/>
      </c>
      <c r="B135" s="45"/>
      <c r="C135" s="46">
        <f>IF(ISERROR(VLOOKUP(B135,'START LİSTE'!$B$6:$F$1259,2,0)),"",VLOOKUP(B135,'START LİSTE'!$B$6:$F$1259,2,0))</f>
      </c>
      <c r="D135" s="46">
        <f>IF(ISERROR(VLOOKUP(B135,'START LİSTE'!$B$6:$F$1259,3,0)),"",VLOOKUP(B135,'START LİSTE'!$B$6:$F$1259,3,0))</f>
      </c>
      <c r="E135" s="47">
        <f>IF(ISERROR(VLOOKUP(B135,'START LİSTE'!$B$6:$F$1259,4,0)),"",VLOOKUP(B135,'START LİSTE'!$B$6:$F$1259,4,0))</f>
      </c>
      <c r="F135" s="48">
        <f>IF(ISERROR(VLOOKUP($B135,'START LİSTE'!$B$6:$F$1259,5,0)),"",VLOOKUP($B135,'START LİSTE'!$B$6:$F$1259,5,0))</f>
      </c>
      <c r="G135" s="96"/>
      <c r="H135" s="49">
        <f t="shared" si="5"/>
      </c>
    </row>
    <row r="136" spans="1:8" ht="18" customHeight="1">
      <c r="A136" s="44">
        <f aca="true" t="shared" si="6" ref="A136:A199">IF(B136&lt;&gt;"",A135+1,"")</f>
      </c>
      <c r="B136" s="45"/>
      <c r="C136" s="46">
        <f>IF(ISERROR(VLOOKUP(B136,'START LİSTE'!$B$6:$F$1259,2,0)),"",VLOOKUP(B136,'START LİSTE'!$B$6:$F$1259,2,0))</f>
      </c>
      <c r="D136" s="46">
        <f>IF(ISERROR(VLOOKUP(B136,'START LİSTE'!$B$6:$F$1259,3,0)),"",VLOOKUP(B136,'START LİSTE'!$B$6:$F$1259,3,0))</f>
      </c>
      <c r="E136" s="47">
        <f>IF(ISERROR(VLOOKUP(B136,'START LİSTE'!$B$6:$F$1259,4,0)),"",VLOOKUP(B136,'START LİSTE'!$B$6:$F$1259,4,0))</f>
      </c>
      <c r="F136" s="48">
        <f>IF(ISERROR(VLOOKUP($B136,'START LİSTE'!$B$6:$F$1259,5,0)),"",VLOOKUP($B136,'START LİSTE'!$B$6:$F$1259,5,0))</f>
      </c>
      <c r="G136" s="96"/>
      <c r="H136" s="49">
        <f t="shared" si="5"/>
      </c>
    </row>
    <row r="137" spans="1:8" ht="18" customHeight="1">
      <c r="A137" s="44">
        <f t="shared" si="6"/>
      </c>
      <c r="B137" s="45"/>
      <c r="C137" s="46">
        <f>IF(ISERROR(VLOOKUP(B137,'START LİSTE'!$B$6:$F$1259,2,0)),"",VLOOKUP(B137,'START LİSTE'!$B$6:$F$1259,2,0))</f>
      </c>
      <c r="D137" s="46">
        <f>IF(ISERROR(VLOOKUP(B137,'START LİSTE'!$B$6:$F$1259,3,0)),"",VLOOKUP(B137,'START LİSTE'!$B$6:$F$1259,3,0))</f>
      </c>
      <c r="E137" s="47">
        <f>IF(ISERROR(VLOOKUP(B137,'START LİSTE'!$B$6:$F$1259,4,0)),"",VLOOKUP(B137,'START LİSTE'!$B$6:$F$1259,4,0))</f>
      </c>
      <c r="F137" s="48">
        <f>IF(ISERROR(VLOOKUP($B137,'START LİSTE'!$B$6:$F$1259,5,0)),"",VLOOKUP($B137,'START LİSTE'!$B$6:$F$1259,5,0))</f>
      </c>
      <c r="G137" s="96"/>
      <c r="H137" s="49">
        <f aca="true" t="shared" si="7" ref="H137:H200">IF(OR(G137="DQ",G137="DNF",G137="DNS"),"-",IF(B137&lt;&gt;"",IF(E137="F",H136,H136+1),""))</f>
      </c>
    </row>
    <row r="138" spans="1:8" ht="18" customHeight="1">
      <c r="A138" s="44">
        <f t="shared" si="6"/>
      </c>
      <c r="B138" s="45"/>
      <c r="C138" s="46">
        <f>IF(ISERROR(VLOOKUP(B138,'START LİSTE'!$B$6:$F$1259,2,0)),"",VLOOKUP(B138,'START LİSTE'!$B$6:$F$1259,2,0))</f>
      </c>
      <c r="D138" s="46">
        <f>IF(ISERROR(VLOOKUP(B138,'START LİSTE'!$B$6:$F$1259,3,0)),"",VLOOKUP(B138,'START LİSTE'!$B$6:$F$1259,3,0))</f>
      </c>
      <c r="E138" s="47">
        <f>IF(ISERROR(VLOOKUP(B138,'START LİSTE'!$B$6:$F$1259,4,0)),"",VLOOKUP(B138,'START LİSTE'!$B$6:$F$1259,4,0))</f>
      </c>
      <c r="F138" s="48">
        <f>IF(ISERROR(VLOOKUP($B138,'START LİSTE'!$B$6:$F$1259,5,0)),"",VLOOKUP($B138,'START LİSTE'!$B$6:$F$1259,5,0))</f>
      </c>
      <c r="G138" s="96"/>
      <c r="H138" s="49">
        <f t="shared" si="7"/>
      </c>
    </row>
    <row r="139" spans="1:8" ht="18" customHeight="1">
      <c r="A139" s="44">
        <f t="shared" si="6"/>
      </c>
      <c r="B139" s="45"/>
      <c r="C139" s="46">
        <f>IF(ISERROR(VLOOKUP(B139,'START LİSTE'!$B$6:$F$1259,2,0)),"",VLOOKUP(B139,'START LİSTE'!$B$6:$F$1259,2,0))</f>
      </c>
      <c r="D139" s="46">
        <f>IF(ISERROR(VLOOKUP(B139,'START LİSTE'!$B$6:$F$1259,3,0)),"",VLOOKUP(B139,'START LİSTE'!$B$6:$F$1259,3,0))</f>
      </c>
      <c r="E139" s="47">
        <f>IF(ISERROR(VLOOKUP(B139,'START LİSTE'!$B$6:$F$1259,4,0)),"",VLOOKUP(B139,'START LİSTE'!$B$6:$F$1259,4,0))</f>
      </c>
      <c r="F139" s="48">
        <f>IF(ISERROR(VLOOKUP($B139,'START LİSTE'!$B$6:$F$1259,5,0)),"",VLOOKUP($B139,'START LİSTE'!$B$6:$F$1259,5,0))</f>
      </c>
      <c r="G139" s="96"/>
      <c r="H139" s="49">
        <f t="shared" si="7"/>
      </c>
    </row>
    <row r="140" spans="1:8" ht="18" customHeight="1">
      <c r="A140" s="44">
        <f t="shared" si="6"/>
      </c>
      <c r="B140" s="45"/>
      <c r="C140" s="46">
        <f>IF(ISERROR(VLOOKUP(B140,'START LİSTE'!$B$6:$F$1259,2,0)),"",VLOOKUP(B140,'START LİSTE'!$B$6:$F$1259,2,0))</f>
      </c>
      <c r="D140" s="46">
        <f>IF(ISERROR(VLOOKUP(B140,'START LİSTE'!$B$6:$F$1259,3,0)),"",VLOOKUP(B140,'START LİSTE'!$B$6:$F$1259,3,0))</f>
      </c>
      <c r="E140" s="47">
        <f>IF(ISERROR(VLOOKUP(B140,'START LİSTE'!$B$6:$F$1259,4,0)),"",VLOOKUP(B140,'START LİSTE'!$B$6:$F$1259,4,0))</f>
      </c>
      <c r="F140" s="48">
        <f>IF(ISERROR(VLOOKUP($B140,'START LİSTE'!$B$6:$F$1259,5,0)),"",VLOOKUP($B140,'START LİSTE'!$B$6:$F$1259,5,0))</f>
      </c>
      <c r="G140" s="96"/>
      <c r="H140" s="49">
        <f t="shared" si="7"/>
      </c>
    </row>
    <row r="141" spans="1:8" ht="18" customHeight="1">
      <c r="A141" s="44">
        <f t="shared" si="6"/>
      </c>
      <c r="B141" s="45"/>
      <c r="C141" s="46">
        <f>IF(ISERROR(VLOOKUP(B141,'START LİSTE'!$B$6:$F$1259,2,0)),"",VLOOKUP(B141,'START LİSTE'!$B$6:$F$1259,2,0))</f>
      </c>
      <c r="D141" s="46">
        <f>IF(ISERROR(VLOOKUP(B141,'START LİSTE'!$B$6:$F$1259,3,0)),"",VLOOKUP(B141,'START LİSTE'!$B$6:$F$1259,3,0))</f>
      </c>
      <c r="E141" s="47">
        <f>IF(ISERROR(VLOOKUP(B141,'START LİSTE'!$B$6:$F$1259,4,0)),"",VLOOKUP(B141,'START LİSTE'!$B$6:$F$1259,4,0))</f>
      </c>
      <c r="F141" s="48">
        <f>IF(ISERROR(VLOOKUP($B141,'START LİSTE'!$B$6:$F$1259,5,0)),"",VLOOKUP($B141,'START LİSTE'!$B$6:$F$1259,5,0))</f>
      </c>
      <c r="G141" s="96"/>
      <c r="H141" s="49">
        <f t="shared" si="7"/>
      </c>
    </row>
    <row r="142" spans="1:8" ht="18" customHeight="1">
      <c r="A142" s="44">
        <f t="shared" si="6"/>
      </c>
      <c r="B142" s="45"/>
      <c r="C142" s="46">
        <f>IF(ISERROR(VLOOKUP(B142,'START LİSTE'!$B$6:$F$1259,2,0)),"",VLOOKUP(B142,'START LİSTE'!$B$6:$F$1259,2,0))</f>
      </c>
      <c r="D142" s="46">
        <f>IF(ISERROR(VLOOKUP(B142,'START LİSTE'!$B$6:$F$1259,3,0)),"",VLOOKUP(B142,'START LİSTE'!$B$6:$F$1259,3,0))</f>
      </c>
      <c r="E142" s="47">
        <f>IF(ISERROR(VLOOKUP(B142,'START LİSTE'!$B$6:$F$1259,4,0)),"",VLOOKUP(B142,'START LİSTE'!$B$6:$F$1259,4,0))</f>
      </c>
      <c r="F142" s="48">
        <f>IF(ISERROR(VLOOKUP($B142,'START LİSTE'!$B$6:$F$1259,5,0)),"",VLOOKUP($B142,'START LİSTE'!$B$6:$F$1259,5,0))</f>
      </c>
      <c r="G142" s="96"/>
      <c r="H142" s="49">
        <f t="shared" si="7"/>
      </c>
    </row>
    <row r="143" spans="1:8" ht="18" customHeight="1">
      <c r="A143" s="44">
        <f t="shared" si="6"/>
      </c>
      <c r="B143" s="45"/>
      <c r="C143" s="46">
        <f>IF(ISERROR(VLOOKUP(B143,'START LİSTE'!$B$6:$F$1259,2,0)),"",VLOOKUP(B143,'START LİSTE'!$B$6:$F$1259,2,0))</f>
      </c>
      <c r="D143" s="46">
        <f>IF(ISERROR(VLOOKUP(B143,'START LİSTE'!$B$6:$F$1259,3,0)),"",VLOOKUP(B143,'START LİSTE'!$B$6:$F$1259,3,0))</f>
      </c>
      <c r="E143" s="47">
        <f>IF(ISERROR(VLOOKUP(B143,'START LİSTE'!$B$6:$F$1259,4,0)),"",VLOOKUP(B143,'START LİSTE'!$B$6:$F$1259,4,0))</f>
      </c>
      <c r="F143" s="48">
        <f>IF(ISERROR(VLOOKUP($B143,'START LİSTE'!$B$6:$F$1259,5,0)),"",VLOOKUP($B143,'START LİSTE'!$B$6:$F$1259,5,0))</f>
      </c>
      <c r="G143" s="96"/>
      <c r="H143" s="49">
        <f t="shared" si="7"/>
      </c>
    </row>
    <row r="144" spans="1:8" ht="18" customHeight="1">
      <c r="A144" s="44">
        <f t="shared" si="6"/>
      </c>
      <c r="B144" s="45"/>
      <c r="C144" s="46">
        <f>IF(ISERROR(VLOOKUP(B144,'START LİSTE'!$B$6:$F$1259,2,0)),"",VLOOKUP(B144,'START LİSTE'!$B$6:$F$1259,2,0))</f>
      </c>
      <c r="D144" s="46">
        <f>IF(ISERROR(VLOOKUP(B144,'START LİSTE'!$B$6:$F$1259,3,0)),"",VLOOKUP(B144,'START LİSTE'!$B$6:$F$1259,3,0))</f>
      </c>
      <c r="E144" s="47">
        <f>IF(ISERROR(VLOOKUP(B144,'START LİSTE'!$B$6:$F$1259,4,0)),"",VLOOKUP(B144,'START LİSTE'!$B$6:$F$1259,4,0))</f>
      </c>
      <c r="F144" s="48">
        <f>IF(ISERROR(VLOOKUP($B144,'START LİSTE'!$B$6:$F$1259,5,0)),"",VLOOKUP($B144,'START LİSTE'!$B$6:$F$1259,5,0))</f>
      </c>
      <c r="G144" s="96"/>
      <c r="H144" s="49">
        <f t="shared" si="7"/>
      </c>
    </row>
    <row r="145" spans="1:8" ht="18" customHeight="1">
      <c r="A145" s="44">
        <f t="shared" si="6"/>
      </c>
      <c r="B145" s="45"/>
      <c r="C145" s="46">
        <f>IF(ISERROR(VLOOKUP(B145,'START LİSTE'!$B$6:$F$1259,2,0)),"",VLOOKUP(B145,'START LİSTE'!$B$6:$F$1259,2,0))</f>
      </c>
      <c r="D145" s="46">
        <f>IF(ISERROR(VLOOKUP(B145,'START LİSTE'!$B$6:$F$1259,3,0)),"",VLOOKUP(B145,'START LİSTE'!$B$6:$F$1259,3,0))</f>
      </c>
      <c r="E145" s="47">
        <f>IF(ISERROR(VLOOKUP(B145,'START LİSTE'!$B$6:$F$1259,4,0)),"",VLOOKUP(B145,'START LİSTE'!$B$6:$F$1259,4,0))</f>
      </c>
      <c r="F145" s="48">
        <f>IF(ISERROR(VLOOKUP($B145,'START LİSTE'!$B$6:$F$1259,5,0)),"",VLOOKUP($B145,'START LİSTE'!$B$6:$F$1259,5,0))</f>
      </c>
      <c r="G145" s="96"/>
      <c r="H145" s="49">
        <f t="shared" si="7"/>
      </c>
    </row>
    <row r="146" spans="1:8" ht="18" customHeight="1">
      <c r="A146" s="44">
        <f t="shared" si="6"/>
      </c>
      <c r="B146" s="45"/>
      <c r="C146" s="46">
        <f>IF(ISERROR(VLOOKUP(B146,'START LİSTE'!$B$6:$F$1259,2,0)),"",VLOOKUP(B146,'START LİSTE'!$B$6:$F$1259,2,0))</f>
      </c>
      <c r="D146" s="46">
        <f>IF(ISERROR(VLOOKUP(B146,'START LİSTE'!$B$6:$F$1259,3,0)),"",VLOOKUP(B146,'START LİSTE'!$B$6:$F$1259,3,0))</f>
      </c>
      <c r="E146" s="47">
        <f>IF(ISERROR(VLOOKUP(B146,'START LİSTE'!$B$6:$F$1259,4,0)),"",VLOOKUP(B146,'START LİSTE'!$B$6:$F$1259,4,0))</f>
      </c>
      <c r="F146" s="48">
        <f>IF(ISERROR(VLOOKUP($B146,'START LİSTE'!$B$6:$F$1259,5,0)),"",VLOOKUP($B146,'START LİSTE'!$B$6:$F$1259,5,0))</f>
      </c>
      <c r="G146" s="96"/>
      <c r="H146" s="49">
        <f t="shared" si="7"/>
      </c>
    </row>
    <row r="147" spans="1:8" ht="18" customHeight="1">
      <c r="A147" s="44">
        <f t="shared" si="6"/>
      </c>
      <c r="B147" s="45"/>
      <c r="C147" s="46">
        <f>IF(ISERROR(VLOOKUP(B147,'START LİSTE'!$B$6:$F$1259,2,0)),"",VLOOKUP(B147,'START LİSTE'!$B$6:$F$1259,2,0))</f>
      </c>
      <c r="D147" s="46">
        <f>IF(ISERROR(VLOOKUP(B147,'START LİSTE'!$B$6:$F$1259,3,0)),"",VLOOKUP(B147,'START LİSTE'!$B$6:$F$1259,3,0))</f>
      </c>
      <c r="E147" s="47">
        <f>IF(ISERROR(VLOOKUP(B147,'START LİSTE'!$B$6:$F$1259,4,0)),"",VLOOKUP(B147,'START LİSTE'!$B$6:$F$1259,4,0))</f>
      </c>
      <c r="F147" s="48">
        <f>IF(ISERROR(VLOOKUP($B147,'START LİSTE'!$B$6:$F$1259,5,0)),"",VLOOKUP($B147,'START LİSTE'!$B$6:$F$1259,5,0))</f>
      </c>
      <c r="G147" s="96"/>
      <c r="H147" s="49">
        <f t="shared" si="7"/>
      </c>
    </row>
    <row r="148" spans="1:8" ht="18" customHeight="1">
      <c r="A148" s="44">
        <f t="shared" si="6"/>
      </c>
      <c r="B148" s="45"/>
      <c r="C148" s="46">
        <f>IF(ISERROR(VLOOKUP(B148,'START LİSTE'!$B$6:$F$1259,2,0)),"",VLOOKUP(B148,'START LİSTE'!$B$6:$F$1259,2,0))</f>
      </c>
      <c r="D148" s="46">
        <f>IF(ISERROR(VLOOKUP(B148,'START LİSTE'!$B$6:$F$1259,3,0)),"",VLOOKUP(B148,'START LİSTE'!$B$6:$F$1259,3,0))</f>
      </c>
      <c r="E148" s="47">
        <f>IF(ISERROR(VLOOKUP(B148,'START LİSTE'!$B$6:$F$1259,4,0)),"",VLOOKUP(B148,'START LİSTE'!$B$6:$F$1259,4,0))</f>
      </c>
      <c r="F148" s="48">
        <f>IF(ISERROR(VLOOKUP($B148,'START LİSTE'!$B$6:$F$1259,5,0)),"",VLOOKUP($B148,'START LİSTE'!$B$6:$F$1259,5,0))</f>
      </c>
      <c r="G148" s="96"/>
      <c r="H148" s="49">
        <f t="shared" si="7"/>
      </c>
    </row>
    <row r="149" spans="1:8" ht="18" customHeight="1">
      <c r="A149" s="44">
        <f t="shared" si="6"/>
      </c>
      <c r="B149" s="45"/>
      <c r="C149" s="46">
        <f>IF(ISERROR(VLOOKUP(B149,'START LİSTE'!$B$6:$F$1259,2,0)),"",VLOOKUP(B149,'START LİSTE'!$B$6:$F$1259,2,0))</f>
      </c>
      <c r="D149" s="46">
        <f>IF(ISERROR(VLOOKUP(B149,'START LİSTE'!$B$6:$F$1259,3,0)),"",VLOOKUP(B149,'START LİSTE'!$B$6:$F$1259,3,0))</f>
      </c>
      <c r="E149" s="47">
        <f>IF(ISERROR(VLOOKUP(B149,'START LİSTE'!$B$6:$F$1259,4,0)),"",VLOOKUP(B149,'START LİSTE'!$B$6:$F$1259,4,0))</f>
      </c>
      <c r="F149" s="48">
        <f>IF(ISERROR(VLOOKUP($B149,'START LİSTE'!$B$6:$F$1259,5,0)),"",VLOOKUP($B149,'START LİSTE'!$B$6:$F$1259,5,0))</f>
      </c>
      <c r="G149" s="96"/>
      <c r="H149" s="49">
        <f t="shared" si="7"/>
      </c>
    </row>
    <row r="150" spans="1:8" ht="18" customHeight="1">
      <c r="A150" s="44">
        <f t="shared" si="6"/>
      </c>
      <c r="B150" s="45"/>
      <c r="C150" s="46">
        <f>IF(ISERROR(VLOOKUP(B150,'START LİSTE'!$B$6:$F$1259,2,0)),"",VLOOKUP(B150,'START LİSTE'!$B$6:$F$1259,2,0))</f>
      </c>
      <c r="D150" s="46">
        <f>IF(ISERROR(VLOOKUP(B150,'START LİSTE'!$B$6:$F$1259,3,0)),"",VLOOKUP(B150,'START LİSTE'!$B$6:$F$1259,3,0))</f>
      </c>
      <c r="E150" s="47">
        <f>IF(ISERROR(VLOOKUP(B150,'START LİSTE'!$B$6:$F$1259,4,0)),"",VLOOKUP(B150,'START LİSTE'!$B$6:$F$1259,4,0))</f>
      </c>
      <c r="F150" s="48">
        <f>IF(ISERROR(VLOOKUP($B150,'START LİSTE'!$B$6:$F$1259,5,0)),"",VLOOKUP($B150,'START LİSTE'!$B$6:$F$1259,5,0))</f>
      </c>
      <c r="G150" s="96"/>
      <c r="H150" s="49">
        <f t="shared" si="7"/>
      </c>
    </row>
    <row r="151" spans="1:8" ht="18" customHeight="1">
      <c r="A151" s="44">
        <f t="shared" si="6"/>
      </c>
      <c r="B151" s="45"/>
      <c r="C151" s="46">
        <f>IF(ISERROR(VLOOKUP(B151,'START LİSTE'!$B$6:$F$1259,2,0)),"",VLOOKUP(B151,'START LİSTE'!$B$6:$F$1259,2,0))</f>
      </c>
      <c r="D151" s="46">
        <f>IF(ISERROR(VLOOKUP(B151,'START LİSTE'!$B$6:$F$1259,3,0)),"",VLOOKUP(B151,'START LİSTE'!$B$6:$F$1259,3,0))</f>
      </c>
      <c r="E151" s="47">
        <f>IF(ISERROR(VLOOKUP(B151,'START LİSTE'!$B$6:$F$1259,4,0)),"",VLOOKUP(B151,'START LİSTE'!$B$6:$F$1259,4,0))</f>
      </c>
      <c r="F151" s="48">
        <f>IF(ISERROR(VLOOKUP($B151,'START LİSTE'!$B$6:$F$1259,5,0)),"",VLOOKUP($B151,'START LİSTE'!$B$6:$F$1259,5,0))</f>
      </c>
      <c r="G151" s="96"/>
      <c r="H151" s="49">
        <f t="shared" si="7"/>
      </c>
    </row>
    <row r="152" spans="1:8" ht="18" customHeight="1">
      <c r="A152" s="44">
        <f t="shared" si="6"/>
      </c>
      <c r="B152" s="45"/>
      <c r="C152" s="46">
        <f>IF(ISERROR(VLOOKUP(B152,'START LİSTE'!$B$6:$F$1259,2,0)),"",VLOOKUP(B152,'START LİSTE'!$B$6:$F$1259,2,0))</f>
      </c>
      <c r="D152" s="46">
        <f>IF(ISERROR(VLOOKUP(B152,'START LİSTE'!$B$6:$F$1259,3,0)),"",VLOOKUP(B152,'START LİSTE'!$B$6:$F$1259,3,0))</f>
      </c>
      <c r="E152" s="47">
        <f>IF(ISERROR(VLOOKUP(B152,'START LİSTE'!$B$6:$F$1259,4,0)),"",VLOOKUP(B152,'START LİSTE'!$B$6:$F$1259,4,0))</f>
      </c>
      <c r="F152" s="48">
        <f>IF(ISERROR(VLOOKUP($B152,'START LİSTE'!$B$6:$F$1259,5,0)),"",VLOOKUP($B152,'START LİSTE'!$B$6:$F$1259,5,0))</f>
      </c>
      <c r="G152" s="96"/>
      <c r="H152" s="49">
        <f t="shared" si="7"/>
      </c>
    </row>
    <row r="153" spans="1:8" ht="18" customHeight="1">
      <c r="A153" s="44">
        <f t="shared" si="6"/>
      </c>
      <c r="B153" s="45"/>
      <c r="C153" s="46">
        <f>IF(ISERROR(VLOOKUP(B153,'START LİSTE'!$B$6:$F$1259,2,0)),"",VLOOKUP(B153,'START LİSTE'!$B$6:$F$1259,2,0))</f>
      </c>
      <c r="D153" s="46">
        <f>IF(ISERROR(VLOOKUP(B153,'START LİSTE'!$B$6:$F$1259,3,0)),"",VLOOKUP(B153,'START LİSTE'!$B$6:$F$1259,3,0))</f>
      </c>
      <c r="E153" s="47">
        <f>IF(ISERROR(VLOOKUP(B153,'START LİSTE'!$B$6:$F$1259,4,0)),"",VLOOKUP(B153,'START LİSTE'!$B$6:$F$1259,4,0))</f>
      </c>
      <c r="F153" s="48">
        <f>IF(ISERROR(VLOOKUP($B153,'START LİSTE'!$B$6:$F$1259,5,0)),"",VLOOKUP($B153,'START LİSTE'!$B$6:$F$1259,5,0))</f>
      </c>
      <c r="G153" s="96"/>
      <c r="H153" s="49">
        <f t="shared" si="7"/>
      </c>
    </row>
    <row r="154" spans="1:8" ht="18" customHeight="1">
      <c r="A154" s="44">
        <f t="shared" si="6"/>
      </c>
      <c r="B154" s="45"/>
      <c r="C154" s="46">
        <f>IF(ISERROR(VLOOKUP(B154,'START LİSTE'!$B$6:$F$1259,2,0)),"",VLOOKUP(B154,'START LİSTE'!$B$6:$F$1259,2,0))</f>
      </c>
      <c r="D154" s="46">
        <f>IF(ISERROR(VLOOKUP(B154,'START LİSTE'!$B$6:$F$1259,3,0)),"",VLOOKUP(B154,'START LİSTE'!$B$6:$F$1259,3,0))</f>
      </c>
      <c r="E154" s="47">
        <f>IF(ISERROR(VLOOKUP(B154,'START LİSTE'!$B$6:$F$1259,4,0)),"",VLOOKUP(B154,'START LİSTE'!$B$6:$F$1259,4,0))</f>
      </c>
      <c r="F154" s="48">
        <f>IF(ISERROR(VLOOKUP($B154,'START LİSTE'!$B$6:$F$1259,5,0)),"",VLOOKUP($B154,'START LİSTE'!$B$6:$F$1259,5,0))</f>
      </c>
      <c r="G154" s="96"/>
      <c r="H154" s="49">
        <f t="shared" si="7"/>
      </c>
    </row>
    <row r="155" spans="1:8" ht="18" customHeight="1">
      <c r="A155" s="44">
        <f t="shared" si="6"/>
      </c>
      <c r="B155" s="45"/>
      <c r="C155" s="46">
        <f>IF(ISERROR(VLOOKUP(B155,'START LİSTE'!$B$6:$F$1259,2,0)),"",VLOOKUP(B155,'START LİSTE'!$B$6:$F$1259,2,0))</f>
      </c>
      <c r="D155" s="46">
        <f>IF(ISERROR(VLOOKUP(B155,'START LİSTE'!$B$6:$F$1259,3,0)),"",VLOOKUP(B155,'START LİSTE'!$B$6:$F$1259,3,0))</f>
      </c>
      <c r="E155" s="47">
        <f>IF(ISERROR(VLOOKUP(B155,'START LİSTE'!$B$6:$F$1259,4,0)),"",VLOOKUP(B155,'START LİSTE'!$B$6:$F$1259,4,0))</f>
      </c>
      <c r="F155" s="48">
        <f>IF(ISERROR(VLOOKUP($B155,'START LİSTE'!$B$6:$F$1259,5,0)),"",VLOOKUP($B155,'START LİSTE'!$B$6:$F$1259,5,0))</f>
      </c>
      <c r="G155" s="96"/>
      <c r="H155" s="49">
        <f t="shared" si="7"/>
      </c>
    </row>
    <row r="156" spans="1:8" ht="18" customHeight="1">
      <c r="A156" s="44">
        <f t="shared" si="6"/>
      </c>
      <c r="B156" s="45"/>
      <c r="C156" s="46">
        <f>IF(ISERROR(VLOOKUP(B156,'START LİSTE'!$B$6:$F$1259,2,0)),"",VLOOKUP(B156,'START LİSTE'!$B$6:$F$1259,2,0))</f>
      </c>
      <c r="D156" s="46">
        <f>IF(ISERROR(VLOOKUP(B156,'START LİSTE'!$B$6:$F$1259,3,0)),"",VLOOKUP(B156,'START LİSTE'!$B$6:$F$1259,3,0))</f>
      </c>
      <c r="E156" s="47">
        <f>IF(ISERROR(VLOOKUP(B156,'START LİSTE'!$B$6:$F$1259,4,0)),"",VLOOKUP(B156,'START LİSTE'!$B$6:$F$1259,4,0))</f>
      </c>
      <c r="F156" s="48">
        <f>IF(ISERROR(VLOOKUP($B156,'START LİSTE'!$B$6:$F$1259,5,0)),"",VLOOKUP($B156,'START LİSTE'!$B$6:$F$1259,5,0))</f>
      </c>
      <c r="G156" s="96"/>
      <c r="H156" s="49">
        <f t="shared" si="7"/>
      </c>
    </row>
    <row r="157" spans="1:8" ht="18" customHeight="1">
      <c r="A157" s="44">
        <f t="shared" si="6"/>
      </c>
      <c r="B157" s="45"/>
      <c r="C157" s="46">
        <f>IF(ISERROR(VLOOKUP(B157,'START LİSTE'!$B$6:$F$1259,2,0)),"",VLOOKUP(B157,'START LİSTE'!$B$6:$F$1259,2,0))</f>
      </c>
      <c r="D157" s="46">
        <f>IF(ISERROR(VLOOKUP(B157,'START LİSTE'!$B$6:$F$1259,3,0)),"",VLOOKUP(B157,'START LİSTE'!$B$6:$F$1259,3,0))</f>
      </c>
      <c r="E157" s="47">
        <f>IF(ISERROR(VLOOKUP(B157,'START LİSTE'!$B$6:$F$1259,4,0)),"",VLOOKUP(B157,'START LİSTE'!$B$6:$F$1259,4,0))</f>
      </c>
      <c r="F157" s="48">
        <f>IF(ISERROR(VLOOKUP($B157,'START LİSTE'!$B$6:$F$1259,5,0)),"",VLOOKUP($B157,'START LİSTE'!$B$6:$F$1259,5,0))</f>
      </c>
      <c r="G157" s="96"/>
      <c r="H157" s="49">
        <f t="shared" si="7"/>
      </c>
    </row>
    <row r="158" spans="1:8" ht="18" customHeight="1">
      <c r="A158" s="44">
        <f t="shared" si="6"/>
      </c>
      <c r="B158" s="45"/>
      <c r="C158" s="46">
        <f>IF(ISERROR(VLOOKUP(B158,'START LİSTE'!$B$6:$F$1259,2,0)),"",VLOOKUP(B158,'START LİSTE'!$B$6:$F$1259,2,0))</f>
      </c>
      <c r="D158" s="46">
        <f>IF(ISERROR(VLOOKUP(B158,'START LİSTE'!$B$6:$F$1259,3,0)),"",VLOOKUP(B158,'START LİSTE'!$B$6:$F$1259,3,0))</f>
      </c>
      <c r="E158" s="47">
        <f>IF(ISERROR(VLOOKUP(B158,'START LİSTE'!$B$6:$F$1259,4,0)),"",VLOOKUP(B158,'START LİSTE'!$B$6:$F$1259,4,0))</f>
      </c>
      <c r="F158" s="48">
        <f>IF(ISERROR(VLOOKUP($B158,'START LİSTE'!$B$6:$F$1259,5,0)),"",VLOOKUP($B158,'START LİSTE'!$B$6:$F$1259,5,0))</f>
      </c>
      <c r="G158" s="96"/>
      <c r="H158" s="49">
        <f t="shared" si="7"/>
      </c>
    </row>
    <row r="159" spans="1:8" ht="18" customHeight="1">
      <c r="A159" s="44">
        <f t="shared" si="6"/>
      </c>
      <c r="B159" s="45"/>
      <c r="C159" s="46">
        <f>IF(ISERROR(VLOOKUP(B159,'START LİSTE'!$B$6:$F$1259,2,0)),"",VLOOKUP(B159,'START LİSTE'!$B$6:$F$1259,2,0))</f>
      </c>
      <c r="D159" s="46">
        <f>IF(ISERROR(VLOOKUP(B159,'START LİSTE'!$B$6:$F$1259,3,0)),"",VLOOKUP(B159,'START LİSTE'!$B$6:$F$1259,3,0))</f>
      </c>
      <c r="E159" s="47">
        <f>IF(ISERROR(VLOOKUP(B159,'START LİSTE'!$B$6:$F$1259,4,0)),"",VLOOKUP(B159,'START LİSTE'!$B$6:$F$1259,4,0))</f>
      </c>
      <c r="F159" s="48">
        <f>IF(ISERROR(VLOOKUP($B159,'START LİSTE'!$B$6:$F$1259,5,0)),"",VLOOKUP($B159,'START LİSTE'!$B$6:$F$1259,5,0))</f>
      </c>
      <c r="G159" s="96"/>
      <c r="H159" s="49">
        <f t="shared" si="7"/>
      </c>
    </row>
    <row r="160" spans="1:8" ht="18" customHeight="1">
      <c r="A160" s="44">
        <f t="shared" si="6"/>
      </c>
      <c r="B160" s="45"/>
      <c r="C160" s="46">
        <f>IF(ISERROR(VLOOKUP(B160,'START LİSTE'!$B$6:$F$1259,2,0)),"",VLOOKUP(B160,'START LİSTE'!$B$6:$F$1259,2,0))</f>
      </c>
      <c r="D160" s="46">
        <f>IF(ISERROR(VLOOKUP(B160,'START LİSTE'!$B$6:$F$1259,3,0)),"",VLOOKUP(B160,'START LİSTE'!$B$6:$F$1259,3,0))</f>
      </c>
      <c r="E160" s="47">
        <f>IF(ISERROR(VLOOKUP(B160,'START LİSTE'!$B$6:$F$1259,4,0)),"",VLOOKUP(B160,'START LİSTE'!$B$6:$F$1259,4,0))</f>
      </c>
      <c r="F160" s="48">
        <f>IF(ISERROR(VLOOKUP($B160,'START LİSTE'!$B$6:$F$1259,5,0)),"",VLOOKUP($B160,'START LİSTE'!$B$6:$F$1259,5,0))</f>
      </c>
      <c r="G160" s="96"/>
      <c r="H160" s="49">
        <f t="shared" si="7"/>
      </c>
    </row>
    <row r="161" spans="1:8" ht="18" customHeight="1">
      <c r="A161" s="44">
        <f t="shared" si="6"/>
      </c>
      <c r="B161" s="45"/>
      <c r="C161" s="46">
        <f>IF(ISERROR(VLOOKUP(B161,'START LİSTE'!$B$6:$F$1259,2,0)),"",VLOOKUP(B161,'START LİSTE'!$B$6:$F$1259,2,0))</f>
      </c>
      <c r="D161" s="46">
        <f>IF(ISERROR(VLOOKUP(B161,'START LİSTE'!$B$6:$F$1259,3,0)),"",VLOOKUP(B161,'START LİSTE'!$B$6:$F$1259,3,0))</f>
      </c>
      <c r="E161" s="47">
        <f>IF(ISERROR(VLOOKUP(B161,'START LİSTE'!$B$6:$F$1259,4,0)),"",VLOOKUP(B161,'START LİSTE'!$B$6:$F$1259,4,0))</f>
      </c>
      <c r="F161" s="48">
        <f>IF(ISERROR(VLOOKUP($B161,'START LİSTE'!$B$6:$F$1259,5,0)),"",VLOOKUP($B161,'START LİSTE'!$B$6:$F$1259,5,0))</f>
      </c>
      <c r="G161" s="96"/>
      <c r="H161" s="49">
        <f t="shared" si="7"/>
      </c>
    </row>
    <row r="162" spans="1:8" ht="18" customHeight="1">
      <c r="A162" s="44">
        <f t="shared" si="6"/>
      </c>
      <c r="B162" s="45"/>
      <c r="C162" s="46">
        <f>IF(ISERROR(VLOOKUP(B162,'START LİSTE'!$B$6:$F$1259,2,0)),"",VLOOKUP(B162,'START LİSTE'!$B$6:$F$1259,2,0))</f>
      </c>
      <c r="D162" s="46">
        <f>IF(ISERROR(VLOOKUP(B162,'START LİSTE'!$B$6:$F$1259,3,0)),"",VLOOKUP(B162,'START LİSTE'!$B$6:$F$1259,3,0))</f>
      </c>
      <c r="E162" s="47">
        <f>IF(ISERROR(VLOOKUP(B162,'START LİSTE'!$B$6:$F$1259,4,0)),"",VLOOKUP(B162,'START LİSTE'!$B$6:$F$1259,4,0))</f>
      </c>
      <c r="F162" s="48">
        <f>IF(ISERROR(VLOOKUP($B162,'START LİSTE'!$B$6:$F$1259,5,0)),"",VLOOKUP($B162,'START LİSTE'!$B$6:$F$1259,5,0))</f>
      </c>
      <c r="G162" s="96"/>
      <c r="H162" s="49">
        <f t="shared" si="7"/>
      </c>
    </row>
    <row r="163" spans="1:8" ht="18" customHeight="1">
      <c r="A163" s="44">
        <f t="shared" si="6"/>
      </c>
      <c r="B163" s="45"/>
      <c r="C163" s="46">
        <f>IF(ISERROR(VLOOKUP(B163,'START LİSTE'!$B$6:$F$1259,2,0)),"",VLOOKUP(B163,'START LİSTE'!$B$6:$F$1259,2,0))</f>
      </c>
      <c r="D163" s="46">
        <f>IF(ISERROR(VLOOKUP(B163,'START LİSTE'!$B$6:$F$1259,3,0)),"",VLOOKUP(B163,'START LİSTE'!$B$6:$F$1259,3,0))</f>
      </c>
      <c r="E163" s="47">
        <f>IF(ISERROR(VLOOKUP(B163,'START LİSTE'!$B$6:$F$1259,4,0)),"",VLOOKUP(B163,'START LİSTE'!$B$6:$F$1259,4,0))</f>
      </c>
      <c r="F163" s="48">
        <f>IF(ISERROR(VLOOKUP($B163,'START LİSTE'!$B$6:$F$1259,5,0)),"",VLOOKUP($B163,'START LİSTE'!$B$6:$F$1259,5,0))</f>
      </c>
      <c r="G163" s="96"/>
      <c r="H163" s="49">
        <f t="shared" si="7"/>
      </c>
    </row>
    <row r="164" spans="1:8" ht="18" customHeight="1">
      <c r="A164" s="44">
        <f t="shared" si="6"/>
      </c>
      <c r="B164" s="45"/>
      <c r="C164" s="46">
        <f>IF(ISERROR(VLOOKUP(B164,'START LİSTE'!$B$6:$F$1259,2,0)),"",VLOOKUP(B164,'START LİSTE'!$B$6:$F$1259,2,0))</f>
      </c>
      <c r="D164" s="46">
        <f>IF(ISERROR(VLOOKUP(B164,'START LİSTE'!$B$6:$F$1259,3,0)),"",VLOOKUP(B164,'START LİSTE'!$B$6:$F$1259,3,0))</f>
      </c>
      <c r="E164" s="47">
        <f>IF(ISERROR(VLOOKUP(B164,'START LİSTE'!$B$6:$F$1259,4,0)),"",VLOOKUP(B164,'START LİSTE'!$B$6:$F$1259,4,0))</f>
      </c>
      <c r="F164" s="48">
        <f>IF(ISERROR(VLOOKUP($B164,'START LİSTE'!$B$6:$F$1259,5,0)),"",VLOOKUP($B164,'START LİSTE'!$B$6:$F$1259,5,0))</f>
      </c>
      <c r="G164" s="96"/>
      <c r="H164" s="49">
        <f t="shared" si="7"/>
      </c>
    </row>
    <row r="165" spans="1:8" ht="18" customHeight="1">
      <c r="A165" s="44">
        <f t="shared" si="6"/>
      </c>
      <c r="B165" s="45"/>
      <c r="C165" s="46">
        <f>IF(ISERROR(VLOOKUP(B165,'START LİSTE'!$B$6:$F$1259,2,0)),"",VLOOKUP(B165,'START LİSTE'!$B$6:$F$1259,2,0))</f>
      </c>
      <c r="D165" s="46">
        <f>IF(ISERROR(VLOOKUP(B165,'START LİSTE'!$B$6:$F$1259,3,0)),"",VLOOKUP(B165,'START LİSTE'!$B$6:$F$1259,3,0))</f>
      </c>
      <c r="E165" s="47">
        <f>IF(ISERROR(VLOOKUP(B165,'START LİSTE'!$B$6:$F$1259,4,0)),"",VLOOKUP(B165,'START LİSTE'!$B$6:$F$1259,4,0))</f>
      </c>
      <c r="F165" s="48">
        <f>IF(ISERROR(VLOOKUP($B165,'START LİSTE'!$B$6:$F$1259,5,0)),"",VLOOKUP($B165,'START LİSTE'!$B$6:$F$1259,5,0))</f>
      </c>
      <c r="G165" s="96"/>
      <c r="H165" s="49">
        <f t="shared" si="7"/>
      </c>
    </row>
    <row r="166" spans="1:8" ht="18" customHeight="1">
      <c r="A166" s="44">
        <f t="shared" si="6"/>
      </c>
      <c r="B166" s="45"/>
      <c r="C166" s="46">
        <f>IF(ISERROR(VLOOKUP(B166,'START LİSTE'!$B$6:$F$1259,2,0)),"",VLOOKUP(B166,'START LİSTE'!$B$6:$F$1259,2,0))</f>
      </c>
      <c r="D166" s="46">
        <f>IF(ISERROR(VLOOKUP(B166,'START LİSTE'!$B$6:$F$1259,3,0)),"",VLOOKUP(B166,'START LİSTE'!$B$6:$F$1259,3,0))</f>
      </c>
      <c r="E166" s="47">
        <f>IF(ISERROR(VLOOKUP(B166,'START LİSTE'!$B$6:$F$1259,4,0)),"",VLOOKUP(B166,'START LİSTE'!$B$6:$F$1259,4,0))</f>
      </c>
      <c r="F166" s="48">
        <f>IF(ISERROR(VLOOKUP($B166,'START LİSTE'!$B$6:$F$1259,5,0)),"",VLOOKUP($B166,'START LİSTE'!$B$6:$F$1259,5,0))</f>
      </c>
      <c r="G166" s="96"/>
      <c r="H166" s="49">
        <f t="shared" si="7"/>
      </c>
    </row>
    <row r="167" spans="1:8" ht="18" customHeight="1">
      <c r="A167" s="44">
        <f t="shared" si="6"/>
      </c>
      <c r="B167" s="45"/>
      <c r="C167" s="46">
        <f>IF(ISERROR(VLOOKUP(B167,'START LİSTE'!$B$6:$F$1259,2,0)),"",VLOOKUP(B167,'START LİSTE'!$B$6:$F$1259,2,0))</f>
      </c>
      <c r="D167" s="46">
        <f>IF(ISERROR(VLOOKUP(B167,'START LİSTE'!$B$6:$F$1259,3,0)),"",VLOOKUP(B167,'START LİSTE'!$B$6:$F$1259,3,0))</f>
      </c>
      <c r="E167" s="47">
        <f>IF(ISERROR(VLOOKUP(B167,'START LİSTE'!$B$6:$F$1259,4,0)),"",VLOOKUP(B167,'START LİSTE'!$B$6:$F$1259,4,0))</f>
      </c>
      <c r="F167" s="48">
        <f>IF(ISERROR(VLOOKUP($B167,'START LİSTE'!$B$6:$F$1259,5,0)),"",VLOOKUP($B167,'START LİSTE'!$B$6:$F$1259,5,0))</f>
      </c>
      <c r="G167" s="96"/>
      <c r="H167" s="49">
        <f t="shared" si="7"/>
      </c>
    </row>
    <row r="168" spans="1:8" ht="18" customHeight="1">
      <c r="A168" s="44">
        <f t="shared" si="6"/>
      </c>
      <c r="B168" s="45"/>
      <c r="C168" s="46">
        <f>IF(ISERROR(VLOOKUP(B168,'START LİSTE'!$B$6:$F$1259,2,0)),"",VLOOKUP(B168,'START LİSTE'!$B$6:$F$1259,2,0))</f>
      </c>
      <c r="D168" s="46">
        <f>IF(ISERROR(VLOOKUP(B168,'START LİSTE'!$B$6:$F$1259,3,0)),"",VLOOKUP(B168,'START LİSTE'!$B$6:$F$1259,3,0))</f>
      </c>
      <c r="E168" s="47">
        <f>IF(ISERROR(VLOOKUP(B168,'START LİSTE'!$B$6:$F$1259,4,0)),"",VLOOKUP(B168,'START LİSTE'!$B$6:$F$1259,4,0))</f>
      </c>
      <c r="F168" s="48">
        <f>IF(ISERROR(VLOOKUP($B168,'START LİSTE'!$B$6:$F$1259,5,0)),"",VLOOKUP($B168,'START LİSTE'!$B$6:$F$1259,5,0))</f>
      </c>
      <c r="G168" s="96"/>
      <c r="H168" s="49">
        <f t="shared" si="7"/>
      </c>
    </row>
    <row r="169" spans="1:8" ht="18" customHeight="1">
      <c r="A169" s="44">
        <f t="shared" si="6"/>
      </c>
      <c r="B169" s="45"/>
      <c r="C169" s="46">
        <f>IF(ISERROR(VLOOKUP(B169,'START LİSTE'!$B$6:$F$1259,2,0)),"",VLOOKUP(B169,'START LİSTE'!$B$6:$F$1259,2,0))</f>
      </c>
      <c r="D169" s="46">
        <f>IF(ISERROR(VLOOKUP(B169,'START LİSTE'!$B$6:$F$1259,3,0)),"",VLOOKUP(B169,'START LİSTE'!$B$6:$F$1259,3,0))</f>
      </c>
      <c r="E169" s="47">
        <f>IF(ISERROR(VLOOKUP(B169,'START LİSTE'!$B$6:$F$1259,4,0)),"",VLOOKUP(B169,'START LİSTE'!$B$6:$F$1259,4,0))</f>
      </c>
      <c r="F169" s="48">
        <f>IF(ISERROR(VLOOKUP($B169,'START LİSTE'!$B$6:$F$1259,5,0)),"",VLOOKUP($B169,'START LİSTE'!$B$6:$F$1259,5,0))</f>
      </c>
      <c r="G169" s="96"/>
      <c r="H169" s="49">
        <f t="shared" si="7"/>
      </c>
    </row>
    <row r="170" spans="1:8" ht="18" customHeight="1">
      <c r="A170" s="44">
        <f t="shared" si="6"/>
      </c>
      <c r="B170" s="45"/>
      <c r="C170" s="46">
        <f>IF(ISERROR(VLOOKUP(B170,'START LİSTE'!$B$6:$F$1259,2,0)),"",VLOOKUP(B170,'START LİSTE'!$B$6:$F$1259,2,0))</f>
      </c>
      <c r="D170" s="46">
        <f>IF(ISERROR(VLOOKUP(B170,'START LİSTE'!$B$6:$F$1259,3,0)),"",VLOOKUP(B170,'START LİSTE'!$B$6:$F$1259,3,0))</f>
      </c>
      <c r="E170" s="47">
        <f>IF(ISERROR(VLOOKUP(B170,'START LİSTE'!$B$6:$F$1259,4,0)),"",VLOOKUP(B170,'START LİSTE'!$B$6:$F$1259,4,0))</f>
      </c>
      <c r="F170" s="48">
        <f>IF(ISERROR(VLOOKUP($B170,'START LİSTE'!$B$6:$F$1259,5,0)),"",VLOOKUP($B170,'START LİSTE'!$B$6:$F$1259,5,0))</f>
      </c>
      <c r="G170" s="96"/>
      <c r="H170" s="49">
        <f t="shared" si="7"/>
      </c>
    </row>
    <row r="171" spans="1:8" ht="18" customHeight="1">
      <c r="A171" s="44">
        <f t="shared" si="6"/>
      </c>
      <c r="B171" s="45"/>
      <c r="C171" s="46">
        <f>IF(ISERROR(VLOOKUP(B171,'START LİSTE'!$B$6:$F$1259,2,0)),"",VLOOKUP(B171,'START LİSTE'!$B$6:$F$1259,2,0))</f>
      </c>
      <c r="D171" s="46">
        <f>IF(ISERROR(VLOOKUP(B171,'START LİSTE'!$B$6:$F$1259,3,0)),"",VLOOKUP(B171,'START LİSTE'!$B$6:$F$1259,3,0))</f>
      </c>
      <c r="E171" s="47">
        <f>IF(ISERROR(VLOOKUP(B171,'START LİSTE'!$B$6:$F$1259,4,0)),"",VLOOKUP(B171,'START LİSTE'!$B$6:$F$1259,4,0))</f>
      </c>
      <c r="F171" s="48">
        <f>IF(ISERROR(VLOOKUP($B171,'START LİSTE'!$B$6:$F$1259,5,0)),"",VLOOKUP($B171,'START LİSTE'!$B$6:$F$1259,5,0))</f>
      </c>
      <c r="G171" s="96"/>
      <c r="H171" s="49">
        <f t="shared" si="7"/>
      </c>
    </row>
    <row r="172" spans="1:8" ht="18" customHeight="1">
      <c r="A172" s="44">
        <f t="shared" si="6"/>
      </c>
      <c r="B172" s="45"/>
      <c r="C172" s="46">
        <f>IF(ISERROR(VLOOKUP(B172,'START LİSTE'!$B$6:$F$1259,2,0)),"",VLOOKUP(B172,'START LİSTE'!$B$6:$F$1259,2,0))</f>
      </c>
      <c r="D172" s="46">
        <f>IF(ISERROR(VLOOKUP(B172,'START LİSTE'!$B$6:$F$1259,3,0)),"",VLOOKUP(B172,'START LİSTE'!$B$6:$F$1259,3,0))</f>
      </c>
      <c r="E172" s="47">
        <f>IF(ISERROR(VLOOKUP(B172,'START LİSTE'!$B$6:$F$1259,4,0)),"",VLOOKUP(B172,'START LİSTE'!$B$6:$F$1259,4,0))</f>
      </c>
      <c r="F172" s="48">
        <f>IF(ISERROR(VLOOKUP($B172,'START LİSTE'!$B$6:$F$1259,5,0)),"",VLOOKUP($B172,'START LİSTE'!$B$6:$F$1259,5,0))</f>
      </c>
      <c r="G172" s="96"/>
      <c r="H172" s="49">
        <f t="shared" si="7"/>
      </c>
    </row>
    <row r="173" spans="1:8" ht="18" customHeight="1">
      <c r="A173" s="44">
        <f t="shared" si="6"/>
      </c>
      <c r="B173" s="45"/>
      <c r="C173" s="46">
        <f>IF(ISERROR(VLOOKUP(B173,'START LİSTE'!$B$6:$F$1259,2,0)),"",VLOOKUP(B173,'START LİSTE'!$B$6:$F$1259,2,0))</f>
      </c>
      <c r="D173" s="46">
        <f>IF(ISERROR(VLOOKUP(B173,'START LİSTE'!$B$6:$F$1259,3,0)),"",VLOOKUP(B173,'START LİSTE'!$B$6:$F$1259,3,0))</f>
      </c>
      <c r="E173" s="47">
        <f>IF(ISERROR(VLOOKUP(B173,'START LİSTE'!$B$6:$F$1259,4,0)),"",VLOOKUP(B173,'START LİSTE'!$B$6:$F$1259,4,0))</f>
      </c>
      <c r="F173" s="48">
        <f>IF(ISERROR(VLOOKUP($B173,'START LİSTE'!$B$6:$F$1259,5,0)),"",VLOOKUP($B173,'START LİSTE'!$B$6:$F$1259,5,0))</f>
      </c>
      <c r="G173" s="96"/>
      <c r="H173" s="49">
        <f t="shared" si="7"/>
      </c>
    </row>
    <row r="174" spans="1:8" ht="18" customHeight="1">
      <c r="A174" s="44">
        <f t="shared" si="6"/>
      </c>
      <c r="B174" s="45"/>
      <c r="C174" s="46">
        <f>IF(ISERROR(VLOOKUP(B174,'START LİSTE'!$B$6:$F$1259,2,0)),"",VLOOKUP(B174,'START LİSTE'!$B$6:$F$1259,2,0))</f>
      </c>
      <c r="D174" s="46">
        <f>IF(ISERROR(VLOOKUP(B174,'START LİSTE'!$B$6:$F$1259,3,0)),"",VLOOKUP(B174,'START LİSTE'!$B$6:$F$1259,3,0))</f>
      </c>
      <c r="E174" s="47">
        <f>IF(ISERROR(VLOOKUP(B174,'START LİSTE'!$B$6:$F$1259,4,0)),"",VLOOKUP(B174,'START LİSTE'!$B$6:$F$1259,4,0))</f>
      </c>
      <c r="F174" s="48">
        <f>IF(ISERROR(VLOOKUP($B174,'START LİSTE'!$B$6:$F$1259,5,0)),"",VLOOKUP($B174,'START LİSTE'!$B$6:$F$1259,5,0))</f>
      </c>
      <c r="G174" s="96"/>
      <c r="H174" s="49">
        <f t="shared" si="7"/>
      </c>
    </row>
    <row r="175" spans="1:8" ht="18" customHeight="1">
      <c r="A175" s="44">
        <f t="shared" si="6"/>
      </c>
      <c r="B175" s="45"/>
      <c r="C175" s="46">
        <f>IF(ISERROR(VLOOKUP(B175,'START LİSTE'!$B$6:$F$1259,2,0)),"",VLOOKUP(B175,'START LİSTE'!$B$6:$F$1259,2,0))</f>
      </c>
      <c r="D175" s="46">
        <f>IF(ISERROR(VLOOKUP(B175,'START LİSTE'!$B$6:$F$1259,3,0)),"",VLOOKUP(B175,'START LİSTE'!$B$6:$F$1259,3,0))</f>
      </c>
      <c r="E175" s="47">
        <f>IF(ISERROR(VLOOKUP(B175,'START LİSTE'!$B$6:$F$1259,4,0)),"",VLOOKUP(B175,'START LİSTE'!$B$6:$F$1259,4,0))</f>
      </c>
      <c r="F175" s="48">
        <f>IF(ISERROR(VLOOKUP($B175,'START LİSTE'!$B$6:$F$1259,5,0)),"",VLOOKUP($B175,'START LİSTE'!$B$6:$F$1259,5,0))</f>
      </c>
      <c r="G175" s="96"/>
      <c r="H175" s="49">
        <f t="shared" si="7"/>
      </c>
    </row>
    <row r="176" spans="1:8" ht="18" customHeight="1">
      <c r="A176" s="44">
        <f t="shared" si="6"/>
      </c>
      <c r="B176" s="45"/>
      <c r="C176" s="46">
        <f>IF(ISERROR(VLOOKUP(B176,'START LİSTE'!$B$6:$F$1259,2,0)),"",VLOOKUP(B176,'START LİSTE'!$B$6:$F$1259,2,0))</f>
      </c>
      <c r="D176" s="46">
        <f>IF(ISERROR(VLOOKUP(B176,'START LİSTE'!$B$6:$F$1259,3,0)),"",VLOOKUP(B176,'START LİSTE'!$B$6:$F$1259,3,0))</f>
      </c>
      <c r="E176" s="47">
        <f>IF(ISERROR(VLOOKUP(B176,'START LİSTE'!$B$6:$F$1259,4,0)),"",VLOOKUP(B176,'START LİSTE'!$B$6:$F$1259,4,0))</f>
      </c>
      <c r="F176" s="48">
        <f>IF(ISERROR(VLOOKUP($B176,'START LİSTE'!$B$6:$F$1259,5,0)),"",VLOOKUP($B176,'START LİSTE'!$B$6:$F$1259,5,0))</f>
      </c>
      <c r="G176" s="96"/>
      <c r="H176" s="49">
        <f t="shared" si="7"/>
      </c>
    </row>
    <row r="177" spans="1:8" ht="18" customHeight="1">
      <c r="A177" s="44">
        <f t="shared" si="6"/>
      </c>
      <c r="B177" s="45"/>
      <c r="C177" s="46">
        <f>IF(ISERROR(VLOOKUP(B177,'START LİSTE'!$B$6:$F$1259,2,0)),"",VLOOKUP(B177,'START LİSTE'!$B$6:$F$1259,2,0))</f>
      </c>
      <c r="D177" s="46">
        <f>IF(ISERROR(VLOOKUP(B177,'START LİSTE'!$B$6:$F$1259,3,0)),"",VLOOKUP(B177,'START LİSTE'!$B$6:$F$1259,3,0))</f>
      </c>
      <c r="E177" s="47">
        <f>IF(ISERROR(VLOOKUP(B177,'START LİSTE'!$B$6:$F$1259,4,0)),"",VLOOKUP(B177,'START LİSTE'!$B$6:$F$1259,4,0))</f>
      </c>
      <c r="F177" s="48">
        <f>IF(ISERROR(VLOOKUP($B177,'START LİSTE'!$B$6:$F$1259,5,0)),"",VLOOKUP($B177,'START LİSTE'!$B$6:$F$1259,5,0))</f>
      </c>
      <c r="G177" s="96"/>
      <c r="H177" s="49">
        <f t="shared" si="7"/>
      </c>
    </row>
    <row r="178" spans="1:8" ht="18" customHeight="1">
      <c r="A178" s="44">
        <f t="shared" si="6"/>
      </c>
      <c r="B178" s="45"/>
      <c r="C178" s="46">
        <f>IF(ISERROR(VLOOKUP(B178,'START LİSTE'!$B$6:$F$1259,2,0)),"",VLOOKUP(B178,'START LİSTE'!$B$6:$F$1259,2,0))</f>
      </c>
      <c r="D178" s="46">
        <f>IF(ISERROR(VLOOKUP(B178,'START LİSTE'!$B$6:$F$1259,3,0)),"",VLOOKUP(B178,'START LİSTE'!$B$6:$F$1259,3,0))</f>
      </c>
      <c r="E178" s="47">
        <f>IF(ISERROR(VLOOKUP(B178,'START LİSTE'!$B$6:$F$1259,4,0)),"",VLOOKUP(B178,'START LİSTE'!$B$6:$F$1259,4,0))</f>
      </c>
      <c r="F178" s="48">
        <f>IF(ISERROR(VLOOKUP($B178,'START LİSTE'!$B$6:$F$1259,5,0)),"",VLOOKUP($B178,'START LİSTE'!$B$6:$F$1259,5,0))</f>
      </c>
      <c r="G178" s="96"/>
      <c r="H178" s="49">
        <f t="shared" si="7"/>
      </c>
    </row>
    <row r="179" spans="1:8" ht="18" customHeight="1">
      <c r="A179" s="44">
        <f t="shared" si="6"/>
      </c>
      <c r="B179" s="45"/>
      <c r="C179" s="46">
        <f>IF(ISERROR(VLOOKUP(B179,'START LİSTE'!$B$6:$F$1259,2,0)),"",VLOOKUP(B179,'START LİSTE'!$B$6:$F$1259,2,0))</f>
      </c>
      <c r="D179" s="46">
        <f>IF(ISERROR(VLOOKUP(B179,'START LİSTE'!$B$6:$F$1259,3,0)),"",VLOOKUP(B179,'START LİSTE'!$B$6:$F$1259,3,0))</f>
      </c>
      <c r="E179" s="47">
        <f>IF(ISERROR(VLOOKUP(B179,'START LİSTE'!$B$6:$F$1259,4,0)),"",VLOOKUP(B179,'START LİSTE'!$B$6:$F$1259,4,0))</f>
      </c>
      <c r="F179" s="48">
        <f>IF(ISERROR(VLOOKUP($B179,'START LİSTE'!$B$6:$F$1259,5,0)),"",VLOOKUP($B179,'START LİSTE'!$B$6:$F$1259,5,0))</f>
      </c>
      <c r="G179" s="96"/>
      <c r="H179" s="49">
        <f t="shared" si="7"/>
      </c>
    </row>
    <row r="180" spans="1:8" ht="18" customHeight="1">
      <c r="A180" s="44">
        <f t="shared" si="6"/>
      </c>
      <c r="B180" s="45"/>
      <c r="C180" s="46">
        <f>IF(ISERROR(VLOOKUP(B180,'START LİSTE'!$B$6:$F$1259,2,0)),"",VLOOKUP(B180,'START LİSTE'!$B$6:$F$1259,2,0))</f>
      </c>
      <c r="D180" s="46">
        <f>IF(ISERROR(VLOOKUP(B180,'START LİSTE'!$B$6:$F$1259,3,0)),"",VLOOKUP(B180,'START LİSTE'!$B$6:$F$1259,3,0))</f>
      </c>
      <c r="E180" s="47">
        <f>IF(ISERROR(VLOOKUP(B180,'START LİSTE'!$B$6:$F$1259,4,0)),"",VLOOKUP(B180,'START LİSTE'!$B$6:$F$1259,4,0))</f>
      </c>
      <c r="F180" s="48">
        <f>IF(ISERROR(VLOOKUP($B180,'START LİSTE'!$B$6:$F$1259,5,0)),"",VLOOKUP($B180,'START LİSTE'!$B$6:$F$1259,5,0))</f>
      </c>
      <c r="G180" s="96"/>
      <c r="H180" s="49">
        <f t="shared" si="7"/>
      </c>
    </row>
    <row r="181" spans="1:8" ht="18" customHeight="1">
      <c r="A181" s="44">
        <f t="shared" si="6"/>
      </c>
      <c r="B181" s="45"/>
      <c r="C181" s="46">
        <f>IF(ISERROR(VLOOKUP(B181,'START LİSTE'!$B$6:$F$1259,2,0)),"",VLOOKUP(B181,'START LİSTE'!$B$6:$F$1259,2,0))</f>
      </c>
      <c r="D181" s="46">
        <f>IF(ISERROR(VLOOKUP(B181,'START LİSTE'!$B$6:$F$1259,3,0)),"",VLOOKUP(B181,'START LİSTE'!$B$6:$F$1259,3,0))</f>
      </c>
      <c r="E181" s="47">
        <f>IF(ISERROR(VLOOKUP(B181,'START LİSTE'!$B$6:$F$1259,4,0)),"",VLOOKUP(B181,'START LİSTE'!$B$6:$F$1259,4,0))</f>
      </c>
      <c r="F181" s="48">
        <f>IF(ISERROR(VLOOKUP($B181,'START LİSTE'!$B$6:$F$1259,5,0)),"",VLOOKUP($B181,'START LİSTE'!$B$6:$F$1259,5,0))</f>
      </c>
      <c r="G181" s="96"/>
      <c r="H181" s="49">
        <f t="shared" si="7"/>
      </c>
    </row>
    <row r="182" spans="1:8" ht="18" customHeight="1">
      <c r="A182" s="44">
        <f t="shared" si="6"/>
      </c>
      <c r="B182" s="45"/>
      <c r="C182" s="46">
        <f>IF(ISERROR(VLOOKUP(B182,'START LİSTE'!$B$6:$F$1259,2,0)),"",VLOOKUP(B182,'START LİSTE'!$B$6:$F$1259,2,0))</f>
      </c>
      <c r="D182" s="46">
        <f>IF(ISERROR(VLOOKUP(B182,'START LİSTE'!$B$6:$F$1259,3,0)),"",VLOOKUP(B182,'START LİSTE'!$B$6:$F$1259,3,0))</f>
      </c>
      <c r="E182" s="47">
        <f>IF(ISERROR(VLOOKUP(B182,'START LİSTE'!$B$6:$F$1259,4,0)),"",VLOOKUP(B182,'START LİSTE'!$B$6:$F$1259,4,0))</f>
      </c>
      <c r="F182" s="48">
        <f>IF(ISERROR(VLOOKUP($B182,'START LİSTE'!$B$6:$F$1259,5,0)),"",VLOOKUP($B182,'START LİSTE'!$B$6:$F$1259,5,0))</f>
      </c>
      <c r="G182" s="96"/>
      <c r="H182" s="49">
        <f t="shared" si="7"/>
      </c>
    </row>
    <row r="183" spans="1:8" ht="18" customHeight="1">
      <c r="A183" s="44">
        <f t="shared" si="6"/>
      </c>
      <c r="B183" s="45"/>
      <c r="C183" s="46">
        <f>IF(ISERROR(VLOOKUP(B183,'START LİSTE'!$B$6:$F$1259,2,0)),"",VLOOKUP(B183,'START LİSTE'!$B$6:$F$1259,2,0))</f>
      </c>
      <c r="D183" s="46">
        <f>IF(ISERROR(VLOOKUP(B183,'START LİSTE'!$B$6:$F$1259,3,0)),"",VLOOKUP(B183,'START LİSTE'!$B$6:$F$1259,3,0))</f>
      </c>
      <c r="E183" s="47">
        <f>IF(ISERROR(VLOOKUP(B183,'START LİSTE'!$B$6:$F$1259,4,0)),"",VLOOKUP(B183,'START LİSTE'!$B$6:$F$1259,4,0))</f>
      </c>
      <c r="F183" s="48">
        <f>IF(ISERROR(VLOOKUP($B183,'START LİSTE'!$B$6:$F$1259,5,0)),"",VLOOKUP($B183,'START LİSTE'!$B$6:$F$1259,5,0))</f>
      </c>
      <c r="G183" s="96"/>
      <c r="H183" s="49">
        <f t="shared" si="7"/>
      </c>
    </row>
    <row r="184" spans="1:8" ht="18" customHeight="1">
      <c r="A184" s="44">
        <f t="shared" si="6"/>
      </c>
      <c r="B184" s="45"/>
      <c r="C184" s="46">
        <f>IF(ISERROR(VLOOKUP(B184,'START LİSTE'!$B$6:$F$1259,2,0)),"",VLOOKUP(B184,'START LİSTE'!$B$6:$F$1259,2,0))</f>
      </c>
      <c r="D184" s="46">
        <f>IF(ISERROR(VLOOKUP(B184,'START LİSTE'!$B$6:$F$1259,3,0)),"",VLOOKUP(B184,'START LİSTE'!$B$6:$F$1259,3,0))</f>
      </c>
      <c r="E184" s="47">
        <f>IF(ISERROR(VLOOKUP(B184,'START LİSTE'!$B$6:$F$1259,4,0)),"",VLOOKUP(B184,'START LİSTE'!$B$6:$F$1259,4,0))</f>
      </c>
      <c r="F184" s="48">
        <f>IF(ISERROR(VLOOKUP($B184,'START LİSTE'!$B$6:$F$1259,5,0)),"",VLOOKUP($B184,'START LİSTE'!$B$6:$F$1259,5,0))</f>
      </c>
      <c r="G184" s="96"/>
      <c r="H184" s="49">
        <f t="shared" si="7"/>
      </c>
    </row>
    <row r="185" spans="1:8" ht="18" customHeight="1">
      <c r="A185" s="44">
        <f t="shared" si="6"/>
      </c>
      <c r="B185" s="45"/>
      <c r="C185" s="46">
        <f>IF(ISERROR(VLOOKUP(B185,'START LİSTE'!$B$6:$F$1259,2,0)),"",VLOOKUP(B185,'START LİSTE'!$B$6:$F$1259,2,0))</f>
      </c>
      <c r="D185" s="46">
        <f>IF(ISERROR(VLOOKUP(B185,'START LİSTE'!$B$6:$F$1259,3,0)),"",VLOOKUP(B185,'START LİSTE'!$B$6:$F$1259,3,0))</f>
      </c>
      <c r="E185" s="47">
        <f>IF(ISERROR(VLOOKUP(B185,'START LİSTE'!$B$6:$F$1259,4,0)),"",VLOOKUP(B185,'START LİSTE'!$B$6:$F$1259,4,0))</f>
      </c>
      <c r="F185" s="48">
        <f>IF(ISERROR(VLOOKUP($B185,'START LİSTE'!$B$6:$F$1259,5,0)),"",VLOOKUP($B185,'START LİSTE'!$B$6:$F$1259,5,0))</f>
      </c>
      <c r="G185" s="96"/>
      <c r="H185" s="49">
        <f t="shared" si="7"/>
      </c>
    </row>
    <row r="186" spans="1:8" ht="18" customHeight="1">
      <c r="A186" s="44">
        <f t="shared" si="6"/>
      </c>
      <c r="B186" s="45"/>
      <c r="C186" s="46">
        <f>IF(ISERROR(VLOOKUP(B186,'START LİSTE'!$B$6:$F$1259,2,0)),"",VLOOKUP(B186,'START LİSTE'!$B$6:$F$1259,2,0))</f>
      </c>
      <c r="D186" s="46">
        <f>IF(ISERROR(VLOOKUP(B186,'START LİSTE'!$B$6:$F$1259,3,0)),"",VLOOKUP(B186,'START LİSTE'!$B$6:$F$1259,3,0))</f>
      </c>
      <c r="E186" s="47">
        <f>IF(ISERROR(VLOOKUP(B186,'START LİSTE'!$B$6:$F$1259,4,0)),"",VLOOKUP(B186,'START LİSTE'!$B$6:$F$1259,4,0))</f>
      </c>
      <c r="F186" s="48">
        <f>IF(ISERROR(VLOOKUP($B186,'START LİSTE'!$B$6:$F$1259,5,0)),"",VLOOKUP($B186,'START LİSTE'!$B$6:$F$1259,5,0))</f>
      </c>
      <c r="G186" s="96"/>
      <c r="H186" s="49">
        <f t="shared" si="7"/>
      </c>
    </row>
    <row r="187" spans="1:8" ht="18" customHeight="1">
      <c r="A187" s="44">
        <f t="shared" si="6"/>
      </c>
      <c r="B187" s="45"/>
      <c r="C187" s="46">
        <f>IF(ISERROR(VLOOKUP(B187,'START LİSTE'!$B$6:$F$1259,2,0)),"",VLOOKUP(B187,'START LİSTE'!$B$6:$F$1259,2,0))</f>
      </c>
      <c r="D187" s="46">
        <f>IF(ISERROR(VLOOKUP(B187,'START LİSTE'!$B$6:$F$1259,3,0)),"",VLOOKUP(B187,'START LİSTE'!$B$6:$F$1259,3,0))</f>
      </c>
      <c r="E187" s="47">
        <f>IF(ISERROR(VLOOKUP(B187,'START LİSTE'!$B$6:$F$1259,4,0)),"",VLOOKUP(B187,'START LİSTE'!$B$6:$F$1259,4,0))</f>
      </c>
      <c r="F187" s="48">
        <f>IF(ISERROR(VLOOKUP($B187,'START LİSTE'!$B$6:$F$1259,5,0)),"",VLOOKUP($B187,'START LİSTE'!$B$6:$F$1259,5,0))</f>
      </c>
      <c r="G187" s="96"/>
      <c r="H187" s="49">
        <f t="shared" si="7"/>
      </c>
    </row>
    <row r="188" spans="1:8" ht="18" customHeight="1">
      <c r="A188" s="44">
        <f t="shared" si="6"/>
      </c>
      <c r="B188" s="45"/>
      <c r="C188" s="46">
        <f>IF(ISERROR(VLOOKUP(B188,'START LİSTE'!$B$6:$F$1259,2,0)),"",VLOOKUP(B188,'START LİSTE'!$B$6:$F$1259,2,0))</f>
      </c>
      <c r="D188" s="46">
        <f>IF(ISERROR(VLOOKUP(B188,'START LİSTE'!$B$6:$F$1259,3,0)),"",VLOOKUP(B188,'START LİSTE'!$B$6:$F$1259,3,0))</f>
      </c>
      <c r="E188" s="47">
        <f>IF(ISERROR(VLOOKUP(B188,'START LİSTE'!$B$6:$F$1259,4,0)),"",VLOOKUP(B188,'START LİSTE'!$B$6:$F$1259,4,0))</f>
      </c>
      <c r="F188" s="48">
        <f>IF(ISERROR(VLOOKUP($B188,'START LİSTE'!$B$6:$F$1259,5,0)),"",VLOOKUP($B188,'START LİSTE'!$B$6:$F$1259,5,0))</f>
      </c>
      <c r="G188" s="96"/>
      <c r="H188" s="49">
        <f t="shared" si="7"/>
      </c>
    </row>
    <row r="189" spans="1:8" ht="18" customHeight="1">
      <c r="A189" s="44">
        <f t="shared" si="6"/>
      </c>
      <c r="B189" s="45"/>
      <c r="C189" s="46">
        <f>IF(ISERROR(VLOOKUP(B189,'START LİSTE'!$B$6:$F$1259,2,0)),"",VLOOKUP(B189,'START LİSTE'!$B$6:$F$1259,2,0))</f>
      </c>
      <c r="D189" s="46">
        <f>IF(ISERROR(VLOOKUP(B189,'START LİSTE'!$B$6:$F$1259,3,0)),"",VLOOKUP(B189,'START LİSTE'!$B$6:$F$1259,3,0))</f>
      </c>
      <c r="E189" s="47">
        <f>IF(ISERROR(VLOOKUP(B189,'START LİSTE'!$B$6:$F$1259,4,0)),"",VLOOKUP(B189,'START LİSTE'!$B$6:$F$1259,4,0))</f>
      </c>
      <c r="F189" s="48">
        <f>IF(ISERROR(VLOOKUP($B189,'START LİSTE'!$B$6:$F$1259,5,0)),"",VLOOKUP($B189,'START LİSTE'!$B$6:$F$1259,5,0))</f>
      </c>
      <c r="G189" s="96"/>
      <c r="H189" s="49">
        <f t="shared" si="7"/>
      </c>
    </row>
    <row r="190" spans="1:8" ht="18" customHeight="1">
      <c r="A190" s="44">
        <f t="shared" si="6"/>
      </c>
      <c r="B190" s="45"/>
      <c r="C190" s="46">
        <f>IF(ISERROR(VLOOKUP(B190,'START LİSTE'!$B$6:$F$1259,2,0)),"",VLOOKUP(B190,'START LİSTE'!$B$6:$F$1259,2,0))</f>
      </c>
      <c r="D190" s="46">
        <f>IF(ISERROR(VLOOKUP(B190,'START LİSTE'!$B$6:$F$1259,3,0)),"",VLOOKUP(B190,'START LİSTE'!$B$6:$F$1259,3,0))</f>
      </c>
      <c r="E190" s="47">
        <f>IF(ISERROR(VLOOKUP(B190,'START LİSTE'!$B$6:$F$1259,4,0)),"",VLOOKUP(B190,'START LİSTE'!$B$6:$F$1259,4,0))</f>
      </c>
      <c r="F190" s="48">
        <f>IF(ISERROR(VLOOKUP($B190,'START LİSTE'!$B$6:$F$1259,5,0)),"",VLOOKUP($B190,'START LİSTE'!$B$6:$F$1259,5,0))</f>
      </c>
      <c r="G190" s="96"/>
      <c r="H190" s="49">
        <f t="shared" si="7"/>
      </c>
    </row>
    <row r="191" spans="1:8" ht="18" customHeight="1">
      <c r="A191" s="44">
        <f t="shared" si="6"/>
      </c>
      <c r="B191" s="45"/>
      <c r="C191" s="46">
        <f>IF(ISERROR(VLOOKUP(B191,'START LİSTE'!$B$6:$F$1259,2,0)),"",VLOOKUP(B191,'START LİSTE'!$B$6:$F$1259,2,0))</f>
      </c>
      <c r="D191" s="46">
        <f>IF(ISERROR(VLOOKUP(B191,'START LİSTE'!$B$6:$F$1259,3,0)),"",VLOOKUP(B191,'START LİSTE'!$B$6:$F$1259,3,0))</f>
      </c>
      <c r="E191" s="47">
        <f>IF(ISERROR(VLOOKUP(B191,'START LİSTE'!$B$6:$F$1259,4,0)),"",VLOOKUP(B191,'START LİSTE'!$B$6:$F$1259,4,0))</f>
      </c>
      <c r="F191" s="48">
        <f>IF(ISERROR(VLOOKUP($B191,'START LİSTE'!$B$6:$F$1259,5,0)),"",VLOOKUP($B191,'START LİSTE'!$B$6:$F$1259,5,0))</f>
      </c>
      <c r="G191" s="96"/>
      <c r="H191" s="49">
        <f t="shared" si="7"/>
      </c>
    </row>
    <row r="192" spans="1:8" ht="18" customHeight="1">
      <c r="A192" s="44">
        <f t="shared" si="6"/>
      </c>
      <c r="B192" s="45"/>
      <c r="C192" s="46">
        <f>IF(ISERROR(VLOOKUP(B192,'START LİSTE'!$B$6:$F$1259,2,0)),"",VLOOKUP(B192,'START LİSTE'!$B$6:$F$1259,2,0))</f>
      </c>
      <c r="D192" s="46">
        <f>IF(ISERROR(VLOOKUP(B192,'START LİSTE'!$B$6:$F$1259,3,0)),"",VLOOKUP(B192,'START LİSTE'!$B$6:$F$1259,3,0))</f>
      </c>
      <c r="E192" s="47">
        <f>IF(ISERROR(VLOOKUP(B192,'START LİSTE'!$B$6:$F$1259,4,0)),"",VLOOKUP(B192,'START LİSTE'!$B$6:$F$1259,4,0))</f>
      </c>
      <c r="F192" s="48">
        <f>IF(ISERROR(VLOOKUP($B192,'START LİSTE'!$B$6:$F$1259,5,0)),"",VLOOKUP($B192,'START LİSTE'!$B$6:$F$1259,5,0))</f>
      </c>
      <c r="G192" s="96"/>
      <c r="H192" s="49">
        <f t="shared" si="7"/>
      </c>
    </row>
    <row r="193" spans="1:8" ht="18" customHeight="1">
      <c r="A193" s="44">
        <f t="shared" si="6"/>
      </c>
      <c r="B193" s="45"/>
      <c r="C193" s="46">
        <f>IF(ISERROR(VLOOKUP(B193,'START LİSTE'!$B$6:$F$1259,2,0)),"",VLOOKUP(B193,'START LİSTE'!$B$6:$F$1259,2,0))</f>
      </c>
      <c r="D193" s="46">
        <f>IF(ISERROR(VLOOKUP(B193,'START LİSTE'!$B$6:$F$1259,3,0)),"",VLOOKUP(B193,'START LİSTE'!$B$6:$F$1259,3,0))</f>
      </c>
      <c r="E193" s="47">
        <f>IF(ISERROR(VLOOKUP(B193,'START LİSTE'!$B$6:$F$1259,4,0)),"",VLOOKUP(B193,'START LİSTE'!$B$6:$F$1259,4,0))</f>
      </c>
      <c r="F193" s="48">
        <f>IF(ISERROR(VLOOKUP($B193,'START LİSTE'!$B$6:$F$1259,5,0)),"",VLOOKUP($B193,'START LİSTE'!$B$6:$F$1259,5,0))</f>
      </c>
      <c r="G193" s="96"/>
      <c r="H193" s="49">
        <f t="shared" si="7"/>
      </c>
    </row>
    <row r="194" spans="1:8" ht="18" customHeight="1">
      <c r="A194" s="44">
        <f t="shared" si="6"/>
      </c>
      <c r="B194" s="45"/>
      <c r="C194" s="46">
        <f>IF(ISERROR(VLOOKUP(B194,'START LİSTE'!$B$6:$F$1259,2,0)),"",VLOOKUP(B194,'START LİSTE'!$B$6:$F$1259,2,0))</f>
      </c>
      <c r="D194" s="46">
        <f>IF(ISERROR(VLOOKUP(B194,'START LİSTE'!$B$6:$F$1259,3,0)),"",VLOOKUP(B194,'START LİSTE'!$B$6:$F$1259,3,0))</f>
      </c>
      <c r="E194" s="47">
        <f>IF(ISERROR(VLOOKUP(B194,'START LİSTE'!$B$6:$F$1259,4,0)),"",VLOOKUP(B194,'START LİSTE'!$B$6:$F$1259,4,0))</f>
      </c>
      <c r="F194" s="48">
        <f>IF(ISERROR(VLOOKUP($B194,'START LİSTE'!$B$6:$F$1259,5,0)),"",VLOOKUP($B194,'START LİSTE'!$B$6:$F$1259,5,0))</f>
      </c>
      <c r="G194" s="96"/>
      <c r="H194" s="49">
        <f t="shared" si="7"/>
      </c>
    </row>
    <row r="195" spans="1:8" ht="18" customHeight="1">
      <c r="A195" s="44">
        <f t="shared" si="6"/>
      </c>
      <c r="B195" s="45"/>
      <c r="C195" s="46">
        <f>IF(ISERROR(VLOOKUP(B195,'START LİSTE'!$B$6:$F$1259,2,0)),"",VLOOKUP(B195,'START LİSTE'!$B$6:$F$1259,2,0))</f>
      </c>
      <c r="D195" s="46">
        <f>IF(ISERROR(VLOOKUP(B195,'START LİSTE'!$B$6:$F$1259,3,0)),"",VLOOKUP(B195,'START LİSTE'!$B$6:$F$1259,3,0))</f>
      </c>
      <c r="E195" s="47">
        <f>IF(ISERROR(VLOOKUP(B195,'START LİSTE'!$B$6:$F$1259,4,0)),"",VLOOKUP(B195,'START LİSTE'!$B$6:$F$1259,4,0))</f>
      </c>
      <c r="F195" s="48">
        <f>IF(ISERROR(VLOOKUP($B195,'START LİSTE'!$B$6:$F$1259,5,0)),"",VLOOKUP($B195,'START LİSTE'!$B$6:$F$1259,5,0))</f>
      </c>
      <c r="G195" s="96"/>
      <c r="H195" s="49">
        <f t="shared" si="7"/>
      </c>
    </row>
    <row r="196" spans="1:8" ht="18" customHeight="1">
      <c r="A196" s="44">
        <f t="shared" si="6"/>
      </c>
      <c r="B196" s="45"/>
      <c r="C196" s="46">
        <f>IF(ISERROR(VLOOKUP(B196,'START LİSTE'!$B$6:$F$1259,2,0)),"",VLOOKUP(B196,'START LİSTE'!$B$6:$F$1259,2,0))</f>
      </c>
      <c r="D196" s="46">
        <f>IF(ISERROR(VLOOKUP(B196,'START LİSTE'!$B$6:$F$1259,3,0)),"",VLOOKUP(B196,'START LİSTE'!$B$6:$F$1259,3,0))</f>
      </c>
      <c r="E196" s="47">
        <f>IF(ISERROR(VLOOKUP(B196,'START LİSTE'!$B$6:$F$1259,4,0)),"",VLOOKUP(B196,'START LİSTE'!$B$6:$F$1259,4,0))</f>
      </c>
      <c r="F196" s="48">
        <f>IF(ISERROR(VLOOKUP($B196,'START LİSTE'!$B$6:$F$1259,5,0)),"",VLOOKUP($B196,'START LİSTE'!$B$6:$F$1259,5,0))</f>
      </c>
      <c r="G196" s="96"/>
      <c r="H196" s="49">
        <f t="shared" si="7"/>
      </c>
    </row>
    <row r="197" spans="1:8" ht="18" customHeight="1">
      <c r="A197" s="44">
        <f t="shared" si="6"/>
      </c>
      <c r="B197" s="45"/>
      <c r="C197" s="46">
        <f>IF(ISERROR(VLOOKUP(B197,'START LİSTE'!$B$6:$F$1259,2,0)),"",VLOOKUP(B197,'START LİSTE'!$B$6:$F$1259,2,0))</f>
      </c>
      <c r="D197" s="46">
        <f>IF(ISERROR(VLOOKUP(B197,'START LİSTE'!$B$6:$F$1259,3,0)),"",VLOOKUP(B197,'START LİSTE'!$B$6:$F$1259,3,0))</f>
      </c>
      <c r="E197" s="47">
        <f>IF(ISERROR(VLOOKUP(B197,'START LİSTE'!$B$6:$F$1259,4,0)),"",VLOOKUP(B197,'START LİSTE'!$B$6:$F$1259,4,0))</f>
      </c>
      <c r="F197" s="48">
        <f>IF(ISERROR(VLOOKUP($B197,'START LİSTE'!$B$6:$F$1259,5,0)),"",VLOOKUP($B197,'START LİSTE'!$B$6:$F$1259,5,0))</f>
      </c>
      <c r="G197" s="96"/>
      <c r="H197" s="49">
        <f t="shared" si="7"/>
      </c>
    </row>
    <row r="198" spans="1:8" ht="18" customHeight="1">
      <c r="A198" s="44">
        <f t="shared" si="6"/>
      </c>
      <c r="B198" s="45"/>
      <c r="C198" s="46">
        <f>IF(ISERROR(VLOOKUP(B198,'START LİSTE'!$B$6:$F$1259,2,0)),"",VLOOKUP(B198,'START LİSTE'!$B$6:$F$1259,2,0))</f>
      </c>
      <c r="D198" s="46">
        <f>IF(ISERROR(VLOOKUP(B198,'START LİSTE'!$B$6:$F$1259,3,0)),"",VLOOKUP(B198,'START LİSTE'!$B$6:$F$1259,3,0))</f>
      </c>
      <c r="E198" s="47">
        <f>IF(ISERROR(VLOOKUP(B198,'START LİSTE'!$B$6:$F$1259,4,0)),"",VLOOKUP(B198,'START LİSTE'!$B$6:$F$1259,4,0))</f>
      </c>
      <c r="F198" s="48">
        <f>IF(ISERROR(VLOOKUP($B198,'START LİSTE'!$B$6:$F$1259,5,0)),"",VLOOKUP($B198,'START LİSTE'!$B$6:$F$1259,5,0))</f>
      </c>
      <c r="G198" s="96"/>
      <c r="H198" s="49">
        <f t="shared" si="7"/>
      </c>
    </row>
    <row r="199" spans="1:8" ht="18" customHeight="1">
      <c r="A199" s="44">
        <f t="shared" si="6"/>
      </c>
      <c r="B199" s="45"/>
      <c r="C199" s="46">
        <f>IF(ISERROR(VLOOKUP(B199,'START LİSTE'!$B$6:$F$1259,2,0)),"",VLOOKUP(B199,'START LİSTE'!$B$6:$F$1259,2,0))</f>
      </c>
      <c r="D199" s="46">
        <f>IF(ISERROR(VLOOKUP(B199,'START LİSTE'!$B$6:$F$1259,3,0)),"",VLOOKUP(B199,'START LİSTE'!$B$6:$F$1259,3,0))</f>
      </c>
      <c r="E199" s="47">
        <f>IF(ISERROR(VLOOKUP(B199,'START LİSTE'!$B$6:$F$1259,4,0)),"",VLOOKUP(B199,'START LİSTE'!$B$6:$F$1259,4,0))</f>
      </c>
      <c r="F199" s="48">
        <f>IF(ISERROR(VLOOKUP($B199,'START LİSTE'!$B$6:$F$1259,5,0)),"",VLOOKUP($B199,'START LİSTE'!$B$6:$F$1259,5,0))</f>
      </c>
      <c r="G199" s="96"/>
      <c r="H199" s="49">
        <f t="shared" si="7"/>
      </c>
    </row>
    <row r="200" spans="1:8" ht="18" customHeight="1">
      <c r="A200" s="44">
        <f aca="true" t="shared" si="8" ref="A200:A255">IF(B200&lt;&gt;"",A199+1,"")</f>
      </c>
      <c r="B200" s="45"/>
      <c r="C200" s="46">
        <f>IF(ISERROR(VLOOKUP(B200,'START LİSTE'!$B$6:$F$1259,2,0)),"",VLOOKUP(B200,'START LİSTE'!$B$6:$F$1259,2,0))</f>
      </c>
      <c r="D200" s="46">
        <f>IF(ISERROR(VLOOKUP(B200,'START LİSTE'!$B$6:$F$1259,3,0)),"",VLOOKUP(B200,'START LİSTE'!$B$6:$F$1259,3,0))</f>
      </c>
      <c r="E200" s="47">
        <f>IF(ISERROR(VLOOKUP(B200,'START LİSTE'!$B$6:$F$1259,4,0)),"",VLOOKUP(B200,'START LİSTE'!$B$6:$F$1259,4,0))</f>
      </c>
      <c r="F200" s="48">
        <f>IF(ISERROR(VLOOKUP($B200,'START LİSTE'!$B$6:$F$1259,5,0)),"",VLOOKUP($B200,'START LİSTE'!$B$6:$F$1259,5,0))</f>
      </c>
      <c r="G200" s="96"/>
      <c r="H200" s="49">
        <f t="shared" si="7"/>
      </c>
    </row>
    <row r="201" spans="1:8" ht="18" customHeight="1">
      <c r="A201" s="44">
        <f t="shared" si="8"/>
      </c>
      <c r="B201" s="45"/>
      <c r="C201" s="46">
        <f>IF(ISERROR(VLOOKUP(B201,'START LİSTE'!$B$6:$F$1259,2,0)),"",VLOOKUP(B201,'START LİSTE'!$B$6:$F$1259,2,0))</f>
      </c>
      <c r="D201" s="46">
        <f>IF(ISERROR(VLOOKUP(B201,'START LİSTE'!$B$6:$F$1259,3,0)),"",VLOOKUP(B201,'START LİSTE'!$B$6:$F$1259,3,0))</f>
      </c>
      <c r="E201" s="47">
        <f>IF(ISERROR(VLOOKUP(B201,'START LİSTE'!$B$6:$F$1259,4,0)),"",VLOOKUP(B201,'START LİSTE'!$B$6:$F$1259,4,0))</f>
      </c>
      <c r="F201" s="48">
        <f>IF(ISERROR(VLOOKUP($B201,'START LİSTE'!$B$6:$F$1259,5,0)),"",VLOOKUP($B201,'START LİSTE'!$B$6:$F$1259,5,0))</f>
      </c>
      <c r="G201" s="96"/>
      <c r="H201" s="49">
        <f aca="true" t="shared" si="9" ref="H201:H255">IF(OR(G201="DQ",G201="DNF",G201="DNS"),"-",IF(B201&lt;&gt;"",IF(E201="F",H200,H200+1),""))</f>
      </c>
    </row>
    <row r="202" spans="1:8" ht="18" customHeight="1">
      <c r="A202" s="44">
        <f t="shared" si="8"/>
      </c>
      <c r="B202" s="45"/>
      <c r="C202" s="46">
        <f>IF(ISERROR(VLOOKUP(B202,'START LİSTE'!$B$6:$F$1259,2,0)),"",VLOOKUP(B202,'START LİSTE'!$B$6:$F$1259,2,0))</f>
      </c>
      <c r="D202" s="46">
        <f>IF(ISERROR(VLOOKUP(B202,'START LİSTE'!$B$6:$F$1259,3,0)),"",VLOOKUP(B202,'START LİSTE'!$B$6:$F$1259,3,0))</f>
      </c>
      <c r="E202" s="47">
        <f>IF(ISERROR(VLOOKUP(B202,'START LİSTE'!$B$6:$F$1259,4,0)),"",VLOOKUP(B202,'START LİSTE'!$B$6:$F$1259,4,0))</f>
      </c>
      <c r="F202" s="48">
        <f>IF(ISERROR(VLOOKUP($B202,'START LİSTE'!$B$6:$F$1259,5,0)),"",VLOOKUP($B202,'START LİSTE'!$B$6:$F$1259,5,0))</f>
      </c>
      <c r="G202" s="96"/>
      <c r="H202" s="49">
        <f t="shared" si="9"/>
      </c>
    </row>
    <row r="203" spans="1:8" ht="18" customHeight="1">
      <c r="A203" s="44">
        <f t="shared" si="8"/>
      </c>
      <c r="B203" s="45"/>
      <c r="C203" s="46">
        <f>IF(ISERROR(VLOOKUP(B203,'START LİSTE'!$B$6:$F$1259,2,0)),"",VLOOKUP(B203,'START LİSTE'!$B$6:$F$1259,2,0))</f>
      </c>
      <c r="D203" s="46">
        <f>IF(ISERROR(VLOOKUP(B203,'START LİSTE'!$B$6:$F$1259,3,0)),"",VLOOKUP(B203,'START LİSTE'!$B$6:$F$1259,3,0))</f>
      </c>
      <c r="E203" s="47">
        <f>IF(ISERROR(VLOOKUP(B203,'START LİSTE'!$B$6:$F$1259,4,0)),"",VLOOKUP(B203,'START LİSTE'!$B$6:$F$1259,4,0))</f>
      </c>
      <c r="F203" s="48">
        <f>IF(ISERROR(VLOOKUP($B203,'START LİSTE'!$B$6:$F$1259,5,0)),"",VLOOKUP($B203,'START LİSTE'!$B$6:$F$1259,5,0))</f>
      </c>
      <c r="G203" s="96"/>
      <c r="H203" s="49">
        <f t="shared" si="9"/>
      </c>
    </row>
    <row r="204" spans="1:8" ht="18" customHeight="1">
      <c r="A204" s="44">
        <f t="shared" si="8"/>
      </c>
      <c r="B204" s="45"/>
      <c r="C204" s="46">
        <f>IF(ISERROR(VLOOKUP(B204,'START LİSTE'!$B$6:$F$1259,2,0)),"",VLOOKUP(B204,'START LİSTE'!$B$6:$F$1259,2,0))</f>
      </c>
      <c r="D204" s="46">
        <f>IF(ISERROR(VLOOKUP(B204,'START LİSTE'!$B$6:$F$1259,3,0)),"",VLOOKUP(B204,'START LİSTE'!$B$6:$F$1259,3,0))</f>
      </c>
      <c r="E204" s="47">
        <f>IF(ISERROR(VLOOKUP(B204,'START LİSTE'!$B$6:$F$1259,4,0)),"",VLOOKUP(B204,'START LİSTE'!$B$6:$F$1259,4,0))</f>
      </c>
      <c r="F204" s="48">
        <f>IF(ISERROR(VLOOKUP($B204,'START LİSTE'!$B$6:$F$1259,5,0)),"",VLOOKUP($B204,'START LİSTE'!$B$6:$F$1259,5,0))</f>
      </c>
      <c r="G204" s="96"/>
      <c r="H204" s="49">
        <f t="shared" si="9"/>
      </c>
    </row>
    <row r="205" spans="1:8" ht="18" customHeight="1">
      <c r="A205" s="44">
        <f t="shared" si="8"/>
      </c>
      <c r="B205" s="45"/>
      <c r="C205" s="46">
        <f>IF(ISERROR(VLOOKUP(B205,'START LİSTE'!$B$6:$F$1259,2,0)),"",VLOOKUP(B205,'START LİSTE'!$B$6:$F$1259,2,0))</f>
      </c>
      <c r="D205" s="46">
        <f>IF(ISERROR(VLOOKUP(B205,'START LİSTE'!$B$6:$F$1259,3,0)),"",VLOOKUP(B205,'START LİSTE'!$B$6:$F$1259,3,0))</f>
      </c>
      <c r="E205" s="47">
        <f>IF(ISERROR(VLOOKUP(B205,'START LİSTE'!$B$6:$F$1259,4,0)),"",VLOOKUP(B205,'START LİSTE'!$B$6:$F$1259,4,0))</f>
      </c>
      <c r="F205" s="48">
        <f>IF(ISERROR(VLOOKUP($B205,'START LİSTE'!$B$6:$F$1259,5,0)),"",VLOOKUP($B205,'START LİSTE'!$B$6:$F$1259,5,0))</f>
      </c>
      <c r="G205" s="96"/>
      <c r="H205" s="49">
        <f t="shared" si="9"/>
      </c>
    </row>
    <row r="206" spans="1:8" ht="18" customHeight="1">
      <c r="A206" s="44">
        <f t="shared" si="8"/>
      </c>
      <c r="B206" s="45"/>
      <c r="C206" s="46">
        <f>IF(ISERROR(VLOOKUP(B206,'START LİSTE'!$B$6:$F$1259,2,0)),"",VLOOKUP(B206,'START LİSTE'!$B$6:$F$1259,2,0))</f>
      </c>
      <c r="D206" s="46">
        <f>IF(ISERROR(VLOOKUP(B206,'START LİSTE'!$B$6:$F$1259,3,0)),"",VLOOKUP(B206,'START LİSTE'!$B$6:$F$1259,3,0))</f>
      </c>
      <c r="E206" s="47">
        <f>IF(ISERROR(VLOOKUP(B206,'START LİSTE'!$B$6:$F$1259,4,0)),"",VLOOKUP(B206,'START LİSTE'!$B$6:$F$1259,4,0))</f>
      </c>
      <c r="F206" s="48">
        <f>IF(ISERROR(VLOOKUP($B206,'START LİSTE'!$B$6:$F$1259,5,0)),"",VLOOKUP($B206,'START LİSTE'!$B$6:$F$1259,5,0))</f>
      </c>
      <c r="G206" s="96"/>
      <c r="H206" s="49">
        <f t="shared" si="9"/>
      </c>
    </row>
    <row r="207" spans="1:8" ht="18" customHeight="1">
      <c r="A207" s="44">
        <f t="shared" si="8"/>
      </c>
      <c r="B207" s="45"/>
      <c r="C207" s="46">
        <f>IF(ISERROR(VLOOKUP(B207,'START LİSTE'!$B$6:$F$1259,2,0)),"",VLOOKUP(B207,'START LİSTE'!$B$6:$F$1259,2,0))</f>
      </c>
      <c r="D207" s="46">
        <f>IF(ISERROR(VLOOKUP(B207,'START LİSTE'!$B$6:$F$1259,3,0)),"",VLOOKUP(B207,'START LİSTE'!$B$6:$F$1259,3,0))</f>
      </c>
      <c r="E207" s="47">
        <f>IF(ISERROR(VLOOKUP(B207,'START LİSTE'!$B$6:$F$1259,4,0)),"",VLOOKUP(B207,'START LİSTE'!$B$6:$F$1259,4,0))</f>
      </c>
      <c r="F207" s="48">
        <f>IF(ISERROR(VLOOKUP($B207,'START LİSTE'!$B$6:$F$1259,5,0)),"",VLOOKUP($B207,'START LİSTE'!$B$6:$F$1259,5,0))</f>
      </c>
      <c r="G207" s="96"/>
      <c r="H207" s="49">
        <f t="shared" si="9"/>
      </c>
    </row>
    <row r="208" spans="1:8" ht="18" customHeight="1">
      <c r="A208" s="44">
        <f t="shared" si="8"/>
      </c>
      <c r="B208" s="45"/>
      <c r="C208" s="46">
        <f>IF(ISERROR(VLOOKUP(B208,'START LİSTE'!$B$6:$F$1259,2,0)),"",VLOOKUP(B208,'START LİSTE'!$B$6:$F$1259,2,0))</f>
      </c>
      <c r="D208" s="46">
        <f>IF(ISERROR(VLOOKUP(B208,'START LİSTE'!$B$6:$F$1259,3,0)),"",VLOOKUP(B208,'START LİSTE'!$B$6:$F$1259,3,0))</f>
      </c>
      <c r="E208" s="47">
        <f>IF(ISERROR(VLOOKUP(B208,'START LİSTE'!$B$6:$F$1259,4,0)),"",VLOOKUP(B208,'START LİSTE'!$B$6:$F$1259,4,0))</f>
      </c>
      <c r="F208" s="48">
        <f>IF(ISERROR(VLOOKUP($B208,'START LİSTE'!$B$6:$F$1259,5,0)),"",VLOOKUP($B208,'START LİSTE'!$B$6:$F$1259,5,0))</f>
      </c>
      <c r="G208" s="96"/>
      <c r="H208" s="49">
        <f t="shared" si="9"/>
      </c>
    </row>
    <row r="209" spans="1:8" ht="18" customHeight="1">
      <c r="A209" s="44">
        <f t="shared" si="8"/>
      </c>
      <c r="B209" s="45"/>
      <c r="C209" s="46">
        <f>IF(ISERROR(VLOOKUP(B209,'START LİSTE'!$B$6:$F$1259,2,0)),"",VLOOKUP(B209,'START LİSTE'!$B$6:$F$1259,2,0))</f>
      </c>
      <c r="D209" s="46">
        <f>IF(ISERROR(VLOOKUP(B209,'START LİSTE'!$B$6:$F$1259,3,0)),"",VLOOKUP(B209,'START LİSTE'!$B$6:$F$1259,3,0))</f>
      </c>
      <c r="E209" s="47">
        <f>IF(ISERROR(VLOOKUP(B209,'START LİSTE'!$B$6:$F$1259,4,0)),"",VLOOKUP(B209,'START LİSTE'!$B$6:$F$1259,4,0))</f>
      </c>
      <c r="F209" s="48">
        <f>IF(ISERROR(VLOOKUP($B209,'START LİSTE'!$B$6:$F$1259,5,0)),"",VLOOKUP($B209,'START LİSTE'!$B$6:$F$1259,5,0))</f>
      </c>
      <c r="G209" s="96"/>
      <c r="H209" s="49">
        <f t="shared" si="9"/>
      </c>
    </row>
    <row r="210" spans="1:8" ht="18" customHeight="1">
      <c r="A210" s="44">
        <f t="shared" si="8"/>
      </c>
      <c r="B210" s="45"/>
      <c r="C210" s="46">
        <f>IF(ISERROR(VLOOKUP(B210,'START LİSTE'!$B$6:$F$1259,2,0)),"",VLOOKUP(B210,'START LİSTE'!$B$6:$F$1259,2,0))</f>
      </c>
      <c r="D210" s="46">
        <f>IF(ISERROR(VLOOKUP(B210,'START LİSTE'!$B$6:$F$1259,3,0)),"",VLOOKUP(B210,'START LİSTE'!$B$6:$F$1259,3,0))</f>
      </c>
      <c r="E210" s="47">
        <f>IF(ISERROR(VLOOKUP(B210,'START LİSTE'!$B$6:$F$1259,4,0)),"",VLOOKUP(B210,'START LİSTE'!$B$6:$F$1259,4,0))</f>
      </c>
      <c r="F210" s="48">
        <f>IF(ISERROR(VLOOKUP($B210,'START LİSTE'!$B$6:$F$1259,5,0)),"",VLOOKUP($B210,'START LİSTE'!$B$6:$F$1259,5,0))</f>
      </c>
      <c r="G210" s="96"/>
      <c r="H210" s="49">
        <f t="shared" si="9"/>
      </c>
    </row>
    <row r="211" spans="1:8" ht="18" customHeight="1">
      <c r="A211" s="44">
        <f t="shared" si="8"/>
      </c>
      <c r="B211" s="45"/>
      <c r="C211" s="46">
        <f>IF(ISERROR(VLOOKUP(B211,'START LİSTE'!$B$6:$F$1259,2,0)),"",VLOOKUP(B211,'START LİSTE'!$B$6:$F$1259,2,0))</f>
      </c>
      <c r="D211" s="46">
        <f>IF(ISERROR(VLOOKUP(B211,'START LİSTE'!$B$6:$F$1259,3,0)),"",VLOOKUP(B211,'START LİSTE'!$B$6:$F$1259,3,0))</f>
      </c>
      <c r="E211" s="47">
        <f>IF(ISERROR(VLOOKUP(B211,'START LİSTE'!$B$6:$F$1259,4,0)),"",VLOOKUP(B211,'START LİSTE'!$B$6:$F$1259,4,0))</f>
      </c>
      <c r="F211" s="48">
        <f>IF(ISERROR(VLOOKUP($B211,'START LİSTE'!$B$6:$F$1259,5,0)),"",VLOOKUP($B211,'START LİSTE'!$B$6:$F$1259,5,0))</f>
      </c>
      <c r="G211" s="96"/>
      <c r="H211" s="49">
        <f t="shared" si="9"/>
      </c>
    </row>
    <row r="212" spans="1:8" ht="18" customHeight="1">
      <c r="A212" s="44">
        <f t="shared" si="8"/>
      </c>
      <c r="B212" s="45"/>
      <c r="C212" s="46">
        <f>IF(ISERROR(VLOOKUP(B212,'START LİSTE'!$B$6:$F$1259,2,0)),"",VLOOKUP(B212,'START LİSTE'!$B$6:$F$1259,2,0))</f>
      </c>
      <c r="D212" s="46">
        <f>IF(ISERROR(VLOOKUP(B212,'START LİSTE'!$B$6:$F$1259,3,0)),"",VLOOKUP(B212,'START LİSTE'!$B$6:$F$1259,3,0))</f>
      </c>
      <c r="E212" s="47">
        <f>IF(ISERROR(VLOOKUP(B212,'START LİSTE'!$B$6:$F$1259,4,0)),"",VLOOKUP(B212,'START LİSTE'!$B$6:$F$1259,4,0))</f>
      </c>
      <c r="F212" s="48">
        <f>IF(ISERROR(VLOOKUP($B212,'START LİSTE'!$B$6:$F$1259,5,0)),"",VLOOKUP($B212,'START LİSTE'!$B$6:$F$1259,5,0))</f>
      </c>
      <c r="G212" s="96"/>
      <c r="H212" s="49">
        <f t="shared" si="9"/>
      </c>
    </row>
    <row r="213" spans="1:8" ht="18" customHeight="1">
      <c r="A213" s="44">
        <f t="shared" si="8"/>
      </c>
      <c r="B213" s="45"/>
      <c r="C213" s="46">
        <f>IF(ISERROR(VLOOKUP(B213,'START LİSTE'!$B$6:$F$1259,2,0)),"",VLOOKUP(B213,'START LİSTE'!$B$6:$F$1259,2,0))</f>
      </c>
      <c r="D213" s="46">
        <f>IF(ISERROR(VLOOKUP(B213,'START LİSTE'!$B$6:$F$1259,3,0)),"",VLOOKUP(B213,'START LİSTE'!$B$6:$F$1259,3,0))</f>
      </c>
      <c r="E213" s="47">
        <f>IF(ISERROR(VLOOKUP(B213,'START LİSTE'!$B$6:$F$1259,4,0)),"",VLOOKUP(B213,'START LİSTE'!$B$6:$F$1259,4,0))</f>
      </c>
      <c r="F213" s="48">
        <f>IF(ISERROR(VLOOKUP($B213,'START LİSTE'!$B$6:$F$1259,5,0)),"",VLOOKUP($B213,'START LİSTE'!$B$6:$F$1259,5,0))</f>
      </c>
      <c r="G213" s="96"/>
      <c r="H213" s="49">
        <f t="shared" si="9"/>
      </c>
    </row>
    <row r="214" spans="1:8" ht="18" customHeight="1">
      <c r="A214" s="44">
        <f t="shared" si="8"/>
      </c>
      <c r="B214" s="45"/>
      <c r="C214" s="46">
        <f>IF(ISERROR(VLOOKUP(B214,'START LİSTE'!$B$6:$F$1259,2,0)),"",VLOOKUP(B214,'START LİSTE'!$B$6:$F$1259,2,0))</f>
      </c>
      <c r="D214" s="46">
        <f>IF(ISERROR(VLOOKUP(B214,'START LİSTE'!$B$6:$F$1259,3,0)),"",VLOOKUP(B214,'START LİSTE'!$B$6:$F$1259,3,0))</f>
      </c>
      <c r="E214" s="47">
        <f>IF(ISERROR(VLOOKUP(B214,'START LİSTE'!$B$6:$F$1259,4,0)),"",VLOOKUP(B214,'START LİSTE'!$B$6:$F$1259,4,0))</f>
      </c>
      <c r="F214" s="48">
        <f>IF(ISERROR(VLOOKUP($B214,'START LİSTE'!$B$6:$F$1259,5,0)),"",VLOOKUP($B214,'START LİSTE'!$B$6:$F$1259,5,0))</f>
      </c>
      <c r="G214" s="96"/>
      <c r="H214" s="49">
        <f t="shared" si="9"/>
      </c>
    </row>
    <row r="215" spans="1:8" ht="18" customHeight="1">
      <c r="A215" s="44">
        <f t="shared" si="8"/>
      </c>
      <c r="B215" s="45"/>
      <c r="C215" s="46">
        <f>IF(ISERROR(VLOOKUP(B215,'START LİSTE'!$B$6:$F$1259,2,0)),"",VLOOKUP(B215,'START LİSTE'!$B$6:$F$1259,2,0))</f>
      </c>
      <c r="D215" s="46">
        <f>IF(ISERROR(VLOOKUP(B215,'START LİSTE'!$B$6:$F$1259,3,0)),"",VLOOKUP(B215,'START LİSTE'!$B$6:$F$1259,3,0))</f>
      </c>
      <c r="E215" s="47">
        <f>IF(ISERROR(VLOOKUP(B215,'START LİSTE'!$B$6:$F$1259,4,0)),"",VLOOKUP(B215,'START LİSTE'!$B$6:$F$1259,4,0))</f>
      </c>
      <c r="F215" s="48">
        <f>IF(ISERROR(VLOOKUP($B215,'START LİSTE'!$B$6:$F$1259,5,0)),"",VLOOKUP($B215,'START LİSTE'!$B$6:$F$1259,5,0))</f>
      </c>
      <c r="G215" s="96"/>
      <c r="H215" s="49">
        <f t="shared" si="9"/>
      </c>
    </row>
    <row r="216" spans="1:8" ht="18" customHeight="1">
      <c r="A216" s="44">
        <f t="shared" si="8"/>
      </c>
      <c r="B216" s="45"/>
      <c r="C216" s="46">
        <f>IF(ISERROR(VLOOKUP(B216,'START LİSTE'!$B$6:$F$1259,2,0)),"",VLOOKUP(B216,'START LİSTE'!$B$6:$F$1259,2,0))</f>
      </c>
      <c r="D216" s="46">
        <f>IF(ISERROR(VLOOKUP(B216,'START LİSTE'!$B$6:$F$1259,3,0)),"",VLOOKUP(B216,'START LİSTE'!$B$6:$F$1259,3,0))</f>
      </c>
      <c r="E216" s="47">
        <f>IF(ISERROR(VLOOKUP(B216,'START LİSTE'!$B$6:$F$1259,4,0)),"",VLOOKUP(B216,'START LİSTE'!$B$6:$F$1259,4,0))</f>
      </c>
      <c r="F216" s="48">
        <f>IF(ISERROR(VLOOKUP($B216,'START LİSTE'!$B$6:$F$1259,5,0)),"",VLOOKUP($B216,'START LİSTE'!$B$6:$F$1259,5,0))</f>
      </c>
      <c r="G216" s="96"/>
      <c r="H216" s="49">
        <f t="shared" si="9"/>
      </c>
    </row>
    <row r="217" spans="1:8" ht="18" customHeight="1">
      <c r="A217" s="44">
        <f t="shared" si="8"/>
      </c>
      <c r="B217" s="45"/>
      <c r="C217" s="46">
        <f>IF(ISERROR(VLOOKUP(B217,'START LİSTE'!$B$6:$F$1259,2,0)),"",VLOOKUP(B217,'START LİSTE'!$B$6:$F$1259,2,0))</f>
      </c>
      <c r="D217" s="46">
        <f>IF(ISERROR(VLOOKUP(B217,'START LİSTE'!$B$6:$F$1259,3,0)),"",VLOOKUP(B217,'START LİSTE'!$B$6:$F$1259,3,0))</f>
      </c>
      <c r="E217" s="47">
        <f>IF(ISERROR(VLOOKUP(B217,'START LİSTE'!$B$6:$F$1259,4,0)),"",VLOOKUP(B217,'START LİSTE'!$B$6:$F$1259,4,0))</f>
      </c>
      <c r="F217" s="48">
        <f>IF(ISERROR(VLOOKUP($B217,'START LİSTE'!$B$6:$F$1259,5,0)),"",VLOOKUP($B217,'START LİSTE'!$B$6:$F$1259,5,0))</f>
      </c>
      <c r="G217" s="96"/>
      <c r="H217" s="49">
        <f t="shared" si="9"/>
      </c>
    </row>
    <row r="218" spans="1:8" ht="18" customHeight="1">
      <c r="A218" s="44">
        <f t="shared" si="8"/>
      </c>
      <c r="B218" s="45"/>
      <c r="C218" s="46">
        <f>IF(ISERROR(VLOOKUP(B218,'START LİSTE'!$B$6:$F$1259,2,0)),"",VLOOKUP(B218,'START LİSTE'!$B$6:$F$1259,2,0))</f>
      </c>
      <c r="D218" s="46">
        <f>IF(ISERROR(VLOOKUP(B218,'START LİSTE'!$B$6:$F$1259,3,0)),"",VLOOKUP(B218,'START LİSTE'!$B$6:$F$1259,3,0))</f>
      </c>
      <c r="E218" s="47">
        <f>IF(ISERROR(VLOOKUP(B218,'START LİSTE'!$B$6:$F$1259,4,0)),"",VLOOKUP(B218,'START LİSTE'!$B$6:$F$1259,4,0))</f>
      </c>
      <c r="F218" s="48">
        <f>IF(ISERROR(VLOOKUP($B218,'START LİSTE'!$B$6:$F$1259,5,0)),"",VLOOKUP($B218,'START LİSTE'!$B$6:$F$1259,5,0))</f>
      </c>
      <c r="G218" s="96"/>
      <c r="H218" s="49">
        <f t="shared" si="9"/>
      </c>
    </row>
    <row r="219" spans="1:8" ht="18" customHeight="1">
      <c r="A219" s="44">
        <f t="shared" si="8"/>
      </c>
      <c r="B219" s="45"/>
      <c r="C219" s="46">
        <f>IF(ISERROR(VLOOKUP(B219,'START LİSTE'!$B$6:$F$1259,2,0)),"",VLOOKUP(B219,'START LİSTE'!$B$6:$F$1259,2,0))</f>
      </c>
      <c r="D219" s="46">
        <f>IF(ISERROR(VLOOKUP(B219,'START LİSTE'!$B$6:$F$1259,3,0)),"",VLOOKUP(B219,'START LİSTE'!$B$6:$F$1259,3,0))</f>
      </c>
      <c r="E219" s="47">
        <f>IF(ISERROR(VLOOKUP(B219,'START LİSTE'!$B$6:$F$1259,4,0)),"",VLOOKUP(B219,'START LİSTE'!$B$6:$F$1259,4,0))</f>
      </c>
      <c r="F219" s="48">
        <f>IF(ISERROR(VLOOKUP($B219,'START LİSTE'!$B$6:$F$1259,5,0)),"",VLOOKUP($B219,'START LİSTE'!$B$6:$F$1259,5,0))</f>
      </c>
      <c r="G219" s="96"/>
      <c r="H219" s="49">
        <f t="shared" si="9"/>
      </c>
    </row>
    <row r="220" spans="1:8" ht="18" customHeight="1">
      <c r="A220" s="44">
        <f t="shared" si="8"/>
      </c>
      <c r="B220" s="45"/>
      <c r="C220" s="46">
        <f>IF(ISERROR(VLOOKUP(B220,'START LİSTE'!$B$6:$F$1259,2,0)),"",VLOOKUP(B220,'START LİSTE'!$B$6:$F$1259,2,0))</f>
      </c>
      <c r="D220" s="46">
        <f>IF(ISERROR(VLOOKUP(B220,'START LİSTE'!$B$6:$F$1259,3,0)),"",VLOOKUP(B220,'START LİSTE'!$B$6:$F$1259,3,0))</f>
      </c>
      <c r="E220" s="47">
        <f>IF(ISERROR(VLOOKUP(B220,'START LİSTE'!$B$6:$F$1259,4,0)),"",VLOOKUP(B220,'START LİSTE'!$B$6:$F$1259,4,0))</f>
      </c>
      <c r="F220" s="48">
        <f>IF(ISERROR(VLOOKUP($B220,'START LİSTE'!$B$6:$F$1259,5,0)),"",VLOOKUP($B220,'START LİSTE'!$B$6:$F$1259,5,0))</f>
      </c>
      <c r="G220" s="96"/>
      <c r="H220" s="49">
        <f t="shared" si="9"/>
      </c>
    </row>
    <row r="221" spans="1:8" ht="18" customHeight="1">
      <c r="A221" s="44">
        <f t="shared" si="8"/>
      </c>
      <c r="B221" s="45"/>
      <c r="C221" s="46">
        <f>IF(ISERROR(VLOOKUP(B221,'START LİSTE'!$B$6:$F$1259,2,0)),"",VLOOKUP(B221,'START LİSTE'!$B$6:$F$1259,2,0))</f>
      </c>
      <c r="D221" s="46">
        <f>IF(ISERROR(VLOOKUP(B221,'START LİSTE'!$B$6:$F$1259,3,0)),"",VLOOKUP(B221,'START LİSTE'!$B$6:$F$1259,3,0))</f>
      </c>
      <c r="E221" s="47">
        <f>IF(ISERROR(VLOOKUP(B221,'START LİSTE'!$B$6:$F$1259,4,0)),"",VLOOKUP(B221,'START LİSTE'!$B$6:$F$1259,4,0))</f>
      </c>
      <c r="F221" s="48">
        <f>IF(ISERROR(VLOOKUP($B221,'START LİSTE'!$B$6:$F$1259,5,0)),"",VLOOKUP($B221,'START LİSTE'!$B$6:$F$1259,5,0))</f>
      </c>
      <c r="G221" s="96"/>
      <c r="H221" s="49">
        <f t="shared" si="9"/>
      </c>
    </row>
    <row r="222" spans="1:8" ht="18" customHeight="1">
      <c r="A222" s="44">
        <f t="shared" si="8"/>
      </c>
      <c r="B222" s="45"/>
      <c r="C222" s="46">
        <f>IF(ISERROR(VLOOKUP(B222,'START LİSTE'!$B$6:$F$1259,2,0)),"",VLOOKUP(B222,'START LİSTE'!$B$6:$F$1259,2,0))</f>
      </c>
      <c r="D222" s="46">
        <f>IF(ISERROR(VLOOKUP(B222,'START LİSTE'!$B$6:$F$1259,3,0)),"",VLOOKUP(B222,'START LİSTE'!$B$6:$F$1259,3,0))</f>
      </c>
      <c r="E222" s="47">
        <f>IF(ISERROR(VLOOKUP(B222,'START LİSTE'!$B$6:$F$1259,4,0)),"",VLOOKUP(B222,'START LİSTE'!$B$6:$F$1259,4,0))</f>
      </c>
      <c r="F222" s="48">
        <f>IF(ISERROR(VLOOKUP($B222,'START LİSTE'!$B$6:$F$1259,5,0)),"",VLOOKUP($B222,'START LİSTE'!$B$6:$F$1259,5,0))</f>
      </c>
      <c r="G222" s="96"/>
      <c r="H222" s="49">
        <f t="shared" si="9"/>
      </c>
    </row>
    <row r="223" spans="1:8" ht="18" customHeight="1">
      <c r="A223" s="44">
        <f t="shared" si="8"/>
      </c>
      <c r="B223" s="45"/>
      <c r="C223" s="46">
        <f>IF(ISERROR(VLOOKUP(B223,'START LİSTE'!$B$6:$F$1259,2,0)),"",VLOOKUP(B223,'START LİSTE'!$B$6:$F$1259,2,0))</f>
      </c>
      <c r="D223" s="46">
        <f>IF(ISERROR(VLOOKUP(B223,'START LİSTE'!$B$6:$F$1259,3,0)),"",VLOOKUP(B223,'START LİSTE'!$B$6:$F$1259,3,0))</f>
      </c>
      <c r="E223" s="47">
        <f>IF(ISERROR(VLOOKUP(B223,'START LİSTE'!$B$6:$F$1259,4,0)),"",VLOOKUP(B223,'START LİSTE'!$B$6:$F$1259,4,0))</f>
      </c>
      <c r="F223" s="48">
        <f>IF(ISERROR(VLOOKUP($B223,'START LİSTE'!$B$6:$F$1259,5,0)),"",VLOOKUP($B223,'START LİSTE'!$B$6:$F$1259,5,0))</f>
      </c>
      <c r="G223" s="96"/>
      <c r="H223" s="49">
        <f t="shared" si="9"/>
      </c>
    </row>
    <row r="224" spans="1:8" ht="18" customHeight="1">
      <c r="A224" s="44">
        <f t="shared" si="8"/>
      </c>
      <c r="B224" s="45"/>
      <c r="C224" s="46">
        <f>IF(ISERROR(VLOOKUP(B224,'START LİSTE'!$B$6:$F$1259,2,0)),"",VLOOKUP(B224,'START LİSTE'!$B$6:$F$1259,2,0))</f>
      </c>
      <c r="D224" s="46">
        <f>IF(ISERROR(VLOOKUP(B224,'START LİSTE'!$B$6:$F$1259,3,0)),"",VLOOKUP(B224,'START LİSTE'!$B$6:$F$1259,3,0))</f>
      </c>
      <c r="E224" s="47">
        <f>IF(ISERROR(VLOOKUP(B224,'START LİSTE'!$B$6:$F$1259,4,0)),"",VLOOKUP(B224,'START LİSTE'!$B$6:$F$1259,4,0))</f>
      </c>
      <c r="F224" s="48">
        <f>IF(ISERROR(VLOOKUP($B224,'START LİSTE'!$B$6:$F$1259,5,0)),"",VLOOKUP($B224,'START LİSTE'!$B$6:$F$1259,5,0))</f>
      </c>
      <c r="G224" s="96"/>
      <c r="H224" s="49">
        <f t="shared" si="9"/>
      </c>
    </row>
    <row r="225" spans="1:8" ht="18" customHeight="1">
      <c r="A225" s="44">
        <f t="shared" si="8"/>
      </c>
      <c r="B225" s="45"/>
      <c r="C225" s="46">
        <f>IF(ISERROR(VLOOKUP(B225,'START LİSTE'!$B$6:$F$1259,2,0)),"",VLOOKUP(B225,'START LİSTE'!$B$6:$F$1259,2,0))</f>
      </c>
      <c r="D225" s="46">
        <f>IF(ISERROR(VLOOKUP(B225,'START LİSTE'!$B$6:$F$1259,3,0)),"",VLOOKUP(B225,'START LİSTE'!$B$6:$F$1259,3,0))</f>
      </c>
      <c r="E225" s="47">
        <f>IF(ISERROR(VLOOKUP(B225,'START LİSTE'!$B$6:$F$1259,4,0)),"",VLOOKUP(B225,'START LİSTE'!$B$6:$F$1259,4,0))</f>
      </c>
      <c r="F225" s="48">
        <f>IF(ISERROR(VLOOKUP($B225,'START LİSTE'!$B$6:$F$1259,5,0)),"",VLOOKUP($B225,'START LİSTE'!$B$6:$F$1259,5,0))</f>
      </c>
      <c r="G225" s="96"/>
      <c r="H225" s="49">
        <f t="shared" si="9"/>
      </c>
    </row>
    <row r="226" spans="1:8" ht="18" customHeight="1">
      <c r="A226" s="44">
        <f t="shared" si="8"/>
      </c>
      <c r="B226" s="45"/>
      <c r="C226" s="46">
        <f>IF(ISERROR(VLOOKUP(B226,'START LİSTE'!$B$6:$F$1259,2,0)),"",VLOOKUP(B226,'START LİSTE'!$B$6:$F$1259,2,0))</f>
      </c>
      <c r="D226" s="46">
        <f>IF(ISERROR(VLOOKUP(B226,'START LİSTE'!$B$6:$F$1259,3,0)),"",VLOOKUP(B226,'START LİSTE'!$B$6:$F$1259,3,0))</f>
      </c>
      <c r="E226" s="47">
        <f>IF(ISERROR(VLOOKUP(B226,'START LİSTE'!$B$6:$F$1259,4,0)),"",VLOOKUP(B226,'START LİSTE'!$B$6:$F$1259,4,0))</f>
      </c>
      <c r="F226" s="48">
        <f>IF(ISERROR(VLOOKUP($B226,'START LİSTE'!$B$6:$F$1259,5,0)),"",VLOOKUP($B226,'START LİSTE'!$B$6:$F$1259,5,0))</f>
      </c>
      <c r="G226" s="96"/>
      <c r="H226" s="49">
        <f t="shared" si="9"/>
      </c>
    </row>
    <row r="227" spans="1:8" ht="18" customHeight="1">
      <c r="A227" s="44">
        <f t="shared" si="8"/>
      </c>
      <c r="B227" s="45"/>
      <c r="C227" s="46">
        <f>IF(ISERROR(VLOOKUP(B227,'START LİSTE'!$B$6:$F$1259,2,0)),"",VLOOKUP(B227,'START LİSTE'!$B$6:$F$1259,2,0))</f>
      </c>
      <c r="D227" s="46">
        <f>IF(ISERROR(VLOOKUP(B227,'START LİSTE'!$B$6:$F$1259,3,0)),"",VLOOKUP(B227,'START LİSTE'!$B$6:$F$1259,3,0))</f>
      </c>
      <c r="E227" s="47">
        <f>IF(ISERROR(VLOOKUP(B227,'START LİSTE'!$B$6:$F$1259,4,0)),"",VLOOKUP(B227,'START LİSTE'!$B$6:$F$1259,4,0))</f>
      </c>
      <c r="F227" s="48">
        <f>IF(ISERROR(VLOOKUP($B227,'START LİSTE'!$B$6:$F$1259,5,0)),"",VLOOKUP($B227,'START LİSTE'!$B$6:$F$1259,5,0))</f>
      </c>
      <c r="G227" s="96"/>
      <c r="H227" s="49">
        <f t="shared" si="9"/>
      </c>
    </row>
    <row r="228" spans="1:8" ht="18" customHeight="1">
      <c r="A228" s="44">
        <f t="shared" si="8"/>
      </c>
      <c r="B228" s="45"/>
      <c r="C228" s="46">
        <f>IF(ISERROR(VLOOKUP(B228,'START LİSTE'!$B$6:$F$1259,2,0)),"",VLOOKUP(B228,'START LİSTE'!$B$6:$F$1259,2,0))</f>
      </c>
      <c r="D228" s="46">
        <f>IF(ISERROR(VLOOKUP(B228,'START LİSTE'!$B$6:$F$1259,3,0)),"",VLOOKUP(B228,'START LİSTE'!$B$6:$F$1259,3,0))</f>
      </c>
      <c r="E228" s="47">
        <f>IF(ISERROR(VLOOKUP(B228,'START LİSTE'!$B$6:$F$1259,4,0)),"",VLOOKUP(B228,'START LİSTE'!$B$6:$F$1259,4,0))</f>
      </c>
      <c r="F228" s="48">
        <f>IF(ISERROR(VLOOKUP($B228,'START LİSTE'!$B$6:$F$1259,5,0)),"",VLOOKUP($B228,'START LİSTE'!$B$6:$F$1259,5,0))</f>
      </c>
      <c r="G228" s="96"/>
      <c r="H228" s="49">
        <f t="shared" si="9"/>
      </c>
    </row>
    <row r="229" spans="1:8" ht="18" customHeight="1">
      <c r="A229" s="44">
        <f t="shared" si="8"/>
      </c>
      <c r="B229" s="45"/>
      <c r="C229" s="46">
        <f>IF(ISERROR(VLOOKUP(B229,'START LİSTE'!$B$6:$F$1259,2,0)),"",VLOOKUP(B229,'START LİSTE'!$B$6:$F$1259,2,0))</f>
      </c>
      <c r="D229" s="46">
        <f>IF(ISERROR(VLOOKUP(B229,'START LİSTE'!$B$6:$F$1259,3,0)),"",VLOOKUP(B229,'START LİSTE'!$B$6:$F$1259,3,0))</f>
      </c>
      <c r="E229" s="47">
        <f>IF(ISERROR(VLOOKUP(B229,'START LİSTE'!$B$6:$F$1259,4,0)),"",VLOOKUP(B229,'START LİSTE'!$B$6:$F$1259,4,0))</f>
      </c>
      <c r="F229" s="48">
        <f>IF(ISERROR(VLOOKUP($B229,'START LİSTE'!$B$6:$F$1259,5,0)),"",VLOOKUP($B229,'START LİSTE'!$B$6:$F$1259,5,0))</f>
      </c>
      <c r="G229" s="96"/>
      <c r="H229" s="49">
        <f t="shared" si="9"/>
      </c>
    </row>
    <row r="230" spans="1:8" ht="18" customHeight="1">
      <c r="A230" s="44">
        <f t="shared" si="8"/>
      </c>
      <c r="B230" s="45"/>
      <c r="C230" s="46">
        <f>IF(ISERROR(VLOOKUP(B230,'START LİSTE'!$B$6:$F$1259,2,0)),"",VLOOKUP(B230,'START LİSTE'!$B$6:$F$1259,2,0))</f>
      </c>
      <c r="D230" s="46">
        <f>IF(ISERROR(VLOOKUP(B230,'START LİSTE'!$B$6:$F$1259,3,0)),"",VLOOKUP(B230,'START LİSTE'!$B$6:$F$1259,3,0))</f>
      </c>
      <c r="E230" s="47">
        <f>IF(ISERROR(VLOOKUP(B230,'START LİSTE'!$B$6:$F$1259,4,0)),"",VLOOKUP(B230,'START LİSTE'!$B$6:$F$1259,4,0))</f>
      </c>
      <c r="F230" s="48">
        <f>IF(ISERROR(VLOOKUP($B230,'START LİSTE'!$B$6:$F$1259,5,0)),"",VLOOKUP($B230,'START LİSTE'!$B$6:$F$1259,5,0))</f>
      </c>
      <c r="G230" s="96"/>
      <c r="H230" s="49">
        <f t="shared" si="9"/>
      </c>
    </row>
    <row r="231" spans="1:8" ht="18" customHeight="1">
      <c r="A231" s="44">
        <f t="shared" si="8"/>
      </c>
      <c r="B231" s="45"/>
      <c r="C231" s="46">
        <f>IF(ISERROR(VLOOKUP(B231,'START LİSTE'!$B$6:$F$1259,2,0)),"",VLOOKUP(B231,'START LİSTE'!$B$6:$F$1259,2,0))</f>
      </c>
      <c r="D231" s="46">
        <f>IF(ISERROR(VLOOKUP(B231,'START LİSTE'!$B$6:$F$1259,3,0)),"",VLOOKUP(B231,'START LİSTE'!$B$6:$F$1259,3,0))</f>
      </c>
      <c r="E231" s="47">
        <f>IF(ISERROR(VLOOKUP(B231,'START LİSTE'!$B$6:$F$1259,4,0)),"",VLOOKUP(B231,'START LİSTE'!$B$6:$F$1259,4,0))</f>
      </c>
      <c r="F231" s="48">
        <f>IF(ISERROR(VLOOKUP($B231,'START LİSTE'!$B$6:$F$1259,5,0)),"",VLOOKUP($B231,'START LİSTE'!$B$6:$F$1259,5,0))</f>
      </c>
      <c r="G231" s="96"/>
      <c r="H231" s="49">
        <f t="shared" si="9"/>
      </c>
    </row>
    <row r="232" spans="1:8" ht="18" customHeight="1">
      <c r="A232" s="44">
        <f t="shared" si="8"/>
      </c>
      <c r="B232" s="45"/>
      <c r="C232" s="46">
        <f>IF(ISERROR(VLOOKUP(B232,'START LİSTE'!$B$6:$F$1259,2,0)),"",VLOOKUP(B232,'START LİSTE'!$B$6:$F$1259,2,0))</f>
      </c>
      <c r="D232" s="46">
        <f>IF(ISERROR(VLOOKUP(B232,'START LİSTE'!$B$6:$F$1259,3,0)),"",VLOOKUP(B232,'START LİSTE'!$B$6:$F$1259,3,0))</f>
      </c>
      <c r="E232" s="47">
        <f>IF(ISERROR(VLOOKUP(B232,'START LİSTE'!$B$6:$F$1259,4,0)),"",VLOOKUP(B232,'START LİSTE'!$B$6:$F$1259,4,0))</f>
      </c>
      <c r="F232" s="48">
        <f>IF(ISERROR(VLOOKUP($B232,'START LİSTE'!$B$6:$F$1259,5,0)),"",VLOOKUP($B232,'START LİSTE'!$B$6:$F$1259,5,0))</f>
      </c>
      <c r="G232" s="96"/>
      <c r="H232" s="49">
        <f t="shared" si="9"/>
      </c>
    </row>
    <row r="233" spans="1:8" ht="18" customHeight="1">
      <c r="A233" s="44">
        <f t="shared" si="8"/>
      </c>
      <c r="B233" s="45"/>
      <c r="C233" s="46">
        <f>IF(ISERROR(VLOOKUP(B233,'START LİSTE'!$B$6:$F$1259,2,0)),"",VLOOKUP(B233,'START LİSTE'!$B$6:$F$1259,2,0))</f>
      </c>
      <c r="D233" s="46">
        <f>IF(ISERROR(VLOOKUP(B233,'START LİSTE'!$B$6:$F$1259,3,0)),"",VLOOKUP(B233,'START LİSTE'!$B$6:$F$1259,3,0))</f>
      </c>
      <c r="E233" s="47">
        <f>IF(ISERROR(VLOOKUP(B233,'START LİSTE'!$B$6:$F$1259,4,0)),"",VLOOKUP(B233,'START LİSTE'!$B$6:$F$1259,4,0))</f>
      </c>
      <c r="F233" s="48">
        <f>IF(ISERROR(VLOOKUP($B233,'START LİSTE'!$B$6:$F$1259,5,0)),"",VLOOKUP($B233,'START LİSTE'!$B$6:$F$1259,5,0))</f>
      </c>
      <c r="G233" s="96"/>
      <c r="H233" s="49">
        <f t="shared" si="9"/>
      </c>
    </row>
    <row r="234" spans="1:8" ht="18" customHeight="1">
      <c r="A234" s="44">
        <f t="shared" si="8"/>
      </c>
      <c r="B234" s="45"/>
      <c r="C234" s="46">
        <f>IF(ISERROR(VLOOKUP(B234,'START LİSTE'!$B$6:$F$1259,2,0)),"",VLOOKUP(B234,'START LİSTE'!$B$6:$F$1259,2,0))</f>
      </c>
      <c r="D234" s="46">
        <f>IF(ISERROR(VLOOKUP(B234,'START LİSTE'!$B$6:$F$1259,3,0)),"",VLOOKUP(B234,'START LİSTE'!$B$6:$F$1259,3,0))</f>
      </c>
      <c r="E234" s="47">
        <f>IF(ISERROR(VLOOKUP(B234,'START LİSTE'!$B$6:$F$1259,4,0)),"",VLOOKUP(B234,'START LİSTE'!$B$6:$F$1259,4,0))</f>
      </c>
      <c r="F234" s="48">
        <f>IF(ISERROR(VLOOKUP($B234,'START LİSTE'!$B$6:$F$1259,5,0)),"",VLOOKUP($B234,'START LİSTE'!$B$6:$F$1259,5,0))</f>
      </c>
      <c r="G234" s="96"/>
      <c r="H234" s="49">
        <f t="shared" si="9"/>
      </c>
    </row>
    <row r="235" spans="1:8" ht="18" customHeight="1">
      <c r="A235" s="44">
        <f t="shared" si="8"/>
      </c>
      <c r="B235" s="45"/>
      <c r="C235" s="46">
        <f>IF(ISERROR(VLOOKUP(B235,'START LİSTE'!$B$6:$F$1259,2,0)),"",VLOOKUP(B235,'START LİSTE'!$B$6:$F$1259,2,0))</f>
      </c>
      <c r="D235" s="46">
        <f>IF(ISERROR(VLOOKUP(B235,'START LİSTE'!$B$6:$F$1259,3,0)),"",VLOOKUP(B235,'START LİSTE'!$B$6:$F$1259,3,0))</f>
      </c>
      <c r="E235" s="47">
        <f>IF(ISERROR(VLOOKUP(B235,'START LİSTE'!$B$6:$F$1259,4,0)),"",VLOOKUP(B235,'START LİSTE'!$B$6:$F$1259,4,0))</f>
      </c>
      <c r="F235" s="48">
        <f>IF(ISERROR(VLOOKUP($B235,'START LİSTE'!$B$6:$F$1259,5,0)),"",VLOOKUP($B235,'START LİSTE'!$B$6:$F$1259,5,0))</f>
      </c>
      <c r="G235" s="96"/>
      <c r="H235" s="49">
        <f t="shared" si="9"/>
      </c>
    </row>
    <row r="236" spans="1:8" ht="18" customHeight="1">
      <c r="A236" s="44">
        <f t="shared" si="8"/>
      </c>
      <c r="B236" s="45"/>
      <c r="C236" s="46">
        <f>IF(ISERROR(VLOOKUP(B236,'START LİSTE'!$B$6:$F$1259,2,0)),"",VLOOKUP(B236,'START LİSTE'!$B$6:$F$1259,2,0))</f>
      </c>
      <c r="D236" s="46">
        <f>IF(ISERROR(VLOOKUP(B236,'START LİSTE'!$B$6:$F$1259,3,0)),"",VLOOKUP(B236,'START LİSTE'!$B$6:$F$1259,3,0))</f>
      </c>
      <c r="E236" s="47">
        <f>IF(ISERROR(VLOOKUP(B236,'START LİSTE'!$B$6:$F$1259,4,0)),"",VLOOKUP(B236,'START LİSTE'!$B$6:$F$1259,4,0))</f>
      </c>
      <c r="F236" s="48">
        <f>IF(ISERROR(VLOOKUP($B236,'START LİSTE'!$B$6:$F$1259,5,0)),"",VLOOKUP($B236,'START LİSTE'!$B$6:$F$1259,5,0))</f>
      </c>
      <c r="G236" s="96"/>
      <c r="H236" s="49">
        <f t="shared" si="9"/>
      </c>
    </row>
    <row r="237" spans="1:8" ht="18" customHeight="1">
      <c r="A237" s="44">
        <f t="shared" si="8"/>
      </c>
      <c r="B237" s="45"/>
      <c r="C237" s="46">
        <f>IF(ISERROR(VLOOKUP(B237,'START LİSTE'!$B$6:$F$1259,2,0)),"",VLOOKUP(B237,'START LİSTE'!$B$6:$F$1259,2,0))</f>
      </c>
      <c r="D237" s="46">
        <f>IF(ISERROR(VLOOKUP(B237,'START LİSTE'!$B$6:$F$1259,3,0)),"",VLOOKUP(B237,'START LİSTE'!$B$6:$F$1259,3,0))</f>
      </c>
      <c r="E237" s="47">
        <f>IF(ISERROR(VLOOKUP(B237,'START LİSTE'!$B$6:$F$1259,4,0)),"",VLOOKUP(B237,'START LİSTE'!$B$6:$F$1259,4,0))</f>
      </c>
      <c r="F237" s="48">
        <f>IF(ISERROR(VLOOKUP($B237,'START LİSTE'!$B$6:$F$1259,5,0)),"",VLOOKUP($B237,'START LİSTE'!$B$6:$F$1259,5,0))</f>
      </c>
      <c r="G237" s="96"/>
      <c r="H237" s="49">
        <f t="shared" si="9"/>
      </c>
    </row>
    <row r="238" spans="1:8" ht="18" customHeight="1">
      <c r="A238" s="44">
        <f t="shared" si="8"/>
      </c>
      <c r="B238" s="45"/>
      <c r="C238" s="46">
        <f>IF(ISERROR(VLOOKUP(B238,'START LİSTE'!$B$6:$F$1259,2,0)),"",VLOOKUP(B238,'START LİSTE'!$B$6:$F$1259,2,0))</f>
      </c>
      <c r="D238" s="46">
        <f>IF(ISERROR(VLOOKUP(B238,'START LİSTE'!$B$6:$F$1259,3,0)),"",VLOOKUP(B238,'START LİSTE'!$B$6:$F$1259,3,0))</f>
      </c>
      <c r="E238" s="47">
        <f>IF(ISERROR(VLOOKUP(B238,'START LİSTE'!$B$6:$F$1259,4,0)),"",VLOOKUP(B238,'START LİSTE'!$B$6:$F$1259,4,0))</f>
      </c>
      <c r="F238" s="48">
        <f>IF(ISERROR(VLOOKUP($B238,'START LİSTE'!$B$6:$F$1259,5,0)),"",VLOOKUP($B238,'START LİSTE'!$B$6:$F$1259,5,0))</f>
      </c>
      <c r="G238" s="96"/>
      <c r="H238" s="49">
        <f t="shared" si="9"/>
      </c>
    </row>
    <row r="239" spans="1:8" ht="18" customHeight="1">
      <c r="A239" s="44">
        <f t="shared" si="8"/>
      </c>
      <c r="B239" s="45"/>
      <c r="C239" s="46">
        <f>IF(ISERROR(VLOOKUP(B239,'START LİSTE'!$B$6:$F$1259,2,0)),"",VLOOKUP(B239,'START LİSTE'!$B$6:$F$1259,2,0))</f>
      </c>
      <c r="D239" s="46">
        <f>IF(ISERROR(VLOOKUP(B239,'START LİSTE'!$B$6:$F$1259,3,0)),"",VLOOKUP(B239,'START LİSTE'!$B$6:$F$1259,3,0))</f>
      </c>
      <c r="E239" s="47">
        <f>IF(ISERROR(VLOOKUP(B239,'START LİSTE'!$B$6:$F$1259,4,0)),"",VLOOKUP(B239,'START LİSTE'!$B$6:$F$1259,4,0))</f>
      </c>
      <c r="F239" s="48">
        <f>IF(ISERROR(VLOOKUP($B239,'START LİSTE'!$B$6:$F$1259,5,0)),"",VLOOKUP($B239,'START LİSTE'!$B$6:$F$1259,5,0))</f>
      </c>
      <c r="G239" s="96"/>
      <c r="H239" s="49">
        <f t="shared" si="9"/>
      </c>
    </row>
    <row r="240" spans="1:8" ht="18" customHeight="1">
      <c r="A240" s="44">
        <f t="shared" si="8"/>
      </c>
      <c r="B240" s="45"/>
      <c r="C240" s="46">
        <f>IF(ISERROR(VLOOKUP(B240,'START LİSTE'!$B$6:$F$1259,2,0)),"",VLOOKUP(B240,'START LİSTE'!$B$6:$F$1259,2,0))</f>
      </c>
      <c r="D240" s="46">
        <f>IF(ISERROR(VLOOKUP(B240,'START LİSTE'!$B$6:$F$1259,3,0)),"",VLOOKUP(B240,'START LİSTE'!$B$6:$F$1259,3,0))</f>
      </c>
      <c r="E240" s="47">
        <f>IF(ISERROR(VLOOKUP(B240,'START LİSTE'!$B$6:$F$1259,4,0)),"",VLOOKUP(B240,'START LİSTE'!$B$6:$F$1259,4,0))</f>
      </c>
      <c r="F240" s="48">
        <f>IF(ISERROR(VLOOKUP($B240,'START LİSTE'!$B$6:$F$1259,5,0)),"",VLOOKUP($B240,'START LİSTE'!$B$6:$F$1259,5,0))</f>
      </c>
      <c r="G240" s="96"/>
      <c r="H240" s="49">
        <f t="shared" si="9"/>
      </c>
    </row>
    <row r="241" spans="1:8" ht="18" customHeight="1">
      <c r="A241" s="44">
        <f t="shared" si="8"/>
      </c>
      <c r="B241" s="45"/>
      <c r="C241" s="46">
        <f>IF(ISERROR(VLOOKUP(B241,'START LİSTE'!$B$6:$F$1259,2,0)),"",VLOOKUP(B241,'START LİSTE'!$B$6:$F$1259,2,0))</f>
      </c>
      <c r="D241" s="46">
        <f>IF(ISERROR(VLOOKUP(B241,'START LİSTE'!$B$6:$F$1259,3,0)),"",VLOOKUP(B241,'START LİSTE'!$B$6:$F$1259,3,0))</f>
      </c>
      <c r="E241" s="47">
        <f>IF(ISERROR(VLOOKUP(B241,'START LİSTE'!$B$6:$F$1259,4,0)),"",VLOOKUP(B241,'START LİSTE'!$B$6:$F$1259,4,0))</f>
      </c>
      <c r="F241" s="48">
        <f>IF(ISERROR(VLOOKUP($B241,'START LİSTE'!$B$6:$F$1259,5,0)),"",VLOOKUP($B241,'START LİSTE'!$B$6:$F$1259,5,0))</f>
      </c>
      <c r="G241" s="96"/>
      <c r="H241" s="49">
        <f t="shared" si="9"/>
      </c>
    </row>
    <row r="242" spans="1:8" ht="18" customHeight="1">
      <c r="A242" s="44">
        <f t="shared" si="8"/>
      </c>
      <c r="B242" s="45"/>
      <c r="C242" s="46">
        <f>IF(ISERROR(VLOOKUP(B242,'START LİSTE'!$B$6:$F$1259,2,0)),"",VLOOKUP(B242,'START LİSTE'!$B$6:$F$1259,2,0))</f>
      </c>
      <c r="D242" s="46">
        <f>IF(ISERROR(VLOOKUP(B242,'START LİSTE'!$B$6:$F$1259,3,0)),"",VLOOKUP(B242,'START LİSTE'!$B$6:$F$1259,3,0))</f>
      </c>
      <c r="E242" s="47">
        <f>IF(ISERROR(VLOOKUP(B242,'START LİSTE'!$B$6:$F$1259,4,0)),"",VLOOKUP(B242,'START LİSTE'!$B$6:$F$1259,4,0))</f>
      </c>
      <c r="F242" s="48">
        <f>IF(ISERROR(VLOOKUP($B242,'START LİSTE'!$B$6:$F$1259,5,0)),"",VLOOKUP($B242,'START LİSTE'!$B$6:$F$1259,5,0))</f>
      </c>
      <c r="G242" s="96"/>
      <c r="H242" s="49">
        <f t="shared" si="9"/>
      </c>
    </row>
    <row r="243" spans="1:8" ht="18" customHeight="1">
      <c r="A243" s="44">
        <f t="shared" si="8"/>
      </c>
      <c r="B243" s="45"/>
      <c r="C243" s="46">
        <f>IF(ISERROR(VLOOKUP(B243,'START LİSTE'!$B$6:$F$1259,2,0)),"",VLOOKUP(B243,'START LİSTE'!$B$6:$F$1259,2,0))</f>
      </c>
      <c r="D243" s="46">
        <f>IF(ISERROR(VLOOKUP(B243,'START LİSTE'!$B$6:$F$1259,3,0)),"",VLOOKUP(B243,'START LİSTE'!$B$6:$F$1259,3,0))</f>
      </c>
      <c r="E243" s="47">
        <f>IF(ISERROR(VLOOKUP(B243,'START LİSTE'!$B$6:$F$1259,4,0)),"",VLOOKUP(B243,'START LİSTE'!$B$6:$F$1259,4,0))</f>
      </c>
      <c r="F243" s="48">
        <f>IF(ISERROR(VLOOKUP($B243,'START LİSTE'!$B$6:$F$1259,5,0)),"",VLOOKUP($B243,'START LİSTE'!$B$6:$F$1259,5,0))</f>
      </c>
      <c r="G243" s="96"/>
      <c r="H243" s="49">
        <f t="shared" si="9"/>
      </c>
    </row>
    <row r="244" spans="1:8" ht="18" customHeight="1">
      <c r="A244" s="44">
        <f t="shared" si="8"/>
      </c>
      <c r="B244" s="45"/>
      <c r="C244" s="46">
        <f>IF(ISERROR(VLOOKUP(B244,'START LİSTE'!$B$6:$F$1259,2,0)),"",VLOOKUP(B244,'START LİSTE'!$B$6:$F$1259,2,0))</f>
      </c>
      <c r="D244" s="46">
        <f>IF(ISERROR(VLOOKUP(B244,'START LİSTE'!$B$6:$F$1259,3,0)),"",VLOOKUP(B244,'START LİSTE'!$B$6:$F$1259,3,0))</f>
      </c>
      <c r="E244" s="47">
        <f>IF(ISERROR(VLOOKUP(B244,'START LİSTE'!$B$6:$F$1259,4,0)),"",VLOOKUP(B244,'START LİSTE'!$B$6:$F$1259,4,0))</f>
      </c>
      <c r="F244" s="48">
        <f>IF(ISERROR(VLOOKUP($B244,'START LİSTE'!$B$6:$F$1259,5,0)),"",VLOOKUP($B244,'START LİSTE'!$B$6:$F$1259,5,0))</f>
      </c>
      <c r="G244" s="96"/>
      <c r="H244" s="49">
        <f t="shared" si="9"/>
      </c>
    </row>
    <row r="245" spans="1:8" ht="18" customHeight="1">
      <c r="A245" s="44">
        <f t="shared" si="8"/>
      </c>
      <c r="B245" s="45"/>
      <c r="C245" s="46">
        <f>IF(ISERROR(VLOOKUP(B245,'START LİSTE'!$B$6:$F$1259,2,0)),"",VLOOKUP(B245,'START LİSTE'!$B$6:$F$1259,2,0))</f>
      </c>
      <c r="D245" s="46">
        <f>IF(ISERROR(VLOOKUP(B245,'START LİSTE'!$B$6:$F$1259,3,0)),"",VLOOKUP(B245,'START LİSTE'!$B$6:$F$1259,3,0))</f>
      </c>
      <c r="E245" s="47">
        <f>IF(ISERROR(VLOOKUP(B245,'START LİSTE'!$B$6:$F$1259,4,0)),"",VLOOKUP(B245,'START LİSTE'!$B$6:$F$1259,4,0))</f>
      </c>
      <c r="F245" s="48">
        <f>IF(ISERROR(VLOOKUP($B245,'START LİSTE'!$B$6:$F$1259,5,0)),"",VLOOKUP($B245,'START LİSTE'!$B$6:$F$1259,5,0))</f>
      </c>
      <c r="G245" s="96"/>
      <c r="H245" s="49">
        <f t="shared" si="9"/>
      </c>
    </row>
    <row r="246" spans="1:8" ht="18" customHeight="1">
      <c r="A246" s="44">
        <f t="shared" si="8"/>
      </c>
      <c r="B246" s="45"/>
      <c r="C246" s="46">
        <f>IF(ISERROR(VLOOKUP(B246,'START LİSTE'!$B$6:$F$1259,2,0)),"",VLOOKUP(B246,'START LİSTE'!$B$6:$F$1259,2,0))</f>
      </c>
      <c r="D246" s="46">
        <f>IF(ISERROR(VLOOKUP(B246,'START LİSTE'!$B$6:$F$1259,3,0)),"",VLOOKUP(B246,'START LİSTE'!$B$6:$F$1259,3,0))</f>
      </c>
      <c r="E246" s="47">
        <f>IF(ISERROR(VLOOKUP(B246,'START LİSTE'!$B$6:$F$1259,4,0)),"",VLOOKUP(B246,'START LİSTE'!$B$6:$F$1259,4,0))</f>
      </c>
      <c r="F246" s="48">
        <f>IF(ISERROR(VLOOKUP($B246,'START LİSTE'!$B$6:$F$1259,5,0)),"",VLOOKUP($B246,'START LİSTE'!$B$6:$F$1259,5,0))</f>
      </c>
      <c r="G246" s="96"/>
      <c r="H246" s="49">
        <f t="shared" si="9"/>
      </c>
    </row>
    <row r="247" spans="1:8" ht="18" customHeight="1">
      <c r="A247" s="44">
        <f t="shared" si="8"/>
      </c>
      <c r="B247" s="45"/>
      <c r="C247" s="46">
        <f>IF(ISERROR(VLOOKUP(B247,'START LİSTE'!$B$6:$F$1259,2,0)),"",VLOOKUP(B247,'START LİSTE'!$B$6:$F$1259,2,0))</f>
      </c>
      <c r="D247" s="46">
        <f>IF(ISERROR(VLOOKUP(B247,'START LİSTE'!$B$6:$F$1259,3,0)),"",VLOOKUP(B247,'START LİSTE'!$B$6:$F$1259,3,0))</f>
      </c>
      <c r="E247" s="47">
        <f>IF(ISERROR(VLOOKUP(B247,'START LİSTE'!$B$6:$F$1259,4,0)),"",VLOOKUP(B247,'START LİSTE'!$B$6:$F$1259,4,0))</f>
      </c>
      <c r="F247" s="48">
        <f>IF(ISERROR(VLOOKUP($B247,'START LİSTE'!$B$6:$F$1259,5,0)),"",VLOOKUP($B247,'START LİSTE'!$B$6:$F$1259,5,0))</f>
      </c>
      <c r="G247" s="96"/>
      <c r="H247" s="49">
        <f t="shared" si="9"/>
      </c>
    </row>
    <row r="248" spans="1:8" ht="18" customHeight="1">
      <c r="A248" s="44">
        <f t="shared" si="8"/>
      </c>
      <c r="B248" s="45"/>
      <c r="C248" s="46">
        <f>IF(ISERROR(VLOOKUP(B248,'START LİSTE'!$B$6:$F$1259,2,0)),"",VLOOKUP(B248,'START LİSTE'!$B$6:$F$1259,2,0))</f>
      </c>
      <c r="D248" s="46">
        <f>IF(ISERROR(VLOOKUP(B248,'START LİSTE'!$B$6:$F$1259,3,0)),"",VLOOKUP(B248,'START LİSTE'!$B$6:$F$1259,3,0))</f>
      </c>
      <c r="E248" s="47">
        <f>IF(ISERROR(VLOOKUP(B248,'START LİSTE'!$B$6:$F$1259,4,0)),"",VLOOKUP(B248,'START LİSTE'!$B$6:$F$1259,4,0))</f>
      </c>
      <c r="F248" s="48">
        <f>IF(ISERROR(VLOOKUP($B248,'START LİSTE'!$B$6:$F$1259,5,0)),"",VLOOKUP($B248,'START LİSTE'!$B$6:$F$1259,5,0))</f>
      </c>
      <c r="G248" s="96"/>
      <c r="H248" s="49">
        <f t="shared" si="9"/>
      </c>
    </row>
    <row r="249" spans="1:8" ht="18" customHeight="1">
      <c r="A249" s="44">
        <f t="shared" si="8"/>
      </c>
      <c r="B249" s="45"/>
      <c r="C249" s="46">
        <f>IF(ISERROR(VLOOKUP(B249,'START LİSTE'!$B$6:$F$1259,2,0)),"",VLOOKUP(B249,'START LİSTE'!$B$6:$F$1259,2,0))</f>
      </c>
      <c r="D249" s="46">
        <f>IF(ISERROR(VLOOKUP(B249,'START LİSTE'!$B$6:$F$1259,3,0)),"",VLOOKUP(B249,'START LİSTE'!$B$6:$F$1259,3,0))</f>
      </c>
      <c r="E249" s="47">
        <f>IF(ISERROR(VLOOKUP(B249,'START LİSTE'!$B$6:$F$1259,4,0)),"",VLOOKUP(B249,'START LİSTE'!$B$6:$F$1259,4,0))</f>
      </c>
      <c r="F249" s="48">
        <f>IF(ISERROR(VLOOKUP($B249,'START LİSTE'!$B$6:$F$1259,5,0)),"",VLOOKUP($B249,'START LİSTE'!$B$6:$F$1259,5,0))</f>
      </c>
      <c r="G249" s="96"/>
      <c r="H249" s="49">
        <f t="shared" si="9"/>
      </c>
    </row>
    <row r="250" spans="1:8" ht="18" customHeight="1">
      <c r="A250" s="44">
        <f t="shared" si="8"/>
      </c>
      <c r="B250" s="45"/>
      <c r="C250" s="46">
        <f>IF(ISERROR(VLOOKUP(B250,'START LİSTE'!$B$6:$F$1259,2,0)),"",VLOOKUP(B250,'START LİSTE'!$B$6:$F$1259,2,0))</f>
      </c>
      <c r="D250" s="46">
        <f>IF(ISERROR(VLOOKUP(B250,'START LİSTE'!$B$6:$F$1259,3,0)),"",VLOOKUP(B250,'START LİSTE'!$B$6:$F$1259,3,0))</f>
      </c>
      <c r="E250" s="47">
        <f>IF(ISERROR(VLOOKUP(B250,'START LİSTE'!$B$6:$F$1259,4,0)),"",VLOOKUP(B250,'START LİSTE'!$B$6:$F$1259,4,0))</f>
      </c>
      <c r="F250" s="48">
        <f>IF(ISERROR(VLOOKUP($B250,'START LİSTE'!$B$6:$F$1259,5,0)),"",VLOOKUP($B250,'START LİSTE'!$B$6:$F$1259,5,0))</f>
      </c>
      <c r="G250" s="96"/>
      <c r="H250" s="49">
        <f t="shared" si="9"/>
      </c>
    </row>
    <row r="251" spans="1:8" ht="18" customHeight="1">
      <c r="A251" s="44">
        <f t="shared" si="8"/>
      </c>
      <c r="B251" s="45"/>
      <c r="C251" s="46">
        <f>IF(ISERROR(VLOOKUP(B251,'START LİSTE'!$B$6:$F$1259,2,0)),"",VLOOKUP(B251,'START LİSTE'!$B$6:$F$1259,2,0))</f>
      </c>
      <c r="D251" s="46">
        <f>IF(ISERROR(VLOOKUP(B251,'START LİSTE'!$B$6:$F$1259,3,0)),"",VLOOKUP(B251,'START LİSTE'!$B$6:$F$1259,3,0))</f>
      </c>
      <c r="E251" s="47">
        <f>IF(ISERROR(VLOOKUP(B251,'START LİSTE'!$B$6:$F$1259,4,0)),"",VLOOKUP(B251,'START LİSTE'!$B$6:$F$1259,4,0))</f>
      </c>
      <c r="F251" s="48">
        <f>IF(ISERROR(VLOOKUP($B251,'START LİSTE'!$B$6:$F$1259,5,0)),"",VLOOKUP($B251,'START LİSTE'!$B$6:$F$1259,5,0))</f>
      </c>
      <c r="G251" s="96"/>
      <c r="H251" s="49">
        <f t="shared" si="9"/>
      </c>
    </row>
    <row r="252" spans="1:8" ht="18" customHeight="1">
      <c r="A252" s="44">
        <f t="shared" si="8"/>
      </c>
      <c r="B252" s="45"/>
      <c r="C252" s="46">
        <f>IF(ISERROR(VLOOKUP(B252,'START LİSTE'!$B$6:$F$1259,2,0)),"",VLOOKUP(B252,'START LİSTE'!$B$6:$F$1259,2,0))</f>
      </c>
      <c r="D252" s="46">
        <f>IF(ISERROR(VLOOKUP(B252,'START LİSTE'!$B$6:$F$1259,3,0)),"",VLOOKUP(B252,'START LİSTE'!$B$6:$F$1259,3,0))</f>
      </c>
      <c r="E252" s="47">
        <f>IF(ISERROR(VLOOKUP(B252,'START LİSTE'!$B$6:$F$1259,4,0)),"",VLOOKUP(B252,'START LİSTE'!$B$6:$F$1259,4,0))</f>
      </c>
      <c r="F252" s="48">
        <f>IF(ISERROR(VLOOKUP($B252,'START LİSTE'!$B$6:$F$1259,5,0)),"",VLOOKUP($B252,'START LİSTE'!$B$6:$F$1259,5,0))</f>
      </c>
      <c r="G252" s="96"/>
      <c r="H252" s="49">
        <f t="shared" si="9"/>
      </c>
    </row>
    <row r="253" spans="1:8" ht="18" customHeight="1">
      <c r="A253" s="44">
        <f t="shared" si="8"/>
      </c>
      <c r="B253" s="45"/>
      <c r="C253" s="46">
        <f>IF(ISERROR(VLOOKUP(B253,'START LİSTE'!$B$6:$F$1259,2,0)),"",VLOOKUP(B253,'START LİSTE'!$B$6:$F$1259,2,0))</f>
      </c>
      <c r="D253" s="46">
        <f>IF(ISERROR(VLOOKUP(B253,'START LİSTE'!$B$6:$F$1259,3,0)),"",VLOOKUP(B253,'START LİSTE'!$B$6:$F$1259,3,0))</f>
      </c>
      <c r="E253" s="47">
        <f>IF(ISERROR(VLOOKUP(B253,'START LİSTE'!$B$6:$F$1259,4,0)),"",VLOOKUP(B253,'START LİSTE'!$B$6:$F$1259,4,0))</f>
      </c>
      <c r="F253" s="48">
        <f>IF(ISERROR(VLOOKUP($B253,'START LİSTE'!$B$6:$F$1259,5,0)),"",VLOOKUP($B253,'START LİSTE'!$B$6:$F$1259,5,0))</f>
      </c>
      <c r="G253" s="96"/>
      <c r="H253" s="49">
        <f t="shared" si="9"/>
      </c>
    </row>
    <row r="254" spans="1:8" ht="18" customHeight="1">
      <c r="A254" s="44">
        <f t="shared" si="8"/>
      </c>
      <c r="B254" s="45"/>
      <c r="C254" s="46">
        <f>IF(ISERROR(VLOOKUP(B254,'START LİSTE'!$B$6:$F$1259,2,0)),"",VLOOKUP(B254,'START LİSTE'!$B$6:$F$1259,2,0))</f>
      </c>
      <c r="D254" s="46">
        <f>IF(ISERROR(VLOOKUP(B254,'START LİSTE'!$B$6:$F$1259,3,0)),"",VLOOKUP(B254,'START LİSTE'!$B$6:$F$1259,3,0))</f>
      </c>
      <c r="E254" s="47">
        <f>IF(ISERROR(VLOOKUP(B254,'START LİSTE'!$B$6:$F$1259,4,0)),"",VLOOKUP(B254,'START LİSTE'!$B$6:$F$1259,4,0))</f>
      </c>
      <c r="F254" s="48">
        <f>IF(ISERROR(VLOOKUP($B254,'START LİSTE'!$B$6:$F$1259,5,0)),"",VLOOKUP($B254,'START LİSTE'!$B$6:$F$1259,5,0))</f>
      </c>
      <c r="G254" s="96"/>
      <c r="H254" s="49">
        <f t="shared" si="9"/>
      </c>
    </row>
    <row r="255" spans="1:8" ht="18" customHeight="1">
      <c r="A255" s="44">
        <f t="shared" si="8"/>
      </c>
      <c r="B255" s="45"/>
      <c r="C255" s="46">
        <f>IF(ISERROR(VLOOKUP(B255,'START LİSTE'!$B$6:$F$1259,2,0)),"",VLOOKUP(B255,'START LİSTE'!$B$6:$F$1259,2,0))</f>
      </c>
      <c r="D255" s="46">
        <f>IF(ISERROR(VLOOKUP(B255,'START LİSTE'!$B$6:$F$1259,3,0)),"",VLOOKUP(B255,'START LİSTE'!$B$6:$F$1259,3,0))</f>
      </c>
      <c r="E255" s="47">
        <f>IF(ISERROR(VLOOKUP(B255,'START LİSTE'!$B$6:$F$1259,4,0)),"",VLOOKUP(B255,'START LİSTE'!$B$6:$F$1259,4,0))</f>
      </c>
      <c r="F255" s="48">
        <f>IF(ISERROR(VLOOKUP($B255,'START LİSTE'!$B$6:$F$1259,5,0)),"",VLOOKUP($B255,'START LİSTE'!$B$6:$F$1259,5,0))</f>
      </c>
      <c r="G255" s="96"/>
      <c r="H255" s="49">
        <f t="shared" si="9"/>
      </c>
    </row>
  </sheetData>
  <sheetProtection password="EF9D" sheet="1"/>
  <mergeCells count="5">
    <mergeCell ref="A4:C4"/>
    <mergeCell ref="A1:H1"/>
    <mergeCell ref="A2:H2"/>
    <mergeCell ref="A3:H3"/>
    <mergeCell ref="F4:H4"/>
  </mergeCells>
  <conditionalFormatting sqref="H6:H255">
    <cfRule type="containsText" priority="2" dxfId="1" operator="containsText" stopIfTrue="1" text="$E$7=&quot;&quot;F&quot;&quot;">
      <formula>NOT(ISERROR(SEARCH("$E$7=""F""",H6)))</formula>
    </cfRule>
    <cfRule type="containsText" priority="4" dxfId="1" operator="containsText" stopIfTrue="1" text="F=E7">
      <formula>NOT(ISERROR(SEARCH("F=E7",H6)))</formula>
    </cfRule>
  </conditionalFormatting>
  <conditionalFormatting sqref="B6:B255">
    <cfRule type="duplicateValues" priority="1" dxfId="1" stopIfTrue="1">
      <formula>AND(COUNTIF($B$6:$B$255,B6)&gt;1,NOT(ISBLANK(B6)))</formula>
    </cfRule>
  </conditionalFormatting>
  <printOptions horizontalCentered="1"/>
  <pageMargins left="0.6692913385826772" right="0.2362204724409449" top="0.47" bottom="0.41" header="0.3937007874015748" footer="0.29"/>
  <pageSetup horizontalDpi="300" verticalDpi="300" orientation="portrait" paperSize="9" scale="86"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BA152"/>
  <sheetViews>
    <sheetView view="pageBreakPreview" zoomScaleSheetLayoutView="100" zoomScalePageLayoutView="0" workbookViewId="0" topLeftCell="A10">
      <selection activeCell="B35" sqref="B35"/>
    </sheetView>
  </sheetViews>
  <sheetFormatPr defaultColWidth="9.00390625" defaultRowHeight="12.75"/>
  <cols>
    <col min="1" max="1" width="6.375" style="31" customWidth="1"/>
    <col min="2" max="2" width="30.75390625" style="23" customWidth="1"/>
    <col min="3" max="3" width="6.125" style="23" customWidth="1"/>
    <col min="4" max="4" width="23.75390625" style="23" customWidth="1"/>
    <col min="5" max="5" width="6.75390625" style="23" customWidth="1"/>
    <col min="6" max="6" width="7.125" style="23" customWidth="1"/>
    <col min="7" max="7" width="5.75390625" style="23" hidden="1" customWidth="1"/>
    <col min="8" max="8" width="6.00390625" style="23" customWidth="1"/>
    <col min="9" max="9" width="5.375" style="23" hidden="1" customWidth="1"/>
    <col min="10" max="10" width="6.25390625" style="31" customWidth="1"/>
    <col min="11" max="12" width="8.875" style="23" customWidth="1"/>
    <col min="13" max="52" width="9.125" style="23" customWidth="1"/>
    <col min="53" max="53" width="0" style="32" hidden="1" customWidth="1"/>
    <col min="54" max="16384" width="9.125" style="23" customWidth="1"/>
  </cols>
  <sheetData>
    <row r="1" spans="1:53" s="1" customFormat="1" ht="30" customHeight="1">
      <c r="A1" s="126" t="str">
        <f>KAPAK!A2</f>
        <v>Türkiye Atletizm Federasyonu
Manisa Atletizm İl Temsilciliği</v>
      </c>
      <c r="B1" s="126"/>
      <c r="C1" s="126"/>
      <c r="D1" s="126"/>
      <c r="E1" s="126"/>
      <c r="F1" s="126"/>
      <c r="G1" s="126"/>
      <c r="H1" s="126"/>
      <c r="I1" s="126"/>
      <c r="J1" s="126"/>
      <c r="BA1" s="2"/>
    </row>
    <row r="2" spans="1:53" s="1" customFormat="1" ht="18" customHeight="1">
      <c r="A2" s="155" t="str">
        <f>KAPAK!B24</f>
        <v>Küçükler ve Yıldızlar Bölgesel Kros Ligi 1.Kademe</v>
      </c>
      <c r="B2" s="155"/>
      <c r="C2" s="155"/>
      <c r="D2" s="155"/>
      <c r="E2" s="155"/>
      <c r="F2" s="155"/>
      <c r="G2" s="155"/>
      <c r="H2" s="155"/>
      <c r="I2" s="155"/>
      <c r="J2" s="155"/>
      <c r="BA2" s="2"/>
    </row>
    <row r="3" spans="1:53" s="1" customFormat="1" ht="14.25" customHeight="1">
      <c r="A3" s="156" t="str">
        <f>KAPAK!B27</f>
        <v>Manisa</v>
      </c>
      <c r="B3" s="156"/>
      <c r="C3" s="156"/>
      <c r="D3" s="156"/>
      <c r="E3" s="156"/>
      <c r="F3" s="156"/>
      <c r="G3" s="156"/>
      <c r="H3" s="156"/>
      <c r="I3" s="156"/>
      <c r="J3" s="156"/>
      <c r="BA3" s="2"/>
    </row>
    <row r="4" spans="1:53" s="1" customFormat="1" ht="18" customHeight="1">
      <c r="A4" s="157" t="str">
        <f>KAPAK!B26</f>
        <v>Yıldız Erkekler</v>
      </c>
      <c r="B4" s="157"/>
      <c r="C4" s="158" t="str">
        <f>KAPAK!B25</f>
        <v>2000 Metre</v>
      </c>
      <c r="D4" s="158"/>
      <c r="E4" s="159">
        <f>KAPAK!B28</f>
        <v>41672.458333333336</v>
      </c>
      <c r="F4" s="159"/>
      <c r="G4" s="159"/>
      <c r="H4" s="159"/>
      <c r="I4" s="159"/>
      <c r="J4" s="159"/>
      <c r="BA4" s="2"/>
    </row>
    <row r="5" spans="1:53" s="4" customFormat="1" ht="26.25" customHeight="1">
      <c r="A5" s="61" t="s">
        <v>5</v>
      </c>
      <c r="B5" s="54" t="s">
        <v>22</v>
      </c>
      <c r="C5" s="62" t="s">
        <v>1</v>
      </c>
      <c r="D5" s="54" t="s">
        <v>3</v>
      </c>
      <c r="E5" s="54" t="s">
        <v>8</v>
      </c>
      <c r="F5" s="54" t="s">
        <v>7</v>
      </c>
      <c r="G5" s="54" t="s">
        <v>9</v>
      </c>
      <c r="H5" s="54" t="s">
        <v>15</v>
      </c>
      <c r="I5" s="63" t="s">
        <v>14</v>
      </c>
      <c r="J5" s="54" t="s">
        <v>6</v>
      </c>
      <c r="K5" s="3"/>
      <c r="L5" s="3"/>
      <c r="M5" s="3"/>
      <c r="N5" s="3"/>
      <c r="BA5" s="5"/>
    </row>
    <row r="6" spans="1:53" s="1" customFormat="1" ht="15" customHeight="1">
      <c r="A6" s="6"/>
      <c r="B6" s="7"/>
      <c r="C6" s="33">
        <v>740</v>
      </c>
      <c r="D6" s="8" t="str">
        <f>IF(ISERROR(VLOOKUP($C6,'START LİSTE'!$B$6:$F$1031,2,0)),"",VLOOKUP($C6,'START LİSTE'!$B$6:$F$1031,2,0))</f>
        <v>SAFA GÜLEN</v>
      </c>
      <c r="E6" s="9" t="str">
        <f>IF(ISERROR(VLOOKUP($C6,'START LİSTE'!$B$6:$F$1031,4,0)),"",VLOOKUP($C6,'START LİSTE'!$B$6:$F$1031,4,0))</f>
        <v>T</v>
      </c>
      <c r="F6" s="10">
        <f>IF(ISERROR(VLOOKUP($C6,'FERDİ SONUÇ'!$B$6:$H$1140,6,0)),"",VLOOKUP($C6,'FERDİ SONUÇ'!$B$6:$H$1140,6,0))</f>
        <v>1056</v>
      </c>
      <c r="G6" s="11">
        <f>IF(OR(E6="",F6="DQ",F6="DNF",F6="DNS",F6=""),"-",VLOOKUP(C6,'FERDİ SONUÇ'!$B$6:$H$1140,7,0))</f>
        <v>15</v>
      </c>
      <c r="H6" s="11">
        <f>IF(OR(E6="",E6="F",F6="DQ",F6="DNF",F6="DNS",F6=""),"-",VLOOKUP(C6,'FERDİ SONUÇ'!$B$6:$H$1140,7,0))</f>
        <v>15</v>
      </c>
      <c r="I6" s="12">
        <f>IF(ISERROR(SMALL(H6:H9,1)),"-",SMALL(H6:H9,1))</f>
        <v>6</v>
      </c>
      <c r="J6" s="13"/>
      <c r="K6" s="3"/>
      <c r="BA6" s="2">
        <v>1000</v>
      </c>
    </row>
    <row r="7" spans="1:53" s="1" customFormat="1" ht="15" customHeight="1">
      <c r="A7" s="14"/>
      <c r="B7" s="15"/>
      <c r="C7" s="34">
        <v>741</v>
      </c>
      <c r="D7" s="16" t="str">
        <f>IF(ISERROR(VLOOKUP($C7,'START LİSTE'!$B$6:$F$1031,2,0)),"",VLOOKUP($C7,'START LİSTE'!$B$6:$F$1031,2,0))</f>
        <v>NEBİ SÜMBÜL</v>
      </c>
      <c r="E7" s="17" t="str">
        <f>IF(ISERROR(VLOOKUP($C7,'START LİSTE'!$B$6:$F$1031,4,0)),"",VLOOKUP($C7,'START LİSTE'!$B$6:$F$1031,4,0))</f>
        <v>T</v>
      </c>
      <c r="F7" s="18">
        <f>IF(ISERROR(VLOOKUP($C7,'FERDİ SONUÇ'!$B$6:$H$1140,6,0)),"",VLOOKUP($C7,'FERDİ SONUÇ'!$B$6:$H$1140,6,0))</f>
        <v>1109</v>
      </c>
      <c r="G7" s="19">
        <f>IF(OR(E7="",F7="DQ",F7="DNF",F7="DNS",F7=""),"-",VLOOKUP(C7,'FERDİ SONUÇ'!$B$6:$H$1140,7,0))</f>
        <v>19</v>
      </c>
      <c r="H7" s="19">
        <f>IF(OR(E7="",E7="F",F7="DQ",F7="DNF",F7="DNS",F7=""),"-",VLOOKUP(C7,'FERDİ SONUÇ'!$B$6:$H$1140,7,0))</f>
        <v>19</v>
      </c>
      <c r="I7" s="20">
        <f>IF(ISERROR(SMALL(H6:H9,2)),"-",SMALL(H6:H9,2))</f>
        <v>12</v>
      </c>
      <c r="J7" s="21"/>
      <c r="K7" s="3"/>
      <c r="BA7" s="2">
        <v>1001</v>
      </c>
    </row>
    <row r="8" spans="1:53" s="1" customFormat="1" ht="15" customHeight="1">
      <c r="A8" s="35">
        <f>IF(AND(B8&lt;&gt;"",J8&lt;&gt;"DQ"),COUNT(J$6:J$125)-(RANK(J8,J$6:J$125)+COUNTIF(J$6:J8,J8))+2,IF(C6&lt;&gt;"",BA8,""))</f>
        <v>3</v>
      </c>
      <c r="B8" s="15" t="str">
        <f>IF(ISERROR(VLOOKUP(C6,'START LİSTE'!$B$6:$F$1031,3,0)),"",VLOOKUP(C6,'START LİSTE'!$B$6:$F$1031,3,0))</f>
        <v>ANTALYA GENÇLER BİRLİĞİ S.K</v>
      </c>
      <c r="C8" s="34">
        <v>742</v>
      </c>
      <c r="D8" s="16" t="str">
        <f>IF(ISERROR(VLOOKUP($C8,'START LİSTE'!$B$6:$F$1031,2,0)),"",VLOOKUP($C8,'START LİSTE'!$B$6:$F$1031,2,0))</f>
        <v>FATİH YILMAZ</v>
      </c>
      <c r="E8" s="17" t="str">
        <f>IF(ISERROR(VLOOKUP($C8,'START LİSTE'!$B$6:$F$1031,4,0)),"",VLOOKUP($C8,'START LİSTE'!$B$6:$F$1031,4,0))</f>
        <v>T</v>
      </c>
      <c r="F8" s="18">
        <f>IF(ISERROR(VLOOKUP($C8,'FERDİ SONUÇ'!$B$6:$H$1140,6,0)),"",VLOOKUP($C8,'FERDİ SONUÇ'!$B$6:$H$1140,6,0))</f>
        <v>958</v>
      </c>
      <c r="G8" s="19">
        <f>IF(OR(E8="",F8="DQ",F8="DNF",F8="DNS",F8=""),"-",VLOOKUP(C8,'FERDİ SONUÇ'!$B$6:$H$1140,7,0))</f>
        <v>6</v>
      </c>
      <c r="H8" s="19">
        <f>IF(OR(E8="",E8="F",F8="DQ",F8="DNF",F8="DNS",F8=""),"-",VLOOKUP(C8,'FERDİ SONUÇ'!$B$6:$H$1140,7,0))</f>
        <v>6</v>
      </c>
      <c r="I8" s="20">
        <f>IF(ISERROR(SMALL(H6:H9,3)),"-",SMALL(H6:H9,3))</f>
        <v>15</v>
      </c>
      <c r="J8" s="22">
        <f>IF(C6="","",IF(OR(I6="-",I7="-",I8="-"),"DQ",SUM(I6,I7,I8)))</f>
        <v>33</v>
      </c>
      <c r="K8" s="3"/>
      <c r="BA8" s="2">
        <v>1002</v>
      </c>
    </row>
    <row r="9" spans="1:53" s="1" customFormat="1" ht="15" customHeight="1">
      <c r="A9" s="14"/>
      <c r="B9" s="15"/>
      <c r="C9" s="34">
        <v>743</v>
      </c>
      <c r="D9" s="16" t="str">
        <f>IF(ISERROR(VLOOKUP($C9,'START LİSTE'!$B$6:$F$1031,2,0)),"",VLOOKUP($C9,'START LİSTE'!$B$6:$F$1031,2,0))</f>
        <v>EMRAH ELDEMİR</v>
      </c>
      <c r="E9" s="17" t="str">
        <f>IF(ISERROR(VLOOKUP($C9,'START LİSTE'!$B$6:$F$1031,4,0)),"",VLOOKUP($C9,'START LİSTE'!$B$6:$F$1031,4,0))</f>
        <v>T</v>
      </c>
      <c r="F9" s="18">
        <f>IF(ISERROR(VLOOKUP($C9,'FERDİ SONUÇ'!$B$6:$H$1140,6,0)),"",VLOOKUP($C9,'FERDİ SONUÇ'!$B$6:$H$1140,6,0))</f>
        <v>1041</v>
      </c>
      <c r="G9" s="19">
        <f>IF(OR(E9="",F9="DQ",F9="DNF",F9="DNS",F9=""),"-",VLOOKUP(C9,'FERDİ SONUÇ'!$B$6:$H$1140,7,0))</f>
        <v>12</v>
      </c>
      <c r="H9" s="19">
        <f>IF(OR(E9="",E9="F",F9="DQ",F9="DNF",F9="DNS",F9=""),"-",VLOOKUP(C9,'FERDİ SONUÇ'!$B$6:$H$1140,7,0))</f>
        <v>12</v>
      </c>
      <c r="I9" s="20">
        <f>IF(ISERROR(SMALL(H6:H9,4)),"-",SMALL(H6:H9,4))</f>
        <v>19</v>
      </c>
      <c r="J9" s="21"/>
      <c r="K9" s="3"/>
      <c r="BA9" s="2">
        <v>1003</v>
      </c>
    </row>
    <row r="10" spans="1:53" ht="15" customHeight="1">
      <c r="A10" s="6"/>
      <c r="B10" s="7"/>
      <c r="C10" s="33">
        <v>748</v>
      </c>
      <c r="D10" s="8" t="str">
        <f>IF(ISERROR(VLOOKUP($C10,'START LİSTE'!$B$6:$F$1031,2,0)),"",VLOOKUP($C10,'START LİSTE'!$B$6:$F$1031,2,0))</f>
        <v>SERDAL KARATAŞ</v>
      </c>
      <c r="E10" s="9" t="str">
        <f>IF(ISERROR(VLOOKUP($C10,'START LİSTE'!$B$6:$F$1031,4,0)),"",VLOOKUP($C10,'START LİSTE'!$B$6:$F$1031,4,0))</f>
        <v>T</v>
      </c>
      <c r="F10" s="10" t="str">
        <f>IF(ISERROR(VLOOKUP($C10,'FERDİ SONUÇ'!$B$6:$H$1140,6,0)),"",VLOOKUP($C10,'FERDİ SONUÇ'!$B$6:$H$1140,6,0))</f>
        <v>DNS</v>
      </c>
      <c r="G10" s="11" t="str">
        <f>IF(OR(E10="",F10="DQ",F10="DNF",F10="DNS",F10=""),"-",VLOOKUP(C10,'FERDİ SONUÇ'!$B$6:$H$1140,7,0))</f>
        <v>-</v>
      </c>
      <c r="H10" s="11" t="str">
        <f>IF(OR(E10="",E10="F",F10="DQ",F10="DNF",F10="DNS",F10=""),"-",VLOOKUP(C10,'FERDİ SONUÇ'!$B$6:$H$1140,7,0))</f>
        <v>-</v>
      </c>
      <c r="I10" s="12">
        <f>IF(ISERROR(SMALL(H10:H13,1)),"-",SMALL(H10:H13,1))</f>
        <v>1</v>
      </c>
      <c r="J10" s="13"/>
      <c r="BA10" s="2">
        <v>1006</v>
      </c>
    </row>
    <row r="11" spans="1:53" ht="15" customHeight="1">
      <c r="A11" s="14"/>
      <c r="B11" s="15"/>
      <c r="C11" s="34">
        <v>749</v>
      </c>
      <c r="D11" s="16" t="str">
        <f>IF(ISERROR(VLOOKUP($C11,'START LİSTE'!$B$6:$F$1031,2,0)),"",VLOOKUP($C11,'START LİSTE'!$B$6:$F$1031,2,0))</f>
        <v>AGİT KARATAŞ</v>
      </c>
      <c r="E11" s="17" t="str">
        <f>IF(ISERROR(VLOOKUP($C11,'START LİSTE'!$B$6:$F$1031,4,0)),"",VLOOKUP($C11,'START LİSTE'!$B$6:$F$1031,4,0))</f>
        <v>T</v>
      </c>
      <c r="F11" s="18">
        <f>IF(ISERROR(VLOOKUP($C11,'FERDİ SONUÇ'!$B$6:$H$1140,6,0)),"",VLOOKUP($C11,'FERDİ SONUÇ'!$B$6:$H$1140,6,0))</f>
        <v>955</v>
      </c>
      <c r="G11" s="19">
        <f>IF(OR(E11="",F11="DQ",F11="DNF",F11="DNS",F11=""),"-",VLOOKUP(C11,'FERDİ SONUÇ'!$B$6:$H$1140,7,0))</f>
        <v>4</v>
      </c>
      <c r="H11" s="19">
        <f>IF(OR(E11="",E11="F",F11="DQ",F11="DNF",F11="DNS",F11=""),"-",VLOOKUP(C11,'FERDİ SONUÇ'!$B$6:$H$1140,7,0))</f>
        <v>4</v>
      </c>
      <c r="I11" s="20">
        <f>IF(ISERROR(SMALL(H10:H13,2)),"-",SMALL(H10:H13,2))</f>
        <v>2</v>
      </c>
      <c r="J11" s="21"/>
      <c r="BA11" s="2">
        <v>1007</v>
      </c>
    </row>
    <row r="12" spans="1:53" ht="15" customHeight="1">
      <c r="A12" s="35">
        <f>IF(AND(B12&lt;&gt;"",J12&lt;&gt;"DQ"),COUNT(J$6:J$125)-(RANK(J12,J$6:J$125)+COUNTIF(J$6:J12,J12))+2,IF(C10&lt;&gt;"",BA12,""))</f>
        <v>1</v>
      </c>
      <c r="B12" s="15" t="str">
        <f>IF(ISERROR(VLOOKUP(C10,'START LİSTE'!$B$6:$F$1031,3,0)),"",VLOOKUP(C10,'START LİSTE'!$B$6:$F$1031,3,0))</f>
        <v>İZMİR ÇİMENTAŞ</v>
      </c>
      <c r="C12" s="34">
        <v>750</v>
      </c>
      <c r="D12" s="16" t="str">
        <f>IF(ISERROR(VLOOKUP($C12,'START LİSTE'!$B$6:$F$1031,2,0)),"",VLOOKUP($C12,'START LİSTE'!$B$6:$F$1031,2,0))</f>
        <v>KADİR KOÇLARDAN</v>
      </c>
      <c r="E12" s="17" t="str">
        <f>IF(ISERROR(VLOOKUP($C12,'START LİSTE'!$B$6:$F$1031,4,0)),"",VLOOKUP($C12,'START LİSTE'!$B$6:$F$1031,4,0))</f>
        <v>T</v>
      </c>
      <c r="F12" s="18">
        <f>IF(ISERROR(VLOOKUP($C12,'FERDİ SONUÇ'!$B$6:$H$1140,6,0)),"",VLOOKUP($C12,'FERDİ SONUÇ'!$B$6:$H$1140,6,0))</f>
        <v>927</v>
      </c>
      <c r="G12" s="19">
        <f>IF(OR(E12="",F12="DQ",F12="DNF",F12="DNS",F12=""),"-",VLOOKUP(C12,'FERDİ SONUÇ'!$B$6:$H$1140,7,0))</f>
        <v>2</v>
      </c>
      <c r="H12" s="19">
        <f>IF(OR(E12="",E12="F",F12="DQ",F12="DNF",F12="DNS",F12=""),"-",VLOOKUP(C12,'FERDİ SONUÇ'!$B$6:$H$1140,7,0))</f>
        <v>2</v>
      </c>
      <c r="I12" s="20">
        <f>IF(ISERROR(SMALL(H10:H13,3)),"-",SMALL(H10:H13,3))</f>
        <v>4</v>
      </c>
      <c r="J12" s="22">
        <f>IF(C10="","",IF(OR(I10="-",I11="-",I12="-"),"DQ",SUM(I10,I11,I12)))</f>
        <v>7</v>
      </c>
      <c r="BA12" s="2">
        <v>1008</v>
      </c>
    </row>
    <row r="13" spans="1:53" ht="15" customHeight="1">
      <c r="A13" s="14"/>
      <c r="B13" s="15"/>
      <c r="C13" s="34">
        <v>751</v>
      </c>
      <c r="D13" s="16" t="str">
        <f>IF(ISERROR(VLOOKUP($C13,'START LİSTE'!$B$6:$F$1031,2,0)),"",VLOOKUP($C13,'START LİSTE'!$B$6:$F$1031,2,0))</f>
        <v>MÜCAHİT DAĞ</v>
      </c>
      <c r="E13" s="17" t="str">
        <f>IF(ISERROR(VLOOKUP($C13,'START LİSTE'!$B$6:$F$1031,4,0)),"",VLOOKUP($C13,'START LİSTE'!$B$6:$F$1031,4,0))</f>
        <v>T</v>
      </c>
      <c r="F13" s="18">
        <f>IF(ISERROR(VLOOKUP($C13,'FERDİ SONUÇ'!$B$6:$H$1140,6,0)),"",VLOOKUP($C13,'FERDİ SONUÇ'!$B$6:$H$1140,6,0))</f>
        <v>924</v>
      </c>
      <c r="G13" s="19">
        <f>IF(OR(E13="",F13="DQ",F13="DNF",F13="DNS",F13=""),"-",VLOOKUP(C13,'FERDİ SONUÇ'!$B$6:$H$1140,7,0))</f>
        <v>1</v>
      </c>
      <c r="H13" s="19">
        <f>IF(OR(E13="",E13="F",F13="DQ",F13="DNF",F13="DNS",F13=""),"-",VLOOKUP(C13,'FERDİ SONUÇ'!$B$6:$H$1140,7,0))</f>
        <v>1</v>
      </c>
      <c r="I13" s="20" t="str">
        <f>IF(ISERROR(SMALL(H10:H13,4)),"-",SMALL(H10:H13,4))</f>
        <v>-</v>
      </c>
      <c r="J13" s="21"/>
      <c r="BA13" s="2">
        <v>1009</v>
      </c>
    </row>
    <row r="14" spans="1:53" ht="15" customHeight="1">
      <c r="A14" s="6"/>
      <c r="B14" s="7"/>
      <c r="C14" s="33">
        <v>752</v>
      </c>
      <c r="D14" s="8" t="str">
        <f>IF(ISERROR(VLOOKUP($C14,'START LİSTE'!$B$6:$F$1031,2,0)),"",VLOOKUP($C14,'START LİSTE'!$B$6:$F$1031,2,0))</f>
        <v>EMİRHAN ŞAHİN</v>
      </c>
      <c r="E14" s="9" t="str">
        <f>IF(ISERROR(VLOOKUP($C14,'START LİSTE'!$B$6:$F$1031,4,0)),"",VLOOKUP($C14,'START LİSTE'!$B$6:$F$1031,4,0))</f>
        <v>T</v>
      </c>
      <c r="F14" s="10">
        <f>IF(ISERROR(VLOOKUP($C14,'FERDİ SONUÇ'!$B$6:$H$1140,6,0)),"",VLOOKUP($C14,'FERDİ SONUÇ'!$B$6:$H$1140,6,0))</f>
        <v>955</v>
      </c>
      <c r="G14" s="11">
        <f>IF(OR(E14="",F14="DQ",F14="DNF",F14="DNS",F14=""),"-",VLOOKUP(C14,'FERDİ SONUÇ'!$B$6:$H$1140,7,0))</f>
        <v>5</v>
      </c>
      <c r="H14" s="11">
        <f>IF(OR(E14="",E14="F",F14="DQ",F14="DNF",F14="DNS",F14=""),"-",VLOOKUP(C14,'FERDİ SONUÇ'!$B$6:$H$1140,7,0))</f>
        <v>5</v>
      </c>
      <c r="I14" s="12">
        <f>IF(ISERROR(SMALL(H14:H17,1)),"-",SMALL(H14:H17,1))</f>
        <v>5</v>
      </c>
      <c r="J14" s="13"/>
      <c r="BA14" s="2">
        <v>1012</v>
      </c>
    </row>
    <row r="15" spans="1:53" ht="15" customHeight="1">
      <c r="A15" s="14"/>
      <c r="B15" s="15"/>
      <c r="C15" s="34">
        <v>753</v>
      </c>
      <c r="D15" s="16" t="str">
        <f>IF(ISERROR(VLOOKUP($C15,'START LİSTE'!$B$6:$F$1031,2,0)),"",VLOOKUP($C15,'START LİSTE'!$B$6:$F$1031,2,0))</f>
        <v>EMİRCAN ŞAHİN</v>
      </c>
      <c r="E15" s="17" t="str">
        <f>IF(ISERROR(VLOOKUP($C15,'START LİSTE'!$B$6:$F$1031,4,0)),"",VLOOKUP($C15,'START LİSTE'!$B$6:$F$1031,4,0))</f>
        <v>T</v>
      </c>
      <c r="F15" s="18">
        <f>IF(ISERROR(VLOOKUP($C15,'FERDİ SONUÇ'!$B$6:$H$1140,6,0)),"",VLOOKUP($C15,'FERDİ SONUÇ'!$B$6:$H$1140,6,0))</f>
        <v>1007</v>
      </c>
      <c r="G15" s="19">
        <f>IF(OR(E15="",F15="DQ",F15="DNF",F15="DNS",F15=""),"-",VLOOKUP(C15,'FERDİ SONUÇ'!$B$6:$H$1140,7,0))</f>
        <v>8</v>
      </c>
      <c r="H15" s="19">
        <f>IF(OR(E15="",E15="F",F15="DQ",F15="DNF",F15="DNS",F15=""),"-",VLOOKUP(C15,'FERDİ SONUÇ'!$B$6:$H$1140,7,0))</f>
        <v>8</v>
      </c>
      <c r="I15" s="20">
        <f>IF(ISERROR(SMALL(H14:H17,2)),"-",SMALL(H14:H17,2))</f>
        <v>8</v>
      </c>
      <c r="J15" s="21"/>
      <c r="BA15" s="2">
        <v>1013</v>
      </c>
    </row>
    <row r="16" spans="1:53" ht="15" customHeight="1">
      <c r="A16" s="35">
        <f>IF(AND(B16&lt;&gt;"",J16&lt;&gt;"DQ"),COUNT(J$6:J$125)-(RANK(J16,J$6:J$125)+COUNTIF(J$6:J16,J16))+2,IF(C14&lt;&gt;"",BA16,""))</f>
        <v>2</v>
      </c>
      <c r="B16" s="15" t="str">
        <f>IF(ISERROR(VLOOKUP(C14,'START LİSTE'!$B$6:$F$1031,3,0)),"",VLOOKUP(C14,'START LİSTE'!$B$6:$F$1031,3,0))</f>
        <v>KÜTAHYA / GENÇLİK MERKEZİ GENÇLİK VE SPOR KLB</v>
      </c>
      <c r="C16" s="34">
        <v>754</v>
      </c>
      <c r="D16" s="16" t="str">
        <f>IF(ISERROR(VLOOKUP($C16,'START LİSTE'!$B$6:$F$1031,2,0)),"",VLOOKUP($C16,'START LİSTE'!$B$6:$F$1031,2,0))</f>
        <v>MELİH CAN TANKUŞ</v>
      </c>
      <c r="E16" s="17" t="str">
        <f>IF(ISERROR(VLOOKUP($C16,'START LİSTE'!$B$6:$F$1031,4,0)),"",VLOOKUP($C16,'START LİSTE'!$B$6:$F$1031,4,0))</f>
        <v>T</v>
      </c>
      <c r="F16" s="18">
        <f>IF(ISERROR(VLOOKUP($C16,'FERDİ SONUÇ'!$B$6:$H$1140,6,0)),"",VLOOKUP($C16,'FERDİ SONUÇ'!$B$6:$H$1140,6,0))</f>
        <v>1027</v>
      </c>
      <c r="G16" s="19">
        <f>IF(OR(E16="",F16="DQ",F16="DNF",F16="DNS",F16=""),"-",VLOOKUP(C16,'FERDİ SONUÇ'!$B$6:$H$1140,7,0))</f>
        <v>10</v>
      </c>
      <c r="H16" s="19">
        <f>IF(OR(E16="",E16="F",F16="DQ",F16="DNF",F16="DNS",F16=""),"-",VLOOKUP(C16,'FERDİ SONUÇ'!$B$6:$H$1140,7,0))</f>
        <v>10</v>
      </c>
      <c r="I16" s="20">
        <f>IF(ISERROR(SMALL(H14:H17,3)),"-",SMALL(H14:H17,3))</f>
        <v>9</v>
      </c>
      <c r="J16" s="22">
        <f>IF(C14="","",IF(OR(I14="-",I15="-",I16="-"),"DQ",SUM(I14,I15,I16)))</f>
        <v>22</v>
      </c>
      <c r="BA16" s="2">
        <v>1014</v>
      </c>
    </row>
    <row r="17" spans="1:53" ht="15" customHeight="1">
      <c r="A17" s="14"/>
      <c r="B17" s="15"/>
      <c r="C17" s="34">
        <v>755</v>
      </c>
      <c r="D17" s="16" t="str">
        <f>IF(ISERROR(VLOOKUP($C17,'START LİSTE'!$B$6:$F$1031,2,0)),"",VLOOKUP($C17,'START LİSTE'!$B$6:$F$1031,2,0))</f>
        <v>ZAFER DOĞAN</v>
      </c>
      <c r="E17" s="17" t="str">
        <f>IF(ISERROR(VLOOKUP($C17,'START LİSTE'!$B$6:$F$1031,4,0)),"",VLOOKUP($C17,'START LİSTE'!$B$6:$F$1031,4,0))</f>
        <v>T</v>
      </c>
      <c r="F17" s="18">
        <f>IF(ISERROR(VLOOKUP($C17,'FERDİ SONUÇ'!$B$6:$H$1140,6,0)),"",VLOOKUP($C17,'FERDİ SONUÇ'!$B$6:$H$1140,6,0))</f>
        <v>1009</v>
      </c>
      <c r="G17" s="19">
        <f>IF(OR(E17="",F17="DQ",F17="DNF",F17="DNS",F17=""),"-",VLOOKUP(C17,'FERDİ SONUÇ'!$B$6:$H$1140,7,0))</f>
        <v>9</v>
      </c>
      <c r="H17" s="19">
        <f>IF(OR(E17="",E17="F",F17="DQ",F17="DNF",F17="DNS",F17=""),"-",VLOOKUP(C17,'FERDİ SONUÇ'!$B$6:$H$1140,7,0))</f>
        <v>9</v>
      </c>
      <c r="I17" s="20">
        <f>IF(ISERROR(SMALL(H14:H17,4)),"-",SMALL(H14:H17,4))</f>
        <v>10</v>
      </c>
      <c r="J17" s="21"/>
      <c r="BA17" s="2">
        <v>1015</v>
      </c>
    </row>
    <row r="18" spans="1:53" ht="15" customHeight="1">
      <c r="A18" s="6"/>
      <c r="B18" s="7"/>
      <c r="C18" s="33">
        <v>756</v>
      </c>
      <c r="D18" s="8" t="str">
        <f>IF(ISERROR(VLOOKUP($C18,'START LİSTE'!$B$6:$F$1031,2,0)),"",VLOOKUP($C18,'START LİSTE'!$B$6:$F$1031,2,0))</f>
        <v>SÜLEYMAN GÜL</v>
      </c>
      <c r="E18" s="9" t="str">
        <f>IF(ISERROR(VLOOKUP($C18,'START LİSTE'!$B$6:$F$1031,4,0)),"",VLOOKUP($C18,'START LİSTE'!$B$6:$F$1031,4,0))</f>
        <v>T</v>
      </c>
      <c r="F18" s="10">
        <f>IF(ISERROR(VLOOKUP($C18,'FERDİ SONUÇ'!$B$6:$H$1140,6,0)),"",VLOOKUP($C18,'FERDİ SONUÇ'!$B$6:$H$1140,6,0))</f>
        <v>1055</v>
      </c>
      <c r="G18" s="9">
        <f>IF(OR(E18="",F18="DQ",F18="DNF",F18="DNS",F18=""),"-",VLOOKUP(C18,'FERDİ SONUÇ'!$B$6:$H$1140,7,0))</f>
        <v>14</v>
      </c>
      <c r="H18" s="9">
        <f>IF(OR(E18="",E18="F",F18="DQ",F18="DNF",F18="DNS",F18=""),"-",VLOOKUP(C18,'FERDİ SONUÇ'!$B$6:$H$1140,7,0))</f>
        <v>14</v>
      </c>
      <c r="I18" s="12">
        <f>IF(ISERROR(SMALL(H18:H21,1)),"-",SMALL(H18:H21,1))</f>
        <v>14</v>
      </c>
      <c r="J18" s="13"/>
      <c r="BA18" s="2">
        <v>1018</v>
      </c>
    </row>
    <row r="19" spans="1:53" ht="15" customHeight="1">
      <c r="A19" s="14"/>
      <c r="B19" s="15"/>
      <c r="C19" s="34">
        <v>757</v>
      </c>
      <c r="D19" s="16" t="str">
        <f>IF(ISERROR(VLOOKUP($C19,'START LİSTE'!$B$6:$F$1031,2,0)),"",VLOOKUP($C19,'START LİSTE'!$B$6:$F$1031,2,0))</f>
        <v>YİİTHAN RÜZGAR</v>
      </c>
      <c r="E19" s="17" t="str">
        <f>IF(ISERROR(VLOOKUP($C19,'START LİSTE'!$B$6:$F$1031,4,0)),"",VLOOKUP($C19,'START LİSTE'!$B$6:$F$1031,4,0))</f>
        <v>T</v>
      </c>
      <c r="F19" s="18">
        <f>IF(ISERROR(VLOOKUP($C19,'FERDİ SONUÇ'!$B$6:$H$1140,6,0)),"",VLOOKUP($C19,'FERDİ SONUÇ'!$B$6:$H$1140,6,0))</f>
        <v>1116</v>
      </c>
      <c r="G19" s="17">
        <f>IF(OR(E19="",F19="DQ",F19="DNF",F19="DNS",F19=""),"-",VLOOKUP(C19,'FERDİ SONUÇ'!$B$6:$H$1140,7,0))</f>
        <v>20</v>
      </c>
      <c r="H19" s="17">
        <f>IF(OR(E19="",E19="F",F19="DQ",F19="DNF",F19="DNS",F19=""),"-",VLOOKUP(C19,'FERDİ SONUÇ'!$B$6:$H$1140,7,0))</f>
        <v>20</v>
      </c>
      <c r="I19" s="20">
        <f>IF(ISERROR(SMALL(H18:H21,2)),"-",SMALL(H18:H21,2))</f>
        <v>20</v>
      </c>
      <c r="J19" s="21"/>
      <c r="BA19" s="2">
        <v>1019</v>
      </c>
    </row>
    <row r="20" spans="1:53" ht="15" customHeight="1">
      <c r="A20" s="35">
        <f>IF(AND(B20&lt;&gt;"",J20&lt;&gt;"DQ"),COUNT(J$6:J$125)-(RANK(J20,J$6:J$125)+COUNTIF(J$6:J20,J20))+2,IF(C18&lt;&gt;"",BA20,""))</f>
        <v>7</v>
      </c>
      <c r="B20" s="15" t="str">
        <f>IF(ISERROR(VLOOKUP(C18,'START LİSTE'!$B$6:$F$1031,3,0)),"",VLOOKUP(C18,'START LİSTE'!$B$6:$F$1031,3,0))</f>
        <v>BALIKESİR AYVALIK ATLETİZM SPOR KULUBÜ</v>
      </c>
      <c r="C20" s="34">
        <v>758</v>
      </c>
      <c r="D20" s="16" t="str">
        <f>IF(ISERROR(VLOOKUP($C20,'START LİSTE'!$B$6:$F$1031,2,0)),"",VLOOKUP($C20,'START LİSTE'!$B$6:$F$1031,2,0))</f>
        <v>ÇAĞATAY PAMUK</v>
      </c>
      <c r="E20" s="17" t="str">
        <f>IF(ISERROR(VLOOKUP($C20,'START LİSTE'!$B$6:$F$1031,4,0)),"",VLOOKUP($C20,'START LİSTE'!$B$6:$F$1031,4,0))</f>
        <v>T</v>
      </c>
      <c r="F20" s="18">
        <f>IF(ISERROR(VLOOKUP($C20,'FERDİ SONUÇ'!$B$6:$H$1140,6,0)),"",VLOOKUP($C20,'FERDİ SONUÇ'!$B$6:$H$1140,6,0))</f>
        <v>1216</v>
      </c>
      <c r="G20" s="17">
        <f>IF(OR(E20="",F20="DQ",F20="DNF",F20="DNS",F20=""),"-",VLOOKUP(C20,'FERDİ SONUÇ'!$B$6:$H$1140,7,0))</f>
        <v>22</v>
      </c>
      <c r="H20" s="17">
        <f>IF(OR(E20="",E20="F",F20="DQ",F20="DNF",F20="DNS",F20=""),"-",VLOOKUP(C20,'FERDİ SONUÇ'!$B$6:$H$1140,7,0))</f>
        <v>22</v>
      </c>
      <c r="I20" s="20">
        <f>IF(ISERROR(SMALL(H18:H21,3)),"-",SMALL(H18:H21,3))</f>
        <v>22</v>
      </c>
      <c r="J20" s="22">
        <f>IF(C18="","",IF(OR(I18="-",I19="-",I20="-"),"DQ",SUM(I18,I19,I20)))</f>
        <v>56</v>
      </c>
      <c r="BA20" s="2">
        <v>1020</v>
      </c>
    </row>
    <row r="21" spans="1:53" ht="15" customHeight="1">
      <c r="A21" s="14"/>
      <c r="B21" s="15"/>
      <c r="C21" s="34">
        <v>759</v>
      </c>
      <c r="D21" s="16" t="str">
        <f>IF(ISERROR(VLOOKUP($C21,'START LİSTE'!$B$6:$F$1031,2,0)),"",VLOOKUP($C21,'START LİSTE'!$B$6:$F$1031,2,0))</f>
        <v> HASAN BARAN TATAR</v>
      </c>
      <c r="E21" s="17" t="str">
        <f>IF(ISERROR(VLOOKUP($C21,'START LİSTE'!$B$6:$F$1031,4,0)),"",VLOOKUP($C21,'START LİSTE'!$B$6:$F$1031,4,0))</f>
        <v>T</v>
      </c>
      <c r="F21" s="18">
        <f>IF(ISERROR(VLOOKUP($C21,'FERDİ SONUÇ'!$B$6:$H$1140,6,0)),"",VLOOKUP($C21,'FERDİ SONUÇ'!$B$6:$H$1140,6,0))</f>
        <v>1310</v>
      </c>
      <c r="G21" s="17">
        <f>IF(OR(E21="",F21="DQ",F21="DNF",F21="DNS",F21=""),"-",VLOOKUP(C21,'FERDİ SONUÇ'!$B$6:$H$1140,7,0))</f>
        <v>23</v>
      </c>
      <c r="H21" s="17">
        <f>IF(OR(E21="",E21="F",F21="DQ",F21="DNF",F21="DNS",F21=""),"-",VLOOKUP(C21,'FERDİ SONUÇ'!$B$6:$H$1140,7,0))</f>
        <v>23</v>
      </c>
      <c r="I21" s="20">
        <f>IF(ISERROR(SMALL(H18:H21,4)),"-",SMALL(H18:H21,4))</f>
        <v>23</v>
      </c>
      <c r="J21" s="21"/>
      <c r="BA21" s="2">
        <v>1021</v>
      </c>
    </row>
    <row r="22" spans="1:53" ht="15" customHeight="1">
      <c r="A22" s="6"/>
      <c r="B22" s="7"/>
      <c r="C22" s="33">
        <v>760</v>
      </c>
      <c r="D22" s="8" t="str">
        <f>IF(ISERROR(VLOOKUP($C22,'START LİSTE'!$B$6:$F$1031,2,0)),"",VLOOKUP($C22,'START LİSTE'!$B$6:$F$1031,2,0))</f>
        <v>ÇAĞLAR AYVERDİ</v>
      </c>
      <c r="E22" s="9" t="str">
        <f>IF(ISERROR(VLOOKUP($C22,'START LİSTE'!$B$6:$F$1031,4,0)),"",VLOOKUP($C22,'START LİSTE'!$B$6:$F$1031,4,0))</f>
        <v>T</v>
      </c>
      <c r="F22" s="10">
        <f>IF(ISERROR(VLOOKUP($C22,'FERDİ SONUÇ'!$B$6:$H$1140,6,0)),"",VLOOKUP($C22,'FERDİ SONUÇ'!$B$6:$H$1140,6,0))</f>
        <v>942</v>
      </c>
      <c r="G22" s="9">
        <f>IF(OR(E22="",F22="DQ",F22="DNF",F22="DNS",F22=""),"-",VLOOKUP(C22,'FERDİ SONUÇ'!$B$6:$H$1140,7,0))</f>
        <v>3</v>
      </c>
      <c r="H22" s="9">
        <f>IF(OR(E22="",E22="F",F22="DQ",F22="DNF",F22="DNS",F22=""),"-",VLOOKUP(C22,'FERDİ SONUÇ'!$B$6:$H$1140,7,0))</f>
        <v>3</v>
      </c>
      <c r="I22" s="12">
        <f>IF(ISERROR(SMALL(H22:H25,1)),"-",SMALL(H22:H25,1))</f>
        <v>3</v>
      </c>
      <c r="J22" s="13"/>
      <c r="BA22" s="2">
        <v>1024</v>
      </c>
    </row>
    <row r="23" spans="1:53" ht="15" customHeight="1">
      <c r="A23" s="14"/>
      <c r="B23" s="15"/>
      <c r="C23" s="34">
        <v>761</v>
      </c>
      <c r="D23" s="16" t="str">
        <f>IF(ISERROR(VLOOKUP($C23,'START LİSTE'!$B$6:$F$1031,2,0)),"",VLOOKUP($C23,'START LİSTE'!$B$6:$F$1031,2,0))</f>
        <v>İSMAİL KAYGUSUZ</v>
      </c>
      <c r="E23" s="17" t="str">
        <f>IF(ISERROR(VLOOKUP($C23,'START LİSTE'!$B$6:$F$1031,4,0)),"",VLOOKUP($C23,'START LİSTE'!$B$6:$F$1031,4,0))</f>
        <v>T</v>
      </c>
      <c r="F23" s="18">
        <f>IF(ISERROR(VLOOKUP($C23,'FERDİ SONUÇ'!$B$6:$H$1140,6,0)),"",VLOOKUP($C23,'FERDİ SONUÇ'!$B$6:$H$1140,6,0))</f>
        <v>1324</v>
      </c>
      <c r="G23" s="17">
        <f>IF(OR(E23="",F23="DQ",F23="DNF",F23="DNS",F23=""),"-",VLOOKUP(C23,'FERDİ SONUÇ'!$B$6:$H$1140,7,0))</f>
        <v>24</v>
      </c>
      <c r="H23" s="17">
        <f>IF(OR(E23="",E23="F",F23="DQ",F23="DNF",F23="DNS",F23=""),"-",VLOOKUP(C23,'FERDİ SONUÇ'!$B$6:$H$1140,7,0))</f>
        <v>24</v>
      </c>
      <c r="I23" s="20">
        <f>IF(ISERROR(SMALL(H22:H25,2)),"-",SMALL(H22:H25,2))</f>
        <v>24</v>
      </c>
      <c r="J23" s="21"/>
      <c r="BA23" s="2">
        <v>1025</v>
      </c>
    </row>
    <row r="24" spans="1:53" ht="15" customHeight="1">
      <c r="A24" s="35">
        <f>IF(AND(B24&lt;&gt;"",J24&lt;&gt;"DQ"),COUNT(J$6:J$125)-(RANK(J24,J$6:J$125)+COUNTIF(J$6:J24,J24))+2,IF(C22&lt;&gt;"",BA24,""))</f>
        <v>6</v>
      </c>
      <c r="B24" s="15" t="str">
        <f>IF(ISERROR(VLOOKUP(C22,'START LİSTE'!$B$6:$F$1031,3,0)),"",VLOOKUP(C22,'START LİSTE'!$B$6:$F$1031,3,0))</f>
        <v>BALIKESİR B.S.K.</v>
      </c>
      <c r="C24" s="34">
        <v>762</v>
      </c>
      <c r="D24" s="16" t="str">
        <f>IF(ISERROR(VLOOKUP($C24,'START LİSTE'!$B$6:$F$1031,2,0)),"",VLOOKUP($C24,'START LİSTE'!$B$6:$F$1031,2,0))</f>
        <v>ERDEM GÜRARAZ</v>
      </c>
      <c r="E24" s="17" t="str">
        <f>IF(ISERROR(VLOOKUP($C24,'START LİSTE'!$B$6:$F$1031,4,0)),"",VLOOKUP($C24,'START LİSTE'!$B$6:$F$1031,4,0))</f>
        <v>T</v>
      </c>
      <c r="F24" s="18">
        <f>IF(ISERROR(VLOOKUP($C24,'FERDİ SONUÇ'!$B$6:$H$1140,6,0)),"",VLOOKUP($C24,'FERDİ SONUÇ'!$B$6:$H$1140,6,0))</f>
        <v>1329</v>
      </c>
      <c r="G24" s="17">
        <f>IF(OR(E24="",F24="DQ",F24="DNF",F24="DNS",F24=""),"-",VLOOKUP(C24,'FERDİ SONUÇ'!$B$6:$H$1140,7,0))</f>
        <v>25</v>
      </c>
      <c r="H24" s="17">
        <f>IF(OR(E24="",E24="F",F24="DQ",F24="DNF",F24="DNS",F24=""),"-",VLOOKUP(C24,'FERDİ SONUÇ'!$B$6:$H$1140,7,0))</f>
        <v>25</v>
      </c>
      <c r="I24" s="20">
        <f>IF(ISERROR(SMALL(H22:H25,3)),"-",SMALL(H22:H25,3))</f>
        <v>25</v>
      </c>
      <c r="J24" s="22">
        <f>IF(C22="","",IF(OR(I22="-",I23="-",I24="-"),"DQ",SUM(I22,I23,I24)))</f>
        <v>52</v>
      </c>
      <c r="BA24" s="2">
        <v>1026</v>
      </c>
    </row>
    <row r="25" spans="1:53" ht="15" customHeight="1">
      <c r="A25" s="14"/>
      <c r="B25" s="15"/>
      <c r="C25" s="34">
        <v>763</v>
      </c>
      <c r="D25" s="16" t="str">
        <f>IF(ISERROR(VLOOKUP($C25,'START LİSTE'!$B$6:$F$1031,2,0)),"",VLOOKUP($C25,'START LİSTE'!$B$6:$F$1031,2,0))</f>
        <v>CEMRE KARA</v>
      </c>
      <c r="E25" s="17" t="str">
        <f>IF(ISERROR(VLOOKUP($C25,'START LİSTE'!$B$6:$F$1031,4,0)),"",VLOOKUP($C25,'START LİSTE'!$B$6:$F$1031,4,0))</f>
        <v>T</v>
      </c>
      <c r="F25" s="18" t="str">
        <f>IF(ISERROR(VLOOKUP($C25,'FERDİ SONUÇ'!$B$6:$H$1140,6,0)),"",VLOOKUP($C25,'FERDİ SONUÇ'!$B$6:$H$1140,6,0))</f>
        <v>DNS</v>
      </c>
      <c r="G25" s="17" t="str">
        <f>IF(OR(E25="",F25="DQ",F25="DNF",F25="DNS",F25=""),"-",VLOOKUP(C25,'FERDİ SONUÇ'!$B$6:$H$1140,7,0))</f>
        <v>-</v>
      </c>
      <c r="H25" s="17" t="str">
        <f>IF(OR(E25="",E25="F",F25="DQ",F25="DNF",F25="DNS",F25=""),"-",VLOOKUP(C25,'FERDİ SONUÇ'!$B$6:$H$1140,7,0))</f>
        <v>-</v>
      </c>
      <c r="I25" s="20" t="str">
        <f>IF(ISERROR(SMALL(H22:H25,4)),"-",SMALL(H22:H25,4))</f>
        <v>-</v>
      </c>
      <c r="J25" s="21"/>
      <c r="BA25" s="2">
        <v>1027</v>
      </c>
    </row>
    <row r="26" spans="1:53" ht="15" customHeight="1">
      <c r="A26" s="6"/>
      <c r="B26" s="7"/>
      <c r="C26" s="33">
        <v>764</v>
      </c>
      <c r="D26" s="8" t="str">
        <f>IF(ISERROR(VLOOKUP($C26,'START LİSTE'!$B$6:$F$1031,2,0)),"",VLOOKUP($C26,'START LİSTE'!$B$6:$F$1031,2,0))</f>
        <v>FEYZİ BAYSAN</v>
      </c>
      <c r="E26" s="9" t="str">
        <f>IF(ISERROR(VLOOKUP($C26,'START LİSTE'!$B$6:$F$1031,4,0)),"",VLOOKUP($C26,'START LİSTE'!$B$6:$F$1031,4,0))</f>
        <v>T</v>
      </c>
      <c r="F26" s="10">
        <f>IF(ISERROR(VLOOKUP($C26,'FERDİ SONUÇ'!$B$6:$H$1140,6,0)),"",VLOOKUP($C26,'FERDİ SONUÇ'!$B$6:$H$1140,6,0))</f>
        <v>1001</v>
      </c>
      <c r="G26" s="9">
        <f>IF(OR(E26="",F26="DQ",F26="DNF",F26="DNS",F26=""),"-",VLOOKUP(C26,'FERDİ SONUÇ'!$B$6:$H$1140,7,0))</f>
        <v>7</v>
      </c>
      <c r="H26" s="9">
        <f>IF(OR(E26="",E26="F",F26="DQ",F26="DNF",F26="DNS",F26=""),"-",VLOOKUP(C26,'FERDİ SONUÇ'!$B$6:$H$1140,7,0))</f>
        <v>7</v>
      </c>
      <c r="I26" s="12">
        <f>IF(ISERROR(SMALL(H26:H29,1)),"-",SMALL(H26:H29,1))</f>
        <v>7</v>
      </c>
      <c r="J26" s="13"/>
      <c r="BA26" s="2">
        <v>1030</v>
      </c>
    </row>
    <row r="27" spans="1:53" ht="15" customHeight="1">
      <c r="A27" s="14"/>
      <c r="B27" s="15"/>
      <c r="C27" s="34">
        <v>765</v>
      </c>
      <c r="D27" s="16" t="str">
        <f>IF(ISERROR(VLOOKUP($C27,'START LİSTE'!$B$6:$F$1031,2,0)),"",VLOOKUP($C27,'START LİSTE'!$B$6:$F$1031,2,0))</f>
        <v>M.MUSTAFA TÜRE</v>
      </c>
      <c r="E27" s="17" t="str">
        <f>IF(ISERROR(VLOOKUP($C27,'START LİSTE'!$B$6:$F$1031,4,0)),"",VLOOKUP($C27,'START LİSTE'!$B$6:$F$1031,4,0))</f>
        <v>T</v>
      </c>
      <c r="F27" s="18">
        <f>IF(ISERROR(VLOOKUP($C27,'FERDİ SONUÇ'!$B$6:$H$1140,6,0)),"",VLOOKUP($C27,'FERDİ SONUÇ'!$B$6:$H$1140,6,0))</f>
        <v>1054</v>
      </c>
      <c r="G27" s="17">
        <f>IF(OR(E27="",F27="DQ",F27="DNF",F27="DNS",F27=""),"-",VLOOKUP(C27,'FERDİ SONUÇ'!$B$6:$H$1140,7,0))</f>
        <v>13</v>
      </c>
      <c r="H27" s="17">
        <f>IF(OR(E27="",E27="F",F27="DQ",F27="DNF",F27="DNS",F27=""),"-",VLOOKUP(C27,'FERDİ SONUÇ'!$B$6:$H$1140,7,0))</f>
        <v>13</v>
      </c>
      <c r="I27" s="20">
        <f>IF(ISERROR(SMALL(H26:H29,2)),"-",SMALL(H26:H29,2))</f>
        <v>13</v>
      </c>
      <c r="J27" s="21"/>
      <c r="BA27" s="2">
        <v>1031</v>
      </c>
    </row>
    <row r="28" spans="1:53" ht="15" customHeight="1">
      <c r="A28" s="35">
        <f>IF(AND(B28&lt;&gt;"",J28&lt;&gt;"DQ"),COUNT(J$6:J$125)-(RANK(J28,J$6:J$125)+COUNTIF(J$6:J28,J28))+2,IF(C26&lt;&gt;"",BA28,""))</f>
        <v>4</v>
      </c>
      <c r="B28" s="15" t="str">
        <f>IF(ISERROR(VLOOKUP(C26,'START LİSTE'!$B$6:$F$1031,3,0)),"",VLOOKUP(C26,'START LİSTE'!$B$6:$F$1031,3,0))</f>
        <v>ISPARTA-BÖLGESPOR</v>
      </c>
      <c r="C28" s="34">
        <v>766</v>
      </c>
      <c r="D28" s="16" t="str">
        <f>IF(ISERROR(VLOOKUP($C28,'START LİSTE'!$B$6:$F$1031,2,0)),"",VLOOKUP($C28,'START LİSTE'!$B$6:$F$1031,2,0))</f>
        <v>RAMAZAN GÜLGEÇ</v>
      </c>
      <c r="E28" s="17" t="str">
        <f>IF(ISERROR(VLOOKUP($C28,'START LİSTE'!$B$6:$F$1031,4,0)),"",VLOOKUP($C28,'START LİSTE'!$B$6:$F$1031,4,0))</f>
        <v>T</v>
      </c>
      <c r="F28" s="18">
        <f>IF(ISERROR(VLOOKUP($C28,'FERDİ SONUÇ'!$B$6:$H$1140,6,0)),"",VLOOKUP($C28,'FERDİ SONUÇ'!$B$6:$H$1140,6,0))</f>
        <v>1159</v>
      </c>
      <c r="G28" s="17">
        <f>IF(OR(E28="",F28="DQ",F28="DNF",F28="DNS",F28=""),"-",VLOOKUP(C28,'FERDİ SONUÇ'!$B$6:$H$1140,7,0))</f>
        <v>21</v>
      </c>
      <c r="H28" s="17">
        <f>IF(OR(E28="",E28="F",F28="DQ",F28="DNF",F28="DNS",F28=""),"-",VLOOKUP(C28,'FERDİ SONUÇ'!$B$6:$H$1140,7,0))</f>
        <v>21</v>
      </c>
      <c r="I28" s="20">
        <f>IF(ISERROR(SMALL(H26:H29,3)),"-",SMALL(H26:H29,3))</f>
        <v>17</v>
      </c>
      <c r="J28" s="22">
        <f>IF(C26="","",IF(OR(I26="-",I27="-",I28="-"),"DQ",SUM(I26,I27,I28)))</f>
        <v>37</v>
      </c>
      <c r="BA28" s="2">
        <v>1032</v>
      </c>
    </row>
    <row r="29" spans="1:53" ht="15" customHeight="1">
      <c r="A29" s="14"/>
      <c r="B29" s="15"/>
      <c r="C29" s="34">
        <v>767</v>
      </c>
      <c r="D29" s="16" t="str">
        <f>IF(ISERROR(VLOOKUP($C29,'START LİSTE'!$B$6:$F$1031,2,0)),"",VLOOKUP($C29,'START LİSTE'!$B$6:$F$1031,2,0))</f>
        <v>ALİ DEMİR</v>
      </c>
      <c r="E29" s="17" t="str">
        <f>IF(ISERROR(VLOOKUP($C29,'START LİSTE'!$B$6:$F$1031,4,0)),"",VLOOKUP($C29,'START LİSTE'!$B$6:$F$1031,4,0))</f>
        <v>T</v>
      </c>
      <c r="F29" s="18">
        <f>IF(ISERROR(VLOOKUP($C29,'FERDİ SONUÇ'!$B$6:$H$1140,6,0)),"",VLOOKUP($C29,'FERDİ SONUÇ'!$B$6:$H$1140,6,0))</f>
        <v>1105</v>
      </c>
      <c r="G29" s="17">
        <f>IF(OR(E29="",F29="DQ",F29="DNF",F29="DNS",F29=""),"-",VLOOKUP(C29,'FERDİ SONUÇ'!$B$6:$H$1140,7,0))</f>
        <v>17</v>
      </c>
      <c r="H29" s="17">
        <f>IF(OR(E29="",E29="F",F29="DQ",F29="DNF",F29="DNS",F29=""),"-",VLOOKUP(C29,'FERDİ SONUÇ'!$B$6:$H$1140,7,0))</f>
        <v>17</v>
      </c>
      <c r="I29" s="20">
        <f>IF(ISERROR(SMALL(H26:H29,4)),"-",SMALL(H26:H29,4))</f>
        <v>21</v>
      </c>
      <c r="J29" s="21"/>
      <c r="BA29" s="2">
        <v>1033</v>
      </c>
    </row>
    <row r="30" spans="1:53" ht="15" customHeight="1">
      <c r="A30" s="6"/>
      <c r="B30" s="7"/>
      <c r="C30" s="33">
        <v>784</v>
      </c>
      <c r="D30" s="8" t="str">
        <f>IF(ISERROR(VLOOKUP($C30,'START LİSTE'!$B$6:$F$1031,2,0)),"",VLOOKUP($C30,'START LİSTE'!$B$6:$F$1031,2,0))</f>
        <v>AYHAN BALAT</v>
      </c>
      <c r="E30" s="9" t="str">
        <f>IF(ISERROR(VLOOKUP($C30,'START LİSTE'!$B$6:$F$1031,4,0)),"",VLOOKUP($C30,'START LİSTE'!$B$6:$F$1031,4,0))</f>
        <v>T</v>
      </c>
      <c r="F30" s="10">
        <f>IF(ISERROR(VLOOKUP($C30,'FERDİ SONUÇ'!$B$6:$H$1140,6,0)),"",VLOOKUP($C30,'FERDİ SONUÇ'!$B$6:$H$1140,6,0))</f>
        <v>1107</v>
      </c>
      <c r="G30" s="9">
        <f>IF(OR(E30="",F30="DQ",F30="DNF",F30="DNS",F30=""),"-",VLOOKUP(C30,'FERDİ SONUÇ'!$B$6:$H$1140,7,0))</f>
        <v>18</v>
      </c>
      <c r="H30" s="9">
        <f>IF(OR(E30="",E30="F",F30="DQ",F30="DNF",F30="DNS",F30=""),"-",VLOOKUP(C30,'FERDİ SONUÇ'!$B$6:$H$1140,7,0))</f>
        <v>18</v>
      </c>
      <c r="I30" s="12">
        <f>IF(ISERROR(SMALL(H30:H33,1)),"-",SMALL(H30:H33,1))</f>
        <v>11</v>
      </c>
      <c r="J30" s="13"/>
      <c r="BA30" s="2">
        <v>1036</v>
      </c>
    </row>
    <row r="31" spans="1:53" ht="15" customHeight="1">
      <c r="A31" s="14"/>
      <c r="B31" s="15"/>
      <c r="C31" s="34">
        <v>785</v>
      </c>
      <c r="D31" s="16" t="str">
        <f>IF(ISERROR(VLOOKUP($C31,'START LİSTE'!$B$6:$F$1031,2,0)),"",VLOOKUP($C31,'START LİSTE'!$B$6:$F$1031,2,0))</f>
        <v>YILMAZ KİRLİ</v>
      </c>
      <c r="E31" s="17" t="str">
        <f>IF(ISERROR(VLOOKUP($C31,'START LİSTE'!$B$6:$F$1031,4,0)),"",VLOOKUP($C31,'START LİSTE'!$B$6:$F$1031,4,0))</f>
        <v>T</v>
      </c>
      <c r="F31" s="18">
        <f>IF(ISERROR(VLOOKUP($C31,'FERDİ SONUÇ'!$B$6:$H$1140,6,0)),"",VLOOKUP($C31,'FERDİ SONUÇ'!$B$6:$H$1140,6,0))</f>
        <v>1040</v>
      </c>
      <c r="G31" s="17">
        <f>IF(OR(E31="",F31="DQ",F31="DNF",F31="DNS",F31=""),"-",VLOOKUP(C31,'FERDİ SONUÇ'!$B$6:$H$1140,7,0))</f>
        <v>11</v>
      </c>
      <c r="H31" s="17">
        <f>IF(OR(E31="",E31="F",F31="DQ",F31="DNF",F31="DNS",F31=""),"-",VLOOKUP(C31,'FERDİ SONUÇ'!$B$6:$H$1140,7,0))</f>
        <v>11</v>
      </c>
      <c r="I31" s="20">
        <f>IF(ISERROR(SMALL(H30:H33,2)),"-",SMALL(H30:H33,2))</f>
        <v>16</v>
      </c>
      <c r="J31" s="21"/>
      <c r="BA31" s="2">
        <v>1037</v>
      </c>
    </row>
    <row r="32" spans="1:53" ht="15" customHeight="1">
      <c r="A32" s="35">
        <f>IF(AND(B32&lt;&gt;"",J32&lt;&gt;"DQ"),COUNT(J$6:J$125)-(RANK(J32,J$6:J$125)+COUNTIF(J$6:J32,J32))+2,IF(C30&lt;&gt;"",BA32,""))</f>
        <v>5</v>
      </c>
      <c r="B32" s="15" t="str">
        <f>IF(ISERROR(VLOOKUP(C30,'START LİSTE'!$B$6:$F$1031,3,0)),"",VLOOKUP(C30,'START LİSTE'!$B$6:$F$1031,3,0))</f>
        <v>ATLETİK SPOR KULÜBÜ</v>
      </c>
      <c r="C32" s="34">
        <v>787</v>
      </c>
      <c r="D32" s="16" t="str">
        <f>IF(ISERROR(VLOOKUP($C32,'START LİSTE'!$B$6:$F$1031,2,0)),"",VLOOKUP($C32,'START LİSTE'!$B$6:$F$1031,2,0))</f>
        <v>ERHAN GÜVEN</v>
      </c>
      <c r="E32" s="17" t="str">
        <f>IF(ISERROR(VLOOKUP($C32,'START LİSTE'!$B$6:$F$1031,4,0)),"",VLOOKUP($C32,'START LİSTE'!$B$6:$F$1031,4,0))</f>
        <v>T</v>
      </c>
      <c r="F32" s="18">
        <f>IF(ISERROR(VLOOKUP($C32,'FERDİ SONUÇ'!$B$6:$H$1140,6,0)),"",VLOOKUP($C32,'FERDİ SONUÇ'!$B$6:$H$1140,6,0))</f>
        <v>1102</v>
      </c>
      <c r="G32" s="17">
        <f>IF(OR(E32="",F32="DQ",F32="DNF",F32="DNS",F32=""),"-",VLOOKUP(C32,'FERDİ SONUÇ'!$B$6:$H$1140,7,0))</f>
        <v>16</v>
      </c>
      <c r="H32" s="17">
        <f>IF(OR(E32="",E32="F",F32="DQ",F32="DNF",F32="DNS",F32=""),"-",VLOOKUP(C32,'FERDİ SONUÇ'!$B$6:$H$1140,7,0))</f>
        <v>16</v>
      </c>
      <c r="I32" s="20">
        <f>IF(ISERROR(SMALL(H30:H33,3)),"-",SMALL(H30:H33,3))</f>
        <v>18</v>
      </c>
      <c r="J32" s="22">
        <f>IF(C30="","",IF(OR(I30="-",I31="-",I32="-"),"DQ",SUM(I30,I31,I32)))</f>
        <v>45</v>
      </c>
      <c r="BA32" s="2">
        <v>1038</v>
      </c>
    </row>
    <row r="33" spans="1:53" ht="15" customHeight="1">
      <c r="A33" s="14"/>
      <c r="B33" s="15"/>
      <c r="C33" s="34"/>
      <c r="D33" s="16">
        <f>IF(ISERROR(VLOOKUP($C33,'START LİSTE'!$B$6:$F$1031,2,0)),"",VLOOKUP($C33,'START LİSTE'!$B$6:$F$1031,2,0))</f>
      </c>
      <c r="E33" s="17">
        <f>IF(ISERROR(VLOOKUP($C33,'START LİSTE'!$B$6:$F$1031,4,0)),"",VLOOKUP($C33,'START LİSTE'!$B$6:$F$1031,4,0))</f>
      </c>
      <c r="F33" s="18">
        <f>IF(ISERROR(VLOOKUP($C33,'FERDİ SONUÇ'!$B$6:$H$1140,6,0)),"",VLOOKUP($C33,'FERDİ SONUÇ'!$B$6:$H$1140,6,0))</f>
      </c>
      <c r="G33" s="17" t="str">
        <f>IF(OR(E33="",F33="DQ",F33="DNF",F33="DNS",F33=""),"-",VLOOKUP(C33,'FERDİ SONUÇ'!$B$6:$H$1140,7,0))</f>
        <v>-</v>
      </c>
      <c r="H33" s="17" t="str">
        <f>IF(OR(E33="",E33="F",F33="DQ",F33="DNF",F33="DNS",F33=""),"-",VLOOKUP(C33,'FERDİ SONUÇ'!$B$6:$H$1140,7,0))</f>
        <v>-</v>
      </c>
      <c r="I33" s="20" t="str">
        <f>IF(ISERROR(SMALL(H30:H33,4)),"-",SMALL(H30:H33,4))</f>
        <v>-</v>
      </c>
      <c r="J33" s="21"/>
      <c r="BA33" s="2">
        <v>1039</v>
      </c>
    </row>
    <row r="34" spans="1:53" ht="15" customHeight="1">
      <c r="A34" s="6"/>
      <c r="B34" s="7"/>
      <c r="C34" s="33"/>
      <c r="D34" s="8">
        <f>IF(ISERROR(VLOOKUP($C34,'START LİSTE'!$B$6:$F$1031,2,0)),"",VLOOKUP($C34,'START LİSTE'!$B$6:$F$1031,2,0))</f>
      </c>
      <c r="E34" s="9">
        <f>IF(ISERROR(VLOOKUP($C34,'START LİSTE'!$B$6:$F$1031,4,0)),"",VLOOKUP($C34,'START LİSTE'!$B$6:$F$1031,4,0))</f>
      </c>
      <c r="F34" s="10">
        <f>IF(ISERROR(VLOOKUP($C34,'FERDİ SONUÇ'!$B$6:$H$1140,6,0)),"",VLOOKUP($C34,'FERDİ SONUÇ'!$B$6:$H$1140,6,0))</f>
      </c>
      <c r="G34" s="9" t="str">
        <f>IF(OR(E34="",F34="DQ",F34="DNF",F34="DNS",F34=""),"-",VLOOKUP(C34,'FERDİ SONUÇ'!$B$6:$H$1140,7,0))</f>
        <v>-</v>
      </c>
      <c r="H34" s="9" t="str">
        <f>IF(OR(E34="",E34="F",F34="DQ",F34="DNF",F34="DNS",F34=""),"-",VLOOKUP(C34,'FERDİ SONUÇ'!$B$6:$H$1140,7,0))</f>
        <v>-</v>
      </c>
      <c r="I34" s="12" t="str">
        <f>IF(ISERROR(SMALL(H34:H37,1)),"-",SMALL(H34:H37,1))</f>
        <v>-</v>
      </c>
      <c r="J34" s="13"/>
      <c r="BA34" s="2">
        <v>1042</v>
      </c>
    </row>
    <row r="35" spans="1:53" ht="15" customHeight="1">
      <c r="A35" s="14"/>
      <c r="B35" s="15"/>
      <c r="C35" s="34"/>
      <c r="D35" s="16">
        <f>IF(ISERROR(VLOOKUP($C35,'START LİSTE'!$B$6:$F$1031,2,0)),"",VLOOKUP($C35,'START LİSTE'!$B$6:$F$1031,2,0))</f>
      </c>
      <c r="E35" s="17">
        <f>IF(ISERROR(VLOOKUP($C35,'START LİSTE'!$B$6:$F$1031,4,0)),"",VLOOKUP($C35,'START LİSTE'!$B$6:$F$1031,4,0))</f>
      </c>
      <c r="F35" s="18">
        <f>IF(ISERROR(VLOOKUP($C35,'FERDİ SONUÇ'!$B$6:$H$1140,6,0)),"",VLOOKUP($C35,'FERDİ SONUÇ'!$B$6:$H$1140,6,0))</f>
      </c>
      <c r="G35" s="17" t="str">
        <f>IF(OR(E35="",F35="DQ",F35="DNF",F35="DNS",F35=""),"-",VLOOKUP(C35,'FERDİ SONUÇ'!$B$6:$H$1140,7,0))</f>
        <v>-</v>
      </c>
      <c r="H35" s="17" t="str">
        <f>IF(OR(E35="",E35="F",F35="DQ",F35="DNF",F35="DNS",F35=""),"-",VLOOKUP(C35,'FERDİ SONUÇ'!$B$6:$H$1140,7,0))</f>
        <v>-</v>
      </c>
      <c r="I35" s="20" t="str">
        <f>IF(ISERROR(SMALL(H34:H37,2)),"-",SMALL(H34:H37,2))</f>
        <v>-</v>
      </c>
      <c r="J35" s="21"/>
      <c r="BA35" s="2">
        <v>1043</v>
      </c>
    </row>
    <row r="36" spans="1:53" ht="15" customHeight="1">
      <c r="A36" s="35">
        <f>IF(AND(B36&lt;&gt;"",J36&lt;&gt;"DQ"),COUNT(J$6:J$125)-(RANK(J36,J$6:J$125)+COUNTIF(J$6:J36,J36))+2,IF(C34&lt;&gt;"",BA36,""))</f>
      </c>
      <c r="B36" s="15">
        <f>IF(ISERROR(VLOOKUP(C34,'START LİSTE'!$B$6:$F$1031,3,0)),"",VLOOKUP(C34,'START LİSTE'!$B$6:$F$1031,3,0))</f>
      </c>
      <c r="C36" s="34"/>
      <c r="D36" s="16">
        <f>IF(ISERROR(VLOOKUP($C36,'START LİSTE'!$B$6:$F$1031,2,0)),"",VLOOKUP($C36,'START LİSTE'!$B$6:$F$1031,2,0))</f>
      </c>
      <c r="E36" s="17">
        <f>IF(ISERROR(VLOOKUP($C36,'START LİSTE'!$B$6:$F$1031,4,0)),"",VLOOKUP($C36,'START LİSTE'!$B$6:$F$1031,4,0))</f>
      </c>
      <c r="F36" s="18">
        <f>IF(ISERROR(VLOOKUP($C36,'FERDİ SONUÇ'!$B$6:$H$1140,6,0)),"",VLOOKUP($C36,'FERDİ SONUÇ'!$B$6:$H$1140,6,0))</f>
      </c>
      <c r="G36" s="17" t="str">
        <f>IF(OR(E36="",F36="DQ",F36="DNF",F36="DNS",F36=""),"-",VLOOKUP(C36,'FERDİ SONUÇ'!$B$6:$H$1140,7,0))</f>
        <v>-</v>
      </c>
      <c r="H36" s="17" t="str">
        <f>IF(OR(E36="",E36="F",F36="DQ",F36="DNF",F36="DNS",F36=""),"-",VLOOKUP(C36,'FERDİ SONUÇ'!$B$6:$H$1140,7,0))</f>
        <v>-</v>
      </c>
      <c r="I36" s="20" t="str">
        <f>IF(ISERROR(SMALL(H34:H37,3)),"-",SMALL(H34:H37,3))</f>
        <v>-</v>
      </c>
      <c r="J36" s="22">
        <f>IF(C34="","",IF(OR(I34="-",I35="-",I36="-"),"DQ",SUM(I34,I35,I36)))</f>
      </c>
      <c r="BA36" s="2">
        <v>1044</v>
      </c>
    </row>
    <row r="37" spans="1:53" ht="15" customHeight="1">
      <c r="A37" s="14"/>
      <c r="B37" s="15"/>
      <c r="C37" s="34"/>
      <c r="D37" s="16">
        <f>IF(ISERROR(VLOOKUP($C37,'START LİSTE'!$B$6:$F$1031,2,0)),"",VLOOKUP($C37,'START LİSTE'!$B$6:$F$1031,2,0))</f>
      </c>
      <c r="E37" s="17">
        <f>IF(ISERROR(VLOOKUP($C37,'START LİSTE'!$B$6:$F$1031,4,0)),"",VLOOKUP($C37,'START LİSTE'!$B$6:$F$1031,4,0))</f>
      </c>
      <c r="F37" s="18">
        <f>IF(ISERROR(VLOOKUP($C37,'FERDİ SONUÇ'!$B$6:$H$1140,6,0)),"",VLOOKUP($C37,'FERDİ SONUÇ'!$B$6:$H$1140,6,0))</f>
      </c>
      <c r="G37" s="17" t="str">
        <f>IF(OR(E37="",F37="DQ",F37="DNF",F37="DNS",F37=""),"-",VLOOKUP(C37,'FERDİ SONUÇ'!$B$6:$H$1140,7,0))</f>
        <v>-</v>
      </c>
      <c r="H37" s="17" t="str">
        <f>IF(OR(E37="",E37="F",F37="DQ",F37="DNF",F37="DNS",F37=""),"-",VLOOKUP(C37,'FERDİ SONUÇ'!$B$6:$H$1140,7,0))</f>
        <v>-</v>
      </c>
      <c r="I37" s="20" t="str">
        <f>IF(ISERROR(SMALL(H34:H37,4)),"-",SMALL(H34:H37,4))</f>
        <v>-</v>
      </c>
      <c r="J37" s="21"/>
      <c r="BA37" s="2">
        <v>1045</v>
      </c>
    </row>
    <row r="38" spans="1:53" ht="15" customHeight="1">
      <c r="A38" s="6"/>
      <c r="B38" s="7"/>
      <c r="C38" s="33"/>
      <c r="D38" s="8">
        <f>IF(ISERROR(VLOOKUP($C38,'START LİSTE'!$B$6:$F$1031,2,0)),"",VLOOKUP($C38,'START LİSTE'!$B$6:$F$1031,2,0))</f>
      </c>
      <c r="E38" s="9">
        <f>IF(ISERROR(VLOOKUP($C38,'START LİSTE'!$B$6:$F$1031,4,0)),"",VLOOKUP($C38,'START LİSTE'!$B$6:$F$1031,4,0))</f>
      </c>
      <c r="F38" s="10">
        <f>IF(ISERROR(VLOOKUP($C38,'FERDİ SONUÇ'!$B$6:$H$1140,6,0)),"",VLOOKUP($C38,'FERDİ SONUÇ'!$B$6:$H$1140,6,0))</f>
      </c>
      <c r="G38" s="9" t="str">
        <f>IF(OR(E38="",F38="DQ",F38="DNF",F38="DNS",F38=""),"-",VLOOKUP(C38,'FERDİ SONUÇ'!$B$6:$H$1140,7,0))</f>
        <v>-</v>
      </c>
      <c r="H38" s="9" t="str">
        <f>IF(OR(E38="",E38="F",F38="DQ",F38="DNF",F38="DNS",F38=""),"-",VLOOKUP(C38,'FERDİ SONUÇ'!$B$6:$H$1140,7,0))</f>
        <v>-</v>
      </c>
      <c r="I38" s="12" t="str">
        <f>IF(ISERROR(SMALL(H38:H41,1)),"-",SMALL(H38:H41,1))</f>
        <v>-</v>
      </c>
      <c r="J38" s="13"/>
      <c r="BA38" s="2">
        <v>1048</v>
      </c>
    </row>
    <row r="39" spans="1:53" ht="15" customHeight="1">
      <c r="A39" s="14"/>
      <c r="B39" s="15"/>
      <c r="C39" s="34"/>
      <c r="D39" s="16">
        <f>IF(ISERROR(VLOOKUP($C39,'START LİSTE'!$B$6:$F$1031,2,0)),"",VLOOKUP($C39,'START LİSTE'!$B$6:$F$1031,2,0))</f>
      </c>
      <c r="E39" s="17">
        <f>IF(ISERROR(VLOOKUP($C39,'START LİSTE'!$B$6:$F$1031,4,0)),"",VLOOKUP($C39,'START LİSTE'!$B$6:$F$1031,4,0))</f>
      </c>
      <c r="F39" s="18">
        <f>IF(ISERROR(VLOOKUP($C39,'FERDİ SONUÇ'!$B$6:$H$1140,6,0)),"",VLOOKUP($C39,'FERDİ SONUÇ'!$B$6:$H$1140,6,0))</f>
      </c>
      <c r="G39" s="17" t="str">
        <f>IF(OR(E39="",F39="DQ",F39="DNF",F39="DNS",F39=""),"-",VLOOKUP(C39,'FERDİ SONUÇ'!$B$6:$H$1140,7,0))</f>
        <v>-</v>
      </c>
      <c r="H39" s="17" t="str">
        <f>IF(OR(E39="",E39="F",F39="DQ",F39="DNF",F39="DNS",F39=""),"-",VLOOKUP(C39,'FERDİ SONUÇ'!$B$6:$H$1140,7,0))</f>
        <v>-</v>
      </c>
      <c r="I39" s="20" t="str">
        <f>IF(ISERROR(SMALL(H38:H41,2)),"-",SMALL(H38:H41,2))</f>
        <v>-</v>
      </c>
      <c r="J39" s="21"/>
      <c r="BA39" s="2">
        <v>1049</v>
      </c>
    </row>
    <row r="40" spans="1:53" ht="15" customHeight="1">
      <c r="A40" s="35">
        <f>IF(AND(B40&lt;&gt;"",J40&lt;&gt;"DQ"),COUNT(J$6:J$125)-(RANK(J40,J$6:J$125)+COUNTIF(J$6:J40,J40))+2,IF(C38&lt;&gt;"",BA40,""))</f>
      </c>
      <c r="B40" s="15">
        <f>IF(ISERROR(VLOOKUP(C38,'START LİSTE'!$B$6:$F$1031,3,0)),"",VLOOKUP(C38,'START LİSTE'!$B$6:$F$1031,3,0))</f>
      </c>
      <c r="C40" s="34"/>
      <c r="D40" s="16">
        <f>IF(ISERROR(VLOOKUP($C40,'START LİSTE'!$B$6:$F$1031,2,0)),"",VLOOKUP($C40,'START LİSTE'!$B$6:$F$1031,2,0))</f>
      </c>
      <c r="E40" s="17">
        <f>IF(ISERROR(VLOOKUP($C40,'START LİSTE'!$B$6:$F$1031,4,0)),"",VLOOKUP($C40,'START LİSTE'!$B$6:$F$1031,4,0))</f>
      </c>
      <c r="F40" s="18">
        <f>IF(ISERROR(VLOOKUP($C40,'FERDİ SONUÇ'!$B$6:$H$1140,6,0)),"",VLOOKUP($C40,'FERDİ SONUÇ'!$B$6:$H$1140,6,0))</f>
      </c>
      <c r="G40" s="17" t="str">
        <f>IF(OR(E40="",F40="DQ",F40="DNF",F40="DNS",F40=""),"-",VLOOKUP(C40,'FERDİ SONUÇ'!$B$6:$H$1140,7,0))</f>
        <v>-</v>
      </c>
      <c r="H40" s="17" t="str">
        <f>IF(OR(E40="",E40="F",F40="DQ",F40="DNF",F40="DNS",F40=""),"-",VLOOKUP(C40,'FERDİ SONUÇ'!$B$6:$H$1140,7,0))</f>
        <v>-</v>
      </c>
      <c r="I40" s="20" t="str">
        <f>IF(ISERROR(SMALL(H38:H41,3)),"-",SMALL(H38:H41,3))</f>
        <v>-</v>
      </c>
      <c r="J40" s="22">
        <f>IF(C38="","",IF(OR(I38="-",I39="-",I40="-"),"DQ",SUM(I38,I39,I40)))</f>
      </c>
      <c r="BA40" s="2">
        <v>1050</v>
      </c>
    </row>
    <row r="41" spans="1:53" ht="15" customHeight="1">
      <c r="A41" s="14"/>
      <c r="B41" s="15"/>
      <c r="C41" s="34"/>
      <c r="D41" s="16">
        <f>IF(ISERROR(VLOOKUP($C41,'START LİSTE'!$B$6:$F$1031,2,0)),"",VLOOKUP($C41,'START LİSTE'!$B$6:$F$1031,2,0))</f>
      </c>
      <c r="E41" s="17">
        <f>IF(ISERROR(VLOOKUP($C41,'START LİSTE'!$B$6:$F$1031,4,0)),"",VLOOKUP($C41,'START LİSTE'!$B$6:$F$1031,4,0))</f>
      </c>
      <c r="F41" s="18">
        <f>IF(ISERROR(VLOOKUP($C41,'FERDİ SONUÇ'!$B$6:$H$1140,6,0)),"",VLOOKUP($C41,'FERDİ SONUÇ'!$B$6:$H$1140,6,0))</f>
      </c>
      <c r="G41" s="17" t="str">
        <f>IF(OR(E41="",F41="DQ",F41="DNF",F41="DNS",F41=""),"-",VLOOKUP(C41,'FERDİ SONUÇ'!$B$6:$H$1140,7,0))</f>
        <v>-</v>
      </c>
      <c r="H41" s="17" t="str">
        <f>IF(OR(E41="",E41="F",F41="DQ",F41="DNF",F41="DNS",F41=""),"-",VLOOKUP(C41,'FERDİ SONUÇ'!$B$6:$H$1140,7,0))</f>
        <v>-</v>
      </c>
      <c r="I41" s="20" t="str">
        <f>IF(ISERROR(SMALL(H38:H41,4)),"-",SMALL(H38:H41,4))</f>
        <v>-</v>
      </c>
      <c r="J41" s="21"/>
      <c r="BA41" s="2">
        <v>1051</v>
      </c>
    </row>
    <row r="42" spans="1:53" ht="15" customHeight="1">
      <c r="A42" s="6"/>
      <c r="B42" s="7"/>
      <c r="C42" s="33"/>
      <c r="D42" s="8">
        <f>IF(ISERROR(VLOOKUP($C42,'START LİSTE'!$B$6:$F$1031,2,0)),"",VLOOKUP($C42,'START LİSTE'!$B$6:$F$1031,2,0))</f>
      </c>
      <c r="E42" s="9">
        <f>IF(ISERROR(VLOOKUP($C42,'START LİSTE'!$B$6:$F$1031,4,0)),"",VLOOKUP($C42,'START LİSTE'!$B$6:$F$1031,4,0))</f>
      </c>
      <c r="F42" s="10">
        <f>IF(ISERROR(VLOOKUP($C42,'FERDİ SONUÇ'!$B$6:$H$1140,6,0)),"",VLOOKUP($C42,'FERDİ SONUÇ'!$B$6:$H$1140,6,0))</f>
      </c>
      <c r="G42" s="9" t="str">
        <f>IF(OR(E42="",F42="DQ",F42="DNF",F42="DNS",F42=""),"-",VLOOKUP(C42,'FERDİ SONUÇ'!$B$6:$H$1140,7,0))</f>
        <v>-</v>
      </c>
      <c r="H42" s="9" t="str">
        <f>IF(OR(E42="",E42="F",F42="DQ",F42="DNF",F42="DNS",F42=""),"-",VLOOKUP(C42,'FERDİ SONUÇ'!$B$6:$H$1140,7,0))</f>
        <v>-</v>
      </c>
      <c r="I42" s="12" t="str">
        <f>IF(ISERROR(SMALL(H42:H45,1)),"-",SMALL(H42:H45,1))</f>
        <v>-</v>
      </c>
      <c r="J42" s="13"/>
      <c r="BA42" s="2">
        <v>1054</v>
      </c>
    </row>
    <row r="43" spans="1:53" ht="15" customHeight="1">
      <c r="A43" s="14"/>
      <c r="B43" s="15"/>
      <c r="C43" s="34"/>
      <c r="D43" s="16">
        <f>IF(ISERROR(VLOOKUP($C43,'START LİSTE'!$B$6:$F$1031,2,0)),"",VLOOKUP($C43,'START LİSTE'!$B$6:$F$1031,2,0))</f>
      </c>
      <c r="E43" s="17">
        <f>IF(ISERROR(VLOOKUP($C43,'START LİSTE'!$B$6:$F$1031,4,0)),"",VLOOKUP($C43,'START LİSTE'!$B$6:$F$1031,4,0))</f>
      </c>
      <c r="F43" s="18">
        <f>IF(ISERROR(VLOOKUP($C43,'FERDİ SONUÇ'!$B$6:$H$1140,6,0)),"",VLOOKUP($C43,'FERDİ SONUÇ'!$B$6:$H$1140,6,0))</f>
      </c>
      <c r="G43" s="17" t="str">
        <f>IF(OR(E43="",F43="DQ",F43="DNF",F43="DNS",F43=""),"-",VLOOKUP(C43,'FERDİ SONUÇ'!$B$6:$H$1140,7,0))</f>
        <v>-</v>
      </c>
      <c r="H43" s="17" t="str">
        <f>IF(OR(E43="",E43="F",F43="DQ",F43="DNF",F43="DNS",F43=""),"-",VLOOKUP(C43,'FERDİ SONUÇ'!$B$6:$H$1140,7,0))</f>
        <v>-</v>
      </c>
      <c r="I43" s="20" t="str">
        <f>IF(ISERROR(SMALL(H42:H45,2)),"-",SMALL(H42:H45,2))</f>
        <v>-</v>
      </c>
      <c r="J43" s="21"/>
      <c r="BA43" s="2">
        <v>1055</v>
      </c>
    </row>
    <row r="44" spans="1:53" ht="15" customHeight="1">
      <c r="A44" s="35">
        <f>IF(AND(B44&lt;&gt;"",J44&lt;&gt;"DQ"),COUNT(J$6:J$125)-(RANK(J44,J$6:J$125)+COUNTIF(J$6:J44,J44))+2,IF(C42&lt;&gt;"",BA44,""))</f>
      </c>
      <c r="B44" s="15">
        <f>IF(ISERROR(VLOOKUP(C42,'START LİSTE'!$B$6:$F$1031,3,0)),"",VLOOKUP(C42,'START LİSTE'!$B$6:$F$1031,3,0))</f>
      </c>
      <c r="C44" s="34"/>
      <c r="D44" s="16">
        <f>IF(ISERROR(VLOOKUP($C44,'START LİSTE'!$B$6:$F$1031,2,0)),"",VLOOKUP($C44,'START LİSTE'!$B$6:$F$1031,2,0))</f>
      </c>
      <c r="E44" s="17">
        <f>IF(ISERROR(VLOOKUP($C44,'START LİSTE'!$B$6:$F$1031,4,0)),"",VLOOKUP($C44,'START LİSTE'!$B$6:$F$1031,4,0))</f>
      </c>
      <c r="F44" s="18">
        <f>IF(ISERROR(VLOOKUP($C44,'FERDİ SONUÇ'!$B$6:$H$1140,6,0)),"",VLOOKUP($C44,'FERDİ SONUÇ'!$B$6:$H$1140,6,0))</f>
      </c>
      <c r="G44" s="17" t="str">
        <f>IF(OR(E44="",F44="DQ",F44="DNF",F44="DNS",F44=""),"-",VLOOKUP(C44,'FERDİ SONUÇ'!$B$6:$H$1140,7,0))</f>
        <v>-</v>
      </c>
      <c r="H44" s="17" t="str">
        <f>IF(OR(E44="",E44="F",F44="DQ",F44="DNF",F44="DNS",F44=""),"-",VLOOKUP(C44,'FERDİ SONUÇ'!$B$6:$H$1140,7,0))</f>
        <v>-</v>
      </c>
      <c r="I44" s="20" t="str">
        <f>IF(ISERROR(SMALL(H42:H45,3)),"-",SMALL(H42:H45,3))</f>
        <v>-</v>
      </c>
      <c r="J44" s="22">
        <f>IF(C42="","",IF(OR(I42="-",I43="-",I44="-"),"DQ",SUM(I42,I43,I44)))</f>
      </c>
      <c r="BA44" s="2">
        <v>1056</v>
      </c>
    </row>
    <row r="45" spans="1:53" ht="15" customHeight="1">
      <c r="A45" s="14"/>
      <c r="B45" s="15"/>
      <c r="C45" s="34"/>
      <c r="D45" s="16">
        <f>IF(ISERROR(VLOOKUP($C45,'START LİSTE'!$B$6:$F$1031,2,0)),"",VLOOKUP($C45,'START LİSTE'!$B$6:$F$1031,2,0))</f>
      </c>
      <c r="E45" s="17">
        <f>IF(ISERROR(VLOOKUP($C45,'START LİSTE'!$B$6:$F$1031,4,0)),"",VLOOKUP($C45,'START LİSTE'!$B$6:$F$1031,4,0))</f>
      </c>
      <c r="F45" s="18">
        <f>IF(ISERROR(VLOOKUP($C45,'FERDİ SONUÇ'!$B$6:$H$1140,6,0)),"",VLOOKUP($C45,'FERDİ SONUÇ'!$B$6:$H$1140,6,0))</f>
      </c>
      <c r="G45" s="17" t="str">
        <f>IF(OR(E45="",F45="DQ",F45="DNF",F45="DNS",F45=""),"-",VLOOKUP(C45,'FERDİ SONUÇ'!$B$6:$H$1140,7,0))</f>
        <v>-</v>
      </c>
      <c r="H45" s="17" t="str">
        <f>IF(OR(E45="",E45="F",F45="DQ",F45="DNF",F45="DNS",F45=""),"-",VLOOKUP(C45,'FERDİ SONUÇ'!$B$6:$H$1140,7,0))</f>
        <v>-</v>
      </c>
      <c r="I45" s="20" t="str">
        <f>IF(ISERROR(SMALL(H42:H45,4)),"-",SMALL(H42:H45,4))</f>
        <v>-</v>
      </c>
      <c r="J45" s="21"/>
      <c r="BA45" s="2">
        <v>1057</v>
      </c>
    </row>
    <row r="46" spans="1:53" ht="15" customHeight="1">
      <c r="A46" s="6"/>
      <c r="B46" s="7"/>
      <c r="C46" s="33"/>
      <c r="D46" s="8">
        <f>IF(ISERROR(VLOOKUP($C46,'START LİSTE'!$B$6:$F$1031,2,0)),"",VLOOKUP($C46,'START LİSTE'!$B$6:$F$1031,2,0))</f>
      </c>
      <c r="E46" s="9">
        <f>IF(ISERROR(VLOOKUP($C46,'START LİSTE'!$B$6:$F$1031,4,0)),"",VLOOKUP($C46,'START LİSTE'!$B$6:$F$1031,4,0))</f>
      </c>
      <c r="F46" s="10">
        <f>IF(ISERROR(VLOOKUP($C46,'FERDİ SONUÇ'!$B$6:$H$1140,6,0)),"",VLOOKUP($C46,'FERDİ SONUÇ'!$B$6:$H$1140,6,0))</f>
      </c>
      <c r="G46" s="9" t="str">
        <f>IF(OR(E46="",F46="DQ",F46="DNF",F46="DNS",F46=""),"-",VLOOKUP(C46,'FERDİ SONUÇ'!$B$6:$H$1140,7,0))</f>
        <v>-</v>
      </c>
      <c r="H46" s="9" t="str">
        <f>IF(OR(E46="",E46="F",F46="DQ",F46="DNF",F46="DNS",F46=""),"-",VLOOKUP(C46,'FERDİ SONUÇ'!$B$6:$H$1140,7,0))</f>
        <v>-</v>
      </c>
      <c r="I46" s="12" t="str">
        <f>IF(ISERROR(SMALL(H46:H49,1)),"-",SMALL(H46:H49,1))</f>
        <v>-</v>
      </c>
      <c r="J46" s="13"/>
      <c r="BA46" s="2">
        <v>1060</v>
      </c>
    </row>
    <row r="47" spans="1:53" ht="15" customHeight="1">
      <c r="A47" s="14"/>
      <c r="B47" s="15"/>
      <c r="C47" s="34"/>
      <c r="D47" s="16">
        <f>IF(ISERROR(VLOOKUP($C47,'START LİSTE'!$B$6:$F$1031,2,0)),"",VLOOKUP($C47,'START LİSTE'!$B$6:$F$1031,2,0))</f>
      </c>
      <c r="E47" s="17">
        <f>IF(ISERROR(VLOOKUP($C47,'START LİSTE'!$B$6:$F$1031,4,0)),"",VLOOKUP($C47,'START LİSTE'!$B$6:$F$1031,4,0))</f>
      </c>
      <c r="F47" s="18">
        <f>IF(ISERROR(VLOOKUP($C47,'FERDİ SONUÇ'!$B$6:$H$1140,6,0)),"",VLOOKUP($C47,'FERDİ SONUÇ'!$B$6:$H$1140,6,0))</f>
      </c>
      <c r="G47" s="17" t="str">
        <f>IF(OR(E47="",F47="DQ",F47="DNF",F47="DNS",F47=""),"-",VLOOKUP(C47,'FERDİ SONUÇ'!$B$6:$H$1140,7,0))</f>
        <v>-</v>
      </c>
      <c r="H47" s="17" t="str">
        <f>IF(OR(E47="",E47="F",F47="DQ",F47="DNF",F47="DNS",F47=""),"-",VLOOKUP(C47,'FERDİ SONUÇ'!$B$6:$H$1140,7,0))</f>
        <v>-</v>
      </c>
      <c r="I47" s="20" t="str">
        <f>IF(ISERROR(SMALL(H46:H49,2)),"-",SMALL(H46:H49,2))</f>
        <v>-</v>
      </c>
      <c r="J47" s="21"/>
      <c r="BA47" s="2">
        <v>1061</v>
      </c>
    </row>
    <row r="48" spans="1:53" ht="15" customHeight="1">
      <c r="A48" s="35">
        <f>IF(AND(B48&lt;&gt;"",J48&lt;&gt;"DQ"),COUNT(J$6:J$125)-(RANK(J48,J$6:J$125)+COUNTIF(J$6:J48,J48))+2,IF(C46&lt;&gt;"",BA48,""))</f>
      </c>
      <c r="B48" s="15">
        <f>IF(ISERROR(VLOOKUP(C46,'START LİSTE'!$B$6:$F$1031,3,0)),"",VLOOKUP(C46,'START LİSTE'!$B$6:$F$1031,3,0))</f>
      </c>
      <c r="C48" s="34"/>
      <c r="D48" s="16">
        <f>IF(ISERROR(VLOOKUP($C48,'START LİSTE'!$B$6:$F$1031,2,0)),"",VLOOKUP($C48,'START LİSTE'!$B$6:$F$1031,2,0))</f>
      </c>
      <c r="E48" s="17">
        <f>IF(ISERROR(VLOOKUP($C48,'START LİSTE'!$B$6:$F$1031,4,0)),"",VLOOKUP($C48,'START LİSTE'!$B$6:$F$1031,4,0))</f>
      </c>
      <c r="F48" s="18">
        <f>IF(ISERROR(VLOOKUP($C48,'FERDİ SONUÇ'!$B$6:$H$1140,6,0)),"",VLOOKUP($C48,'FERDİ SONUÇ'!$B$6:$H$1140,6,0))</f>
      </c>
      <c r="G48" s="17" t="str">
        <f>IF(OR(E48="",F48="DQ",F48="DNF",F48="DNS",F48=""),"-",VLOOKUP(C48,'FERDİ SONUÇ'!$B$6:$H$1140,7,0))</f>
        <v>-</v>
      </c>
      <c r="H48" s="17" t="str">
        <f>IF(OR(E48="",E48="F",F48="DQ",F48="DNF",F48="DNS",F48=""),"-",VLOOKUP(C48,'FERDİ SONUÇ'!$B$6:$H$1140,7,0))</f>
        <v>-</v>
      </c>
      <c r="I48" s="20" t="str">
        <f>IF(ISERROR(SMALL(H46:H49,3)),"-",SMALL(H46:H49,3))</f>
        <v>-</v>
      </c>
      <c r="J48" s="22">
        <f>IF(C46="","",IF(OR(I46="-",I47="-",I48="-"),"DQ",SUM(I46,I47,I48)))</f>
      </c>
      <c r="BA48" s="2">
        <v>1062</v>
      </c>
    </row>
    <row r="49" spans="1:53" ht="15" customHeight="1">
      <c r="A49" s="14"/>
      <c r="B49" s="15"/>
      <c r="C49" s="34"/>
      <c r="D49" s="16">
        <f>IF(ISERROR(VLOOKUP($C49,'START LİSTE'!$B$6:$F$1031,2,0)),"",VLOOKUP($C49,'START LİSTE'!$B$6:$F$1031,2,0))</f>
      </c>
      <c r="E49" s="17">
        <f>IF(ISERROR(VLOOKUP($C49,'START LİSTE'!$B$6:$F$1031,4,0)),"",VLOOKUP($C49,'START LİSTE'!$B$6:$F$1031,4,0))</f>
      </c>
      <c r="F49" s="18">
        <f>IF(ISERROR(VLOOKUP($C49,'FERDİ SONUÇ'!$B$6:$H$1140,6,0)),"",VLOOKUP($C49,'FERDİ SONUÇ'!$B$6:$H$1140,6,0))</f>
      </c>
      <c r="G49" s="17" t="str">
        <f>IF(OR(E49="",F49="DQ",F49="DNF",F49="DNS",F49=""),"-",VLOOKUP(C49,'FERDİ SONUÇ'!$B$6:$H$1140,7,0))</f>
        <v>-</v>
      </c>
      <c r="H49" s="17" t="str">
        <f>IF(OR(E49="",E49="F",F49="DQ",F49="DNF",F49="DNS",F49=""),"-",VLOOKUP(C49,'FERDİ SONUÇ'!$B$6:$H$1140,7,0))</f>
        <v>-</v>
      </c>
      <c r="I49" s="20" t="str">
        <f>IF(ISERROR(SMALL(H46:H49,4)),"-",SMALL(H46:H49,4))</f>
        <v>-</v>
      </c>
      <c r="J49" s="21"/>
      <c r="BA49" s="2">
        <v>1063</v>
      </c>
    </row>
    <row r="50" spans="1:53" ht="15" customHeight="1">
      <c r="A50" s="6"/>
      <c r="B50" s="7"/>
      <c r="C50" s="33"/>
      <c r="D50" s="8">
        <f>IF(ISERROR(VLOOKUP($C50,'START LİSTE'!$B$6:$F$1031,2,0)),"",VLOOKUP($C50,'START LİSTE'!$B$6:$F$1031,2,0))</f>
      </c>
      <c r="E50" s="9">
        <f>IF(ISERROR(VLOOKUP($C50,'START LİSTE'!$B$6:$F$1031,4,0)),"",VLOOKUP($C50,'START LİSTE'!$B$6:$F$1031,4,0))</f>
      </c>
      <c r="F50" s="10">
        <f>IF(ISERROR(VLOOKUP($C50,'FERDİ SONUÇ'!$B$6:$H$1140,6,0)),"",VLOOKUP($C50,'FERDİ SONUÇ'!$B$6:$H$1140,6,0))</f>
      </c>
      <c r="G50" s="9" t="str">
        <f>IF(OR(E50="",F50="DQ",F50="DNF",F50="DNS",F50=""),"-",VLOOKUP(C50,'FERDİ SONUÇ'!$B$6:$H$1140,7,0))</f>
        <v>-</v>
      </c>
      <c r="H50" s="9" t="str">
        <f>IF(OR(E50="",E50="F",F50="DQ",F50="DNF",F50="DNS",F50=""),"-",VLOOKUP(C50,'FERDİ SONUÇ'!$B$6:$H$1140,7,0))</f>
        <v>-</v>
      </c>
      <c r="I50" s="12" t="str">
        <f>IF(ISERROR(SMALL(H50:H53,1)),"-",SMALL(H50:H53,1))</f>
        <v>-</v>
      </c>
      <c r="J50" s="13"/>
      <c r="BA50" s="2">
        <v>1066</v>
      </c>
    </row>
    <row r="51" spans="1:53" ht="15" customHeight="1">
      <c r="A51" s="14"/>
      <c r="B51" s="15"/>
      <c r="C51" s="34"/>
      <c r="D51" s="16">
        <f>IF(ISERROR(VLOOKUP($C51,'START LİSTE'!$B$6:$F$1031,2,0)),"",VLOOKUP($C51,'START LİSTE'!$B$6:$F$1031,2,0))</f>
      </c>
      <c r="E51" s="17">
        <f>IF(ISERROR(VLOOKUP($C51,'START LİSTE'!$B$6:$F$1031,4,0)),"",VLOOKUP($C51,'START LİSTE'!$B$6:$F$1031,4,0))</f>
      </c>
      <c r="F51" s="18">
        <f>IF(ISERROR(VLOOKUP($C51,'FERDİ SONUÇ'!$B$6:$H$1140,6,0)),"",VLOOKUP($C51,'FERDİ SONUÇ'!$B$6:$H$1140,6,0))</f>
      </c>
      <c r="G51" s="17" t="str">
        <f>IF(OR(E51="",F51="DQ",F51="DNF",F51="DNS",F51=""),"-",VLOOKUP(C51,'FERDİ SONUÇ'!$B$6:$H$1140,7,0))</f>
        <v>-</v>
      </c>
      <c r="H51" s="17" t="str">
        <f>IF(OR(E51="",E51="F",F51="DQ",F51="DNF",F51="DNS",F51=""),"-",VLOOKUP(C51,'FERDİ SONUÇ'!$B$6:$H$1140,7,0))</f>
        <v>-</v>
      </c>
      <c r="I51" s="20" t="str">
        <f>IF(ISERROR(SMALL(H50:H53,2)),"-",SMALL(H50:H53,2))</f>
        <v>-</v>
      </c>
      <c r="J51" s="21"/>
      <c r="BA51" s="2">
        <v>1067</v>
      </c>
    </row>
    <row r="52" spans="1:53" ht="15" customHeight="1">
      <c r="A52" s="35">
        <f>IF(AND(B52&lt;&gt;"",J52&lt;&gt;"DQ"),COUNT(J$6:J$125)-(RANK(J52,J$6:J$125)+COUNTIF(J$6:J52,J52))+2,IF(C50&lt;&gt;"",BA52,""))</f>
      </c>
      <c r="B52" s="15">
        <f>IF(ISERROR(VLOOKUP(C50,'START LİSTE'!$B$6:$F$1031,3,0)),"",VLOOKUP(C50,'START LİSTE'!$B$6:$F$1031,3,0))</f>
      </c>
      <c r="C52" s="34"/>
      <c r="D52" s="16">
        <f>IF(ISERROR(VLOOKUP($C52,'START LİSTE'!$B$6:$F$1031,2,0)),"",VLOOKUP($C52,'START LİSTE'!$B$6:$F$1031,2,0))</f>
      </c>
      <c r="E52" s="17">
        <f>IF(ISERROR(VLOOKUP($C52,'START LİSTE'!$B$6:$F$1031,4,0)),"",VLOOKUP($C52,'START LİSTE'!$B$6:$F$1031,4,0))</f>
      </c>
      <c r="F52" s="18">
        <f>IF(ISERROR(VLOOKUP($C52,'FERDİ SONUÇ'!$B$6:$H$1140,6,0)),"",VLOOKUP($C52,'FERDİ SONUÇ'!$B$6:$H$1140,6,0))</f>
      </c>
      <c r="G52" s="17" t="str">
        <f>IF(OR(E52="",F52="DQ",F52="DNF",F52="DNS",F52=""),"-",VLOOKUP(C52,'FERDİ SONUÇ'!$B$6:$H$1140,7,0))</f>
        <v>-</v>
      </c>
      <c r="H52" s="17" t="str">
        <f>IF(OR(E52="",E52="F",F52="DQ",F52="DNF",F52="DNS",F52=""),"-",VLOOKUP(C52,'FERDİ SONUÇ'!$B$6:$H$1140,7,0))</f>
        <v>-</v>
      </c>
      <c r="I52" s="20" t="str">
        <f>IF(ISERROR(SMALL(H50:H53,3)),"-",SMALL(H50:H53,3))</f>
        <v>-</v>
      </c>
      <c r="J52" s="22">
        <f>IF(C50="","",IF(OR(I50="-",I51="-",I52="-"),"DQ",SUM(I50,I51,I52)))</f>
      </c>
      <c r="BA52" s="2">
        <v>1068</v>
      </c>
    </row>
    <row r="53" spans="1:53" ht="15" customHeight="1">
      <c r="A53" s="14"/>
      <c r="B53" s="15"/>
      <c r="C53" s="34"/>
      <c r="D53" s="16">
        <f>IF(ISERROR(VLOOKUP($C53,'START LİSTE'!$B$6:$F$1031,2,0)),"",VLOOKUP($C53,'START LİSTE'!$B$6:$F$1031,2,0))</f>
      </c>
      <c r="E53" s="17">
        <f>IF(ISERROR(VLOOKUP($C53,'START LİSTE'!$B$6:$F$1031,4,0)),"",VLOOKUP($C53,'START LİSTE'!$B$6:$F$1031,4,0))</f>
      </c>
      <c r="F53" s="18">
        <f>IF(ISERROR(VLOOKUP($C53,'FERDİ SONUÇ'!$B$6:$H$1140,6,0)),"",VLOOKUP($C53,'FERDİ SONUÇ'!$B$6:$H$1140,6,0))</f>
      </c>
      <c r="G53" s="17" t="str">
        <f>IF(OR(E53="",F53="DQ",F53="DNF",F53="DNS",F53=""),"-",VLOOKUP(C53,'FERDİ SONUÇ'!$B$6:$H$1140,7,0))</f>
        <v>-</v>
      </c>
      <c r="H53" s="17" t="str">
        <f>IF(OR(E53="",E53="F",F53="DQ",F53="DNF",F53="DNS",F53=""),"-",VLOOKUP(C53,'FERDİ SONUÇ'!$B$6:$H$1140,7,0))</f>
        <v>-</v>
      </c>
      <c r="I53" s="20" t="str">
        <f>IF(ISERROR(SMALL(H50:H53,4)),"-",SMALL(H50:H53,4))</f>
        <v>-</v>
      </c>
      <c r="J53" s="21"/>
      <c r="BA53" s="2">
        <v>1069</v>
      </c>
    </row>
    <row r="54" spans="1:53" ht="15" customHeight="1">
      <c r="A54" s="6"/>
      <c r="B54" s="7"/>
      <c r="C54" s="33"/>
      <c r="D54" s="8">
        <f>IF(ISERROR(VLOOKUP($C54,'START LİSTE'!$B$6:$F$1031,2,0)),"",VLOOKUP($C54,'START LİSTE'!$B$6:$F$1031,2,0))</f>
      </c>
      <c r="E54" s="9">
        <f>IF(ISERROR(VLOOKUP($C54,'START LİSTE'!$B$6:$F$1031,4,0)),"",VLOOKUP($C54,'START LİSTE'!$B$6:$F$1031,4,0))</f>
      </c>
      <c r="F54" s="10">
        <f>IF(ISERROR(VLOOKUP($C54,'FERDİ SONUÇ'!$B$6:$H$1140,6,0)),"",VLOOKUP($C54,'FERDİ SONUÇ'!$B$6:$H$1140,6,0))</f>
      </c>
      <c r="G54" s="9" t="str">
        <f>IF(OR(E54="",F54="DQ",F54="DNF",F54="DNS",F54=""),"-",VLOOKUP(C54,'FERDİ SONUÇ'!$B$6:$H$1140,7,0))</f>
        <v>-</v>
      </c>
      <c r="H54" s="9" t="str">
        <f>IF(OR(E54="",E54="F",F54="DQ",F54="DNF",F54="DNS",F54=""),"-",VLOOKUP(C54,'FERDİ SONUÇ'!$B$6:$H$1140,7,0))</f>
        <v>-</v>
      </c>
      <c r="I54" s="12" t="str">
        <f>IF(ISERROR(SMALL(H54:H57,1)),"-",SMALL(H54:H57,1))</f>
        <v>-</v>
      </c>
      <c r="J54" s="13"/>
      <c r="BA54" s="2">
        <v>1072</v>
      </c>
    </row>
    <row r="55" spans="1:53" ht="15" customHeight="1">
      <c r="A55" s="14"/>
      <c r="B55" s="15"/>
      <c r="C55" s="34"/>
      <c r="D55" s="16">
        <f>IF(ISERROR(VLOOKUP($C55,'START LİSTE'!$B$6:$F$1031,2,0)),"",VLOOKUP($C55,'START LİSTE'!$B$6:$F$1031,2,0))</f>
      </c>
      <c r="E55" s="17">
        <f>IF(ISERROR(VLOOKUP($C55,'START LİSTE'!$B$6:$F$1031,4,0)),"",VLOOKUP($C55,'START LİSTE'!$B$6:$F$1031,4,0))</f>
      </c>
      <c r="F55" s="18">
        <f>IF(ISERROR(VLOOKUP($C55,'FERDİ SONUÇ'!$B$6:$H$1140,6,0)),"",VLOOKUP($C55,'FERDİ SONUÇ'!$B$6:$H$1140,6,0))</f>
      </c>
      <c r="G55" s="17" t="str">
        <f>IF(OR(E55="",F55="DQ",F55="DNF",F55="DNS",F55=""),"-",VLOOKUP(C55,'FERDİ SONUÇ'!$B$6:$H$1140,7,0))</f>
        <v>-</v>
      </c>
      <c r="H55" s="17" t="str">
        <f>IF(OR(E55="",E55="F",F55="DQ",F55="DNF",F55="DNS",F55=""),"-",VLOOKUP(C55,'FERDİ SONUÇ'!$B$6:$H$1140,7,0))</f>
        <v>-</v>
      </c>
      <c r="I55" s="20" t="str">
        <f>IF(ISERROR(SMALL(H54:H57,2)),"-",SMALL(H54:H57,2))</f>
        <v>-</v>
      </c>
      <c r="J55" s="21"/>
      <c r="BA55" s="2">
        <v>1073</v>
      </c>
    </row>
    <row r="56" spans="1:53" ht="15" customHeight="1">
      <c r="A56" s="35">
        <f>IF(AND(B56&lt;&gt;"",J56&lt;&gt;"DQ"),COUNT(J$6:J$125)-(RANK(J56,J$6:J$125)+COUNTIF(J$6:J56,J56))+2,IF(C54&lt;&gt;"",BA56,""))</f>
      </c>
      <c r="B56" s="15">
        <f>IF(ISERROR(VLOOKUP(C54,'START LİSTE'!$B$6:$F$1031,3,0)),"",VLOOKUP(C54,'START LİSTE'!$B$6:$F$1031,3,0))</f>
      </c>
      <c r="C56" s="34"/>
      <c r="D56" s="16">
        <f>IF(ISERROR(VLOOKUP($C56,'START LİSTE'!$B$6:$F$1031,2,0)),"",VLOOKUP($C56,'START LİSTE'!$B$6:$F$1031,2,0))</f>
      </c>
      <c r="E56" s="17">
        <f>IF(ISERROR(VLOOKUP($C56,'START LİSTE'!$B$6:$F$1031,4,0)),"",VLOOKUP($C56,'START LİSTE'!$B$6:$F$1031,4,0))</f>
      </c>
      <c r="F56" s="18">
        <f>IF(ISERROR(VLOOKUP($C56,'FERDİ SONUÇ'!$B$6:$H$1140,6,0)),"",VLOOKUP($C56,'FERDİ SONUÇ'!$B$6:$H$1140,6,0))</f>
      </c>
      <c r="G56" s="17" t="str">
        <f>IF(OR(E56="",F56="DQ",F56="DNF",F56="DNS",F56=""),"-",VLOOKUP(C56,'FERDİ SONUÇ'!$B$6:$H$1140,7,0))</f>
        <v>-</v>
      </c>
      <c r="H56" s="17" t="str">
        <f>IF(OR(E56="",E56="F",F56="DQ",F56="DNF",F56="DNS",F56=""),"-",VLOOKUP(C56,'FERDİ SONUÇ'!$B$6:$H$1140,7,0))</f>
        <v>-</v>
      </c>
      <c r="I56" s="20" t="str">
        <f>IF(ISERROR(SMALL(H54:H57,3)),"-",SMALL(H54:H57,3))</f>
        <v>-</v>
      </c>
      <c r="J56" s="22">
        <f>IF(C54="","",IF(OR(I54="-",I55="-",I56="-"),"DQ",SUM(I54,I55,I56)))</f>
      </c>
      <c r="BA56" s="2">
        <v>1074</v>
      </c>
    </row>
    <row r="57" spans="1:53" ht="15" customHeight="1">
      <c r="A57" s="14"/>
      <c r="B57" s="15"/>
      <c r="C57" s="34"/>
      <c r="D57" s="16">
        <f>IF(ISERROR(VLOOKUP($C57,'START LİSTE'!$B$6:$F$1031,2,0)),"",VLOOKUP($C57,'START LİSTE'!$B$6:$F$1031,2,0))</f>
      </c>
      <c r="E57" s="17">
        <f>IF(ISERROR(VLOOKUP($C57,'START LİSTE'!$B$6:$F$1031,4,0)),"",VLOOKUP($C57,'START LİSTE'!$B$6:$F$1031,4,0))</f>
      </c>
      <c r="F57" s="18">
        <f>IF(ISERROR(VLOOKUP($C57,'FERDİ SONUÇ'!$B$6:$H$1140,6,0)),"",VLOOKUP($C57,'FERDİ SONUÇ'!$B$6:$H$1140,6,0))</f>
      </c>
      <c r="G57" s="17" t="str">
        <f>IF(OR(E57="",F57="DQ",F57="DNF",F57="DNS",F57=""),"-",VLOOKUP(C57,'FERDİ SONUÇ'!$B$6:$H$1140,7,0))</f>
        <v>-</v>
      </c>
      <c r="H57" s="17" t="str">
        <f>IF(OR(E57="",E57="F",F57="DQ",F57="DNF",F57="DNS",F57=""),"-",VLOOKUP(C57,'FERDİ SONUÇ'!$B$6:$H$1140,7,0))</f>
        <v>-</v>
      </c>
      <c r="I57" s="20" t="str">
        <f>IF(ISERROR(SMALL(H54:H57,4)),"-",SMALL(H54:H57,4))</f>
        <v>-</v>
      </c>
      <c r="J57" s="21"/>
      <c r="BA57" s="2">
        <v>1075</v>
      </c>
    </row>
    <row r="58" spans="1:53" ht="15" customHeight="1">
      <c r="A58" s="6"/>
      <c r="B58" s="7"/>
      <c r="C58" s="33"/>
      <c r="D58" s="8">
        <f>IF(ISERROR(VLOOKUP($C58,'START LİSTE'!$B$6:$F$1031,2,0)),"",VLOOKUP($C58,'START LİSTE'!$B$6:$F$1031,2,0))</f>
      </c>
      <c r="E58" s="9">
        <f>IF(ISERROR(VLOOKUP($C58,'START LİSTE'!$B$6:$F$1031,4,0)),"",VLOOKUP($C58,'START LİSTE'!$B$6:$F$1031,4,0))</f>
      </c>
      <c r="F58" s="10">
        <f>IF(ISERROR(VLOOKUP($C58,'FERDİ SONUÇ'!$B$6:$H$1140,6,0)),"",VLOOKUP($C58,'FERDİ SONUÇ'!$B$6:$H$1140,6,0))</f>
      </c>
      <c r="G58" s="9" t="str">
        <f>IF(OR(E58="",F58="DQ",F58="DNF",F58="DNS",F58=""),"-",VLOOKUP(C58,'FERDİ SONUÇ'!$B$6:$H$1140,7,0))</f>
        <v>-</v>
      </c>
      <c r="H58" s="9" t="str">
        <f>IF(OR(E58="",E58="F",F58="DQ",F58="DNF",F58="DNS",F58=""),"-",VLOOKUP(C58,'FERDİ SONUÇ'!$B$6:$H$1140,7,0))</f>
        <v>-</v>
      </c>
      <c r="I58" s="12" t="str">
        <f>IF(ISERROR(SMALL(H58:H61,1)),"-",SMALL(H58:H61,1))</f>
        <v>-</v>
      </c>
      <c r="J58" s="13"/>
      <c r="BA58" s="2">
        <v>1078</v>
      </c>
    </row>
    <row r="59" spans="1:53" ht="15" customHeight="1">
      <c r="A59" s="14"/>
      <c r="B59" s="15"/>
      <c r="C59" s="34"/>
      <c r="D59" s="16">
        <f>IF(ISERROR(VLOOKUP($C59,'START LİSTE'!$B$6:$F$1031,2,0)),"",VLOOKUP($C59,'START LİSTE'!$B$6:$F$1031,2,0))</f>
      </c>
      <c r="E59" s="17">
        <f>IF(ISERROR(VLOOKUP($C59,'START LİSTE'!$B$6:$F$1031,4,0)),"",VLOOKUP($C59,'START LİSTE'!$B$6:$F$1031,4,0))</f>
      </c>
      <c r="F59" s="18">
        <f>IF(ISERROR(VLOOKUP($C59,'FERDİ SONUÇ'!$B$6:$H$1140,6,0)),"",VLOOKUP($C59,'FERDİ SONUÇ'!$B$6:$H$1140,6,0))</f>
      </c>
      <c r="G59" s="17" t="str">
        <f>IF(OR(E59="",F59="DQ",F59="DNF",F59="DNS",F59=""),"-",VLOOKUP(C59,'FERDİ SONUÇ'!$B$6:$H$1140,7,0))</f>
        <v>-</v>
      </c>
      <c r="H59" s="17" t="str">
        <f>IF(OR(E59="",E59="F",F59="DQ",F59="DNF",F59="DNS",F59=""),"-",VLOOKUP(C59,'FERDİ SONUÇ'!$B$6:$H$1140,7,0))</f>
        <v>-</v>
      </c>
      <c r="I59" s="20" t="str">
        <f>IF(ISERROR(SMALL(H58:H61,2)),"-",SMALL(H58:H61,2))</f>
        <v>-</v>
      </c>
      <c r="J59" s="21"/>
      <c r="BA59" s="2">
        <v>1079</v>
      </c>
    </row>
    <row r="60" spans="1:53" ht="15" customHeight="1">
      <c r="A60" s="35">
        <f>IF(AND(B60&lt;&gt;"",J60&lt;&gt;"DQ"),COUNT(J$6:J$125)-(RANK(J60,J$6:J$125)+COUNTIF(J$6:J60,J60))+2,IF(C58&lt;&gt;"",BA60,""))</f>
      </c>
      <c r="B60" s="15">
        <f>IF(ISERROR(VLOOKUP(C58,'START LİSTE'!$B$6:$F$1031,3,0)),"",VLOOKUP(C58,'START LİSTE'!$B$6:$F$1031,3,0))</f>
      </c>
      <c r="C60" s="34"/>
      <c r="D60" s="16">
        <f>IF(ISERROR(VLOOKUP($C60,'START LİSTE'!$B$6:$F$1031,2,0)),"",VLOOKUP($C60,'START LİSTE'!$B$6:$F$1031,2,0))</f>
      </c>
      <c r="E60" s="17">
        <f>IF(ISERROR(VLOOKUP($C60,'START LİSTE'!$B$6:$F$1031,4,0)),"",VLOOKUP($C60,'START LİSTE'!$B$6:$F$1031,4,0))</f>
      </c>
      <c r="F60" s="18">
        <f>IF(ISERROR(VLOOKUP($C60,'FERDİ SONUÇ'!$B$6:$H$1140,6,0)),"",VLOOKUP($C60,'FERDİ SONUÇ'!$B$6:$H$1140,6,0))</f>
      </c>
      <c r="G60" s="17" t="str">
        <f>IF(OR(E60="",F60="DQ",F60="DNF",F60="DNS",F60=""),"-",VLOOKUP(C60,'FERDİ SONUÇ'!$B$6:$H$1140,7,0))</f>
        <v>-</v>
      </c>
      <c r="H60" s="17" t="str">
        <f>IF(OR(E60="",E60="F",F60="DQ",F60="DNF",F60="DNS",F60=""),"-",VLOOKUP(C60,'FERDİ SONUÇ'!$B$6:$H$1140,7,0))</f>
        <v>-</v>
      </c>
      <c r="I60" s="20" t="str">
        <f>IF(ISERROR(SMALL(H58:H61,3)),"-",SMALL(H58:H61,3))</f>
        <v>-</v>
      </c>
      <c r="J60" s="22">
        <f>IF(C58="","",IF(OR(I58="-",I59="-",I60="-"),"DQ",SUM(I58,I59,I60)))</f>
      </c>
      <c r="BA60" s="2">
        <v>1080</v>
      </c>
    </row>
    <row r="61" spans="1:53" ht="15" customHeight="1">
      <c r="A61" s="14"/>
      <c r="B61" s="15"/>
      <c r="C61" s="34"/>
      <c r="D61" s="16">
        <f>IF(ISERROR(VLOOKUP($C61,'START LİSTE'!$B$6:$F$1031,2,0)),"",VLOOKUP($C61,'START LİSTE'!$B$6:$F$1031,2,0))</f>
      </c>
      <c r="E61" s="17">
        <f>IF(ISERROR(VLOOKUP($C61,'START LİSTE'!$B$6:$F$1031,4,0)),"",VLOOKUP($C61,'START LİSTE'!$B$6:$F$1031,4,0))</f>
      </c>
      <c r="F61" s="18">
        <f>IF(ISERROR(VLOOKUP($C61,'FERDİ SONUÇ'!$B$6:$H$1140,6,0)),"",VLOOKUP($C61,'FERDİ SONUÇ'!$B$6:$H$1140,6,0))</f>
      </c>
      <c r="G61" s="17" t="str">
        <f>IF(OR(E61="",F61="DQ",F61="DNF",F61="DNS",F61=""),"-",VLOOKUP(C61,'FERDİ SONUÇ'!$B$6:$H$1140,7,0))</f>
        <v>-</v>
      </c>
      <c r="H61" s="17" t="str">
        <f>IF(OR(E61="",E61="F",F61="DQ",F61="DNF",F61="DNS",F61=""),"-",VLOOKUP(C61,'FERDİ SONUÇ'!$B$6:$H$1140,7,0))</f>
        <v>-</v>
      </c>
      <c r="I61" s="20" t="str">
        <f>IF(ISERROR(SMALL(H58:H61,4)),"-",SMALL(H58:H61,4))</f>
        <v>-</v>
      </c>
      <c r="J61" s="21"/>
      <c r="BA61" s="2">
        <v>1081</v>
      </c>
    </row>
    <row r="62" spans="1:53" ht="15" customHeight="1">
      <c r="A62" s="6"/>
      <c r="B62" s="7"/>
      <c r="C62" s="33"/>
      <c r="D62" s="8">
        <f>IF(ISERROR(VLOOKUP($C62,'START LİSTE'!$B$6:$F$1031,2,0)),"",VLOOKUP($C62,'START LİSTE'!$B$6:$F$1031,2,0))</f>
      </c>
      <c r="E62" s="9">
        <f>IF(ISERROR(VLOOKUP($C62,'START LİSTE'!$B$6:$F$1031,4,0)),"",VLOOKUP($C62,'START LİSTE'!$B$6:$F$1031,4,0))</f>
      </c>
      <c r="F62" s="10">
        <f>IF(ISERROR(VLOOKUP($C62,'FERDİ SONUÇ'!$B$6:$H$1140,6,0)),"",VLOOKUP($C62,'FERDİ SONUÇ'!$B$6:$H$1140,6,0))</f>
      </c>
      <c r="G62" s="9" t="str">
        <f>IF(OR(E62="",F62="DQ",F62="DNF",F62="DNS",F62=""),"-",VLOOKUP(C62,'FERDİ SONUÇ'!$B$6:$H$1140,7,0))</f>
        <v>-</v>
      </c>
      <c r="H62" s="9" t="str">
        <f>IF(OR(E62="",E62="F",F62="DQ",F62="DNF",F62="DNS",F62=""),"-",VLOOKUP(C62,'FERDİ SONUÇ'!$B$6:$H$1140,7,0))</f>
        <v>-</v>
      </c>
      <c r="I62" s="12" t="str">
        <f>IF(ISERROR(SMALL(H62:H65,1)),"-",SMALL(H62:H65,1))</f>
        <v>-</v>
      </c>
      <c r="J62" s="13"/>
      <c r="BA62" s="2">
        <v>1084</v>
      </c>
    </row>
    <row r="63" spans="1:53" ht="15" customHeight="1">
      <c r="A63" s="14"/>
      <c r="B63" s="15"/>
      <c r="C63" s="34"/>
      <c r="D63" s="16">
        <f>IF(ISERROR(VLOOKUP($C63,'START LİSTE'!$B$6:$F$1031,2,0)),"",VLOOKUP($C63,'START LİSTE'!$B$6:$F$1031,2,0))</f>
      </c>
      <c r="E63" s="17">
        <f>IF(ISERROR(VLOOKUP($C63,'START LİSTE'!$B$6:$F$1031,4,0)),"",VLOOKUP($C63,'START LİSTE'!$B$6:$F$1031,4,0))</f>
      </c>
      <c r="F63" s="18">
        <f>IF(ISERROR(VLOOKUP($C63,'FERDİ SONUÇ'!$B$6:$H$1140,6,0)),"",VLOOKUP($C63,'FERDİ SONUÇ'!$B$6:$H$1140,6,0))</f>
      </c>
      <c r="G63" s="17" t="str">
        <f>IF(OR(E63="",F63="DQ",F63="DNF",F63="DNS",F63=""),"-",VLOOKUP(C63,'FERDİ SONUÇ'!$B$6:$H$1140,7,0))</f>
        <v>-</v>
      </c>
      <c r="H63" s="17" t="str">
        <f>IF(OR(E63="",E63="F",F63="DQ",F63="DNF",F63="DNS",F63=""),"-",VLOOKUP(C63,'FERDİ SONUÇ'!$B$6:$H$1140,7,0))</f>
        <v>-</v>
      </c>
      <c r="I63" s="20" t="str">
        <f>IF(ISERROR(SMALL(H62:H65,2)),"-",SMALL(H62:H65,2))</f>
        <v>-</v>
      </c>
      <c r="J63" s="21"/>
      <c r="BA63" s="2">
        <v>1085</v>
      </c>
    </row>
    <row r="64" spans="1:53" ht="15" customHeight="1">
      <c r="A64" s="35">
        <f>IF(AND(B64&lt;&gt;"",J64&lt;&gt;"DQ"),COUNT(J$6:J$125)-(RANK(J64,J$6:J$125)+COUNTIF(J$6:J64,J64))+2,IF(C62&lt;&gt;"",BA64,""))</f>
      </c>
      <c r="B64" s="15">
        <f>IF(ISERROR(VLOOKUP(C62,'START LİSTE'!$B$6:$F$1031,3,0)),"",VLOOKUP(C62,'START LİSTE'!$B$6:$F$1031,3,0))</f>
      </c>
      <c r="C64" s="34"/>
      <c r="D64" s="16">
        <f>IF(ISERROR(VLOOKUP($C64,'START LİSTE'!$B$6:$F$1031,2,0)),"",VLOOKUP($C64,'START LİSTE'!$B$6:$F$1031,2,0))</f>
      </c>
      <c r="E64" s="17">
        <f>IF(ISERROR(VLOOKUP($C64,'START LİSTE'!$B$6:$F$1031,4,0)),"",VLOOKUP($C64,'START LİSTE'!$B$6:$F$1031,4,0))</f>
      </c>
      <c r="F64" s="18">
        <f>IF(ISERROR(VLOOKUP($C64,'FERDİ SONUÇ'!$B$6:$H$1140,6,0)),"",VLOOKUP($C64,'FERDİ SONUÇ'!$B$6:$H$1140,6,0))</f>
      </c>
      <c r="G64" s="17" t="str">
        <f>IF(OR(E64="",F64="DQ",F64="DNF",F64="DNS",F64=""),"-",VLOOKUP(C64,'FERDİ SONUÇ'!$B$6:$H$1140,7,0))</f>
        <v>-</v>
      </c>
      <c r="H64" s="17" t="str">
        <f>IF(OR(E64="",E64="F",F64="DQ",F64="DNF",F64="DNS",F64=""),"-",VLOOKUP(C64,'FERDİ SONUÇ'!$B$6:$H$1140,7,0))</f>
        <v>-</v>
      </c>
      <c r="I64" s="20" t="str">
        <f>IF(ISERROR(SMALL(H62:H65,3)),"-",SMALL(H62:H65,3))</f>
        <v>-</v>
      </c>
      <c r="J64" s="22">
        <f>IF(C62="","",IF(OR(I62="-",I63="-",I64="-"),"DQ",SUM(I62,I63,I64)))</f>
      </c>
      <c r="BA64" s="2">
        <v>1086</v>
      </c>
    </row>
    <row r="65" spans="1:53" ht="15" customHeight="1">
      <c r="A65" s="14"/>
      <c r="B65" s="15"/>
      <c r="C65" s="34"/>
      <c r="D65" s="16">
        <f>IF(ISERROR(VLOOKUP($C65,'START LİSTE'!$B$6:$F$1031,2,0)),"",VLOOKUP($C65,'START LİSTE'!$B$6:$F$1031,2,0))</f>
      </c>
      <c r="E65" s="17">
        <f>IF(ISERROR(VLOOKUP($C65,'START LİSTE'!$B$6:$F$1031,4,0)),"",VLOOKUP($C65,'START LİSTE'!$B$6:$F$1031,4,0))</f>
      </c>
      <c r="F65" s="18">
        <f>IF(ISERROR(VLOOKUP($C65,'FERDİ SONUÇ'!$B$6:$H$1140,6,0)),"",VLOOKUP($C65,'FERDİ SONUÇ'!$B$6:$H$1140,6,0))</f>
      </c>
      <c r="G65" s="17" t="str">
        <f>IF(OR(E65="",F65="DQ",F65="DNF",F65="DNS",F65=""),"-",VLOOKUP(C65,'FERDİ SONUÇ'!$B$6:$H$1140,7,0))</f>
        <v>-</v>
      </c>
      <c r="H65" s="17" t="str">
        <f>IF(OR(E65="",E65="F",F65="DQ",F65="DNF",F65="DNS",F65=""),"-",VLOOKUP(C65,'FERDİ SONUÇ'!$B$6:$H$1140,7,0))</f>
        <v>-</v>
      </c>
      <c r="I65" s="20" t="str">
        <f>IF(ISERROR(SMALL(H62:H65,4)),"-",SMALL(H62:H65,4))</f>
        <v>-</v>
      </c>
      <c r="J65" s="21"/>
      <c r="BA65" s="2">
        <v>1087</v>
      </c>
    </row>
    <row r="66" spans="1:53" ht="15" customHeight="1">
      <c r="A66" s="6"/>
      <c r="B66" s="7"/>
      <c r="C66" s="33"/>
      <c r="D66" s="8">
        <f>IF(ISERROR(VLOOKUP($C66,'START LİSTE'!$B$6:$F$1031,2,0)),"",VLOOKUP($C66,'START LİSTE'!$B$6:$F$1031,2,0))</f>
      </c>
      <c r="E66" s="9">
        <f>IF(ISERROR(VLOOKUP($C66,'START LİSTE'!$B$6:$F$1031,4,0)),"",VLOOKUP($C66,'START LİSTE'!$B$6:$F$1031,4,0))</f>
      </c>
      <c r="F66" s="10">
        <f>IF(ISERROR(VLOOKUP($C66,'FERDİ SONUÇ'!$B$6:$H$1140,6,0)),"",VLOOKUP($C66,'FERDİ SONUÇ'!$B$6:$H$1140,6,0))</f>
      </c>
      <c r="G66" s="9" t="str">
        <f>IF(OR(E66="",F66="DQ",F66="DNF",F66="DNS",F66=""),"-",VLOOKUP(C66,'FERDİ SONUÇ'!$B$6:$H$1140,7,0))</f>
        <v>-</v>
      </c>
      <c r="H66" s="9" t="str">
        <f>IF(OR(E66="",E66="F",F66="DQ",F66="DNF",F66="DNS",F66=""),"-",VLOOKUP(C66,'FERDİ SONUÇ'!$B$6:$H$1140,7,0))</f>
        <v>-</v>
      </c>
      <c r="I66" s="12" t="str">
        <f>IF(ISERROR(SMALL(H66:H69,1)),"-",SMALL(H66:H69,1))</f>
        <v>-</v>
      </c>
      <c r="J66" s="13"/>
      <c r="BA66" s="2">
        <v>1090</v>
      </c>
    </row>
    <row r="67" spans="1:53" ht="15" customHeight="1">
      <c r="A67" s="14"/>
      <c r="B67" s="15"/>
      <c r="C67" s="34"/>
      <c r="D67" s="16">
        <f>IF(ISERROR(VLOOKUP($C67,'START LİSTE'!$B$6:$F$1031,2,0)),"",VLOOKUP($C67,'START LİSTE'!$B$6:$F$1031,2,0))</f>
      </c>
      <c r="E67" s="17">
        <f>IF(ISERROR(VLOOKUP($C67,'START LİSTE'!$B$6:$F$1031,4,0)),"",VLOOKUP($C67,'START LİSTE'!$B$6:$F$1031,4,0))</f>
      </c>
      <c r="F67" s="18">
        <f>IF(ISERROR(VLOOKUP($C67,'FERDİ SONUÇ'!$B$6:$H$1140,6,0)),"",VLOOKUP($C67,'FERDİ SONUÇ'!$B$6:$H$1140,6,0))</f>
      </c>
      <c r="G67" s="17" t="str">
        <f>IF(OR(E67="",F67="DQ",F67="DNF",F67="DNS",F67=""),"-",VLOOKUP(C67,'FERDİ SONUÇ'!$B$6:$H$1140,7,0))</f>
        <v>-</v>
      </c>
      <c r="H67" s="17" t="str">
        <f>IF(OR(E67="",E67="F",F67="DQ",F67="DNF",F67="DNS",F67=""),"-",VLOOKUP(C67,'FERDİ SONUÇ'!$B$6:$H$1140,7,0))</f>
        <v>-</v>
      </c>
      <c r="I67" s="20" t="str">
        <f>IF(ISERROR(SMALL(H66:H69,2)),"-",SMALL(H66:H69,2))</f>
        <v>-</v>
      </c>
      <c r="J67" s="21"/>
      <c r="BA67" s="2">
        <v>1091</v>
      </c>
    </row>
    <row r="68" spans="1:53" ht="15" customHeight="1">
      <c r="A68" s="35">
        <f>IF(AND(B68&lt;&gt;"",J68&lt;&gt;"DQ"),COUNT(J$6:J$125)-(RANK(J68,J$6:J$125)+COUNTIF(J$6:J68,J68))+2,IF(C66&lt;&gt;"",BA68,""))</f>
      </c>
      <c r="B68" s="15">
        <f>IF(ISERROR(VLOOKUP(C66,'START LİSTE'!$B$6:$F$1031,3,0)),"",VLOOKUP(C66,'START LİSTE'!$B$6:$F$1031,3,0))</f>
      </c>
      <c r="C68" s="34"/>
      <c r="D68" s="16">
        <f>IF(ISERROR(VLOOKUP($C68,'START LİSTE'!$B$6:$F$1031,2,0)),"",VLOOKUP($C68,'START LİSTE'!$B$6:$F$1031,2,0))</f>
      </c>
      <c r="E68" s="17">
        <f>IF(ISERROR(VLOOKUP($C68,'START LİSTE'!$B$6:$F$1031,4,0)),"",VLOOKUP($C68,'START LİSTE'!$B$6:$F$1031,4,0))</f>
      </c>
      <c r="F68" s="18">
        <f>IF(ISERROR(VLOOKUP($C68,'FERDİ SONUÇ'!$B$6:$H$1140,6,0)),"",VLOOKUP($C68,'FERDİ SONUÇ'!$B$6:$H$1140,6,0))</f>
      </c>
      <c r="G68" s="17" t="str">
        <f>IF(OR(E68="",F68="DQ",F68="DNF",F68="DNS",F68=""),"-",VLOOKUP(C68,'FERDİ SONUÇ'!$B$6:$H$1140,7,0))</f>
        <v>-</v>
      </c>
      <c r="H68" s="17" t="str">
        <f>IF(OR(E68="",E68="F",F68="DQ",F68="DNF",F68="DNS",F68=""),"-",VLOOKUP(C68,'FERDİ SONUÇ'!$B$6:$H$1140,7,0))</f>
        <v>-</v>
      </c>
      <c r="I68" s="20" t="str">
        <f>IF(ISERROR(SMALL(H66:H69,3)),"-",SMALL(H66:H69,3))</f>
        <v>-</v>
      </c>
      <c r="J68" s="22">
        <f>IF(C66="","",IF(OR(I66="-",I67="-",I68="-"),"DQ",SUM(I66,I67,I68)))</f>
      </c>
      <c r="BA68" s="2">
        <v>1092</v>
      </c>
    </row>
    <row r="69" spans="1:53" ht="15" customHeight="1">
      <c r="A69" s="14"/>
      <c r="B69" s="15"/>
      <c r="C69" s="34"/>
      <c r="D69" s="16">
        <f>IF(ISERROR(VLOOKUP($C69,'START LİSTE'!$B$6:$F$1031,2,0)),"",VLOOKUP($C69,'START LİSTE'!$B$6:$F$1031,2,0))</f>
      </c>
      <c r="E69" s="17">
        <f>IF(ISERROR(VLOOKUP($C69,'START LİSTE'!$B$6:$F$1031,4,0)),"",VLOOKUP($C69,'START LİSTE'!$B$6:$F$1031,4,0))</f>
      </c>
      <c r="F69" s="18">
        <f>IF(ISERROR(VLOOKUP($C69,'FERDİ SONUÇ'!$B$6:$H$1140,6,0)),"",VLOOKUP($C69,'FERDİ SONUÇ'!$B$6:$H$1140,6,0))</f>
      </c>
      <c r="G69" s="17" t="str">
        <f>IF(OR(E69="",F69="DQ",F69="DNF",F69="DNS",F69=""),"-",VLOOKUP(C69,'FERDİ SONUÇ'!$B$6:$H$1140,7,0))</f>
        <v>-</v>
      </c>
      <c r="H69" s="17" t="str">
        <f>IF(OR(E69="",E69="F",F69="DQ",F69="DNF",F69="DNS",F69=""),"-",VLOOKUP(C69,'FERDİ SONUÇ'!$B$6:$H$1140,7,0))</f>
        <v>-</v>
      </c>
      <c r="I69" s="20" t="str">
        <f>IF(ISERROR(SMALL(H66:H69,4)),"-",SMALL(H66:H69,4))</f>
        <v>-</v>
      </c>
      <c r="J69" s="21"/>
      <c r="BA69" s="2">
        <v>1093</v>
      </c>
    </row>
    <row r="70" spans="1:53" ht="15" customHeight="1">
      <c r="A70" s="6"/>
      <c r="B70" s="7"/>
      <c r="C70" s="33"/>
      <c r="D70" s="8">
        <f>IF(ISERROR(VLOOKUP($C70,'START LİSTE'!$B$6:$F$1031,2,0)),"",VLOOKUP($C70,'START LİSTE'!$B$6:$F$1031,2,0))</f>
      </c>
      <c r="E70" s="9">
        <f>IF(ISERROR(VLOOKUP($C70,'START LİSTE'!$B$6:$F$1031,4,0)),"",VLOOKUP($C70,'START LİSTE'!$B$6:$F$1031,4,0))</f>
      </c>
      <c r="F70" s="10">
        <f>IF(ISERROR(VLOOKUP($C70,'FERDİ SONUÇ'!$B$6:$H$1140,6,0)),"",VLOOKUP($C70,'FERDİ SONUÇ'!$B$6:$H$1140,6,0))</f>
      </c>
      <c r="G70" s="9" t="str">
        <f>IF(OR(E70="",F70="DQ",F70="DNF",F70="DNS",F70=""),"-",VLOOKUP(C70,'FERDİ SONUÇ'!$B$6:$H$1140,7,0))</f>
        <v>-</v>
      </c>
      <c r="H70" s="9" t="str">
        <f>IF(OR(E70="",E70="F",F70="DQ",F70="DNF",F70="DNS",F70=""),"-",VLOOKUP(C70,'FERDİ SONUÇ'!$B$6:$H$1140,7,0))</f>
        <v>-</v>
      </c>
      <c r="I70" s="12" t="str">
        <f>IF(ISERROR(SMALL(H70:H73,1)),"-",SMALL(H70:H73,1))</f>
        <v>-</v>
      </c>
      <c r="J70" s="13"/>
      <c r="BA70" s="2">
        <v>1096</v>
      </c>
    </row>
    <row r="71" spans="1:53" ht="15" customHeight="1">
      <c r="A71" s="14"/>
      <c r="B71" s="15"/>
      <c r="C71" s="34"/>
      <c r="D71" s="16">
        <f>IF(ISERROR(VLOOKUP($C71,'START LİSTE'!$B$6:$F$1031,2,0)),"",VLOOKUP($C71,'START LİSTE'!$B$6:$F$1031,2,0))</f>
      </c>
      <c r="E71" s="17">
        <f>IF(ISERROR(VLOOKUP($C71,'START LİSTE'!$B$6:$F$1031,4,0)),"",VLOOKUP($C71,'START LİSTE'!$B$6:$F$1031,4,0))</f>
      </c>
      <c r="F71" s="18">
        <f>IF(ISERROR(VLOOKUP($C71,'FERDİ SONUÇ'!$B$6:$H$1140,6,0)),"",VLOOKUP($C71,'FERDİ SONUÇ'!$B$6:$H$1140,6,0))</f>
      </c>
      <c r="G71" s="17" t="str">
        <f>IF(OR(E71="",F71="DQ",F71="DNF",F71="DNS",F71=""),"-",VLOOKUP(C71,'FERDİ SONUÇ'!$B$6:$H$1140,7,0))</f>
        <v>-</v>
      </c>
      <c r="H71" s="17" t="str">
        <f>IF(OR(E71="",E71="F",F71="DQ",F71="DNF",F71="DNS",F71=""),"-",VLOOKUP(C71,'FERDİ SONUÇ'!$B$6:$H$1140,7,0))</f>
        <v>-</v>
      </c>
      <c r="I71" s="20" t="str">
        <f>IF(ISERROR(SMALL(H70:H73,2)),"-",SMALL(H70:H73,2))</f>
        <v>-</v>
      </c>
      <c r="J71" s="21"/>
      <c r="BA71" s="2">
        <v>1097</v>
      </c>
    </row>
    <row r="72" spans="1:53" ht="15" customHeight="1">
      <c r="A72" s="35">
        <f>IF(AND(B72&lt;&gt;"",J72&lt;&gt;"DQ"),COUNT(J$6:J$125)-(RANK(J72,J$6:J$125)+COUNTIF(J$6:J72,J72))+2,IF(C70&lt;&gt;"",BA72,""))</f>
      </c>
      <c r="B72" s="15">
        <f>IF(ISERROR(VLOOKUP(C70,'START LİSTE'!$B$6:$F$1031,3,0)),"",VLOOKUP(C70,'START LİSTE'!$B$6:$F$1031,3,0))</f>
      </c>
      <c r="C72" s="34"/>
      <c r="D72" s="16">
        <f>IF(ISERROR(VLOOKUP($C72,'START LİSTE'!$B$6:$F$1031,2,0)),"",VLOOKUP($C72,'START LİSTE'!$B$6:$F$1031,2,0))</f>
      </c>
      <c r="E72" s="17">
        <f>IF(ISERROR(VLOOKUP($C72,'START LİSTE'!$B$6:$F$1031,4,0)),"",VLOOKUP($C72,'START LİSTE'!$B$6:$F$1031,4,0))</f>
      </c>
      <c r="F72" s="18">
        <f>IF(ISERROR(VLOOKUP($C72,'FERDİ SONUÇ'!$B$6:$H$1140,6,0)),"",VLOOKUP($C72,'FERDİ SONUÇ'!$B$6:$H$1140,6,0))</f>
      </c>
      <c r="G72" s="17" t="str">
        <f>IF(OR(E72="",F72="DQ",F72="DNF",F72="DNS",F72=""),"-",VLOOKUP(C72,'FERDİ SONUÇ'!$B$6:$H$1140,7,0))</f>
        <v>-</v>
      </c>
      <c r="H72" s="17" t="str">
        <f>IF(OR(E72="",E72="F",F72="DQ",F72="DNF",F72="DNS",F72=""),"-",VLOOKUP(C72,'FERDİ SONUÇ'!$B$6:$H$1140,7,0))</f>
        <v>-</v>
      </c>
      <c r="I72" s="20" t="str">
        <f>IF(ISERROR(SMALL(H70:H73,3)),"-",SMALL(H70:H73,3))</f>
        <v>-</v>
      </c>
      <c r="J72" s="22">
        <f>IF(C70="","",IF(OR(I70="-",I71="-",I72="-"),"DQ",SUM(I70,I71,I72)))</f>
      </c>
      <c r="BA72" s="2">
        <v>1098</v>
      </c>
    </row>
    <row r="73" spans="1:53" ht="15" customHeight="1">
      <c r="A73" s="14"/>
      <c r="B73" s="15"/>
      <c r="C73" s="34"/>
      <c r="D73" s="16">
        <f>IF(ISERROR(VLOOKUP($C73,'START LİSTE'!$B$6:$F$1031,2,0)),"",VLOOKUP($C73,'START LİSTE'!$B$6:$F$1031,2,0))</f>
      </c>
      <c r="E73" s="17">
        <f>IF(ISERROR(VLOOKUP($C73,'START LİSTE'!$B$6:$F$1031,4,0)),"",VLOOKUP($C73,'START LİSTE'!$B$6:$F$1031,4,0))</f>
      </c>
      <c r="F73" s="18">
        <f>IF(ISERROR(VLOOKUP($C73,'FERDİ SONUÇ'!$B$6:$H$1140,6,0)),"",VLOOKUP($C73,'FERDİ SONUÇ'!$B$6:$H$1140,6,0))</f>
      </c>
      <c r="G73" s="17" t="str">
        <f>IF(OR(E73="",F73="DQ",F73="DNF",F73="DNS",F73=""),"-",VLOOKUP(C73,'FERDİ SONUÇ'!$B$6:$H$1140,7,0))</f>
        <v>-</v>
      </c>
      <c r="H73" s="17" t="str">
        <f>IF(OR(E73="",E73="F",F73="DQ",F73="DNF",F73="DNS",F73=""),"-",VLOOKUP(C73,'FERDİ SONUÇ'!$B$6:$H$1140,7,0))</f>
        <v>-</v>
      </c>
      <c r="I73" s="20" t="str">
        <f>IF(ISERROR(SMALL(H70:H73,4)),"-",SMALL(H70:H73,4))</f>
        <v>-</v>
      </c>
      <c r="J73" s="21"/>
      <c r="BA73" s="2">
        <v>1099</v>
      </c>
    </row>
    <row r="74" spans="1:53" ht="15" customHeight="1">
      <c r="A74" s="6"/>
      <c r="B74" s="7"/>
      <c r="C74" s="33"/>
      <c r="D74" s="8">
        <f>IF(ISERROR(VLOOKUP($C74,'START LİSTE'!$B$6:$F$1031,2,0)),"",VLOOKUP($C74,'START LİSTE'!$B$6:$F$1031,2,0))</f>
      </c>
      <c r="E74" s="9">
        <f>IF(ISERROR(VLOOKUP($C74,'START LİSTE'!$B$6:$F$1031,4,0)),"",VLOOKUP($C74,'START LİSTE'!$B$6:$F$1031,4,0))</f>
      </c>
      <c r="F74" s="10">
        <f>IF(ISERROR(VLOOKUP($C74,'FERDİ SONUÇ'!$B$6:$H$1140,6,0)),"",VLOOKUP($C74,'FERDİ SONUÇ'!$B$6:$H$1140,6,0))</f>
      </c>
      <c r="G74" s="9" t="str">
        <f>IF(OR(E74="",F74="DQ",F74="DNF",F74="DNS",F74=""),"-",VLOOKUP(C74,'FERDİ SONUÇ'!$B$6:$H$1140,7,0))</f>
        <v>-</v>
      </c>
      <c r="H74" s="9" t="str">
        <f>IF(OR(E74="",E74="F",F74="DQ",F74="DNF",F74="DNS",F74=""),"-",VLOOKUP(C74,'FERDİ SONUÇ'!$B$6:$H$1140,7,0))</f>
        <v>-</v>
      </c>
      <c r="I74" s="12" t="str">
        <f>IF(ISERROR(SMALL(H74:H77,1)),"-",SMALL(H74:H77,1))</f>
        <v>-</v>
      </c>
      <c r="J74" s="13"/>
      <c r="BA74" s="2">
        <v>1102</v>
      </c>
    </row>
    <row r="75" spans="1:53" ht="15" customHeight="1">
      <c r="A75" s="14"/>
      <c r="B75" s="15"/>
      <c r="C75" s="34"/>
      <c r="D75" s="16">
        <f>IF(ISERROR(VLOOKUP($C75,'START LİSTE'!$B$6:$F$1031,2,0)),"",VLOOKUP($C75,'START LİSTE'!$B$6:$F$1031,2,0))</f>
      </c>
      <c r="E75" s="17">
        <f>IF(ISERROR(VLOOKUP($C75,'START LİSTE'!$B$6:$F$1031,4,0)),"",VLOOKUP($C75,'START LİSTE'!$B$6:$F$1031,4,0))</f>
      </c>
      <c r="F75" s="18">
        <f>IF(ISERROR(VLOOKUP($C75,'FERDİ SONUÇ'!$B$6:$H$1140,6,0)),"",VLOOKUP($C75,'FERDİ SONUÇ'!$B$6:$H$1140,6,0))</f>
      </c>
      <c r="G75" s="17" t="str">
        <f>IF(OR(E75="",F75="DQ",F75="DNF",F75="DNS",F75=""),"-",VLOOKUP(C75,'FERDİ SONUÇ'!$B$6:$H$1140,7,0))</f>
        <v>-</v>
      </c>
      <c r="H75" s="17" t="str">
        <f>IF(OR(E75="",E75="F",F75="DQ",F75="DNF",F75="DNS",F75=""),"-",VLOOKUP(C75,'FERDİ SONUÇ'!$B$6:$H$1140,7,0))</f>
        <v>-</v>
      </c>
      <c r="I75" s="20" t="str">
        <f>IF(ISERROR(SMALL(H74:H77,2)),"-",SMALL(H74:H77,2))</f>
        <v>-</v>
      </c>
      <c r="J75" s="21"/>
      <c r="BA75" s="2">
        <v>1103</v>
      </c>
    </row>
    <row r="76" spans="1:53" ht="15" customHeight="1">
      <c r="A76" s="35">
        <f>IF(AND(B76&lt;&gt;"",J76&lt;&gt;"DQ"),COUNT(J$6:J$125)-(RANK(J76,J$6:J$125)+COUNTIF(J$6:J76,J76))+2,IF(C74&lt;&gt;"",BA76,""))</f>
      </c>
      <c r="B76" s="15">
        <f>IF(ISERROR(VLOOKUP(C74,'START LİSTE'!$B$6:$F$1031,3,0)),"",VLOOKUP(C74,'START LİSTE'!$B$6:$F$1031,3,0))</f>
      </c>
      <c r="C76" s="34"/>
      <c r="D76" s="16">
        <f>IF(ISERROR(VLOOKUP($C76,'START LİSTE'!$B$6:$F$1031,2,0)),"",VLOOKUP($C76,'START LİSTE'!$B$6:$F$1031,2,0))</f>
      </c>
      <c r="E76" s="17">
        <f>IF(ISERROR(VLOOKUP($C76,'START LİSTE'!$B$6:$F$1031,4,0)),"",VLOOKUP($C76,'START LİSTE'!$B$6:$F$1031,4,0))</f>
      </c>
      <c r="F76" s="18">
        <f>IF(ISERROR(VLOOKUP($C76,'FERDİ SONUÇ'!$B$6:$H$1140,6,0)),"",VLOOKUP($C76,'FERDİ SONUÇ'!$B$6:$H$1140,6,0))</f>
      </c>
      <c r="G76" s="17" t="str">
        <f>IF(OR(E76="",F76="DQ",F76="DNF",F76="DNS",F76=""),"-",VLOOKUP(C76,'FERDİ SONUÇ'!$B$6:$H$1140,7,0))</f>
        <v>-</v>
      </c>
      <c r="H76" s="17" t="str">
        <f>IF(OR(E76="",E76="F",F76="DQ",F76="DNF",F76="DNS",F76=""),"-",VLOOKUP(C76,'FERDİ SONUÇ'!$B$6:$H$1140,7,0))</f>
        <v>-</v>
      </c>
      <c r="I76" s="20" t="str">
        <f>IF(ISERROR(SMALL(H74:H77,3)),"-",SMALL(H74:H77,3))</f>
        <v>-</v>
      </c>
      <c r="J76" s="22">
        <f>IF(C74="","",IF(OR(I74="-",I75="-",I76="-"),"DQ",SUM(I74,I75,I76)))</f>
      </c>
      <c r="BA76" s="2">
        <v>1104</v>
      </c>
    </row>
    <row r="77" spans="1:53" ht="15" customHeight="1">
      <c r="A77" s="14"/>
      <c r="B77" s="15"/>
      <c r="C77" s="34"/>
      <c r="D77" s="16">
        <f>IF(ISERROR(VLOOKUP($C77,'START LİSTE'!$B$6:$F$1031,2,0)),"",VLOOKUP($C77,'START LİSTE'!$B$6:$F$1031,2,0))</f>
      </c>
      <c r="E77" s="17">
        <f>IF(ISERROR(VLOOKUP($C77,'START LİSTE'!$B$6:$F$1031,4,0)),"",VLOOKUP($C77,'START LİSTE'!$B$6:$F$1031,4,0))</f>
      </c>
      <c r="F77" s="18">
        <f>IF(ISERROR(VLOOKUP($C77,'FERDİ SONUÇ'!$B$6:$H$1140,6,0)),"",VLOOKUP($C77,'FERDİ SONUÇ'!$B$6:$H$1140,6,0))</f>
      </c>
      <c r="G77" s="17" t="str">
        <f>IF(OR(E77="",F77="DQ",F77="DNF",F77="DNS",F77=""),"-",VLOOKUP(C77,'FERDİ SONUÇ'!$B$6:$H$1140,7,0))</f>
        <v>-</v>
      </c>
      <c r="H77" s="17" t="str">
        <f>IF(OR(E77="",E77="F",F77="DQ",F77="DNF",F77="DNS",F77=""),"-",VLOOKUP(C77,'FERDİ SONUÇ'!$B$6:$H$1140,7,0))</f>
        <v>-</v>
      </c>
      <c r="I77" s="20" t="str">
        <f>IF(ISERROR(SMALL(H74:H77,4)),"-",SMALL(H74:H77,4))</f>
        <v>-</v>
      </c>
      <c r="J77" s="21"/>
      <c r="BA77" s="2">
        <v>1105</v>
      </c>
    </row>
    <row r="78" spans="1:53" ht="15" customHeight="1">
      <c r="A78" s="6"/>
      <c r="B78" s="7"/>
      <c r="C78" s="33"/>
      <c r="D78" s="8">
        <f>IF(ISERROR(VLOOKUP($C78,'START LİSTE'!$B$6:$F$1031,2,0)),"",VLOOKUP($C78,'START LİSTE'!$B$6:$F$1031,2,0))</f>
      </c>
      <c r="E78" s="9">
        <f>IF(ISERROR(VLOOKUP($C78,'START LİSTE'!$B$6:$F$1031,4,0)),"",VLOOKUP($C78,'START LİSTE'!$B$6:$F$1031,4,0))</f>
      </c>
      <c r="F78" s="10">
        <f>IF(ISERROR(VLOOKUP($C78,'FERDİ SONUÇ'!$B$6:$H$1140,6,0)),"",VLOOKUP($C78,'FERDİ SONUÇ'!$B$6:$H$1140,6,0))</f>
      </c>
      <c r="G78" s="9" t="str">
        <f>IF(OR(E78="",F78="DQ",F78="DNF",F78="DNS",F78=""),"-",VLOOKUP(C78,'FERDİ SONUÇ'!$B$6:$H$1140,7,0))</f>
        <v>-</v>
      </c>
      <c r="H78" s="9" t="str">
        <f>IF(OR(E78="",E78="F",F78="DQ",F78="DNF",F78="DNS",F78=""),"-",VLOOKUP(C78,'FERDİ SONUÇ'!$B$6:$H$1140,7,0))</f>
        <v>-</v>
      </c>
      <c r="I78" s="12" t="str">
        <f>IF(ISERROR(SMALL(H78:H81,1)),"-",SMALL(H78:H81,1))</f>
        <v>-</v>
      </c>
      <c r="J78" s="13"/>
      <c r="BA78" s="2">
        <v>1108</v>
      </c>
    </row>
    <row r="79" spans="1:53" ht="15" customHeight="1">
      <c r="A79" s="14"/>
      <c r="B79" s="15"/>
      <c r="C79" s="34"/>
      <c r="D79" s="16">
        <f>IF(ISERROR(VLOOKUP($C79,'START LİSTE'!$B$6:$F$1031,2,0)),"",VLOOKUP($C79,'START LİSTE'!$B$6:$F$1031,2,0))</f>
      </c>
      <c r="E79" s="17">
        <f>IF(ISERROR(VLOOKUP($C79,'START LİSTE'!$B$6:$F$1031,4,0)),"",VLOOKUP($C79,'START LİSTE'!$B$6:$F$1031,4,0))</f>
      </c>
      <c r="F79" s="18">
        <f>IF(ISERROR(VLOOKUP($C79,'FERDİ SONUÇ'!$B$6:$H$1140,6,0)),"",VLOOKUP($C79,'FERDİ SONUÇ'!$B$6:$H$1140,6,0))</f>
      </c>
      <c r="G79" s="17" t="str">
        <f>IF(OR(E79="",F79="DQ",F79="DNF",F79="DNS",F79=""),"-",VLOOKUP(C79,'FERDİ SONUÇ'!$B$6:$H$1140,7,0))</f>
        <v>-</v>
      </c>
      <c r="H79" s="17" t="str">
        <f>IF(OR(E79="",E79="F",F79="DQ",F79="DNF",F79="DNS",F79=""),"-",VLOOKUP(C79,'FERDİ SONUÇ'!$B$6:$H$1140,7,0))</f>
        <v>-</v>
      </c>
      <c r="I79" s="20" t="str">
        <f>IF(ISERROR(SMALL(H78:H81,2)),"-",SMALL(H78:H81,2))</f>
        <v>-</v>
      </c>
      <c r="J79" s="21"/>
      <c r="BA79" s="2">
        <v>1109</v>
      </c>
    </row>
    <row r="80" spans="1:53" ht="15" customHeight="1">
      <c r="A80" s="35">
        <f>IF(AND(B80&lt;&gt;"",J80&lt;&gt;"DQ"),COUNT(J$6:J$125)-(RANK(J80,J$6:J$125)+COUNTIF(J$6:J80,J80))+2,IF(C78&lt;&gt;"",BA80,""))</f>
      </c>
      <c r="B80" s="15">
        <f>IF(ISERROR(VLOOKUP(C78,'START LİSTE'!$B$6:$F$1031,3,0)),"",VLOOKUP(C78,'START LİSTE'!$B$6:$F$1031,3,0))</f>
      </c>
      <c r="C80" s="34"/>
      <c r="D80" s="16">
        <f>IF(ISERROR(VLOOKUP($C80,'START LİSTE'!$B$6:$F$1031,2,0)),"",VLOOKUP($C80,'START LİSTE'!$B$6:$F$1031,2,0))</f>
      </c>
      <c r="E80" s="17">
        <f>IF(ISERROR(VLOOKUP($C80,'START LİSTE'!$B$6:$F$1031,4,0)),"",VLOOKUP($C80,'START LİSTE'!$B$6:$F$1031,4,0))</f>
      </c>
      <c r="F80" s="18">
        <f>IF(ISERROR(VLOOKUP($C80,'FERDİ SONUÇ'!$B$6:$H$1140,6,0)),"",VLOOKUP($C80,'FERDİ SONUÇ'!$B$6:$H$1140,6,0))</f>
      </c>
      <c r="G80" s="17" t="str">
        <f>IF(OR(E80="",F80="DQ",F80="DNF",F80="DNS",F80=""),"-",VLOOKUP(C80,'FERDİ SONUÇ'!$B$6:$H$1140,7,0))</f>
        <v>-</v>
      </c>
      <c r="H80" s="17" t="str">
        <f>IF(OR(E80="",E80="F",F80="DQ",F80="DNF",F80="DNS",F80=""),"-",VLOOKUP(C80,'FERDİ SONUÇ'!$B$6:$H$1140,7,0))</f>
        <v>-</v>
      </c>
      <c r="I80" s="20" t="str">
        <f>IF(ISERROR(SMALL(H78:H81,3)),"-",SMALL(H78:H81,3))</f>
        <v>-</v>
      </c>
      <c r="J80" s="22">
        <f>IF(C78="","",IF(OR(I78="-",I79="-",I80="-"),"DQ",SUM(I78,I79,I80)))</f>
      </c>
      <c r="BA80" s="2">
        <v>1110</v>
      </c>
    </row>
    <row r="81" spans="1:53" ht="15" customHeight="1">
      <c r="A81" s="14"/>
      <c r="B81" s="15"/>
      <c r="C81" s="34"/>
      <c r="D81" s="16">
        <f>IF(ISERROR(VLOOKUP($C81,'START LİSTE'!$B$6:$F$1031,2,0)),"",VLOOKUP($C81,'START LİSTE'!$B$6:$F$1031,2,0))</f>
      </c>
      <c r="E81" s="17">
        <f>IF(ISERROR(VLOOKUP($C81,'START LİSTE'!$B$6:$F$1031,4,0)),"",VLOOKUP($C81,'START LİSTE'!$B$6:$F$1031,4,0))</f>
      </c>
      <c r="F81" s="18">
        <f>IF(ISERROR(VLOOKUP($C81,'FERDİ SONUÇ'!$B$6:$H$1140,6,0)),"",VLOOKUP($C81,'FERDİ SONUÇ'!$B$6:$H$1140,6,0))</f>
      </c>
      <c r="G81" s="17" t="str">
        <f>IF(OR(E81="",F81="DQ",F81="DNF",F81="DNS",F81=""),"-",VLOOKUP(C81,'FERDİ SONUÇ'!$B$6:$H$1140,7,0))</f>
        <v>-</v>
      </c>
      <c r="H81" s="17" t="str">
        <f>IF(OR(E81="",E81="F",F81="DQ",F81="DNF",F81="DNS",F81=""),"-",VLOOKUP(C81,'FERDİ SONUÇ'!$B$6:$H$1140,7,0))</f>
        <v>-</v>
      </c>
      <c r="I81" s="20" t="str">
        <f>IF(ISERROR(SMALL(H78:H81,4)),"-",SMALL(H78:H81,4))</f>
        <v>-</v>
      </c>
      <c r="J81" s="21"/>
      <c r="BA81" s="2">
        <v>1111</v>
      </c>
    </row>
    <row r="82" spans="1:53" ht="15" customHeight="1">
      <c r="A82" s="6"/>
      <c r="B82" s="7"/>
      <c r="C82" s="33"/>
      <c r="D82" s="8">
        <f>IF(ISERROR(VLOOKUP($C82,'START LİSTE'!$B$6:$F$1031,2,0)),"",VLOOKUP($C82,'START LİSTE'!$B$6:$F$1031,2,0))</f>
      </c>
      <c r="E82" s="9">
        <f>IF(ISERROR(VLOOKUP($C82,'START LİSTE'!$B$6:$F$1031,4,0)),"",VLOOKUP($C82,'START LİSTE'!$B$6:$F$1031,4,0))</f>
      </c>
      <c r="F82" s="10">
        <f>IF(ISERROR(VLOOKUP($C82,'FERDİ SONUÇ'!$B$6:$H$1140,6,0)),"",VLOOKUP($C82,'FERDİ SONUÇ'!$B$6:$H$1140,6,0))</f>
      </c>
      <c r="G82" s="9" t="str">
        <f>IF(OR(E82="",F82="DQ",F82="DNF",F82="DNS",F82=""),"-",VLOOKUP(C82,'FERDİ SONUÇ'!$B$6:$H$1140,7,0))</f>
        <v>-</v>
      </c>
      <c r="H82" s="9" t="str">
        <f>IF(OR(E82="",E82="F",F82="DQ",F82="DNF",F82="DNS",F82=""),"-",VLOOKUP(C82,'FERDİ SONUÇ'!$B$6:$H$1140,7,0))</f>
        <v>-</v>
      </c>
      <c r="I82" s="12" t="str">
        <f>IF(ISERROR(SMALL(H82:H85,1)),"-",SMALL(H82:H85,1))</f>
        <v>-</v>
      </c>
      <c r="J82" s="13"/>
      <c r="BA82" s="2">
        <v>1114</v>
      </c>
    </row>
    <row r="83" spans="1:53" ht="15" customHeight="1">
      <c r="A83" s="14"/>
      <c r="B83" s="15"/>
      <c r="C83" s="34"/>
      <c r="D83" s="16">
        <f>IF(ISERROR(VLOOKUP($C83,'START LİSTE'!$B$6:$F$1031,2,0)),"",VLOOKUP($C83,'START LİSTE'!$B$6:$F$1031,2,0))</f>
      </c>
      <c r="E83" s="17">
        <f>IF(ISERROR(VLOOKUP($C83,'START LİSTE'!$B$6:$F$1031,4,0)),"",VLOOKUP($C83,'START LİSTE'!$B$6:$F$1031,4,0))</f>
      </c>
      <c r="F83" s="18">
        <f>IF(ISERROR(VLOOKUP($C83,'FERDİ SONUÇ'!$B$6:$H$1140,6,0)),"",VLOOKUP($C83,'FERDİ SONUÇ'!$B$6:$H$1140,6,0))</f>
      </c>
      <c r="G83" s="17" t="str">
        <f>IF(OR(E83="",F83="DQ",F83="DNF",F83="DNS",F83=""),"-",VLOOKUP(C83,'FERDİ SONUÇ'!$B$6:$H$1140,7,0))</f>
        <v>-</v>
      </c>
      <c r="H83" s="17" t="str">
        <f>IF(OR(E83="",E83="F",F83="DQ",F83="DNF",F83="DNS",F83=""),"-",VLOOKUP(C83,'FERDİ SONUÇ'!$B$6:$H$1140,7,0))</f>
        <v>-</v>
      </c>
      <c r="I83" s="20" t="str">
        <f>IF(ISERROR(SMALL(H82:H85,2)),"-",SMALL(H82:H85,2))</f>
        <v>-</v>
      </c>
      <c r="J83" s="21"/>
      <c r="BA83" s="2">
        <v>1115</v>
      </c>
    </row>
    <row r="84" spans="1:53" ht="15" customHeight="1">
      <c r="A84" s="35">
        <f>IF(AND(B84&lt;&gt;"",J84&lt;&gt;"DQ"),COUNT(J$6:J$125)-(RANK(J84,J$6:J$125)+COUNTIF(J$6:J84,J84))+2,IF(C82&lt;&gt;"",BA84,""))</f>
      </c>
      <c r="B84" s="15">
        <f>IF(ISERROR(VLOOKUP(C82,'START LİSTE'!$B$6:$F$1031,3,0)),"",VLOOKUP(C82,'START LİSTE'!$B$6:$F$1031,3,0))</f>
      </c>
      <c r="C84" s="34"/>
      <c r="D84" s="16">
        <f>IF(ISERROR(VLOOKUP($C84,'START LİSTE'!$B$6:$F$1031,2,0)),"",VLOOKUP($C84,'START LİSTE'!$B$6:$F$1031,2,0))</f>
      </c>
      <c r="E84" s="17">
        <f>IF(ISERROR(VLOOKUP($C84,'START LİSTE'!$B$6:$F$1031,4,0)),"",VLOOKUP($C84,'START LİSTE'!$B$6:$F$1031,4,0))</f>
      </c>
      <c r="F84" s="18">
        <f>IF(ISERROR(VLOOKUP($C84,'FERDİ SONUÇ'!$B$6:$H$1140,6,0)),"",VLOOKUP($C84,'FERDİ SONUÇ'!$B$6:$H$1140,6,0))</f>
      </c>
      <c r="G84" s="17" t="str">
        <f>IF(OR(E84="",F84="DQ",F84="DNF",F84="DNS",F84=""),"-",VLOOKUP(C84,'FERDİ SONUÇ'!$B$6:$H$1140,7,0))</f>
        <v>-</v>
      </c>
      <c r="H84" s="17" t="str">
        <f>IF(OR(E84="",E84="F",F84="DQ",F84="DNF",F84="DNS",F84=""),"-",VLOOKUP(C84,'FERDİ SONUÇ'!$B$6:$H$1140,7,0))</f>
        <v>-</v>
      </c>
      <c r="I84" s="20" t="str">
        <f>IF(ISERROR(SMALL(H82:H85,3)),"-",SMALL(H82:H85,3))</f>
        <v>-</v>
      </c>
      <c r="J84" s="22">
        <f>IF(C82="","",IF(OR(I82="-",I83="-",I84="-"),"DQ",SUM(I82,I83,I84)))</f>
      </c>
      <c r="BA84" s="2">
        <v>1116</v>
      </c>
    </row>
    <row r="85" spans="1:53" ht="15" customHeight="1">
      <c r="A85" s="14"/>
      <c r="B85" s="15"/>
      <c r="C85" s="34"/>
      <c r="D85" s="16">
        <f>IF(ISERROR(VLOOKUP($C85,'START LİSTE'!$B$6:$F$1031,2,0)),"",VLOOKUP($C85,'START LİSTE'!$B$6:$F$1031,2,0))</f>
      </c>
      <c r="E85" s="17">
        <f>IF(ISERROR(VLOOKUP($C85,'START LİSTE'!$B$6:$F$1031,4,0)),"",VLOOKUP($C85,'START LİSTE'!$B$6:$F$1031,4,0))</f>
      </c>
      <c r="F85" s="18">
        <f>IF(ISERROR(VLOOKUP($C85,'FERDİ SONUÇ'!$B$6:$H$1140,6,0)),"",VLOOKUP($C85,'FERDİ SONUÇ'!$B$6:$H$1140,6,0))</f>
      </c>
      <c r="G85" s="17" t="str">
        <f>IF(OR(E85="",F85="DQ",F85="DNF",F85="DNS",F85=""),"-",VLOOKUP(C85,'FERDİ SONUÇ'!$B$6:$H$1140,7,0))</f>
        <v>-</v>
      </c>
      <c r="H85" s="17" t="str">
        <f>IF(OR(E85="",E85="F",F85="DQ",F85="DNF",F85="DNS",F85=""),"-",VLOOKUP(C85,'FERDİ SONUÇ'!$B$6:$H$1140,7,0))</f>
        <v>-</v>
      </c>
      <c r="I85" s="20" t="str">
        <f>IF(ISERROR(SMALL(H82:H85,4)),"-",SMALL(H82:H85,4))</f>
        <v>-</v>
      </c>
      <c r="J85" s="21"/>
      <c r="BA85" s="2">
        <v>1117</v>
      </c>
    </row>
    <row r="86" spans="1:53" ht="15" customHeight="1">
      <c r="A86" s="6"/>
      <c r="B86" s="7"/>
      <c r="C86" s="33"/>
      <c r="D86" s="8">
        <f>IF(ISERROR(VLOOKUP($C86,'START LİSTE'!$B$6:$F$1031,2,0)),"",VLOOKUP($C86,'START LİSTE'!$B$6:$F$1031,2,0))</f>
      </c>
      <c r="E86" s="9">
        <f>IF(ISERROR(VLOOKUP($C86,'START LİSTE'!$B$6:$F$1031,4,0)),"",VLOOKUP($C86,'START LİSTE'!$B$6:$F$1031,4,0))</f>
      </c>
      <c r="F86" s="10">
        <f>IF(ISERROR(VLOOKUP($C86,'FERDİ SONUÇ'!$B$6:$H$1140,6,0)),"",VLOOKUP($C86,'FERDİ SONUÇ'!$B$6:$H$1140,6,0))</f>
      </c>
      <c r="G86" s="9" t="str">
        <f>IF(OR(E86="",F86="DQ",F86="DNF",F86="DNS",F86=""),"-",VLOOKUP(C86,'FERDİ SONUÇ'!$B$6:$H$1140,7,0))</f>
        <v>-</v>
      </c>
      <c r="H86" s="9" t="str">
        <f>IF(OR(E86="",E86="F",F86="DQ",F86="DNF",F86="DNS",F86=""),"-",VLOOKUP(C86,'FERDİ SONUÇ'!$B$6:$H$1140,7,0))</f>
        <v>-</v>
      </c>
      <c r="I86" s="12" t="str">
        <f>IF(ISERROR(SMALL(H86:H89,1)),"-",SMALL(H86:H89,1))</f>
        <v>-</v>
      </c>
      <c r="J86" s="13"/>
      <c r="BA86" s="2">
        <v>1120</v>
      </c>
    </row>
    <row r="87" spans="1:53" ht="15" customHeight="1">
      <c r="A87" s="14"/>
      <c r="B87" s="15"/>
      <c r="C87" s="34"/>
      <c r="D87" s="16">
        <f>IF(ISERROR(VLOOKUP($C87,'START LİSTE'!$B$6:$F$1031,2,0)),"",VLOOKUP($C87,'START LİSTE'!$B$6:$F$1031,2,0))</f>
      </c>
      <c r="E87" s="17">
        <f>IF(ISERROR(VLOOKUP($C87,'START LİSTE'!$B$6:$F$1031,4,0)),"",VLOOKUP($C87,'START LİSTE'!$B$6:$F$1031,4,0))</f>
      </c>
      <c r="F87" s="18">
        <f>IF(ISERROR(VLOOKUP($C87,'FERDİ SONUÇ'!$B$6:$H$1140,6,0)),"",VLOOKUP($C87,'FERDİ SONUÇ'!$B$6:$H$1140,6,0))</f>
      </c>
      <c r="G87" s="17" t="str">
        <f>IF(OR(E87="",F87="DQ",F87="DNF",F87="DNS",F87=""),"-",VLOOKUP(C87,'FERDİ SONUÇ'!$B$6:$H$1140,7,0))</f>
        <v>-</v>
      </c>
      <c r="H87" s="17" t="str">
        <f>IF(OR(E87="",E87="F",F87="DQ",F87="DNF",F87="DNS",F87=""),"-",VLOOKUP(C87,'FERDİ SONUÇ'!$B$6:$H$1140,7,0))</f>
        <v>-</v>
      </c>
      <c r="I87" s="20" t="str">
        <f>IF(ISERROR(SMALL(H86:H89,2)),"-",SMALL(H86:H89,2))</f>
        <v>-</v>
      </c>
      <c r="J87" s="21"/>
      <c r="BA87" s="2">
        <v>1121</v>
      </c>
    </row>
    <row r="88" spans="1:53" ht="15" customHeight="1">
      <c r="A88" s="35">
        <f>IF(AND(B88&lt;&gt;"",J88&lt;&gt;"DQ"),COUNT(J$6:J$125)-(RANK(J88,J$6:J$125)+COUNTIF(J$6:J88,J88))+2,IF(C86&lt;&gt;"",BA88,""))</f>
      </c>
      <c r="B88" s="15">
        <f>IF(ISERROR(VLOOKUP(C86,'START LİSTE'!$B$6:$F$1031,3,0)),"",VLOOKUP(C86,'START LİSTE'!$B$6:$F$1031,3,0))</f>
      </c>
      <c r="C88" s="34"/>
      <c r="D88" s="16">
        <f>IF(ISERROR(VLOOKUP($C88,'START LİSTE'!$B$6:$F$1031,2,0)),"",VLOOKUP($C88,'START LİSTE'!$B$6:$F$1031,2,0))</f>
      </c>
      <c r="E88" s="17">
        <f>IF(ISERROR(VLOOKUP($C88,'START LİSTE'!$B$6:$F$1031,4,0)),"",VLOOKUP($C88,'START LİSTE'!$B$6:$F$1031,4,0))</f>
      </c>
      <c r="F88" s="18">
        <f>IF(ISERROR(VLOOKUP($C88,'FERDİ SONUÇ'!$B$6:$H$1140,6,0)),"",VLOOKUP($C88,'FERDİ SONUÇ'!$B$6:$H$1140,6,0))</f>
      </c>
      <c r="G88" s="17" t="str">
        <f>IF(OR(E88="",F88="DQ",F88="DNF",F88="DNS",F88=""),"-",VLOOKUP(C88,'FERDİ SONUÇ'!$B$6:$H$1140,7,0))</f>
        <v>-</v>
      </c>
      <c r="H88" s="17" t="str">
        <f>IF(OR(E88="",E88="F",F88="DQ",F88="DNF",F88="DNS",F88=""),"-",VLOOKUP(C88,'FERDİ SONUÇ'!$B$6:$H$1140,7,0))</f>
        <v>-</v>
      </c>
      <c r="I88" s="20" t="str">
        <f>IF(ISERROR(SMALL(H86:H89,3)),"-",SMALL(H86:H89,3))</f>
        <v>-</v>
      </c>
      <c r="J88" s="22">
        <f>IF(C86="","",IF(OR(I86="-",I87="-",I88="-"),"DQ",SUM(I86,I87,I88)))</f>
      </c>
      <c r="BA88" s="2">
        <v>1122</v>
      </c>
    </row>
    <row r="89" spans="1:53" ht="15" customHeight="1">
      <c r="A89" s="14"/>
      <c r="B89" s="15"/>
      <c r="C89" s="34"/>
      <c r="D89" s="16">
        <f>IF(ISERROR(VLOOKUP($C89,'START LİSTE'!$B$6:$F$1031,2,0)),"",VLOOKUP($C89,'START LİSTE'!$B$6:$F$1031,2,0))</f>
      </c>
      <c r="E89" s="17">
        <f>IF(ISERROR(VLOOKUP($C89,'START LİSTE'!$B$6:$F$1031,4,0)),"",VLOOKUP($C89,'START LİSTE'!$B$6:$F$1031,4,0))</f>
      </c>
      <c r="F89" s="18">
        <f>IF(ISERROR(VLOOKUP($C89,'FERDİ SONUÇ'!$B$6:$H$1140,6,0)),"",VLOOKUP($C89,'FERDİ SONUÇ'!$B$6:$H$1140,6,0))</f>
      </c>
      <c r="G89" s="17" t="str">
        <f>IF(OR(E89="",F89="DQ",F89="DNF",F89="DNS",F89=""),"-",VLOOKUP(C89,'FERDİ SONUÇ'!$B$6:$H$1140,7,0))</f>
        <v>-</v>
      </c>
      <c r="H89" s="17" t="str">
        <f>IF(OR(E89="",E89="F",F89="DQ",F89="DNF",F89="DNS",F89=""),"-",VLOOKUP(C89,'FERDİ SONUÇ'!$B$6:$H$1140,7,0))</f>
        <v>-</v>
      </c>
      <c r="I89" s="20" t="str">
        <f>IF(ISERROR(SMALL(H86:H89,4)),"-",SMALL(H86:H89,4))</f>
        <v>-</v>
      </c>
      <c r="J89" s="21"/>
      <c r="BA89" s="2">
        <v>1123</v>
      </c>
    </row>
    <row r="90" spans="1:53" ht="15" customHeight="1">
      <c r="A90" s="6"/>
      <c r="B90" s="7"/>
      <c r="C90" s="33"/>
      <c r="D90" s="8">
        <f>IF(ISERROR(VLOOKUP($C90,'START LİSTE'!$B$6:$F$1031,2,0)),"",VLOOKUP($C90,'START LİSTE'!$B$6:$F$1031,2,0))</f>
      </c>
      <c r="E90" s="9">
        <f>IF(ISERROR(VLOOKUP($C90,'START LİSTE'!$B$6:$F$1031,4,0)),"",VLOOKUP($C90,'START LİSTE'!$B$6:$F$1031,4,0))</f>
      </c>
      <c r="F90" s="10">
        <f>IF(ISERROR(VLOOKUP($C90,'FERDİ SONUÇ'!$B$6:$H$1140,6,0)),"",VLOOKUP($C90,'FERDİ SONUÇ'!$B$6:$H$1140,6,0))</f>
      </c>
      <c r="G90" s="9" t="str">
        <f>IF(OR(E90="",F90="DQ",F90="DNF",F90="DNS",F90=""),"-",VLOOKUP(C90,'FERDİ SONUÇ'!$B$6:$H$1140,7,0))</f>
        <v>-</v>
      </c>
      <c r="H90" s="9" t="str">
        <f>IF(OR(E90="",E90="F",F90="DQ",F90="DNF",F90="DNS",F90=""),"-",VLOOKUP(C90,'FERDİ SONUÇ'!$B$6:$H$1140,7,0))</f>
        <v>-</v>
      </c>
      <c r="I90" s="12" t="str">
        <f>IF(ISERROR(SMALL(H90:H93,1)),"-",SMALL(H90:H93,1))</f>
        <v>-</v>
      </c>
      <c r="J90" s="13"/>
      <c r="BA90" s="2">
        <v>1126</v>
      </c>
    </row>
    <row r="91" spans="1:53" ht="15" customHeight="1">
      <c r="A91" s="14"/>
      <c r="B91" s="15"/>
      <c r="C91" s="34"/>
      <c r="D91" s="16">
        <f>IF(ISERROR(VLOOKUP($C91,'START LİSTE'!$B$6:$F$1031,2,0)),"",VLOOKUP($C91,'START LİSTE'!$B$6:$F$1031,2,0))</f>
      </c>
      <c r="E91" s="17">
        <f>IF(ISERROR(VLOOKUP($C91,'START LİSTE'!$B$6:$F$1031,4,0)),"",VLOOKUP($C91,'START LİSTE'!$B$6:$F$1031,4,0))</f>
      </c>
      <c r="F91" s="18">
        <f>IF(ISERROR(VLOOKUP($C91,'FERDİ SONUÇ'!$B$6:$H$1140,6,0)),"",VLOOKUP($C91,'FERDİ SONUÇ'!$B$6:$H$1140,6,0))</f>
      </c>
      <c r="G91" s="17" t="str">
        <f>IF(OR(E91="",F91="DQ",F91="DNF",F91="DNS",F91=""),"-",VLOOKUP(C91,'FERDİ SONUÇ'!$B$6:$H$1140,7,0))</f>
        <v>-</v>
      </c>
      <c r="H91" s="17" t="str">
        <f>IF(OR(E91="",E91="F",F91="DQ",F91="DNF",F91="DNS",F91=""),"-",VLOOKUP(C91,'FERDİ SONUÇ'!$B$6:$H$1140,7,0))</f>
        <v>-</v>
      </c>
      <c r="I91" s="20" t="str">
        <f>IF(ISERROR(SMALL(H90:H93,2)),"-",SMALL(H90:H93,2))</f>
        <v>-</v>
      </c>
      <c r="J91" s="21"/>
      <c r="BA91" s="2">
        <v>1127</v>
      </c>
    </row>
    <row r="92" spans="1:53" ht="15" customHeight="1">
      <c r="A92" s="35">
        <f>IF(AND(B92&lt;&gt;"",J92&lt;&gt;"DQ"),COUNT(J$6:J$125)-(RANK(J92,J$6:J$125)+COUNTIF(J$6:J92,J92))+2,IF(C90&lt;&gt;"",BA92,""))</f>
      </c>
      <c r="B92" s="15">
        <f>IF(ISERROR(VLOOKUP(C90,'START LİSTE'!$B$6:$F$1031,3,0)),"",VLOOKUP(C90,'START LİSTE'!$B$6:$F$1031,3,0))</f>
      </c>
      <c r="C92" s="34"/>
      <c r="D92" s="16">
        <f>IF(ISERROR(VLOOKUP($C92,'START LİSTE'!$B$6:$F$1031,2,0)),"",VLOOKUP($C92,'START LİSTE'!$B$6:$F$1031,2,0))</f>
      </c>
      <c r="E92" s="17">
        <f>IF(ISERROR(VLOOKUP($C92,'START LİSTE'!$B$6:$F$1031,4,0)),"",VLOOKUP($C92,'START LİSTE'!$B$6:$F$1031,4,0))</f>
      </c>
      <c r="F92" s="18">
        <f>IF(ISERROR(VLOOKUP($C92,'FERDİ SONUÇ'!$B$6:$H$1140,6,0)),"",VLOOKUP($C92,'FERDİ SONUÇ'!$B$6:$H$1140,6,0))</f>
      </c>
      <c r="G92" s="17" t="str">
        <f>IF(OR(E92="",F92="DQ",F92="DNF",F92="DNS",F92=""),"-",VLOOKUP(C92,'FERDİ SONUÇ'!$B$6:$H$1140,7,0))</f>
        <v>-</v>
      </c>
      <c r="H92" s="17" t="str">
        <f>IF(OR(E92="",E92="F",F92="DQ",F92="DNF",F92="DNS",F92=""),"-",VLOOKUP(C92,'FERDİ SONUÇ'!$B$6:$H$1140,7,0))</f>
        <v>-</v>
      </c>
      <c r="I92" s="20" t="str">
        <f>IF(ISERROR(SMALL(H90:H93,3)),"-",SMALL(H90:H93,3))</f>
        <v>-</v>
      </c>
      <c r="J92" s="22">
        <f>IF(C90="","",IF(OR(I90="-",I91="-",I92="-"),"DQ",SUM(I90,I91,I92)))</f>
      </c>
      <c r="BA92" s="2">
        <v>1128</v>
      </c>
    </row>
    <row r="93" spans="1:53" ht="15" customHeight="1">
      <c r="A93" s="14"/>
      <c r="B93" s="15"/>
      <c r="C93" s="34"/>
      <c r="D93" s="16">
        <f>IF(ISERROR(VLOOKUP($C93,'START LİSTE'!$B$6:$F$1031,2,0)),"",VLOOKUP($C93,'START LİSTE'!$B$6:$F$1031,2,0))</f>
      </c>
      <c r="E93" s="17">
        <f>IF(ISERROR(VLOOKUP($C93,'START LİSTE'!$B$6:$F$1031,4,0)),"",VLOOKUP($C93,'START LİSTE'!$B$6:$F$1031,4,0))</f>
      </c>
      <c r="F93" s="18">
        <f>IF(ISERROR(VLOOKUP($C93,'FERDİ SONUÇ'!$B$6:$H$1140,6,0)),"",VLOOKUP($C93,'FERDİ SONUÇ'!$B$6:$H$1140,6,0))</f>
      </c>
      <c r="G93" s="17" t="str">
        <f>IF(OR(E93="",F93="DQ",F93="DNF",F93="DNS",F93=""),"-",VLOOKUP(C93,'FERDİ SONUÇ'!$B$6:$H$1140,7,0))</f>
        <v>-</v>
      </c>
      <c r="H93" s="17" t="str">
        <f>IF(OR(E93="",E93="F",F93="DQ",F93="DNF",F93="DNS",F93=""),"-",VLOOKUP(C93,'FERDİ SONUÇ'!$B$6:$H$1140,7,0))</f>
        <v>-</v>
      </c>
      <c r="I93" s="20" t="str">
        <f>IF(ISERROR(SMALL(H90:H93,4)),"-",SMALL(H90:H93,4))</f>
        <v>-</v>
      </c>
      <c r="J93" s="21"/>
      <c r="BA93" s="2">
        <v>1129</v>
      </c>
    </row>
    <row r="94" spans="1:53" ht="15" customHeight="1">
      <c r="A94" s="6"/>
      <c r="B94" s="7"/>
      <c r="C94" s="33"/>
      <c r="D94" s="8">
        <f>IF(ISERROR(VLOOKUP($C94,'START LİSTE'!$B$6:$F$1031,2,0)),"",VLOOKUP($C94,'START LİSTE'!$B$6:$F$1031,2,0))</f>
      </c>
      <c r="E94" s="9">
        <f>IF(ISERROR(VLOOKUP($C94,'START LİSTE'!$B$6:$F$1031,4,0)),"",VLOOKUP($C94,'START LİSTE'!$B$6:$F$1031,4,0))</f>
      </c>
      <c r="F94" s="10">
        <f>IF(ISERROR(VLOOKUP($C94,'FERDİ SONUÇ'!$B$6:$H$1140,6,0)),"",VLOOKUP($C94,'FERDİ SONUÇ'!$B$6:$H$1140,6,0))</f>
      </c>
      <c r="G94" s="9" t="str">
        <f>IF(OR(E94="",F94="DQ",F94="DNF",F94="DNS",F94=""),"-",VLOOKUP(C94,'FERDİ SONUÇ'!$B$6:$H$1140,7,0))</f>
        <v>-</v>
      </c>
      <c r="H94" s="9" t="str">
        <f>IF(OR(E94="",E94="F",F94="DQ",F94="DNF",F94="DNS",F94=""),"-",VLOOKUP(C94,'FERDİ SONUÇ'!$B$6:$H$1140,7,0))</f>
        <v>-</v>
      </c>
      <c r="I94" s="12" t="str">
        <f>IF(ISERROR(SMALL(H94:H97,1)),"-",SMALL(H94:H97,1))</f>
        <v>-</v>
      </c>
      <c r="J94" s="13"/>
      <c r="BA94" s="2">
        <v>1132</v>
      </c>
    </row>
    <row r="95" spans="1:53" ht="15" customHeight="1">
      <c r="A95" s="14"/>
      <c r="B95" s="15"/>
      <c r="C95" s="34"/>
      <c r="D95" s="16">
        <f>IF(ISERROR(VLOOKUP($C95,'START LİSTE'!$B$6:$F$1031,2,0)),"",VLOOKUP($C95,'START LİSTE'!$B$6:$F$1031,2,0))</f>
      </c>
      <c r="E95" s="17">
        <f>IF(ISERROR(VLOOKUP($C95,'START LİSTE'!$B$6:$F$1031,4,0)),"",VLOOKUP($C95,'START LİSTE'!$B$6:$F$1031,4,0))</f>
      </c>
      <c r="F95" s="18">
        <f>IF(ISERROR(VLOOKUP($C95,'FERDİ SONUÇ'!$B$6:$H$1140,6,0)),"",VLOOKUP($C95,'FERDİ SONUÇ'!$B$6:$H$1140,6,0))</f>
      </c>
      <c r="G95" s="17" t="str">
        <f>IF(OR(E95="",F95="DQ",F95="DNF",F95="DNS",F95=""),"-",VLOOKUP(C95,'FERDİ SONUÇ'!$B$6:$H$1140,7,0))</f>
        <v>-</v>
      </c>
      <c r="H95" s="17" t="str">
        <f>IF(OR(E95="",E95="F",F95="DQ",F95="DNF",F95="DNS",F95=""),"-",VLOOKUP(C95,'FERDİ SONUÇ'!$B$6:$H$1140,7,0))</f>
        <v>-</v>
      </c>
      <c r="I95" s="20" t="str">
        <f>IF(ISERROR(SMALL(H94:H97,2)),"-",SMALL(H94:H97,2))</f>
        <v>-</v>
      </c>
      <c r="J95" s="21"/>
      <c r="BA95" s="2">
        <v>1133</v>
      </c>
    </row>
    <row r="96" spans="1:53" ht="15" customHeight="1">
      <c r="A96" s="35">
        <f>IF(AND(B96&lt;&gt;"",J96&lt;&gt;"DQ"),COUNT(J$6:J$125)-(RANK(J96,J$6:J$125)+COUNTIF(J$6:J96,J96))+2,IF(C94&lt;&gt;"",BA96,""))</f>
      </c>
      <c r="B96" s="15">
        <f>IF(ISERROR(VLOOKUP(C94,'START LİSTE'!$B$6:$F$1031,3,0)),"",VLOOKUP(C94,'START LİSTE'!$B$6:$F$1031,3,0))</f>
      </c>
      <c r="C96" s="34"/>
      <c r="D96" s="16">
        <f>IF(ISERROR(VLOOKUP($C96,'START LİSTE'!$B$6:$F$1031,2,0)),"",VLOOKUP($C96,'START LİSTE'!$B$6:$F$1031,2,0))</f>
      </c>
      <c r="E96" s="17">
        <f>IF(ISERROR(VLOOKUP($C96,'START LİSTE'!$B$6:$F$1031,4,0)),"",VLOOKUP($C96,'START LİSTE'!$B$6:$F$1031,4,0))</f>
      </c>
      <c r="F96" s="18">
        <f>IF(ISERROR(VLOOKUP($C96,'FERDİ SONUÇ'!$B$6:$H$1140,6,0)),"",VLOOKUP($C96,'FERDİ SONUÇ'!$B$6:$H$1140,6,0))</f>
      </c>
      <c r="G96" s="17" t="str">
        <f>IF(OR(E96="",F96="DQ",F96="DNF",F96="DNS",F96=""),"-",VLOOKUP(C96,'FERDİ SONUÇ'!$B$6:$H$1140,7,0))</f>
        <v>-</v>
      </c>
      <c r="H96" s="17" t="str">
        <f>IF(OR(E96="",E96="F",F96="DQ",F96="DNF",F96="DNS",F96=""),"-",VLOOKUP(C96,'FERDİ SONUÇ'!$B$6:$H$1140,7,0))</f>
        <v>-</v>
      </c>
      <c r="I96" s="20" t="str">
        <f>IF(ISERROR(SMALL(H94:H97,3)),"-",SMALL(H94:H97,3))</f>
        <v>-</v>
      </c>
      <c r="J96" s="22">
        <f>IF(C94="","",IF(OR(I94="-",I95="-",I96="-"),"DQ",SUM(I94,I95,I96)))</f>
      </c>
      <c r="BA96" s="2">
        <v>1134</v>
      </c>
    </row>
    <row r="97" spans="1:53" ht="15" customHeight="1">
      <c r="A97" s="14"/>
      <c r="B97" s="15"/>
      <c r="C97" s="34"/>
      <c r="D97" s="16">
        <f>IF(ISERROR(VLOOKUP($C97,'START LİSTE'!$B$6:$F$1031,2,0)),"",VLOOKUP($C97,'START LİSTE'!$B$6:$F$1031,2,0))</f>
      </c>
      <c r="E97" s="17">
        <f>IF(ISERROR(VLOOKUP($C97,'START LİSTE'!$B$6:$F$1031,4,0)),"",VLOOKUP($C97,'START LİSTE'!$B$6:$F$1031,4,0))</f>
      </c>
      <c r="F97" s="18">
        <f>IF(ISERROR(VLOOKUP($C97,'FERDİ SONUÇ'!$B$6:$H$1140,6,0)),"",VLOOKUP($C97,'FERDİ SONUÇ'!$B$6:$H$1140,6,0))</f>
      </c>
      <c r="G97" s="17" t="str">
        <f>IF(OR(E97="",F97="DQ",F97="DNF",F97="DNS",F97=""),"-",VLOOKUP(C97,'FERDİ SONUÇ'!$B$6:$H$1140,7,0))</f>
        <v>-</v>
      </c>
      <c r="H97" s="17" t="str">
        <f>IF(OR(E97="",E97="F",F97="DQ",F97="DNF",F97="DNS",F97=""),"-",VLOOKUP(C97,'FERDİ SONUÇ'!$B$6:$H$1140,7,0))</f>
        <v>-</v>
      </c>
      <c r="I97" s="20" t="str">
        <f>IF(ISERROR(SMALL(H94:H97,4)),"-",SMALL(H94:H97,4))</f>
        <v>-</v>
      </c>
      <c r="J97" s="21"/>
      <c r="BA97" s="2">
        <v>1135</v>
      </c>
    </row>
    <row r="98" spans="1:53" ht="15" customHeight="1">
      <c r="A98" s="6"/>
      <c r="B98" s="7"/>
      <c r="C98" s="33"/>
      <c r="D98" s="8">
        <f>IF(ISERROR(VLOOKUP($C98,'START LİSTE'!$B$6:$F$1031,2,0)),"",VLOOKUP($C98,'START LİSTE'!$B$6:$F$1031,2,0))</f>
      </c>
      <c r="E98" s="9">
        <f>IF(ISERROR(VLOOKUP($C98,'START LİSTE'!$B$6:$F$1031,4,0)),"",VLOOKUP($C98,'START LİSTE'!$B$6:$F$1031,4,0))</f>
      </c>
      <c r="F98" s="10">
        <f>IF(ISERROR(VLOOKUP($C98,'FERDİ SONUÇ'!$B$6:$H$1140,6,0)),"",VLOOKUP($C98,'FERDİ SONUÇ'!$B$6:$H$1140,6,0))</f>
      </c>
      <c r="G98" s="9" t="str">
        <f>IF(OR(E98="",F98="DQ",F98="DNF",F98="DNS",F98=""),"-",VLOOKUP(C98,'FERDİ SONUÇ'!$B$6:$H$1140,7,0))</f>
        <v>-</v>
      </c>
      <c r="H98" s="9" t="str">
        <f>IF(OR(E98="",E98="F",F98="DQ",F98="DNF",F98="DNS",F98=""),"-",VLOOKUP(C98,'FERDİ SONUÇ'!$B$6:$H$1140,7,0))</f>
        <v>-</v>
      </c>
      <c r="I98" s="12" t="str">
        <f>IF(ISERROR(SMALL(H98:H101,1)),"-",SMALL(H98:H101,1))</f>
        <v>-</v>
      </c>
      <c r="J98" s="13"/>
      <c r="BA98" s="2">
        <v>1138</v>
      </c>
    </row>
    <row r="99" spans="1:53" ht="15" customHeight="1">
      <c r="A99" s="14"/>
      <c r="B99" s="15"/>
      <c r="C99" s="34"/>
      <c r="D99" s="16">
        <f>IF(ISERROR(VLOOKUP($C99,'START LİSTE'!$B$6:$F$1031,2,0)),"",VLOOKUP($C99,'START LİSTE'!$B$6:$F$1031,2,0))</f>
      </c>
      <c r="E99" s="17">
        <f>IF(ISERROR(VLOOKUP($C99,'START LİSTE'!$B$6:$F$1031,4,0)),"",VLOOKUP($C99,'START LİSTE'!$B$6:$F$1031,4,0))</f>
      </c>
      <c r="F99" s="18">
        <f>IF(ISERROR(VLOOKUP($C99,'FERDİ SONUÇ'!$B$6:$H$1140,6,0)),"",VLOOKUP($C99,'FERDİ SONUÇ'!$B$6:$H$1140,6,0))</f>
      </c>
      <c r="G99" s="17" t="str">
        <f>IF(OR(E99="",F99="DQ",F99="DNF",F99="DNS",F99=""),"-",VLOOKUP(C99,'FERDİ SONUÇ'!$B$6:$H$1140,7,0))</f>
        <v>-</v>
      </c>
      <c r="H99" s="17" t="str">
        <f>IF(OR(E99="",E99="F",F99="DQ",F99="DNF",F99="DNS",F99=""),"-",VLOOKUP(C99,'FERDİ SONUÇ'!$B$6:$H$1140,7,0))</f>
        <v>-</v>
      </c>
      <c r="I99" s="20" t="str">
        <f>IF(ISERROR(SMALL(H98:H101,2)),"-",SMALL(H98:H101,2))</f>
        <v>-</v>
      </c>
      <c r="J99" s="21"/>
      <c r="BA99" s="2">
        <v>1139</v>
      </c>
    </row>
    <row r="100" spans="1:53" ht="15" customHeight="1">
      <c r="A100" s="35">
        <f>IF(AND(B100&lt;&gt;"",J100&lt;&gt;"DQ"),COUNT(J$6:J$125)-(RANK(J100,J$6:J$125)+COUNTIF(J$6:J100,J100))+2,IF(C98&lt;&gt;"",BA100,""))</f>
      </c>
      <c r="B100" s="15">
        <f>IF(ISERROR(VLOOKUP(C98,'START LİSTE'!$B$6:$F$1031,3,0)),"",VLOOKUP(C98,'START LİSTE'!$B$6:$F$1031,3,0))</f>
      </c>
      <c r="C100" s="34"/>
      <c r="D100" s="16">
        <f>IF(ISERROR(VLOOKUP($C100,'START LİSTE'!$B$6:$F$1031,2,0)),"",VLOOKUP($C100,'START LİSTE'!$B$6:$F$1031,2,0))</f>
      </c>
      <c r="E100" s="17">
        <f>IF(ISERROR(VLOOKUP($C100,'START LİSTE'!$B$6:$F$1031,4,0)),"",VLOOKUP($C100,'START LİSTE'!$B$6:$F$1031,4,0))</f>
      </c>
      <c r="F100" s="18">
        <f>IF(ISERROR(VLOOKUP($C100,'FERDİ SONUÇ'!$B$6:$H$1140,6,0)),"",VLOOKUP($C100,'FERDİ SONUÇ'!$B$6:$H$1140,6,0))</f>
      </c>
      <c r="G100" s="17" t="str">
        <f>IF(OR(E100="",F100="DQ",F100="DNF",F100="DNS",F100=""),"-",VLOOKUP(C100,'FERDİ SONUÇ'!$B$6:$H$1140,7,0))</f>
        <v>-</v>
      </c>
      <c r="H100" s="17" t="str">
        <f>IF(OR(E100="",E100="F",F100="DQ",F100="DNF",F100="DNS",F100=""),"-",VLOOKUP(C100,'FERDİ SONUÇ'!$B$6:$H$1140,7,0))</f>
        <v>-</v>
      </c>
      <c r="I100" s="20" t="str">
        <f>IF(ISERROR(SMALL(H98:H101,3)),"-",SMALL(H98:H101,3))</f>
        <v>-</v>
      </c>
      <c r="J100" s="22">
        <f>IF(C98="","",IF(OR(I98="-",I99="-",I100="-"),"DQ",SUM(I98,I99,I100)))</f>
      </c>
      <c r="BA100" s="2">
        <v>1140</v>
      </c>
    </row>
    <row r="101" spans="1:53" ht="15" customHeight="1">
      <c r="A101" s="14"/>
      <c r="B101" s="15"/>
      <c r="C101" s="34"/>
      <c r="D101" s="16">
        <f>IF(ISERROR(VLOOKUP($C101,'START LİSTE'!$B$6:$F$1031,2,0)),"",VLOOKUP($C101,'START LİSTE'!$B$6:$F$1031,2,0))</f>
      </c>
      <c r="E101" s="17">
        <f>IF(ISERROR(VLOOKUP($C101,'START LİSTE'!$B$6:$F$1031,4,0)),"",VLOOKUP($C101,'START LİSTE'!$B$6:$F$1031,4,0))</f>
      </c>
      <c r="F101" s="18">
        <f>IF(ISERROR(VLOOKUP($C101,'FERDİ SONUÇ'!$B$6:$H$1140,6,0)),"",VLOOKUP($C101,'FERDİ SONUÇ'!$B$6:$H$1140,6,0))</f>
      </c>
      <c r="G101" s="17" t="str">
        <f>IF(OR(E101="",F101="DQ",F101="DNF",F101="DNS",F101=""),"-",VLOOKUP(C101,'FERDİ SONUÇ'!$B$6:$H$1140,7,0))</f>
        <v>-</v>
      </c>
      <c r="H101" s="17" t="str">
        <f>IF(OR(E101="",E101="F",F101="DQ",F101="DNF",F101="DNS",F101=""),"-",VLOOKUP(C101,'FERDİ SONUÇ'!$B$6:$H$1140,7,0))</f>
        <v>-</v>
      </c>
      <c r="I101" s="20" t="str">
        <f>IF(ISERROR(SMALL(H98:H101,4)),"-",SMALL(H98:H101,4))</f>
        <v>-</v>
      </c>
      <c r="J101" s="21"/>
      <c r="BA101" s="2">
        <v>1141</v>
      </c>
    </row>
    <row r="102" spans="1:53" ht="15" customHeight="1">
      <c r="A102" s="6"/>
      <c r="B102" s="7"/>
      <c r="C102" s="33"/>
      <c r="D102" s="8">
        <f>IF(ISERROR(VLOOKUP($C102,'START LİSTE'!$B$6:$F$1031,2,0)),"",VLOOKUP($C102,'START LİSTE'!$B$6:$F$1031,2,0))</f>
      </c>
      <c r="E102" s="9">
        <f>IF(ISERROR(VLOOKUP($C102,'START LİSTE'!$B$6:$F$1031,4,0)),"",VLOOKUP($C102,'START LİSTE'!$B$6:$F$1031,4,0))</f>
      </c>
      <c r="F102" s="10">
        <f>IF(ISERROR(VLOOKUP($C102,'FERDİ SONUÇ'!$B$6:$H$1140,6,0)),"",VLOOKUP($C102,'FERDİ SONUÇ'!$B$6:$H$1140,6,0))</f>
      </c>
      <c r="G102" s="9" t="str">
        <f>IF(OR(E102="",F102="DQ",F102="DNF",F102="DNS",F102=""),"-",VLOOKUP(C102,'FERDİ SONUÇ'!$B$6:$H$1140,7,0))</f>
        <v>-</v>
      </c>
      <c r="H102" s="9" t="str">
        <f>IF(OR(E102="",E102="F",F102="DQ",F102="DNF",F102="DNS",F102=""),"-",VLOOKUP(C102,'FERDİ SONUÇ'!$B$6:$H$1140,7,0))</f>
        <v>-</v>
      </c>
      <c r="I102" s="12" t="str">
        <f>IF(ISERROR(SMALL(H102:H105,1)),"-",SMALL(H102:H105,1))</f>
        <v>-</v>
      </c>
      <c r="J102" s="13"/>
      <c r="BA102" s="2">
        <v>1144</v>
      </c>
    </row>
    <row r="103" spans="1:53" ht="15" customHeight="1">
      <c r="A103" s="14"/>
      <c r="B103" s="15"/>
      <c r="C103" s="34"/>
      <c r="D103" s="16">
        <f>IF(ISERROR(VLOOKUP($C103,'START LİSTE'!$B$6:$F$1031,2,0)),"",VLOOKUP($C103,'START LİSTE'!$B$6:$F$1031,2,0))</f>
      </c>
      <c r="E103" s="17">
        <f>IF(ISERROR(VLOOKUP($C103,'START LİSTE'!$B$6:$F$1031,4,0)),"",VLOOKUP($C103,'START LİSTE'!$B$6:$F$1031,4,0))</f>
      </c>
      <c r="F103" s="18">
        <f>IF(ISERROR(VLOOKUP($C103,'FERDİ SONUÇ'!$B$6:$H$1140,6,0)),"",VLOOKUP($C103,'FERDİ SONUÇ'!$B$6:$H$1140,6,0))</f>
      </c>
      <c r="G103" s="17" t="str">
        <f>IF(OR(E103="",F103="DQ",F103="DNF",F103="DNS",F103=""),"-",VLOOKUP(C103,'FERDİ SONUÇ'!$B$6:$H$1140,7,0))</f>
        <v>-</v>
      </c>
      <c r="H103" s="17" t="str">
        <f>IF(OR(E103="",E103="F",F103="DQ",F103="DNF",F103="DNS",F103=""),"-",VLOOKUP(C103,'FERDİ SONUÇ'!$B$6:$H$1140,7,0))</f>
        <v>-</v>
      </c>
      <c r="I103" s="20" t="str">
        <f>IF(ISERROR(SMALL(H102:H105,2)),"-",SMALL(H102:H105,2))</f>
        <v>-</v>
      </c>
      <c r="J103" s="21"/>
      <c r="BA103" s="2">
        <v>1145</v>
      </c>
    </row>
    <row r="104" spans="1:53" ht="15" customHeight="1">
      <c r="A104" s="35">
        <f>IF(AND(B104&lt;&gt;"",J104&lt;&gt;"DQ"),COUNT(J$6:J$125)-(RANK(J104,J$6:J$125)+COUNTIF(J$6:J104,J104))+2,IF(C102&lt;&gt;"",BA104,""))</f>
      </c>
      <c r="B104" s="15">
        <f>IF(ISERROR(VLOOKUP(C102,'START LİSTE'!$B$6:$F$1031,3,0)),"",VLOOKUP(C102,'START LİSTE'!$B$6:$F$1031,3,0))</f>
      </c>
      <c r="C104" s="34"/>
      <c r="D104" s="16">
        <f>IF(ISERROR(VLOOKUP($C104,'START LİSTE'!$B$6:$F$1031,2,0)),"",VLOOKUP($C104,'START LİSTE'!$B$6:$F$1031,2,0))</f>
      </c>
      <c r="E104" s="17">
        <f>IF(ISERROR(VLOOKUP($C104,'START LİSTE'!$B$6:$F$1031,4,0)),"",VLOOKUP($C104,'START LİSTE'!$B$6:$F$1031,4,0))</f>
      </c>
      <c r="F104" s="18">
        <f>IF(ISERROR(VLOOKUP($C104,'FERDİ SONUÇ'!$B$6:$H$1140,6,0)),"",VLOOKUP($C104,'FERDİ SONUÇ'!$B$6:$H$1140,6,0))</f>
      </c>
      <c r="G104" s="17" t="str">
        <f>IF(OR(E104="",F104="DQ",F104="DNF",F104="DNS",F104=""),"-",VLOOKUP(C104,'FERDİ SONUÇ'!$B$6:$H$1140,7,0))</f>
        <v>-</v>
      </c>
      <c r="H104" s="17" t="str">
        <f>IF(OR(E104="",E104="F",F104="DQ",F104="DNF",F104="DNS",F104=""),"-",VLOOKUP(C104,'FERDİ SONUÇ'!$B$6:$H$1140,7,0))</f>
        <v>-</v>
      </c>
      <c r="I104" s="20" t="str">
        <f>IF(ISERROR(SMALL(H102:H105,3)),"-",SMALL(H102:H105,3))</f>
        <v>-</v>
      </c>
      <c r="J104" s="22">
        <f>IF(C102="","",IF(OR(I102="-",I103="-",I104="-"),"DQ",SUM(I102,I103,I104)))</f>
      </c>
      <c r="BA104" s="2">
        <v>1146</v>
      </c>
    </row>
    <row r="105" spans="1:53" ht="15" customHeight="1">
      <c r="A105" s="14"/>
      <c r="B105" s="15"/>
      <c r="C105" s="34"/>
      <c r="D105" s="16">
        <f>IF(ISERROR(VLOOKUP($C105,'START LİSTE'!$B$6:$F$1031,2,0)),"",VLOOKUP($C105,'START LİSTE'!$B$6:$F$1031,2,0))</f>
      </c>
      <c r="E105" s="17">
        <f>IF(ISERROR(VLOOKUP($C105,'START LİSTE'!$B$6:$F$1031,4,0)),"",VLOOKUP($C105,'START LİSTE'!$B$6:$F$1031,4,0))</f>
      </c>
      <c r="F105" s="18">
        <f>IF(ISERROR(VLOOKUP($C105,'FERDİ SONUÇ'!$B$6:$H$1140,6,0)),"",VLOOKUP($C105,'FERDİ SONUÇ'!$B$6:$H$1140,6,0))</f>
      </c>
      <c r="G105" s="17" t="str">
        <f>IF(OR(E105="",F105="DQ",F105="DNF",F105="DNS",F105=""),"-",VLOOKUP(C105,'FERDİ SONUÇ'!$B$6:$H$1140,7,0))</f>
        <v>-</v>
      </c>
      <c r="H105" s="17" t="str">
        <f>IF(OR(E105="",E105="F",F105="DQ",F105="DNF",F105="DNS",F105=""),"-",VLOOKUP(C105,'FERDİ SONUÇ'!$B$6:$H$1140,7,0))</f>
        <v>-</v>
      </c>
      <c r="I105" s="20" t="str">
        <f>IF(ISERROR(SMALL(H102:H105,4)),"-",SMALL(H102:H105,4))</f>
        <v>-</v>
      </c>
      <c r="J105" s="21"/>
      <c r="BA105" s="2">
        <v>1147</v>
      </c>
    </row>
    <row r="106" spans="1:53" ht="15" customHeight="1">
      <c r="A106" s="6"/>
      <c r="B106" s="7"/>
      <c r="C106" s="33"/>
      <c r="D106" s="8">
        <f>IF(ISERROR(VLOOKUP($C106,'START LİSTE'!$B$6:$F$1031,2,0)),"",VLOOKUP($C106,'START LİSTE'!$B$6:$F$1031,2,0))</f>
      </c>
      <c r="E106" s="9">
        <f>IF(ISERROR(VLOOKUP($C106,'START LİSTE'!$B$6:$F$1031,4,0)),"",VLOOKUP($C106,'START LİSTE'!$B$6:$F$1031,4,0))</f>
      </c>
      <c r="F106" s="10">
        <f>IF(ISERROR(VLOOKUP($C106,'FERDİ SONUÇ'!$B$6:$H$1140,6,0)),"",VLOOKUP($C106,'FERDİ SONUÇ'!$B$6:$H$1140,6,0))</f>
      </c>
      <c r="G106" s="9" t="str">
        <f>IF(OR(E106="",F106="DQ",F106="DNF",F106="DNS",F106=""),"-",VLOOKUP(C106,'FERDİ SONUÇ'!$B$6:$H$1140,7,0))</f>
        <v>-</v>
      </c>
      <c r="H106" s="9" t="str">
        <f>IF(OR(E106="",E106="F",F106="DQ",F106="DNF",F106="DNS",F106=""),"-",VLOOKUP(C106,'FERDİ SONUÇ'!$B$6:$H$1140,7,0))</f>
        <v>-</v>
      </c>
      <c r="I106" s="12" t="str">
        <f>IF(ISERROR(SMALL(H106:H109,1)),"-",SMALL(H106:H109,1))</f>
        <v>-</v>
      </c>
      <c r="J106" s="13"/>
      <c r="BA106" s="2">
        <v>1150</v>
      </c>
    </row>
    <row r="107" spans="1:53" ht="15" customHeight="1">
      <c r="A107" s="14"/>
      <c r="B107" s="15"/>
      <c r="C107" s="34"/>
      <c r="D107" s="16">
        <f>IF(ISERROR(VLOOKUP($C107,'START LİSTE'!$B$6:$F$1031,2,0)),"",VLOOKUP($C107,'START LİSTE'!$B$6:$F$1031,2,0))</f>
      </c>
      <c r="E107" s="17">
        <f>IF(ISERROR(VLOOKUP($C107,'START LİSTE'!$B$6:$F$1031,4,0)),"",VLOOKUP($C107,'START LİSTE'!$B$6:$F$1031,4,0))</f>
      </c>
      <c r="F107" s="18">
        <f>IF(ISERROR(VLOOKUP($C107,'FERDİ SONUÇ'!$B$6:$H$1140,6,0)),"",VLOOKUP($C107,'FERDİ SONUÇ'!$B$6:$H$1140,6,0))</f>
      </c>
      <c r="G107" s="17" t="str">
        <f>IF(OR(E107="",F107="DQ",F107="DNF",F107="DNS",F107=""),"-",VLOOKUP(C107,'FERDİ SONUÇ'!$B$6:$H$1140,7,0))</f>
        <v>-</v>
      </c>
      <c r="H107" s="17" t="str">
        <f>IF(OR(E107="",E107="F",F107="DQ",F107="DNF",F107="DNS",F107=""),"-",VLOOKUP(C107,'FERDİ SONUÇ'!$B$6:$H$1140,7,0))</f>
        <v>-</v>
      </c>
      <c r="I107" s="20" t="str">
        <f>IF(ISERROR(SMALL(H106:H109,2)),"-",SMALL(H106:H109,2))</f>
        <v>-</v>
      </c>
      <c r="J107" s="21"/>
      <c r="BA107" s="2">
        <v>1151</v>
      </c>
    </row>
    <row r="108" spans="1:53" ht="15" customHeight="1">
      <c r="A108" s="35">
        <f>IF(AND(B108&lt;&gt;"",J108&lt;&gt;"DQ"),COUNT(J$6:J$125)-(RANK(J108,J$6:J$125)+COUNTIF(J$6:J108,J108))+2,IF(C106&lt;&gt;"",BA108,""))</f>
      </c>
      <c r="B108" s="15">
        <f>IF(ISERROR(VLOOKUP(C106,'START LİSTE'!$B$6:$F$1031,3,0)),"",VLOOKUP(C106,'START LİSTE'!$B$6:$F$1031,3,0))</f>
      </c>
      <c r="C108" s="34"/>
      <c r="D108" s="16">
        <f>IF(ISERROR(VLOOKUP($C108,'START LİSTE'!$B$6:$F$1031,2,0)),"",VLOOKUP($C108,'START LİSTE'!$B$6:$F$1031,2,0))</f>
      </c>
      <c r="E108" s="17">
        <f>IF(ISERROR(VLOOKUP($C108,'START LİSTE'!$B$6:$F$1031,4,0)),"",VLOOKUP($C108,'START LİSTE'!$B$6:$F$1031,4,0))</f>
      </c>
      <c r="F108" s="18">
        <f>IF(ISERROR(VLOOKUP($C108,'FERDİ SONUÇ'!$B$6:$H$1140,6,0)),"",VLOOKUP($C108,'FERDİ SONUÇ'!$B$6:$H$1140,6,0))</f>
      </c>
      <c r="G108" s="17" t="str">
        <f>IF(OR(E108="",F108="DQ",F108="DNF",F108="DNS",F108=""),"-",VLOOKUP(C108,'FERDİ SONUÇ'!$B$6:$H$1140,7,0))</f>
        <v>-</v>
      </c>
      <c r="H108" s="17" t="str">
        <f>IF(OR(E108="",E108="F",F108="DQ",F108="DNF",F108="DNS",F108=""),"-",VLOOKUP(C108,'FERDİ SONUÇ'!$B$6:$H$1140,7,0))</f>
        <v>-</v>
      </c>
      <c r="I108" s="20" t="str">
        <f>IF(ISERROR(SMALL(H106:H109,3)),"-",SMALL(H106:H109,3))</f>
        <v>-</v>
      </c>
      <c r="J108" s="22">
        <f>IF(C106="","",IF(OR(I106="-",I107="-",I108="-"),"DQ",SUM(I106,I107,I108)))</f>
      </c>
      <c r="BA108" s="2">
        <v>1152</v>
      </c>
    </row>
    <row r="109" spans="1:53" ht="15" customHeight="1">
      <c r="A109" s="14"/>
      <c r="B109" s="15"/>
      <c r="C109" s="34"/>
      <c r="D109" s="16">
        <f>IF(ISERROR(VLOOKUP($C109,'START LİSTE'!$B$6:$F$1031,2,0)),"",VLOOKUP($C109,'START LİSTE'!$B$6:$F$1031,2,0))</f>
      </c>
      <c r="E109" s="17">
        <f>IF(ISERROR(VLOOKUP($C109,'START LİSTE'!$B$6:$F$1031,4,0)),"",VLOOKUP($C109,'START LİSTE'!$B$6:$F$1031,4,0))</f>
      </c>
      <c r="F109" s="18">
        <f>IF(ISERROR(VLOOKUP($C109,'FERDİ SONUÇ'!$B$6:$H$1140,6,0)),"",VLOOKUP($C109,'FERDİ SONUÇ'!$B$6:$H$1140,6,0))</f>
      </c>
      <c r="G109" s="17" t="str">
        <f>IF(OR(E109="",F109="DQ",F109="DNF",F109="DNS",F109=""),"-",VLOOKUP(C109,'FERDİ SONUÇ'!$B$6:$H$1140,7,0))</f>
        <v>-</v>
      </c>
      <c r="H109" s="17" t="str">
        <f>IF(OR(E109="",E109="F",F109="DQ",F109="DNF",F109="DNS",F109=""),"-",VLOOKUP(C109,'FERDİ SONUÇ'!$B$6:$H$1140,7,0))</f>
        <v>-</v>
      </c>
      <c r="I109" s="20" t="str">
        <f>IF(ISERROR(SMALL(H106:H109,4)),"-",SMALL(H106:H109,4))</f>
        <v>-</v>
      </c>
      <c r="J109" s="21"/>
      <c r="BA109" s="2">
        <v>1153</v>
      </c>
    </row>
    <row r="110" spans="1:53" ht="15" customHeight="1">
      <c r="A110" s="6"/>
      <c r="B110" s="7"/>
      <c r="C110" s="33"/>
      <c r="D110" s="8">
        <f>IF(ISERROR(VLOOKUP($C110,'START LİSTE'!$B$6:$F$1031,2,0)),"",VLOOKUP($C110,'START LİSTE'!$B$6:$F$1031,2,0))</f>
      </c>
      <c r="E110" s="9">
        <f>IF(ISERROR(VLOOKUP($C110,'START LİSTE'!$B$6:$F$1031,4,0)),"",VLOOKUP($C110,'START LİSTE'!$B$6:$F$1031,4,0))</f>
      </c>
      <c r="F110" s="10">
        <f>IF(ISERROR(VLOOKUP($C110,'FERDİ SONUÇ'!$B$6:$H$1140,6,0)),"",VLOOKUP($C110,'FERDİ SONUÇ'!$B$6:$H$1140,6,0))</f>
      </c>
      <c r="G110" s="9" t="str">
        <f>IF(OR(E110="",F110="DQ",F110="DNF",F110="DNS",F110=""),"-",VLOOKUP(C110,'FERDİ SONUÇ'!$B$6:$H$1140,7,0))</f>
        <v>-</v>
      </c>
      <c r="H110" s="9" t="str">
        <f>IF(OR(E110="",E110="F",F110="DQ",F110="DNF",F110="DNS",F110=""),"-",VLOOKUP(C110,'FERDİ SONUÇ'!$B$6:$H$1140,7,0))</f>
        <v>-</v>
      </c>
      <c r="I110" s="12" t="str">
        <f>IF(ISERROR(SMALL(H110:H113,1)),"-",SMALL(H110:H113,1))</f>
        <v>-</v>
      </c>
      <c r="J110" s="13"/>
      <c r="BA110" s="2">
        <v>1156</v>
      </c>
    </row>
    <row r="111" spans="1:53" ht="15" customHeight="1">
      <c r="A111" s="14"/>
      <c r="B111" s="15"/>
      <c r="C111" s="34"/>
      <c r="D111" s="16">
        <f>IF(ISERROR(VLOOKUP($C111,'START LİSTE'!$B$6:$F$1031,2,0)),"",VLOOKUP($C111,'START LİSTE'!$B$6:$F$1031,2,0))</f>
      </c>
      <c r="E111" s="17">
        <f>IF(ISERROR(VLOOKUP($C111,'START LİSTE'!$B$6:$F$1031,4,0)),"",VLOOKUP($C111,'START LİSTE'!$B$6:$F$1031,4,0))</f>
      </c>
      <c r="F111" s="18">
        <f>IF(ISERROR(VLOOKUP($C111,'FERDİ SONUÇ'!$B$6:$H$1140,6,0)),"",VLOOKUP($C111,'FERDİ SONUÇ'!$B$6:$H$1140,6,0))</f>
      </c>
      <c r="G111" s="17" t="str">
        <f>IF(OR(E111="",F111="DQ",F111="DNF",F111="DNS",F111=""),"-",VLOOKUP(C111,'FERDİ SONUÇ'!$B$6:$H$1140,7,0))</f>
        <v>-</v>
      </c>
      <c r="H111" s="17" t="str">
        <f>IF(OR(E111="",E111="F",F111="DQ",F111="DNF",F111="DNS",F111=""),"-",VLOOKUP(C111,'FERDİ SONUÇ'!$B$6:$H$1140,7,0))</f>
        <v>-</v>
      </c>
      <c r="I111" s="20" t="str">
        <f>IF(ISERROR(SMALL(H110:H113,2)),"-",SMALL(H110:H113,2))</f>
        <v>-</v>
      </c>
      <c r="J111" s="21"/>
      <c r="BA111" s="2">
        <v>1157</v>
      </c>
    </row>
    <row r="112" spans="1:53" ht="15" customHeight="1">
      <c r="A112" s="35">
        <f>IF(AND(B112&lt;&gt;"",J112&lt;&gt;"DQ"),COUNT(J$6:J$125)-(RANK(J112,J$6:J$125)+COUNTIF(J$6:J112,J112))+2,IF(C110&lt;&gt;"",BA112,""))</f>
      </c>
      <c r="B112" s="15">
        <f>IF(ISERROR(VLOOKUP(C110,'START LİSTE'!$B$6:$F$1031,3,0)),"",VLOOKUP(C110,'START LİSTE'!$B$6:$F$1031,3,0))</f>
      </c>
      <c r="C112" s="34"/>
      <c r="D112" s="16">
        <f>IF(ISERROR(VLOOKUP($C112,'START LİSTE'!$B$6:$F$1031,2,0)),"",VLOOKUP($C112,'START LİSTE'!$B$6:$F$1031,2,0))</f>
      </c>
      <c r="E112" s="17">
        <f>IF(ISERROR(VLOOKUP($C112,'START LİSTE'!$B$6:$F$1031,4,0)),"",VLOOKUP($C112,'START LİSTE'!$B$6:$F$1031,4,0))</f>
      </c>
      <c r="F112" s="18">
        <f>IF(ISERROR(VLOOKUP($C112,'FERDİ SONUÇ'!$B$6:$H$1140,6,0)),"",VLOOKUP($C112,'FERDİ SONUÇ'!$B$6:$H$1140,6,0))</f>
      </c>
      <c r="G112" s="17" t="str">
        <f>IF(OR(E112="",F112="DQ",F112="DNF",F112="DNS",F112=""),"-",VLOOKUP(C112,'FERDİ SONUÇ'!$B$6:$H$1140,7,0))</f>
        <v>-</v>
      </c>
      <c r="H112" s="17" t="str">
        <f>IF(OR(E112="",E112="F",F112="DQ",F112="DNF",F112="DNS",F112=""),"-",VLOOKUP(C112,'FERDİ SONUÇ'!$B$6:$H$1140,7,0))</f>
        <v>-</v>
      </c>
      <c r="I112" s="20" t="str">
        <f>IF(ISERROR(SMALL(H110:H113,3)),"-",SMALL(H110:H113,3))</f>
        <v>-</v>
      </c>
      <c r="J112" s="22">
        <f>IF(C110="","",IF(OR(I110="-",I111="-",I112="-"),"DQ",SUM(I110,I111,I112)))</f>
      </c>
      <c r="BA112" s="2">
        <v>1158</v>
      </c>
    </row>
    <row r="113" spans="1:53" ht="15" customHeight="1">
      <c r="A113" s="14"/>
      <c r="B113" s="15"/>
      <c r="C113" s="34"/>
      <c r="D113" s="16">
        <f>IF(ISERROR(VLOOKUP($C113,'START LİSTE'!$B$6:$F$1031,2,0)),"",VLOOKUP($C113,'START LİSTE'!$B$6:$F$1031,2,0))</f>
      </c>
      <c r="E113" s="17">
        <f>IF(ISERROR(VLOOKUP($C113,'START LİSTE'!$B$6:$F$1031,4,0)),"",VLOOKUP($C113,'START LİSTE'!$B$6:$F$1031,4,0))</f>
      </c>
      <c r="F113" s="18">
        <f>IF(ISERROR(VLOOKUP($C113,'FERDİ SONUÇ'!$B$6:$H$1140,6,0)),"",VLOOKUP($C113,'FERDİ SONUÇ'!$B$6:$H$1140,6,0))</f>
      </c>
      <c r="G113" s="17" t="str">
        <f>IF(OR(E113="",F113="DQ",F113="DNF",F113="DNS",F113=""),"-",VLOOKUP(C113,'FERDİ SONUÇ'!$B$6:$H$1140,7,0))</f>
        <v>-</v>
      </c>
      <c r="H113" s="17" t="str">
        <f>IF(OR(E113="",E113="F",F113="DQ",F113="DNF",F113="DNS",F113=""),"-",VLOOKUP(C113,'FERDİ SONUÇ'!$B$6:$H$1140,7,0))</f>
        <v>-</v>
      </c>
      <c r="I113" s="20" t="str">
        <f>IF(ISERROR(SMALL(H110:H113,4)),"-",SMALL(H110:H113,4))</f>
        <v>-</v>
      </c>
      <c r="J113" s="21"/>
      <c r="BA113" s="2">
        <v>1159</v>
      </c>
    </row>
    <row r="114" spans="1:53" ht="15" customHeight="1">
      <c r="A114" s="6"/>
      <c r="B114" s="7"/>
      <c r="C114" s="33"/>
      <c r="D114" s="8">
        <f>IF(ISERROR(VLOOKUP($C114,'START LİSTE'!$B$6:$F$1031,2,0)),"",VLOOKUP($C114,'START LİSTE'!$B$6:$F$1031,2,0))</f>
      </c>
      <c r="E114" s="9">
        <f>IF(ISERROR(VLOOKUP($C114,'START LİSTE'!$B$6:$F$1031,4,0)),"",VLOOKUP($C114,'START LİSTE'!$B$6:$F$1031,4,0))</f>
      </c>
      <c r="F114" s="10">
        <f>IF(ISERROR(VLOOKUP($C114,'FERDİ SONUÇ'!$B$6:$H$1140,6,0)),"",VLOOKUP($C114,'FERDİ SONUÇ'!$B$6:$H$1140,6,0))</f>
      </c>
      <c r="G114" s="9" t="str">
        <f>IF(OR(E114="",F114="DQ",F114="DNF",F114="DNS",F114=""),"-",VLOOKUP(C114,'FERDİ SONUÇ'!$B$6:$H$1140,7,0))</f>
        <v>-</v>
      </c>
      <c r="H114" s="9" t="str">
        <f>IF(OR(E114="",E114="F",F114="DQ",F114="DNF",F114="DNS",F114=""),"-",VLOOKUP(C114,'FERDİ SONUÇ'!$B$6:$H$1140,7,0))</f>
        <v>-</v>
      </c>
      <c r="I114" s="12" t="str">
        <f>IF(ISERROR(SMALL(H114:H117,1)),"-",SMALL(H114:H117,1))</f>
        <v>-</v>
      </c>
      <c r="J114" s="13"/>
      <c r="BA114" s="2">
        <v>1162</v>
      </c>
    </row>
    <row r="115" spans="1:53" ht="15" customHeight="1">
      <c r="A115" s="14"/>
      <c r="B115" s="15"/>
      <c r="C115" s="34"/>
      <c r="D115" s="16">
        <f>IF(ISERROR(VLOOKUP($C115,'START LİSTE'!$B$6:$F$1031,2,0)),"",VLOOKUP($C115,'START LİSTE'!$B$6:$F$1031,2,0))</f>
      </c>
      <c r="E115" s="17">
        <f>IF(ISERROR(VLOOKUP($C115,'START LİSTE'!$B$6:$F$1031,4,0)),"",VLOOKUP($C115,'START LİSTE'!$B$6:$F$1031,4,0))</f>
      </c>
      <c r="F115" s="18">
        <f>IF(ISERROR(VLOOKUP($C115,'FERDİ SONUÇ'!$B$6:$H$1140,6,0)),"",VLOOKUP($C115,'FERDİ SONUÇ'!$B$6:$H$1140,6,0))</f>
      </c>
      <c r="G115" s="17" t="str">
        <f>IF(OR(E115="",F115="DQ",F115="DNF",F115="DNS",F115=""),"-",VLOOKUP(C115,'FERDİ SONUÇ'!$B$6:$H$1140,7,0))</f>
        <v>-</v>
      </c>
      <c r="H115" s="17" t="str">
        <f>IF(OR(E115="",E115="F",F115="DQ",F115="DNF",F115="DNS",F115=""),"-",VLOOKUP(C115,'FERDİ SONUÇ'!$B$6:$H$1140,7,0))</f>
        <v>-</v>
      </c>
      <c r="I115" s="20" t="str">
        <f>IF(ISERROR(SMALL(H114:H117,2)),"-",SMALL(H114:H117,2))</f>
        <v>-</v>
      </c>
      <c r="J115" s="21"/>
      <c r="BA115" s="2">
        <v>1163</v>
      </c>
    </row>
    <row r="116" spans="1:53" ht="15" customHeight="1">
      <c r="A116" s="35">
        <f>IF(AND(B116&lt;&gt;"",J116&lt;&gt;"DQ"),COUNT(J$6:J$125)-(RANK(J116,J$6:J$125)+COUNTIF(J$6:J116,J116))+2,IF(C114&lt;&gt;"",BA116,""))</f>
      </c>
      <c r="B116" s="15">
        <f>IF(ISERROR(VLOOKUP(C114,'START LİSTE'!$B$6:$F$1031,3,0)),"",VLOOKUP(C114,'START LİSTE'!$B$6:$F$1031,3,0))</f>
      </c>
      <c r="C116" s="34"/>
      <c r="D116" s="16">
        <f>IF(ISERROR(VLOOKUP($C116,'START LİSTE'!$B$6:$F$1031,2,0)),"",VLOOKUP($C116,'START LİSTE'!$B$6:$F$1031,2,0))</f>
      </c>
      <c r="E116" s="17">
        <f>IF(ISERROR(VLOOKUP($C116,'START LİSTE'!$B$6:$F$1031,4,0)),"",VLOOKUP($C116,'START LİSTE'!$B$6:$F$1031,4,0))</f>
      </c>
      <c r="F116" s="18">
        <f>IF(ISERROR(VLOOKUP($C116,'FERDİ SONUÇ'!$B$6:$H$1140,6,0)),"",VLOOKUP($C116,'FERDİ SONUÇ'!$B$6:$H$1140,6,0))</f>
      </c>
      <c r="G116" s="17" t="str">
        <f>IF(OR(E116="",F116="DQ",F116="DNF",F116="DNS",F116=""),"-",VLOOKUP(C116,'FERDİ SONUÇ'!$B$6:$H$1140,7,0))</f>
        <v>-</v>
      </c>
      <c r="H116" s="17" t="str">
        <f>IF(OR(E116="",E116="F",F116="DQ",F116="DNF",F116="DNS",F116=""),"-",VLOOKUP(C116,'FERDİ SONUÇ'!$B$6:$H$1140,7,0))</f>
        <v>-</v>
      </c>
      <c r="I116" s="20" t="str">
        <f>IF(ISERROR(SMALL(H114:H117,3)),"-",SMALL(H114:H117,3))</f>
        <v>-</v>
      </c>
      <c r="J116" s="22">
        <f>IF(C114="","",IF(OR(I114="-",I115="-",I116="-"),"DQ",SUM(I114,I115,I116)))</f>
      </c>
      <c r="BA116" s="2">
        <v>1164</v>
      </c>
    </row>
    <row r="117" spans="1:53" ht="15" customHeight="1">
      <c r="A117" s="14"/>
      <c r="B117" s="15"/>
      <c r="C117" s="34"/>
      <c r="D117" s="16">
        <f>IF(ISERROR(VLOOKUP($C117,'START LİSTE'!$B$6:$F$1031,2,0)),"",VLOOKUP($C117,'START LİSTE'!$B$6:$F$1031,2,0))</f>
      </c>
      <c r="E117" s="17">
        <f>IF(ISERROR(VLOOKUP($C117,'START LİSTE'!$B$6:$F$1031,4,0)),"",VLOOKUP($C117,'START LİSTE'!$B$6:$F$1031,4,0))</f>
      </c>
      <c r="F117" s="18">
        <f>IF(ISERROR(VLOOKUP($C117,'FERDİ SONUÇ'!$B$6:$H$1140,6,0)),"",VLOOKUP($C117,'FERDİ SONUÇ'!$B$6:$H$1140,6,0))</f>
      </c>
      <c r="G117" s="17" t="str">
        <f>IF(OR(E117="",F117="DQ",F117="DNF",F117="DNS",F117=""),"-",VLOOKUP(C117,'FERDİ SONUÇ'!$B$6:$H$1140,7,0))</f>
        <v>-</v>
      </c>
      <c r="H117" s="17" t="str">
        <f>IF(OR(E117="",E117="F",F117="DQ",F117="DNF",F117="DNS",F117=""),"-",VLOOKUP(C117,'FERDİ SONUÇ'!$B$6:$H$1140,7,0))</f>
        <v>-</v>
      </c>
      <c r="I117" s="20" t="str">
        <f>IF(ISERROR(SMALL(H114:H117,4)),"-",SMALL(H114:H117,4))</f>
        <v>-</v>
      </c>
      <c r="J117" s="21"/>
      <c r="BA117" s="2">
        <v>1165</v>
      </c>
    </row>
    <row r="118" spans="1:53" ht="15" customHeight="1">
      <c r="A118" s="6"/>
      <c r="B118" s="7"/>
      <c r="C118" s="33"/>
      <c r="D118" s="8">
        <f>IF(ISERROR(VLOOKUP($C118,'START LİSTE'!$B$6:$F$1031,2,0)),"",VLOOKUP($C118,'START LİSTE'!$B$6:$F$1031,2,0))</f>
      </c>
      <c r="E118" s="9">
        <f>IF(ISERROR(VLOOKUP($C118,'START LİSTE'!$B$6:$F$1031,4,0)),"",VLOOKUP($C118,'START LİSTE'!$B$6:$F$1031,4,0))</f>
      </c>
      <c r="F118" s="10">
        <f>IF(ISERROR(VLOOKUP($C118,'FERDİ SONUÇ'!$B$6:$H$1140,6,0)),"",VLOOKUP($C118,'FERDİ SONUÇ'!$B$6:$H$1140,6,0))</f>
      </c>
      <c r="G118" s="9" t="str">
        <f>IF(OR(E118="",F118="DQ",F118="DNF",F118="DNS",F118=""),"-",VLOOKUP(C118,'FERDİ SONUÇ'!$B$6:$H$1140,7,0))</f>
        <v>-</v>
      </c>
      <c r="H118" s="9" t="str">
        <f>IF(OR(E118="",E118="F",F118="DQ",F118="DNF",F118="DNS",F118=""),"-",VLOOKUP(C118,'FERDİ SONUÇ'!$B$6:$H$1140,7,0))</f>
        <v>-</v>
      </c>
      <c r="I118" s="12" t="str">
        <f>IF(ISERROR(SMALL(H118:H121,1)),"-",SMALL(H118:H121,1))</f>
        <v>-</v>
      </c>
      <c r="J118" s="13"/>
      <c r="BA118" s="2">
        <v>1168</v>
      </c>
    </row>
    <row r="119" spans="1:53" ht="15" customHeight="1">
      <c r="A119" s="14"/>
      <c r="B119" s="15"/>
      <c r="C119" s="34"/>
      <c r="D119" s="16">
        <f>IF(ISERROR(VLOOKUP($C119,'START LİSTE'!$B$6:$F$1031,2,0)),"",VLOOKUP($C119,'START LİSTE'!$B$6:$F$1031,2,0))</f>
      </c>
      <c r="E119" s="17">
        <f>IF(ISERROR(VLOOKUP($C119,'START LİSTE'!$B$6:$F$1031,4,0)),"",VLOOKUP($C119,'START LİSTE'!$B$6:$F$1031,4,0))</f>
      </c>
      <c r="F119" s="18">
        <f>IF(ISERROR(VLOOKUP($C119,'FERDİ SONUÇ'!$B$6:$H$1140,6,0)),"",VLOOKUP($C119,'FERDİ SONUÇ'!$B$6:$H$1140,6,0))</f>
      </c>
      <c r="G119" s="17" t="str">
        <f>IF(OR(E119="",F119="DQ",F119="DNF",F119="DNS",F119=""),"-",VLOOKUP(C119,'FERDİ SONUÇ'!$B$6:$H$1140,7,0))</f>
        <v>-</v>
      </c>
      <c r="H119" s="17" t="str">
        <f>IF(OR(E119="",E119="F",F119="DQ",F119="DNF",F119="DNS",F119=""),"-",VLOOKUP(C119,'FERDİ SONUÇ'!$B$6:$H$1140,7,0))</f>
        <v>-</v>
      </c>
      <c r="I119" s="20" t="str">
        <f>IF(ISERROR(SMALL(H118:H121,2)),"-",SMALL(H118:H121,2))</f>
        <v>-</v>
      </c>
      <c r="J119" s="21"/>
      <c r="BA119" s="2">
        <v>1169</v>
      </c>
    </row>
    <row r="120" spans="1:53" ht="15" customHeight="1">
      <c r="A120" s="35">
        <f>IF(AND(B120&lt;&gt;"",J120&lt;&gt;"DQ"),COUNT(J$6:J$125)-(RANK(J120,J$6:J$125)+COUNTIF(J$6:J120,J120))+2,IF(C118&lt;&gt;"",BA120,""))</f>
      </c>
      <c r="B120" s="15">
        <f>IF(ISERROR(VLOOKUP(C118,'START LİSTE'!$B$6:$F$1031,3,0)),"",VLOOKUP(C118,'START LİSTE'!$B$6:$F$1031,3,0))</f>
      </c>
      <c r="C120" s="34"/>
      <c r="D120" s="16">
        <f>IF(ISERROR(VLOOKUP($C120,'START LİSTE'!$B$6:$F$1031,2,0)),"",VLOOKUP($C120,'START LİSTE'!$B$6:$F$1031,2,0))</f>
      </c>
      <c r="E120" s="17">
        <f>IF(ISERROR(VLOOKUP($C120,'START LİSTE'!$B$6:$F$1031,4,0)),"",VLOOKUP($C120,'START LİSTE'!$B$6:$F$1031,4,0))</f>
      </c>
      <c r="F120" s="18">
        <f>IF(ISERROR(VLOOKUP($C120,'FERDİ SONUÇ'!$B$6:$H$1140,6,0)),"",VLOOKUP($C120,'FERDİ SONUÇ'!$B$6:$H$1140,6,0))</f>
      </c>
      <c r="G120" s="17" t="str">
        <f>IF(OR(E120="",F120="DQ",F120="DNF",F120="DNS",F120=""),"-",VLOOKUP(C120,'FERDİ SONUÇ'!$B$6:$H$1140,7,0))</f>
        <v>-</v>
      </c>
      <c r="H120" s="17" t="str">
        <f>IF(OR(E120="",E120="F",F120="DQ",F120="DNF",F120="DNS",F120=""),"-",VLOOKUP(C120,'FERDİ SONUÇ'!$B$6:$H$1140,7,0))</f>
        <v>-</v>
      </c>
      <c r="I120" s="20" t="str">
        <f>IF(ISERROR(SMALL(H118:H121,3)),"-",SMALL(H118:H121,3))</f>
        <v>-</v>
      </c>
      <c r="J120" s="22">
        <f>IF(C118="","",IF(OR(I118="-",I119="-",I120="-"),"DQ",SUM(I118,I119,I120)))</f>
      </c>
      <c r="BA120" s="2">
        <v>1170</v>
      </c>
    </row>
    <row r="121" spans="1:53" ht="15" customHeight="1">
      <c r="A121" s="14"/>
      <c r="B121" s="15"/>
      <c r="C121" s="34"/>
      <c r="D121" s="16">
        <f>IF(ISERROR(VLOOKUP($C121,'START LİSTE'!$B$6:$F$1031,2,0)),"",VLOOKUP($C121,'START LİSTE'!$B$6:$F$1031,2,0))</f>
      </c>
      <c r="E121" s="17">
        <f>IF(ISERROR(VLOOKUP($C121,'START LİSTE'!$B$6:$F$1031,4,0)),"",VLOOKUP($C121,'START LİSTE'!$B$6:$F$1031,4,0))</f>
      </c>
      <c r="F121" s="18">
        <f>IF(ISERROR(VLOOKUP($C121,'FERDİ SONUÇ'!$B$6:$H$1140,6,0)),"",VLOOKUP($C121,'FERDİ SONUÇ'!$B$6:$H$1140,6,0))</f>
      </c>
      <c r="G121" s="17" t="str">
        <f>IF(OR(E121="",F121="DQ",F121="DNF",F121="DNS",F121=""),"-",VLOOKUP(C121,'FERDİ SONUÇ'!$B$6:$H$1140,7,0))</f>
        <v>-</v>
      </c>
      <c r="H121" s="17" t="str">
        <f>IF(OR(E121="",E121="F",F121="DQ",F121="DNF",F121="DNS",F121=""),"-",VLOOKUP(C121,'FERDİ SONUÇ'!$B$6:$H$1140,7,0))</f>
        <v>-</v>
      </c>
      <c r="I121" s="20" t="str">
        <f>IF(ISERROR(SMALL(H118:H121,4)),"-",SMALL(H118:H121,4))</f>
        <v>-</v>
      </c>
      <c r="J121" s="21"/>
      <c r="BA121" s="2">
        <v>1171</v>
      </c>
    </row>
    <row r="122" spans="1:53" ht="15" customHeight="1">
      <c r="A122" s="6"/>
      <c r="B122" s="7"/>
      <c r="C122" s="33"/>
      <c r="D122" s="8">
        <f>IF(ISERROR(VLOOKUP($C122,'START LİSTE'!$B$6:$F$1031,2,0)),"",VLOOKUP($C122,'START LİSTE'!$B$6:$F$1031,2,0))</f>
      </c>
      <c r="E122" s="9">
        <f>IF(ISERROR(VLOOKUP($C122,'START LİSTE'!$B$6:$F$1031,4,0)),"",VLOOKUP($C122,'START LİSTE'!$B$6:$F$1031,4,0))</f>
      </c>
      <c r="F122" s="10">
        <f>IF(ISERROR(VLOOKUP($C122,'FERDİ SONUÇ'!$B$6:$H$1140,6,0)),"",VLOOKUP($C122,'FERDİ SONUÇ'!$B$6:$H$1140,6,0))</f>
      </c>
      <c r="G122" s="9" t="str">
        <f>IF(OR(E122="",F122="DQ",F122="DNF",F122="DNS",F122=""),"-",VLOOKUP(C122,'FERDİ SONUÇ'!$B$6:$H$1140,7,0))</f>
        <v>-</v>
      </c>
      <c r="H122" s="9" t="str">
        <f>IF(OR(E122="",E122="F",F122="DQ",F122="DNF",F122="DNS",F122=""),"-",VLOOKUP(C122,'FERDİ SONUÇ'!$B$6:$H$1140,7,0))</f>
        <v>-</v>
      </c>
      <c r="I122" s="12" t="str">
        <f>IF(ISERROR(SMALL(H122:H125,1)),"-",SMALL(H122:H125,1))</f>
        <v>-</v>
      </c>
      <c r="J122" s="13"/>
      <c r="BA122" s="2">
        <v>1174</v>
      </c>
    </row>
    <row r="123" spans="1:53" ht="15" customHeight="1">
      <c r="A123" s="14"/>
      <c r="B123" s="15"/>
      <c r="C123" s="34"/>
      <c r="D123" s="16">
        <f>IF(ISERROR(VLOOKUP($C123,'START LİSTE'!$B$6:$F$1031,2,0)),"",VLOOKUP($C123,'START LİSTE'!$B$6:$F$1031,2,0))</f>
      </c>
      <c r="E123" s="17">
        <f>IF(ISERROR(VLOOKUP($C123,'START LİSTE'!$B$6:$F$1031,4,0)),"",VLOOKUP($C123,'START LİSTE'!$B$6:$F$1031,4,0))</f>
      </c>
      <c r="F123" s="18">
        <f>IF(ISERROR(VLOOKUP($C123,'FERDİ SONUÇ'!$B$6:$H$1140,6,0)),"",VLOOKUP($C123,'FERDİ SONUÇ'!$B$6:$H$1140,6,0))</f>
      </c>
      <c r="G123" s="17" t="str">
        <f>IF(OR(E123="",F123="DQ",F123="DNF",F123="DNS",F123=""),"-",VLOOKUP(C123,'FERDİ SONUÇ'!$B$6:$H$1140,7,0))</f>
        <v>-</v>
      </c>
      <c r="H123" s="17" t="str">
        <f>IF(OR(E123="",E123="F",F123="DQ",F123="DNF",F123="DNS",F123=""),"-",VLOOKUP(C123,'FERDİ SONUÇ'!$B$6:$H$1140,7,0))</f>
        <v>-</v>
      </c>
      <c r="I123" s="20" t="str">
        <f>IF(ISERROR(SMALL(H122:H125,2)),"-",SMALL(H122:H125,2))</f>
        <v>-</v>
      </c>
      <c r="J123" s="21"/>
      <c r="BA123" s="2">
        <v>1175</v>
      </c>
    </row>
    <row r="124" spans="1:53" ht="15" customHeight="1">
      <c r="A124" s="35">
        <f>IF(AND(B124&lt;&gt;"",J124&lt;&gt;"DQ"),COUNT(J$6:J$125)-(RANK(J124,J$6:J$125)+COUNTIF(J$6:J124,J124))+2,IF(C122&lt;&gt;"",BA124,""))</f>
      </c>
      <c r="B124" s="15">
        <f>IF(ISERROR(VLOOKUP(C122,'START LİSTE'!$B$6:$F$1031,3,0)),"",VLOOKUP(C122,'START LİSTE'!$B$6:$F$1031,3,0))</f>
      </c>
      <c r="C124" s="34"/>
      <c r="D124" s="16">
        <f>IF(ISERROR(VLOOKUP($C124,'START LİSTE'!$B$6:$F$1031,2,0)),"",VLOOKUP($C124,'START LİSTE'!$B$6:$F$1031,2,0))</f>
      </c>
      <c r="E124" s="17">
        <f>IF(ISERROR(VLOOKUP($C124,'START LİSTE'!$B$6:$F$1031,4,0)),"",VLOOKUP($C124,'START LİSTE'!$B$6:$F$1031,4,0))</f>
      </c>
      <c r="F124" s="18">
        <f>IF(ISERROR(VLOOKUP($C124,'FERDİ SONUÇ'!$B$6:$H$1140,6,0)),"",VLOOKUP($C124,'FERDİ SONUÇ'!$B$6:$H$1140,6,0))</f>
      </c>
      <c r="G124" s="17" t="str">
        <f>IF(OR(E124="",F124="DQ",F124="DNF",F124="DNS",F124=""),"-",VLOOKUP(C124,'FERDİ SONUÇ'!$B$6:$H$1140,7,0))</f>
        <v>-</v>
      </c>
      <c r="H124" s="17" t="str">
        <f>IF(OR(E124="",E124="F",F124="DQ",F124="DNF",F124="DNS",F124=""),"-",VLOOKUP(C124,'FERDİ SONUÇ'!$B$6:$H$1140,7,0))</f>
        <v>-</v>
      </c>
      <c r="I124" s="20" t="str">
        <f>IF(ISERROR(SMALL(H122:H125,3)),"-",SMALL(H122:H125,3))</f>
        <v>-</v>
      </c>
      <c r="J124" s="22">
        <f>IF(C122="","",IF(OR(I122="-",I123="-",I124="-"),"DQ",SUM(I122,I123,I124)))</f>
      </c>
      <c r="BA124" s="2">
        <v>1176</v>
      </c>
    </row>
    <row r="125" spans="1:53" ht="15" customHeight="1">
      <c r="A125" s="24"/>
      <c r="B125" s="25"/>
      <c r="C125" s="34"/>
      <c r="D125" s="26">
        <f>IF(ISERROR(VLOOKUP($C125,'START LİSTE'!$B$6:$F$1031,2,0)),"",VLOOKUP($C125,'START LİSTE'!$B$6:$F$1031,2,0))</f>
      </c>
      <c r="E125" s="27">
        <f>IF(ISERROR(VLOOKUP($C125,'START LİSTE'!$B$6:$F$1031,4,0)),"",VLOOKUP($C125,'START LİSTE'!$B$6:$F$1031,4,0))</f>
      </c>
      <c r="F125" s="28">
        <f>IF(ISERROR(VLOOKUP($C125,'FERDİ SONUÇ'!$B$6:$H$1140,6,0)),"",VLOOKUP($C125,'FERDİ SONUÇ'!$B$6:$H$1140,6,0))</f>
      </c>
      <c r="G125" s="27" t="str">
        <f>IF(OR(E125="",F125="DQ",F125="DNF",F125="DNS",F125=""),"-",VLOOKUP(C125,'FERDİ SONUÇ'!$B$6:$H$1140,7,0))</f>
        <v>-</v>
      </c>
      <c r="H125" s="27" t="str">
        <f>IF(OR(E125="",E125="F",F125="DQ",F125="DNF",F125="DNS",F125=""),"-",VLOOKUP(C125,'FERDİ SONUÇ'!$B$6:$H$1140,7,0))</f>
        <v>-</v>
      </c>
      <c r="I125" s="29" t="str">
        <f>IF(ISERROR(SMALL(H122:H125,4)),"-",SMALL(H122:H125,4))</f>
        <v>-</v>
      </c>
      <c r="J125" s="30"/>
      <c r="BA125" s="2">
        <v>1177</v>
      </c>
    </row>
    <row r="126" ht="12.75">
      <c r="BA126" s="2"/>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sheetData>
  <sheetProtection password="EF9D" sheet="1"/>
  <mergeCells count="6">
    <mergeCell ref="A1:J1"/>
    <mergeCell ref="A2:J2"/>
    <mergeCell ref="A3:J3"/>
    <mergeCell ref="A4:B4"/>
    <mergeCell ref="C4:D4"/>
    <mergeCell ref="E4:J4"/>
  </mergeCells>
  <conditionalFormatting sqref="B5">
    <cfRule type="duplicateValues" priority="11" dxfId="1" stopIfTrue="1">
      <formula>AND(COUNTIF($B$5:$B$5,B5)&gt;1,NOT(ISBLANK(B5)))</formula>
    </cfRule>
  </conditionalFormatting>
  <conditionalFormatting sqref="A6:A125">
    <cfRule type="cellIs" priority="1" dxfId="5" operator="greaterThan">
      <formula>1000</formula>
    </cfRule>
  </conditionalFormatting>
  <conditionalFormatting sqref="J6:J125">
    <cfRule type="duplicateValues" priority="128" dxfId="1" stopIfTrue="1">
      <formula>AND(COUNTIF($J$6:$J$125,J6)&gt;1,NOT(ISBLANK(J6)))</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B8:B73 B74:B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view="pageBreakPreview" zoomScaleSheetLayoutView="100" zoomScalePageLayoutView="0" workbookViewId="0" topLeftCell="A1">
      <selection activeCell="D56" sqref="D56"/>
    </sheetView>
  </sheetViews>
  <sheetFormatPr defaultColWidth="9.00390625" defaultRowHeight="12.75"/>
  <cols>
    <col min="1" max="1" width="6.625" style="31" customWidth="1"/>
    <col min="2" max="2" width="30.75390625" style="23" customWidth="1"/>
    <col min="3" max="3" width="5.875" style="23" customWidth="1"/>
    <col min="4" max="4" width="24.25390625" style="23" customWidth="1"/>
    <col min="5" max="5" width="5.875" style="23" hidden="1" customWidth="1"/>
    <col min="6" max="6" width="7.125" style="23" customWidth="1"/>
    <col min="7" max="7" width="6.375" style="23" customWidth="1"/>
    <col min="8" max="8" width="9.125" style="31" customWidth="1"/>
    <col min="9" max="16384" width="9.125" style="23" customWidth="1"/>
  </cols>
  <sheetData>
    <row r="1" spans="1:8" s="1" customFormat="1" ht="30" customHeight="1">
      <c r="A1" s="126" t="str">
        <f>KAPAK!A2</f>
        <v>Türkiye Atletizm Federasyonu
Manisa Atletizm İl Temsilciliği</v>
      </c>
      <c r="B1" s="126"/>
      <c r="C1" s="126"/>
      <c r="D1" s="126"/>
      <c r="E1" s="126"/>
      <c r="F1" s="126"/>
      <c r="G1" s="126"/>
      <c r="H1" s="126"/>
    </row>
    <row r="2" spans="1:8" s="1" customFormat="1" ht="14.25">
      <c r="A2" s="160" t="str">
        <f>KAPAK!B24</f>
        <v>Küçükler ve Yıldızlar Bölgesel Kros Ligi 1.Kademe</v>
      </c>
      <c r="B2" s="160"/>
      <c r="C2" s="160"/>
      <c r="D2" s="160"/>
      <c r="E2" s="160"/>
      <c r="F2" s="160"/>
      <c r="G2" s="160"/>
      <c r="H2" s="160"/>
    </row>
    <row r="3" spans="1:8" s="1" customFormat="1" ht="14.25">
      <c r="A3" s="161" t="str">
        <f>KAPAK!B27</f>
        <v>Manisa</v>
      </c>
      <c r="B3" s="161"/>
      <c r="C3" s="161"/>
      <c r="D3" s="161"/>
      <c r="E3" s="161"/>
      <c r="F3" s="161"/>
      <c r="G3" s="161"/>
      <c r="H3" s="161"/>
    </row>
    <row r="4" spans="1:8" s="1" customFormat="1" ht="17.25" customHeight="1">
      <c r="A4" s="157" t="str">
        <f>KAPAK!B26</f>
        <v>Yıldız Erkekler</v>
      </c>
      <c r="B4" s="157"/>
      <c r="C4" s="158" t="str">
        <f>KAPAK!B25</f>
        <v>2000 Metre</v>
      </c>
      <c r="D4" s="158"/>
      <c r="E4" s="53"/>
      <c r="F4" s="159">
        <f>KAPAK!B28</f>
        <v>41672.458333333336</v>
      </c>
      <c r="G4" s="159"/>
      <c r="H4" s="159"/>
    </row>
    <row r="5" spans="1:8" s="4" customFormat="1" ht="29.25" customHeight="1">
      <c r="A5" s="61" t="s">
        <v>5</v>
      </c>
      <c r="B5" s="54" t="s">
        <v>22</v>
      </c>
      <c r="C5" s="62" t="s">
        <v>1</v>
      </c>
      <c r="D5" s="54" t="s">
        <v>3</v>
      </c>
      <c r="E5" s="54" t="s">
        <v>8</v>
      </c>
      <c r="F5" s="54" t="s">
        <v>7</v>
      </c>
      <c r="G5" s="63" t="s">
        <v>15</v>
      </c>
      <c r="H5" s="54" t="s">
        <v>6</v>
      </c>
    </row>
    <row r="6" spans="1:8" s="1" customFormat="1" ht="14.25" customHeight="1">
      <c r="A6" s="6"/>
      <c r="B6" s="7"/>
      <c r="C6" s="55">
        <f>IF(A8="","",INDEX('TAKIM KAYIT'!$C$6:$C$125,MATCH(C8,'TAKIM KAYIT'!$C$6:$C$125,0)-2))</f>
        <v>748</v>
      </c>
      <c r="D6" s="8" t="str">
        <f>IF(ISERROR(VLOOKUP($C6,'START LİSTE'!$B$6:$F$1031,2,0)),"",VLOOKUP($C6,'START LİSTE'!$B$6:$F$1031,2,0))</f>
        <v>SERDAL KARATAŞ</v>
      </c>
      <c r="E6" s="9" t="str">
        <f>IF(ISERROR(VLOOKUP($C6,'START LİSTE'!$B$6:$F$1031,4,0)),"",VLOOKUP($C6,'START LİSTE'!$B$6:$F$1031,4,0))</f>
        <v>T</v>
      </c>
      <c r="F6" s="10" t="str">
        <f>IF(ISERROR(VLOOKUP($C6,'FERDİ SONUÇ'!$B$6:$H$1140,6,0)),"",VLOOKUP($C6,'FERDİ SONUÇ'!$B$6:$H$1140,6,0))</f>
        <v>DNS</v>
      </c>
      <c r="G6" s="56" t="str">
        <f>IF(OR(E6="",F6="DQ",F6="DNF",F6="DNS",F6=""),"-",VLOOKUP(C6,'FERDİ SONUÇ'!$B$6:$H$1140,7,0))</f>
        <v>-</v>
      </c>
      <c r="H6" s="13"/>
    </row>
    <row r="7" spans="1:8" s="1" customFormat="1" ht="14.25" customHeight="1">
      <c r="A7" s="14"/>
      <c r="B7" s="15"/>
      <c r="C7" s="57">
        <f>IF(A8="","",INDEX('TAKIM KAYIT'!$C$6:$C$125,MATCH(C8,'TAKIM KAYIT'!$C$6:$C$125,0)-1))</f>
        <v>749</v>
      </c>
      <c r="D7" s="16" t="str">
        <f>IF(ISERROR(VLOOKUP($C7,'START LİSTE'!$B$6:$F$1031,2,0)),"",VLOOKUP($C7,'START LİSTE'!$B$6:$F$1031,2,0))</f>
        <v>AGİT KARATAŞ</v>
      </c>
      <c r="E7" s="17" t="str">
        <f>IF(ISERROR(VLOOKUP($C7,'START LİSTE'!$B$6:$F$1031,4,0)),"",VLOOKUP($C7,'START LİSTE'!$B$6:$F$1031,4,0))</f>
        <v>T</v>
      </c>
      <c r="F7" s="18">
        <f>IF(ISERROR(VLOOKUP($C7,'FERDİ SONUÇ'!$B$6:$H$1140,6,0)),"",VLOOKUP($C7,'FERDİ SONUÇ'!$B$6:$H$1140,6,0))</f>
        <v>955</v>
      </c>
      <c r="G7" s="58">
        <f>IF(OR(E7="",F7="DQ",F7="DNF",F7="DNS",F7=""),"-",VLOOKUP(C7,'FERDİ SONUÇ'!$B$6:$H$1140,7,0))</f>
        <v>4</v>
      </c>
      <c r="H7" s="21"/>
    </row>
    <row r="8" spans="1:8" s="1" customFormat="1" ht="14.25" customHeight="1">
      <c r="A8" s="60">
        <f>IF(ISERROR(SMALL('TAKIM KAYIT'!$A$6:$A$125,1)),"",SMALL('TAKIM KAYIT'!$A$6:$A$125,1))</f>
        <v>1</v>
      </c>
      <c r="B8" s="15" t="str">
        <f>IF(A8="","",VLOOKUP(A8,'TAKIM KAYIT'!$A$6:$J$125,2,FALSE))</f>
        <v>İZMİR ÇİMENTAŞ</v>
      </c>
      <c r="C8" s="57">
        <f>IF(A8="","",VLOOKUP(A8,'TAKIM KAYIT'!$A$6:$J$125,3,FALSE))</f>
        <v>750</v>
      </c>
      <c r="D8" s="16" t="str">
        <f>IF(ISERROR(VLOOKUP($C8,'START LİSTE'!$B$6:$F$1031,2,0)),"",VLOOKUP($C8,'START LİSTE'!$B$6:$F$1031,2,0))</f>
        <v>KADİR KOÇLARDAN</v>
      </c>
      <c r="E8" s="17" t="str">
        <f>IF(ISERROR(VLOOKUP($C8,'START LİSTE'!$B$6:$F$1031,4,0)),"",VLOOKUP($C8,'START LİSTE'!$B$6:$F$1031,4,0))</f>
        <v>T</v>
      </c>
      <c r="F8" s="18">
        <f>IF(ISERROR(VLOOKUP($C8,'FERDİ SONUÇ'!$B$6:$H$1140,6,0)),"",VLOOKUP($C8,'FERDİ SONUÇ'!$B$6:$H$1140,6,0))</f>
        <v>927</v>
      </c>
      <c r="G8" s="58">
        <f>IF(OR(E8="",F8="DQ",F8="DNF",F8="DNS",F8=""),"-",VLOOKUP(C8,'FERDİ SONUÇ'!$B$6:$H$1140,7,0))</f>
        <v>2</v>
      </c>
      <c r="H8" s="22">
        <f>IF(A8="","",VLOOKUP(A8,'TAKIM KAYIT'!$A$6:$K$125,10,FALSE))</f>
        <v>7</v>
      </c>
    </row>
    <row r="9" spans="1:8" s="1" customFormat="1" ht="14.25" customHeight="1">
      <c r="A9" s="14"/>
      <c r="B9" s="15"/>
      <c r="C9" s="57">
        <f>IF(A8="","",INDEX('TAKIM KAYIT'!$C$6:$C$125,MATCH(C8,'TAKIM KAYIT'!$C$6:$C$125,0)+1))</f>
        <v>751</v>
      </c>
      <c r="D9" s="16" t="str">
        <f>IF(ISERROR(VLOOKUP($C9,'START LİSTE'!$B$6:$F$1031,2,0)),"",VLOOKUP($C9,'START LİSTE'!$B$6:$F$1031,2,0))</f>
        <v>MÜCAHİT DAĞ</v>
      </c>
      <c r="E9" s="17" t="str">
        <f>IF(ISERROR(VLOOKUP($C9,'START LİSTE'!$B$6:$F$1031,4,0)),"",VLOOKUP($C9,'START LİSTE'!$B$6:$F$1031,4,0))</f>
        <v>T</v>
      </c>
      <c r="F9" s="18">
        <f>IF(ISERROR(VLOOKUP($C9,'FERDİ SONUÇ'!$B$6:$H$1140,6,0)),"",VLOOKUP($C9,'FERDİ SONUÇ'!$B$6:$H$1140,6,0))</f>
        <v>924</v>
      </c>
      <c r="G9" s="58">
        <f>IF(OR(E9="",F9="DQ",F9="DNF",F9="DNS",F9=""),"-",VLOOKUP(C9,'FERDİ SONUÇ'!$B$6:$H$1140,7,0))</f>
        <v>1</v>
      </c>
      <c r="H9" s="21"/>
    </row>
    <row r="10" spans="1:8" ht="14.25" customHeight="1">
      <c r="A10" s="6"/>
      <c r="B10" s="7"/>
      <c r="C10" s="55">
        <f>IF(A12="","",INDEX('TAKIM KAYIT'!$C$6:$C$125,MATCH(C12,'TAKIM KAYIT'!$C$6:$C$125,0)-2))</f>
        <v>752</v>
      </c>
      <c r="D10" s="8" t="str">
        <f>IF(ISERROR(VLOOKUP($C10,'START LİSTE'!$B$6:$F$1031,2,0)),"",VLOOKUP($C10,'START LİSTE'!$B$6:$F$1031,2,0))</f>
        <v>EMİRHAN ŞAHİN</v>
      </c>
      <c r="E10" s="9" t="str">
        <f>IF(ISERROR(VLOOKUP($C10,'START LİSTE'!$B$6:$F$1031,4,0)),"",VLOOKUP($C10,'START LİSTE'!$B$6:$F$1031,4,0))</f>
        <v>T</v>
      </c>
      <c r="F10" s="10">
        <f>IF(ISERROR(VLOOKUP($C10,'FERDİ SONUÇ'!$B$6:$H$1140,6,0)),"",VLOOKUP($C10,'FERDİ SONUÇ'!$B$6:$H$1140,6,0))</f>
        <v>955</v>
      </c>
      <c r="G10" s="56">
        <f>IF(OR(E10="",F10="DQ",F10="DNF",F10="DNS",F10=""),"-",VLOOKUP(C10,'FERDİ SONUÇ'!$B$6:$H$1140,7,0))</f>
        <v>5</v>
      </c>
      <c r="H10" s="13"/>
    </row>
    <row r="11" spans="1:8" ht="14.25" customHeight="1">
      <c r="A11" s="14"/>
      <c r="B11" s="15"/>
      <c r="C11" s="57">
        <f>IF(A12="","",INDEX('TAKIM KAYIT'!$C$6:$C$125,MATCH(C12,'TAKIM KAYIT'!$C$6:$C$125,0)-1))</f>
        <v>753</v>
      </c>
      <c r="D11" s="16" t="str">
        <f>IF(ISERROR(VLOOKUP($C11,'START LİSTE'!$B$6:$F$1031,2,0)),"",VLOOKUP($C11,'START LİSTE'!$B$6:$F$1031,2,0))</f>
        <v>EMİRCAN ŞAHİN</v>
      </c>
      <c r="E11" s="17" t="str">
        <f>IF(ISERROR(VLOOKUP($C11,'START LİSTE'!$B$6:$F$1031,4,0)),"",VLOOKUP($C11,'START LİSTE'!$B$6:$F$1031,4,0))</f>
        <v>T</v>
      </c>
      <c r="F11" s="18">
        <f>IF(ISERROR(VLOOKUP($C11,'FERDİ SONUÇ'!$B$6:$H$1140,6,0)),"",VLOOKUP($C11,'FERDİ SONUÇ'!$B$6:$H$1140,6,0))</f>
        <v>1007</v>
      </c>
      <c r="G11" s="58">
        <f>IF(OR(E11="",F11="DQ",F11="DNF",F11="DNS",F11=""),"-",VLOOKUP(C11,'FERDİ SONUÇ'!$B$6:$H$1140,7,0))</f>
        <v>8</v>
      </c>
      <c r="H11" s="21"/>
    </row>
    <row r="12" spans="1:8" ht="14.25" customHeight="1">
      <c r="A12" s="60">
        <f>IF(ISERROR(SMALL('TAKIM KAYIT'!$A$6:$A$125,2)),"",SMALL('TAKIM KAYIT'!$A$6:$A$125,2))</f>
        <v>2</v>
      </c>
      <c r="B12" s="15" t="str">
        <f>IF(A12="","",VLOOKUP(A12,'TAKIM KAYIT'!$A$6:$J$125,2,FALSE))</f>
        <v>KÜTAHYA / GENÇLİK MERKEZİ GENÇLİK VE SPOR KLB</v>
      </c>
      <c r="C12" s="57">
        <f>IF(A12="","",VLOOKUP(A12,'TAKIM KAYIT'!$A$6:$J$125,3,FALSE))</f>
        <v>754</v>
      </c>
      <c r="D12" s="16" t="str">
        <f>IF(ISERROR(VLOOKUP($C12,'START LİSTE'!$B$6:$F$1031,2,0)),"",VLOOKUP($C12,'START LİSTE'!$B$6:$F$1031,2,0))</f>
        <v>MELİH CAN TANKUŞ</v>
      </c>
      <c r="E12" s="17" t="str">
        <f>IF(ISERROR(VLOOKUP($C12,'START LİSTE'!$B$6:$F$1031,4,0)),"",VLOOKUP($C12,'START LİSTE'!$B$6:$F$1031,4,0))</f>
        <v>T</v>
      </c>
      <c r="F12" s="18">
        <f>IF(ISERROR(VLOOKUP($C12,'FERDİ SONUÇ'!$B$6:$H$1140,6,0)),"",VLOOKUP($C12,'FERDİ SONUÇ'!$B$6:$H$1140,6,0))</f>
        <v>1027</v>
      </c>
      <c r="G12" s="58">
        <f>IF(OR(E12="",F12="DQ",F12="DNF",F12="DNS",F12=""),"-",VLOOKUP(C12,'FERDİ SONUÇ'!$B$6:$H$1140,7,0))</f>
        <v>10</v>
      </c>
      <c r="H12" s="22">
        <f>IF(A12="","",VLOOKUP(A12,'TAKIM KAYIT'!$A$6:$J$125,10,FALSE))</f>
        <v>22</v>
      </c>
    </row>
    <row r="13" spans="1:8" ht="14.25" customHeight="1">
      <c r="A13" s="14"/>
      <c r="B13" s="15"/>
      <c r="C13" s="57">
        <f>IF(A12="","",INDEX('TAKIM KAYIT'!$C$6:$C$125,MATCH(C12,'TAKIM KAYIT'!$C$6:$C$125,0)+1))</f>
        <v>755</v>
      </c>
      <c r="D13" s="16" t="str">
        <f>IF(ISERROR(VLOOKUP($C13,'START LİSTE'!$B$6:$F$1031,2,0)),"",VLOOKUP($C13,'START LİSTE'!$B$6:$F$1031,2,0))</f>
        <v>ZAFER DOĞAN</v>
      </c>
      <c r="E13" s="17" t="str">
        <f>IF(ISERROR(VLOOKUP($C13,'START LİSTE'!$B$6:$F$1031,4,0)),"",VLOOKUP($C13,'START LİSTE'!$B$6:$F$1031,4,0))</f>
        <v>T</v>
      </c>
      <c r="F13" s="18">
        <f>IF(ISERROR(VLOOKUP($C13,'FERDİ SONUÇ'!$B$6:$H$1140,6,0)),"",VLOOKUP($C13,'FERDİ SONUÇ'!$B$6:$H$1140,6,0))</f>
        <v>1009</v>
      </c>
      <c r="G13" s="58">
        <f>IF(OR(E13="",F13="DQ",F13="DNF",F13="DNS",F13=""),"-",VLOOKUP(C13,'FERDİ SONUÇ'!$B$6:$H$1140,7,0))</f>
        <v>9</v>
      </c>
      <c r="H13" s="21"/>
    </row>
    <row r="14" spans="1:8" ht="14.25" customHeight="1">
      <c r="A14" s="6"/>
      <c r="B14" s="7"/>
      <c r="C14" s="55">
        <f>IF(A16="","",INDEX('TAKIM KAYIT'!$C$6:$C$125,MATCH(C16,'TAKIM KAYIT'!$C$6:$C$125,0)-2))</f>
        <v>740</v>
      </c>
      <c r="D14" s="8" t="str">
        <f>IF(ISERROR(VLOOKUP($C14,'START LİSTE'!$B$6:$F$1031,2,0)),"",VLOOKUP($C14,'START LİSTE'!$B$6:$F$1031,2,0))</f>
        <v>SAFA GÜLEN</v>
      </c>
      <c r="E14" s="9" t="str">
        <f>IF(ISERROR(VLOOKUP($C14,'START LİSTE'!$B$6:$F$1031,4,0)),"",VLOOKUP($C14,'START LİSTE'!$B$6:$F$1031,4,0))</f>
        <v>T</v>
      </c>
      <c r="F14" s="10">
        <f>IF(ISERROR(VLOOKUP($C14,'FERDİ SONUÇ'!$B$6:$H$1140,6,0)),"",VLOOKUP($C14,'FERDİ SONUÇ'!$B$6:$H$1140,6,0))</f>
        <v>1056</v>
      </c>
      <c r="G14" s="56">
        <f>IF(OR(E14="",F14="DQ",F14="DNF",F14="DNS",F14=""),"-",VLOOKUP(C14,'FERDİ SONUÇ'!$B$6:$H$1140,7,0))</f>
        <v>15</v>
      </c>
      <c r="H14" s="13"/>
    </row>
    <row r="15" spans="1:8" ht="14.25" customHeight="1">
      <c r="A15" s="14"/>
      <c r="B15" s="15"/>
      <c r="C15" s="57">
        <f>IF(A16="","",INDEX('TAKIM KAYIT'!$C$6:$C$125,MATCH(C16,'TAKIM KAYIT'!$C$6:$C$125,0)-1))</f>
        <v>741</v>
      </c>
      <c r="D15" s="16" t="str">
        <f>IF(ISERROR(VLOOKUP($C15,'START LİSTE'!$B$6:$F$1031,2,0)),"",VLOOKUP($C15,'START LİSTE'!$B$6:$F$1031,2,0))</f>
        <v>NEBİ SÜMBÜL</v>
      </c>
      <c r="E15" s="17" t="str">
        <f>IF(ISERROR(VLOOKUP($C15,'START LİSTE'!$B$6:$F$1031,4,0)),"",VLOOKUP($C15,'START LİSTE'!$B$6:$F$1031,4,0))</f>
        <v>T</v>
      </c>
      <c r="F15" s="18">
        <f>IF(ISERROR(VLOOKUP($C15,'FERDİ SONUÇ'!$B$6:$H$1140,6,0)),"",VLOOKUP($C15,'FERDİ SONUÇ'!$B$6:$H$1140,6,0))</f>
        <v>1109</v>
      </c>
      <c r="G15" s="58">
        <f>IF(OR(E15="",F15="DQ",F15="DNF",F15="DNS",F15=""),"-",VLOOKUP(C15,'FERDİ SONUÇ'!$B$6:$H$1140,7,0))</f>
        <v>19</v>
      </c>
      <c r="H15" s="21"/>
    </row>
    <row r="16" spans="1:8" ht="14.25" customHeight="1">
      <c r="A16" s="60">
        <f>IF(ISERROR(SMALL('TAKIM KAYIT'!$A$6:$A$125,3)),"",SMALL('TAKIM KAYIT'!$A$6:$A$125,3))</f>
        <v>3</v>
      </c>
      <c r="B16" s="15" t="str">
        <f>IF(A16="","",VLOOKUP(A16,'TAKIM KAYIT'!$A$6:$J$125,2,FALSE))</f>
        <v>ANTALYA GENÇLER BİRLİĞİ S.K</v>
      </c>
      <c r="C16" s="57">
        <f>IF(A16="","",VLOOKUP(A16,'TAKIM KAYIT'!$A$6:$J$125,3,FALSE))</f>
        <v>742</v>
      </c>
      <c r="D16" s="16" t="str">
        <f>IF(ISERROR(VLOOKUP($C16,'START LİSTE'!$B$6:$F$1031,2,0)),"",VLOOKUP($C16,'START LİSTE'!$B$6:$F$1031,2,0))</f>
        <v>FATİH YILMAZ</v>
      </c>
      <c r="E16" s="17" t="str">
        <f>IF(ISERROR(VLOOKUP($C16,'START LİSTE'!$B$6:$F$1031,4,0)),"",VLOOKUP($C16,'START LİSTE'!$B$6:$F$1031,4,0))</f>
        <v>T</v>
      </c>
      <c r="F16" s="18">
        <f>IF(ISERROR(VLOOKUP($C16,'FERDİ SONUÇ'!$B$6:$H$1140,6,0)),"",VLOOKUP($C16,'FERDİ SONUÇ'!$B$6:$H$1140,6,0))</f>
        <v>958</v>
      </c>
      <c r="G16" s="58">
        <f>IF(OR(E16="",F16="DQ",F16="DNF",F16="DNS",F16=""),"-",VLOOKUP(C16,'FERDİ SONUÇ'!$B$6:$H$1140,7,0))</f>
        <v>6</v>
      </c>
      <c r="H16" s="22">
        <f>IF(A16="","",VLOOKUP(A16,'TAKIM KAYIT'!$A$6:$K$125,10,FALSE))</f>
        <v>33</v>
      </c>
    </row>
    <row r="17" spans="1:8" ht="14.25" customHeight="1">
      <c r="A17" s="14"/>
      <c r="B17" s="15"/>
      <c r="C17" s="57">
        <f>IF(A16="","",INDEX('TAKIM KAYIT'!$C$6:$C$125,MATCH(C16,'TAKIM KAYIT'!$C$6:$C$125,0)+1))</f>
        <v>743</v>
      </c>
      <c r="D17" s="16" t="str">
        <f>IF(ISERROR(VLOOKUP($C17,'START LİSTE'!$B$6:$F$1031,2,0)),"",VLOOKUP($C17,'START LİSTE'!$B$6:$F$1031,2,0))</f>
        <v>EMRAH ELDEMİR</v>
      </c>
      <c r="E17" s="17" t="str">
        <f>IF(ISERROR(VLOOKUP($C17,'START LİSTE'!$B$6:$F$1031,4,0)),"",VLOOKUP($C17,'START LİSTE'!$B$6:$F$1031,4,0))</f>
        <v>T</v>
      </c>
      <c r="F17" s="18">
        <f>IF(ISERROR(VLOOKUP($C17,'FERDİ SONUÇ'!$B$6:$H$1140,6,0)),"",VLOOKUP($C17,'FERDİ SONUÇ'!$B$6:$H$1140,6,0))</f>
        <v>1041</v>
      </c>
      <c r="G17" s="58">
        <f>IF(OR(E17="",F17="DQ",F17="DNF",F17="DNS",F17=""),"-",VLOOKUP(C17,'FERDİ SONUÇ'!$B$6:$H$1140,7,0))</f>
        <v>12</v>
      </c>
      <c r="H17" s="21"/>
    </row>
    <row r="18" spans="1:8" ht="14.25" customHeight="1">
      <c r="A18" s="6"/>
      <c r="B18" s="7"/>
      <c r="C18" s="55">
        <f>IF(A20="","",INDEX('TAKIM KAYIT'!$C$6:$C$125,MATCH(C20,'TAKIM KAYIT'!$C$6:$C$125,0)-2))</f>
        <v>764</v>
      </c>
      <c r="D18" s="8" t="str">
        <f>IF(ISERROR(VLOOKUP($C18,'START LİSTE'!$B$6:$F$1031,2,0)),"",VLOOKUP($C18,'START LİSTE'!$B$6:$F$1031,2,0))</f>
        <v>FEYZİ BAYSAN</v>
      </c>
      <c r="E18" s="9" t="str">
        <f>IF(ISERROR(VLOOKUP($C18,'START LİSTE'!$B$6:$F$1031,4,0)),"",VLOOKUP($C18,'START LİSTE'!$B$6:$F$1031,4,0))</f>
        <v>T</v>
      </c>
      <c r="F18" s="10">
        <f>IF(ISERROR(VLOOKUP($C18,'FERDİ SONUÇ'!$B$6:$H$1140,6,0)),"",VLOOKUP($C18,'FERDİ SONUÇ'!$B$6:$H$1140,6,0))</f>
        <v>1001</v>
      </c>
      <c r="G18" s="12">
        <f>IF(OR(E18="",F18="DQ",F18="DNF",F18="DNS",F18=""),"-",VLOOKUP(C18,'FERDİ SONUÇ'!$B$6:$H$1140,7,0))</f>
        <v>7</v>
      </c>
      <c r="H18" s="13"/>
    </row>
    <row r="19" spans="1:8" ht="14.25" customHeight="1">
      <c r="A19" s="14"/>
      <c r="B19" s="15"/>
      <c r="C19" s="57">
        <f>IF(A20="","",INDEX('TAKIM KAYIT'!$C$6:$C$125,MATCH(C20,'TAKIM KAYIT'!$C$6:$C$125,0)-1))</f>
        <v>765</v>
      </c>
      <c r="D19" s="16" t="str">
        <f>IF(ISERROR(VLOOKUP($C19,'START LİSTE'!$B$6:$F$1031,2,0)),"",VLOOKUP($C19,'START LİSTE'!$B$6:$F$1031,2,0))</f>
        <v>M.MUSTAFA TÜRE</v>
      </c>
      <c r="E19" s="17" t="str">
        <f>IF(ISERROR(VLOOKUP($C19,'START LİSTE'!$B$6:$F$1031,4,0)),"",VLOOKUP($C19,'START LİSTE'!$B$6:$F$1031,4,0))</f>
        <v>T</v>
      </c>
      <c r="F19" s="18">
        <f>IF(ISERROR(VLOOKUP($C19,'FERDİ SONUÇ'!$B$6:$H$1140,6,0)),"",VLOOKUP($C19,'FERDİ SONUÇ'!$B$6:$H$1140,6,0))</f>
        <v>1054</v>
      </c>
      <c r="G19" s="20">
        <f>IF(OR(E19="",F19="DQ",F19="DNF",F19="DNS",F19=""),"-",VLOOKUP(C19,'FERDİ SONUÇ'!$B$6:$H$1140,7,0))</f>
        <v>13</v>
      </c>
      <c r="H19" s="21"/>
    </row>
    <row r="20" spans="1:8" ht="14.25" customHeight="1">
      <c r="A20" s="60">
        <f>IF(ISERROR(SMALL('TAKIM KAYIT'!$A$6:$A$125,4)),"",SMALL('TAKIM KAYIT'!$A$6:$A$125,4))</f>
        <v>4</v>
      </c>
      <c r="B20" s="15" t="str">
        <f>IF(A20="","",VLOOKUP(A20,'TAKIM KAYIT'!$A$6:$J$125,2,FALSE))</f>
        <v>ISPARTA-BÖLGESPOR</v>
      </c>
      <c r="C20" s="57">
        <f>IF(A20="","",VLOOKUP(A20,'TAKIM KAYIT'!$A$6:$J$125,3,FALSE))</f>
        <v>766</v>
      </c>
      <c r="D20" s="16" t="str">
        <f>IF(ISERROR(VLOOKUP($C20,'START LİSTE'!$B$6:$F$1031,2,0)),"",VLOOKUP($C20,'START LİSTE'!$B$6:$F$1031,2,0))</f>
        <v>RAMAZAN GÜLGEÇ</v>
      </c>
      <c r="E20" s="17" t="str">
        <f>IF(ISERROR(VLOOKUP($C20,'START LİSTE'!$B$6:$F$1031,4,0)),"",VLOOKUP($C20,'START LİSTE'!$B$6:$F$1031,4,0))</f>
        <v>T</v>
      </c>
      <c r="F20" s="18">
        <f>IF(ISERROR(VLOOKUP($C20,'FERDİ SONUÇ'!$B$6:$H$1140,6,0)),"",VLOOKUP($C20,'FERDİ SONUÇ'!$B$6:$H$1140,6,0))</f>
        <v>1159</v>
      </c>
      <c r="G20" s="20">
        <f>IF(OR(E20="",F20="DQ",F20="DNF",F20="DNS",F20=""),"-",VLOOKUP(C20,'FERDİ SONUÇ'!$B$6:$H$1140,7,0))</f>
        <v>21</v>
      </c>
      <c r="H20" s="22">
        <f>IF(A20="","",VLOOKUP(A20,'TAKIM KAYIT'!$A$6:$K$125,10,FALSE))</f>
        <v>37</v>
      </c>
    </row>
    <row r="21" spans="1:8" ht="14.25" customHeight="1">
      <c r="A21" s="14"/>
      <c r="B21" s="15"/>
      <c r="C21" s="57">
        <f>IF(A20="","",INDEX('TAKIM KAYIT'!$C$6:$C$125,MATCH(C20,'TAKIM KAYIT'!$C$6:$C$125,0)+1))</f>
        <v>767</v>
      </c>
      <c r="D21" s="16" t="str">
        <f>IF(ISERROR(VLOOKUP($C21,'START LİSTE'!$B$6:$F$1031,2,0)),"",VLOOKUP($C21,'START LİSTE'!$B$6:$F$1031,2,0))</f>
        <v>ALİ DEMİR</v>
      </c>
      <c r="E21" s="17" t="str">
        <f>IF(ISERROR(VLOOKUP($C21,'START LİSTE'!$B$6:$F$1031,4,0)),"",VLOOKUP($C21,'START LİSTE'!$B$6:$F$1031,4,0))</f>
        <v>T</v>
      </c>
      <c r="F21" s="18">
        <f>IF(ISERROR(VLOOKUP($C21,'FERDİ SONUÇ'!$B$6:$H$1140,6,0)),"",VLOOKUP($C21,'FERDİ SONUÇ'!$B$6:$H$1140,6,0))</f>
        <v>1105</v>
      </c>
      <c r="G21" s="20">
        <f>IF(OR(E21="",F21="DQ",F21="DNF",F21="DNS",F21=""),"-",VLOOKUP(C21,'FERDİ SONUÇ'!$B$6:$H$1140,7,0))</f>
        <v>17</v>
      </c>
      <c r="H21" s="21"/>
    </row>
    <row r="22" spans="1:8" ht="14.25" customHeight="1">
      <c r="A22" s="6"/>
      <c r="B22" s="7"/>
      <c r="C22" s="55">
        <f>IF(A24="","",INDEX('TAKIM KAYIT'!$C$6:$C$125,MATCH(C24,'TAKIM KAYIT'!$C$6:$C$125,0)-2))</f>
        <v>784</v>
      </c>
      <c r="D22" s="8" t="str">
        <f>IF(ISERROR(VLOOKUP($C22,'START LİSTE'!$B$6:$F$1031,2,0)),"",VLOOKUP($C22,'START LİSTE'!$B$6:$F$1031,2,0))</f>
        <v>AYHAN BALAT</v>
      </c>
      <c r="E22" s="9" t="str">
        <f>IF(ISERROR(VLOOKUP($C22,'START LİSTE'!$B$6:$F$1031,4,0)),"",VLOOKUP($C22,'START LİSTE'!$B$6:$F$1031,4,0))</f>
        <v>T</v>
      </c>
      <c r="F22" s="10">
        <f>IF(ISERROR(VLOOKUP($C22,'FERDİ SONUÇ'!$B$6:$H$1140,6,0)),"",VLOOKUP($C22,'FERDİ SONUÇ'!$B$6:$H$1140,6,0))</f>
        <v>1107</v>
      </c>
      <c r="G22" s="12">
        <f>IF(OR(E22="",F22="DQ",F22="DNF",F22="DNS",F22=""),"-",VLOOKUP(C22,'FERDİ SONUÇ'!$B$6:$H$1140,7,0))</f>
        <v>18</v>
      </c>
      <c r="H22" s="13"/>
    </row>
    <row r="23" spans="1:8" ht="14.25" customHeight="1">
      <c r="A23" s="14"/>
      <c r="B23" s="15"/>
      <c r="C23" s="57">
        <f>IF(A24="","",INDEX('TAKIM KAYIT'!$C$6:$C$125,MATCH(C24,'TAKIM KAYIT'!$C$6:$C$125,0)-1))</f>
        <v>785</v>
      </c>
      <c r="D23" s="16" t="str">
        <f>IF(ISERROR(VLOOKUP($C23,'START LİSTE'!$B$6:$F$1031,2,0)),"",VLOOKUP($C23,'START LİSTE'!$B$6:$F$1031,2,0))</f>
        <v>YILMAZ KİRLİ</v>
      </c>
      <c r="E23" s="17" t="str">
        <f>IF(ISERROR(VLOOKUP($C23,'START LİSTE'!$B$6:$F$1031,4,0)),"",VLOOKUP($C23,'START LİSTE'!$B$6:$F$1031,4,0))</f>
        <v>T</v>
      </c>
      <c r="F23" s="18">
        <f>IF(ISERROR(VLOOKUP($C23,'FERDİ SONUÇ'!$B$6:$H$1140,6,0)),"",VLOOKUP($C23,'FERDİ SONUÇ'!$B$6:$H$1140,6,0))</f>
        <v>1040</v>
      </c>
      <c r="G23" s="20">
        <f>IF(OR(E23="",F23="DQ",F23="DNF",F23="DNS",F23=""),"-",VLOOKUP(C23,'FERDİ SONUÇ'!$B$6:$H$1140,7,0))</f>
        <v>11</v>
      </c>
      <c r="H23" s="21"/>
    </row>
    <row r="24" spans="1:8" ht="14.25" customHeight="1">
      <c r="A24" s="60">
        <f>IF(ISERROR(SMALL('TAKIM KAYIT'!$A$6:$A$125,5)),"",SMALL('TAKIM KAYIT'!$A$6:$A$125,5))</f>
        <v>5</v>
      </c>
      <c r="B24" s="15" t="str">
        <f>IF(A24="","",VLOOKUP(A24,'TAKIM KAYIT'!$A$6:$J$125,2,FALSE))</f>
        <v>ATLETİK SPOR KULÜBÜ</v>
      </c>
      <c r="C24" s="57">
        <f>IF(A24="","",VLOOKUP(A24,'TAKIM KAYIT'!$A$6:$J$125,3,FALSE))</f>
        <v>787</v>
      </c>
      <c r="D24" s="16" t="str">
        <f>IF(ISERROR(VLOOKUP($C24,'START LİSTE'!$B$6:$F$1031,2,0)),"",VLOOKUP($C24,'START LİSTE'!$B$6:$F$1031,2,0))</f>
        <v>ERHAN GÜVEN</v>
      </c>
      <c r="E24" s="17" t="str">
        <f>IF(ISERROR(VLOOKUP($C24,'START LİSTE'!$B$6:$F$1031,4,0)),"",VLOOKUP($C24,'START LİSTE'!$B$6:$F$1031,4,0))</f>
        <v>T</v>
      </c>
      <c r="F24" s="18">
        <f>IF(ISERROR(VLOOKUP($C24,'FERDİ SONUÇ'!$B$6:$H$1140,6,0)),"",VLOOKUP($C24,'FERDİ SONUÇ'!$B$6:$H$1140,6,0))</f>
        <v>1102</v>
      </c>
      <c r="G24" s="20">
        <f>IF(OR(E24="",F24="DQ",F24="DNF",F24="DNS",F24=""),"-",VLOOKUP(C24,'FERDİ SONUÇ'!$B$6:$H$1140,7,0))</f>
        <v>16</v>
      </c>
      <c r="H24" s="22">
        <f>IF(A24="","",VLOOKUP(A24,'TAKIM KAYIT'!$A$6:$K$125,10,FALSE))</f>
        <v>45</v>
      </c>
    </row>
    <row r="25" spans="1:8" ht="14.25" customHeight="1">
      <c r="A25" s="14"/>
      <c r="B25" s="15"/>
      <c r="C25" s="57">
        <f>IF(A24="","",INDEX('TAKIM KAYIT'!$C$6:$C$125,MATCH(C24,'TAKIM KAYIT'!$C$6:$C$125,0)+1))</f>
        <v>0</v>
      </c>
      <c r="D25" s="16">
        <f>IF(ISERROR(VLOOKUP($C25,'START LİSTE'!$B$6:$F$1031,2,0)),"",VLOOKUP($C25,'START LİSTE'!$B$6:$F$1031,2,0))</f>
      </c>
      <c r="E25" s="17">
        <f>IF(ISERROR(VLOOKUP($C25,'START LİSTE'!$B$6:$F$1031,4,0)),"",VLOOKUP($C25,'START LİSTE'!$B$6:$F$1031,4,0))</f>
      </c>
      <c r="F25" s="18">
        <f>IF(ISERROR(VLOOKUP($C25,'FERDİ SONUÇ'!$B$6:$H$1140,6,0)),"",VLOOKUP($C25,'FERDİ SONUÇ'!$B$6:$H$1140,6,0))</f>
      </c>
      <c r="G25" s="20" t="str">
        <f>IF(OR(E25="",F25="DQ",F25="DNF",F25="DNS",F25=""),"-",VLOOKUP(C25,'FERDİ SONUÇ'!$B$6:$H$1140,7,0))</f>
        <v>-</v>
      </c>
      <c r="H25" s="21"/>
    </row>
    <row r="26" spans="1:8" ht="14.25" customHeight="1">
      <c r="A26" s="6"/>
      <c r="B26" s="7"/>
      <c r="C26" s="55">
        <f>IF(A28="","",INDEX('TAKIM KAYIT'!$C$6:$C$125,MATCH(C28,'TAKIM KAYIT'!$C$6:$C$125,0)-2))</f>
        <v>760</v>
      </c>
      <c r="D26" s="8" t="str">
        <f>IF(ISERROR(VLOOKUP($C26,'START LİSTE'!$B$6:$F$1031,2,0)),"",VLOOKUP($C26,'START LİSTE'!$B$6:$F$1031,2,0))</f>
        <v>ÇAĞLAR AYVERDİ</v>
      </c>
      <c r="E26" s="9" t="str">
        <f>IF(ISERROR(VLOOKUP($C26,'START LİSTE'!$B$6:$F$1031,4,0)),"",VLOOKUP($C26,'START LİSTE'!$B$6:$F$1031,4,0))</f>
        <v>T</v>
      </c>
      <c r="F26" s="10">
        <f>IF(ISERROR(VLOOKUP($C26,'FERDİ SONUÇ'!$B$6:$H$1140,6,0)),"",VLOOKUP($C26,'FERDİ SONUÇ'!$B$6:$H$1140,6,0))</f>
        <v>942</v>
      </c>
      <c r="G26" s="12">
        <f>IF(OR(E26="",F26="DQ",F26="DNF",F26="DNS",F26=""),"-",VLOOKUP(C26,'FERDİ SONUÇ'!$B$6:$H$1140,7,0))</f>
        <v>3</v>
      </c>
      <c r="H26" s="13"/>
    </row>
    <row r="27" spans="1:8" ht="14.25" customHeight="1">
      <c r="A27" s="14"/>
      <c r="B27" s="15"/>
      <c r="C27" s="57">
        <f>IF(A28="","",INDEX('TAKIM KAYIT'!$C$6:$C$125,MATCH(C28,'TAKIM KAYIT'!$C$6:$C$125,0)-1))</f>
        <v>761</v>
      </c>
      <c r="D27" s="16" t="str">
        <f>IF(ISERROR(VLOOKUP($C27,'START LİSTE'!$B$6:$F$1031,2,0)),"",VLOOKUP($C27,'START LİSTE'!$B$6:$F$1031,2,0))</f>
        <v>İSMAİL KAYGUSUZ</v>
      </c>
      <c r="E27" s="17" t="str">
        <f>IF(ISERROR(VLOOKUP($C27,'START LİSTE'!$B$6:$F$1031,4,0)),"",VLOOKUP($C27,'START LİSTE'!$B$6:$F$1031,4,0))</f>
        <v>T</v>
      </c>
      <c r="F27" s="18">
        <f>IF(ISERROR(VLOOKUP($C27,'FERDİ SONUÇ'!$B$6:$H$1140,6,0)),"",VLOOKUP($C27,'FERDİ SONUÇ'!$B$6:$H$1140,6,0))</f>
        <v>1324</v>
      </c>
      <c r="G27" s="20">
        <f>IF(OR(E27="",F27="DQ",F27="DNF",F27="DNS",F27=""),"-",VLOOKUP(C27,'FERDİ SONUÇ'!$B$6:$H$1140,7,0))</f>
        <v>24</v>
      </c>
      <c r="H27" s="21"/>
    </row>
    <row r="28" spans="1:8" ht="14.25" customHeight="1">
      <c r="A28" s="60">
        <f>IF(ISERROR(SMALL('TAKIM KAYIT'!$A$6:$A$125,6)),"",SMALL('TAKIM KAYIT'!$A$6:$A$125,6))</f>
        <v>6</v>
      </c>
      <c r="B28" s="15" t="str">
        <f>IF(A28="","",VLOOKUP(A28,'TAKIM KAYIT'!$A$6:$J$125,2,FALSE))</f>
        <v>BALIKESİR B.S.K.</v>
      </c>
      <c r="C28" s="57">
        <f>IF(A28="","",VLOOKUP(A28,'TAKIM KAYIT'!$A$6:$J$125,3,FALSE))</f>
        <v>762</v>
      </c>
      <c r="D28" s="16" t="str">
        <f>IF(ISERROR(VLOOKUP($C28,'START LİSTE'!$B$6:$F$1031,2,0)),"",VLOOKUP($C28,'START LİSTE'!$B$6:$F$1031,2,0))</f>
        <v>ERDEM GÜRARAZ</v>
      </c>
      <c r="E28" s="17" t="str">
        <f>IF(ISERROR(VLOOKUP($C28,'START LİSTE'!$B$6:$F$1031,4,0)),"",VLOOKUP($C28,'START LİSTE'!$B$6:$F$1031,4,0))</f>
        <v>T</v>
      </c>
      <c r="F28" s="18">
        <f>IF(ISERROR(VLOOKUP($C28,'FERDİ SONUÇ'!$B$6:$H$1140,6,0)),"",VLOOKUP($C28,'FERDİ SONUÇ'!$B$6:$H$1140,6,0))</f>
        <v>1329</v>
      </c>
      <c r="G28" s="20">
        <f>IF(OR(E28="",F28="DQ",F28="DNF",F28="DNS",F28=""),"-",VLOOKUP(C28,'FERDİ SONUÇ'!$B$6:$H$1140,7,0))</f>
        <v>25</v>
      </c>
      <c r="H28" s="22">
        <f>IF(A28="","",VLOOKUP(A28,'TAKIM KAYIT'!$A$6:$K$125,10,FALSE))</f>
        <v>52</v>
      </c>
    </row>
    <row r="29" spans="1:8" ht="14.25" customHeight="1">
      <c r="A29" s="14"/>
      <c r="B29" s="15"/>
      <c r="C29" s="57">
        <f>IF(A28="","",INDEX('TAKIM KAYIT'!$C$6:$C$125,MATCH(C28,'TAKIM KAYIT'!$C$6:$C$125,0)+1))</f>
        <v>763</v>
      </c>
      <c r="D29" s="16" t="str">
        <f>IF(ISERROR(VLOOKUP($C29,'START LİSTE'!$B$6:$F$1031,2,0)),"",VLOOKUP($C29,'START LİSTE'!$B$6:$F$1031,2,0))</f>
        <v>CEMRE KARA</v>
      </c>
      <c r="E29" s="17" t="str">
        <f>IF(ISERROR(VLOOKUP($C29,'START LİSTE'!$B$6:$F$1031,4,0)),"",VLOOKUP($C29,'START LİSTE'!$B$6:$F$1031,4,0))</f>
        <v>T</v>
      </c>
      <c r="F29" s="18" t="str">
        <f>IF(ISERROR(VLOOKUP($C29,'FERDİ SONUÇ'!$B$6:$H$1140,6,0)),"",VLOOKUP($C29,'FERDİ SONUÇ'!$B$6:$H$1140,6,0))</f>
        <v>DNS</v>
      </c>
      <c r="G29" s="20" t="str">
        <f>IF(OR(E29="",F29="DQ",F29="DNF",F29="DNS",F29=""),"-",VLOOKUP(C29,'FERDİ SONUÇ'!$B$6:$H$1140,7,0))</f>
        <v>-</v>
      </c>
      <c r="H29" s="21"/>
    </row>
    <row r="30" spans="1:8" ht="14.25" customHeight="1">
      <c r="A30" s="6"/>
      <c r="B30" s="7"/>
      <c r="C30" s="55">
        <f>IF(A32="","",INDEX('TAKIM KAYIT'!$C$6:$C$125,MATCH(C32,'TAKIM KAYIT'!$C$6:$C$125,0)-2))</f>
        <v>756</v>
      </c>
      <c r="D30" s="8" t="str">
        <f>IF(ISERROR(VLOOKUP($C30,'START LİSTE'!$B$6:$F$1031,2,0)),"",VLOOKUP($C30,'START LİSTE'!$B$6:$F$1031,2,0))</f>
        <v>SÜLEYMAN GÜL</v>
      </c>
      <c r="E30" s="9" t="str">
        <f>IF(ISERROR(VLOOKUP($C30,'START LİSTE'!$B$6:$F$1031,4,0)),"",VLOOKUP($C30,'START LİSTE'!$B$6:$F$1031,4,0))</f>
        <v>T</v>
      </c>
      <c r="F30" s="10">
        <f>IF(ISERROR(VLOOKUP($C30,'FERDİ SONUÇ'!$B$6:$H$1140,6,0)),"",VLOOKUP($C30,'FERDİ SONUÇ'!$B$6:$H$1140,6,0))</f>
        <v>1055</v>
      </c>
      <c r="G30" s="12">
        <f>IF(OR(E30="",F30="DQ",F30="DNF",F30="DNS",F30=""),"-",VLOOKUP(C30,'FERDİ SONUÇ'!$B$6:$H$1140,7,0))</f>
        <v>14</v>
      </c>
      <c r="H30" s="13"/>
    </row>
    <row r="31" spans="1:8" ht="14.25" customHeight="1">
      <c r="A31" s="14"/>
      <c r="B31" s="15"/>
      <c r="C31" s="57">
        <f>IF(A32="","",INDEX('TAKIM KAYIT'!$C$6:$C$125,MATCH(C32,'TAKIM KAYIT'!$C$6:$C$125,0)-1))</f>
        <v>757</v>
      </c>
      <c r="D31" s="16" t="str">
        <f>IF(ISERROR(VLOOKUP($C31,'START LİSTE'!$B$6:$F$1031,2,0)),"",VLOOKUP($C31,'START LİSTE'!$B$6:$F$1031,2,0))</f>
        <v>YİİTHAN RÜZGAR</v>
      </c>
      <c r="E31" s="17" t="str">
        <f>IF(ISERROR(VLOOKUP($C31,'START LİSTE'!$B$6:$F$1031,4,0)),"",VLOOKUP($C31,'START LİSTE'!$B$6:$F$1031,4,0))</f>
        <v>T</v>
      </c>
      <c r="F31" s="18">
        <f>IF(ISERROR(VLOOKUP($C31,'FERDİ SONUÇ'!$B$6:$H$1140,6,0)),"",VLOOKUP($C31,'FERDİ SONUÇ'!$B$6:$H$1140,6,0))</f>
        <v>1116</v>
      </c>
      <c r="G31" s="20">
        <f>IF(OR(E31="",F31="DQ",F31="DNF",F31="DNS",F31=""),"-",VLOOKUP(C31,'FERDİ SONUÇ'!$B$6:$H$1140,7,0))</f>
        <v>20</v>
      </c>
      <c r="H31" s="21"/>
    </row>
    <row r="32" spans="1:8" ht="14.25" customHeight="1">
      <c r="A32" s="60">
        <f>IF(ISERROR(SMALL('TAKIM KAYIT'!$A$6:$A$125,7)),"",SMALL('TAKIM KAYIT'!$A$6:$A$125,7))</f>
        <v>7</v>
      </c>
      <c r="B32" s="15" t="str">
        <f>IF(A32="","",VLOOKUP(A32,'TAKIM KAYIT'!$A$6:$J$125,2,FALSE))</f>
        <v>BALIKESİR AYVALIK ATLETİZM SPOR KULUBÜ</v>
      </c>
      <c r="C32" s="57">
        <f>IF(A32="","",VLOOKUP(A32,'TAKIM KAYIT'!$A$6:$J$125,3,FALSE))</f>
        <v>758</v>
      </c>
      <c r="D32" s="16" t="str">
        <f>IF(ISERROR(VLOOKUP($C32,'START LİSTE'!$B$6:$F$1031,2,0)),"",VLOOKUP($C32,'START LİSTE'!$B$6:$F$1031,2,0))</f>
        <v>ÇAĞATAY PAMUK</v>
      </c>
      <c r="E32" s="17" t="str">
        <f>IF(ISERROR(VLOOKUP($C32,'START LİSTE'!$B$6:$F$1031,4,0)),"",VLOOKUP($C32,'START LİSTE'!$B$6:$F$1031,4,0))</f>
        <v>T</v>
      </c>
      <c r="F32" s="18">
        <f>IF(ISERROR(VLOOKUP($C32,'FERDİ SONUÇ'!$B$6:$H$1140,6,0)),"",VLOOKUP($C32,'FERDİ SONUÇ'!$B$6:$H$1140,6,0))</f>
        <v>1216</v>
      </c>
      <c r="G32" s="20">
        <f>IF(OR(E32="",F32="DQ",F32="DNF",F32="DNS",F32=""),"-",VLOOKUP(C32,'FERDİ SONUÇ'!$B$6:$H$1140,7,0))</f>
        <v>22</v>
      </c>
      <c r="H32" s="22">
        <f>IF(A32="","",VLOOKUP(A32,'TAKIM KAYIT'!$A$6:$K$125,10,FALSE))</f>
        <v>56</v>
      </c>
    </row>
    <row r="33" spans="1:8" ht="14.25" customHeight="1">
      <c r="A33" s="14"/>
      <c r="B33" s="15"/>
      <c r="C33" s="57">
        <f>IF(A32="","",INDEX('TAKIM KAYIT'!$C$6:$C$125,MATCH(C32,'TAKIM KAYIT'!$C$6:$C$125,0)+1))</f>
        <v>759</v>
      </c>
      <c r="D33" s="16" t="str">
        <f>IF(ISERROR(VLOOKUP($C33,'START LİSTE'!$B$6:$F$1031,2,0)),"",VLOOKUP($C33,'START LİSTE'!$B$6:$F$1031,2,0))</f>
        <v> HASAN BARAN TATAR</v>
      </c>
      <c r="E33" s="17" t="str">
        <f>IF(ISERROR(VLOOKUP($C33,'START LİSTE'!$B$6:$F$1031,4,0)),"",VLOOKUP($C33,'START LİSTE'!$B$6:$F$1031,4,0))</f>
        <v>T</v>
      </c>
      <c r="F33" s="18">
        <f>IF(ISERROR(VLOOKUP($C33,'FERDİ SONUÇ'!$B$6:$H$1140,6,0)),"",VLOOKUP($C33,'FERDİ SONUÇ'!$B$6:$H$1140,6,0))</f>
        <v>1310</v>
      </c>
      <c r="G33" s="20">
        <f>IF(OR(E33="",F33="DQ",F33="DNF",F33="DNS",F33=""),"-",VLOOKUP(C33,'FERDİ SONUÇ'!$B$6:$H$1140,7,0))</f>
        <v>23</v>
      </c>
      <c r="H33" s="21"/>
    </row>
    <row r="34" spans="1:8" ht="14.25" customHeight="1">
      <c r="A34" s="6"/>
      <c r="B34" s="7"/>
      <c r="C34" s="55">
        <f>IF(A36="","",INDEX('TAKIM KAYIT'!$C$6:$C$125,MATCH(C36,'TAKIM KAYIT'!$C$6:$C$125,0)-2))</f>
      </c>
      <c r="D34" s="8">
        <f>IF(ISERROR(VLOOKUP($C34,'START LİSTE'!$B$6:$F$1031,2,0)),"",VLOOKUP($C34,'START LİSTE'!$B$6:$F$1031,2,0))</f>
      </c>
      <c r="E34" s="9">
        <f>IF(ISERROR(VLOOKUP($C34,'START LİSTE'!$B$6:$F$1031,4,0)),"",VLOOKUP($C34,'START LİSTE'!$B$6:$F$1031,4,0))</f>
      </c>
      <c r="F34" s="10">
        <f>IF(ISERROR(VLOOKUP($C34,'FERDİ SONUÇ'!$B$6:$H$1140,6,0)),"",VLOOKUP($C34,'FERDİ SONUÇ'!$B$6:$H$1140,6,0))</f>
      </c>
      <c r="G34" s="12" t="str">
        <f>IF(OR(E34="",F34="DQ",F34="DNF",F34="DNS",F34=""),"-",VLOOKUP(C34,'FERDİ SONUÇ'!$B$6:$H$1140,7,0))</f>
        <v>-</v>
      </c>
      <c r="H34" s="13"/>
    </row>
    <row r="35" spans="1:8" ht="14.25" customHeight="1">
      <c r="A35" s="14"/>
      <c r="B35" s="15"/>
      <c r="C35" s="57">
        <f>IF(A36="","",INDEX('TAKIM KAYIT'!$C$6:$C$125,MATCH(C36,'TAKIM KAYIT'!$C$6:$C$125,0)-1))</f>
      </c>
      <c r="D35" s="16">
        <f>IF(ISERROR(VLOOKUP($C35,'START LİSTE'!$B$6:$F$1031,2,0)),"",VLOOKUP($C35,'START LİSTE'!$B$6:$F$1031,2,0))</f>
      </c>
      <c r="E35" s="17">
        <f>IF(ISERROR(VLOOKUP($C35,'START LİSTE'!$B$6:$F$1031,4,0)),"",VLOOKUP($C35,'START LİSTE'!$B$6:$F$1031,4,0))</f>
      </c>
      <c r="F35" s="18">
        <f>IF(ISERROR(VLOOKUP($C35,'FERDİ SONUÇ'!$B$6:$H$1140,6,0)),"",VLOOKUP($C35,'FERDİ SONUÇ'!$B$6:$H$1140,6,0))</f>
      </c>
      <c r="G35" s="20" t="str">
        <f>IF(OR(E35="",F35="DQ",F35="DNF",F35="DNS",F35=""),"-",VLOOKUP(C35,'FERDİ SONUÇ'!$B$6:$H$1140,7,0))</f>
        <v>-</v>
      </c>
      <c r="H35" s="21"/>
    </row>
    <row r="36" spans="1:8" ht="14.25" customHeight="1">
      <c r="A36" s="60">
        <f>IF(ISERROR(SMALL('TAKIM KAYIT'!$A$6:$A$125,8)),"",SMALL('TAKIM KAYIT'!$A$6:$A$125,8))</f>
      </c>
      <c r="B36" s="15">
        <f>IF(A36="","",VLOOKUP(A36,'TAKIM KAYIT'!$A$6:$J$125,2,FALSE))</f>
      </c>
      <c r="C36" s="57">
        <f>IF(A36="","",VLOOKUP(A36,'TAKIM KAYIT'!$A$6:$J$125,3,FALSE))</f>
      </c>
      <c r="D36" s="16">
        <f>IF(ISERROR(VLOOKUP($C36,'START LİSTE'!$B$6:$F$1031,2,0)),"",VLOOKUP($C36,'START LİSTE'!$B$6:$F$1031,2,0))</f>
      </c>
      <c r="E36" s="17">
        <f>IF(ISERROR(VLOOKUP($C36,'START LİSTE'!$B$6:$F$1031,4,0)),"",VLOOKUP($C36,'START LİSTE'!$B$6:$F$1031,4,0))</f>
      </c>
      <c r="F36" s="18">
        <f>IF(ISERROR(VLOOKUP($C36,'FERDİ SONUÇ'!$B$6:$H$1140,6,0)),"",VLOOKUP($C36,'FERDİ SONUÇ'!$B$6:$H$1140,6,0))</f>
      </c>
      <c r="G36" s="20" t="str">
        <f>IF(OR(E36="",F36="DQ",F36="DNF",F36="DNS",F36=""),"-",VLOOKUP(C36,'FERDİ SONUÇ'!$B$6:$H$1140,7,0))</f>
        <v>-</v>
      </c>
      <c r="H36" s="22">
        <f>IF(A36="","",VLOOKUP(A36,'TAKIM KAYIT'!$A$6:$K$125,10,FALSE))</f>
      </c>
    </row>
    <row r="37" spans="1:8" ht="14.25" customHeight="1">
      <c r="A37" s="24"/>
      <c r="B37" s="25"/>
      <c r="C37" s="59">
        <f>IF(A36="","",INDEX('TAKIM KAYIT'!$C$6:$C$125,MATCH(C36,'TAKIM KAYIT'!$C$6:$C$125,0)+1))</f>
      </c>
      <c r="D37" s="26">
        <f>IF(ISERROR(VLOOKUP($C37,'START LİSTE'!$B$6:$F$1031,2,0)),"",VLOOKUP($C37,'START LİSTE'!$B$6:$F$1031,2,0))</f>
      </c>
      <c r="E37" s="27">
        <f>IF(ISERROR(VLOOKUP($C37,'START LİSTE'!$B$6:$F$1031,4,0)),"",VLOOKUP($C37,'START LİSTE'!$B$6:$F$1031,4,0))</f>
      </c>
      <c r="F37" s="28">
        <f>IF(ISERROR(VLOOKUP($C37,'FERDİ SONUÇ'!$B$6:$H$1140,6,0)),"",VLOOKUP($C37,'FERDİ SONUÇ'!$B$6:$H$1140,6,0))</f>
      </c>
      <c r="G37" s="29" t="str">
        <f>IF(OR(E37="",F37="DQ",F37="DNF",F37="DNS",F37=""),"-",VLOOKUP(C37,'FERDİ SONUÇ'!$B$6:$H$1140,7,0))</f>
        <v>-</v>
      </c>
      <c r="H37" s="30"/>
    </row>
    <row r="38" spans="1:8" ht="14.25" customHeight="1">
      <c r="A38" s="6"/>
      <c r="B38" s="7"/>
      <c r="C38" s="55">
        <f>IF(A40="","",INDEX('TAKIM KAYIT'!$C$6:$C$125,MATCH(C40,'TAKIM KAYIT'!$C$6:$C$125,0)-2))</f>
      </c>
      <c r="D38" s="8">
        <f>IF(ISERROR(VLOOKUP($C38,'START LİSTE'!$B$6:$F$1031,2,0)),"",VLOOKUP($C38,'START LİSTE'!$B$6:$F$1031,2,0))</f>
      </c>
      <c r="E38" s="9">
        <f>IF(ISERROR(VLOOKUP($C38,'START LİSTE'!$B$6:$F$1031,4,0)),"",VLOOKUP($C38,'START LİSTE'!$B$6:$F$1031,4,0))</f>
      </c>
      <c r="F38" s="10">
        <f>IF(ISERROR(VLOOKUP($C38,'FERDİ SONUÇ'!$B$6:$H$1140,6,0)),"",VLOOKUP($C38,'FERDİ SONUÇ'!$B$6:$H$1140,6,0))</f>
      </c>
      <c r="G38" s="12" t="str">
        <f>IF(OR(E38="",F38="DQ",F38="DNF",F38="DNS",F38=""),"-",VLOOKUP(C38,'FERDİ SONUÇ'!$B$6:$H$1140,7,0))</f>
        <v>-</v>
      </c>
      <c r="H38" s="13"/>
    </row>
    <row r="39" spans="1:8" ht="14.25" customHeight="1">
      <c r="A39" s="14"/>
      <c r="B39" s="15"/>
      <c r="C39" s="57">
        <f>IF(A40="","",INDEX('TAKIM KAYIT'!$C$6:$C$125,MATCH(C40,'TAKIM KAYIT'!$C$6:$C$125,0)-1))</f>
      </c>
      <c r="D39" s="16">
        <f>IF(ISERROR(VLOOKUP($C39,'START LİSTE'!$B$6:$F$1031,2,0)),"",VLOOKUP($C39,'START LİSTE'!$B$6:$F$1031,2,0))</f>
      </c>
      <c r="E39" s="17">
        <f>IF(ISERROR(VLOOKUP($C39,'START LİSTE'!$B$6:$F$1031,4,0)),"",VLOOKUP($C39,'START LİSTE'!$B$6:$F$1031,4,0))</f>
      </c>
      <c r="F39" s="18">
        <f>IF(ISERROR(VLOOKUP($C39,'FERDİ SONUÇ'!$B$6:$H$1140,6,0)),"",VLOOKUP($C39,'FERDİ SONUÇ'!$B$6:$H$1140,6,0))</f>
      </c>
      <c r="G39" s="20" t="str">
        <f>IF(OR(E39="",F39="DQ",F39="DNF",F39="DNS",F39=""),"-",VLOOKUP(C39,'FERDİ SONUÇ'!$B$6:$H$1140,7,0))</f>
        <v>-</v>
      </c>
      <c r="H39" s="21"/>
    </row>
    <row r="40" spans="1:8" ht="14.25" customHeight="1">
      <c r="A40" s="60">
        <f>IF(ISERROR(SMALL('TAKIM KAYIT'!$A$6:$A$125,9)),"",SMALL('TAKIM KAYIT'!$A$6:$A$125,9))</f>
      </c>
      <c r="B40" s="15">
        <f>IF(A40="","",VLOOKUP(A40,'TAKIM KAYIT'!$A$6:$J$125,2,FALSE))</f>
      </c>
      <c r="C40" s="57">
        <f>IF(A40="","",VLOOKUP(A40,'TAKIM KAYIT'!$A$6:$J$125,3,FALSE))</f>
      </c>
      <c r="D40" s="16">
        <f>IF(ISERROR(VLOOKUP($C40,'START LİSTE'!$B$6:$F$1031,2,0)),"",VLOOKUP($C40,'START LİSTE'!$B$6:$F$1031,2,0))</f>
      </c>
      <c r="E40" s="17">
        <f>IF(ISERROR(VLOOKUP($C40,'START LİSTE'!$B$6:$F$1031,4,0)),"",VLOOKUP($C40,'START LİSTE'!$B$6:$F$1031,4,0))</f>
      </c>
      <c r="F40" s="18">
        <f>IF(ISERROR(VLOOKUP($C40,'FERDİ SONUÇ'!$B$6:$H$1140,6,0)),"",VLOOKUP($C40,'FERDİ SONUÇ'!$B$6:$H$1140,6,0))</f>
      </c>
      <c r="G40" s="20" t="str">
        <f>IF(OR(E40="",F40="DQ",F40="DNF",F40="DNS",F40=""),"-",VLOOKUP(C40,'FERDİ SONUÇ'!$B$6:$H$1140,7,0))</f>
        <v>-</v>
      </c>
      <c r="H40" s="22">
        <f>IF(A40="","",VLOOKUP(A40,'TAKIM KAYIT'!$A$6:$K$125,10,FALSE))</f>
      </c>
    </row>
    <row r="41" spans="1:8" ht="14.25" customHeight="1">
      <c r="A41" s="14"/>
      <c r="B41" s="15"/>
      <c r="C41" s="57">
        <f>IF(A40="","",INDEX('TAKIM KAYIT'!$C$6:$C$125,MATCH(C40,'TAKIM KAYIT'!$C$6:$C$125,0)+1))</f>
      </c>
      <c r="D41" s="16">
        <f>IF(ISERROR(VLOOKUP($C41,'START LİSTE'!$B$6:$F$1031,2,0)),"",VLOOKUP($C41,'START LİSTE'!$B$6:$F$1031,2,0))</f>
      </c>
      <c r="E41" s="17">
        <f>IF(ISERROR(VLOOKUP($C41,'START LİSTE'!$B$6:$F$1031,4,0)),"",VLOOKUP($C41,'START LİSTE'!$B$6:$F$1031,4,0))</f>
      </c>
      <c r="F41" s="18">
        <f>IF(ISERROR(VLOOKUP($C41,'FERDİ SONUÇ'!$B$6:$H$1140,6,0)),"",VLOOKUP($C41,'FERDİ SONUÇ'!$B$6:$H$1140,6,0))</f>
      </c>
      <c r="G41" s="20" t="str">
        <f>IF(OR(E41="",F41="DQ",F41="DNF",F41="DNS",F41=""),"-",VLOOKUP(C41,'FERDİ SONUÇ'!$B$6:$H$1140,7,0))</f>
        <v>-</v>
      </c>
      <c r="H41" s="21"/>
    </row>
    <row r="42" spans="1:8" ht="14.25" customHeight="1">
      <c r="A42" s="6"/>
      <c r="B42" s="7"/>
      <c r="C42" s="55">
        <f>IF(A44="","",INDEX('TAKIM KAYIT'!$C$6:$C$125,MATCH(C44,'TAKIM KAYIT'!$C$6:$C$125,0)-2))</f>
      </c>
      <c r="D42" s="8">
        <f>IF(ISERROR(VLOOKUP($C42,'START LİSTE'!$B$6:$F$1031,2,0)),"",VLOOKUP($C42,'START LİSTE'!$B$6:$F$1031,2,0))</f>
      </c>
      <c r="E42" s="9">
        <f>IF(ISERROR(VLOOKUP($C42,'START LİSTE'!$B$6:$F$1031,4,0)),"",VLOOKUP($C42,'START LİSTE'!$B$6:$F$1031,4,0))</f>
      </c>
      <c r="F42" s="10">
        <f>IF(ISERROR(VLOOKUP($C42,'FERDİ SONUÇ'!$B$6:$H$1140,6,0)),"",VLOOKUP($C42,'FERDİ SONUÇ'!$B$6:$H$1140,6,0))</f>
      </c>
      <c r="G42" s="12" t="str">
        <f>IF(OR(E42="",F42="DQ",F42="DNF",F42="DNS",F42=""),"-",VLOOKUP(C42,'FERDİ SONUÇ'!$B$6:$H$1140,7,0))</f>
        <v>-</v>
      </c>
      <c r="H42" s="13"/>
    </row>
    <row r="43" spans="1:8" ht="14.25" customHeight="1">
      <c r="A43" s="14"/>
      <c r="B43" s="15"/>
      <c r="C43" s="57">
        <f>IF(A44="","",INDEX('TAKIM KAYIT'!$C$6:$C$125,MATCH(C44,'TAKIM KAYIT'!$C$6:$C$125,0)-1))</f>
      </c>
      <c r="D43" s="16">
        <f>IF(ISERROR(VLOOKUP($C43,'START LİSTE'!$B$6:$F$1031,2,0)),"",VLOOKUP($C43,'START LİSTE'!$B$6:$F$1031,2,0))</f>
      </c>
      <c r="E43" s="17">
        <f>IF(ISERROR(VLOOKUP($C43,'START LİSTE'!$B$6:$F$1031,4,0)),"",VLOOKUP($C43,'START LİSTE'!$B$6:$F$1031,4,0))</f>
      </c>
      <c r="F43" s="18">
        <f>IF(ISERROR(VLOOKUP($C43,'FERDİ SONUÇ'!$B$6:$H$1140,6,0)),"",VLOOKUP($C43,'FERDİ SONUÇ'!$B$6:$H$1140,6,0))</f>
      </c>
      <c r="G43" s="20" t="str">
        <f>IF(OR(E43="",F43="DQ",F43="DNF",F43="DNS",F43=""),"-",VLOOKUP(C43,'FERDİ SONUÇ'!$B$6:$H$1140,7,0))</f>
        <v>-</v>
      </c>
      <c r="H43" s="21"/>
    </row>
    <row r="44" spans="1:8" ht="14.25" customHeight="1">
      <c r="A44" s="60">
        <f>IF(ISERROR(SMALL('TAKIM KAYIT'!$A$6:$A$125,10)),"",SMALL('TAKIM KAYIT'!$A$6:$A$125,10))</f>
      </c>
      <c r="B44" s="15">
        <f>IF(A44="","",VLOOKUP(A44,'TAKIM KAYIT'!$A$6:$J$125,2,FALSE))</f>
      </c>
      <c r="C44" s="57">
        <f>IF(A44="","",VLOOKUP(A44,'TAKIM KAYIT'!$A$6:$J$125,3,FALSE))</f>
      </c>
      <c r="D44" s="16">
        <f>IF(ISERROR(VLOOKUP($C44,'START LİSTE'!$B$6:$F$1031,2,0)),"",VLOOKUP($C44,'START LİSTE'!$B$6:$F$1031,2,0))</f>
      </c>
      <c r="E44" s="17">
        <f>IF(ISERROR(VLOOKUP($C44,'START LİSTE'!$B$6:$F$1031,4,0)),"",VLOOKUP($C44,'START LİSTE'!$B$6:$F$1031,4,0))</f>
      </c>
      <c r="F44" s="18">
        <f>IF(ISERROR(VLOOKUP($C44,'FERDİ SONUÇ'!$B$6:$H$1140,6,0)),"",VLOOKUP($C44,'FERDİ SONUÇ'!$B$6:$H$1140,6,0))</f>
      </c>
      <c r="G44" s="20" t="str">
        <f>IF(OR(E44="",F44="DQ",F44="DNF",F44="DNS",F44=""),"-",VLOOKUP(C44,'FERDİ SONUÇ'!$B$6:$H$1140,7,0))</f>
        <v>-</v>
      </c>
      <c r="H44" s="21">
        <f>IF(A44="","",VLOOKUP(A44,'TAKIM KAYIT'!$A$6:$K$125,10,FALSE))</f>
      </c>
    </row>
    <row r="45" spans="1:8" ht="14.25" customHeight="1">
      <c r="A45" s="14"/>
      <c r="B45" s="15"/>
      <c r="C45" s="57">
        <f>IF(A44="","",INDEX('TAKIM KAYIT'!$C$6:$C$125,MATCH(C44,'TAKIM KAYIT'!$C$6:$C$125,0)+1))</f>
      </c>
      <c r="D45" s="16">
        <f>IF(ISERROR(VLOOKUP($C45,'START LİSTE'!$B$6:$F$1031,2,0)),"",VLOOKUP($C45,'START LİSTE'!$B$6:$F$1031,2,0))</f>
      </c>
      <c r="E45" s="17">
        <f>IF(ISERROR(VLOOKUP($C45,'START LİSTE'!$B$6:$F$1031,4,0)),"",VLOOKUP($C45,'START LİSTE'!$B$6:$F$1031,4,0))</f>
      </c>
      <c r="F45" s="18">
        <f>IF(ISERROR(VLOOKUP($C45,'FERDİ SONUÇ'!$B$6:$H$1140,6,0)),"",VLOOKUP($C45,'FERDİ SONUÇ'!$B$6:$H$1140,6,0))</f>
      </c>
      <c r="G45" s="20" t="str">
        <f>IF(OR(E45="",F45="DQ",F45="DNF",F45="DNS",F45=""),"-",VLOOKUP(C45,'FERDİ SONUÇ'!$B$6:$H$1140,7,0))</f>
        <v>-</v>
      </c>
      <c r="H45" s="21"/>
    </row>
    <row r="46" spans="1:8" ht="14.25" customHeight="1">
      <c r="A46" s="6"/>
      <c r="B46" s="7"/>
      <c r="C46" s="55">
        <f>IF(A48="","",INDEX('TAKIM KAYIT'!$C$6:$C$125,MATCH(C48,'TAKIM KAYIT'!$C$6:$C$125,0)-2))</f>
      </c>
      <c r="D46" s="8">
        <f>IF(ISERROR(VLOOKUP($C46,'START LİSTE'!$B$6:$F$1031,2,0)),"",VLOOKUP($C46,'START LİSTE'!$B$6:$F$1031,2,0))</f>
      </c>
      <c r="E46" s="9">
        <f>IF(ISERROR(VLOOKUP($C46,'START LİSTE'!$B$6:$F$1031,4,0)),"",VLOOKUP($C46,'START LİSTE'!$B$6:$F$1031,4,0))</f>
      </c>
      <c r="F46" s="10">
        <f>IF(ISERROR(VLOOKUP($C46,'FERDİ SONUÇ'!$B$6:$H$1140,6,0)),"",VLOOKUP($C46,'FERDİ SONUÇ'!$B$6:$H$1140,6,0))</f>
      </c>
      <c r="G46" s="12" t="str">
        <f>IF(OR(E46="",F46="DQ",F46="DNF",F46="DNS",F46=""),"-",VLOOKUP(C46,'FERDİ SONUÇ'!$B$6:$H$1140,7,0))</f>
        <v>-</v>
      </c>
      <c r="H46" s="13"/>
    </row>
    <row r="47" spans="1:8" ht="14.25" customHeight="1">
      <c r="A47" s="14"/>
      <c r="B47" s="15"/>
      <c r="C47" s="57">
        <f>IF(A48="","",INDEX('TAKIM KAYIT'!$C$6:$C$125,MATCH(C48,'TAKIM KAYIT'!$C$6:$C$125,0)-1))</f>
      </c>
      <c r="D47" s="16">
        <f>IF(ISERROR(VLOOKUP($C47,'START LİSTE'!$B$6:$F$1031,2,0)),"",VLOOKUP($C47,'START LİSTE'!$B$6:$F$1031,2,0))</f>
      </c>
      <c r="E47" s="17">
        <f>IF(ISERROR(VLOOKUP($C47,'START LİSTE'!$B$6:$F$1031,4,0)),"",VLOOKUP($C47,'START LİSTE'!$B$6:$F$1031,4,0))</f>
      </c>
      <c r="F47" s="18">
        <f>IF(ISERROR(VLOOKUP($C47,'FERDİ SONUÇ'!$B$6:$H$1140,6,0)),"",VLOOKUP($C47,'FERDİ SONUÇ'!$B$6:$H$1140,6,0))</f>
      </c>
      <c r="G47" s="20" t="str">
        <f>IF(OR(E47="",F47="DQ",F47="DNF",F47="DNS",F47=""),"-",VLOOKUP(C47,'FERDİ SONUÇ'!$B$6:$H$1140,7,0))</f>
        <v>-</v>
      </c>
      <c r="H47" s="21"/>
    </row>
    <row r="48" spans="1:8" ht="14.25" customHeight="1">
      <c r="A48" s="60">
        <f>IF(ISERROR(SMALL('TAKIM KAYIT'!$A$6:$A$125,11)),"",SMALL('TAKIM KAYIT'!$A$6:$A$125,11))</f>
      </c>
      <c r="B48" s="15">
        <f>IF(A48="","",VLOOKUP(A48,'TAKIM KAYIT'!$A$6:$J$125,2,FALSE))</f>
      </c>
      <c r="C48" s="57">
        <f>IF(A48="","",VLOOKUP(A48,'TAKIM KAYIT'!$A$6:$J$125,3,FALSE))</f>
      </c>
      <c r="D48" s="16">
        <f>IF(ISERROR(VLOOKUP($C48,'START LİSTE'!$B$6:$F$1031,2,0)),"",VLOOKUP($C48,'START LİSTE'!$B$6:$F$1031,2,0))</f>
      </c>
      <c r="E48" s="17">
        <f>IF(ISERROR(VLOOKUP($C48,'START LİSTE'!$B$6:$F$1031,4,0)),"",VLOOKUP($C48,'START LİSTE'!$B$6:$F$1031,4,0))</f>
      </c>
      <c r="F48" s="18">
        <f>IF(ISERROR(VLOOKUP($C48,'FERDİ SONUÇ'!$B$6:$H$1140,6,0)),"",VLOOKUP($C48,'FERDİ SONUÇ'!$B$6:$H$1140,6,0))</f>
      </c>
      <c r="G48" s="20" t="str">
        <f>IF(OR(E48="",F48="DQ",F48="DNF",F48="DNS",F48=""),"-",VLOOKUP(C48,'FERDİ SONUÇ'!$B$6:$H$1140,7,0))</f>
        <v>-</v>
      </c>
      <c r="H48" s="22">
        <f>IF(A48="","",VLOOKUP(A48,'TAKIM KAYIT'!$A$6:$K$125,10,FALSE))</f>
      </c>
    </row>
    <row r="49" spans="1:8" ht="14.25" customHeight="1">
      <c r="A49" s="14"/>
      <c r="B49" s="15"/>
      <c r="C49" s="57">
        <f>IF(A48="","",INDEX('TAKIM KAYIT'!$C$6:$C$125,MATCH(C48,'TAKIM KAYIT'!$C$6:$C$125,0)+1))</f>
      </c>
      <c r="D49" s="16">
        <f>IF(ISERROR(VLOOKUP($C49,'START LİSTE'!$B$6:$F$1031,2,0)),"",VLOOKUP($C49,'START LİSTE'!$B$6:$F$1031,2,0))</f>
      </c>
      <c r="E49" s="17">
        <f>IF(ISERROR(VLOOKUP($C49,'START LİSTE'!$B$6:$F$1031,4,0)),"",VLOOKUP($C49,'START LİSTE'!$B$6:$F$1031,4,0))</f>
      </c>
      <c r="F49" s="18">
        <f>IF(ISERROR(VLOOKUP($C49,'FERDİ SONUÇ'!$B$6:$H$1140,6,0)),"",VLOOKUP($C49,'FERDİ SONUÇ'!$B$6:$H$1140,6,0))</f>
      </c>
      <c r="G49" s="20" t="str">
        <f>IF(OR(E49="",F49="DQ",F49="DNF",F49="DNS",F49=""),"-",VLOOKUP(C49,'FERDİ SONUÇ'!$B$6:$H$1140,7,0))</f>
        <v>-</v>
      </c>
      <c r="H49" s="21"/>
    </row>
    <row r="50" spans="1:8" ht="14.25" customHeight="1">
      <c r="A50" s="6"/>
      <c r="B50" s="7"/>
      <c r="C50" s="55">
        <f>IF(A52="","",INDEX('TAKIM KAYIT'!$C$6:$C$125,MATCH(C52,'TAKIM KAYIT'!$C$6:$C$125,0)-2))</f>
      </c>
      <c r="D50" s="8">
        <f>IF(ISERROR(VLOOKUP($C50,'START LİSTE'!$B$6:$F$1031,2,0)),"",VLOOKUP($C50,'START LİSTE'!$B$6:$F$1031,2,0))</f>
      </c>
      <c r="E50" s="9">
        <f>IF(ISERROR(VLOOKUP($C50,'START LİSTE'!$B$6:$F$1031,4,0)),"",VLOOKUP($C50,'START LİSTE'!$B$6:$F$1031,4,0))</f>
      </c>
      <c r="F50" s="10">
        <f>IF(ISERROR(VLOOKUP($C50,'FERDİ SONUÇ'!$B$6:$H$1140,6,0)),"",VLOOKUP($C50,'FERDİ SONUÇ'!$B$6:$H$1140,6,0))</f>
      </c>
      <c r="G50" s="12" t="str">
        <f>IF(OR(E50="",F50="DQ",F50="DNF",F50="DNS",F50=""),"-",VLOOKUP(C50,'FERDİ SONUÇ'!$B$6:$H$1140,7,0))</f>
        <v>-</v>
      </c>
      <c r="H50" s="13"/>
    </row>
    <row r="51" spans="1:8" ht="14.25" customHeight="1">
      <c r="A51" s="14"/>
      <c r="B51" s="15"/>
      <c r="C51" s="57">
        <f>IF(A52="","",INDEX('TAKIM KAYIT'!$C$6:$C$125,MATCH(C52,'TAKIM KAYIT'!$C$6:$C$125,0)-1))</f>
      </c>
      <c r="D51" s="16">
        <f>IF(ISERROR(VLOOKUP($C51,'START LİSTE'!$B$6:$F$1031,2,0)),"",VLOOKUP($C51,'START LİSTE'!$B$6:$F$1031,2,0))</f>
      </c>
      <c r="E51" s="17">
        <f>IF(ISERROR(VLOOKUP($C51,'START LİSTE'!$B$6:$F$1031,4,0)),"",VLOOKUP($C51,'START LİSTE'!$B$6:$F$1031,4,0))</f>
      </c>
      <c r="F51" s="18">
        <f>IF(ISERROR(VLOOKUP($C51,'FERDİ SONUÇ'!$B$6:$H$1140,6,0)),"",VLOOKUP($C51,'FERDİ SONUÇ'!$B$6:$H$1140,6,0))</f>
      </c>
      <c r="G51" s="20" t="str">
        <f>IF(OR(E51="",F51="DQ",F51="DNF",F51="DNS",F51=""),"-",VLOOKUP(C51,'FERDİ SONUÇ'!$B$6:$H$1140,7,0))</f>
        <v>-</v>
      </c>
      <c r="H51" s="21"/>
    </row>
    <row r="52" spans="1:8" ht="14.25" customHeight="1">
      <c r="A52" s="60">
        <f>IF(ISERROR(SMALL('TAKIM KAYIT'!$A$6:$A$125,12)),"",SMALL('TAKIM KAYIT'!$A$6:$A$125,12))</f>
      </c>
      <c r="B52" s="15">
        <f>IF(A52="","",VLOOKUP(A52,'TAKIM KAYIT'!$A$6:$J$125,2,FALSE))</f>
      </c>
      <c r="C52" s="57">
        <f>IF(A52="","",VLOOKUP(A52,'TAKIM KAYIT'!$A$6:$J$125,3,FALSE))</f>
      </c>
      <c r="D52" s="16">
        <f>IF(ISERROR(VLOOKUP($C52,'START LİSTE'!$B$6:$F$1031,2,0)),"",VLOOKUP($C52,'START LİSTE'!$B$6:$F$1031,2,0))</f>
      </c>
      <c r="E52" s="17">
        <f>IF(ISERROR(VLOOKUP($C52,'START LİSTE'!$B$6:$F$1031,4,0)),"",VLOOKUP($C52,'START LİSTE'!$B$6:$F$1031,4,0))</f>
      </c>
      <c r="F52" s="18">
        <f>IF(ISERROR(VLOOKUP($C52,'FERDİ SONUÇ'!$B$6:$H$1140,6,0)),"",VLOOKUP($C52,'FERDİ SONUÇ'!$B$6:$H$1140,6,0))</f>
      </c>
      <c r="G52" s="20" t="str">
        <f>IF(OR(E52="",F52="DQ",F52="DNF",F52="DNS",F52=""),"-",VLOOKUP(C52,'FERDİ SONUÇ'!$B$6:$H$1140,7,0))</f>
        <v>-</v>
      </c>
      <c r="H52" s="22">
        <f>IF(A52="","",VLOOKUP(A52,'TAKIM KAYIT'!$A$6:$K$125,10,FALSE))</f>
      </c>
    </row>
    <row r="53" spans="1:8" ht="14.25" customHeight="1">
      <c r="A53" s="14"/>
      <c r="B53" s="15"/>
      <c r="C53" s="57">
        <f>IF(A52="","",INDEX('TAKIM KAYIT'!$C$6:$C$125,MATCH(C52,'TAKIM KAYIT'!$C$6:$C$125,0)+1))</f>
      </c>
      <c r="D53" s="16">
        <f>IF(ISERROR(VLOOKUP($C53,'START LİSTE'!$B$6:$F$1031,2,0)),"",VLOOKUP($C53,'START LİSTE'!$B$6:$F$1031,2,0))</f>
      </c>
      <c r="E53" s="17">
        <f>IF(ISERROR(VLOOKUP($C53,'START LİSTE'!$B$6:$F$1031,4,0)),"",VLOOKUP($C53,'START LİSTE'!$B$6:$F$1031,4,0))</f>
      </c>
      <c r="F53" s="18">
        <f>IF(ISERROR(VLOOKUP($C53,'FERDİ SONUÇ'!$B$6:$H$1140,6,0)),"",VLOOKUP($C53,'FERDİ SONUÇ'!$B$6:$H$1140,6,0))</f>
      </c>
      <c r="G53" s="20" t="str">
        <f>IF(OR(E53="",F53="DQ",F53="DNF",F53="DNS",F53=""),"-",VLOOKUP(C53,'FERDİ SONUÇ'!$B$6:$H$1140,7,0))</f>
        <v>-</v>
      </c>
      <c r="H53" s="21"/>
    </row>
    <row r="54" spans="1:8" ht="14.25" customHeight="1">
      <c r="A54" s="6"/>
      <c r="B54" s="7"/>
      <c r="C54" s="55">
        <f>IF(A56="","",INDEX('TAKIM KAYIT'!$C$6:$C$125,MATCH(C56,'TAKIM KAYIT'!$C$6:$C$125,0)-2))</f>
      </c>
      <c r="D54" s="8">
        <f>IF(ISERROR(VLOOKUP($C54,'START LİSTE'!$B$6:$F$1031,2,0)),"",VLOOKUP($C54,'START LİSTE'!$B$6:$F$1031,2,0))</f>
      </c>
      <c r="E54" s="9">
        <f>IF(ISERROR(VLOOKUP($C54,'START LİSTE'!$B$6:$F$1031,4,0)),"",VLOOKUP($C54,'START LİSTE'!$B$6:$F$1031,4,0))</f>
      </c>
      <c r="F54" s="10">
        <f>IF(ISERROR(VLOOKUP($C54,'FERDİ SONUÇ'!$B$6:$H$1140,6,0)),"",VLOOKUP($C54,'FERDİ SONUÇ'!$B$6:$H$1140,6,0))</f>
      </c>
      <c r="G54" s="12" t="str">
        <f>IF(OR(E54="",F54="DQ",F54="DNF",F54="DNS",F54=""),"-",VLOOKUP(C54,'FERDİ SONUÇ'!$B$6:$H$1140,7,0))</f>
        <v>-</v>
      </c>
      <c r="H54" s="13"/>
    </row>
    <row r="55" spans="1:8" ht="14.25" customHeight="1">
      <c r="A55" s="14"/>
      <c r="B55" s="15"/>
      <c r="C55" s="57">
        <f>IF(A56="","",INDEX('TAKIM KAYIT'!$C$6:$C$125,MATCH(C56,'TAKIM KAYIT'!$C$6:$C$125,0)-1))</f>
      </c>
      <c r="D55" s="16">
        <f>IF(ISERROR(VLOOKUP($C55,'START LİSTE'!$B$6:$F$1031,2,0)),"",VLOOKUP($C55,'START LİSTE'!$B$6:$F$1031,2,0))</f>
      </c>
      <c r="E55" s="17">
        <f>IF(ISERROR(VLOOKUP($C55,'START LİSTE'!$B$6:$F$1031,4,0)),"",VLOOKUP($C55,'START LİSTE'!$B$6:$F$1031,4,0))</f>
      </c>
      <c r="F55" s="18">
        <f>IF(ISERROR(VLOOKUP($C55,'FERDİ SONUÇ'!$B$6:$H$1140,6,0)),"",VLOOKUP($C55,'FERDİ SONUÇ'!$B$6:$H$1140,6,0))</f>
      </c>
      <c r="G55" s="20" t="str">
        <f>IF(OR(E55="",F55="DQ",F55="DNF",F55="DNS",F55=""),"-",VLOOKUP(C55,'FERDİ SONUÇ'!$B$6:$H$1140,7,0))</f>
        <v>-</v>
      </c>
      <c r="H55" s="21"/>
    </row>
    <row r="56" spans="1:8" ht="14.25" customHeight="1">
      <c r="A56" s="14">
        <f>IF(ISERROR(SMALL('TAKIM KAYIT'!$A$6:$A$125,13)),"",SMALL('TAKIM KAYIT'!$A$6:$A$125,13))</f>
      </c>
      <c r="B56" s="15">
        <f>IF(A56="","",VLOOKUP(A56,'TAKIM KAYIT'!$A$6:$J$125,2,FALSE))</f>
      </c>
      <c r="C56" s="57">
        <f>IF(A56="","",VLOOKUP(A56,'TAKIM KAYIT'!$A$6:$J$125,3,FALSE))</f>
      </c>
      <c r="D56" s="16">
        <f>IF(ISERROR(VLOOKUP($C56,'START LİSTE'!$B$6:$F$1031,2,0)),"",VLOOKUP($C56,'START LİSTE'!$B$6:$F$1031,2,0))</f>
      </c>
      <c r="E56" s="17">
        <f>IF(ISERROR(VLOOKUP($C56,'START LİSTE'!$B$6:$F$1031,4,0)),"",VLOOKUP($C56,'START LİSTE'!$B$6:$F$1031,4,0))</f>
      </c>
      <c r="F56" s="18">
        <f>IF(ISERROR(VLOOKUP($C56,'FERDİ SONUÇ'!$B$6:$H$1140,6,0)),"",VLOOKUP($C56,'FERDİ SONUÇ'!$B$6:$H$1140,6,0))</f>
      </c>
      <c r="G56" s="20" t="str">
        <f>IF(OR(E56="",F56="DQ",F56="DNF",F56="DNS",F56=""),"-",VLOOKUP(C56,'FERDİ SONUÇ'!$B$6:$H$1140,7,0))</f>
        <v>-</v>
      </c>
      <c r="H56" s="22">
        <f>IF(A56="","",VLOOKUP(A56,'TAKIM KAYIT'!$A$6:$K$125,10,FALSE))</f>
      </c>
    </row>
    <row r="57" spans="1:8" ht="14.25" customHeight="1">
      <c r="A57" s="14"/>
      <c r="B57" s="15"/>
      <c r="C57" s="57">
        <f>IF(A56="","",INDEX('TAKIM KAYIT'!$C$6:$C$125,MATCH(C56,'TAKIM KAYIT'!$C$6:$C$125,0)+1))</f>
      </c>
      <c r="D57" s="16">
        <f>IF(ISERROR(VLOOKUP($C57,'START LİSTE'!$B$6:$F$1031,2,0)),"",VLOOKUP($C57,'START LİSTE'!$B$6:$F$1031,2,0))</f>
      </c>
      <c r="E57" s="17">
        <f>IF(ISERROR(VLOOKUP($C57,'START LİSTE'!$B$6:$F$1031,4,0)),"",VLOOKUP($C57,'START LİSTE'!$B$6:$F$1031,4,0))</f>
      </c>
      <c r="F57" s="18">
        <f>IF(ISERROR(VLOOKUP($C57,'FERDİ SONUÇ'!$B$6:$H$1140,6,0)),"",VLOOKUP($C57,'FERDİ SONUÇ'!$B$6:$H$1140,6,0))</f>
      </c>
      <c r="G57" s="20" t="str">
        <f>IF(OR(E57="",F57="DQ",F57="DNF",F57="DNS",F57=""),"-",VLOOKUP(C57,'FERDİ SONUÇ'!$B$6:$H$1140,7,0))</f>
        <v>-</v>
      </c>
      <c r="H57" s="21"/>
    </row>
    <row r="58" spans="1:8" ht="14.25" customHeight="1">
      <c r="A58" s="6"/>
      <c r="B58" s="7"/>
      <c r="C58" s="55">
        <f>IF(A60="","",INDEX('TAKIM KAYIT'!$C$6:$C$125,MATCH(C60,'TAKIM KAYIT'!$C$6:$C$125,0)-2))</f>
      </c>
      <c r="D58" s="8">
        <f>IF(ISERROR(VLOOKUP($C58,'START LİSTE'!$B$6:$F$1031,2,0)),"",VLOOKUP($C58,'START LİSTE'!$B$6:$F$1031,2,0))</f>
      </c>
      <c r="E58" s="9">
        <f>IF(ISERROR(VLOOKUP($C58,'START LİSTE'!$B$6:$F$1031,4,0)),"",VLOOKUP($C58,'START LİSTE'!$B$6:$F$1031,4,0))</f>
      </c>
      <c r="F58" s="10">
        <f>IF(ISERROR(VLOOKUP($C58,'FERDİ SONUÇ'!$B$6:$H$1140,6,0)),"",VLOOKUP($C58,'FERDİ SONUÇ'!$B$6:$H$1140,6,0))</f>
      </c>
      <c r="G58" s="12" t="str">
        <f>IF(OR(E58="",F58="DQ",F58="DNF",F58="DNS",F58=""),"-",VLOOKUP(C58,'FERDİ SONUÇ'!$B$6:$H$1140,7,0))</f>
        <v>-</v>
      </c>
      <c r="H58" s="13"/>
    </row>
    <row r="59" spans="1:8" ht="14.25" customHeight="1">
      <c r="A59" s="14"/>
      <c r="B59" s="15"/>
      <c r="C59" s="57">
        <f>IF(A60="","",INDEX('TAKIM KAYIT'!$C$6:$C$125,MATCH(C60,'TAKIM KAYIT'!$C$6:$C$125,0)-1))</f>
      </c>
      <c r="D59" s="16">
        <f>IF(ISERROR(VLOOKUP($C59,'START LİSTE'!$B$6:$F$1031,2,0)),"",VLOOKUP($C59,'START LİSTE'!$B$6:$F$1031,2,0))</f>
      </c>
      <c r="E59" s="17">
        <f>IF(ISERROR(VLOOKUP($C59,'START LİSTE'!$B$6:$F$1031,4,0)),"",VLOOKUP($C59,'START LİSTE'!$B$6:$F$1031,4,0))</f>
      </c>
      <c r="F59" s="18">
        <f>IF(ISERROR(VLOOKUP($C59,'FERDİ SONUÇ'!$B$6:$H$1140,6,0)),"",VLOOKUP($C59,'FERDİ SONUÇ'!$B$6:$H$1140,6,0))</f>
      </c>
      <c r="G59" s="20" t="str">
        <f>IF(OR(E59="",F59="DQ",F59="DNF",F59="DNS",F59=""),"-",VLOOKUP(C59,'FERDİ SONUÇ'!$B$6:$H$1140,7,0))</f>
        <v>-</v>
      </c>
      <c r="H59" s="21"/>
    </row>
    <row r="60" spans="1:8" ht="14.25" customHeight="1">
      <c r="A60" s="60">
        <f>IF(ISERROR(SMALL('TAKIM KAYIT'!$A$6:$A$125,14)),"",SMALL('TAKIM KAYIT'!$A$6:$A$125,14))</f>
      </c>
      <c r="B60" s="15">
        <f>IF(A60="","",VLOOKUP(A60,'TAKIM KAYIT'!$A$6:$J$125,2,FALSE))</f>
      </c>
      <c r="C60" s="57">
        <f>IF(A60="","",VLOOKUP(A60,'TAKIM KAYIT'!$A$6:$J$125,3,FALSE))</f>
      </c>
      <c r="D60" s="16">
        <f>IF(ISERROR(VLOOKUP($C60,'START LİSTE'!$B$6:$F$1031,2,0)),"",VLOOKUP($C60,'START LİSTE'!$B$6:$F$1031,2,0))</f>
      </c>
      <c r="E60" s="17">
        <f>IF(ISERROR(VLOOKUP($C60,'START LİSTE'!$B$6:$F$1031,4,0)),"",VLOOKUP($C60,'START LİSTE'!$B$6:$F$1031,4,0))</f>
      </c>
      <c r="F60" s="18">
        <f>IF(ISERROR(VLOOKUP($C60,'FERDİ SONUÇ'!$B$6:$H$1140,6,0)),"",VLOOKUP($C60,'FERDİ SONUÇ'!$B$6:$H$1140,6,0))</f>
      </c>
      <c r="G60" s="20" t="str">
        <f>IF(OR(E60="",F60="DQ",F60="DNF",F60="DNS",F60=""),"-",VLOOKUP(C60,'FERDİ SONUÇ'!$B$6:$H$1140,7,0))</f>
        <v>-</v>
      </c>
      <c r="H60" s="22">
        <f>IF(A60="","",VLOOKUP(A60,'TAKIM KAYIT'!$A$6:$K$125,10,FALSE))</f>
      </c>
    </row>
    <row r="61" spans="1:8" ht="14.25" customHeight="1">
      <c r="A61" s="14"/>
      <c r="B61" s="15"/>
      <c r="C61" s="57">
        <f>IF(A60="","",INDEX('TAKIM KAYIT'!$C$6:$C$125,MATCH(C60,'TAKIM KAYIT'!$C$6:$C$125,0)+1))</f>
      </c>
      <c r="D61" s="16">
        <f>IF(ISERROR(VLOOKUP($C61,'START LİSTE'!$B$6:$F$1031,2,0)),"",VLOOKUP($C61,'START LİSTE'!$B$6:$F$1031,2,0))</f>
      </c>
      <c r="E61" s="17">
        <f>IF(ISERROR(VLOOKUP($C61,'START LİSTE'!$B$6:$F$1031,4,0)),"",VLOOKUP($C61,'START LİSTE'!$B$6:$F$1031,4,0))</f>
      </c>
      <c r="F61" s="18">
        <f>IF(ISERROR(VLOOKUP($C61,'FERDİ SONUÇ'!$B$6:$H$1140,6,0)),"",VLOOKUP($C61,'FERDİ SONUÇ'!$B$6:$H$1140,6,0))</f>
      </c>
      <c r="G61" s="20" t="str">
        <f>IF(OR(E61="",F61="DQ",F61="DNF",F61="DNS",F61=""),"-",VLOOKUP(C61,'FERDİ SONUÇ'!$B$6:$H$1140,7,0))</f>
        <v>-</v>
      </c>
      <c r="H61" s="21"/>
    </row>
    <row r="62" spans="1:8" ht="14.25" customHeight="1">
      <c r="A62" s="6"/>
      <c r="B62" s="7"/>
      <c r="C62" s="55">
        <f>IF(A64="","",INDEX('TAKIM KAYIT'!$C$6:$C$125,MATCH(C64,'TAKIM KAYIT'!$C$6:$C$125,0)-2))</f>
      </c>
      <c r="D62" s="8">
        <f>IF(ISERROR(VLOOKUP($C62,'START LİSTE'!$B$6:$F$1031,2,0)),"",VLOOKUP($C62,'START LİSTE'!$B$6:$F$1031,2,0))</f>
      </c>
      <c r="E62" s="9">
        <f>IF(ISERROR(VLOOKUP($C62,'START LİSTE'!$B$6:$F$1031,4,0)),"",VLOOKUP($C62,'START LİSTE'!$B$6:$F$1031,4,0))</f>
      </c>
      <c r="F62" s="10">
        <f>IF(ISERROR(VLOOKUP($C62,'FERDİ SONUÇ'!$B$6:$H$1140,6,0)),"",VLOOKUP($C62,'FERDİ SONUÇ'!$B$6:$H$1140,6,0))</f>
      </c>
      <c r="G62" s="12" t="str">
        <f>IF(OR(E62="",F62="DQ",F62="DNF",F62="DNS",F62=""),"-",VLOOKUP(C62,'FERDİ SONUÇ'!$B$6:$H$1140,7,0))</f>
        <v>-</v>
      </c>
      <c r="H62" s="13"/>
    </row>
    <row r="63" spans="1:8" ht="14.25" customHeight="1">
      <c r="A63" s="14"/>
      <c r="B63" s="15"/>
      <c r="C63" s="57">
        <f>IF(A64="","",INDEX('TAKIM KAYIT'!$C$6:$C$125,MATCH(C64,'TAKIM KAYIT'!$C$6:$C$125,0)-1))</f>
      </c>
      <c r="D63" s="16">
        <f>IF(ISERROR(VLOOKUP($C63,'START LİSTE'!$B$6:$F$1031,2,0)),"",VLOOKUP($C63,'START LİSTE'!$B$6:$F$1031,2,0))</f>
      </c>
      <c r="E63" s="17">
        <f>IF(ISERROR(VLOOKUP($C63,'START LİSTE'!$B$6:$F$1031,4,0)),"",VLOOKUP($C63,'START LİSTE'!$B$6:$F$1031,4,0))</f>
      </c>
      <c r="F63" s="18">
        <f>IF(ISERROR(VLOOKUP($C63,'FERDİ SONUÇ'!$B$6:$H$1140,6,0)),"",VLOOKUP($C63,'FERDİ SONUÇ'!$B$6:$H$1140,6,0))</f>
      </c>
      <c r="G63" s="20" t="str">
        <f>IF(OR(E63="",F63="DQ",F63="DNF",F63="DNS",F63=""),"-",VLOOKUP(C63,'FERDİ SONUÇ'!$B$6:$H$1140,7,0))</f>
        <v>-</v>
      </c>
      <c r="H63" s="21"/>
    </row>
    <row r="64" spans="1:8" ht="14.25" customHeight="1">
      <c r="A64" s="60">
        <f>IF(ISERROR(SMALL('TAKIM KAYIT'!$A$6:$A$125,15)),"",SMALL('TAKIM KAYIT'!$A$6:$A$125,15))</f>
      </c>
      <c r="B64" s="15">
        <f>IF(A64="","",VLOOKUP(A64,'TAKIM KAYIT'!$A$6:$J$125,2,FALSE))</f>
      </c>
      <c r="C64" s="57">
        <f>IF(A64="","",VLOOKUP(A64,'TAKIM KAYIT'!$A$6:$J$125,3,FALSE))</f>
      </c>
      <c r="D64" s="16">
        <f>IF(ISERROR(VLOOKUP($C64,'START LİSTE'!$B$6:$F$1031,2,0)),"",VLOOKUP($C64,'START LİSTE'!$B$6:$F$1031,2,0))</f>
      </c>
      <c r="E64" s="17">
        <f>IF(ISERROR(VLOOKUP($C64,'START LİSTE'!$B$6:$F$1031,4,0)),"",VLOOKUP($C64,'START LİSTE'!$B$6:$F$1031,4,0))</f>
      </c>
      <c r="F64" s="18">
        <f>IF(ISERROR(VLOOKUP($C64,'FERDİ SONUÇ'!$B$6:$H$1140,6,0)),"",VLOOKUP($C64,'FERDİ SONUÇ'!$B$6:$H$1140,6,0))</f>
      </c>
      <c r="G64" s="20" t="str">
        <f>IF(OR(E64="",F64="DQ",F64="DNF",F64="DNS",F64=""),"-",VLOOKUP(C64,'FERDİ SONUÇ'!$B$6:$H$1140,7,0))</f>
        <v>-</v>
      </c>
      <c r="H64" s="22">
        <f>IF(A64="","",VLOOKUP(A64,'TAKIM KAYIT'!$A$6:$K$125,10,FALSE))</f>
      </c>
    </row>
    <row r="65" spans="1:8" ht="14.25" customHeight="1">
      <c r="A65" s="14"/>
      <c r="B65" s="15"/>
      <c r="C65" s="57">
        <f>IF(A64="","",INDEX('TAKIM KAYIT'!$C$6:$C$125,MATCH(C64,'TAKIM KAYIT'!$C$6:$C$125,0)+1))</f>
      </c>
      <c r="D65" s="16">
        <f>IF(ISERROR(VLOOKUP($C65,'START LİSTE'!$B$6:$F$1031,2,0)),"",VLOOKUP($C65,'START LİSTE'!$B$6:$F$1031,2,0))</f>
      </c>
      <c r="E65" s="17">
        <f>IF(ISERROR(VLOOKUP($C65,'START LİSTE'!$B$6:$F$1031,4,0)),"",VLOOKUP($C65,'START LİSTE'!$B$6:$F$1031,4,0))</f>
      </c>
      <c r="F65" s="18">
        <f>IF(ISERROR(VLOOKUP($C65,'FERDİ SONUÇ'!$B$6:$H$1140,6,0)),"",VLOOKUP($C65,'FERDİ SONUÇ'!$B$6:$H$1140,6,0))</f>
      </c>
      <c r="G65" s="20" t="str">
        <f>IF(OR(E65="",F65="DQ",F65="DNF",F65="DNS",F65=""),"-",VLOOKUP(C65,'FERDİ SONUÇ'!$B$6:$H$1140,7,0))</f>
        <v>-</v>
      </c>
      <c r="H65" s="21"/>
    </row>
    <row r="66" spans="1:8" ht="14.25" customHeight="1">
      <c r="A66" s="6"/>
      <c r="B66" s="7"/>
      <c r="C66" s="55">
        <f>IF(A68="","",INDEX('TAKIM KAYIT'!$C$6:$C$125,MATCH(C68,'TAKIM KAYIT'!$C$6:$C$125,0)-2))</f>
      </c>
      <c r="D66" s="8">
        <f>IF(ISERROR(VLOOKUP($C66,'START LİSTE'!$B$6:$F$1031,2,0)),"",VLOOKUP($C66,'START LİSTE'!$B$6:$F$1031,2,0))</f>
      </c>
      <c r="E66" s="9">
        <f>IF(ISERROR(VLOOKUP($C66,'START LİSTE'!$B$6:$F$1031,4,0)),"",VLOOKUP($C66,'START LİSTE'!$B$6:$F$1031,4,0))</f>
      </c>
      <c r="F66" s="10">
        <f>IF(ISERROR(VLOOKUP($C66,'FERDİ SONUÇ'!$B$6:$H$1140,6,0)),"",VLOOKUP($C66,'FERDİ SONUÇ'!$B$6:$H$1140,6,0))</f>
      </c>
      <c r="G66" s="12" t="str">
        <f>IF(OR(E66="",F66="DQ",F66="DNF",F66="DNS",F66=""),"-",VLOOKUP(C66,'FERDİ SONUÇ'!$B$6:$H$1140,7,0))</f>
        <v>-</v>
      </c>
      <c r="H66" s="13"/>
    </row>
    <row r="67" spans="1:8" ht="14.25" customHeight="1">
      <c r="A67" s="14"/>
      <c r="B67" s="15"/>
      <c r="C67" s="57">
        <f>IF(A68="","",INDEX('TAKIM KAYIT'!$C$6:$C$125,MATCH(C68,'TAKIM KAYIT'!$C$6:$C$125,0)-1))</f>
      </c>
      <c r="D67" s="16">
        <f>IF(ISERROR(VLOOKUP($C67,'START LİSTE'!$B$6:$F$1031,2,0)),"",VLOOKUP($C67,'START LİSTE'!$B$6:$F$1031,2,0))</f>
      </c>
      <c r="E67" s="17">
        <f>IF(ISERROR(VLOOKUP($C67,'START LİSTE'!$B$6:$F$1031,4,0)),"",VLOOKUP($C67,'START LİSTE'!$B$6:$F$1031,4,0))</f>
      </c>
      <c r="F67" s="18">
        <f>IF(ISERROR(VLOOKUP($C67,'FERDİ SONUÇ'!$B$6:$H$1140,6,0)),"",VLOOKUP($C67,'FERDİ SONUÇ'!$B$6:$H$1140,6,0))</f>
      </c>
      <c r="G67" s="20" t="str">
        <f>IF(OR(E67="",F67="DQ",F67="DNF",F67="DNS",F67=""),"-",VLOOKUP(C67,'FERDİ SONUÇ'!$B$6:$H$1140,7,0))</f>
        <v>-</v>
      </c>
      <c r="H67" s="21"/>
    </row>
    <row r="68" spans="1:8" ht="14.25" customHeight="1">
      <c r="A68" s="60">
        <f>IF(ISERROR(SMALL('TAKIM KAYIT'!$A$6:$A$125,16)),"",SMALL('TAKIM KAYIT'!$A$6:$A$125,16))</f>
      </c>
      <c r="B68" s="15">
        <f>IF(A68="","",VLOOKUP(A68,'TAKIM KAYIT'!$A$6:$J$125,2,FALSE))</f>
      </c>
      <c r="C68" s="57">
        <f>IF(A68="","",VLOOKUP(A68,'TAKIM KAYIT'!$A$6:$J$125,3,FALSE))</f>
      </c>
      <c r="D68" s="16">
        <f>IF(ISERROR(VLOOKUP($C68,'START LİSTE'!$B$6:$F$1031,2,0)),"",VLOOKUP($C68,'START LİSTE'!$B$6:$F$1031,2,0))</f>
      </c>
      <c r="E68" s="17">
        <f>IF(ISERROR(VLOOKUP($C68,'START LİSTE'!$B$6:$F$1031,4,0)),"",VLOOKUP($C68,'START LİSTE'!$B$6:$F$1031,4,0))</f>
      </c>
      <c r="F68" s="18">
        <f>IF(ISERROR(VLOOKUP($C68,'FERDİ SONUÇ'!$B$6:$H$1140,6,0)),"",VLOOKUP($C68,'FERDİ SONUÇ'!$B$6:$H$1140,6,0))</f>
      </c>
      <c r="G68" s="20" t="str">
        <f>IF(OR(E68="",F68="DQ",F68="DNF",F68="DNS",F68=""),"-",VLOOKUP(C68,'FERDİ SONUÇ'!$B$6:$H$1140,7,0))</f>
        <v>-</v>
      </c>
      <c r="H68" s="22">
        <f>IF(A68="","",VLOOKUP(A68,'TAKIM KAYIT'!$A$6:$K$125,10,FALSE))</f>
      </c>
    </row>
    <row r="69" spans="1:8" ht="14.25" customHeight="1">
      <c r="A69" s="14"/>
      <c r="B69" s="15"/>
      <c r="C69" s="57">
        <f>IF(A68="","",INDEX('TAKIM KAYIT'!$C$6:$C$125,MATCH(C68,'TAKIM KAYIT'!$C$6:$C$125,0)+1))</f>
      </c>
      <c r="D69" s="16">
        <f>IF(ISERROR(VLOOKUP($C69,'START LİSTE'!$B$6:$F$1031,2,0)),"",VLOOKUP($C69,'START LİSTE'!$B$6:$F$1031,2,0))</f>
      </c>
      <c r="E69" s="17">
        <f>IF(ISERROR(VLOOKUP($C69,'START LİSTE'!$B$6:$F$1031,4,0)),"",VLOOKUP($C69,'START LİSTE'!$B$6:$F$1031,4,0))</f>
      </c>
      <c r="F69" s="18">
        <f>IF(ISERROR(VLOOKUP($C69,'FERDİ SONUÇ'!$B$6:$H$1140,6,0)),"",VLOOKUP($C69,'FERDİ SONUÇ'!$B$6:$H$1140,6,0))</f>
      </c>
      <c r="G69" s="20" t="str">
        <f>IF(OR(E69="",F69="DQ",F69="DNF",F69="DNS",F69=""),"-",VLOOKUP(C69,'FERDİ SONUÇ'!$B$6:$H$1140,7,0))</f>
        <v>-</v>
      </c>
      <c r="H69" s="21"/>
    </row>
    <row r="70" spans="1:8" ht="14.25" customHeight="1">
      <c r="A70" s="6"/>
      <c r="B70" s="7"/>
      <c r="C70" s="55">
        <f>IF(A72="","",INDEX('TAKIM KAYIT'!$C$6:$C$125,MATCH(C72,'TAKIM KAYIT'!$C$6:$C$125,0)-2))</f>
      </c>
      <c r="D70" s="8">
        <f>IF(ISERROR(VLOOKUP($C70,'START LİSTE'!$B$6:$F$1031,2,0)),"",VLOOKUP($C70,'START LİSTE'!$B$6:$F$1031,2,0))</f>
      </c>
      <c r="E70" s="9">
        <f>IF(ISERROR(VLOOKUP($C70,'START LİSTE'!$B$6:$F$1031,4,0)),"",VLOOKUP($C70,'START LİSTE'!$B$6:$F$1031,4,0))</f>
      </c>
      <c r="F70" s="10">
        <f>IF(ISERROR(VLOOKUP($C70,'FERDİ SONUÇ'!$B$6:$H$1140,6,0)),"",VLOOKUP($C70,'FERDİ SONUÇ'!$B$6:$H$1140,6,0))</f>
      </c>
      <c r="G70" s="12" t="str">
        <f>IF(OR(E70="",F70="DQ",F70="DNF",F70="DNS",F70=""),"-",VLOOKUP(C70,'FERDİ SONUÇ'!$B$6:$H$1140,7,0))</f>
        <v>-</v>
      </c>
      <c r="H70" s="13"/>
    </row>
    <row r="71" spans="1:8" ht="14.25" customHeight="1">
      <c r="A71" s="14"/>
      <c r="B71" s="15"/>
      <c r="C71" s="57">
        <f>IF(A72="","",INDEX('TAKIM KAYIT'!$C$6:$C$125,MATCH(C72,'TAKIM KAYIT'!$C$6:$C$125,0)-1))</f>
      </c>
      <c r="D71" s="16">
        <f>IF(ISERROR(VLOOKUP($C71,'START LİSTE'!$B$6:$F$1031,2,0)),"",VLOOKUP($C71,'START LİSTE'!$B$6:$F$1031,2,0))</f>
      </c>
      <c r="E71" s="17">
        <f>IF(ISERROR(VLOOKUP($C71,'START LİSTE'!$B$6:$F$1031,4,0)),"",VLOOKUP($C71,'START LİSTE'!$B$6:$F$1031,4,0))</f>
      </c>
      <c r="F71" s="18">
        <f>IF(ISERROR(VLOOKUP($C71,'FERDİ SONUÇ'!$B$6:$H$1140,6,0)),"",VLOOKUP($C71,'FERDİ SONUÇ'!$B$6:$H$1140,6,0))</f>
      </c>
      <c r="G71" s="20" t="str">
        <f>IF(OR(E71="",F71="DQ",F71="DNF",F71="DNS",F71=""),"-",VLOOKUP(C71,'FERDİ SONUÇ'!$B$6:$H$1140,7,0))</f>
        <v>-</v>
      </c>
      <c r="H71" s="21"/>
    </row>
    <row r="72" spans="1:8" ht="14.25" customHeight="1">
      <c r="A72" s="60">
        <f>IF(ISERROR(SMALL('TAKIM KAYIT'!$A$6:$A$125,17)),"",SMALL('TAKIM KAYIT'!$A$6:$A$125,17))</f>
      </c>
      <c r="B72" s="15">
        <f>IF(A72="","",VLOOKUP(A72,'TAKIM KAYIT'!$A$6:$J$125,2,FALSE))</f>
      </c>
      <c r="C72" s="57">
        <f>IF(A72="","",VLOOKUP(A72,'TAKIM KAYIT'!$A$6:$J$125,3,FALSE))</f>
      </c>
      <c r="D72" s="16">
        <f>IF(ISERROR(VLOOKUP($C72,'START LİSTE'!$B$6:$F$1031,2,0)),"",VLOOKUP($C72,'START LİSTE'!$B$6:$F$1031,2,0))</f>
      </c>
      <c r="E72" s="17">
        <f>IF(ISERROR(VLOOKUP($C72,'START LİSTE'!$B$6:$F$1031,4,0)),"",VLOOKUP($C72,'START LİSTE'!$B$6:$F$1031,4,0))</f>
      </c>
      <c r="F72" s="18">
        <f>IF(ISERROR(VLOOKUP($C72,'FERDİ SONUÇ'!$B$6:$H$1140,6,0)),"",VLOOKUP($C72,'FERDİ SONUÇ'!$B$6:$H$1140,6,0))</f>
      </c>
      <c r="G72" s="20" t="str">
        <f>IF(OR(E72="",F72="DQ",F72="DNF",F72="DNS",F72=""),"-",VLOOKUP(C72,'FERDİ SONUÇ'!$B$6:$H$1140,7,0))</f>
        <v>-</v>
      </c>
      <c r="H72" s="22">
        <f>IF(A72="","",VLOOKUP(A72,'TAKIM KAYIT'!$A$6:$K$125,10,FALSE))</f>
      </c>
    </row>
    <row r="73" spans="1:8" ht="14.25" customHeight="1">
      <c r="A73" s="14"/>
      <c r="B73" s="15"/>
      <c r="C73" s="57">
        <f>IF(A72="","",INDEX('TAKIM KAYIT'!$C$6:$C$125,MATCH(C72,'TAKIM KAYIT'!$C$6:$C$125,0)+1))</f>
      </c>
      <c r="D73" s="16">
        <f>IF(ISERROR(VLOOKUP($C73,'START LİSTE'!$B$6:$F$1031,2,0)),"",VLOOKUP($C73,'START LİSTE'!$B$6:$F$1031,2,0))</f>
      </c>
      <c r="E73" s="17">
        <f>IF(ISERROR(VLOOKUP($C73,'START LİSTE'!$B$6:$F$1031,4,0)),"",VLOOKUP($C73,'START LİSTE'!$B$6:$F$1031,4,0))</f>
      </c>
      <c r="F73" s="18">
        <f>IF(ISERROR(VLOOKUP($C73,'FERDİ SONUÇ'!$B$6:$H$1140,6,0)),"",VLOOKUP($C73,'FERDİ SONUÇ'!$B$6:$H$1140,6,0))</f>
      </c>
      <c r="G73" s="20" t="str">
        <f>IF(OR(E73="",F73="DQ",F73="DNF",F73="DNS",F73=""),"-",VLOOKUP(C73,'FERDİ SONUÇ'!$B$6:$H$1140,7,0))</f>
        <v>-</v>
      </c>
      <c r="H73" s="21"/>
    </row>
    <row r="74" spans="1:8" ht="14.25" customHeight="1">
      <c r="A74" s="6"/>
      <c r="B74" s="7"/>
      <c r="C74" s="55">
        <f>IF(A76="","",INDEX('TAKIM KAYIT'!$C$6:$C$125,MATCH(C76,'TAKIM KAYIT'!$C$6:$C$125,0)-2))</f>
      </c>
      <c r="D74" s="8">
        <f>IF(ISERROR(VLOOKUP($C74,'START LİSTE'!$B$6:$F$1031,2,0)),"",VLOOKUP($C74,'START LİSTE'!$B$6:$F$1031,2,0))</f>
      </c>
      <c r="E74" s="9">
        <f>IF(ISERROR(VLOOKUP($C74,'START LİSTE'!$B$6:$F$1031,4,0)),"",VLOOKUP($C74,'START LİSTE'!$B$6:$F$1031,4,0))</f>
      </c>
      <c r="F74" s="10">
        <f>IF(ISERROR(VLOOKUP($C74,'FERDİ SONUÇ'!$B$6:$H$1140,6,0)),"",VLOOKUP($C74,'FERDİ SONUÇ'!$B$6:$H$1140,6,0))</f>
      </c>
      <c r="G74" s="12" t="str">
        <f>IF(OR(E74="",F74="DQ",F74="DNF",F74="DNS",F74=""),"-",VLOOKUP(C74,'FERDİ SONUÇ'!$B$6:$H$1140,7,0))</f>
        <v>-</v>
      </c>
      <c r="H74" s="13"/>
    </row>
    <row r="75" spans="1:8" ht="14.25" customHeight="1">
      <c r="A75" s="14"/>
      <c r="B75" s="15"/>
      <c r="C75" s="57">
        <f>IF(A76="","",INDEX('TAKIM KAYIT'!$C$6:$C$125,MATCH(C76,'TAKIM KAYIT'!$C$6:$C$125,0)-1))</f>
      </c>
      <c r="D75" s="16">
        <f>IF(ISERROR(VLOOKUP($C75,'START LİSTE'!$B$6:$F$1031,2,0)),"",VLOOKUP($C75,'START LİSTE'!$B$6:$F$1031,2,0))</f>
      </c>
      <c r="E75" s="17">
        <f>IF(ISERROR(VLOOKUP($C75,'START LİSTE'!$B$6:$F$1031,4,0)),"",VLOOKUP($C75,'START LİSTE'!$B$6:$F$1031,4,0))</f>
      </c>
      <c r="F75" s="18">
        <f>IF(ISERROR(VLOOKUP($C75,'FERDİ SONUÇ'!$B$6:$H$1140,6,0)),"",VLOOKUP($C75,'FERDİ SONUÇ'!$B$6:$H$1140,6,0))</f>
      </c>
      <c r="G75" s="20" t="str">
        <f>IF(OR(E75="",F75="DQ",F75="DNF",F75="DNS",F75=""),"-",VLOOKUP(C75,'FERDİ SONUÇ'!$B$6:$H$1140,7,0))</f>
        <v>-</v>
      </c>
      <c r="H75" s="21"/>
    </row>
    <row r="76" spans="1:8" ht="14.25" customHeight="1">
      <c r="A76" s="60">
        <f>IF(ISERROR(SMALL('TAKIM KAYIT'!$A$6:$A$125,18)),"",SMALL('TAKIM KAYIT'!$A$6:$A$125,18))</f>
      </c>
      <c r="B76" s="15">
        <f>IF(A76="","",VLOOKUP(A76,'TAKIM KAYIT'!$A$6:$J$125,2,FALSE))</f>
      </c>
      <c r="C76" s="57">
        <f>IF(A76="","",VLOOKUP(A76,'TAKIM KAYIT'!$A$6:$J$125,3,FALSE))</f>
      </c>
      <c r="D76" s="16">
        <f>IF(ISERROR(VLOOKUP($C76,'START LİSTE'!$B$6:$F$1031,2,0)),"",VLOOKUP($C76,'START LİSTE'!$B$6:$F$1031,2,0))</f>
      </c>
      <c r="E76" s="17">
        <f>IF(ISERROR(VLOOKUP($C76,'START LİSTE'!$B$6:$F$1031,4,0)),"",VLOOKUP($C76,'START LİSTE'!$B$6:$F$1031,4,0))</f>
      </c>
      <c r="F76" s="18">
        <f>IF(ISERROR(VLOOKUP($C76,'FERDİ SONUÇ'!$B$6:$H$1140,6,0)),"",VLOOKUP($C76,'FERDİ SONUÇ'!$B$6:$H$1140,6,0))</f>
      </c>
      <c r="G76" s="20" t="str">
        <f>IF(OR(E76="",F76="DQ",F76="DNF",F76="DNS",F76=""),"-",VLOOKUP(C76,'FERDİ SONUÇ'!$B$6:$H$1140,7,0))</f>
        <v>-</v>
      </c>
      <c r="H76" s="22">
        <f>IF(A76="","",VLOOKUP(A76,'TAKIM KAYIT'!$A$6:$K$125,10,FALSE))</f>
      </c>
    </row>
    <row r="77" spans="1:8" ht="14.25" customHeight="1">
      <c r="A77" s="24"/>
      <c r="B77" s="25"/>
      <c r="C77" s="59">
        <f>IF(A76="","",INDEX('TAKIM KAYIT'!$C$6:$C$125,MATCH(C76,'TAKIM KAYIT'!$C$6:$C$125,0)+1))</f>
      </c>
      <c r="D77" s="26">
        <f>IF(ISERROR(VLOOKUP($C77,'START LİSTE'!$B$6:$F$1031,2,0)),"",VLOOKUP($C77,'START LİSTE'!$B$6:$F$1031,2,0))</f>
      </c>
      <c r="E77" s="27">
        <f>IF(ISERROR(VLOOKUP($C77,'START LİSTE'!$B$6:$F$1031,4,0)),"",VLOOKUP($C77,'START LİSTE'!$B$6:$F$1031,4,0))</f>
      </c>
      <c r="F77" s="28">
        <f>IF(ISERROR(VLOOKUP($C77,'FERDİ SONUÇ'!$B$6:$H$1140,6,0)),"",VLOOKUP($C77,'FERDİ SONUÇ'!$B$6:$H$1140,6,0))</f>
      </c>
      <c r="G77" s="29" t="str">
        <f>IF(OR(E77="",F77="DQ",F77="DNF",F77="DNS",F77=""),"-",VLOOKUP(C77,'FERDİ SONUÇ'!$B$6:$H$1140,7,0))</f>
        <v>-</v>
      </c>
      <c r="H77" s="30"/>
    </row>
    <row r="78" spans="1:8" ht="14.25" customHeight="1">
      <c r="A78" s="6"/>
      <c r="B78" s="7"/>
      <c r="C78" s="55">
        <f>IF(A80="","",INDEX('TAKIM KAYIT'!$C$6:$C$125,MATCH(C80,'TAKIM KAYIT'!$C$6:$C$125,0)-2))</f>
      </c>
      <c r="D78" s="8">
        <f>IF(ISERROR(VLOOKUP($C78,'START LİSTE'!$B$6:$F$1031,2,0)),"",VLOOKUP($C78,'START LİSTE'!$B$6:$F$1031,2,0))</f>
      </c>
      <c r="E78" s="9">
        <f>IF(ISERROR(VLOOKUP($C78,'START LİSTE'!$B$6:$F$1031,4,0)),"",VLOOKUP($C78,'START LİSTE'!$B$6:$F$1031,4,0))</f>
      </c>
      <c r="F78" s="10">
        <f>IF(ISERROR(VLOOKUP($C78,'FERDİ SONUÇ'!$B$6:$H$1140,6,0)),"",VLOOKUP($C78,'FERDİ SONUÇ'!$B$6:$H$1140,6,0))</f>
      </c>
      <c r="G78" s="12" t="str">
        <f>IF(OR(E78="",F78="DQ",F78="DNF",F78="DNS",F78=""),"-",VLOOKUP(C78,'FERDİ SONUÇ'!$B$6:$H$1140,7,0))</f>
        <v>-</v>
      </c>
      <c r="H78" s="13"/>
    </row>
    <row r="79" spans="1:8" ht="14.25" customHeight="1">
      <c r="A79" s="14"/>
      <c r="B79" s="15"/>
      <c r="C79" s="57">
        <f>IF(A80="","",INDEX('TAKIM KAYIT'!$C$6:$C$125,MATCH(C80,'TAKIM KAYIT'!$C$6:$C$125,0)-1))</f>
      </c>
      <c r="D79" s="16">
        <f>IF(ISERROR(VLOOKUP($C79,'START LİSTE'!$B$6:$F$1031,2,0)),"",VLOOKUP($C79,'START LİSTE'!$B$6:$F$1031,2,0))</f>
      </c>
      <c r="E79" s="17">
        <f>IF(ISERROR(VLOOKUP($C79,'START LİSTE'!$B$6:$F$1031,4,0)),"",VLOOKUP($C79,'START LİSTE'!$B$6:$F$1031,4,0))</f>
      </c>
      <c r="F79" s="18">
        <f>IF(ISERROR(VLOOKUP($C79,'FERDİ SONUÇ'!$B$6:$H$1140,6,0)),"",VLOOKUP($C79,'FERDİ SONUÇ'!$B$6:$H$1140,6,0))</f>
      </c>
      <c r="G79" s="20" t="str">
        <f>IF(OR(E79="",F79="DQ",F79="DNF",F79="DNS",F79=""),"-",VLOOKUP(C79,'FERDİ SONUÇ'!$B$6:$H$1140,7,0))</f>
        <v>-</v>
      </c>
      <c r="H79" s="21"/>
    </row>
    <row r="80" spans="1:8" ht="14.25" customHeight="1">
      <c r="A80" s="60">
        <f>IF(ISERROR(SMALL('TAKIM KAYIT'!$A$6:$A$125,19)),"",SMALL('TAKIM KAYIT'!$A$6:$A$125,19))</f>
      </c>
      <c r="B80" s="15">
        <f>IF(A80="","",VLOOKUP(A80,'TAKIM KAYIT'!$A$6:$J$125,2,FALSE))</f>
      </c>
      <c r="C80" s="57">
        <f>IF(A80="","",VLOOKUP(A80,'TAKIM KAYIT'!$A$6:$J$125,3,FALSE))</f>
      </c>
      <c r="D80" s="16">
        <f>IF(ISERROR(VLOOKUP($C80,'START LİSTE'!$B$6:$F$1031,2,0)),"",VLOOKUP($C80,'START LİSTE'!$B$6:$F$1031,2,0))</f>
      </c>
      <c r="E80" s="17">
        <f>IF(ISERROR(VLOOKUP($C80,'START LİSTE'!$B$6:$F$1031,4,0)),"",VLOOKUP($C80,'START LİSTE'!$B$6:$F$1031,4,0))</f>
      </c>
      <c r="F80" s="18">
        <f>IF(ISERROR(VLOOKUP($C80,'FERDİ SONUÇ'!$B$6:$H$1140,6,0)),"",VLOOKUP($C80,'FERDİ SONUÇ'!$B$6:$H$1140,6,0))</f>
      </c>
      <c r="G80" s="20" t="str">
        <f>IF(OR(E80="",F80="DQ",F80="DNF",F80="DNS",F80=""),"-",VLOOKUP(C80,'FERDİ SONUÇ'!$B$6:$H$1140,7,0))</f>
        <v>-</v>
      </c>
      <c r="H80" s="22">
        <f>IF(A80="","",VLOOKUP(A80,'TAKIM KAYIT'!$A$6:$K$125,10,FALSE))</f>
      </c>
    </row>
    <row r="81" spans="1:8" ht="14.25" customHeight="1">
      <c r="A81" s="14"/>
      <c r="B81" s="15"/>
      <c r="C81" s="57">
        <f>IF(A80="","",INDEX('TAKIM KAYIT'!$C$6:$C$125,MATCH(C80,'TAKIM KAYIT'!$C$6:$C$125,0)+1))</f>
      </c>
      <c r="D81" s="16">
        <f>IF(ISERROR(VLOOKUP($C81,'START LİSTE'!$B$6:$F$1031,2,0)),"",VLOOKUP($C81,'START LİSTE'!$B$6:$F$1031,2,0))</f>
      </c>
      <c r="E81" s="17">
        <f>IF(ISERROR(VLOOKUP($C81,'START LİSTE'!$B$6:$F$1031,4,0)),"",VLOOKUP($C81,'START LİSTE'!$B$6:$F$1031,4,0))</f>
      </c>
      <c r="F81" s="18">
        <f>IF(ISERROR(VLOOKUP($C81,'FERDİ SONUÇ'!$B$6:$H$1140,6,0)),"",VLOOKUP($C81,'FERDİ SONUÇ'!$B$6:$H$1140,6,0))</f>
      </c>
      <c r="G81" s="20" t="str">
        <f>IF(OR(E81="",F81="DQ",F81="DNF",F81="DNS",F81=""),"-",VLOOKUP(C81,'FERDİ SONUÇ'!$B$6:$H$1140,7,0))</f>
        <v>-</v>
      </c>
      <c r="H81" s="21"/>
    </row>
    <row r="82" spans="1:8" ht="14.25" customHeight="1">
      <c r="A82" s="6"/>
      <c r="B82" s="7"/>
      <c r="C82" s="55">
        <f>IF(A84="","",INDEX('TAKIM KAYIT'!$C$6:$C$125,MATCH(C84,'TAKIM KAYIT'!$C$6:$C$125,0)-2))</f>
      </c>
      <c r="D82" s="8">
        <f>IF(ISERROR(VLOOKUP($C82,'START LİSTE'!$B$6:$F$1031,2,0)),"",VLOOKUP($C82,'START LİSTE'!$B$6:$F$1031,2,0))</f>
      </c>
      <c r="E82" s="9">
        <f>IF(ISERROR(VLOOKUP($C82,'START LİSTE'!$B$6:$F$1031,4,0)),"",VLOOKUP($C82,'START LİSTE'!$B$6:$F$1031,4,0))</f>
      </c>
      <c r="F82" s="10">
        <f>IF(ISERROR(VLOOKUP($C82,'FERDİ SONUÇ'!$B$6:$H$1140,6,0)),"",VLOOKUP($C82,'FERDİ SONUÇ'!$B$6:$H$1140,6,0))</f>
      </c>
      <c r="G82" s="12" t="str">
        <f>IF(OR(E82="",F82="DQ",F82="DNF",F82="DNS",F82=""),"-",VLOOKUP(C82,'FERDİ SONUÇ'!$B$6:$H$1140,7,0))</f>
        <v>-</v>
      </c>
      <c r="H82" s="13"/>
    </row>
    <row r="83" spans="1:8" ht="14.25" customHeight="1">
      <c r="A83" s="14"/>
      <c r="B83" s="15"/>
      <c r="C83" s="57">
        <f>IF(A84="","",INDEX('TAKIM KAYIT'!$C$6:$C$125,MATCH(C84,'TAKIM KAYIT'!$C$6:$C$125,0)-1))</f>
      </c>
      <c r="D83" s="16">
        <f>IF(ISERROR(VLOOKUP($C83,'START LİSTE'!$B$6:$F$1031,2,0)),"",VLOOKUP($C83,'START LİSTE'!$B$6:$F$1031,2,0))</f>
      </c>
      <c r="E83" s="17">
        <f>IF(ISERROR(VLOOKUP($C83,'START LİSTE'!$B$6:$F$1031,4,0)),"",VLOOKUP($C83,'START LİSTE'!$B$6:$F$1031,4,0))</f>
      </c>
      <c r="F83" s="18">
        <f>IF(ISERROR(VLOOKUP($C83,'FERDİ SONUÇ'!$B$6:$H$1140,6,0)),"",VLOOKUP($C83,'FERDİ SONUÇ'!$B$6:$H$1140,6,0))</f>
      </c>
      <c r="G83" s="20" t="str">
        <f>IF(OR(E83="",F83="DQ",F83="DNF",F83="DNS",F83=""),"-",VLOOKUP(C83,'FERDİ SONUÇ'!$B$6:$H$1140,7,0))</f>
        <v>-</v>
      </c>
      <c r="H83" s="21"/>
    </row>
    <row r="84" spans="1:8" ht="14.25" customHeight="1">
      <c r="A84" s="94">
        <f>IF(ISERROR(SMALL('TAKIM KAYIT'!$A$6:$A$125,20)),"",SMALL('TAKIM KAYIT'!$A$6:$A$125,20))</f>
      </c>
      <c r="B84" s="15">
        <f>IF(A84="","",VLOOKUP(A84,'TAKIM KAYIT'!$A$6:$J$125,2,FALSE))</f>
      </c>
      <c r="C84" s="57">
        <f>IF(A84="","",VLOOKUP(A84,'TAKIM KAYIT'!$A$6:$J$125,3,FALSE))</f>
      </c>
      <c r="D84" s="16">
        <f>IF(ISERROR(VLOOKUP($C84,'START LİSTE'!$B$6:$F$1031,2,0)),"",VLOOKUP($C84,'START LİSTE'!$B$6:$F$1031,2,0))</f>
      </c>
      <c r="E84" s="17">
        <f>IF(ISERROR(VLOOKUP($C84,'START LİSTE'!$B$6:$F$1031,4,0)),"",VLOOKUP($C84,'START LİSTE'!$B$6:$F$1031,4,0))</f>
      </c>
      <c r="F84" s="18">
        <f>IF(ISERROR(VLOOKUP($C84,'FERDİ SONUÇ'!$B$6:$H$1140,6,0)),"",VLOOKUP($C84,'FERDİ SONUÇ'!$B$6:$H$1140,6,0))</f>
      </c>
      <c r="G84" s="20" t="str">
        <f>IF(OR(E84="",F84="DQ",F84="DNF",F84="DNS",F84=""),"-",VLOOKUP(C84,'FERDİ SONUÇ'!$B$6:$H$1140,7,0))</f>
        <v>-</v>
      </c>
      <c r="H84" s="22">
        <f>IF(A84="","",VLOOKUP(A84,'TAKIM KAYIT'!$A$6:$K$125,10,FALSE))</f>
      </c>
    </row>
    <row r="85" spans="1:8" ht="14.25" customHeight="1">
      <c r="A85" s="14"/>
      <c r="B85" s="15"/>
      <c r="C85" s="57">
        <f>IF(A84="","",INDEX('TAKIM KAYIT'!$C$6:$C$125,MATCH(C84,'TAKIM KAYIT'!$C$6:$C$125,0)+1))</f>
      </c>
      <c r="D85" s="16">
        <f>IF(ISERROR(VLOOKUP($C85,'START LİSTE'!$B$6:$F$1031,2,0)),"",VLOOKUP($C85,'START LİSTE'!$B$6:$F$1031,2,0))</f>
      </c>
      <c r="E85" s="17">
        <f>IF(ISERROR(VLOOKUP($C85,'START LİSTE'!$B$6:$F$1031,4,0)),"",VLOOKUP($C85,'START LİSTE'!$B$6:$F$1031,4,0))</f>
      </c>
      <c r="F85" s="18">
        <f>IF(ISERROR(VLOOKUP($C85,'FERDİ SONUÇ'!$B$6:$H$1140,6,0)),"",VLOOKUP($C85,'FERDİ SONUÇ'!$B$6:$H$1140,6,0))</f>
      </c>
      <c r="G85" s="20" t="str">
        <f>IF(OR(E85="",F85="DQ",F85="DNF",F85="DNS",F85=""),"-",VLOOKUP(C85,'FERDİ SONUÇ'!$B$6:$H$1140,7,0))</f>
        <v>-</v>
      </c>
      <c r="H85" s="21"/>
    </row>
    <row r="86" spans="1:8" ht="14.25" customHeight="1">
      <c r="A86" s="6"/>
      <c r="B86" s="7"/>
      <c r="C86" s="55">
        <f>IF(A88="","",INDEX('TAKIM KAYIT'!$C$6:$C$125,MATCH(C88,'TAKIM KAYIT'!$C$6:$C$125,0)-2))</f>
      </c>
      <c r="D86" s="8">
        <f>IF(ISERROR(VLOOKUP($C86,'START LİSTE'!$B$6:$F$1031,2,0)),"",VLOOKUP($C86,'START LİSTE'!$B$6:$F$1031,2,0))</f>
      </c>
      <c r="E86" s="9">
        <f>IF(ISERROR(VLOOKUP($C86,'START LİSTE'!$B$6:$F$1031,4,0)),"",VLOOKUP($C86,'START LİSTE'!$B$6:$F$1031,4,0))</f>
      </c>
      <c r="F86" s="10">
        <f>IF(ISERROR(VLOOKUP($C86,'FERDİ SONUÇ'!$B$6:$H$1140,6,0)),"",VLOOKUP($C86,'FERDİ SONUÇ'!$B$6:$H$1140,6,0))</f>
      </c>
      <c r="G86" s="12" t="str">
        <f>IF(OR(E86="",F86="DQ",F86="DNF",F86="DNS",F86=""),"-",VLOOKUP(C86,'FERDİ SONUÇ'!$B$6:$H$1140,7,0))</f>
        <v>-</v>
      </c>
      <c r="H86" s="13"/>
    </row>
    <row r="87" spans="1:8" ht="14.25" customHeight="1">
      <c r="A87" s="14"/>
      <c r="B87" s="15"/>
      <c r="C87" s="57">
        <f>IF(A88="","",INDEX('TAKIM KAYIT'!$C$6:$C$125,MATCH(C88,'TAKIM KAYIT'!$C$6:$C$125,0)-1))</f>
      </c>
      <c r="D87" s="16">
        <f>IF(ISERROR(VLOOKUP($C87,'START LİSTE'!$B$6:$F$1031,2,0)),"",VLOOKUP($C87,'START LİSTE'!$B$6:$F$1031,2,0))</f>
      </c>
      <c r="E87" s="17">
        <f>IF(ISERROR(VLOOKUP($C87,'START LİSTE'!$B$6:$F$1031,4,0)),"",VLOOKUP($C87,'START LİSTE'!$B$6:$F$1031,4,0))</f>
      </c>
      <c r="F87" s="18">
        <f>IF(ISERROR(VLOOKUP($C87,'FERDİ SONUÇ'!$B$6:$H$1140,6,0)),"",VLOOKUP($C87,'FERDİ SONUÇ'!$B$6:$H$1140,6,0))</f>
      </c>
      <c r="G87" s="20" t="str">
        <f>IF(OR(E87="",F87="DQ",F87="DNF",F87="DNS",F87=""),"-",VLOOKUP(C87,'FERDİ SONUÇ'!$B$6:$H$1140,7,0))</f>
        <v>-</v>
      </c>
      <c r="H87" s="21"/>
    </row>
    <row r="88" spans="1:8" ht="14.25" customHeight="1">
      <c r="A88" s="60">
        <f>IF(ISERROR(SMALL('TAKIM KAYIT'!$A$6:$A$125,21)),"",SMALL('TAKIM KAYIT'!$A$6:$A$125,21))</f>
      </c>
      <c r="B88" s="15">
        <f>IF(A88="","",VLOOKUP(A88,'TAKIM KAYIT'!$A$6:$J$125,2,FALSE))</f>
      </c>
      <c r="C88" s="57">
        <f>IF(A88="","",VLOOKUP(A88,'TAKIM KAYIT'!$A$6:$J$125,3,FALSE))</f>
      </c>
      <c r="D88" s="16">
        <f>IF(ISERROR(VLOOKUP($C88,'START LİSTE'!$B$6:$F$1031,2,0)),"",VLOOKUP($C88,'START LİSTE'!$B$6:$F$1031,2,0))</f>
      </c>
      <c r="E88" s="17">
        <f>IF(ISERROR(VLOOKUP($C88,'START LİSTE'!$B$6:$F$1031,4,0)),"",VLOOKUP($C88,'START LİSTE'!$B$6:$F$1031,4,0))</f>
      </c>
      <c r="F88" s="18">
        <f>IF(ISERROR(VLOOKUP($C88,'FERDİ SONUÇ'!$B$6:$H$1140,6,0)),"",VLOOKUP($C88,'FERDİ SONUÇ'!$B$6:$H$1140,6,0))</f>
      </c>
      <c r="G88" s="20" t="str">
        <f>IF(OR(E88="",F88="DQ",F88="DNF",F88="DNS",F88=""),"-",VLOOKUP(C88,'FERDİ SONUÇ'!$B$6:$H$1140,7,0))</f>
        <v>-</v>
      </c>
      <c r="H88" s="21">
        <f>IF(A88="","",VLOOKUP(A88,'TAKIM KAYIT'!$A$6:$J$125,10,FALSE))</f>
      </c>
    </row>
    <row r="89" spans="1:8" ht="14.25" customHeight="1">
      <c r="A89" s="14"/>
      <c r="B89" s="15"/>
      <c r="C89" s="57">
        <f>IF(A88="","",INDEX('TAKIM KAYIT'!$C$6:$C$125,MATCH(C88,'TAKIM KAYIT'!$C$6:$C$125,0)+1))</f>
      </c>
      <c r="D89" s="16">
        <f>IF(ISERROR(VLOOKUP($C89,'START LİSTE'!$B$6:$F$1031,2,0)),"",VLOOKUP($C89,'START LİSTE'!$B$6:$F$1031,2,0))</f>
      </c>
      <c r="E89" s="17">
        <f>IF(ISERROR(VLOOKUP($C89,'START LİSTE'!$B$6:$F$1031,4,0)),"",VLOOKUP($C89,'START LİSTE'!$B$6:$F$1031,4,0))</f>
      </c>
      <c r="F89" s="18">
        <f>IF(ISERROR(VLOOKUP($C89,'FERDİ SONUÇ'!$B$6:$H$1140,6,0)),"",VLOOKUP($C89,'FERDİ SONUÇ'!$B$6:$H$1140,6,0))</f>
      </c>
      <c r="G89" s="20" t="str">
        <f>IF(OR(E89="",F89="DQ",F89="DNF",F89="DNS",F89=""),"-",VLOOKUP(C89,'FERDİ SONUÇ'!$B$6:$H$1140,7,0))</f>
        <v>-</v>
      </c>
      <c r="H89" s="21"/>
    </row>
    <row r="90" spans="1:8" ht="14.25" customHeight="1">
      <c r="A90" s="6"/>
      <c r="B90" s="7"/>
      <c r="C90" s="55">
        <f>IF(A92="","",INDEX('TAKIM KAYIT'!$C$6:$C$125,MATCH(C92,'TAKIM KAYIT'!$C$6:$C$125,0)-2))</f>
      </c>
      <c r="D90" s="8">
        <f>IF(ISERROR(VLOOKUP($C90,'START LİSTE'!$B$6:$F$1031,2,0)),"",VLOOKUP($C90,'START LİSTE'!$B$6:$F$1031,2,0))</f>
      </c>
      <c r="E90" s="9">
        <f>IF(ISERROR(VLOOKUP($C90,'START LİSTE'!$B$6:$F$1031,4,0)),"",VLOOKUP($C90,'START LİSTE'!$B$6:$F$1031,4,0))</f>
      </c>
      <c r="F90" s="10">
        <f>IF(ISERROR(VLOOKUP($C90,'FERDİ SONUÇ'!$B$6:$H$1140,6,0)),"",VLOOKUP($C90,'FERDİ SONUÇ'!$B$6:$H$1140,6,0))</f>
      </c>
      <c r="G90" s="12" t="str">
        <f>IF(OR(E90="",F90="DQ",F90="DNF",F90="DNS",F90=""),"-",VLOOKUP(C90,'FERDİ SONUÇ'!$B$6:$H$1140,7,0))</f>
        <v>-</v>
      </c>
      <c r="H90" s="13"/>
    </row>
    <row r="91" spans="1:8" ht="14.25" customHeight="1">
      <c r="A91" s="14"/>
      <c r="B91" s="15"/>
      <c r="C91" s="57">
        <f>IF(A92="","",INDEX('TAKIM KAYIT'!$C$6:$C$125,MATCH(C92,'TAKIM KAYIT'!$C$6:$C$125,0)-1))</f>
      </c>
      <c r="D91" s="16">
        <f>IF(ISERROR(VLOOKUP($C91,'START LİSTE'!$B$6:$F$1031,2,0)),"",VLOOKUP($C91,'START LİSTE'!$B$6:$F$1031,2,0))</f>
      </c>
      <c r="E91" s="17">
        <f>IF(ISERROR(VLOOKUP($C91,'START LİSTE'!$B$6:$F$1031,4,0)),"",VLOOKUP($C91,'START LİSTE'!$B$6:$F$1031,4,0))</f>
      </c>
      <c r="F91" s="18">
        <f>IF(ISERROR(VLOOKUP($C91,'FERDİ SONUÇ'!$B$6:$H$1140,6,0)),"",VLOOKUP($C91,'FERDİ SONUÇ'!$B$6:$H$1140,6,0))</f>
      </c>
      <c r="G91" s="20" t="str">
        <f>IF(OR(E91="",F91="DQ",F91="DNF",F91="DNS",F91=""),"-",VLOOKUP(C91,'FERDİ SONUÇ'!$B$6:$H$1140,7,0))</f>
        <v>-</v>
      </c>
      <c r="H91" s="21"/>
    </row>
    <row r="92" spans="1:8" ht="14.25" customHeight="1">
      <c r="A92" s="60">
        <f>IF(ISERROR(SMALL('TAKIM KAYIT'!$A$6:$A$125,22)),"",SMALL('TAKIM KAYIT'!$A$6:$A$125,22))</f>
      </c>
      <c r="B92" s="15">
        <f>IF(A92="","",VLOOKUP(A92,'TAKIM KAYIT'!$A$6:$J$125,2,FALSE))</f>
      </c>
      <c r="C92" s="57">
        <f>IF(A92="","",VLOOKUP(A92,'TAKIM KAYIT'!$A$6:$J$125,3,FALSE))</f>
      </c>
      <c r="D92" s="16">
        <f>IF(ISERROR(VLOOKUP($C92,'START LİSTE'!$B$6:$F$1031,2,0)),"",VLOOKUP($C92,'START LİSTE'!$B$6:$F$1031,2,0))</f>
      </c>
      <c r="E92" s="17">
        <f>IF(ISERROR(VLOOKUP($C92,'START LİSTE'!$B$6:$F$1031,4,0)),"",VLOOKUP($C92,'START LİSTE'!$B$6:$F$1031,4,0))</f>
      </c>
      <c r="F92" s="18">
        <f>IF(ISERROR(VLOOKUP($C92,'FERDİ SONUÇ'!$B$6:$H$1140,6,0)),"",VLOOKUP($C92,'FERDİ SONUÇ'!$B$6:$H$1140,6,0))</f>
      </c>
      <c r="G92" s="20" t="str">
        <f>IF(OR(E92="",F92="DQ",F92="DNF",F92="DNS",F92=""),"-",VLOOKUP(C92,'FERDİ SONUÇ'!$B$6:$H$1140,7,0))</f>
        <v>-</v>
      </c>
      <c r="H92" s="22">
        <f>IF(A92="","",VLOOKUP(A92,'TAKIM KAYIT'!$A$6:$K$125,10,FALSE))</f>
      </c>
    </row>
    <row r="93" spans="1:8" ht="14.25" customHeight="1">
      <c r="A93" s="14"/>
      <c r="B93" s="15"/>
      <c r="C93" s="57">
        <f>IF(A92="","",INDEX('TAKIM KAYIT'!$C$6:$C$125,MATCH(C92,'TAKIM KAYIT'!$C$6:$C$125,0)+1))</f>
      </c>
      <c r="D93" s="16">
        <f>IF(ISERROR(VLOOKUP($C93,'START LİSTE'!$B$6:$F$1031,2,0)),"",VLOOKUP($C93,'START LİSTE'!$B$6:$F$1031,2,0))</f>
      </c>
      <c r="E93" s="17">
        <f>IF(ISERROR(VLOOKUP($C93,'START LİSTE'!$B$6:$F$1031,4,0)),"",VLOOKUP($C93,'START LİSTE'!$B$6:$F$1031,4,0))</f>
      </c>
      <c r="F93" s="18">
        <f>IF(ISERROR(VLOOKUP($C93,'FERDİ SONUÇ'!$B$6:$H$1140,6,0)),"",VLOOKUP($C93,'FERDİ SONUÇ'!$B$6:$H$1140,6,0))</f>
      </c>
      <c r="G93" s="20" t="str">
        <f>IF(OR(E93="",F93="DQ",F93="DNF",F93="DNS",F93=""),"-",VLOOKUP(C93,'FERDİ SONUÇ'!$B$6:$H$1140,7,0))</f>
        <v>-</v>
      </c>
      <c r="H93" s="21"/>
    </row>
    <row r="94" spans="1:8" ht="14.25" customHeight="1">
      <c r="A94" s="6"/>
      <c r="B94" s="7"/>
      <c r="C94" s="55">
        <f>IF(A96="","",INDEX('TAKIM KAYIT'!$C$6:$C$125,MATCH(C96,'TAKIM KAYIT'!$C$6:$C$125,0)-2))</f>
      </c>
      <c r="D94" s="8">
        <f>IF(ISERROR(VLOOKUP($C94,'START LİSTE'!$B$6:$F$1031,2,0)),"",VLOOKUP($C94,'START LİSTE'!$B$6:$F$1031,2,0))</f>
      </c>
      <c r="E94" s="9">
        <f>IF(ISERROR(VLOOKUP($C94,'START LİSTE'!$B$6:$F$1031,4,0)),"",VLOOKUP($C94,'START LİSTE'!$B$6:$F$1031,4,0))</f>
      </c>
      <c r="F94" s="10">
        <f>IF(ISERROR(VLOOKUP($C94,'FERDİ SONUÇ'!$B$6:$H$1140,6,0)),"",VLOOKUP($C94,'FERDİ SONUÇ'!$B$6:$H$1140,6,0))</f>
      </c>
      <c r="G94" s="12" t="str">
        <f>IF(OR(E94="",F94="DQ",F94="DNF",F94="DNS",F94=""),"-",VLOOKUP(C94,'FERDİ SONUÇ'!$B$6:$H$1140,7,0))</f>
        <v>-</v>
      </c>
      <c r="H94" s="13"/>
    </row>
    <row r="95" spans="1:8" ht="14.25" customHeight="1">
      <c r="A95" s="14"/>
      <c r="B95" s="15"/>
      <c r="C95" s="57">
        <f>IF(A96="","",INDEX('TAKIM KAYIT'!$C$6:$C$125,MATCH(C96,'TAKIM KAYIT'!$C$6:$C$125,0)-1))</f>
      </c>
      <c r="D95" s="16">
        <f>IF(ISERROR(VLOOKUP($C95,'START LİSTE'!$B$6:$F$1031,2,0)),"",VLOOKUP($C95,'START LİSTE'!$B$6:$F$1031,2,0))</f>
      </c>
      <c r="E95" s="17">
        <f>IF(ISERROR(VLOOKUP($C95,'START LİSTE'!$B$6:$F$1031,4,0)),"",VLOOKUP($C95,'START LİSTE'!$B$6:$F$1031,4,0))</f>
      </c>
      <c r="F95" s="18">
        <f>IF(ISERROR(VLOOKUP($C95,'FERDİ SONUÇ'!$B$6:$H$1140,6,0)),"",VLOOKUP($C95,'FERDİ SONUÇ'!$B$6:$H$1140,6,0))</f>
      </c>
      <c r="G95" s="20" t="str">
        <f>IF(OR(E95="",F95="DQ",F95="DNF",F95="DNS",F95=""),"-",VLOOKUP(C95,'FERDİ SONUÇ'!$B$6:$H$1140,7,0))</f>
        <v>-</v>
      </c>
      <c r="H95" s="21"/>
    </row>
    <row r="96" spans="1:8" ht="14.25" customHeight="1">
      <c r="A96" s="60">
        <f>IF(ISERROR(SMALL('TAKIM KAYIT'!$A$6:$A$125,23)),"",SMALL('TAKIM KAYIT'!$A$6:$A$125,23))</f>
      </c>
      <c r="B96" s="15">
        <f>IF(A96="","",VLOOKUP(A96,'TAKIM KAYIT'!$A$6:$J$125,2,FALSE))</f>
      </c>
      <c r="C96" s="57">
        <f>IF(A96="","",VLOOKUP(A96,'TAKIM KAYIT'!$A$6:$J$125,3,FALSE))</f>
      </c>
      <c r="D96" s="16">
        <f>IF(ISERROR(VLOOKUP($C96,'START LİSTE'!$B$6:$F$1031,2,0)),"",VLOOKUP($C96,'START LİSTE'!$B$6:$F$1031,2,0))</f>
      </c>
      <c r="E96" s="17">
        <f>IF(ISERROR(VLOOKUP($C96,'START LİSTE'!$B$6:$F$1031,4,0)),"",VLOOKUP($C96,'START LİSTE'!$B$6:$F$1031,4,0))</f>
      </c>
      <c r="F96" s="18">
        <f>IF(ISERROR(VLOOKUP($C96,'FERDİ SONUÇ'!$B$6:$H$1140,6,0)),"",VLOOKUP($C96,'FERDİ SONUÇ'!$B$6:$H$1140,6,0))</f>
      </c>
      <c r="G96" s="20" t="str">
        <f>IF(OR(E96="",F96="DQ",F96="DNF",F96="DNS",F96=""),"-",VLOOKUP(C96,'FERDİ SONUÇ'!$B$6:$H$1140,7,0))</f>
        <v>-</v>
      </c>
      <c r="H96" s="21">
        <f>IF(A96="","",VLOOKUP(A96,'TAKIM KAYIT'!$A$6:$K$125,10,FALSE))</f>
      </c>
    </row>
    <row r="97" spans="1:8" ht="14.25" customHeight="1">
      <c r="A97" s="14"/>
      <c r="B97" s="15"/>
      <c r="C97" s="57">
        <f>IF(A96="","",INDEX('TAKIM KAYIT'!$C$6:$C$125,MATCH(C96,'TAKIM KAYIT'!$C$6:$C$125,0)+1))</f>
      </c>
      <c r="D97" s="16">
        <f>IF(ISERROR(VLOOKUP($C97,'START LİSTE'!$B$6:$F$1031,2,0)),"",VLOOKUP($C97,'START LİSTE'!$B$6:$F$1031,2,0))</f>
      </c>
      <c r="E97" s="17">
        <f>IF(ISERROR(VLOOKUP($C97,'START LİSTE'!$B$6:$F$1031,4,0)),"",VLOOKUP($C97,'START LİSTE'!$B$6:$F$1031,4,0))</f>
      </c>
      <c r="F97" s="18">
        <f>IF(ISERROR(VLOOKUP($C97,'FERDİ SONUÇ'!$B$6:$H$1140,6,0)),"",VLOOKUP($C97,'FERDİ SONUÇ'!$B$6:$H$1140,6,0))</f>
      </c>
      <c r="G97" s="20" t="str">
        <f>IF(OR(E97="",F97="DQ",F97="DNF",F97="DNS",F97=""),"-",VLOOKUP(C97,'FERDİ SONUÇ'!$B$6:$H$1140,7,0))</f>
        <v>-</v>
      </c>
      <c r="H97" s="21"/>
    </row>
    <row r="98" spans="1:8" ht="14.25" customHeight="1">
      <c r="A98" s="6"/>
      <c r="B98" s="7"/>
      <c r="C98" s="55">
        <f>IF(A100="","",INDEX('TAKIM KAYIT'!$C$6:$C$125,MATCH(C100,'TAKIM KAYIT'!$C$6:$C$125,0)-2))</f>
      </c>
      <c r="D98" s="8">
        <f>IF(ISERROR(VLOOKUP($C98,'START LİSTE'!$B$6:$F$1031,2,0)),"",VLOOKUP($C98,'START LİSTE'!$B$6:$F$1031,2,0))</f>
      </c>
      <c r="E98" s="9">
        <f>IF(ISERROR(VLOOKUP($C98,'START LİSTE'!$B$6:$F$1031,4,0)),"",VLOOKUP($C98,'START LİSTE'!$B$6:$F$1031,4,0))</f>
      </c>
      <c r="F98" s="10">
        <f>IF(ISERROR(VLOOKUP($C98,'FERDİ SONUÇ'!$B$6:$H$1140,6,0)),"",VLOOKUP($C98,'FERDİ SONUÇ'!$B$6:$H$1140,6,0))</f>
      </c>
      <c r="G98" s="12" t="str">
        <f>IF(OR(E98="",F98="DQ",F98="DNF",F98="DNS",F98=""),"-",VLOOKUP(C98,'FERDİ SONUÇ'!$B$6:$H$1140,7,0))</f>
        <v>-</v>
      </c>
      <c r="H98" s="13"/>
    </row>
    <row r="99" spans="1:8" ht="14.25" customHeight="1">
      <c r="A99" s="14"/>
      <c r="B99" s="15"/>
      <c r="C99" s="57">
        <f>IF(A100="","",INDEX('TAKIM KAYIT'!$C$6:$C$125,MATCH(C100,'TAKIM KAYIT'!$C$6:$C$125,0)-1))</f>
      </c>
      <c r="D99" s="16">
        <f>IF(ISERROR(VLOOKUP($C99,'START LİSTE'!$B$6:$F$1031,2,0)),"",VLOOKUP($C99,'START LİSTE'!$B$6:$F$1031,2,0))</f>
      </c>
      <c r="E99" s="17">
        <f>IF(ISERROR(VLOOKUP($C99,'START LİSTE'!$B$6:$F$1031,4,0)),"",VLOOKUP($C99,'START LİSTE'!$B$6:$F$1031,4,0))</f>
      </c>
      <c r="F99" s="18">
        <f>IF(ISERROR(VLOOKUP($C99,'FERDİ SONUÇ'!$B$6:$H$1140,6,0)),"",VLOOKUP($C99,'FERDİ SONUÇ'!$B$6:$H$1140,6,0))</f>
      </c>
      <c r="G99" s="20" t="str">
        <f>IF(OR(E99="",F99="DQ",F99="DNF",F99="DNS",F99=""),"-",VLOOKUP(C99,'FERDİ SONUÇ'!$B$6:$H$1140,7,0))</f>
        <v>-</v>
      </c>
      <c r="H99" s="21"/>
    </row>
    <row r="100" spans="1:8" ht="14.25" customHeight="1">
      <c r="A100" s="60">
        <f>IF(ISERROR(SMALL('TAKIM KAYIT'!$A$6:$A$125,24)),"",SMALL('TAKIM KAYIT'!$A$6:$A$125,24))</f>
      </c>
      <c r="B100" s="15">
        <f>IF(A100="","",VLOOKUP(A100,'TAKIM KAYIT'!$A$6:$J$125,2,FALSE))</f>
      </c>
      <c r="C100" s="57">
        <f>IF(A100="","",VLOOKUP(A100,'TAKIM KAYIT'!$A$6:$J$125,3,FALSE))</f>
      </c>
      <c r="D100" s="16">
        <f>IF(ISERROR(VLOOKUP($C100,'START LİSTE'!$B$6:$F$1031,2,0)),"",VLOOKUP($C100,'START LİSTE'!$B$6:$F$1031,2,0))</f>
      </c>
      <c r="E100" s="17">
        <f>IF(ISERROR(VLOOKUP($C100,'START LİSTE'!$B$6:$F$1031,4,0)),"",VLOOKUP($C100,'START LİSTE'!$B$6:$F$1031,4,0))</f>
      </c>
      <c r="F100" s="18">
        <f>IF(ISERROR(VLOOKUP($C100,'FERDİ SONUÇ'!$B$6:$H$1140,6,0)),"",VLOOKUP($C100,'FERDİ SONUÇ'!$B$6:$H$1140,6,0))</f>
      </c>
      <c r="G100" s="20" t="str">
        <f>IF(OR(E100="",F100="DQ",F100="DNF",F100="DNS",F100=""),"-",VLOOKUP(C100,'FERDİ SONUÇ'!$B$6:$H$1140,7,0))</f>
        <v>-</v>
      </c>
      <c r="H100" s="22">
        <f>IF(A100="","",VLOOKUP(A100,'TAKIM KAYIT'!$A$6:$K$125,10,FALSE))</f>
      </c>
    </row>
    <row r="101" spans="1:8" ht="14.25" customHeight="1">
      <c r="A101" s="14"/>
      <c r="B101" s="15"/>
      <c r="C101" s="57">
        <f>IF(A100="","",INDEX('TAKIM KAYIT'!$C$6:$C$125,MATCH(C100,'TAKIM KAYIT'!$C$6:$C$125,0)+1))</f>
      </c>
      <c r="D101" s="16">
        <f>IF(ISERROR(VLOOKUP($C101,'START LİSTE'!$B$6:$F$1031,2,0)),"",VLOOKUP($C101,'START LİSTE'!$B$6:$F$1031,2,0))</f>
      </c>
      <c r="E101" s="17">
        <f>IF(ISERROR(VLOOKUP($C101,'START LİSTE'!$B$6:$F$1031,4,0)),"",VLOOKUP($C101,'START LİSTE'!$B$6:$F$1031,4,0))</f>
      </c>
      <c r="F101" s="18">
        <f>IF(ISERROR(VLOOKUP($C101,'FERDİ SONUÇ'!$B$6:$H$1140,6,0)),"",VLOOKUP($C101,'FERDİ SONUÇ'!$B$6:$H$1140,6,0))</f>
      </c>
      <c r="G101" s="20" t="str">
        <f>IF(OR(E101="",F101="DQ",F101="DNF",F101="DNS",F101=""),"-",VLOOKUP(C101,'FERDİ SONUÇ'!$B$6:$H$1140,7,0))</f>
        <v>-</v>
      </c>
      <c r="H101" s="21"/>
    </row>
    <row r="102" spans="1:8" ht="14.25" customHeight="1">
      <c r="A102" s="6"/>
      <c r="B102" s="7"/>
      <c r="C102" s="55">
        <f>IF(A104="","",INDEX('TAKIM KAYIT'!$C$6:$C$125,MATCH(C104,'TAKIM KAYIT'!$C$6:$C$125,0)-2))</f>
      </c>
      <c r="D102" s="8">
        <f>IF(ISERROR(VLOOKUP($C102,'START LİSTE'!$B$6:$F$1031,2,0)),"",VLOOKUP($C102,'START LİSTE'!$B$6:$F$1031,2,0))</f>
      </c>
      <c r="E102" s="9">
        <f>IF(ISERROR(VLOOKUP($C102,'START LİSTE'!$B$6:$F$1031,4,0)),"",VLOOKUP($C102,'START LİSTE'!$B$6:$F$1031,4,0))</f>
      </c>
      <c r="F102" s="10">
        <f>IF(ISERROR(VLOOKUP($C102,'FERDİ SONUÇ'!$B$6:$H$1140,6,0)),"",VLOOKUP($C102,'FERDİ SONUÇ'!$B$6:$H$1140,6,0))</f>
      </c>
      <c r="G102" s="12" t="str">
        <f>IF(OR(E102="",F102="DQ",F102="DNF",F102="DNS",F102=""),"-",VLOOKUP(C102,'FERDİ SONUÇ'!$B$6:$H$1140,7,0))</f>
        <v>-</v>
      </c>
      <c r="H102" s="13"/>
    </row>
    <row r="103" spans="1:8" ht="14.25" customHeight="1">
      <c r="A103" s="14"/>
      <c r="B103" s="15"/>
      <c r="C103" s="57">
        <f>IF(A104="","",INDEX('TAKIM KAYIT'!$C$6:$C$125,MATCH(C104,'TAKIM KAYIT'!$C$6:$C$125,0)-1))</f>
      </c>
      <c r="D103" s="16">
        <f>IF(ISERROR(VLOOKUP($C103,'START LİSTE'!$B$6:$F$1031,2,0)),"",VLOOKUP($C103,'START LİSTE'!$B$6:$F$1031,2,0))</f>
      </c>
      <c r="E103" s="17">
        <f>IF(ISERROR(VLOOKUP($C103,'START LİSTE'!$B$6:$F$1031,4,0)),"",VLOOKUP($C103,'START LİSTE'!$B$6:$F$1031,4,0))</f>
      </c>
      <c r="F103" s="18">
        <f>IF(ISERROR(VLOOKUP($C103,'FERDİ SONUÇ'!$B$6:$H$1140,6,0)),"",VLOOKUP($C103,'FERDİ SONUÇ'!$B$6:$H$1140,6,0))</f>
      </c>
      <c r="G103" s="20" t="str">
        <f>IF(OR(E103="",F103="DQ",F103="DNF",F103="DNS",F103=""),"-",VLOOKUP(C103,'FERDİ SONUÇ'!$B$6:$H$1140,7,0))</f>
        <v>-</v>
      </c>
      <c r="H103" s="21"/>
    </row>
    <row r="104" spans="1:8" ht="14.25" customHeight="1">
      <c r="A104" s="60">
        <f>IF(ISERROR(SMALL('TAKIM KAYIT'!$A$6:$A$125,25)),"",SMALL('TAKIM KAYIT'!$A$6:$A$125,25))</f>
      </c>
      <c r="B104" s="15">
        <f>IF(A104="","",VLOOKUP(A104,'TAKIM KAYIT'!$A$6:$J$125,2,FALSE))</f>
      </c>
      <c r="C104" s="57">
        <f>IF(A104="","",VLOOKUP(A104,'TAKIM KAYIT'!$A$6:$J$125,3,FALSE))</f>
      </c>
      <c r="D104" s="16">
        <f>IF(ISERROR(VLOOKUP($C104,'START LİSTE'!$B$6:$F$1031,2,0)),"",VLOOKUP($C104,'START LİSTE'!$B$6:$F$1031,2,0))</f>
      </c>
      <c r="E104" s="17">
        <f>IF(ISERROR(VLOOKUP($C104,'START LİSTE'!$B$6:$F$1031,4,0)),"",VLOOKUP($C104,'START LİSTE'!$B$6:$F$1031,4,0))</f>
      </c>
      <c r="F104" s="18">
        <f>IF(ISERROR(VLOOKUP($C104,'FERDİ SONUÇ'!$B$6:$H$1140,6,0)),"",VLOOKUP($C104,'FERDİ SONUÇ'!$B$6:$H$1140,6,0))</f>
      </c>
      <c r="G104" s="20" t="str">
        <f>IF(OR(E104="",F104="DQ",F104="DNF",F104="DNS",F104=""),"-",VLOOKUP(C104,'FERDİ SONUÇ'!$B$6:$H$1140,7,0))</f>
        <v>-</v>
      </c>
      <c r="H104" s="22">
        <f>IF(A104="","",VLOOKUP(A104,'TAKIM KAYIT'!$A$6:$K$125,10,FALSE))</f>
      </c>
    </row>
    <row r="105" spans="1:8" ht="14.25" customHeight="1">
      <c r="A105" s="14"/>
      <c r="B105" s="15"/>
      <c r="C105" s="57">
        <f>IF(A104="","",INDEX('TAKIM KAYIT'!$C$6:$C$125,MATCH(C104,'TAKIM KAYIT'!$C$6:$C$125,0)+1))</f>
      </c>
      <c r="D105" s="16">
        <f>IF(ISERROR(VLOOKUP($C105,'START LİSTE'!$B$6:$F$1031,2,0)),"",VLOOKUP($C105,'START LİSTE'!$B$6:$F$1031,2,0))</f>
      </c>
      <c r="E105" s="17">
        <f>IF(ISERROR(VLOOKUP($C105,'START LİSTE'!$B$6:$F$1031,4,0)),"",VLOOKUP($C105,'START LİSTE'!$B$6:$F$1031,4,0))</f>
      </c>
      <c r="F105" s="18">
        <f>IF(ISERROR(VLOOKUP($C105,'FERDİ SONUÇ'!$B$6:$H$1140,6,0)),"",VLOOKUP($C105,'FERDİ SONUÇ'!$B$6:$H$1140,6,0))</f>
      </c>
      <c r="G105" s="20" t="str">
        <f>IF(OR(E105="",F105="DQ",F105="DNF",F105="DNS",F105=""),"-",VLOOKUP(C105,'FERDİ SONUÇ'!$B$6:$H$1140,7,0))</f>
        <v>-</v>
      </c>
      <c r="H105" s="21"/>
    </row>
    <row r="106" spans="1:8" ht="14.25" customHeight="1">
      <c r="A106" s="6"/>
      <c r="B106" s="7"/>
      <c r="C106" s="55">
        <f>IF(A108="","",INDEX('TAKIM KAYIT'!$C$6:$C$125,MATCH(C108,'TAKIM KAYIT'!$C$6:$C$125,0)-2))</f>
      </c>
      <c r="D106" s="8">
        <f>IF(ISERROR(VLOOKUP($C106,'START LİSTE'!$B$6:$F$1031,2,0)),"",VLOOKUP($C106,'START LİSTE'!$B$6:$F$1031,2,0))</f>
      </c>
      <c r="E106" s="9">
        <f>IF(ISERROR(VLOOKUP($C106,'START LİSTE'!$B$6:$F$1031,4,0)),"",VLOOKUP($C106,'START LİSTE'!$B$6:$F$1031,4,0))</f>
      </c>
      <c r="F106" s="10">
        <f>IF(ISERROR(VLOOKUP($C106,'FERDİ SONUÇ'!$B$6:$H$1140,6,0)),"",VLOOKUP($C106,'FERDİ SONUÇ'!$B$6:$H$1140,6,0))</f>
      </c>
      <c r="G106" s="12" t="str">
        <f>IF(OR(E106="",F106="DQ",F106="DNF",F106="DNS",F106=""),"-",VLOOKUP(C106,'FERDİ SONUÇ'!$B$6:$H$1140,7,0))</f>
        <v>-</v>
      </c>
      <c r="H106" s="13"/>
    </row>
    <row r="107" spans="1:8" ht="14.25" customHeight="1">
      <c r="A107" s="14"/>
      <c r="B107" s="15"/>
      <c r="C107" s="57">
        <f>IF(A108="","",INDEX('TAKIM KAYIT'!$C$6:$C$125,MATCH(C108,'TAKIM KAYIT'!$C$6:$C$125,0)-1))</f>
      </c>
      <c r="D107" s="16">
        <f>IF(ISERROR(VLOOKUP($C107,'START LİSTE'!$B$6:$F$1031,2,0)),"",VLOOKUP($C107,'START LİSTE'!$B$6:$F$1031,2,0))</f>
      </c>
      <c r="E107" s="17">
        <f>IF(ISERROR(VLOOKUP($C107,'START LİSTE'!$B$6:$F$1031,4,0)),"",VLOOKUP($C107,'START LİSTE'!$B$6:$F$1031,4,0))</f>
      </c>
      <c r="F107" s="18">
        <f>IF(ISERROR(VLOOKUP($C107,'FERDİ SONUÇ'!$B$6:$H$1140,6,0)),"",VLOOKUP($C107,'FERDİ SONUÇ'!$B$6:$H$1140,6,0))</f>
      </c>
      <c r="G107" s="20" t="str">
        <f>IF(OR(E107="",F107="DQ",F107="DNF",F107="DNS",F107=""),"-",VLOOKUP(C107,'FERDİ SONUÇ'!$B$6:$H$1140,7,0))</f>
        <v>-</v>
      </c>
      <c r="H107" s="21"/>
    </row>
    <row r="108" spans="1:8" ht="14.25" customHeight="1">
      <c r="A108" s="60">
        <f>IF(ISERROR(SMALL('TAKIM KAYIT'!$A$6:$A$125,26)),"",SMALL('TAKIM KAYIT'!$A$6:$A$125,26))</f>
      </c>
      <c r="B108" s="15">
        <f>IF(A108="","",VLOOKUP(A108,'TAKIM KAYIT'!$A$6:$J$125,2,FALSE))</f>
      </c>
      <c r="C108" s="57">
        <f>IF(A108="","",VLOOKUP(A108,'TAKIM KAYIT'!$A$6:$J$125,3,FALSE))</f>
      </c>
      <c r="D108" s="16">
        <f>IF(ISERROR(VLOOKUP($C108,'START LİSTE'!$B$6:$F$1031,2,0)),"",VLOOKUP($C108,'START LİSTE'!$B$6:$F$1031,2,0))</f>
      </c>
      <c r="E108" s="17">
        <f>IF(ISERROR(VLOOKUP($C108,'START LİSTE'!$B$6:$F$1031,4,0)),"",VLOOKUP($C108,'START LİSTE'!$B$6:$F$1031,4,0))</f>
      </c>
      <c r="F108" s="18">
        <f>IF(ISERROR(VLOOKUP($C108,'FERDİ SONUÇ'!$B$6:$H$1140,6,0)),"",VLOOKUP($C108,'FERDİ SONUÇ'!$B$6:$H$1140,6,0))</f>
      </c>
      <c r="G108" s="20" t="str">
        <f>IF(OR(E108="",F108="DQ",F108="DNF",F108="DNS",F108=""),"-",VLOOKUP(C108,'FERDİ SONUÇ'!$B$6:$H$1140,7,0))</f>
        <v>-</v>
      </c>
      <c r="H108" s="22">
        <f>IF(A108="","",VLOOKUP(A108,'TAKIM KAYIT'!$A$6:$K$125,10,FALSE))</f>
      </c>
    </row>
    <row r="109" spans="1:8" ht="14.25" customHeight="1">
      <c r="A109" s="14"/>
      <c r="B109" s="15"/>
      <c r="C109" s="57">
        <f>IF(A108="","",INDEX('TAKIM KAYIT'!$C$6:$C$125,MATCH(C108,'TAKIM KAYIT'!$C$6:$C$125,0)+1))</f>
      </c>
      <c r="D109" s="16">
        <f>IF(ISERROR(VLOOKUP($C109,'START LİSTE'!$B$6:$F$1031,2,0)),"",VLOOKUP($C109,'START LİSTE'!$B$6:$F$1031,2,0))</f>
      </c>
      <c r="E109" s="17">
        <f>IF(ISERROR(VLOOKUP($C109,'START LİSTE'!$B$6:$F$1031,4,0)),"",VLOOKUP($C109,'START LİSTE'!$B$6:$F$1031,4,0))</f>
      </c>
      <c r="F109" s="18">
        <f>IF(ISERROR(VLOOKUP($C109,'FERDİ SONUÇ'!$B$6:$H$1140,6,0)),"",VLOOKUP($C109,'FERDİ SONUÇ'!$B$6:$H$1140,6,0))</f>
      </c>
      <c r="G109" s="20" t="str">
        <f>IF(OR(E109="",F109="DQ",F109="DNF",F109="DNS",F109=""),"-",VLOOKUP(C109,'FERDİ SONUÇ'!$B$6:$H$1140,7,0))</f>
        <v>-</v>
      </c>
      <c r="H109" s="21"/>
    </row>
    <row r="110" spans="1:8" ht="14.25" customHeight="1">
      <c r="A110" s="6"/>
      <c r="B110" s="7"/>
      <c r="C110" s="55">
        <f>IF(A112="","",INDEX('TAKIM KAYIT'!$C$6:$C$125,MATCH(C112,'TAKIM KAYIT'!$C$6:$C$125,0)-2))</f>
      </c>
      <c r="D110" s="8">
        <f>IF(ISERROR(VLOOKUP($C110,'START LİSTE'!$B$6:$F$1031,2,0)),"",VLOOKUP($C110,'START LİSTE'!$B$6:$F$1031,2,0))</f>
      </c>
      <c r="E110" s="9">
        <f>IF(ISERROR(VLOOKUP($C110,'START LİSTE'!$B$6:$F$1031,4,0)),"",VLOOKUP($C110,'START LİSTE'!$B$6:$F$1031,4,0))</f>
      </c>
      <c r="F110" s="10">
        <f>IF(ISERROR(VLOOKUP($C110,'FERDİ SONUÇ'!$B$6:$H$1140,6,0)),"",VLOOKUP($C110,'FERDİ SONUÇ'!$B$6:$H$1140,6,0))</f>
      </c>
      <c r="G110" s="12" t="str">
        <f>IF(OR(E110="",F110="DQ",F110="DNF",F110="DNS",F110=""),"-",VLOOKUP(C110,'FERDİ SONUÇ'!$B$6:$H$1140,7,0))</f>
        <v>-</v>
      </c>
      <c r="H110" s="13"/>
    </row>
    <row r="111" spans="1:8" ht="14.25" customHeight="1">
      <c r="A111" s="14"/>
      <c r="B111" s="15"/>
      <c r="C111" s="57">
        <f>IF(A112="","",INDEX('TAKIM KAYIT'!$C$6:$C$125,MATCH(C112,'TAKIM KAYIT'!$C$6:$C$125,0)-1))</f>
      </c>
      <c r="D111" s="16">
        <f>IF(ISERROR(VLOOKUP($C111,'START LİSTE'!$B$6:$F$1031,2,0)),"",VLOOKUP($C111,'START LİSTE'!$B$6:$F$1031,2,0))</f>
      </c>
      <c r="E111" s="17">
        <f>IF(ISERROR(VLOOKUP($C111,'START LİSTE'!$B$6:$F$1031,4,0)),"",VLOOKUP($C111,'START LİSTE'!$B$6:$F$1031,4,0))</f>
      </c>
      <c r="F111" s="18">
        <f>IF(ISERROR(VLOOKUP($C111,'FERDİ SONUÇ'!$B$6:$H$1140,6,0)),"",VLOOKUP($C111,'FERDİ SONUÇ'!$B$6:$H$1140,6,0))</f>
      </c>
      <c r="G111" s="20" t="str">
        <f>IF(OR(E111="",F111="DQ",F111="DNF",F111="DNS",F111=""),"-",VLOOKUP(C111,'FERDİ SONUÇ'!$B$6:$H$1140,7,0))</f>
        <v>-</v>
      </c>
      <c r="H111" s="21"/>
    </row>
    <row r="112" spans="1:8" ht="14.25" customHeight="1">
      <c r="A112" s="60">
        <f>IF(ISERROR(SMALL('TAKIM KAYIT'!$A$6:$A$125,27)),"",SMALL('TAKIM KAYIT'!$A$6:$A$125,27))</f>
      </c>
      <c r="B112" s="15">
        <f>IF(A112="","",VLOOKUP(A112,'TAKIM KAYIT'!$A$6:$J$125,2,FALSE))</f>
      </c>
      <c r="C112" s="57">
        <f>IF(A112="","",VLOOKUP(A112,'TAKIM KAYIT'!$A$6:$J$125,3,FALSE))</f>
      </c>
      <c r="D112" s="16">
        <f>IF(ISERROR(VLOOKUP($C112,'START LİSTE'!$B$6:$F$1031,2,0)),"",VLOOKUP($C112,'START LİSTE'!$B$6:$F$1031,2,0))</f>
      </c>
      <c r="E112" s="17">
        <f>IF(ISERROR(VLOOKUP($C112,'START LİSTE'!$B$6:$F$1031,4,0)),"",VLOOKUP($C112,'START LİSTE'!$B$6:$F$1031,4,0))</f>
      </c>
      <c r="F112" s="18">
        <f>IF(ISERROR(VLOOKUP($C112,'FERDİ SONUÇ'!$B$6:$H$1140,6,0)),"",VLOOKUP($C112,'FERDİ SONUÇ'!$B$6:$H$1140,6,0))</f>
      </c>
      <c r="G112" s="20" t="str">
        <f>IF(OR(E112="",F112="DQ",F112="DNF",F112="DNS",F112=""),"-",VLOOKUP(C112,'FERDİ SONUÇ'!$B$6:$H$1140,7,0))</f>
        <v>-</v>
      </c>
      <c r="H112" s="22">
        <f>IF(A112="","",VLOOKUP(A112,'TAKIM KAYIT'!$A$6:$K$125,10,FALSE))</f>
      </c>
    </row>
    <row r="113" spans="1:8" ht="14.25" customHeight="1">
      <c r="A113" s="14"/>
      <c r="B113" s="15"/>
      <c r="C113" s="57">
        <f>IF(A112="","",INDEX('TAKIM KAYIT'!$C$6:$C$125,MATCH(C112,'TAKIM KAYIT'!$C$6:$C$125,0)+1))</f>
      </c>
      <c r="D113" s="16">
        <f>IF(ISERROR(VLOOKUP($C113,'START LİSTE'!$B$6:$F$1031,2,0)),"",VLOOKUP($C113,'START LİSTE'!$B$6:$F$1031,2,0))</f>
      </c>
      <c r="E113" s="17">
        <f>IF(ISERROR(VLOOKUP($C113,'START LİSTE'!$B$6:$F$1031,4,0)),"",VLOOKUP($C113,'START LİSTE'!$B$6:$F$1031,4,0))</f>
      </c>
      <c r="F113" s="18">
        <f>IF(ISERROR(VLOOKUP($C113,'FERDİ SONUÇ'!$B$6:$H$1140,6,0)),"",VLOOKUP($C113,'FERDİ SONUÇ'!$B$6:$H$1140,6,0))</f>
      </c>
      <c r="G113" s="20" t="str">
        <f>IF(OR(E113="",F113="DQ",F113="DNF",F113="DNS",F113=""),"-",VLOOKUP(C113,'FERDİ SONUÇ'!$B$6:$H$1140,7,0))</f>
        <v>-</v>
      </c>
      <c r="H113" s="21"/>
    </row>
    <row r="114" spans="1:8" ht="14.25" customHeight="1">
      <c r="A114" s="6"/>
      <c r="B114" s="7"/>
      <c r="C114" s="55">
        <f>IF(A116="","",INDEX('TAKIM KAYIT'!$C$6:$C$125,MATCH(C116,'TAKIM KAYIT'!$C$6:$C$125,0)-2))</f>
      </c>
      <c r="D114" s="8">
        <f>IF(ISERROR(VLOOKUP($C114,'START LİSTE'!$B$6:$F$1031,2,0)),"",VLOOKUP($C114,'START LİSTE'!$B$6:$F$1031,2,0))</f>
      </c>
      <c r="E114" s="9">
        <f>IF(ISERROR(VLOOKUP($C114,'START LİSTE'!$B$6:$F$1031,4,0)),"",VLOOKUP($C114,'START LİSTE'!$B$6:$F$1031,4,0))</f>
      </c>
      <c r="F114" s="10">
        <f>IF(ISERROR(VLOOKUP($C114,'FERDİ SONUÇ'!$B$6:$H$1140,6,0)),"",VLOOKUP($C114,'FERDİ SONUÇ'!$B$6:$H$1140,6,0))</f>
      </c>
      <c r="G114" s="12" t="str">
        <f>IF(OR(E114="",F114="DQ",F114="DNF",F114="DNS",F114=""),"-",VLOOKUP(C114,'FERDİ SONUÇ'!$B$6:$H$1140,7,0))</f>
        <v>-</v>
      </c>
      <c r="H114" s="13"/>
    </row>
    <row r="115" spans="1:8" ht="14.25" customHeight="1">
      <c r="A115" s="14"/>
      <c r="B115" s="15"/>
      <c r="C115" s="57">
        <f>IF(A116="","",INDEX('TAKIM KAYIT'!$C$6:$C$125,MATCH(C116,'TAKIM KAYIT'!$C$6:$C$125,0)-1))</f>
      </c>
      <c r="D115" s="16">
        <f>IF(ISERROR(VLOOKUP($C115,'START LİSTE'!$B$6:$F$1031,2,0)),"",VLOOKUP($C115,'START LİSTE'!$B$6:$F$1031,2,0))</f>
      </c>
      <c r="E115" s="17">
        <f>IF(ISERROR(VLOOKUP($C115,'START LİSTE'!$B$6:$F$1031,4,0)),"",VLOOKUP($C115,'START LİSTE'!$B$6:$F$1031,4,0))</f>
      </c>
      <c r="F115" s="18">
        <f>IF(ISERROR(VLOOKUP($C115,'FERDİ SONUÇ'!$B$6:$H$1140,6,0)),"",VLOOKUP($C115,'FERDİ SONUÇ'!$B$6:$H$1140,6,0))</f>
      </c>
      <c r="G115" s="20" t="str">
        <f>IF(OR(E115="",F115="DQ",F115="DNF",F115="DNS",F115=""),"-",VLOOKUP(C115,'FERDİ SONUÇ'!$B$6:$H$1140,7,0))</f>
        <v>-</v>
      </c>
      <c r="H115" s="21"/>
    </row>
    <row r="116" spans="1:8" ht="14.25" customHeight="1">
      <c r="A116" s="60">
        <f>IF(ISERROR(SMALL('TAKIM KAYIT'!$A$6:$A$125,28)),"",SMALL('TAKIM KAYIT'!$A$6:$A$125,28))</f>
      </c>
      <c r="B116" s="15">
        <f>IF(A116="","",VLOOKUP(A116,'TAKIM KAYIT'!$A$6:$J$125,2,FALSE))</f>
      </c>
      <c r="C116" s="57">
        <f>IF(A116="","",VLOOKUP(A116,'TAKIM KAYIT'!$A$6:$J$125,3,FALSE))</f>
      </c>
      <c r="D116" s="16">
        <f>IF(ISERROR(VLOOKUP($C116,'START LİSTE'!$B$6:$F$1031,2,0)),"",VLOOKUP($C116,'START LİSTE'!$B$6:$F$1031,2,0))</f>
      </c>
      <c r="E116" s="17">
        <f>IF(ISERROR(VLOOKUP($C116,'START LİSTE'!$B$6:$F$1031,4,0)),"",VLOOKUP($C116,'START LİSTE'!$B$6:$F$1031,4,0))</f>
      </c>
      <c r="F116" s="18">
        <f>IF(ISERROR(VLOOKUP($C116,'FERDİ SONUÇ'!$B$6:$H$1140,6,0)),"",VLOOKUP($C116,'FERDİ SONUÇ'!$B$6:$H$1140,6,0))</f>
      </c>
      <c r="G116" s="20" t="str">
        <f>IF(OR(E116="",F116="DQ",F116="DNF",F116="DNS",F116=""),"-",VLOOKUP(C116,'FERDİ SONUÇ'!$B$6:$H$1140,7,0))</f>
        <v>-</v>
      </c>
      <c r="H116" s="22">
        <f>IF(A116="","",VLOOKUP(A116,'TAKIM KAYIT'!$A$6:$K$125,10,FALSE))</f>
      </c>
    </row>
    <row r="117" spans="1:8" ht="14.25" customHeight="1">
      <c r="A117" s="14"/>
      <c r="B117" s="15"/>
      <c r="C117" s="57">
        <f>IF(A116="","",INDEX('TAKIM KAYIT'!$C$6:$C$125,MATCH(C116,'TAKIM KAYIT'!$C$6:$C$125,0)+1))</f>
      </c>
      <c r="D117" s="16">
        <f>IF(ISERROR(VLOOKUP($C117,'START LİSTE'!$B$6:$F$1031,2,0)),"",VLOOKUP($C117,'START LİSTE'!$B$6:$F$1031,2,0))</f>
      </c>
      <c r="E117" s="17">
        <f>IF(ISERROR(VLOOKUP($C117,'START LİSTE'!$B$6:$F$1031,4,0)),"",VLOOKUP($C117,'START LİSTE'!$B$6:$F$1031,4,0))</f>
      </c>
      <c r="F117" s="18">
        <f>IF(ISERROR(VLOOKUP($C117,'FERDİ SONUÇ'!$B$6:$H$1140,6,0)),"",VLOOKUP($C117,'FERDİ SONUÇ'!$B$6:$H$1140,6,0))</f>
      </c>
      <c r="G117" s="20" t="str">
        <f>IF(OR(E117="",F117="DQ",F117="DNF",F117="DNS",F117=""),"-",VLOOKUP(C117,'FERDİ SONUÇ'!$B$6:$H$1140,7,0))</f>
        <v>-</v>
      </c>
      <c r="H117" s="21"/>
    </row>
    <row r="118" spans="1:8" ht="14.25" customHeight="1">
      <c r="A118" s="6"/>
      <c r="B118" s="7"/>
      <c r="C118" s="55">
        <f>IF(A120="","",INDEX('TAKIM KAYIT'!$C$6:$C$125,MATCH(C120,'TAKIM KAYIT'!$C$6:$C$125,0)-2))</f>
      </c>
      <c r="D118" s="8">
        <f>IF(ISERROR(VLOOKUP($C118,'START LİSTE'!$B$6:$F$1031,2,0)),"",VLOOKUP($C118,'START LİSTE'!$B$6:$F$1031,2,0))</f>
      </c>
      <c r="E118" s="9">
        <f>IF(ISERROR(VLOOKUP($C118,'START LİSTE'!$B$6:$F$1031,4,0)),"",VLOOKUP($C118,'START LİSTE'!$B$6:$F$1031,4,0))</f>
      </c>
      <c r="F118" s="10">
        <f>IF(ISERROR(VLOOKUP($C118,'FERDİ SONUÇ'!$B$6:$H$1140,6,0)),"",VLOOKUP($C118,'FERDİ SONUÇ'!$B$6:$H$1140,6,0))</f>
      </c>
      <c r="G118" s="12" t="str">
        <f>IF(OR(E118="",F118="DQ",F118="DNF",F118="DNS",F118=""),"-",VLOOKUP(C118,'FERDİ SONUÇ'!$B$6:$H$1140,7,0))</f>
        <v>-</v>
      </c>
      <c r="H118" s="13"/>
    </row>
    <row r="119" spans="1:8" ht="14.25" customHeight="1">
      <c r="A119" s="14"/>
      <c r="B119" s="15"/>
      <c r="C119" s="57">
        <f>IF(A120="","",INDEX('TAKIM KAYIT'!$C$6:$C$125,MATCH(C120,'TAKIM KAYIT'!$C$6:$C$125,0)-1))</f>
      </c>
      <c r="D119" s="16">
        <f>IF(ISERROR(VLOOKUP($C119,'START LİSTE'!$B$6:$F$1031,2,0)),"",VLOOKUP($C119,'START LİSTE'!$B$6:$F$1031,2,0))</f>
      </c>
      <c r="E119" s="17">
        <f>IF(ISERROR(VLOOKUP($C119,'START LİSTE'!$B$6:$F$1031,4,0)),"",VLOOKUP($C119,'START LİSTE'!$B$6:$F$1031,4,0))</f>
      </c>
      <c r="F119" s="18">
        <f>IF(ISERROR(VLOOKUP($C119,'FERDİ SONUÇ'!$B$6:$H$1140,6,0)),"",VLOOKUP($C119,'FERDİ SONUÇ'!$B$6:$H$1140,6,0))</f>
      </c>
      <c r="G119" s="20" t="str">
        <f>IF(OR(E119="",F119="DQ",F119="DNF",F119="DNS",F119=""),"-",VLOOKUP(C119,'FERDİ SONUÇ'!$B$6:$H$1140,7,0))</f>
        <v>-</v>
      </c>
      <c r="H119" s="21"/>
    </row>
    <row r="120" spans="1:8" ht="14.25" customHeight="1">
      <c r="A120" s="60">
        <f>IF(ISERROR(SMALL('TAKIM KAYIT'!$A$6:$A$125,29)),"",SMALL('TAKIM KAYIT'!$A$6:$A$125,29))</f>
      </c>
      <c r="B120" s="15">
        <f>IF(A120="","",VLOOKUP(A120,'TAKIM KAYIT'!$A$6:$J$125,2,FALSE))</f>
      </c>
      <c r="C120" s="57">
        <f>IF(A120="","",VLOOKUP(A120,'TAKIM KAYIT'!$A$6:$J$125,3,FALSE))</f>
      </c>
      <c r="D120" s="16">
        <f>IF(ISERROR(VLOOKUP($C120,'START LİSTE'!$B$6:$F$1031,2,0)),"",VLOOKUP($C120,'START LİSTE'!$B$6:$F$1031,2,0))</f>
      </c>
      <c r="E120" s="17">
        <f>IF(ISERROR(VLOOKUP($C120,'START LİSTE'!$B$6:$F$1031,4,0)),"",VLOOKUP($C120,'START LİSTE'!$B$6:$F$1031,4,0))</f>
      </c>
      <c r="F120" s="18">
        <f>IF(ISERROR(VLOOKUP($C120,'FERDİ SONUÇ'!$B$6:$H$1140,6,0)),"",VLOOKUP($C120,'FERDİ SONUÇ'!$B$6:$H$1140,6,0))</f>
      </c>
      <c r="G120" s="20" t="str">
        <f>IF(OR(E120="",F120="DQ",F120="DNF",F120="DNS",F120=""),"-",VLOOKUP(C120,'FERDİ SONUÇ'!$B$6:$H$1140,7,0))</f>
        <v>-</v>
      </c>
      <c r="H120" s="22">
        <f>IF(A120="","",VLOOKUP(A120,'TAKIM KAYIT'!$A$6:$K$125,10,FALSE))</f>
      </c>
    </row>
    <row r="121" spans="1:8" ht="14.25" customHeight="1">
      <c r="A121" s="14"/>
      <c r="B121" s="15"/>
      <c r="C121" s="57">
        <f>IF(A120="","",INDEX('TAKIM KAYIT'!$C$6:$C$125,MATCH(C120,'TAKIM KAYIT'!$C$6:$C$125,0)+1))</f>
      </c>
      <c r="D121" s="16">
        <f>IF(ISERROR(VLOOKUP($C121,'START LİSTE'!$B$6:$F$1031,2,0)),"",VLOOKUP($C121,'START LİSTE'!$B$6:$F$1031,2,0))</f>
      </c>
      <c r="E121" s="17">
        <f>IF(ISERROR(VLOOKUP($C121,'START LİSTE'!$B$6:$F$1031,4,0)),"",VLOOKUP($C121,'START LİSTE'!$B$6:$F$1031,4,0))</f>
      </c>
      <c r="F121" s="18">
        <f>IF(ISERROR(VLOOKUP($C121,'FERDİ SONUÇ'!$B$6:$H$1140,6,0)),"",VLOOKUP($C121,'FERDİ SONUÇ'!$B$6:$H$1140,6,0))</f>
      </c>
      <c r="G121" s="20" t="str">
        <f>IF(OR(E121="",F121="DQ",F121="DNF",F121="DNS",F121=""),"-",VLOOKUP(C121,'FERDİ SONUÇ'!$B$6:$H$1140,7,0))</f>
        <v>-</v>
      </c>
      <c r="H121" s="21"/>
    </row>
    <row r="122" spans="1:8" ht="14.25" customHeight="1">
      <c r="A122" s="6"/>
      <c r="B122" s="7"/>
      <c r="C122" s="55">
        <f>IF(A124="","",INDEX('TAKIM KAYIT'!$C$6:$C$125,MATCH(C124,'TAKIM KAYIT'!$C$6:$C$125,0)-2))</f>
      </c>
      <c r="D122" s="8">
        <f>IF(ISERROR(VLOOKUP($C122,'START LİSTE'!$B$6:$F$1031,2,0)),"",VLOOKUP($C122,'START LİSTE'!$B$6:$F$1031,2,0))</f>
      </c>
      <c r="E122" s="9">
        <f>IF(ISERROR(VLOOKUP($C122,'START LİSTE'!$B$6:$F$1031,4,0)),"",VLOOKUP($C122,'START LİSTE'!$B$6:$F$1031,4,0))</f>
      </c>
      <c r="F122" s="10">
        <f>IF(ISERROR(VLOOKUP($C122,'FERDİ SONUÇ'!$B$6:$H$1140,6,0)),"",VLOOKUP($C122,'FERDİ SONUÇ'!$B$6:$H$1140,6,0))</f>
      </c>
      <c r="G122" s="12" t="str">
        <f>IF(OR(E122="",F122="DQ",F122="DNF",F122="DNS",F122=""),"-",VLOOKUP(C122,'FERDİ SONUÇ'!$B$6:$H$1140,7,0))</f>
        <v>-</v>
      </c>
      <c r="H122" s="13"/>
    </row>
    <row r="123" spans="1:8" ht="14.25" customHeight="1">
      <c r="A123" s="14"/>
      <c r="B123" s="15"/>
      <c r="C123" s="57">
        <f>IF(A124="","",INDEX('TAKIM KAYIT'!$C$6:$C$125,MATCH(C124,'TAKIM KAYIT'!$C$6:$C$125,0)-1))</f>
      </c>
      <c r="D123" s="16">
        <f>IF(ISERROR(VLOOKUP($C123,'START LİSTE'!$B$6:$F$1031,2,0)),"",VLOOKUP($C123,'START LİSTE'!$B$6:$F$1031,2,0))</f>
      </c>
      <c r="E123" s="17">
        <f>IF(ISERROR(VLOOKUP($C123,'START LİSTE'!$B$6:$F$1031,4,0)),"",VLOOKUP($C123,'START LİSTE'!$B$6:$F$1031,4,0))</f>
      </c>
      <c r="F123" s="18">
        <f>IF(ISERROR(VLOOKUP($C123,'FERDİ SONUÇ'!$B$6:$H$1140,6,0)),"",VLOOKUP($C123,'FERDİ SONUÇ'!$B$6:$H$1140,6,0))</f>
      </c>
      <c r="G123" s="20" t="str">
        <f>IF(OR(E123="",F123="DQ",F123="DNF",F123="DNS",F123=""),"-",VLOOKUP(C123,'FERDİ SONUÇ'!$B$6:$H$1140,7,0))</f>
        <v>-</v>
      </c>
      <c r="H123" s="21"/>
    </row>
    <row r="124" spans="1:8" ht="14.25" customHeight="1">
      <c r="A124" s="60">
        <f>IF(ISERROR(SMALL('TAKIM KAYIT'!$A$6:$A$125,30)),"",SMALL('TAKIM KAYIT'!$A$6:$A$125,30))</f>
      </c>
      <c r="B124" s="15">
        <f>IF(A124="","",VLOOKUP(A124,'TAKIM KAYIT'!$A$6:$J$125,2,FALSE))</f>
      </c>
      <c r="C124" s="57">
        <f>IF(A124="","",VLOOKUP(A124,'TAKIM KAYIT'!$A$6:$J$125,3,FALSE))</f>
      </c>
      <c r="D124" s="16">
        <f>IF(ISERROR(VLOOKUP($C124,'START LİSTE'!$B$6:$F$1031,2,0)),"",VLOOKUP($C124,'START LİSTE'!$B$6:$F$1031,2,0))</f>
      </c>
      <c r="E124" s="17">
        <f>IF(ISERROR(VLOOKUP($C124,'START LİSTE'!$B$6:$F$1031,4,0)),"",VLOOKUP($C124,'START LİSTE'!$B$6:$F$1031,4,0))</f>
      </c>
      <c r="F124" s="18">
        <f>IF(ISERROR(VLOOKUP($C124,'FERDİ SONUÇ'!$B$6:$H$1140,6,0)),"",VLOOKUP($C124,'FERDİ SONUÇ'!$B$6:$H$1140,6,0))</f>
      </c>
      <c r="G124" s="20" t="str">
        <f>IF(OR(E124="",F124="DQ",F124="DNF",F124="DNS",F124=""),"-",VLOOKUP(C124,'FERDİ SONUÇ'!$B$6:$H$1140,7,0))</f>
        <v>-</v>
      </c>
      <c r="H124" s="22">
        <f>IF(A124="","",VLOOKUP(A124,'TAKIM KAYIT'!$A$6:$K$125,10,FALSE))</f>
      </c>
    </row>
    <row r="125" spans="1:8" ht="14.25" customHeight="1">
      <c r="A125" s="14"/>
      <c r="B125" s="15"/>
      <c r="C125" s="57">
        <f>IF(A124="","",INDEX('TAKIM KAYIT'!$C$6:$C$125,MATCH(C124,'TAKIM KAYIT'!$C$6:$C$125,0)+1))</f>
      </c>
      <c r="D125" s="16">
        <f>IF(ISERROR(VLOOKUP($C125,'START LİSTE'!$B$6:$F$1031,2,0)),"",VLOOKUP($C125,'START LİSTE'!$B$6:$F$1031,2,0))</f>
      </c>
      <c r="E125" s="17">
        <f>IF(ISERROR(VLOOKUP($C125,'START LİSTE'!$B$6:$F$1031,4,0)),"",VLOOKUP($C125,'START LİSTE'!$B$6:$F$1031,4,0))</f>
      </c>
      <c r="F125" s="18">
        <f>IF(ISERROR(VLOOKUP($C125,'FERDİ SONUÇ'!$B$6:$H$1140,6,0)),"",VLOOKUP($C125,'FERDİ SONUÇ'!$B$6:$H$1140,6,0))</f>
      </c>
      <c r="G125" s="20" t="str">
        <f>IF(OR(E125="",F125="DQ",F125="DNF",F125="DNS",F125=""),"-",VLOOKUP(C125,'FERDİ SONUÇ'!$B$6:$H$1140,7,0))</f>
        <v>-</v>
      </c>
      <c r="H125" s="21"/>
    </row>
  </sheetData>
  <sheetProtection password="EF9D" sheet="1"/>
  <mergeCells count="6">
    <mergeCell ref="F4:H4"/>
    <mergeCell ref="A2:H2"/>
    <mergeCell ref="A1:H1"/>
    <mergeCell ref="A3:H3"/>
    <mergeCell ref="A4:B4"/>
    <mergeCell ref="C4:D4"/>
  </mergeCells>
  <conditionalFormatting sqref="B5">
    <cfRule type="duplicateValues" priority="4" dxfId="1" stopIfTrue="1">
      <formula>AND(COUNTIF($B$5:$B$5,B5)&gt;1,NOT(ISBLANK(B5)))</formula>
    </cfRule>
  </conditionalFormatting>
  <conditionalFormatting sqref="A6:A125">
    <cfRule type="cellIs" priority="1" dxfId="5" operator="greaterThan">
      <formula>1000</formula>
    </cfRule>
    <cfRule type="cellIs" priority="2" dxfId="1" operator="greaterThan">
      <formula>"&gt;1000"</formula>
    </cfRule>
  </conditionalFormatting>
  <conditionalFormatting sqref="H6:H125">
    <cfRule type="duplicateValues" priority="178" dxfId="1" stopIfTrue="1">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dimension ref="A1:R8"/>
  <sheetViews>
    <sheetView zoomScalePageLayoutView="0" workbookViewId="0" topLeftCell="A1">
      <selection activeCell="H9" sqref="H9"/>
    </sheetView>
  </sheetViews>
  <sheetFormatPr defaultColWidth="9.00390625" defaultRowHeight="12.75"/>
  <sheetData>
    <row r="1" spans="1:18" ht="40.5" customHeight="1">
      <c r="A1" s="165" t="s">
        <v>17</v>
      </c>
      <c r="B1" s="166"/>
      <c r="C1" s="166"/>
      <c r="D1" s="166"/>
      <c r="E1" s="166"/>
      <c r="F1" s="166"/>
      <c r="G1" s="166"/>
      <c r="H1" s="166"/>
      <c r="I1" s="166"/>
      <c r="J1" s="166"/>
      <c r="K1" s="166"/>
      <c r="L1" s="166"/>
      <c r="M1" s="166"/>
      <c r="N1" s="166"/>
      <c r="O1" s="166"/>
      <c r="P1" s="166"/>
      <c r="Q1" s="166"/>
      <c r="R1" s="167"/>
    </row>
    <row r="2" spans="1:18" ht="44.25" customHeight="1">
      <c r="A2" s="162" t="s">
        <v>25</v>
      </c>
      <c r="B2" s="163"/>
      <c r="C2" s="163"/>
      <c r="D2" s="163"/>
      <c r="E2" s="163"/>
      <c r="F2" s="163"/>
      <c r="G2" s="163"/>
      <c r="H2" s="163"/>
      <c r="I2" s="163"/>
      <c r="J2" s="163"/>
      <c r="K2" s="163"/>
      <c r="L2" s="163"/>
      <c r="M2" s="163"/>
      <c r="N2" s="163"/>
      <c r="O2" s="163"/>
      <c r="P2" s="163"/>
      <c r="Q2" s="163"/>
      <c r="R2" s="164"/>
    </row>
    <row r="3" spans="1:18" ht="44.25" customHeight="1">
      <c r="A3" s="162" t="s">
        <v>26</v>
      </c>
      <c r="B3" s="163"/>
      <c r="C3" s="163"/>
      <c r="D3" s="163"/>
      <c r="E3" s="163"/>
      <c r="F3" s="163"/>
      <c r="G3" s="163"/>
      <c r="H3" s="163"/>
      <c r="I3" s="163"/>
      <c r="J3" s="163"/>
      <c r="K3" s="163"/>
      <c r="L3" s="163"/>
      <c r="M3" s="163"/>
      <c r="N3" s="163"/>
      <c r="O3" s="163"/>
      <c r="P3" s="163"/>
      <c r="Q3" s="163"/>
      <c r="R3" s="164"/>
    </row>
    <row r="4" spans="1:18" ht="44.25" customHeight="1">
      <c r="A4" s="162" t="s">
        <v>18</v>
      </c>
      <c r="B4" s="163"/>
      <c r="C4" s="163"/>
      <c r="D4" s="163"/>
      <c r="E4" s="163"/>
      <c r="F4" s="163"/>
      <c r="G4" s="163"/>
      <c r="H4" s="163"/>
      <c r="I4" s="163"/>
      <c r="J4" s="163"/>
      <c r="K4" s="163"/>
      <c r="L4" s="163"/>
      <c r="M4" s="163"/>
      <c r="N4" s="163"/>
      <c r="O4" s="163"/>
      <c r="P4" s="163"/>
      <c r="Q4" s="163"/>
      <c r="R4" s="164"/>
    </row>
    <row r="5" spans="1:18" ht="44.25" customHeight="1">
      <c r="A5" s="162" t="s">
        <v>19</v>
      </c>
      <c r="B5" s="163"/>
      <c r="C5" s="163"/>
      <c r="D5" s="163"/>
      <c r="E5" s="163"/>
      <c r="F5" s="163"/>
      <c r="G5" s="163"/>
      <c r="H5" s="163"/>
      <c r="I5" s="163"/>
      <c r="J5" s="163"/>
      <c r="K5" s="163"/>
      <c r="L5" s="163"/>
      <c r="M5" s="163"/>
      <c r="N5" s="163"/>
      <c r="O5" s="163"/>
      <c r="P5" s="163"/>
      <c r="Q5" s="163"/>
      <c r="R5" s="164"/>
    </row>
    <row r="6" spans="1:18" ht="44.25" customHeight="1">
      <c r="A6" s="162" t="s">
        <v>20</v>
      </c>
      <c r="B6" s="163"/>
      <c r="C6" s="163"/>
      <c r="D6" s="163"/>
      <c r="E6" s="163"/>
      <c r="F6" s="163"/>
      <c r="G6" s="163"/>
      <c r="H6" s="163"/>
      <c r="I6" s="163"/>
      <c r="J6" s="163"/>
      <c r="K6" s="163"/>
      <c r="L6" s="163"/>
      <c r="M6" s="163"/>
      <c r="N6" s="163"/>
      <c r="O6" s="163"/>
      <c r="P6" s="163"/>
      <c r="Q6" s="163"/>
      <c r="R6" s="164"/>
    </row>
    <row r="7" spans="1:18" ht="44.25" customHeight="1">
      <c r="A7" s="162" t="s">
        <v>21</v>
      </c>
      <c r="B7" s="163"/>
      <c r="C7" s="163"/>
      <c r="D7" s="163"/>
      <c r="E7" s="163"/>
      <c r="F7" s="163"/>
      <c r="G7" s="163"/>
      <c r="H7" s="163"/>
      <c r="I7" s="163"/>
      <c r="J7" s="163"/>
      <c r="K7" s="163"/>
      <c r="L7" s="163"/>
      <c r="M7" s="163"/>
      <c r="N7" s="163"/>
      <c r="O7" s="163"/>
      <c r="P7" s="163"/>
      <c r="Q7" s="163"/>
      <c r="R7" s="164"/>
    </row>
    <row r="8" spans="1:18" ht="71.25" customHeight="1">
      <c r="A8" s="162" t="s">
        <v>27</v>
      </c>
      <c r="B8" s="163"/>
      <c r="C8" s="163"/>
      <c r="D8" s="163"/>
      <c r="E8" s="163"/>
      <c r="F8" s="163"/>
      <c r="G8" s="163"/>
      <c r="H8" s="163"/>
      <c r="I8" s="163"/>
      <c r="J8" s="163"/>
      <c r="K8" s="163"/>
      <c r="L8" s="163"/>
      <c r="M8" s="163"/>
      <c r="N8" s="163"/>
      <c r="O8" s="163"/>
      <c r="P8" s="163"/>
      <c r="Q8" s="163"/>
      <c r="R8" s="164"/>
    </row>
    <row r="9" ht="6.75" customHeight="1"/>
    <row r="10" ht="6.75" customHeight="1"/>
    <row r="11" ht="6.75" customHeight="1"/>
    <row r="12" ht="6.75" customHeight="1"/>
    <row r="13" ht="6.75" customHeight="1"/>
    <row r="14" ht="6.75" customHeight="1"/>
    <row r="15" ht="6.75" customHeight="1"/>
    <row r="16" ht="6.75" customHeight="1"/>
    <row r="17" ht="6.75" customHeight="1"/>
    <row r="18" ht="6.75" customHeight="1"/>
    <row r="19" ht="6.75" customHeight="1"/>
    <row r="20" ht="6.75" customHeight="1"/>
    <row r="21" ht="6.75" customHeight="1"/>
    <row r="22" ht="6.75" customHeight="1"/>
    <row r="23" ht="6.75" customHeight="1"/>
    <row r="24" ht="6.75" customHeight="1"/>
    <row r="25" ht="6.75" customHeight="1"/>
    <row r="26" ht="6.75" customHeight="1"/>
    <row r="27" ht="6.75" customHeight="1"/>
    <row r="28" ht="6.75" customHeight="1"/>
    <row r="29" ht="6.75" customHeight="1"/>
    <row r="30" ht="6.75" customHeight="1"/>
    <row r="31" ht="6.75" customHeight="1"/>
    <row r="32" ht="6.75" customHeight="1"/>
    <row r="33" ht="6.75" customHeight="1"/>
    <row r="34" ht="6.75" customHeight="1"/>
    <row r="35" ht="6.75" customHeight="1"/>
    <row r="36" ht="6.75" customHeight="1"/>
  </sheetData>
  <sheetProtection/>
  <mergeCells count="8">
    <mergeCell ref="A7:R7"/>
    <mergeCell ref="A8:R8"/>
    <mergeCell ref="A1:R1"/>
    <mergeCell ref="A2:R2"/>
    <mergeCell ref="A3:R3"/>
    <mergeCell ref="A4:R4"/>
    <mergeCell ref="A5:R5"/>
    <mergeCell ref="A6:R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oh</cp:lastModifiedBy>
  <cp:lastPrinted>2014-02-02T10:18:20Z</cp:lastPrinted>
  <dcterms:created xsi:type="dcterms:W3CDTF">2008-08-11T14:10:37Z</dcterms:created>
  <dcterms:modified xsi:type="dcterms:W3CDTF">2014-02-02T10:18:59Z</dcterms:modified>
  <cp:category/>
  <cp:version/>
  <cp:contentType/>
  <cp:contentStatus/>
</cp:coreProperties>
</file>