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0"/>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SONUÇ'!$A$1:$H$115</definedName>
    <definedName name="_xlnm.Print_Area" localSheetId="0">'KAPAK'!$A$1:$C$33</definedName>
    <definedName name="_xlnm.Print_Area" localSheetId="1">'START LİSTE'!$A$1:$F$121</definedName>
    <definedName name="_xlnm.Print_Area" localSheetId="3">'TAKIM KAYIT'!$A$1:$J$125</definedName>
    <definedName name="_xlnm.Print_Area" localSheetId="4">'TAKIM SONUÇ'!$A$1:$H$97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<sst xmlns="http://schemas.openxmlformats.org/spreadsheetml/2006/main" count="364" uniqueCount="168">
  <si>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</si>
  <si>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</si>
  <si>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</si>
  <si>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</si>
  <si>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</si>
  <si>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</si>
  <si>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</si>
  <si>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</si>
  <si>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</si>
  <si>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</si>
  <si>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</si>
  <si>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</si>
  <si>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</si>
  <si>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</si>
  <si>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</si>
  <si>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</si>
  <si>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</si>
  <si>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</si>
  <si>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</si>
  <si>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</si>
  <si>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</si>
  <si>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</si>
  <si>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</si>
  <si>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</si>
  <si>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</si>
  <si>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</si>
  <si>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</si>
  <si>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</si>
  <si>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</si>
  <si>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Küçük Erkekler ( 1999-2001 )</t>
  </si>
  <si>
    <t>2000 Metre</t>
  </si>
  <si>
    <t>ELAZIĞ</t>
  </si>
  <si>
    <t>KÜÇÜK VE YILDIZ KULÜPLER BÖL. KROS L. YRŞ. 2. KADEME</t>
  </si>
  <si>
    <r>
      <rPr>
        <b/>
        <sz val="14"/>
        <color indexed="8"/>
        <rFont val="Cambria"/>
        <family val="1"/>
      </rPr>
      <t xml:space="preserve">Türkiye Atletizm Federasyonu
</t>
    </r>
    <r>
      <rPr>
        <b/>
        <sz val="14"/>
        <color indexed="10"/>
        <rFont val="Cambria"/>
        <family val="1"/>
      </rPr>
      <t xml:space="preserve">Elazığ </t>
    </r>
    <r>
      <rPr>
        <b/>
        <sz val="12"/>
        <color indexed="10"/>
        <rFont val="Cambria"/>
        <family val="1"/>
      </rPr>
      <t>Atletizm İl Temsilciliği</t>
    </r>
  </si>
  <si>
    <t>HABİB KAYA</t>
  </si>
  <si>
    <t xml:space="preserve">DİYARBAKIR-EMNİYET </t>
  </si>
  <si>
    <t>T</t>
  </si>
  <si>
    <t>TEKİN TÜRK</t>
  </si>
  <si>
    <t>DENİZ AKDENİZ</t>
  </si>
  <si>
    <t>ÖMER PEKDOĞAN</t>
  </si>
  <si>
    <t>MUCAHİT AKDAĞ</t>
  </si>
  <si>
    <t>ŞANLIURFA GENÇLİK SPOR KULÜBÜ</t>
  </si>
  <si>
    <t>AHMET BİRGÜL</t>
  </si>
  <si>
    <t>YUSUF ÜZEN</t>
  </si>
  <si>
    <t>ÖMER GÖKÇELER</t>
  </si>
  <si>
    <t>ALİ DOĞAN</t>
  </si>
  <si>
    <t>GAZİANTEP İL ÖZEL İDARE SK</t>
  </si>
  <si>
    <t>SERKAN DELİBAŞ</t>
  </si>
  <si>
    <t>FURKAN SAĞÖZEN</t>
  </si>
  <si>
    <t>M. SALİH GÜNDÜZ</t>
  </si>
  <si>
    <t>HALİM BATİ</t>
  </si>
  <si>
    <t>DİYARBAKIR BÜYÜKŞEHİR BELEDİYE SPOR</t>
  </si>
  <si>
    <t>SERKAN AKKURAK</t>
  </si>
  <si>
    <t>MEHMET ŞİRİN DENİZHAN</t>
  </si>
  <si>
    <t>BERHUDAN ONGUN</t>
  </si>
  <si>
    <t>BAYRAM ÖMEROĞLU</t>
  </si>
  <si>
    <t>BATMAN 1955 BATMAN BLD. SPOR</t>
  </si>
  <si>
    <t>FERHAT TÜRKAN</t>
  </si>
  <si>
    <t>ÖZGÜR ÖMEROĞLU</t>
  </si>
  <si>
    <t>İSLAM  YILMAZ</t>
  </si>
  <si>
    <t>SELMAN İLHAN</t>
  </si>
  <si>
    <t>BATMAN-PETROLSPOR KLB.</t>
  </si>
  <si>
    <t>OSMAN TOĞYILDIZ</t>
  </si>
  <si>
    <t>VEYSEL TEMUÇİN</t>
  </si>
  <si>
    <t>SAMET DEMİR</t>
  </si>
  <si>
    <t>AHMET TURAN</t>
  </si>
  <si>
    <t xml:space="preserve">MARDİN  MARGENÇ </t>
  </si>
  <si>
    <t>HAKAN BULUT</t>
  </si>
  <si>
    <t>MEHMET ALİ KERELTİ</t>
  </si>
  <si>
    <t>SELİM SEVEN</t>
  </si>
  <si>
    <t>ABDULKADİR CAN</t>
  </si>
  <si>
    <t>MARDİN ATLETİZM SPOR KULÜBÜ</t>
  </si>
  <si>
    <t>MAHİR ERDEM</t>
  </si>
  <si>
    <t>HASAN ÇEKİN</t>
  </si>
  <si>
    <t>HÜSEYİN ÇEKİN</t>
  </si>
  <si>
    <t>CELAL DELİ</t>
  </si>
  <si>
    <t>KİLİS-GENÇ.HİZ.SPOR İL MUD.KULÜBU</t>
  </si>
  <si>
    <t>BURAK ÇEKİÇ</t>
  </si>
  <si>
    <t>ONUR GÜNDÜZ</t>
  </si>
  <si>
    <t>MUSTAFA ÖZCAN AKTAŞ</t>
  </si>
  <si>
    <t>MURAT SELVİ</t>
  </si>
  <si>
    <t>ELAZIĞ İHTİSAS SPOR KULÜBÜ</t>
  </si>
  <si>
    <t>VEYSEL BAYRAK</t>
  </si>
  <si>
    <t>BÜNYAMİN BEYAZİTLİ</t>
  </si>
  <si>
    <t>İDRİS BARIT</t>
  </si>
  <si>
    <t>ŞİRİN KARABAL</t>
  </si>
  <si>
    <t>DİYARBAKIR KAYAPINAR</t>
  </si>
  <si>
    <t>FIRAT DEMİR</t>
  </si>
  <si>
    <t>MUSA BATURAY</t>
  </si>
  <si>
    <t>MUSTAFA DEMİR</t>
  </si>
  <si>
    <t>MÜSLÜM KAÇAR</t>
  </si>
  <si>
    <t>SİİRT GENÇLİK SPOR KULÜBÜ</t>
  </si>
  <si>
    <t>MAHFUZ KILIÇ</t>
  </si>
  <si>
    <t>HASAN TAŞ</t>
  </si>
  <si>
    <t>ORHAN OYSAL</t>
  </si>
  <si>
    <t>ERKAN TANIŞ</t>
  </si>
  <si>
    <t>SİİRT SPOR LİSESİ SPOR KULÜBÜ</t>
  </si>
  <si>
    <t>AHMET KOÇHAN</t>
  </si>
  <si>
    <t>HÜSEYİN YILDIRIM</t>
  </si>
  <si>
    <t>İBRAHİM ÖZEVİN</t>
  </si>
  <si>
    <t>RAMAZAN GÜNEŞ</t>
  </si>
  <si>
    <t>DİYARBAKIR GSM</t>
  </si>
  <si>
    <t>TAYYAR GÜNEŞ</t>
  </si>
  <si>
    <t>UMUT ÇAKMAK</t>
  </si>
  <si>
    <t>BÜNYAMİN AKYIL</t>
  </si>
  <si>
    <t>MEHMET KUZU</t>
  </si>
  <si>
    <t>DİYARBAKIR ATLETİZM</t>
  </si>
  <si>
    <t>BAYRAM KURT</t>
  </si>
  <si>
    <t>BAHRİ KAYA</t>
  </si>
  <si>
    <t>TUGAY AKBULUT</t>
  </si>
  <si>
    <t>MALATYA DOĞUŞ SK.</t>
  </si>
  <si>
    <t>GURBET HASKUL</t>
  </si>
  <si>
    <t xml:space="preserve">CEBRAİL YILMAZ </t>
  </si>
  <si>
    <t>HASAN KILIÇ</t>
  </si>
  <si>
    <t>UĞUR BAYRAM</t>
  </si>
  <si>
    <t>MALATYA BADMİNTON SK.</t>
  </si>
  <si>
    <t>TAHA ÇOLAK</t>
  </si>
  <si>
    <t xml:space="preserve">MEHMET AKİF AYDIN </t>
  </si>
  <si>
    <t>LATİF BAYRAM</t>
  </si>
  <si>
    <t>MAHSUM ÇAN</t>
  </si>
  <si>
    <t>MALATYA ESENLİK MALATYA BLD.SK.</t>
  </si>
  <si>
    <t>MEHMET ŞAHİN</t>
  </si>
  <si>
    <t>BARIŞ KOYUNCU</t>
  </si>
  <si>
    <t>HAYDAR NURULLAH KARA</t>
  </si>
  <si>
    <t>YASİN YÜCEL</t>
  </si>
  <si>
    <t>MALATYA GHSK.</t>
  </si>
  <si>
    <t>MEHMET TOKSÖZ</t>
  </si>
  <si>
    <t>YAKUP KOP</t>
  </si>
  <si>
    <t>EMRE KORKUT</t>
  </si>
  <si>
    <t>SERKAN PARLAK</t>
  </si>
  <si>
    <t>MALATYA KANO RAFTİNG SK.</t>
  </si>
  <si>
    <t>ABDULKADİR BEYBAŞI</t>
  </si>
  <si>
    <t>SERHAT GÜNDOĞDU</t>
  </si>
  <si>
    <t>FURKAN BİLGİN</t>
  </si>
  <si>
    <t>MUSTAFA YILDIRIM</t>
  </si>
  <si>
    <t>GAZİANTEP ŞAHİNBEY BELEDİYE SPOR K.</t>
  </si>
  <si>
    <t>MEHMET ERTUGRUL KILINÇ</t>
  </si>
  <si>
    <t>MUZAFFER YEŞİLBAĞ</t>
  </si>
  <si>
    <t>KADİR ÖZDEMİR</t>
  </si>
  <si>
    <t>ÖMÜRCAN BULUT</t>
  </si>
  <si>
    <t>MALATYA UGD.SK.</t>
  </si>
  <si>
    <t>EMİRCAN BULUT</t>
  </si>
  <si>
    <t>FIRAT KUYUMCU</t>
  </si>
  <si>
    <t>HÜSEYİN İLHAN</t>
  </si>
  <si>
    <t>MUHAMMET EREN YILMAZ</t>
  </si>
  <si>
    <t>GAZİANTEP GENÇLİK SPOR</t>
  </si>
  <si>
    <t>F</t>
  </si>
  <si>
    <t>UĞUR ŞİMŞİ</t>
  </si>
  <si>
    <t>D.BAKIR KAYAPINAR BEL.</t>
  </si>
  <si>
    <t>AHMET ALTAY</t>
  </si>
  <si>
    <t>SİİRT</t>
  </si>
  <si>
    <t>BARIŞ APAKHAN</t>
  </si>
  <si>
    <t>YUNUS SEVGİN</t>
  </si>
  <si>
    <t>SİNAN YÜZTAŞ</t>
  </si>
  <si>
    <t>İSTANBUL-ZABITA SK (G.ANTEP)</t>
  </si>
  <si>
    <t>MUSTAFA EREN YILMAZ</t>
  </si>
  <si>
    <t>ÖMER DEHMANOĞLU</t>
  </si>
  <si>
    <t>VELAT AKAN</t>
  </si>
  <si>
    <t>HAKKARİ EMEK S.K.</t>
  </si>
  <si>
    <t>MEHMET ERTAŞ</t>
  </si>
  <si>
    <t>ELAZIĞ - FERDİ</t>
  </si>
  <si>
    <t>HAMZA KAÇMAZ</t>
  </si>
  <si>
    <t>A.AZİZ DANIŞ</t>
  </si>
  <si>
    <t>MARDİN MARGENÇ FERDİ</t>
  </si>
  <si>
    <t>M.ALİ ERDAL</t>
  </si>
  <si>
    <t>ADEM BULUT</t>
  </si>
  <si>
    <t>SİDAR ASLAN</t>
  </si>
  <si>
    <t>DNF</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</si>
</sst>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58"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161925</xdr:rowOff>
    </xdr:from>
    <xdr:to>
      <xdr:col>2</xdr:col>
      <xdr:colOff>123825</xdr:colOff>
      <xdr:row>2</xdr:row>
      <xdr:rowOff>190500</xdr:rowOff>
    </xdr:to>
    <xdr:pic>
      <xdr:nvPicPr>
        <xdr:cNvPr id="1" name="Resim 1"/>
        <xdr:cNvPicPr preferRelativeResize="1">
          <a:picLocks noChangeAspect="0"/>
        </xdr:cNvPicPr>
      </xdr:nvPicPr>
      <xdr:blipFill>
        <a:blip r:embed="rId1"/>
        <a:stretch>
          <a:fillRect/>
        </a:stretch>
      </xdr:blipFill>
      <xdr:spPr>
        <a:xfrm>
          <a:off x="180975"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95250</xdr:rowOff>
    </xdr:from>
    <xdr:to>
      <xdr:col>2</xdr:col>
      <xdr:colOff>209550</xdr:colOff>
      <xdr:row>2</xdr:row>
      <xdr:rowOff>200025</xdr:rowOff>
    </xdr:to>
    <xdr:pic>
      <xdr:nvPicPr>
        <xdr:cNvPr id="1" name="Resim 1"/>
        <xdr:cNvPicPr preferRelativeResize="1">
          <a:picLocks noChangeAspect="0"/>
        </xdr:cNvPicPr>
      </xdr:nvPicPr>
      <xdr:blipFill>
        <a:blip r:embed="rId1"/>
        <a:stretch>
          <a:fillRect/>
        </a:stretch>
      </xdr:blipFill>
      <xdr:spPr>
        <a:xfrm>
          <a:off x="209550"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1</xdr:col>
      <xdr:colOff>352425</xdr:colOff>
      <xdr:row>3</xdr:row>
      <xdr:rowOff>19050</xdr:rowOff>
    </xdr:to>
    <xdr:pic>
      <xdr:nvPicPr>
        <xdr:cNvPr id="1" name="Resim 1"/>
        <xdr:cNvPicPr preferRelativeResize="1">
          <a:picLocks noChangeAspect="0"/>
        </xdr:cNvPicPr>
      </xdr:nvPicPr>
      <xdr:blipFill>
        <a:blip r:embed="rId1"/>
        <a:stretch>
          <a:fillRect/>
        </a:stretch>
      </xdr:blipFill>
      <xdr:spPr>
        <a:xfrm>
          <a:off x="19050"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161925</xdr:rowOff>
    </xdr:from>
    <xdr:to>
      <xdr:col>1</xdr:col>
      <xdr:colOff>323850</xdr:colOff>
      <xdr:row>2</xdr:row>
      <xdr:rowOff>219075</xdr:rowOff>
    </xdr:to>
    <xdr:pic>
      <xdr:nvPicPr>
        <xdr:cNvPr id="1" name="Resim 1"/>
        <xdr:cNvPicPr preferRelativeResize="1">
          <a:picLocks noChangeAspect="0"/>
        </xdr:cNvPicPr>
      </xdr:nvPicPr>
      <xdr:blipFill>
        <a:blip r:embed="rId1"/>
        <a:stretch>
          <a:fillRect/>
        </a:stretch>
      </xdr:blipFill>
      <xdr:spPr>
        <a:xfrm>
          <a:off x="28575" y="161925"/>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SheetLayoutView="100" zoomScalePageLayoutView="0" workbookViewId="0" topLeftCell="A1">
      <selection activeCell="G26" sqref="G26"/>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5"/>
      <c r="B1" s="156"/>
      <c r="C1" s="157"/>
    </row>
    <row r="2" spans="1:5" ht="42.75" customHeight="1">
      <c r="A2" s="158" t="s">
        <v>33</v>
      </c>
      <c r="B2" s="159"/>
      <c r="C2" s="160"/>
      <c r="D2" s="57"/>
      <c r="E2" s="57"/>
    </row>
    <row r="3" spans="1:5" ht="24.75" customHeight="1">
      <c r="A3" s="161"/>
      <c r="B3" s="162"/>
      <c r="C3" s="163"/>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4" t="str">
        <f>B24</f>
        <v>KÜÇÜK VE YILDIZ KULÜPLER BÖL. KROS L. YRŞ. 2. KADEME</v>
      </c>
      <c r="B18" s="165"/>
      <c r="C18" s="166"/>
    </row>
    <row r="19" spans="1:3" ht="31.5" customHeight="1">
      <c r="A19" s="167"/>
      <c r="B19" s="165"/>
      <c r="C19" s="166"/>
    </row>
    <row r="20" spans="1:3" ht="28.5" customHeight="1">
      <c r="A20" s="63"/>
      <c r="B20" s="145" t="str">
        <f>B27</f>
        <v>ELAZIĞ</v>
      </c>
      <c r="C20" s="64"/>
    </row>
    <row r="21" spans="1:3" ht="25.5" customHeight="1">
      <c r="A21" s="60"/>
      <c r="B21" s="65"/>
      <c r="C21" s="62"/>
    </row>
    <row r="22" spans="1:3" ht="25.5" customHeight="1">
      <c r="A22" s="60"/>
      <c r="B22" s="65"/>
      <c r="C22" s="62"/>
    </row>
    <row r="23" spans="1:3" ht="18">
      <c r="A23" s="170" t="s">
        <v>28</v>
      </c>
      <c r="B23" s="171"/>
      <c r="C23" s="172"/>
    </row>
    <row r="24" spans="1:3" ht="33.75" customHeight="1">
      <c r="A24" s="66" t="s">
        <v>10</v>
      </c>
      <c r="B24" s="168" t="s">
        <v>32</v>
      </c>
      <c r="C24" s="169"/>
    </row>
    <row r="25" spans="1:3" ht="21" customHeight="1">
      <c r="A25" s="66" t="s">
        <v>11</v>
      </c>
      <c r="B25" s="149" t="s">
        <v>30</v>
      </c>
      <c r="C25" s="150"/>
    </row>
    <row r="26" spans="1:3" ht="21" customHeight="1">
      <c r="A26" s="67" t="s">
        <v>12</v>
      </c>
      <c r="B26" s="149" t="s">
        <v>29</v>
      </c>
      <c r="C26" s="150"/>
    </row>
    <row r="27" spans="1:3" ht="21" customHeight="1">
      <c r="A27" s="66" t="s">
        <v>13</v>
      </c>
      <c r="B27" s="151" t="s">
        <v>31</v>
      </c>
      <c r="C27" s="152"/>
    </row>
    <row r="28" spans="1:3" ht="21" customHeight="1">
      <c r="A28" s="68" t="s">
        <v>16</v>
      </c>
      <c r="B28" s="153">
        <v>41693.430555555555</v>
      </c>
      <c r="C28" s="154"/>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1">
      <selection activeCell="B6" sqref="B6:B93"/>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4" t="str">
        <f>KAPAK!A2</f>
        <v>Türkiye Atletizm Federasyonu
Elazığ Atletizm İl Temsilciliği</v>
      </c>
      <c r="B1" s="175"/>
      <c r="C1" s="175"/>
      <c r="D1" s="175"/>
      <c r="E1" s="175"/>
      <c r="F1" s="175"/>
    </row>
    <row r="2" spans="1:6" ht="18.75" customHeight="1">
      <c r="A2" s="176" t="str">
        <f>KAPAK!B24</f>
        <v>KÜÇÜK VE YILDIZ KULÜPLER BÖL. KROS L. YRŞ. 2. KADEME</v>
      </c>
      <c r="B2" s="176"/>
      <c r="C2" s="176"/>
      <c r="D2" s="176"/>
      <c r="E2" s="176"/>
      <c r="F2" s="176"/>
    </row>
    <row r="3" spans="1:6" ht="19.5" customHeight="1">
      <c r="A3" s="177" t="str">
        <f>KAPAK!B27</f>
        <v>ELAZIĞ</v>
      </c>
      <c r="B3" s="177"/>
      <c r="C3" s="177"/>
      <c r="D3" s="177"/>
      <c r="E3" s="177"/>
      <c r="F3" s="177"/>
    </row>
    <row r="4" spans="1:6" ht="15.75" customHeight="1">
      <c r="A4" s="173" t="str">
        <f>KAPAK!B26</f>
        <v>Küçük Erkekler ( 1999-2001 )</v>
      </c>
      <c r="B4" s="173"/>
      <c r="C4" s="173"/>
      <c r="D4" s="141" t="str">
        <f>KAPAK!B25</f>
        <v>2000 Metre</v>
      </c>
      <c r="E4" s="178">
        <f>KAPAK!B28</f>
        <v>41693.430555555555</v>
      </c>
      <c r="F4" s="178"/>
    </row>
    <row r="5" spans="1:8" s="41" customFormat="1" ht="25.5">
      <c r="A5" s="82" t="s">
        <v>0</v>
      </c>
      <c r="B5" s="82" t="s">
        <v>1</v>
      </c>
      <c r="C5" s="93" t="s">
        <v>3</v>
      </c>
      <c r="D5" s="82" t="s">
        <v>27</v>
      </c>
      <c r="E5" s="82" t="s">
        <v>8</v>
      </c>
      <c r="F5" s="94" t="s">
        <v>2</v>
      </c>
      <c r="G5" s="42"/>
      <c r="H5" s="42"/>
    </row>
    <row r="6" spans="1:6" ht="18.75" customHeight="1">
      <c r="A6" s="95">
        <v>1</v>
      </c>
      <c r="B6" s="96">
        <v>1055</v>
      </c>
      <c r="C6" s="97" t="s">
        <v>34</v>
      </c>
      <c r="D6" s="98" t="s">
        <v>35</v>
      </c>
      <c r="E6" s="99" t="s">
        <v>36</v>
      </c>
      <c r="F6" s="100">
        <v>36263</v>
      </c>
    </row>
    <row r="7" spans="1:6" ht="18.75" customHeight="1">
      <c r="A7" s="101">
        <v>2</v>
      </c>
      <c r="B7" s="102">
        <v>1056</v>
      </c>
      <c r="C7" s="103" t="s">
        <v>37</v>
      </c>
      <c r="D7" s="104" t="s">
        <v>35</v>
      </c>
      <c r="E7" s="105" t="s">
        <v>36</v>
      </c>
      <c r="F7" s="106">
        <v>36547</v>
      </c>
    </row>
    <row r="8" spans="1:6" ht="18.75" customHeight="1">
      <c r="A8" s="101">
        <v>3</v>
      </c>
      <c r="B8" s="102">
        <v>1057</v>
      </c>
      <c r="C8" s="103" t="s">
        <v>38</v>
      </c>
      <c r="D8" s="104" t="s">
        <v>35</v>
      </c>
      <c r="E8" s="105" t="s">
        <v>36</v>
      </c>
      <c r="F8" s="106">
        <v>36547</v>
      </c>
    </row>
    <row r="9" spans="1:6" ht="18.75" customHeight="1" thickBot="1">
      <c r="A9" s="101">
        <v>4</v>
      </c>
      <c r="B9" s="107">
        <v>1058</v>
      </c>
      <c r="C9" s="108" t="s">
        <v>39</v>
      </c>
      <c r="D9" s="109" t="s">
        <v>35</v>
      </c>
      <c r="E9" s="110" t="s">
        <v>36</v>
      </c>
      <c r="F9" s="111">
        <v>36280</v>
      </c>
    </row>
    <row r="10" spans="1:6" ht="18.75" customHeight="1">
      <c r="A10" s="101">
        <v>5</v>
      </c>
      <c r="B10" s="112">
        <v>1059</v>
      </c>
      <c r="C10" s="113" t="s">
        <v>40</v>
      </c>
      <c r="D10" s="114" t="s">
        <v>41</v>
      </c>
      <c r="E10" s="115" t="s">
        <v>36</v>
      </c>
      <c r="F10" s="116">
        <v>36526</v>
      </c>
    </row>
    <row r="11" spans="1:6" ht="18.75" customHeight="1">
      <c r="A11" s="101">
        <v>6</v>
      </c>
      <c r="B11" s="102">
        <v>1060</v>
      </c>
      <c r="C11" s="103" t="s">
        <v>42</v>
      </c>
      <c r="D11" s="104" t="s">
        <v>41</v>
      </c>
      <c r="E11" s="105" t="s">
        <v>36</v>
      </c>
      <c r="F11" s="106">
        <v>36688</v>
      </c>
    </row>
    <row r="12" spans="1:6" ht="18.75" customHeight="1">
      <c r="A12" s="101">
        <v>7</v>
      </c>
      <c r="B12" s="102">
        <v>1061</v>
      </c>
      <c r="C12" s="103" t="s">
        <v>43</v>
      </c>
      <c r="D12" s="104" t="s">
        <v>41</v>
      </c>
      <c r="E12" s="105" t="s">
        <v>36</v>
      </c>
      <c r="F12" s="106">
        <v>36312</v>
      </c>
    </row>
    <row r="13" spans="1:6" ht="18.75" customHeight="1" thickBot="1">
      <c r="A13" s="101">
        <v>8</v>
      </c>
      <c r="B13" s="107">
        <v>1062</v>
      </c>
      <c r="C13" s="108" t="s">
        <v>44</v>
      </c>
      <c r="D13" s="109" t="s">
        <v>41</v>
      </c>
      <c r="E13" s="110" t="s">
        <v>36</v>
      </c>
      <c r="F13" s="111">
        <v>36941</v>
      </c>
    </row>
    <row r="14" spans="1:6" ht="18.75" customHeight="1">
      <c r="A14" s="101">
        <v>9</v>
      </c>
      <c r="B14" s="112">
        <v>1063</v>
      </c>
      <c r="C14" s="113" t="s">
        <v>45</v>
      </c>
      <c r="D14" s="114" t="s">
        <v>46</v>
      </c>
      <c r="E14" s="115" t="s">
        <v>36</v>
      </c>
      <c r="F14" s="116">
        <v>36557</v>
      </c>
    </row>
    <row r="15" spans="1:6" ht="18.75" customHeight="1">
      <c r="A15" s="101">
        <v>10</v>
      </c>
      <c r="B15" s="102">
        <v>1064</v>
      </c>
      <c r="C15" s="103" t="s">
        <v>47</v>
      </c>
      <c r="D15" s="114" t="s">
        <v>46</v>
      </c>
      <c r="E15" s="105" t="s">
        <v>36</v>
      </c>
      <c r="F15" s="106">
        <v>36221</v>
      </c>
    </row>
    <row r="16" spans="1:6" ht="18.75" customHeight="1">
      <c r="A16" s="101">
        <v>11</v>
      </c>
      <c r="B16" s="102">
        <v>1065</v>
      </c>
      <c r="C16" s="103" t="s">
        <v>48</v>
      </c>
      <c r="D16" s="114" t="s">
        <v>46</v>
      </c>
      <c r="E16" s="105" t="s">
        <v>36</v>
      </c>
      <c r="F16" s="106">
        <v>36253</v>
      </c>
    </row>
    <row r="17" spans="1:6" ht="18.75" customHeight="1" thickBot="1">
      <c r="A17" s="101">
        <v>12</v>
      </c>
      <c r="B17" s="107">
        <v>1066</v>
      </c>
      <c r="C17" s="108" t="s">
        <v>49</v>
      </c>
      <c r="D17" s="117" t="s">
        <v>46</v>
      </c>
      <c r="E17" s="110" t="s">
        <v>36</v>
      </c>
      <c r="F17" s="111">
        <v>36221</v>
      </c>
    </row>
    <row r="18" spans="1:6" ht="18.75" customHeight="1">
      <c r="A18" s="101">
        <v>13</v>
      </c>
      <c r="B18" s="112">
        <v>1067</v>
      </c>
      <c r="C18" s="113" t="s">
        <v>50</v>
      </c>
      <c r="D18" s="114" t="s">
        <v>51</v>
      </c>
      <c r="E18" s="115" t="s">
        <v>36</v>
      </c>
      <c r="F18" s="116">
        <v>36380</v>
      </c>
    </row>
    <row r="19" spans="1:6" ht="18.75" customHeight="1">
      <c r="A19" s="101">
        <v>14</v>
      </c>
      <c r="B19" s="102">
        <v>1068</v>
      </c>
      <c r="C19" s="103" t="s">
        <v>52</v>
      </c>
      <c r="D19" s="114" t="s">
        <v>51</v>
      </c>
      <c r="E19" s="105" t="s">
        <v>36</v>
      </c>
      <c r="F19" s="106">
        <v>36438</v>
      </c>
    </row>
    <row r="20" spans="1:6" ht="18.75" customHeight="1">
      <c r="A20" s="101">
        <v>15</v>
      </c>
      <c r="B20" s="102">
        <v>1069</v>
      </c>
      <c r="C20" s="103" t="s">
        <v>53</v>
      </c>
      <c r="D20" s="114" t="s">
        <v>51</v>
      </c>
      <c r="E20" s="105" t="s">
        <v>36</v>
      </c>
      <c r="F20" s="106">
        <v>36388</v>
      </c>
    </row>
    <row r="21" spans="1:6" ht="18.75" customHeight="1" thickBot="1">
      <c r="A21" s="101">
        <v>16</v>
      </c>
      <c r="B21" s="107">
        <v>1070</v>
      </c>
      <c r="C21" s="108" t="s">
        <v>54</v>
      </c>
      <c r="D21" s="117" t="s">
        <v>51</v>
      </c>
      <c r="E21" s="110" t="s">
        <v>36</v>
      </c>
      <c r="F21" s="111">
        <v>36268</v>
      </c>
    </row>
    <row r="22" spans="1:6" ht="18.75" customHeight="1">
      <c r="A22" s="101">
        <v>17</v>
      </c>
      <c r="B22" s="112">
        <v>1071</v>
      </c>
      <c r="C22" s="113" t="s">
        <v>55</v>
      </c>
      <c r="D22" s="114" t="s">
        <v>56</v>
      </c>
      <c r="E22" s="115" t="s">
        <v>36</v>
      </c>
      <c r="F22" s="116">
        <v>36526</v>
      </c>
    </row>
    <row r="23" spans="1:6" ht="18.75" customHeight="1">
      <c r="A23" s="101">
        <v>18</v>
      </c>
      <c r="B23" s="102">
        <v>1072</v>
      </c>
      <c r="C23" s="103" t="s">
        <v>57</v>
      </c>
      <c r="D23" s="104" t="s">
        <v>56</v>
      </c>
      <c r="E23" s="105" t="s">
        <v>36</v>
      </c>
      <c r="F23" s="106">
        <v>36481</v>
      </c>
    </row>
    <row r="24" spans="1:6" ht="18.75" customHeight="1">
      <c r="A24" s="101">
        <v>19</v>
      </c>
      <c r="B24" s="102">
        <v>1073</v>
      </c>
      <c r="C24" s="103" t="s">
        <v>58</v>
      </c>
      <c r="D24" s="104" t="s">
        <v>56</v>
      </c>
      <c r="E24" s="105" t="s">
        <v>36</v>
      </c>
      <c r="F24" s="106">
        <v>36892</v>
      </c>
    </row>
    <row r="25" spans="1:6" ht="18.75" customHeight="1" thickBot="1">
      <c r="A25" s="101">
        <v>20</v>
      </c>
      <c r="B25" s="107">
        <v>1074</v>
      </c>
      <c r="C25" s="108" t="s">
        <v>59</v>
      </c>
      <c r="D25" s="109" t="s">
        <v>56</v>
      </c>
      <c r="E25" s="110" t="s">
        <v>36</v>
      </c>
      <c r="F25" s="111">
        <v>36161</v>
      </c>
    </row>
    <row r="26" spans="1:6" ht="18.75" customHeight="1">
      <c r="A26" s="101">
        <v>21</v>
      </c>
      <c r="B26" s="112">
        <v>1079</v>
      </c>
      <c r="C26" s="113" t="s">
        <v>60</v>
      </c>
      <c r="D26" s="114" t="s">
        <v>61</v>
      </c>
      <c r="E26" s="115" t="s">
        <v>36</v>
      </c>
      <c r="F26" s="116">
        <v>36532</v>
      </c>
    </row>
    <row r="27" spans="1:6" ht="18.75" customHeight="1">
      <c r="A27" s="101">
        <v>22</v>
      </c>
      <c r="B27" s="102">
        <v>1080</v>
      </c>
      <c r="C27" s="103" t="s">
        <v>62</v>
      </c>
      <c r="D27" s="104" t="s">
        <v>61</v>
      </c>
      <c r="E27" s="105" t="s">
        <v>36</v>
      </c>
      <c r="F27" s="106">
        <v>36220</v>
      </c>
    </row>
    <row r="28" spans="1:6" ht="18.75" customHeight="1">
      <c r="A28" s="101">
        <v>23</v>
      </c>
      <c r="B28" s="102">
        <v>1081</v>
      </c>
      <c r="C28" s="103" t="s">
        <v>63</v>
      </c>
      <c r="D28" s="104" t="s">
        <v>61</v>
      </c>
      <c r="E28" s="105" t="s">
        <v>36</v>
      </c>
      <c r="F28" s="106">
        <v>36617</v>
      </c>
    </row>
    <row r="29" spans="1:6" ht="18.75" customHeight="1" thickBot="1">
      <c r="A29" s="101">
        <v>24</v>
      </c>
      <c r="B29" s="107">
        <v>1082</v>
      </c>
      <c r="C29" s="108" t="s">
        <v>64</v>
      </c>
      <c r="D29" s="109" t="s">
        <v>61</v>
      </c>
      <c r="E29" s="110" t="s">
        <v>36</v>
      </c>
      <c r="F29" s="111">
        <v>36526</v>
      </c>
    </row>
    <row r="30" spans="1:6" ht="18.75" customHeight="1">
      <c r="A30" s="101">
        <v>25</v>
      </c>
      <c r="B30" s="112">
        <v>1083</v>
      </c>
      <c r="C30" s="113" t="s">
        <v>65</v>
      </c>
      <c r="D30" s="114" t="s">
        <v>66</v>
      </c>
      <c r="E30" s="115" t="s">
        <v>36</v>
      </c>
      <c r="F30" s="116">
        <v>36261</v>
      </c>
    </row>
    <row r="31" spans="1:6" ht="18.75" customHeight="1">
      <c r="A31" s="101">
        <v>26</v>
      </c>
      <c r="B31" s="102">
        <v>1084</v>
      </c>
      <c r="C31" s="103" t="s">
        <v>67</v>
      </c>
      <c r="D31" s="104" t="s">
        <v>66</v>
      </c>
      <c r="E31" s="105" t="s">
        <v>36</v>
      </c>
      <c r="F31" s="106">
        <v>36476</v>
      </c>
    </row>
    <row r="32" spans="1:6" ht="18.75" customHeight="1">
      <c r="A32" s="101">
        <v>27</v>
      </c>
      <c r="B32" s="102">
        <v>1085</v>
      </c>
      <c r="C32" s="103" t="s">
        <v>68</v>
      </c>
      <c r="D32" s="104" t="s">
        <v>66</v>
      </c>
      <c r="E32" s="105" t="s">
        <v>36</v>
      </c>
      <c r="F32" s="106">
        <v>36647</v>
      </c>
    </row>
    <row r="33" spans="1:6" ht="18.75" customHeight="1" thickBot="1">
      <c r="A33" s="101">
        <v>28</v>
      </c>
      <c r="B33" s="107">
        <v>1086</v>
      </c>
      <c r="C33" s="108" t="s">
        <v>69</v>
      </c>
      <c r="D33" s="109" t="s">
        <v>66</v>
      </c>
      <c r="E33" s="110" t="s">
        <v>36</v>
      </c>
      <c r="F33" s="111">
        <v>36300</v>
      </c>
    </row>
    <row r="34" spans="1:6" ht="18.75" customHeight="1">
      <c r="A34" s="101">
        <v>29</v>
      </c>
      <c r="B34" s="112">
        <v>1087</v>
      </c>
      <c r="C34" s="113" t="s">
        <v>70</v>
      </c>
      <c r="D34" s="114" t="s">
        <v>71</v>
      </c>
      <c r="E34" s="115" t="s">
        <v>36</v>
      </c>
      <c r="F34" s="116">
        <v>36172</v>
      </c>
    </row>
    <row r="35" spans="1:6" ht="18.75" customHeight="1">
      <c r="A35" s="101">
        <v>30</v>
      </c>
      <c r="B35" s="102">
        <v>1088</v>
      </c>
      <c r="C35" s="103" t="s">
        <v>72</v>
      </c>
      <c r="D35" s="104" t="s">
        <v>71</v>
      </c>
      <c r="E35" s="105" t="s">
        <v>36</v>
      </c>
      <c r="F35" s="106">
        <v>36831</v>
      </c>
    </row>
    <row r="36" spans="1:6" ht="18.75" customHeight="1">
      <c r="A36" s="101">
        <v>31</v>
      </c>
      <c r="B36" s="102">
        <v>1089</v>
      </c>
      <c r="C36" s="103" t="s">
        <v>73</v>
      </c>
      <c r="D36" s="104" t="s">
        <v>71</v>
      </c>
      <c r="E36" s="105" t="s">
        <v>36</v>
      </c>
      <c r="F36" s="106">
        <v>37197</v>
      </c>
    </row>
    <row r="37" spans="1:6" ht="18.75" customHeight="1" thickBot="1">
      <c r="A37" s="101">
        <v>32</v>
      </c>
      <c r="B37" s="107">
        <v>1090</v>
      </c>
      <c r="C37" s="108" t="s">
        <v>74</v>
      </c>
      <c r="D37" s="109" t="s">
        <v>71</v>
      </c>
      <c r="E37" s="110" t="s">
        <v>36</v>
      </c>
      <c r="F37" s="111">
        <v>36932</v>
      </c>
    </row>
    <row r="38" spans="1:6" ht="18.75" customHeight="1">
      <c r="A38" s="101">
        <v>33</v>
      </c>
      <c r="B38" s="112">
        <v>1095</v>
      </c>
      <c r="C38" s="113" t="s">
        <v>75</v>
      </c>
      <c r="D38" s="114" t="s">
        <v>76</v>
      </c>
      <c r="E38" s="115" t="s">
        <v>36</v>
      </c>
      <c r="F38" s="116">
        <v>36814</v>
      </c>
    </row>
    <row r="39" spans="1:6" ht="18.75" customHeight="1">
      <c r="A39" s="101">
        <v>34</v>
      </c>
      <c r="B39" s="102">
        <v>1096</v>
      </c>
      <c r="C39" s="103" t="s">
        <v>77</v>
      </c>
      <c r="D39" s="104" t="s">
        <v>76</v>
      </c>
      <c r="E39" s="105" t="s">
        <v>36</v>
      </c>
      <c r="F39" s="106">
        <v>36892</v>
      </c>
    </row>
    <row r="40" spans="1:6" ht="18.75" customHeight="1">
      <c r="A40" s="101">
        <v>35</v>
      </c>
      <c r="B40" s="102">
        <v>1097</v>
      </c>
      <c r="C40" s="103" t="s">
        <v>78</v>
      </c>
      <c r="D40" s="104" t="s">
        <v>76</v>
      </c>
      <c r="E40" s="105" t="s">
        <v>36</v>
      </c>
      <c r="F40" s="106">
        <v>36954</v>
      </c>
    </row>
    <row r="41" spans="1:6" ht="18.75" customHeight="1" thickBot="1">
      <c r="A41" s="101">
        <v>36</v>
      </c>
      <c r="B41" s="107">
        <v>1098</v>
      </c>
      <c r="C41" s="108" t="s">
        <v>79</v>
      </c>
      <c r="D41" s="109" t="s">
        <v>76</v>
      </c>
      <c r="E41" s="110" t="s">
        <v>36</v>
      </c>
      <c r="F41" s="111">
        <v>36579</v>
      </c>
    </row>
    <row r="42" spans="1:6" ht="18.75" customHeight="1">
      <c r="A42" s="101">
        <v>37</v>
      </c>
      <c r="B42" s="112">
        <v>1099</v>
      </c>
      <c r="C42" s="113" t="s">
        <v>80</v>
      </c>
      <c r="D42" s="114" t="s">
        <v>81</v>
      </c>
      <c r="E42" s="115" t="s">
        <v>36</v>
      </c>
      <c r="F42" s="116">
        <v>36161</v>
      </c>
    </row>
    <row r="43" spans="1:6" ht="18.75" customHeight="1">
      <c r="A43" s="101">
        <v>38</v>
      </c>
      <c r="B43" s="102">
        <v>1100</v>
      </c>
      <c r="C43" s="103" t="s">
        <v>82</v>
      </c>
      <c r="D43" s="104" t="s">
        <v>81</v>
      </c>
      <c r="E43" s="105" t="s">
        <v>36</v>
      </c>
      <c r="F43" s="106">
        <v>36526</v>
      </c>
    </row>
    <row r="44" spans="1:6" ht="18.75" customHeight="1">
      <c r="A44" s="101">
        <v>39</v>
      </c>
      <c r="B44" s="102">
        <v>1101</v>
      </c>
      <c r="C44" s="103" t="s">
        <v>83</v>
      </c>
      <c r="D44" s="104" t="s">
        <v>81</v>
      </c>
      <c r="E44" s="105" t="s">
        <v>36</v>
      </c>
      <c r="F44" s="106">
        <v>36526</v>
      </c>
    </row>
    <row r="45" spans="1:6" ht="18.75" customHeight="1" thickBot="1">
      <c r="A45" s="101">
        <v>40</v>
      </c>
      <c r="B45" s="107">
        <v>1102</v>
      </c>
      <c r="C45" s="108" t="s">
        <v>84</v>
      </c>
      <c r="D45" s="109" t="s">
        <v>81</v>
      </c>
      <c r="E45" s="110" t="s">
        <v>36</v>
      </c>
      <c r="F45" s="111">
        <v>36161</v>
      </c>
    </row>
    <row r="46" spans="1:6" ht="18.75" customHeight="1">
      <c r="A46" s="101">
        <v>41</v>
      </c>
      <c r="B46" s="112">
        <v>1103</v>
      </c>
      <c r="C46" s="113" t="s">
        <v>85</v>
      </c>
      <c r="D46" s="114" t="s">
        <v>86</v>
      </c>
      <c r="E46" s="115" t="s">
        <v>36</v>
      </c>
      <c r="F46" s="116">
        <v>36631</v>
      </c>
    </row>
    <row r="47" spans="1:6" ht="18.75" customHeight="1">
      <c r="A47" s="101">
        <v>42</v>
      </c>
      <c r="B47" s="102">
        <v>1104</v>
      </c>
      <c r="C47" s="103" t="s">
        <v>87</v>
      </c>
      <c r="D47" s="104" t="s">
        <v>86</v>
      </c>
      <c r="E47" s="105" t="s">
        <v>36</v>
      </c>
      <c r="F47" s="106">
        <v>36557</v>
      </c>
    </row>
    <row r="48" spans="1:6" ht="18.75" customHeight="1">
      <c r="A48" s="101">
        <v>43</v>
      </c>
      <c r="B48" s="102">
        <v>1105</v>
      </c>
      <c r="C48" s="103" t="s">
        <v>88</v>
      </c>
      <c r="D48" s="104" t="s">
        <v>86</v>
      </c>
      <c r="E48" s="105" t="s">
        <v>36</v>
      </c>
      <c r="F48" s="106">
        <v>36661</v>
      </c>
    </row>
    <row r="49" spans="1:6" ht="18.75" customHeight="1" thickBot="1">
      <c r="A49" s="101">
        <v>44</v>
      </c>
      <c r="B49" s="107">
        <v>1106</v>
      </c>
      <c r="C49" s="108" t="s">
        <v>89</v>
      </c>
      <c r="D49" s="109" t="s">
        <v>86</v>
      </c>
      <c r="E49" s="110" t="s">
        <v>36</v>
      </c>
      <c r="F49" s="111">
        <v>36679</v>
      </c>
    </row>
    <row r="50" spans="1:6" ht="18.75" customHeight="1">
      <c r="A50" s="101">
        <v>45</v>
      </c>
      <c r="B50" s="112">
        <v>1107</v>
      </c>
      <c r="C50" s="113" t="s">
        <v>90</v>
      </c>
      <c r="D50" s="114" t="s">
        <v>91</v>
      </c>
      <c r="E50" s="115" t="s">
        <v>36</v>
      </c>
      <c r="F50" s="116">
        <v>36371</v>
      </c>
    </row>
    <row r="51" spans="1:6" ht="18.75" customHeight="1">
      <c r="A51" s="101">
        <v>46</v>
      </c>
      <c r="B51" s="102">
        <v>1108</v>
      </c>
      <c r="C51" s="103" t="s">
        <v>92</v>
      </c>
      <c r="D51" s="104" t="s">
        <v>91</v>
      </c>
      <c r="E51" s="105" t="s">
        <v>36</v>
      </c>
      <c r="F51" s="106">
        <v>36306</v>
      </c>
    </row>
    <row r="52" spans="1:6" ht="18.75" customHeight="1">
      <c r="A52" s="101">
        <v>47</v>
      </c>
      <c r="B52" s="102">
        <v>1109</v>
      </c>
      <c r="C52" s="103" t="s">
        <v>93</v>
      </c>
      <c r="D52" s="104" t="s">
        <v>91</v>
      </c>
      <c r="E52" s="105" t="s">
        <v>36</v>
      </c>
      <c r="F52" s="106">
        <v>36164</v>
      </c>
    </row>
    <row r="53" spans="1:6" ht="18.75" customHeight="1" thickBot="1">
      <c r="A53" s="101">
        <v>48</v>
      </c>
      <c r="B53" s="107">
        <v>1110</v>
      </c>
      <c r="C53" s="108" t="s">
        <v>94</v>
      </c>
      <c r="D53" s="109" t="s">
        <v>91</v>
      </c>
      <c r="E53" s="110" t="s">
        <v>36</v>
      </c>
      <c r="F53" s="111">
        <v>36202</v>
      </c>
    </row>
    <row r="54" spans="1:6" ht="18.75" customHeight="1">
      <c r="A54" s="101">
        <v>49</v>
      </c>
      <c r="B54" s="112">
        <v>1111</v>
      </c>
      <c r="C54" s="113" t="s">
        <v>95</v>
      </c>
      <c r="D54" s="114" t="s">
        <v>96</v>
      </c>
      <c r="E54" s="115" t="s">
        <v>36</v>
      </c>
      <c r="F54" s="116">
        <v>36220</v>
      </c>
    </row>
    <row r="55" spans="1:6" ht="18.75" customHeight="1">
      <c r="A55" s="101">
        <v>50</v>
      </c>
      <c r="B55" s="102">
        <v>1112</v>
      </c>
      <c r="C55" s="103" t="s">
        <v>97</v>
      </c>
      <c r="D55" s="104" t="s">
        <v>96</v>
      </c>
      <c r="E55" s="105" t="s">
        <v>36</v>
      </c>
      <c r="F55" s="106">
        <v>36541</v>
      </c>
    </row>
    <row r="56" spans="1:6" ht="18.75" customHeight="1">
      <c r="A56" s="101">
        <v>51</v>
      </c>
      <c r="B56" s="102">
        <v>1113</v>
      </c>
      <c r="C56" s="103" t="s">
        <v>98</v>
      </c>
      <c r="D56" s="104" t="s">
        <v>96</v>
      </c>
      <c r="E56" s="105" t="s">
        <v>36</v>
      </c>
      <c r="F56" s="106">
        <v>36470</v>
      </c>
    </row>
    <row r="57" spans="1:6" ht="18.75" customHeight="1" thickBot="1">
      <c r="A57" s="101">
        <v>52</v>
      </c>
      <c r="B57" s="107">
        <v>1114</v>
      </c>
      <c r="C57" s="108" t="s">
        <v>99</v>
      </c>
      <c r="D57" s="109" t="s">
        <v>96</v>
      </c>
      <c r="E57" s="110" t="s">
        <v>36</v>
      </c>
      <c r="F57" s="111">
        <v>36756</v>
      </c>
    </row>
    <row r="58" spans="1:6" ht="18.75" customHeight="1">
      <c r="A58" s="101">
        <v>53</v>
      </c>
      <c r="B58" s="112">
        <v>1115</v>
      </c>
      <c r="C58" s="113" t="s">
        <v>100</v>
      </c>
      <c r="D58" s="114" t="s">
        <v>101</v>
      </c>
      <c r="E58" s="115" t="s">
        <v>36</v>
      </c>
      <c r="F58" s="116">
        <v>36161</v>
      </c>
    </row>
    <row r="59" spans="1:6" ht="18.75" customHeight="1">
      <c r="A59" s="101">
        <v>54</v>
      </c>
      <c r="B59" s="102">
        <v>1116</v>
      </c>
      <c r="C59" s="103" t="s">
        <v>102</v>
      </c>
      <c r="D59" s="104" t="s">
        <v>101</v>
      </c>
      <c r="E59" s="105" t="s">
        <v>36</v>
      </c>
      <c r="F59" s="106">
        <v>36526</v>
      </c>
    </row>
    <row r="60" spans="1:6" ht="18.75" customHeight="1">
      <c r="A60" s="101">
        <v>55</v>
      </c>
      <c r="B60" s="102">
        <v>1117</v>
      </c>
      <c r="C60" s="103" t="s">
        <v>103</v>
      </c>
      <c r="D60" s="104" t="s">
        <v>101</v>
      </c>
      <c r="E60" s="105" t="s">
        <v>36</v>
      </c>
      <c r="F60" s="106">
        <v>36161</v>
      </c>
    </row>
    <row r="61" spans="1:6" ht="18.75" customHeight="1" thickBot="1">
      <c r="A61" s="101">
        <v>56</v>
      </c>
      <c r="B61" s="107">
        <v>1118</v>
      </c>
      <c r="C61" s="108" t="s">
        <v>104</v>
      </c>
      <c r="D61" s="109" t="s">
        <v>101</v>
      </c>
      <c r="E61" s="110" t="s">
        <v>36</v>
      </c>
      <c r="F61" s="111">
        <v>36526</v>
      </c>
    </row>
    <row r="62" spans="1:6" ht="18.75" customHeight="1">
      <c r="A62" s="101">
        <v>57</v>
      </c>
      <c r="B62" s="112">
        <v>1119</v>
      </c>
      <c r="C62" s="113" t="s">
        <v>105</v>
      </c>
      <c r="D62" s="114" t="s">
        <v>106</v>
      </c>
      <c r="E62" s="115" t="s">
        <v>36</v>
      </c>
      <c r="F62" s="116">
        <v>36892</v>
      </c>
    </row>
    <row r="63" spans="1:6" ht="18.75" customHeight="1">
      <c r="A63" s="101">
        <v>58</v>
      </c>
      <c r="B63" s="102">
        <v>1120</v>
      </c>
      <c r="C63" s="103" t="s">
        <v>107</v>
      </c>
      <c r="D63" s="104" t="s">
        <v>106</v>
      </c>
      <c r="E63" s="105" t="s">
        <v>36</v>
      </c>
      <c r="F63" s="106">
        <v>36892</v>
      </c>
    </row>
    <row r="64" spans="1:6" ht="18.75" customHeight="1">
      <c r="A64" s="101">
        <v>59</v>
      </c>
      <c r="B64" s="102">
        <v>1121</v>
      </c>
      <c r="C64" s="103" t="s">
        <v>166</v>
      </c>
      <c r="D64" s="104" t="s">
        <v>106</v>
      </c>
      <c r="E64" s="105" t="s">
        <v>36</v>
      </c>
      <c r="F64" s="106">
        <v>37257</v>
      </c>
    </row>
    <row r="65" spans="1:6" ht="18.75" customHeight="1" thickBot="1">
      <c r="A65" s="101">
        <v>60</v>
      </c>
      <c r="B65" s="107">
        <v>1122</v>
      </c>
      <c r="C65" s="108" t="s">
        <v>108</v>
      </c>
      <c r="D65" s="109" t="s">
        <v>106</v>
      </c>
      <c r="E65" s="110" t="s">
        <v>36</v>
      </c>
      <c r="F65" s="111">
        <v>36892</v>
      </c>
    </row>
    <row r="66" spans="1:6" ht="18.75" customHeight="1">
      <c r="A66" s="101">
        <v>61</v>
      </c>
      <c r="B66" s="112">
        <v>1123</v>
      </c>
      <c r="C66" s="113" t="s">
        <v>109</v>
      </c>
      <c r="D66" s="114" t="s">
        <v>110</v>
      </c>
      <c r="E66" s="115" t="s">
        <v>36</v>
      </c>
      <c r="F66" s="116">
        <v>36656</v>
      </c>
    </row>
    <row r="67" spans="1:6" ht="18.75" customHeight="1">
      <c r="A67" s="101">
        <v>62</v>
      </c>
      <c r="B67" s="102">
        <v>1124</v>
      </c>
      <c r="C67" s="103" t="s">
        <v>111</v>
      </c>
      <c r="D67" s="104" t="s">
        <v>110</v>
      </c>
      <c r="E67" s="105" t="s">
        <v>36</v>
      </c>
      <c r="F67" s="106">
        <v>36814</v>
      </c>
    </row>
    <row r="68" spans="1:6" ht="18.75" customHeight="1">
      <c r="A68" s="101">
        <v>63</v>
      </c>
      <c r="B68" s="102">
        <v>1125</v>
      </c>
      <c r="C68" s="103" t="s">
        <v>112</v>
      </c>
      <c r="D68" s="104" t="s">
        <v>110</v>
      </c>
      <c r="E68" s="105" t="s">
        <v>36</v>
      </c>
      <c r="F68" s="106">
        <v>37127</v>
      </c>
    </row>
    <row r="69" spans="1:6" ht="18.75" customHeight="1" thickBot="1">
      <c r="A69" s="101">
        <v>64</v>
      </c>
      <c r="B69" s="107">
        <v>1126</v>
      </c>
      <c r="C69" s="108" t="s">
        <v>113</v>
      </c>
      <c r="D69" s="109" t="s">
        <v>110</v>
      </c>
      <c r="E69" s="110" t="s">
        <v>36</v>
      </c>
      <c r="F69" s="111">
        <v>36934</v>
      </c>
    </row>
    <row r="70" spans="1:6" ht="18.75" customHeight="1">
      <c r="A70" s="101">
        <v>65</v>
      </c>
      <c r="B70" s="112">
        <v>1127</v>
      </c>
      <c r="C70" s="113" t="s">
        <v>114</v>
      </c>
      <c r="D70" s="114" t="s">
        <v>115</v>
      </c>
      <c r="E70" s="115" t="s">
        <v>36</v>
      </c>
      <c r="F70" s="116">
        <v>36663</v>
      </c>
    </row>
    <row r="71" spans="1:6" ht="18.75" customHeight="1">
      <c r="A71" s="101">
        <v>66</v>
      </c>
      <c r="B71" s="102">
        <v>1128</v>
      </c>
      <c r="C71" s="103" t="s">
        <v>116</v>
      </c>
      <c r="D71" s="104" t="s">
        <v>115</v>
      </c>
      <c r="E71" s="105" t="s">
        <v>36</v>
      </c>
      <c r="F71" s="106">
        <v>37039</v>
      </c>
    </row>
    <row r="72" spans="1:6" ht="18.75" customHeight="1">
      <c r="A72" s="101">
        <v>67</v>
      </c>
      <c r="B72" s="102">
        <v>1129</v>
      </c>
      <c r="C72" s="103" t="s">
        <v>117</v>
      </c>
      <c r="D72" s="104" t="s">
        <v>115</v>
      </c>
      <c r="E72" s="105" t="s">
        <v>36</v>
      </c>
      <c r="F72" s="106">
        <v>36888</v>
      </c>
    </row>
    <row r="73" spans="1:6" ht="18.75" customHeight="1" thickBot="1">
      <c r="A73" s="101">
        <v>68</v>
      </c>
      <c r="B73" s="107">
        <v>1130</v>
      </c>
      <c r="C73" s="108" t="s">
        <v>118</v>
      </c>
      <c r="D73" s="109" t="s">
        <v>115</v>
      </c>
      <c r="E73" s="110" t="s">
        <v>36</v>
      </c>
      <c r="F73" s="111">
        <v>36663</v>
      </c>
    </row>
    <row r="74" spans="1:6" ht="18.75" customHeight="1">
      <c r="A74" s="101">
        <v>69</v>
      </c>
      <c r="B74" s="112">
        <v>1131</v>
      </c>
      <c r="C74" s="113" t="s">
        <v>119</v>
      </c>
      <c r="D74" s="114" t="s">
        <v>120</v>
      </c>
      <c r="E74" s="115" t="s">
        <v>36</v>
      </c>
      <c r="F74" s="116">
        <v>36526</v>
      </c>
    </row>
    <row r="75" spans="1:6" ht="18.75" customHeight="1">
      <c r="A75" s="101">
        <v>70</v>
      </c>
      <c r="B75" s="102">
        <v>1132</v>
      </c>
      <c r="C75" s="103" t="s">
        <v>121</v>
      </c>
      <c r="D75" s="104" t="s">
        <v>120</v>
      </c>
      <c r="E75" s="105" t="s">
        <v>36</v>
      </c>
      <c r="F75" s="106">
        <v>36571</v>
      </c>
    </row>
    <row r="76" spans="1:6" ht="18.75" customHeight="1">
      <c r="A76" s="101">
        <v>71</v>
      </c>
      <c r="B76" s="102">
        <v>1133</v>
      </c>
      <c r="C76" s="103" t="s">
        <v>122</v>
      </c>
      <c r="D76" s="104" t="s">
        <v>120</v>
      </c>
      <c r="E76" s="105" t="s">
        <v>36</v>
      </c>
      <c r="F76" s="106">
        <v>36229</v>
      </c>
    </row>
    <row r="77" spans="1:6" ht="18.75" customHeight="1" thickBot="1">
      <c r="A77" s="101">
        <v>72</v>
      </c>
      <c r="B77" s="107">
        <v>1134</v>
      </c>
      <c r="C77" s="108" t="s">
        <v>123</v>
      </c>
      <c r="D77" s="109" t="s">
        <v>120</v>
      </c>
      <c r="E77" s="110" t="s">
        <v>36</v>
      </c>
      <c r="F77" s="111">
        <v>36243</v>
      </c>
    </row>
    <row r="78" spans="1:6" ht="18.75" customHeight="1">
      <c r="A78" s="101">
        <v>73</v>
      </c>
      <c r="B78" s="112">
        <v>1135</v>
      </c>
      <c r="C78" s="113" t="s">
        <v>124</v>
      </c>
      <c r="D78" s="114" t="s">
        <v>125</v>
      </c>
      <c r="E78" s="115" t="s">
        <v>36</v>
      </c>
      <c r="F78" s="116">
        <v>36526</v>
      </c>
    </row>
    <row r="79" spans="1:6" ht="18.75" customHeight="1">
      <c r="A79" s="101">
        <v>74</v>
      </c>
      <c r="B79" s="102">
        <v>1136</v>
      </c>
      <c r="C79" s="103" t="s">
        <v>126</v>
      </c>
      <c r="D79" s="104" t="s">
        <v>125</v>
      </c>
      <c r="E79" s="105" t="s">
        <v>36</v>
      </c>
      <c r="F79" s="106">
        <v>36892</v>
      </c>
    </row>
    <row r="80" spans="1:6" ht="18.75" customHeight="1">
      <c r="A80" s="101">
        <v>75</v>
      </c>
      <c r="B80" s="102">
        <v>1137</v>
      </c>
      <c r="C80" s="103" t="s">
        <v>127</v>
      </c>
      <c r="D80" s="104" t="s">
        <v>125</v>
      </c>
      <c r="E80" s="105" t="s">
        <v>36</v>
      </c>
      <c r="F80" s="106">
        <v>36526</v>
      </c>
    </row>
    <row r="81" spans="1:6" ht="18.75" customHeight="1" thickBot="1">
      <c r="A81" s="101">
        <v>76</v>
      </c>
      <c r="B81" s="107">
        <v>1138</v>
      </c>
      <c r="C81" s="108" t="s">
        <v>128</v>
      </c>
      <c r="D81" s="109" t="s">
        <v>125</v>
      </c>
      <c r="E81" s="110" t="s">
        <v>36</v>
      </c>
      <c r="F81" s="111">
        <v>37196</v>
      </c>
    </row>
    <row r="82" spans="1:6" ht="18.75" customHeight="1">
      <c r="A82" s="101">
        <v>77</v>
      </c>
      <c r="B82" s="112">
        <v>1139</v>
      </c>
      <c r="C82" s="113" t="s">
        <v>129</v>
      </c>
      <c r="D82" s="114" t="s">
        <v>130</v>
      </c>
      <c r="E82" s="115" t="s">
        <v>36</v>
      </c>
      <c r="F82" s="116">
        <v>36526</v>
      </c>
    </row>
    <row r="83" spans="1:6" ht="18.75" customHeight="1">
      <c r="A83" s="101">
        <v>78</v>
      </c>
      <c r="B83" s="102">
        <v>1140</v>
      </c>
      <c r="C83" s="103" t="s">
        <v>131</v>
      </c>
      <c r="D83" s="104" t="s">
        <v>130</v>
      </c>
      <c r="E83" s="105" t="s">
        <v>36</v>
      </c>
      <c r="F83" s="106">
        <v>36526</v>
      </c>
    </row>
    <row r="84" spans="1:6" ht="18.75" customHeight="1">
      <c r="A84" s="101">
        <v>79</v>
      </c>
      <c r="B84" s="102">
        <v>1141</v>
      </c>
      <c r="C84" s="103" t="s">
        <v>132</v>
      </c>
      <c r="D84" s="104" t="s">
        <v>130</v>
      </c>
      <c r="E84" s="105" t="s">
        <v>36</v>
      </c>
      <c r="F84" s="106">
        <v>36526</v>
      </c>
    </row>
    <row r="85" spans="1:6" ht="18.75" customHeight="1" thickBot="1">
      <c r="A85" s="101">
        <v>80</v>
      </c>
      <c r="B85" s="107">
        <v>1142</v>
      </c>
      <c r="C85" s="108" t="s">
        <v>133</v>
      </c>
      <c r="D85" s="109" t="s">
        <v>130</v>
      </c>
      <c r="E85" s="110" t="s">
        <v>36</v>
      </c>
      <c r="F85" s="111">
        <v>36526</v>
      </c>
    </row>
    <row r="86" spans="1:6" ht="18.75" customHeight="1">
      <c r="A86" s="101">
        <v>81</v>
      </c>
      <c r="B86" s="112">
        <v>1143</v>
      </c>
      <c r="C86" s="113" t="s">
        <v>134</v>
      </c>
      <c r="D86" s="113" t="s">
        <v>135</v>
      </c>
      <c r="E86" s="115" t="s">
        <v>36</v>
      </c>
      <c r="F86" s="116">
        <v>36161</v>
      </c>
    </row>
    <row r="87" spans="1:6" ht="18.75" customHeight="1">
      <c r="A87" s="101">
        <v>82</v>
      </c>
      <c r="B87" s="102">
        <v>1144</v>
      </c>
      <c r="C87" s="103" t="s">
        <v>136</v>
      </c>
      <c r="D87" s="103" t="s">
        <v>135</v>
      </c>
      <c r="E87" s="105" t="s">
        <v>36</v>
      </c>
      <c r="F87" s="106">
        <v>36161</v>
      </c>
    </row>
    <row r="88" spans="1:6" ht="18.75" customHeight="1">
      <c r="A88" s="101">
        <v>83</v>
      </c>
      <c r="B88" s="102">
        <v>1145</v>
      </c>
      <c r="C88" s="103" t="s">
        <v>137</v>
      </c>
      <c r="D88" s="103" t="s">
        <v>135</v>
      </c>
      <c r="E88" s="105" t="s">
        <v>36</v>
      </c>
      <c r="F88" s="106">
        <v>36161</v>
      </c>
    </row>
    <row r="89" spans="1:6" ht="18.75" customHeight="1" thickBot="1">
      <c r="A89" s="101">
        <v>84</v>
      </c>
      <c r="B89" s="107">
        <v>1146</v>
      </c>
      <c r="C89" s="108" t="s">
        <v>138</v>
      </c>
      <c r="D89" s="108" t="s">
        <v>135</v>
      </c>
      <c r="E89" s="110" t="s">
        <v>36</v>
      </c>
      <c r="F89" s="111">
        <v>36526</v>
      </c>
    </row>
    <row r="90" spans="1:6" ht="18.75" customHeight="1">
      <c r="A90" s="101">
        <v>85</v>
      </c>
      <c r="B90" s="112">
        <v>1147</v>
      </c>
      <c r="C90" s="113" t="s">
        <v>139</v>
      </c>
      <c r="D90" s="113" t="s">
        <v>140</v>
      </c>
      <c r="E90" s="115" t="s">
        <v>36</v>
      </c>
      <c r="F90" s="116">
        <v>36895</v>
      </c>
    </row>
    <row r="91" spans="1:6" ht="18.75" customHeight="1">
      <c r="A91" s="101">
        <v>86</v>
      </c>
      <c r="B91" s="102">
        <v>1148</v>
      </c>
      <c r="C91" s="103" t="s">
        <v>141</v>
      </c>
      <c r="D91" s="103" t="s">
        <v>140</v>
      </c>
      <c r="E91" s="105" t="s">
        <v>36</v>
      </c>
      <c r="F91" s="106">
        <v>36895</v>
      </c>
    </row>
    <row r="92" spans="1:6" ht="18.75" customHeight="1">
      <c r="A92" s="101">
        <v>87</v>
      </c>
      <c r="B92" s="102">
        <v>1149</v>
      </c>
      <c r="C92" s="103" t="s">
        <v>142</v>
      </c>
      <c r="D92" s="103" t="s">
        <v>140</v>
      </c>
      <c r="E92" s="105" t="s">
        <v>36</v>
      </c>
      <c r="F92" s="106">
        <v>36928</v>
      </c>
    </row>
    <row r="93" spans="1:6" ht="18.75" customHeight="1" thickBot="1">
      <c r="A93" s="101">
        <v>88</v>
      </c>
      <c r="B93" s="107">
        <v>1150</v>
      </c>
      <c r="C93" s="108" t="s">
        <v>143</v>
      </c>
      <c r="D93" s="108" t="s">
        <v>140</v>
      </c>
      <c r="E93" s="110" t="s">
        <v>36</v>
      </c>
      <c r="F93" s="111">
        <v>36640</v>
      </c>
    </row>
    <row r="94" spans="1:6" ht="18.75" customHeight="1">
      <c r="A94" s="101">
        <v>89</v>
      </c>
      <c r="B94" s="112">
        <v>1151</v>
      </c>
      <c r="C94" s="113" t="s">
        <v>144</v>
      </c>
      <c r="D94" s="113" t="s">
        <v>145</v>
      </c>
      <c r="E94" s="115" t="s">
        <v>146</v>
      </c>
      <c r="F94" s="116">
        <v>36892</v>
      </c>
    </row>
    <row r="95" spans="1:6" ht="18.75" customHeight="1">
      <c r="A95" s="101">
        <v>90</v>
      </c>
      <c r="B95" s="102">
        <v>1725</v>
      </c>
      <c r="C95" s="103" t="s">
        <v>147</v>
      </c>
      <c r="D95" s="103" t="s">
        <v>148</v>
      </c>
      <c r="E95" s="105" t="s">
        <v>146</v>
      </c>
      <c r="F95" s="106">
        <v>36526</v>
      </c>
    </row>
    <row r="96" spans="1:6" ht="18.75" customHeight="1">
      <c r="A96" s="101">
        <v>91</v>
      </c>
      <c r="B96" s="102">
        <v>1091</v>
      </c>
      <c r="C96" s="103" t="s">
        <v>149</v>
      </c>
      <c r="D96" s="103" t="s">
        <v>150</v>
      </c>
      <c r="E96" s="105" t="s">
        <v>146</v>
      </c>
      <c r="F96" s="106">
        <v>36208</v>
      </c>
    </row>
    <row r="97" spans="1:6" ht="18.75" customHeight="1" thickBot="1">
      <c r="A97" s="101">
        <v>92</v>
      </c>
      <c r="B97" s="107">
        <v>1092</v>
      </c>
      <c r="C97" s="108" t="s">
        <v>151</v>
      </c>
      <c r="D97" s="108" t="s">
        <v>150</v>
      </c>
      <c r="E97" s="110" t="s">
        <v>146</v>
      </c>
      <c r="F97" s="111">
        <v>37188</v>
      </c>
    </row>
    <row r="98" spans="1:6" ht="18.75" customHeight="1">
      <c r="A98" s="101">
        <v>93</v>
      </c>
      <c r="B98" s="112">
        <v>1093</v>
      </c>
      <c r="C98" s="113" t="s">
        <v>152</v>
      </c>
      <c r="D98" s="113" t="s">
        <v>150</v>
      </c>
      <c r="E98" s="115" t="s">
        <v>146</v>
      </c>
      <c r="F98" s="116">
        <v>36872</v>
      </c>
    </row>
    <row r="99" spans="1:6" ht="18.75" customHeight="1">
      <c r="A99" s="101">
        <v>94</v>
      </c>
      <c r="B99" s="102">
        <v>1094</v>
      </c>
      <c r="C99" s="103" t="s">
        <v>153</v>
      </c>
      <c r="D99" s="103" t="s">
        <v>150</v>
      </c>
      <c r="E99" s="105" t="s">
        <v>146</v>
      </c>
      <c r="F99" s="106">
        <v>36557</v>
      </c>
    </row>
    <row r="100" spans="1:6" ht="18.75" customHeight="1">
      <c r="A100" s="101">
        <v>95</v>
      </c>
      <c r="B100" s="102">
        <v>1076</v>
      </c>
      <c r="C100" s="103" t="s">
        <v>155</v>
      </c>
      <c r="D100" s="103" t="s">
        <v>154</v>
      </c>
      <c r="E100" s="105" t="s">
        <v>146</v>
      </c>
      <c r="F100" s="106">
        <v>36892</v>
      </c>
    </row>
    <row r="101" spans="1:6" ht="18.75" customHeight="1" thickBot="1">
      <c r="A101" s="101">
        <v>96</v>
      </c>
      <c r="B101" s="107">
        <v>1077</v>
      </c>
      <c r="C101" s="108" t="s">
        <v>156</v>
      </c>
      <c r="D101" s="108" t="s">
        <v>154</v>
      </c>
      <c r="E101" s="110" t="s">
        <v>146</v>
      </c>
      <c r="F101" s="111">
        <v>36983</v>
      </c>
    </row>
    <row r="102" spans="1:6" ht="18.75" customHeight="1">
      <c r="A102" s="101">
        <v>97</v>
      </c>
      <c r="B102" s="112">
        <v>1155</v>
      </c>
      <c r="C102" s="113" t="s">
        <v>157</v>
      </c>
      <c r="D102" s="113" t="s">
        <v>158</v>
      </c>
      <c r="E102" s="115" t="s">
        <v>146</v>
      </c>
      <c r="F102" s="116">
        <v>36526</v>
      </c>
    </row>
    <row r="103" spans="1:6" ht="18.75" customHeight="1">
      <c r="A103" s="101">
        <v>98</v>
      </c>
      <c r="B103" s="102">
        <v>1719</v>
      </c>
      <c r="C103" s="103" t="s">
        <v>159</v>
      </c>
      <c r="D103" s="103" t="s">
        <v>160</v>
      </c>
      <c r="E103" s="105" t="s">
        <v>146</v>
      </c>
      <c r="F103" s="106">
        <v>36661</v>
      </c>
    </row>
    <row r="104" spans="1:6" ht="18.75" customHeight="1">
      <c r="A104" s="101">
        <v>99</v>
      </c>
      <c r="B104" s="102">
        <v>1720</v>
      </c>
      <c r="C104" s="103" t="s">
        <v>161</v>
      </c>
      <c r="D104" s="103" t="s">
        <v>160</v>
      </c>
      <c r="E104" s="105" t="s">
        <v>146</v>
      </c>
      <c r="F104" s="106">
        <v>36188</v>
      </c>
    </row>
    <row r="105" spans="1:6" ht="18.75" customHeight="1" thickBot="1">
      <c r="A105" s="101">
        <v>100</v>
      </c>
      <c r="B105" s="107">
        <v>1709</v>
      </c>
      <c r="C105" s="108" t="s">
        <v>162</v>
      </c>
      <c r="D105" s="108" t="s">
        <v>163</v>
      </c>
      <c r="E105" s="110" t="s">
        <v>146</v>
      </c>
      <c r="F105" s="111">
        <v>36161</v>
      </c>
    </row>
    <row r="106" spans="1:6" ht="18.75" customHeight="1">
      <c r="A106" s="101">
        <v>101</v>
      </c>
      <c r="B106" s="112">
        <v>1710</v>
      </c>
      <c r="C106" s="113" t="s">
        <v>164</v>
      </c>
      <c r="D106" s="113" t="s">
        <v>71</v>
      </c>
      <c r="E106" s="115" t="s">
        <v>146</v>
      </c>
      <c r="F106" s="116">
        <v>36161</v>
      </c>
    </row>
    <row r="107" spans="1:6" ht="18.75" customHeight="1">
      <c r="A107" s="101">
        <v>102</v>
      </c>
      <c r="B107" s="102">
        <v>1711</v>
      </c>
      <c r="C107" s="103" t="s">
        <v>165</v>
      </c>
      <c r="D107" s="103" t="s">
        <v>71</v>
      </c>
      <c r="E107" s="105" t="s">
        <v>146</v>
      </c>
      <c r="F107" s="106">
        <v>36892</v>
      </c>
    </row>
    <row r="108" spans="1:6" ht="18.75" customHeight="1">
      <c r="A108" s="101">
        <v>103</v>
      </c>
      <c r="B108" s="102"/>
      <c r="C108" s="103"/>
      <c r="D108" s="103"/>
      <c r="E108" s="105"/>
      <c r="F108" s="106"/>
    </row>
    <row r="109" spans="1:6" ht="18.75" customHeight="1" thickBot="1">
      <c r="A109" s="101">
        <v>104</v>
      </c>
      <c r="B109" s="107"/>
      <c r="C109" s="108"/>
      <c r="D109" s="108"/>
      <c r="E109" s="110"/>
      <c r="F109" s="111"/>
    </row>
    <row r="110" spans="1:6" ht="18.75" customHeight="1">
      <c r="A110" s="101">
        <v>105</v>
      </c>
      <c r="B110" s="112"/>
      <c r="C110" s="113"/>
      <c r="D110" s="113"/>
      <c r="E110" s="115"/>
      <c r="F110" s="116"/>
    </row>
    <row r="111" spans="1:6" ht="18.75" customHeight="1">
      <c r="A111" s="101">
        <v>106</v>
      </c>
      <c r="B111" s="102"/>
      <c r="C111" s="103"/>
      <c r="D111" s="103"/>
      <c r="E111" s="105"/>
      <c r="F111" s="106"/>
    </row>
    <row r="112" spans="1:6" ht="18.75" customHeight="1">
      <c r="A112" s="101">
        <v>107</v>
      </c>
      <c r="B112" s="102"/>
      <c r="C112" s="103"/>
      <c r="D112" s="103"/>
      <c r="E112" s="105"/>
      <c r="F112" s="106"/>
    </row>
    <row r="113" spans="1:6" ht="18.75" customHeight="1" thickBot="1">
      <c r="A113" s="101">
        <v>108</v>
      </c>
      <c r="B113" s="107"/>
      <c r="C113" s="108"/>
      <c r="D113" s="108"/>
      <c r="E113" s="110"/>
      <c r="F113" s="111"/>
    </row>
    <row r="114" spans="1:6" ht="18.75" customHeight="1">
      <c r="A114" s="101">
        <v>109</v>
      </c>
      <c r="B114" s="112"/>
      <c r="C114" s="113"/>
      <c r="D114" s="113"/>
      <c r="E114" s="115"/>
      <c r="F114" s="116"/>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3" r:id="rId2"/>
  <rowBreaks count="2" manualBreakCount="2">
    <brk id="45" max="5" man="1"/>
    <brk id="93"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56">
      <selection activeCell="K107" sqref="K107"/>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80" t="str">
        <f>KAPAK!A2</f>
        <v>Türkiye Atletizm Federasyonu
Elazığ Atletizm İl Temsilciliği</v>
      </c>
      <c r="B1" s="180"/>
      <c r="C1" s="180"/>
      <c r="D1" s="180"/>
      <c r="E1" s="180"/>
      <c r="F1" s="180"/>
      <c r="G1" s="180"/>
      <c r="H1" s="180"/>
      <c r="J1" s="34"/>
    </row>
    <row r="2" spans="1:8" ht="18">
      <c r="A2" s="181" t="str">
        <f>KAPAK!B24</f>
        <v>KÜÇÜK VE YILDIZ KULÜPLER BÖL. KROS L. YRŞ. 2. KADEME</v>
      </c>
      <c r="B2" s="181"/>
      <c r="C2" s="181"/>
      <c r="D2" s="181"/>
      <c r="E2" s="181"/>
      <c r="F2" s="181"/>
      <c r="G2" s="181"/>
      <c r="H2" s="181"/>
    </row>
    <row r="3" spans="1:9" ht="21.75" customHeight="1">
      <c r="A3" s="182" t="str">
        <f>KAPAK!B27</f>
        <v>ELAZIĞ</v>
      </c>
      <c r="B3" s="182"/>
      <c r="C3" s="182"/>
      <c r="D3" s="182"/>
      <c r="E3" s="182"/>
      <c r="F3" s="182"/>
      <c r="G3" s="182"/>
      <c r="H3" s="182"/>
      <c r="I3" s="35"/>
    </row>
    <row r="4" spans="1:8" ht="15.75" customHeight="1">
      <c r="A4" s="179" t="str">
        <f>KAPAK!B26</f>
        <v>Küçük Erkekler ( 1999-2001 )</v>
      </c>
      <c r="B4" s="179"/>
      <c r="C4" s="179"/>
      <c r="D4" s="142" t="str">
        <f>KAPAK!B25</f>
        <v>2000 Metre</v>
      </c>
      <c r="E4" s="143"/>
      <c r="F4" s="183">
        <f>KAPAK!B28</f>
        <v>41693.430555555555</v>
      </c>
      <c r="G4" s="183"/>
      <c r="H4" s="183"/>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1143</v>
      </c>
      <c r="C6" s="77" t="str">
        <f>IF(ISERROR(VLOOKUP(B6,'START LİSTE'!$B$6:$F$1255,2,0)),"",VLOOKUP(B6,'START LİSTE'!$B$6:$F$1255,2,0))</f>
        <v>MUSTAFA YILDIRIM</v>
      </c>
      <c r="D6" s="77" t="str">
        <f>IF(ISERROR(VLOOKUP(B6,'START LİSTE'!$B$6:$F$1255,3,0)),"",VLOOKUP(B6,'START LİSTE'!$B$6:$F$1255,3,0))</f>
        <v>GAZİANTEP ŞAHİNBEY BELEDİYE SPOR K.</v>
      </c>
      <c r="E6" s="78" t="str">
        <f>IF(ISERROR(VLOOKUP(B6,'START LİSTE'!$B$6:$F$1255,4,0)),"",VLOOKUP(B6,'START LİSTE'!$B$6:$F$1255,4,0))</f>
        <v>T</v>
      </c>
      <c r="F6" s="79">
        <f>IF(ISERROR(VLOOKUP($B6,'START LİSTE'!$B$6:$F$1255,5,0)),"",VLOOKUP($B6,'START LİSTE'!$B$6:$F$1255,5,0))</f>
        <v>36161</v>
      </c>
      <c r="G6" s="80">
        <v>603</v>
      </c>
      <c r="H6" s="81">
        <f>IF(OR(G6="DQ",G6="DNF",G6="DNS"),"-",IF(B6&lt;&gt;"",IF(E6="F",0,1),""))</f>
        <v>1</v>
      </c>
      <c r="J6" s="34"/>
    </row>
    <row r="7" spans="1:10" ht="21.75" customHeight="1">
      <c r="A7" s="75">
        <f aca="true" t="shared" si="0" ref="A7:A69">IF(B7&lt;&gt;"",A6+1,"")</f>
        <v>2</v>
      </c>
      <c r="B7" s="76">
        <v>1081</v>
      </c>
      <c r="C7" s="77" t="str">
        <f>IF(ISERROR(VLOOKUP(B7,'START LİSTE'!$B$6:$F$1255,2,0)),"",VLOOKUP(B7,'START LİSTE'!$B$6:$F$1255,2,0))</f>
        <v>VEYSEL TEMUÇİN</v>
      </c>
      <c r="D7" s="77" t="str">
        <f>IF(ISERROR(VLOOKUP(B7,'START LİSTE'!$B$6:$F$1255,3,0)),"",VLOOKUP(B7,'START LİSTE'!$B$6:$F$1255,3,0))</f>
        <v>BATMAN-PETROLSPOR KLB.</v>
      </c>
      <c r="E7" s="78" t="str">
        <f>IF(ISERROR(VLOOKUP(B7,'START LİSTE'!$B$6:$F$1255,4,0)),"",VLOOKUP(B7,'START LİSTE'!$B$6:$F$1255,4,0))</f>
        <v>T</v>
      </c>
      <c r="F7" s="79">
        <f>IF(ISERROR(VLOOKUP($B7,'START LİSTE'!$B$6:$F$1255,5,0)),"",VLOOKUP($B7,'START LİSTE'!$B$6:$F$1255,5,0))</f>
        <v>36617</v>
      </c>
      <c r="G7" s="80">
        <v>608</v>
      </c>
      <c r="H7" s="81">
        <f aca="true" t="shared" si="1" ref="H7:H69">IF(OR(G7="DQ",G7="DNF",G7="DNS"),"-",IF(B7&lt;&gt;"",IF(E7="F",H6,H6+1),""))</f>
        <v>2</v>
      </c>
      <c r="J7" s="34"/>
    </row>
    <row r="8" spans="1:10" ht="21.75" customHeight="1">
      <c r="A8" s="75">
        <f t="shared" si="0"/>
        <v>3</v>
      </c>
      <c r="B8" s="76">
        <v>1103</v>
      </c>
      <c r="C8" s="77" t="str">
        <f>IF(ISERROR(VLOOKUP(B8,'START LİSTE'!$B$6:$F$1255,2,0)),"",VLOOKUP(B8,'START LİSTE'!$B$6:$F$1255,2,0))</f>
        <v>ŞİRİN KARABAL</v>
      </c>
      <c r="D8" s="77" t="str">
        <f>IF(ISERROR(VLOOKUP(B8,'START LİSTE'!$B$6:$F$1255,3,0)),"",VLOOKUP(B8,'START LİSTE'!$B$6:$F$1255,3,0))</f>
        <v>DİYARBAKIR KAYAPINAR</v>
      </c>
      <c r="E8" s="78" t="str">
        <f>IF(ISERROR(VLOOKUP(B8,'START LİSTE'!$B$6:$F$1255,4,0)),"",VLOOKUP(B8,'START LİSTE'!$B$6:$F$1255,4,0))</f>
        <v>T</v>
      </c>
      <c r="F8" s="79">
        <f>IF(ISERROR(VLOOKUP($B8,'START LİSTE'!$B$6:$F$1255,5,0)),"",VLOOKUP($B8,'START LİSTE'!$B$6:$F$1255,5,0))</f>
        <v>36631</v>
      </c>
      <c r="G8" s="80">
        <v>609</v>
      </c>
      <c r="H8" s="81">
        <f t="shared" si="1"/>
        <v>3</v>
      </c>
      <c r="J8" s="34"/>
    </row>
    <row r="9" spans="1:8" ht="21.75" customHeight="1">
      <c r="A9" s="75">
        <f t="shared" si="0"/>
        <v>4</v>
      </c>
      <c r="B9" s="76">
        <v>1082</v>
      </c>
      <c r="C9" s="77" t="str">
        <f>IF(ISERROR(VLOOKUP(B9,'START LİSTE'!$B$6:$F$1255,2,0)),"",VLOOKUP(B9,'START LİSTE'!$B$6:$F$1255,2,0))</f>
        <v>SAMET DEMİR</v>
      </c>
      <c r="D9" s="77" t="str">
        <f>IF(ISERROR(VLOOKUP(B9,'START LİSTE'!$B$6:$F$1255,3,0)),"",VLOOKUP(B9,'START LİSTE'!$B$6:$F$1255,3,0))</f>
        <v>BATMAN-PETROLSPOR KLB.</v>
      </c>
      <c r="E9" s="78" t="str">
        <f>IF(ISERROR(VLOOKUP(B9,'START LİSTE'!$B$6:$F$1255,4,0)),"",VLOOKUP(B9,'START LİSTE'!$B$6:$F$1255,4,0))</f>
        <v>T</v>
      </c>
      <c r="F9" s="79">
        <f>IF(ISERROR(VLOOKUP($B9,'START LİSTE'!$B$6:$F$1255,5,0)),"",VLOOKUP($B9,'START LİSTE'!$B$6:$F$1255,5,0))</f>
        <v>36526</v>
      </c>
      <c r="G9" s="80">
        <v>612</v>
      </c>
      <c r="H9" s="81">
        <f t="shared" si="1"/>
        <v>4</v>
      </c>
    </row>
    <row r="10" spans="1:8" ht="21.75" customHeight="1">
      <c r="A10" s="75">
        <f t="shared" si="0"/>
        <v>5</v>
      </c>
      <c r="B10" s="76">
        <v>1111</v>
      </c>
      <c r="C10" s="77" t="str">
        <f>IF(ISERROR(VLOOKUP(B10,'START LİSTE'!$B$6:$F$1255,2,0)),"",VLOOKUP(B10,'START LİSTE'!$B$6:$F$1255,2,0))</f>
        <v>ERKAN TANIŞ</v>
      </c>
      <c r="D10" s="77" t="str">
        <f>IF(ISERROR(VLOOKUP(B10,'START LİSTE'!$B$6:$F$1255,3,0)),"",VLOOKUP(B10,'START LİSTE'!$B$6:$F$1255,3,0))</f>
        <v>SİİRT SPOR LİSESİ SPOR KULÜBÜ</v>
      </c>
      <c r="E10" s="78" t="str">
        <f>IF(ISERROR(VLOOKUP(B10,'START LİSTE'!$B$6:$F$1255,4,0)),"",VLOOKUP(B10,'START LİSTE'!$B$6:$F$1255,4,0))</f>
        <v>T</v>
      </c>
      <c r="F10" s="79">
        <f>IF(ISERROR(VLOOKUP($B10,'START LİSTE'!$B$6:$F$1255,5,0)),"",VLOOKUP($B10,'START LİSTE'!$B$6:$F$1255,5,0))</f>
        <v>36220</v>
      </c>
      <c r="G10" s="80">
        <v>615</v>
      </c>
      <c r="H10" s="81">
        <f t="shared" si="1"/>
        <v>5</v>
      </c>
    </row>
    <row r="11" spans="1:8" ht="21.75" customHeight="1">
      <c r="A11" s="75">
        <f t="shared" si="0"/>
        <v>6</v>
      </c>
      <c r="B11" s="76">
        <v>1104</v>
      </c>
      <c r="C11" s="77" t="str">
        <f>IF(ISERROR(VLOOKUP(B11,'START LİSTE'!$B$6:$F$1255,2,0)),"",VLOOKUP(B11,'START LİSTE'!$B$6:$F$1255,2,0))</f>
        <v>FIRAT DEMİR</v>
      </c>
      <c r="D11" s="77" t="str">
        <f>IF(ISERROR(VLOOKUP(B11,'START LİSTE'!$B$6:$F$1255,3,0)),"",VLOOKUP(B11,'START LİSTE'!$B$6:$F$1255,3,0))</f>
        <v>DİYARBAKIR KAYAPINAR</v>
      </c>
      <c r="E11" s="78" t="str">
        <f>IF(ISERROR(VLOOKUP(B11,'START LİSTE'!$B$6:$F$1255,4,0)),"",VLOOKUP(B11,'START LİSTE'!$B$6:$F$1255,4,0))</f>
        <v>T</v>
      </c>
      <c r="F11" s="79">
        <f>IF(ISERROR(VLOOKUP($B11,'START LİSTE'!$B$6:$F$1255,5,0)),"",VLOOKUP($B11,'START LİSTE'!$B$6:$F$1255,5,0))</f>
        <v>36557</v>
      </c>
      <c r="G11" s="80">
        <v>625</v>
      </c>
      <c r="H11" s="81">
        <f t="shared" si="1"/>
        <v>6</v>
      </c>
    </row>
    <row r="12" spans="1:8" ht="21.75" customHeight="1">
      <c r="A12" s="75">
        <f t="shared" si="0"/>
        <v>7</v>
      </c>
      <c r="B12" s="76">
        <v>1083</v>
      </c>
      <c r="C12" s="77" t="str">
        <f>IF(ISERROR(VLOOKUP(B12,'START LİSTE'!$B$6:$F$1255,2,0)),"",VLOOKUP(B12,'START LİSTE'!$B$6:$F$1255,2,0))</f>
        <v>AHMET TURAN</v>
      </c>
      <c r="D12" s="77" t="str">
        <f>IF(ISERROR(VLOOKUP(B12,'START LİSTE'!$B$6:$F$1255,3,0)),"",VLOOKUP(B12,'START LİSTE'!$B$6:$F$1255,3,0))</f>
        <v>MARDİN  MARGENÇ </v>
      </c>
      <c r="E12" s="78" t="str">
        <f>IF(ISERROR(VLOOKUP(B12,'START LİSTE'!$B$6:$F$1255,4,0)),"",VLOOKUP(B12,'START LİSTE'!$B$6:$F$1255,4,0))</f>
        <v>T</v>
      </c>
      <c r="F12" s="79">
        <f>IF(ISERROR(VLOOKUP($B12,'START LİSTE'!$B$6:$F$1255,5,0)),"",VLOOKUP($B12,'START LİSTE'!$B$6:$F$1255,5,0))</f>
        <v>36261</v>
      </c>
      <c r="G12" s="80">
        <v>629</v>
      </c>
      <c r="H12" s="81">
        <f t="shared" si="1"/>
        <v>7</v>
      </c>
    </row>
    <row r="13" spans="1:8" ht="21.75" customHeight="1">
      <c r="A13" s="75">
        <f t="shared" si="0"/>
        <v>8</v>
      </c>
      <c r="B13" s="76">
        <v>1084</v>
      </c>
      <c r="C13" s="77" t="str">
        <f>IF(ISERROR(VLOOKUP(B13,'START LİSTE'!$B$6:$F$1255,2,0)),"",VLOOKUP(B13,'START LİSTE'!$B$6:$F$1255,2,0))</f>
        <v>HAKAN BULUT</v>
      </c>
      <c r="D13" s="77" t="str">
        <f>IF(ISERROR(VLOOKUP(B13,'START LİSTE'!$B$6:$F$1255,3,0)),"",VLOOKUP(B13,'START LİSTE'!$B$6:$F$1255,3,0))</f>
        <v>MARDİN  MARGENÇ </v>
      </c>
      <c r="E13" s="78" t="str">
        <f>IF(ISERROR(VLOOKUP(B13,'START LİSTE'!$B$6:$F$1255,4,0)),"",VLOOKUP(B13,'START LİSTE'!$B$6:$F$1255,4,0))</f>
        <v>T</v>
      </c>
      <c r="F13" s="79">
        <f>IF(ISERROR(VLOOKUP($B13,'START LİSTE'!$B$6:$F$1255,5,0)),"",VLOOKUP($B13,'START LİSTE'!$B$6:$F$1255,5,0))</f>
        <v>36476</v>
      </c>
      <c r="G13" s="80">
        <v>630</v>
      </c>
      <c r="H13" s="81">
        <f t="shared" si="1"/>
        <v>8</v>
      </c>
    </row>
    <row r="14" spans="1:8" ht="21.75" customHeight="1">
      <c r="A14" s="75">
        <f t="shared" si="0"/>
        <v>9</v>
      </c>
      <c r="B14" s="76">
        <v>1144</v>
      </c>
      <c r="C14" s="77" t="str">
        <f>IF(ISERROR(VLOOKUP(B14,'START LİSTE'!$B$6:$F$1255,2,0)),"",VLOOKUP(B14,'START LİSTE'!$B$6:$F$1255,2,0))</f>
        <v>MEHMET ERTUGRUL KILINÇ</v>
      </c>
      <c r="D14" s="77" t="str">
        <f>IF(ISERROR(VLOOKUP(B14,'START LİSTE'!$B$6:$F$1255,3,0)),"",VLOOKUP(B14,'START LİSTE'!$B$6:$F$1255,3,0))</f>
        <v>GAZİANTEP ŞAHİNBEY BELEDİYE SPOR K.</v>
      </c>
      <c r="E14" s="78" t="str">
        <f>IF(ISERROR(VLOOKUP(B14,'START LİSTE'!$B$6:$F$1255,4,0)),"",VLOOKUP(B14,'START LİSTE'!$B$6:$F$1255,4,0))</f>
        <v>T</v>
      </c>
      <c r="F14" s="79">
        <f>IF(ISERROR(VLOOKUP($B14,'START LİSTE'!$B$6:$F$1255,5,0)),"",VLOOKUP($B14,'START LİSTE'!$B$6:$F$1255,5,0))</f>
        <v>36161</v>
      </c>
      <c r="G14" s="80">
        <v>630</v>
      </c>
      <c r="H14" s="81">
        <f t="shared" si="1"/>
        <v>9</v>
      </c>
    </row>
    <row r="15" spans="1:8" ht="21.75" customHeight="1">
      <c r="A15" s="75">
        <f t="shared" si="0"/>
        <v>10</v>
      </c>
      <c r="B15" s="76">
        <v>1107</v>
      </c>
      <c r="C15" s="77" t="str">
        <f>IF(ISERROR(VLOOKUP(B15,'START LİSTE'!$B$6:$F$1255,2,0)),"",VLOOKUP(B15,'START LİSTE'!$B$6:$F$1255,2,0))</f>
        <v>MÜSLÜM KAÇAR</v>
      </c>
      <c r="D15" s="77" t="str">
        <f>IF(ISERROR(VLOOKUP(B15,'START LİSTE'!$B$6:$F$1255,3,0)),"",VLOOKUP(B15,'START LİSTE'!$B$6:$F$1255,3,0))</f>
        <v>SİİRT GENÇLİK SPOR KULÜBÜ</v>
      </c>
      <c r="E15" s="78" t="str">
        <f>IF(ISERROR(VLOOKUP(B15,'START LİSTE'!$B$6:$F$1255,4,0)),"",VLOOKUP(B15,'START LİSTE'!$B$6:$F$1255,4,0))</f>
        <v>T</v>
      </c>
      <c r="F15" s="79">
        <f>IF(ISERROR(VLOOKUP($B15,'START LİSTE'!$B$6:$F$1255,5,0)),"",VLOOKUP($B15,'START LİSTE'!$B$6:$F$1255,5,0))</f>
        <v>36371</v>
      </c>
      <c r="G15" s="80">
        <v>632</v>
      </c>
      <c r="H15" s="81">
        <f t="shared" si="1"/>
        <v>10</v>
      </c>
    </row>
    <row r="16" spans="1:8" ht="21.75" customHeight="1">
      <c r="A16" s="75">
        <f t="shared" si="0"/>
        <v>11</v>
      </c>
      <c r="B16" s="76">
        <v>1114</v>
      </c>
      <c r="C16" s="77" t="str">
        <f>IF(ISERROR(VLOOKUP(B16,'START LİSTE'!$B$6:$F$1255,2,0)),"",VLOOKUP(B16,'START LİSTE'!$B$6:$F$1255,2,0))</f>
        <v>İBRAHİM ÖZEVİN</v>
      </c>
      <c r="D16" s="77" t="str">
        <f>IF(ISERROR(VLOOKUP(B16,'START LİSTE'!$B$6:$F$1255,3,0)),"",VLOOKUP(B16,'START LİSTE'!$B$6:$F$1255,3,0))</f>
        <v>SİİRT SPOR LİSESİ SPOR KULÜBÜ</v>
      </c>
      <c r="E16" s="78" t="str">
        <f>IF(ISERROR(VLOOKUP(B16,'START LİSTE'!$B$6:$F$1255,4,0)),"",VLOOKUP(B16,'START LİSTE'!$B$6:$F$1255,4,0))</f>
        <v>T</v>
      </c>
      <c r="F16" s="79">
        <f>IF(ISERROR(VLOOKUP($B16,'START LİSTE'!$B$6:$F$1255,5,0)),"",VLOOKUP($B16,'START LİSTE'!$B$6:$F$1255,5,0))</f>
        <v>36756</v>
      </c>
      <c r="G16" s="80">
        <v>633</v>
      </c>
      <c r="H16" s="81">
        <f t="shared" si="1"/>
        <v>11</v>
      </c>
    </row>
    <row r="17" spans="1:8" ht="21.75" customHeight="1">
      <c r="A17" s="75">
        <f t="shared" si="0"/>
        <v>12</v>
      </c>
      <c r="B17" s="76">
        <v>1086</v>
      </c>
      <c r="C17" s="77" t="str">
        <f>IF(ISERROR(VLOOKUP(B17,'START LİSTE'!$B$6:$F$1255,2,0)),"",VLOOKUP(B17,'START LİSTE'!$B$6:$F$1255,2,0))</f>
        <v>SELİM SEVEN</v>
      </c>
      <c r="D17" s="77" t="str">
        <f>IF(ISERROR(VLOOKUP(B17,'START LİSTE'!$B$6:$F$1255,3,0)),"",VLOOKUP(B17,'START LİSTE'!$B$6:$F$1255,3,0))</f>
        <v>MARDİN  MARGENÇ </v>
      </c>
      <c r="E17" s="78" t="str">
        <f>IF(ISERROR(VLOOKUP(B17,'START LİSTE'!$B$6:$F$1255,4,0)),"",VLOOKUP(B17,'START LİSTE'!$B$6:$F$1255,4,0))</f>
        <v>T</v>
      </c>
      <c r="F17" s="79">
        <f>IF(ISERROR(VLOOKUP($B17,'START LİSTE'!$B$6:$F$1255,5,0)),"",VLOOKUP($B17,'START LİSTE'!$B$6:$F$1255,5,0))</f>
        <v>36300</v>
      </c>
      <c r="G17" s="80">
        <v>633</v>
      </c>
      <c r="H17" s="81">
        <f t="shared" si="1"/>
        <v>12</v>
      </c>
    </row>
    <row r="18" spans="1:8" ht="21.75" customHeight="1">
      <c r="A18" s="75">
        <f t="shared" si="0"/>
        <v>13</v>
      </c>
      <c r="B18" s="76">
        <v>1067</v>
      </c>
      <c r="C18" s="77" t="str">
        <f>IF(ISERROR(VLOOKUP(B18,'START LİSTE'!$B$6:$F$1255,2,0)),"",VLOOKUP(B18,'START LİSTE'!$B$6:$F$1255,2,0))</f>
        <v>HALİM BATİ</v>
      </c>
      <c r="D18" s="77" t="str">
        <f>IF(ISERROR(VLOOKUP(B18,'START LİSTE'!$B$6:$F$1255,3,0)),"",VLOOKUP(B18,'START LİSTE'!$B$6:$F$1255,3,0))</f>
        <v>DİYARBAKIR BÜYÜKŞEHİR BELEDİYE SPOR</v>
      </c>
      <c r="E18" s="78" t="str">
        <f>IF(ISERROR(VLOOKUP(B18,'START LİSTE'!$B$6:$F$1255,4,0)),"",VLOOKUP(B18,'START LİSTE'!$B$6:$F$1255,4,0))</f>
        <v>T</v>
      </c>
      <c r="F18" s="79">
        <f>IF(ISERROR(VLOOKUP($B18,'START LİSTE'!$B$6:$F$1255,5,0)),"",VLOOKUP($B18,'START LİSTE'!$B$6:$F$1255,5,0))</f>
        <v>36380</v>
      </c>
      <c r="G18" s="80">
        <v>634</v>
      </c>
      <c r="H18" s="81">
        <f t="shared" si="1"/>
        <v>13</v>
      </c>
    </row>
    <row r="19" spans="1:8" ht="21.75" customHeight="1">
      <c r="A19" s="75">
        <f t="shared" si="0"/>
        <v>14</v>
      </c>
      <c r="B19" s="76">
        <v>1066</v>
      </c>
      <c r="C19" s="77" t="str">
        <f>IF(ISERROR(VLOOKUP(B19,'START LİSTE'!$B$6:$F$1255,2,0)),"",VLOOKUP(B19,'START LİSTE'!$B$6:$F$1255,2,0))</f>
        <v>M. SALİH GÜNDÜZ</v>
      </c>
      <c r="D19" s="77" t="str">
        <f>IF(ISERROR(VLOOKUP(B19,'START LİSTE'!$B$6:$F$1255,3,0)),"",VLOOKUP(B19,'START LİSTE'!$B$6:$F$1255,3,0))</f>
        <v>GAZİANTEP İL ÖZEL İDARE SK</v>
      </c>
      <c r="E19" s="78" t="str">
        <f>IF(ISERROR(VLOOKUP(B19,'START LİSTE'!$B$6:$F$1255,4,0)),"",VLOOKUP(B19,'START LİSTE'!$B$6:$F$1255,4,0))</f>
        <v>T</v>
      </c>
      <c r="F19" s="79">
        <f>IF(ISERROR(VLOOKUP($B19,'START LİSTE'!$B$6:$F$1255,5,0)),"",VLOOKUP($B19,'START LİSTE'!$B$6:$F$1255,5,0))</f>
        <v>36221</v>
      </c>
      <c r="G19" s="80">
        <v>634</v>
      </c>
      <c r="H19" s="81">
        <f t="shared" si="1"/>
        <v>14</v>
      </c>
    </row>
    <row r="20" spans="1:8" ht="21.75" customHeight="1">
      <c r="A20" s="75">
        <f t="shared" si="0"/>
        <v>15</v>
      </c>
      <c r="B20" s="76">
        <v>1108</v>
      </c>
      <c r="C20" s="77" t="str">
        <f>IF(ISERROR(VLOOKUP(B20,'START LİSTE'!$B$6:$F$1255,2,0)),"",VLOOKUP(B20,'START LİSTE'!$B$6:$F$1255,2,0))</f>
        <v>MAHFUZ KILIÇ</v>
      </c>
      <c r="D20" s="77" t="str">
        <f>IF(ISERROR(VLOOKUP(B20,'START LİSTE'!$B$6:$F$1255,3,0)),"",VLOOKUP(B20,'START LİSTE'!$B$6:$F$1255,3,0))</f>
        <v>SİİRT GENÇLİK SPOR KULÜBÜ</v>
      </c>
      <c r="E20" s="78" t="str">
        <f>IF(ISERROR(VLOOKUP(B20,'START LİSTE'!$B$6:$F$1255,4,0)),"",VLOOKUP(B20,'START LİSTE'!$B$6:$F$1255,4,0))</f>
        <v>T</v>
      </c>
      <c r="F20" s="79">
        <f>IF(ISERROR(VLOOKUP($B20,'START LİSTE'!$B$6:$F$1255,5,0)),"",VLOOKUP($B20,'START LİSTE'!$B$6:$F$1255,5,0))</f>
        <v>36306</v>
      </c>
      <c r="G20" s="80">
        <v>638</v>
      </c>
      <c r="H20" s="81">
        <f t="shared" si="1"/>
        <v>15</v>
      </c>
    </row>
    <row r="21" spans="1:8" ht="21.75" customHeight="1">
      <c r="A21" s="75">
        <f t="shared" si="0"/>
        <v>16</v>
      </c>
      <c r="B21" s="76">
        <v>1074</v>
      </c>
      <c r="C21" s="77" t="str">
        <f>IF(ISERROR(VLOOKUP(B21,'START LİSTE'!$B$6:$F$1255,2,0)),"",VLOOKUP(B21,'START LİSTE'!$B$6:$F$1255,2,0))</f>
        <v>İSLAM  YILMAZ</v>
      </c>
      <c r="D21" s="77" t="str">
        <f>IF(ISERROR(VLOOKUP(B21,'START LİSTE'!$B$6:$F$1255,3,0)),"",VLOOKUP(B21,'START LİSTE'!$B$6:$F$1255,3,0))</f>
        <v>BATMAN 1955 BATMAN BLD. SPOR</v>
      </c>
      <c r="E21" s="78" t="str">
        <f>IF(ISERROR(VLOOKUP(B21,'START LİSTE'!$B$6:$F$1255,4,0)),"",VLOOKUP(B21,'START LİSTE'!$B$6:$F$1255,4,0))</f>
        <v>T</v>
      </c>
      <c r="F21" s="79">
        <f>IF(ISERROR(VLOOKUP($B21,'START LİSTE'!$B$6:$F$1255,5,0)),"",VLOOKUP($B21,'START LİSTE'!$B$6:$F$1255,5,0))</f>
        <v>36161</v>
      </c>
      <c r="G21" s="80">
        <v>639</v>
      </c>
      <c r="H21" s="81">
        <f t="shared" si="1"/>
        <v>16</v>
      </c>
    </row>
    <row r="22" spans="1:8" ht="21.75" customHeight="1">
      <c r="A22" s="75">
        <f t="shared" si="0"/>
        <v>17</v>
      </c>
      <c r="B22" s="76">
        <v>1106</v>
      </c>
      <c r="C22" s="77" t="str">
        <f>IF(ISERROR(VLOOKUP(B22,'START LİSTE'!$B$6:$F$1255,2,0)),"",VLOOKUP(B22,'START LİSTE'!$B$6:$F$1255,2,0))</f>
        <v>MUSTAFA DEMİR</v>
      </c>
      <c r="D22" s="77" t="str">
        <f>IF(ISERROR(VLOOKUP(B22,'START LİSTE'!$B$6:$F$1255,3,0)),"",VLOOKUP(B22,'START LİSTE'!$B$6:$F$1255,3,0))</f>
        <v>DİYARBAKIR KAYAPINAR</v>
      </c>
      <c r="E22" s="78" t="str">
        <f>IF(ISERROR(VLOOKUP(B22,'START LİSTE'!$B$6:$F$1255,4,0)),"",VLOOKUP(B22,'START LİSTE'!$B$6:$F$1255,4,0))</f>
        <v>T</v>
      </c>
      <c r="F22" s="79">
        <f>IF(ISERROR(VLOOKUP($B22,'START LİSTE'!$B$6:$F$1255,5,0)),"",VLOOKUP($B22,'START LİSTE'!$B$6:$F$1255,5,0))</f>
        <v>36679</v>
      </c>
      <c r="G22" s="80">
        <v>639</v>
      </c>
      <c r="H22" s="81">
        <f t="shared" si="1"/>
        <v>17</v>
      </c>
    </row>
    <row r="23" spans="1:8" ht="21.75" customHeight="1">
      <c r="A23" s="75">
        <f t="shared" si="0"/>
        <v>18</v>
      </c>
      <c r="B23" s="76">
        <v>1146</v>
      </c>
      <c r="C23" s="77" t="str">
        <f>IF(ISERROR(VLOOKUP(B23,'START LİSTE'!$B$6:$F$1255,2,0)),"",VLOOKUP(B23,'START LİSTE'!$B$6:$F$1255,2,0))</f>
        <v>KADİR ÖZDEMİR</v>
      </c>
      <c r="D23" s="77" t="str">
        <f>IF(ISERROR(VLOOKUP(B23,'START LİSTE'!$B$6:$F$1255,3,0)),"",VLOOKUP(B23,'START LİSTE'!$B$6:$F$1255,3,0))</f>
        <v>GAZİANTEP ŞAHİNBEY BELEDİYE SPOR K.</v>
      </c>
      <c r="E23" s="78" t="str">
        <f>IF(ISERROR(VLOOKUP(B23,'START LİSTE'!$B$6:$F$1255,4,0)),"",VLOOKUP(B23,'START LİSTE'!$B$6:$F$1255,4,0))</f>
        <v>T</v>
      </c>
      <c r="F23" s="79">
        <f>IF(ISERROR(VLOOKUP($B23,'START LİSTE'!$B$6:$F$1255,5,0)),"",VLOOKUP($B23,'START LİSTE'!$B$6:$F$1255,5,0))</f>
        <v>36526</v>
      </c>
      <c r="G23" s="80">
        <v>639</v>
      </c>
      <c r="H23" s="81">
        <f t="shared" si="1"/>
        <v>18</v>
      </c>
    </row>
    <row r="24" spans="1:8" ht="21.75" customHeight="1">
      <c r="A24" s="75">
        <f t="shared" si="0"/>
        <v>19</v>
      </c>
      <c r="B24" s="76">
        <v>1109</v>
      </c>
      <c r="C24" s="77" t="str">
        <f>IF(ISERROR(VLOOKUP(B24,'START LİSTE'!$B$6:$F$1255,2,0)),"",VLOOKUP(B24,'START LİSTE'!$B$6:$F$1255,2,0))</f>
        <v>HASAN TAŞ</v>
      </c>
      <c r="D24" s="77" t="str">
        <f>IF(ISERROR(VLOOKUP(B24,'START LİSTE'!$B$6:$F$1255,3,0)),"",VLOOKUP(B24,'START LİSTE'!$B$6:$F$1255,3,0))</f>
        <v>SİİRT GENÇLİK SPOR KULÜBÜ</v>
      </c>
      <c r="E24" s="78" t="str">
        <f>IF(ISERROR(VLOOKUP(B24,'START LİSTE'!$B$6:$F$1255,4,0)),"",VLOOKUP(B24,'START LİSTE'!$B$6:$F$1255,4,0))</f>
        <v>T</v>
      </c>
      <c r="F24" s="79">
        <f>IF(ISERROR(VLOOKUP($B24,'START LİSTE'!$B$6:$F$1255,5,0)),"",VLOOKUP($B24,'START LİSTE'!$B$6:$F$1255,5,0))</f>
        <v>36164</v>
      </c>
      <c r="G24" s="80">
        <v>643</v>
      </c>
      <c r="H24" s="81">
        <f t="shared" si="1"/>
        <v>19</v>
      </c>
    </row>
    <row r="25" spans="1:8" ht="21.75" customHeight="1">
      <c r="A25" s="75">
        <f t="shared" si="0"/>
        <v>20</v>
      </c>
      <c r="B25" s="76">
        <v>1079</v>
      </c>
      <c r="C25" s="77" t="str">
        <f>IF(ISERROR(VLOOKUP(B25,'START LİSTE'!$B$6:$F$1255,2,0)),"",VLOOKUP(B25,'START LİSTE'!$B$6:$F$1255,2,0))</f>
        <v>SELMAN İLHAN</v>
      </c>
      <c r="D25" s="77" t="str">
        <f>IF(ISERROR(VLOOKUP(B25,'START LİSTE'!$B$6:$F$1255,3,0)),"",VLOOKUP(B25,'START LİSTE'!$B$6:$F$1255,3,0))</f>
        <v>BATMAN-PETROLSPOR KLB.</v>
      </c>
      <c r="E25" s="78" t="str">
        <f>IF(ISERROR(VLOOKUP(B25,'START LİSTE'!$B$6:$F$1255,4,0)),"",VLOOKUP(B25,'START LİSTE'!$B$6:$F$1255,4,0))</f>
        <v>T</v>
      </c>
      <c r="F25" s="79">
        <f>IF(ISERROR(VLOOKUP($B25,'START LİSTE'!$B$6:$F$1255,5,0)),"",VLOOKUP($B25,'START LİSTE'!$B$6:$F$1255,5,0))</f>
        <v>36532</v>
      </c>
      <c r="G25" s="80">
        <v>644</v>
      </c>
      <c r="H25" s="81">
        <f t="shared" si="1"/>
        <v>20</v>
      </c>
    </row>
    <row r="26" spans="1:8" ht="21.75" customHeight="1">
      <c r="A26" s="75">
        <f t="shared" si="0"/>
        <v>21</v>
      </c>
      <c r="B26" s="76">
        <v>1091</v>
      </c>
      <c r="C26" s="77" t="str">
        <f>IF(ISERROR(VLOOKUP(B26,'START LİSTE'!$B$6:$F$1255,2,0)),"",VLOOKUP(B26,'START LİSTE'!$B$6:$F$1255,2,0))</f>
        <v>AHMET ALTAY</v>
      </c>
      <c r="D26" s="77" t="str">
        <f>IF(ISERROR(VLOOKUP(B26,'START LİSTE'!$B$6:$F$1255,3,0)),"",VLOOKUP(B26,'START LİSTE'!$B$6:$F$1255,3,0))</f>
        <v>SİİRT</v>
      </c>
      <c r="E26" s="78" t="str">
        <f>IF(ISERROR(VLOOKUP(B26,'START LİSTE'!$B$6:$F$1255,4,0)),"",VLOOKUP(B26,'START LİSTE'!$B$6:$F$1255,4,0))</f>
        <v>F</v>
      </c>
      <c r="F26" s="79">
        <f>IF(ISERROR(VLOOKUP($B26,'START LİSTE'!$B$6:$F$1255,5,0)),"",VLOOKUP($B26,'START LİSTE'!$B$6:$F$1255,5,0))</f>
        <v>36208</v>
      </c>
      <c r="G26" s="80">
        <v>644</v>
      </c>
      <c r="H26" s="81">
        <f t="shared" si="1"/>
        <v>20</v>
      </c>
    </row>
    <row r="27" spans="1:8" ht="21.75" customHeight="1">
      <c r="A27" s="75">
        <f t="shared" si="0"/>
        <v>22</v>
      </c>
      <c r="B27" s="76">
        <v>1068</v>
      </c>
      <c r="C27" s="77" t="str">
        <f>IF(ISERROR(VLOOKUP(B27,'START LİSTE'!$B$6:$F$1255,2,0)),"",VLOOKUP(B27,'START LİSTE'!$B$6:$F$1255,2,0))</f>
        <v>SERKAN AKKURAK</v>
      </c>
      <c r="D27" s="77" t="str">
        <f>IF(ISERROR(VLOOKUP(B27,'START LİSTE'!$B$6:$F$1255,3,0)),"",VLOOKUP(B27,'START LİSTE'!$B$6:$F$1255,3,0))</f>
        <v>DİYARBAKIR BÜYÜKŞEHİR BELEDİYE SPOR</v>
      </c>
      <c r="E27" s="78" t="str">
        <f>IF(ISERROR(VLOOKUP(B27,'START LİSTE'!$B$6:$F$1255,4,0)),"",VLOOKUP(B27,'START LİSTE'!$B$6:$F$1255,4,0))</f>
        <v>T</v>
      </c>
      <c r="F27" s="79">
        <f>IF(ISERROR(VLOOKUP($B27,'START LİSTE'!$B$6:$F$1255,5,0)),"",VLOOKUP($B27,'START LİSTE'!$B$6:$F$1255,5,0))</f>
        <v>36438</v>
      </c>
      <c r="G27" s="80">
        <v>645</v>
      </c>
      <c r="H27" s="81">
        <f t="shared" si="1"/>
        <v>21</v>
      </c>
    </row>
    <row r="28" spans="1:8" ht="21.75" customHeight="1">
      <c r="A28" s="75">
        <f t="shared" si="0"/>
        <v>23</v>
      </c>
      <c r="B28" s="76">
        <v>1117</v>
      </c>
      <c r="C28" s="77" t="str">
        <f>IF(ISERROR(VLOOKUP(B28,'START LİSTE'!$B$6:$F$1255,2,0)),"",VLOOKUP(B28,'START LİSTE'!$B$6:$F$1255,2,0))</f>
        <v>UMUT ÇAKMAK</v>
      </c>
      <c r="D28" s="77" t="str">
        <f>IF(ISERROR(VLOOKUP(B28,'START LİSTE'!$B$6:$F$1255,3,0)),"",VLOOKUP(B28,'START LİSTE'!$B$6:$F$1255,3,0))</f>
        <v>DİYARBAKIR GSM</v>
      </c>
      <c r="E28" s="78" t="str">
        <f>IF(ISERROR(VLOOKUP(B28,'START LİSTE'!$B$6:$F$1255,4,0)),"",VLOOKUP(B28,'START LİSTE'!$B$6:$F$1255,4,0))</f>
        <v>T</v>
      </c>
      <c r="F28" s="79">
        <f>IF(ISERROR(VLOOKUP($B28,'START LİSTE'!$B$6:$F$1255,5,0)),"",VLOOKUP($B28,'START LİSTE'!$B$6:$F$1255,5,0))</f>
        <v>36161</v>
      </c>
      <c r="G28" s="80">
        <v>646</v>
      </c>
      <c r="H28" s="81">
        <f t="shared" si="1"/>
        <v>22</v>
      </c>
    </row>
    <row r="29" spans="1:8" ht="21.75" customHeight="1">
      <c r="A29" s="75">
        <f t="shared" si="0"/>
        <v>24</v>
      </c>
      <c r="B29" s="76">
        <v>1064</v>
      </c>
      <c r="C29" s="77" t="str">
        <f>IF(ISERROR(VLOOKUP(B29,'START LİSTE'!$B$6:$F$1255,2,0)),"",VLOOKUP(B29,'START LİSTE'!$B$6:$F$1255,2,0))</f>
        <v>SERKAN DELİBAŞ</v>
      </c>
      <c r="D29" s="77" t="str">
        <f>IF(ISERROR(VLOOKUP(B29,'START LİSTE'!$B$6:$F$1255,3,0)),"",VLOOKUP(B29,'START LİSTE'!$B$6:$F$1255,3,0))</f>
        <v>GAZİANTEP İL ÖZEL İDARE SK</v>
      </c>
      <c r="E29" s="78" t="str">
        <f>IF(ISERROR(VLOOKUP(B29,'START LİSTE'!$B$6:$F$1255,4,0)),"",VLOOKUP(B29,'START LİSTE'!$B$6:$F$1255,4,0))</f>
        <v>T</v>
      </c>
      <c r="F29" s="79">
        <f>IF(ISERROR(VLOOKUP($B29,'START LİSTE'!$B$6:$F$1255,5,0)),"",VLOOKUP($B29,'START LİSTE'!$B$6:$F$1255,5,0))</f>
        <v>36221</v>
      </c>
      <c r="G29" s="80">
        <v>647</v>
      </c>
      <c r="H29" s="81">
        <f t="shared" si="1"/>
        <v>23</v>
      </c>
    </row>
    <row r="30" spans="1:8" ht="21.75" customHeight="1">
      <c r="A30" s="75">
        <f t="shared" si="0"/>
        <v>25</v>
      </c>
      <c r="B30" s="76">
        <v>1099</v>
      </c>
      <c r="C30" s="77" t="str">
        <f>IF(ISERROR(VLOOKUP(B30,'START LİSTE'!$B$6:$F$1255,2,0)),"",VLOOKUP(B30,'START LİSTE'!$B$6:$F$1255,2,0))</f>
        <v>MURAT SELVİ</v>
      </c>
      <c r="D30" s="77" t="str">
        <f>IF(ISERROR(VLOOKUP(B30,'START LİSTE'!$B$6:$F$1255,3,0)),"",VLOOKUP(B30,'START LİSTE'!$B$6:$F$1255,3,0))</f>
        <v>ELAZIĞ İHTİSAS SPOR KULÜBÜ</v>
      </c>
      <c r="E30" s="78" t="str">
        <f>IF(ISERROR(VLOOKUP(B30,'START LİSTE'!$B$6:$F$1255,4,0)),"",VLOOKUP(B30,'START LİSTE'!$B$6:$F$1255,4,0))</f>
        <v>T</v>
      </c>
      <c r="F30" s="79">
        <f>IF(ISERROR(VLOOKUP($B30,'START LİSTE'!$B$6:$F$1255,5,0)),"",VLOOKUP($B30,'START LİSTE'!$B$6:$F$1255,5,0))</f>
        <v>36161</v>
      </c>
      <c r="G30" s="80">
        <v>648</v>
      </c>
      <c r="H30" s="81">
        <f t="shared" si="1"/>
        <v>24</v>
      </c>
    </row>
    <row r="31" spans="1:8" ht="21.75" customHeight="1">
      <c r="A31" s="75">
        <f t="shared" si="0"/>
        <v>26</v>
      </c>
      <c r="B31" s="76">
        <v>1072</v>
      </c>
      <c r="C31" s="77" t="str">
        <f>IF(ISERROR(VLOOKUP(B31,'START LİSTE'!$B$6:$F$1255,2,0)),"",VLOOKUP(B31,'START LİSTE'!$B$6:$F$1255,2,0))</f>
        <v>FERHAT TÜRKAN</v>
      </c>
      <c r="D31" s="77" t="str">
        <f>IF(ISERROR(VLOOKUP(B31,'START LİSTE'!$B$6:$F$1255,3,0)),"",VLOOKUP(B31,'START LİSTE'!$B$6:$F$1255,3,0))</f>
        <v>BATMAN 1955 BATMAN BLD. SPOR</v>
      </c>
      <c r="E31" s="78" t="str">
        <f>IF(ISERROR(VLOOKUP(B31,'START LİSTE'!$B$6:$F$1255,4,0)),"",VLOOKUP(B31,'START LİSTE'!$B$6:$F$1255,4,0))</f>
        <v>T</v>
      </c>
      <c r="F31" s="79">
        <f>IF(ISERROR(VLOOKUP($B31,'START LİSTE'!$B$6:$F$1255,5,0)),"",VLOOKUP($B31,'START LİSTE'!$B$6:$F$1255,5,0))</f>
        <v>36481</v>
      </c>
      <c r="G31" s="80">
        <v>648</v>
      </c>
      <c r="H31" s="81">
        <f t="shared" si="1"/>
        <v>25</v>
      </c>
    </row>
    <row r="32" spans="1:8" ht="21.75" customHeight="1">
      <c r="A32" s="75">
        <f t="shared" si="0"/>
        <v>27</v>
      </c>
      <c r="B32" s="76">
        <v>1112</v>
      </c>
      <c r="C32" s="77" t="str">
        <f>IF(ISERROR(VLOOKUP(B32,'START LİSTE'!$B$6:$F$1255,2,0)),"",VLOOKUP(B32,'START LİSTE'!$B$6:$F$1255,2,0))</f>
        <v>AHMET KOÇHAN</v>
      </c>
      <c r="D32" s="77" t="str">
        <f>IF(ISERROR(VLOOKUP(B32,'START LİSTE'!$B$6:$F$1255,3,0)),"",VLOOKUP(B32,'START LİSTE'!$B$6:$F$1255,3,0))</f>
        <v>SİİRT SPOR LİSESİ SPOR KULÜBÜ</v>
      </c>
      <c r="E32" s="78" t="str">
        <f>IF(ISERROR(VLOOKUP(B32,'START LİSTE'!$B$6:$F$1255,4,0)),"",VLOOKUP(B32,'START LİSTE'!$B$6:$F$1255,4,0))</f>
        <v>T</v>
      </c>
      <c r="F32" s="79">
        <f>IF(ISERROR(VLOOKUP($B32,'START LİSTE'!$B$6:$F$1255,5,0)),"",VLOOKUP($B32,'START LİSTE'!$B$6:$F$1255,5,0))</f>
        <v>36541</v>
      </c>
      <c r="G32" s="80">
        <v>650</v>
      </c>
      <c r="H32" s="81">
        <f t="shared" si="1"/>
        <v>26</v>
      </c>
    </row>
    <row r="33" spans="1:8" ht="21.75" customHeight="1">
      <c r="A33" s="75">
        <f t="shared" si="0"/>
        <v>28</v>
      </c>
      <c r="B33" s="76">
        <v>1145</v>
      </c>
      <c r="C33" s="77" t="str">
        <f>IF(ISERROR(VLOOKUP(B33,'START LİSTE'!$B$6:$F$1255,2,0)),"",VLOOKUP(B33,'START LİSTE'!$B$6:$F$1255,2,0))</f>
        <v>MUZAFFER YEŞİLBAĞ</v>
      </c>
      <c r="D33" s="77" t="str">
        <f>IF(ISERROR(VLOOKUP(B33,'START LİSTE'!$B$6:$F$1255,3,0)),"",VLOOKUP(B33,'START LİSTE'!$B$6:$F$1255,3,0))</f>
        <v>GAZİANTEP ŞAHİNBEY BELEDİYE SPOR K.</v>
      </c>
      <c r="E33" s="78" t="str">
        <f>IF(ISERROR(VLOOKUP(B33,'START LİSTE'!$B$6:$F$1255,4,0)),"",VLOOKUP(B33,'START LİSTE'!$B$6:$F$1255,4,0))</f>
        <v>T</v>
      </c>
      <c r="F33" s="79">
        <f>IF(ISERROR(VLOOKUP($B33,'START LİSTE'!$B$6:$F$1255,5,0)),"",VLOOKUP($B33,'START LİSTE'!$B$6:$F$1255,5,0))</f>
        <v>36161</v>
      </c>
      <c r="G33" s="80">
        <v>650</v>
      </c>
      <c r="H33" s="81">
        <f t="shared" si="1"/>
        <v>27</v>
      </c>
    </row>
    <row r="34" spans="1:8" ht="21.75" customHeight="1">
      <c r="A34" s="75">
        <f t="shared" si="0"/>
        <v>29</v>
      </c>
      <c r="B34" s="76">
        <v>1115</v>
      </c>
      <c r="C34" s="77" t="str">
        <f>IF(ISERROR(VLOOKUP(B34,'START LİSTE'!$B$6:$F$1255,2,0)),"",VLOOKUP(B34,'START LİSTE'!$B$6:$F$1255,2,0))</f>
        <v>RAMAZAN GÜNEŞ</v>
      </c>
      <c r="D34" s="77" t="str">
        <f>IF(ISERROR(VLOOKUP(B34,'START LİSTE'!$B$6:$F$1255,3,0)),"",VLOOKUP(B34,'START LİSTE'!$B$6:$F$1255,3,0))</f>
        <v>DİYARBAKIR GSM</v>
      </c>
      <c r="E34" s="78" t="str">
        <f>IF(ISERROR(VLOOKUP(B34,'START LİSTE'!$B$6:$F$1255,4,0)),"",VLOOKUP(B34,'START LİSTE'!$B$6:$F$1255,4,0))</f>
        <v>T</v>
      </c>
      <c r="F34" s="79">
        <f>IF(ISERROR(VLOOKUP($B34,'START LİSTE'!$B$6:$F$1255,5,0)),"",VLOOKUP($B34,'START LİSTE'!$B$6:$F$1255,5,0))</f>
        <v>36161</v>
      </c>
      <c r="G34" s="80">
        <v>651</v>
      </c>
      <c r="H34" s="81">
        <f t="shared" si="1"/>
        <v>28</v>
      </c>
    </row>
    <row r="35" spans="1:8" ht="21.75" customHeight="1">
      <c r="A35" s="75">
        <f t="shared" si="0"/>
        <v>30</v>
      </c>
      <c r="B35" s="76">
        <v>1105</v>
      </c>
      <c r="C35" s="77" t="str">
        <f>IF(ISERROR(VLOOKUP(B35,'START LİSTE'!$B$6:$F$1255,2,0)),"",VLOOKUP(B35,'START LİSTE'!$B$6:$F$1255,2,0))</f>
        <v>MUSA BATURAY</v>
      </c>
      <c r="D35" s="77" t="str">
        <f>IF(ISERROR(VLOOKUP(B35,'START LİSTE'!$B$6:$F$1255,3,0)),"",VLOOKUP(B35,'START LİSTE'!$B$6:$F$1255,3,0))</f>
        <v>DİYARBAKIR KAYAPINAR</v>
      </c>
      <c r="E35" s="78" t="str">
        <f>IF(ISERROR(VLOOKUP(B35,'START LİSTE'!$B$6:$F$1255,4,0)),"",VLOOKUP(B35,'START LİSTE'!$B$6:$F$1255,4,0))</f>
        <v>T</v>
      </c>
      <c r="F35" s="79">
        <f>IF(ISERROR(VLOOKUP($B35,'START LİSTE'!$B$6:$F$1255,5,0)),"",VLOOKUP($B35,'START LİSTE'!$B$6:$F$1255,5,0))</f>
        <v>36661</v>
      </c>
      <c r="G35" s="80">
        <v>652</v>
      </c>
      <c r="H35" s="81">
        <f t="shared" si="1"/>
        <v>29</v>
      </c>
    </row>
    <row r="36" spans="1:8" ht="21.75" customHeight="1">
      <c r="A36" s="75">
        <f t="shared" si="0"/>
        <v>31</v>
      </c>
      <c r="B36" s="76">
        <v>1063</v>
      </c>
      <c r="C36" s="77" t="str">
        <f>IF(ISERROR(VLOOKUP(B36,'START LİSTE'!$B$6:$F$1255,2,0)),"",VLOOKUP(B36,'START LİSTE'!$B$6:$F$1255,2,0))</f>
        <v>ALİ DOĞAN</v>
      </c>
      <c r="D36" s="77" t="str">
        <f>IF(ISERROR(VLOOKUP(B36,'START LİSTE'!$B$6:$F$1255,3,0)),"",VLOOKUP(B36,'START LİSTE'!$B$6:$F$1255,3,0))</f>
        <v>GAZİANTEP İL ÖZEL İDARE SK</v>
      </c>
      <c r="E36" s="78" t="str">
        <f>IF(ISERROR(VLOOKUP(B36,'START LİSTE'!$B$6:$F$1255,4,0)),"",VLOOKUP(B36,'START LİSTE'!$B$6:$F$1255,4,0))</f>
        <v>T</v>
      </c>
      <c r="F36" s="79">
        <f>IF(ISERROR(VLOOKUP($B36,'START LİSTE'!$B$6:$F$1255,5,0)),"",VLOOKUP($B36,'START LİSTE'!$B$6:$F$1255,5,0))</f>
        <v>36557</v>
      </c>
      <c r="G36" s="80"/>
      <c r="H36" s="81">
        <f t="shared" si="1"/>
        <v>30</v>
      </c>
    </row>
    <row r="37" spans="1:8" ht="21.75" customHeight="1">
      <c r="A37" s="75">
        <f t="shared" si="0"/>
        <v>32</v>
      </c>
      <c r="B37" s="76">
        <v>1061</v>
      </c>
      <c r="C37" s="77" t="str">
        <f>IF(ISERROR(VLOOKUP(B37,'START LİSTE'!$B$6:$F$1255,2,0)),"",VLOOKUP(B37,'START LİSTE'!$B$6:$F$1255,2,0))</f>
        <v>YUSUF ÜZEN</v>
      </c>
      <c r="D37" s="77" t="str">
        <f>IF(ISERROR(VLOOKUP(B37,'START LİSTE'!$B$6:$F$1255,3,0)),"",VLOOKUP(B37,'START LİSTE'!$B$6:$F$1255,3,0))</f>
        <v>ŞANLIURFA GENÇLİK SPOR KULÜBÜ</v>
      </c>
      <c r="E37" s="78" t="str">
        <f>IF(ISERROR(VLOOKUP(B37,'START LİSTE'!$B$6:$F$1255,4,0)),"",VLOOKUP(B37,'START LİSTE'!$B$6:$F$1255,4,0))</f>
        <v>T</v>
      </c>
      <c r="F37" s="79">
        <f>IF(ISERROR(VLOOKUP($B37,'START LİSTE'!$B$6:$F$1255,5,0)),"",VLOOKUP($B37,'START LİSTE'!$B$6:$F$1255,5,0))</f>
        <v>36312</v>
      </c>
      <c r="G37" s="80"/>
      <c r="H37" s="81">
        <f t="shared" si="1"/>
        <v>31</v>
      </c>
    </row>
    <row r="38" spans="1:8" ht="21.75" customHeight="1">
      <c r="A38" s="75">
        <f t="shared" si="0"/>
        <v>33</v>
      </c>
      <c r="B38" s="76">
        <v>1134</v>
      </c>
      <c r="C38" s="77" t="str">
        <f>IF(ISERROR(VLOOKUP(B38,'START LİSTE'!$B$6:$F$1255,2,0)),"",VLOOKUP(B38,'START LİSTE'!$B$6:$F$1255,2,0))</f>
        <v>HAYDAR NURULLAH KARA</v>
      </c>
      <c r="D38" s="77" t="str">
        <f>IF(ISERROR(VLOOKUP(B38,'START LİSTE'!$B$6:$F$1255,3,0)),"",VLOOKUP(B38,'START LİSTE'!$B$6:$F$1255,3,0))</f>
        <v>MALATYA ESENLİK MALATYA BLD.SK.</v>
      </c>
      <c r="E38" s="78" t="str">
        <f>IF(ISERROR(VLOOKUP(B38,'START LİSTE'!$B$6:$F$1255,4,0)),"",VLOOKUP(B38,'START LİSTE'!$B$6:$F$1255,4,0))</f>
        <v>T</v>
      </c>
      <c r="F38" s="79">
        <f>IF(ISERROR(VLOOKUP($B38,'START LİSTE'!$B$6:$F$1255,5,0)),"",VLOOKUP($B38,'START LİSTE'!$B$6:$F$1255,5,0))</f>
        <v>36243</v>
      </c>
      <c r="G38" s="80"/>
      <c r="H38" s="81">
        <f t="shared" si="1"/>
        <v>32</v>
      </c>
    </row>
    <row r="39" spans="1:8" ht="21.75" customHeight="1">
      <c r="A39" s="75">
        <f t="shared" si="0"/>
        <v>34</v>
      </c>
      <c r="B39" s="76">
        <v>1080</v>
      </c>
      <c r="C39" s="77" t="str">
        <f>IF(ISERROR(VLOOKUP(B39,'START LİSTE'!$B$6:$F$1255,2,0)),"",VLOOKUP(B39,'START LİSTE'!$B$6:$F$1255,2,0))</f>
        <v>OSMAN TOĞYILDIZ</v>
      </c>
      <c r="D39" s="77" t="str">
        <f>IF(ISERROR(VLOOKUP(B39,'START LİSTE'!$B$6:$F$1255,3,0)),"",VLOOKUP(B39,'START LİSTE'!$B$6:$F$1255,3,0))</f>
        <v>BATMAN-PETROLSPOR KLB.</v>
      </c>
      <c r="E39" s="78" t="str">
        <f>IF(ISERROR(VLOOKUP(B39,'START LİSTE'!$B$6:$F$1255,4,0)),"",VLOOKUP(B39,'START LİSTE'!$B$6:$F$1255,4,0))</f>
        <v>T</v>
      </c>
      <c r="F39" s="79">
        <f>IF(ISERROR(VLOOKUP($B39,'START LİSTE'!$B$6:$F$1255,5,0)),"",VLOOKUP($B39,'START LİSTE'!$B$6:$F$1255,5,0))</f>
        <v>36220</v>
      </c>
      <c r="G39" s="80"/>
      <c r="H39" s="81">
        <f t="shared" si="1"/>
        <v>33</v>
      </c>
    </row>
    <row r="40" spans="1:8" ht="21.75" customHeight="1">
      <c r="A40" s="75">
        <f t="shared" si="0"/>
        <v>35</v>
      </c>
      <c r="B40" s="76">
        <v>1709</v>
      </c>
      <c r="C40" s="77" t="str">
        <f>IF(ISERROR(VLOOKUP(B40,'START LİSTE'!$B$6:$F$1255,2,0)),"",VLOOKUP(B40,'START LİSTE'!$B$6:$F$1255,2,0))</f>
        <v>A.AZİZ DANIŞ</v>
      </c>
      <c r="D40" s="77" t="str">
        <f>IF(ISERROR(VLOOKUP(B40,'START LİSTE'!$B$6:$F$1255,3,0)),"",VLOOKUP(B40,'START LİSTE'!$B$6:$F$1255,3,0))</f>
        <v>MARDİN MARGENÇ FERDİ</v>
      </c>
      <c r="E40" s="78" t="str">
        <f>IF(ISERROR(VLOOKUP(B40,'START LİSTE'!$B$6:$F$1255,4,0)),"",VLOOKUP(B40,'START LİSTE'!$B$6:$F$1255,4,0))</f>
        <v>F</v>
      </c>
      <c r="F40" s="79">
        <f>IF(ISERROR(VLOOKUP($B40,'START LİSTE'!$B$6:$F$1255,5,0)),"",VLOOKUP($B40,'START LİSTE'!$B$6:$F$1255,5,0))</f>
        <v>36161</v>
      </c>
      <c r="G40" s="80"/>
      <c r="H40" s="81">
        <f t="shared" si="1"/>
        <v>33</v>
      </c>
    </row>
    <row r="41" spans="1:8" ht="21.75" customHeight="1">
      <c r="A41" s="75">
        <f t="shared" si="0"/>
        <v>36</v>
      </c>
      <c r="B41" s="76">
        <v>1120</v>
      </c>
      <c r="C41" s="77" t="str">
        <f>IF(ISERROR(VLOOKUP(B41,'START LİSTE'!$B$6:$F$1255,2,0)),"",VLOOKUP(B41,'START LİSTE'!$B$6:$F$1255,2,0))</f>
        <v>BAYRAM KURT</v>
      </c>
      <c r="D41" s="77" t="str">
        <f>IF(ISERROR(VLOOKUP(B41,'START LİSTE'!$B$6:$F$1255,3,0)),"",VLOOKUP(B41,'START LİSTE'!$B$6:$F$1255,3,0))</f>
        <v>DİYARBAKIR ATLETİZM</v>
      </c>
      <c r="E41" s="78" t="str">
        <f>IF(ISERROR(VLOOKUP(B41,'START LİSTE'!$B$6:$F$1255,4,0)),"",VLOOKUP(B41,'START LİSTE'!$B$6:$F$1255,4,0))</f>
        <v>T</v>
      </c>
      <c r="F41" s="79">
        <f>IF(ISERROR(VLOOKUP($B41,'START LİSTE'!$B$6:$F$1255,5,0)),"",VLOOKUP($B41,'START LİSTE'!$B$6:$F$1255,5,0))</f>
        <v>36892</v>
      </c>
      <c r="G41" s="80"/>
      <c r="H41" s="81">
        <f t="shared" si="1"/>
        <v>34</v>
      </c>
    </row>
    <row r="42" spans="1:8" ht="21.75" customHeight="1">
      <c r="A42" s="75">
        <f t="shared" si="0"/>
        <v>37</v>
      </c>
      <c r="B42" s="76">
        <v>1113</v>
      </c>
      <c r="C42" s="77" t="str">
        <f>IF(ISERROR(VLOOKUP(B42,'START LİSTE'!$B$6:$F$1255,2,0)),"",VLOOKUP(B42,'START LİSTE'!$B$6:$F$1255,2,0))</f>
        <v>HÜSEYİN YILDIRIM</v>
      </c>
      <c r="D42" s="77" t="str">
        <f>IF(ISERROR(VLOOKUP(B42,'START LİSTE'!$B$6:$F$1255,3,0)),"",VLOOKUP(B42,'START LİSTE'!$B$6:$F$1255,3,0))</f>
        <v>SİİRT SPOR LİSESİ SPOR KULÜBÜ</v>
      </c>
      <c r="E42" s="78" t="str">
        <f>IF(ISERROR(VLOOKUP(B42,'START LİSTE'!$B$6:$F$1255,4,0)),"",VLOOKUP(B42,'START LİSTE'!$B$6:$F$1255,4,0))</f>
        <v>T</v>
      </c>
      <c r="F42" s="79">
        <f>IF(ISERROR(VLOOKUP($B42,'START LİSTE'!$B$6:$F$1255,5,0)),"",VLOOKUP($B42,'START LİSTE'!$B$6:$F$1255,5,0))</f>
        <v>36470</v>
      </c>
      <c r="G42" s="80"/>
      <c r="H42" s="81">
        <f t="shared" si="1"/>
        <v>35</v>
      </c>
    </row>
    <row r="43" spans="1:8" ht="21.75" customHeight="1">
      <c r="A43" s="75">
        <f t="shared" si="0"/>
        <v>38</v>
      </c>
      <c r="B43" s="76">
        <v>1131</v>
      </c>
      <c r="C43" s="77" t="str">
        <f>IF(ISERROR(VLOOKUP(B43,'START LİSTE'!$B$6:$F$1255,2,0)),"",VLOOKUP(B43,'START LİSTE'!$B$6:$F$1255,2,0))</f>
        <v>MAHSUM ÇAN</v>
      </c>
      <c r="D43" s="77" t="str">
        <f>IF(ISERROR(VLOOKUP(B43,'START LİSTE'!$B$6:$F$1255,3,0)),"",VLOOKUP(B43,'START LİSTE'!$B$6:$F$1255,3,0))</f>
        <v>MALATYA ESENLİK MALATYA BLD.SK.</v>
      </c>
      <c r="E43" s="78" t="str">
        <f>IF(ISERROR(VLOOKUP(B43,'START LİSTE'!$B$6:$F$1255,4,0)),"",VLOOKUP(B43,'START LİSTE'!$B$6:$F$1255,4,0))</f>
        <v>T</v>
      </c>
      <c r="F43" s="79">
        <f>IF(ISERROR(VLOOKUP($B43,'START LİSTE'!$B$6:$F$1255,5,0)),"",VLOOKUP($B43,'START LİSTE'!$B$6:$F$1255,5,0))</f>
        <v>36526</v>
      </c>
      <c r="G43" s="80"/>
      <c r="H43" s="81">
        <f t="shared" si="1"/>
        <v>36</v>
      </c>
    </row>
    <row r="44" spans="1:8" ht="21.75" customHeight="1">
      <c r="A44" s="75">
        <f t="shared" si="0"/>
        <v>39</v>
      </c>
      <c r="B44" s="76">
        <v>1085</v>
      </c>
      <c r="C44" s="77" t="str">
        <f>IF(ISERROR(VLOOKUP(B44,'START LİSTE'!$B$6:$F$1255,2,0)),"",VLOOKUP(B44,'START LİSTE'!$B$6:$F$1255,2,0))</f>
        <v>MEHMET ALİ KERELTİ</v>
      </c>
      <c r="D44" s="77" t="str">
        <f>IF(ISERROR(VLOOKUP(B44,'START LİSTE'!$B$6:$F$1255,3,0)),"",VLOOKUP(B44,'START LİSTE'!$B$6:$F$1255,3,0))</f>
        <v>MARDİN  MARGENÇ </v>
      </c>
      <c r="E44" s="78" t="str">
        <f>IF(ISERROR(VLOOKUP(B44,'START LİSTE'!$B$6:$F$1255,4,0)),"",VLOOKUP(B44,'START LİSTE'!$B$6:$F$1255,4,0))</f>
        <v>T</v>
      </c>
      <c r="F44" s="79">
        <f>IF(ISERROR(VLOOKUP($B44,'START LİSTE'!$B$6:$F$1255,5,0)),"",VLOOKUP($B44,'START LİSTE'!$B$6:$F$1255,5,0))</f>
        <v>36647</v>
      </c>
      <c r="G44" s="80"/>
      <c r="H44" s="81">
        <f t="shared" si="1"/>
        <v>37</v>
      </c>
    </row>
    <row r="45" spans="1:8" ht="21.75" customHeight="1">
      <c r="A45" s="75">
        <f t="shared" si="0"/>
        <v>40</v>
      </c>
      <c r="B45" s="76">
        <v>1720</v>
      </c>
      <c r="C45" s="77" t="str">
        <f>IF(ISERROR(VLOOKUP(B45,'START LİSTE'!$B$6:$F$1255,2,0)),"",VLOOKUP(B45,'START LİSTE'!$B$6:$F$1255,2,0))</f>
        <v>HAMZA KAÇMAZ</v>
      </c>
      <c r="D45" s="77" t="str">
        <f>IF(ISERROR(VLOOKUP(B45,'START LİSTE'!$B$6:$F$1255,3,0)),"",VLOOKUP(B45,'START LİSTE'!$B$6:$F$1255,3,0))</f>
        <v>ELAZIĞ - FERDİ</v>
      </c>
      <c r="E45" s="78" t="str">
        <f>IF(ISERROR(VLOOKUP(B45,'START LİSTE'!$B$6:$F$1255,4,0)),"",VLOOKUP(B45,'START LİSTE'!$B$6:$F$1255,4,0))</f>
        <v>F</v>
      </c>
      <c r="F45" s="79">
        <f>IF(ISERROR(VLOOKUP($B45,'START LİSTE'!$B$6:$F$1255,5,0)),"",VLOOKUP($B45,'START LİSTE'!$B$6:$F$1255,5,0))</f>
        <v>36188</v>
      </c>
      <c r="G45" s="80"/>
      <c r="H45" s="81">
        <f t="shared" si="1"/>
        <v>37</v>
      </c>
    </row>
    <row r="46" spans="1:8" ht="21.75" customHeight="1">
      <c r="A46" s="75">
        <f t="shared" si="0"/>
        <v>41</v>
      </c>
      <c r="B46" s="76">
        <v>1098</v>
      </c>
      <c r="C46" s="77" t="str">
        <f>IF(ISERROR(VLOOKUP(B46,'START LİSTE'!$B$6:$F$1255,2,0)),"",VLOOKUP(B46,'START LİSTE'!$B$6:$F$1255,2,0))</f>
        <v>MUSTAFA ÖZCAN AKTAŞ</v>
      </c>
      <c r="D46" s="77" t="str">
        <f>IF(ISERROR(VLOOKUP(B46,'START LİSTE'!$B$6:$F$1255,3,0)),"",VLOOKUP(B46,'START LİSTE'!$B$6:$F$1255,3,0))</f>
        <v>KİLİS-GENÇ.HİZ.SPOR İL MUD.KULÜBU</v>
      </c>
      <c r="E46" s="78" t="str">
        <f>IF(ISERROR(VLOOKUP(B46,'START LİSTE'!$B$6:$F$1255,4,0)),"",VLOOKUP(B46,'START LİSTE'!$B$6:$F$1255,4,0))</f>
        <v>T</v>
      </c>
      <c r="F46" s="79">
        <f>IF(ISERROR(VLOOKUP($B46,'START LİSTE'!$B$6:$F$1255,5,0)),"",VLOOKUP($B46,'START LİSTE'!$B$6:$F$1255,5,0))</f>
        <v>36579</v>
      </c>
      <c r="G46" s="80"/>
      <c r="H46" s="81">
        <f t="shared" si="1"/>
        <v>38</v>
      </c>
    </row>
    <row r="47" spans="1:8" ht="21.75" customHeight="1">
      <c r="A47" s="75">
        <f t="shared" si="0"/>
        <v>42</v>
      </c>
      <c r="B47" s="76">
        <v>1101</v>
      </c>
      <c r="C47" s="77" t="str">
        <f>IF(ISERROR(VLOOKUP(B47,'START LİSTE'!$B$6:$F$1255,2,0)),"",VLOOKUP(B47,'START LİSTE'!$B$6:$F$1255,2,0))</f>
        <v>BÜNYAMİN BEYAZİTLİ</v>
      </c>
      <c r="D47" s="77" t="str">
        <f>IF(ISERROR(VLOOKUP(B47,'START LİSTE'!$B$6:$F$1255,3,0)),"",VLOOKUP(B47,'START LİSTE'!$B$6:$F$1255,3,0))</f>
        <v>ELAZIĞ İHTİSAS SPOR KULÜBÜ</v>
      </c>
      <c r="E47" s="78" t="str">
        <f>IF(ISERROR(VLOOKUP(B47,'START LİSTE'!$B$6:$F$1255,4,0)),"",VLOOKUP(B47,'START LİSTE'!$B$6:$F$1255,4,0))</f>
        <v>T</v>
      </c>
      <c r="F47" s="79">
        <f>IF(ISERROR(VLOOKUP($B47,'START LİSTE'!$B$6:$F$1255,5,0)),"",VLOOKUP($B47,'START LİSTE'!$B$6:$F$1255,5,0))</f>
        <v>36526</v>
      </c>
      <c r="G47" s="80"/>
      <c r="H47" s="81">
        <f t="shared" si="1"/>
        <v>39</v>
      </c>
    </row>
    <row r="48" spans="1:8" ht="21.75" customHeight="1">
      <c r="A48" s="75">
        <f t="shared" si="0"/>
        <v>43</v>
      </c>
      <c r="B48" s="76">
        <v>1132</v>
      </c>
      <c r="C48" s="77" t="str">
        <f>IF(ISERROR(VLOOKUP(B48,'START LİSTE'!$B$6:$F$1255,2,0)),"",VLOOKUP(B48,'START LİSTE'!$B$6:$F$1255,2,0))</f>
        <v>MEHMET ŞAHİN</v>
      </c>
      <c r="D48" s="77" t="str">
        <f>IF(ISERROR(VLOOKUP(B48,'START LİSTE'!$B$6:$F$1255,3,0)),"",VLOOKUP(B48,'START LİSTE'!$B$6:$F$1255,3,0))</f>
        <v>MALATYA ESENLİK MALATYA BLD.SK.</v>
      </c>
      <c r="E48" s="78" t="str">
        <f>IF(ISERROR(VLOOKUP(B48,'START LİSTE'!$B$6:$F$1255,4,0)),"",VLOOKUP(B48,'START LİSTE'!$B$6:$F$1255,4,0))</f>
        <v>T</v>
      </c>
      <c r="F48" s="79">
        <f>IF(ISERROR(VLOOKUP($B48,'START LİSTE'!$B$6:$F$1255,5,0)),"",VLOOKUP($B48,'START LİSTE'!$B$6:$F$1255,5,0))</f>
        <v>36571</v>
      </c>
      <c r="G48" s="80"/>
      <c r="H48" s="81">
        <f t="shared" si="1"/>
        <v>40</v>
      </c>
    </row>
    <row r="49" spans="1:8" ht="21.75" customHeight="1">
      <c r="A49" s="75">
        <f t="shared" si="0"/>
        <v>44</v>
      </c>
      <c r="B49" s="76">
        <v>1155</v>
      </c>
      <c r="C49" s="77" t="str">
        <f>IF(ISERROR(VLOOKUP(B49,'START LİSTE'!$B$6:$F$1255,2,0)),"",VLOOKUP(B49,'START LİSTE'!$B$6:$F$1255,2,0))</f>
        <v>VELAT AKAN</v>
      </c>
      <c r="D49" s="77" t="str">
        <f>IF(ISERROR(VLOOKUP(B49,'START LİSTE'!$B$6:$F$1255,3,0)),"",VLOOKUP(B49,'START LİSTE'!$B$6:$F$1255,3,0))</f>
        <v>HAKKARİ EMEK S.K.</v>
      </c>
      <c r="E49" s="78" t="str">
        <f>IF(ISERROR(VLOOKUP(B49,'START LİSTE'!$B$6:$F$1255,4,0)),"",VLOOKUP(B49,'START LİSTE'!$B$6:$F$1255,4,0))</f>
        <v>F</v>
      </c>
      <c r="F49" s="79">
        <f>IF(ISERROR(VLOOKUP($B49,'START LİSTE'!$B$6:$F$1255,5,0)),"",VLOOKUP($B49,'START LİSTE'!$B$6:$F$1255,5,0))</f>
        <v>36526</v>
      </c>
      <c r="G49" s="80"/>
      <c r="H49" s="81">
        <f t="shared" si="1"/>
        <v>40</v>
      </c>
    </row>
    <row r="50" spans="1:8" ht="21.75" customHeight="1">
      <c r="A50" s="75">
        <f t="shared" si="0"/>
        <v>45</v>
      </c>
      <c r="B50" s="76">
        <v>1122</v>
      </c>
      <c r="C50" s="77" t="str">
        <f>IF(ISERROR(VLOOKUP(B50,'START LİSTE'!$B$6:$F$1255,2,0)),"",VLOOKUP(B50,'START LİSTE'!$B$6:$F$1255,2,0))</f>
        <v>BAHRİ KAYA</v>
      </c>
      <c r="D50" s="77" t="str">
        <f>IF(ISERROR(VLOOKUP(B50,'START LİSTE'!$B$6:$F$1255,3,0)),"",VLOOKUP(B50,'START LİSTE'!$B$6:$F$1255,3,0))</f>
        <v>DİYARBAKIR ATLETİZM</v>
      </c>
      <c r="E50" s="78" t="str">
        <f>IF(ISERROR(VLOOKUP(B50,'START LİSTE'!$B$6:$F$1255,4,0)),"",VLOOKUP(B50,'START LİSTE'!$B$6:$F$1255,4,0))</f>
        <v>T</v>
      </c>
      <c r="F50" s="79">
        <f>IF(ISERROR(VLOOKUP($B50,'START LİSTE'!$B$6:$F$1255,5,0)),"",VLOOKUP($B50,'START LİSTE'!$B$6:$F$1255,5,0))</f>
        <v>36892</v>
      </c>
      <c r="G50" s="80"/>
      <c r="H50" s="81">
        <f t="shared" si="1"/>
        <v>41</v>
      </c>
    </row>
    <row r="51" spans="1:8" ht="21.75" customHeight="1">
      <c r="A51" s="75">
        <f t="shared" si="0"/>
        <v>46</v>
      </c>
      <c r="B51" s="76">
        <v>1136</v>
      </c>
      <c r="C51" s="77" t="str">
        <f>IF(ISERROR(VLOOKUP(B51,'START LİSTE'!$B$6:$F$1255,2,0)),"",VLOOKUP(B51,'START LİSTE'!$B$6:$F$1255,2,0))</f>
        <v>MEHMET TOKSÖZ</v>
      </c>
      <c r="D51" s="77" t="str">
        <f>IF(ISERROR(VLOOKUP(B51,'START LİSTE'!$B$6:$F$1255,3,0)),"",VLOOKUP(B51,'START LİSTE'!$B$6:$F$1255,3,0))</f>
        <v>MALATYA GHSK.</v>
      </c>
      <c r="E51" s="78" t="str">
        <f>IF(ISERROR(VLOOKUP(B51,'START LİSTE'!$B$6:$F$1255,4,0)),"",VLOOKUP(B51,'START LİSTE'!$B$6:$F$1255,4,0))</f>
        <v>T</v>
      </c>
      <c r="F51" s="79">
        <f>IF(ISERROR(VLOOKUP($B51,'START LİSTE'!$B$6:$F$1255,5,0)),"",VLOOKUP($B51,'START LİSTE'!$B$6:$F$1255,5,0))</f>
        <v>36892</v>
      </c>
      <c r="G51" s="80"/>
      <c r="H51" s="81">
        <f t="shared" si="1"/>
        <v>42</v>
      </c>
    </row>
    <row r="52" spans="1:8" ht="21.75" customHeight="1">
      <c r="A52" s="75">
        <f t="shared" si="0"/>
        <v>47</v>
      </c>
      <c r="B52" s="76">
        <v>1069</v>
      </c>
      <c r="C52" s="77" t="str">
        <f>IF(ISERROR(VLOOKUP(B52,'START LİSTE'!$B$6:$F$1255,2,0)),"",VLOOKUP(B52,'START LİSTE'!$B$6:$F$1255,2,0))</f>
        <v>MEHMET ŞİRİN DENİZHAN</v>
      </c>
      <c r="D52" s="77" t="str">
        <f>IF(ISERROR(VLOOKUP(B52,'START LİSTE'!$B$6:$F$1255,3,0)),"",VLOOKUP(B52,'START LİSTE'!$B$6:$F$1255,3,0))</f>
        <v>DİYARBAKIR BÜYÜKŞEHİR BELEDİYE SPOR</v>
      </c>
      <c r="E52" s="78" t="str">
        <f>IF(ISERROR(VLOOKUP(B52,'START LİSTE'!$B$6:$F$1255,4,0)),"",VLOOKUP(B52,'START LİSTE'!$B$6:$F$1255,4,0))</f>
        <v>T</v>
      </c>
      <c r="F52" s="79">
        <f>IF(ISERROR(VLOOKUP($B52,'START LİSTE'!$B$6:$F$1255,5,0)),"",VLOOKUP($B52,'START LİSTE'!$B$6:$F$1255,5,0))</f>
        <v>36388</v>
      </c>
      <c r="G52" s="80"/>
      <c r="H52" s="81">
        <f t="shared" si="1"/>
        <v>43</v>
      </c>
    </row>
    <row r="53" spans="1:8" ht="21.75" customHeight="1">
      <c r="A53" s="75">
        <f t="shared" si="0"/>
        <v>48</v>
      </c>
      <c r="B53" s="76">
        <v>1076</v>
      </c>
      <c r="C53" s="77" t="str">
        <f>IF(ISERROR(VLOOKUP(B53,'START LİSTE'!$B$6:$F$1255,2,0)),"",VLOOKUP(B53,'START LİSTE'!$B$6:$F$1255,2,0))</f>
        <v>MUSTAFA EREN YILMAZ</v>
      </c>
      <c r="D53" s="77" t="str">
        <f>IF(ISERROR(VLOOKUP(B53,'START LİSTE'!$B$6:$F$1255,3,0)),"",VLOOKUP(B53,'START LİSTE'!$B$6:$F$1255,3,0))</f>
        <v>İSTANBUL-ZABITA SK (G.ANTEP)</v>
      </c>
      <c r="E53" s="78" t="str">
        <f>IF(ISERROR(VLOOKUP(B53,'START LİSTE'!$B$6:$F$1255,4,0)),"",VLOOKUP(B53,'START LİSTE'!$B$6:$F$1255,4,0))</f>
        <v>F</v>
      </c>
      <c r="F53" s="79">
        <f>IF(ISERROR(VLOOKUP($B53,'START LİSTE'!$B$6:$F$1255,5,0)),"",VLOOKUP($B53,'START LİSTE'!$B$6:$F$1255,5,0))</f>
        <v>36892</v>
      </c>
      <c r="G53" s="80"/>
      <c r="H53" s="81">
        <f t="shared" si="1"/>
        <v>43</v>
      </c>
    </row>
    <row r="54" spans="1:8" ht="21.75" customHeight="1">
      <c r="A54" s="75">
        <f t="shared" si="0"/>
        <v>49</v>
      </c>
      <c r="B54" s="76">
        <v>1137</v>
      </c>
      <c r="C54" s="77" t="str">
        <f>IF(ISERROR(VLOOKUP(B54,'START LİSTE'!$B$6:$F$1255,2,0)),"",VLOOKUP(B54,'START LİSTE'!$B$6:$F$1255,2,0))</f>
        <v>YAKUP KOP</v>
      </c>
      <c r="D54" s="77" t="str">
        <f>IF(ISERROR(VLOOKUP(B54,'START LİSTE'!$B$6:$F$1255,3,0)),"",VLOOKUP(B54,'START LİSTE'!$B$6:$F$1255,3,0))</f>
        <v>MALATYA GHSK.</v>
      </c>
      <c r="E54" s="78" t="str">
        <f>IF(ISERROR(VLOOKUP(B54,'START LİSTE'!$B$6:$F$1255,4,0)),"",VLOOKUP(B54,'START LİSTE'!$B$6:$F$1255,4,0))</f>
        <v>T</v>
      </c>
      <c r="F54" s="79">
        <f>IF(ISERROR(VLOOKUP($B54,'START LİSTE'!$B$6:$F$1255,5,0)),"",VLOOKUP($B54,'START LİSTE'!$B$6:$F$1255,5,0))</f>
        <v>36526</v>
      </c>
      <c r="G54" s="80"/>
      <c r="H54" s="81">
        <f t="shared" si="1"/>
        <v>44</v>
      </c>
    </row>
    <row r="55" spans="1:8" ht="21.75" customHeight="1">
      <c r="A55" s="75">
        <f t="shared" si="0"/>
        <v>50</v>
      </c>
      <c r="B55" s="76">
        <v>1135</v>
      </c>
      <c r="C55" s="77" t="str">
        <f>IF(ISERROR(VLOOKUP(B55,'START LİSTE'!$B$6:$F$1255,2,0)),"",VLOOKUP(B55,'START LİSTE'!$B$6:$F$1255,2,0))</f>
        <v>YASİN YÜCEL</v>
      </c>
      <c r="D55" s="77" t="str">
        <f>IF(ISERROR(VLOOKUP(B55,'START LİSTE'!$B$6:$F$1255,3,0)),"",VLOOKUP(B55,'START LİSTE'!$B$6:$F$1255,3,0))</f>
        <v>MALATYA GHSK.</v>
      </c>
      <c r="E55" s="78" t="str">
        <f>IF(ISERROR(VLOOKUP(B55,'START LİSTE'!$B$6:$F$1255,4,0)),"",VLOOKUP(B55,'START LİSTE'!$B$6:$F$1255,4,0))</f>
        <v>T</v>
      </c>
      <c r="F55" s="79">
        <f>IF(ISERROR(VLOOKUP($B55,'START LİSTE'!$B$6:$F$1255,5,0)),"",VLOOKUP($B55,'START LİSTE'!$B$6:$F$1255,5,0))</f>
        <v>36526</v>
      </c>
      <c r="G55" s="80"/>
      <c r="H55" s="81">
        <f t="shared" si="1"/>
        <v>45</v>
      </c>
    </row>
    <row r="56" spans="1:8" ht="21.75" customHeight="1">
      <c r="A56" s="75">
        <f t="shared" si="0"/>
        <v>51</v>
      </c>
      <c r="B56" s="76">
        <v>1127</v>
      </c>
      <c r="C56" s="77" t="str">
        <f>IF(ISERROR(VLOOKUP(B56,'START LİSTE'!$B$6:$F$1255,2,0)),"",VLOOKUP(B56,'START LİSTE'!$B$6:$F$1255,2,0))</f>
        <v>UĞUR BAYRAM</v>
      </c>
      <c r="D56" s="77" t="str">
        <f>IF(ISERROR(VLOOKUP(B56,'START LİSTE'!$B$6:$F$1255,3,0)),"",VLOOKUP(B56,'START LİSTE'!$B$6:$F$1255,3,0))</f>
        <v>MALATYA BADMİNTON SK.</v>
      </c>
      <c r="E56" s="78" t="str">
        <f>IF(ISERROR(VLOOKUP(B56,'START LİSTE'!$B$6:$F$1255,4,0)),"",VLOOKUP(B56,'START LİSTE'!$B$6:$F$1255,4,0))</f>
        <v>T</v>
      </c>
      <c r="F56" s="79">
        <f>IF(ISERROR(VLOOKUP($B56,'START LİSTE'!$B$6:$F$1255,5,0)),"",VLOOKUP($B56,'START LİSTE'!$B$6:$F$1255,5,0))</f>
        <v>36663</v>
      </c>
      <c r="G56" s="80"/>
      <c r="H56" s="81">
        <f t="shared" si="1"/>
        <v>46</v>
      </c>
    </row>
    <row r="57" spans="1:8" ht="21.75" customHeight="1">
      <c r="A57" s="75">
        <f t="shared" si="0"/>
        <v>52</v>
      </c>
      <c r="B57" s="76">
        <v>1087</v>
      </c>
      <c r="C57" s="77" t="str">
        <f>IF(ISERROR(VLOOKUP(B57,'START LİSTE'!$B$6:$F$1255,2,0)),"",VLOOKUP(B57,'START LİSTE'!$B$6:$F$1255,2,0))</f>
        <v>ABDULKADİR CAN</v>
      </c>
      <c r="D57" s="77" t="str">
        <f>IF(ISERROR(VLOOKUP(B57,'START LİSTE'!$B$6:$F$1255,3,0)),"",VLOOKUP(B57,'START LİSTE'!$B$6:$F$1255,3,0))</f>
        <v>MARDİN ATLETİZM SPOR KULÜBÜ</v>
      </c>
      <c r="E57" s="78" t="str">
        <f>IF(ISERROR(VLOOKUP(B57,'START LİSTE'!$B$6:$F$1255,4,0)),"",VLOOKUP(B57,'START LİSTE'!$B$6:$F$1255,4,0))</f>
        <v>T</v>
      </c>
      <c r="F57" s="79">
        <f>IF(ISERROR(VLOOKUP($B57,'START LİSTE'!$B$6:$F$1255,5,0)),"",VLOOKUP($B57,'START LİSTE'!$B$6:$F$1255,5,0))</f>
        <v>36172</v>
      </c>
      <c r="G57" s="80"/>
      <c r="H57" s="81">
        <f t="shared" si="1"/>
        <v>47</v>
      </c>
    </row>
    <row r="58" spans="1:8" ht="21.75" customHeight="1">
      <c r="A58" s="75">
        <f t="shared" si="0"/>
        <v>53</v>
      </c>
      <c r="B58" s="76">
        <v>1100</v>
      </c>
      <c r="C58" s="77" t="str">
        <f>IF(ISERROR(VLOOKUP(B58,'START LİSTE'!$B$6:$F$1255,2,0)),"",VLOOKUP(B58,'START LİSTE'!$B$6:$F$1255,2,0))</f>
        <v>VEYSEL BAYRAK</v>
      </c>
      <c r="D58" s="77" t="str">
        <f>IF(ISERROR(VLOOKUP(B58,'START LİSTE'!$B$6:$F$1255,3,0)),"",VLOOKUP(B58,'START LİSTE'!$B$6:$F$1255,3,0))</f>
        <v>ELAZIĞ İHTİSAS SPOR KULÜBÜ</v>
      </c>
      <c r="E58" s="78" t="str">
        <f>IF(ISERROR(VLOOKUP(B58,'START LİSTE'!$B$6:$F$1255,4,0)),"",VLOOKUP(B58,'START LİSTE'!$B$6:$F$1255,4,0))</f>
        <v>T</v>
      </c>
      <c r="F58" s="79">
        <f>IF(ISERROR(VLOOKUP($B58,'START LİSTE'!$B$6:$F$1255,5,0)),"",VLOOKUP($B58,'START LİSTE'!$B$6:$F$1255,5,0))</f>
        <v>36526</v>
      </c>
      <c r="G58" s="80"/>
      <c r="H58" s="81">
        <f t="shared" si="1"/>
        <v>48</v>
      </c>
    </row>
    <row r="59" spans="1:8" ht="21.75" customHeight="1">
      <c r="A59" s="75">
        <f t="shared" si="0"/>
        <v>54</v>
      </c>
      <c r="B59" s="76">
        <v>1110</v>
      </c>
      <c r="C59" s="77" t="str">
        <f>IF(ISERROR(VLOOKUP(B59,'START LİSTE'!$B$6:$F$1255,2,0)),"",VLOOKUP(B59,'START LİSTE'!$B$6:$F$1255,2,0))</f>
        <v>ORHAN OYSAL</v>
      </c>
      <c r="D59" s="77" t="str">
        <f>IF(ISERROR(VLOOKUP(B59,'START LİSTE'!$B$6:$F$1255,3,0)),"",VLOOKUP(B59,'START LİSTE'!$B$6:$F$1255,3,0))</f>
        <v>SİİRT GENÇLİK SPOR KULÜBÜ</v>
      </c>
      <c r="E59" s="78" t="str">
        <f>IF(ISERROR(VLOOKUP(B59,'START LİSTE'!$B$6:$F$1255,4,0)),"",VLOOKUP(B59,'START LİSTE'!$B$6:$F$1255,4,0))</f>
        <v>T</v>
      </c>
      <c r="F59" s="79">
        <f>IF(ISERROR(VLOOKUP($B59,'START LİSTE'!$B$6:$F$1255,5,0)),"",VLOOKUP($B59,'START LİSTE'!$B$6:$F$1255,5,0))</f>
        <v>36202</v>
      </c>
      <c r="G59" s="80"/>
      <c r="H59" s="81">
        <f t="shared" si="1"/>
        <v>49</v>
      </c>
    </row>
    <row r="60" spans="1:8" ht="21.75" customHeight="1">
      <c r="A60" s="75">
        <f t="shared" si="0"/>
        <v>55</v>
      </c>
      <c r="B60" s="76">
        <v>1073</v>
      </c>
      <c r="C60" s="77" t="str">
        <f>IF(ISERROR(VLOOKUP(B60,'START LİSTE'!$B$6:$F$1255,2,0)),"",VLOOKUP(B60,'START LİSTE'!$B$6:$F$1255,2,0))</f>
        <v>ÖZGÜR ÖMEROĞLU</v>
      </c>
      <c r="D60" s="77" t="str">
        <f>IF(ISERROR(VLOOKUP(B60,'START LİSTE'!$B$6:$F$1255,3,0)),"",VLOOKUP(B60,'START LİSTE'!$B$6:$F$1255,3,0))</f>
        <v>BATMAN 1955 BATMAN BLD. SPOR</v>
      </c>
      <c r="E60" s="78" t="str">
        <f>IF(ISERROR(VLOOKUP(B60,'START LİSTE'!$B$6:$F$1255,4,0)),"",VLOOKUP(B60,'START LİSTE'!$B$6:$F$1255,4,0))</f>
        <v>T</v>
      </c>
      <c r="F60" s="79">
        <f>IF(ISERROR(VLOOKUP($B60,'START LİSTE'!$B$6:$F$1255,5,0)),"",VLOOKUP($B60,'START LİSTE'!$B$6:$F$1255,5,0))</f>
        <v>36892</v>
      </c>
      <c r="G60" s="80"/>
      <c r="H60" s="81">
        <f t="shared" si="1"/>
        <v>50</v>
      </c>
    </row>
    <row r="61" spans="1:8" ht="21.75" customHeight="1">
      <c r="A61" s="75">
        <f t="shared" si="0"/>
        <v>56</v>
      </c>
      <c r="B61" s="76">
        <v>1719</v>
      </c>
      <c r="C61" s="77" t="str">
        <f>IF(ISERROR(VLOOKUP(B61,'START LİSTE'!$B$6:$F$1255,2,0)),"",VLOOKUP(B61,'START LİSTE'!$B$6:$F$1255,2,0))</f>
        <v>MEHMET ERTAŞ</v>
      </c>
      <c r="D61" s="77" t="str">
        <f>IF(ISERROR(VLOOKUP(B61,'START LİSTE'!$B$6:$F$1255,3,0)),"",VLOOKUP(B61,'START LİSTE'!$B$6:$F$1255,3,0))</f>
        <v>ELAZIĞ - FERDİ</v>
      </c>
      <c r="E61" s="78" t="str">
        <f>IF(ISERROR(VLOOKUP(B61,'START LİSTE'!$B$6:$F$1255,4,0)),"",VLOOKUP(B61,'START LİSTE'!$B$6:$F$1255,4,0))</f>
        <v>F</v>
      </c>
      <c r="F61" s="79">
        <f>IF(ISERROR(VLOOKUP($B61,'START LİSTE'!$B$6:$F$1255,5,0)),"",VLOOKUP($B61,'START LİSTE'!$B$6:$F$1255,5,0))</f>
        <v>36661</v>
      </c>
      <c r="G61" s="80"/>
      <c r="H61" s="81">
        <f t="shared" si="1"/>
        <v>50</v>
      </c>
    </row>
    <row r="62" spans="1:8" ht="21.75" customHeight="1">
      <c r="A62" s="75">
        <f t="shared" si="0"/>
        <v>57</v>
      </c>
      <c r="B62" s="76">
        <v>1123</v>
      </c>
      <c r="C62" s="77" t="str">
        <f>IF(ISERROR(VLOOKUP(B62,'START LİSTE'!$B$6:$F$1255,2,0)),"",VLOOKUP(B62,'START LİSTE'!$B$6:$F$1255,2,0))</f>
        <v>TUGAY AKBULUT</v>
      </c>
      <c r="D62" s="77" t="str">
        <f>IF(ISERROR(VLOOKUP(B62,'START LİSTE'!$B$6:$F$1255,3,0)),"",VLOOKUP(B62,'START LİSTE'!$B$6:$F$1255,3,0))</f>
        <v>MALATYA DOĞUŞ SK.</v>
      </c>
      <c r="E62" s="78" t="str">
        <f>IF(ISERROR(VLOOKUP(B62,'START LİSTE'!$B$6:$F$1255,4,0)),"",VLOOKUP(B62,'START LİSTE'!$B$6:$F$1255,4,0))</f>
        <v>T</v>
      </c>
      <c r="F62" s="79">
        <f>IF(ISERROR(VLOOKUP($B62,'START LİSTE'!$B$6:$F$1255,5,0)),"",VLOOKUP($B62,'START LİSTE'!$B$6:$F$1255,5,0))</f>
        <v>36656</v>
      </c>
      <c r="G62" s="80"/>
      <c r="H62" s="81">
        <f t="shared" si="1"/>
        <v>51</v>
      </c>
    </row>
    <row r="63" spans="1:8" ht="21.75" customHeight="1">
      <c r="A63" s="75">
        <f t="shared" si="0"/>
        <v>58</v>
      </c>
      <c r="B63" s="76">
        <v>1725</v>
      </c>
      <c r="C63" s="77" t="str">
        <f>IF(ISERROR(VLOOKUP(B63,'START LİSTE'!$B$6:$F$1255,2,0)),"",VLOOKUP(B63,'START LİSTE'!$B$6:$F$1255,2,0))</f>
        <v>UĞUR ŞİMŞİ</v>
      </c>
      <c r="D63" s="77" t="str">
        <f>IF(ISERROR(VLOOKUP(B63,'START LİSTE'!$B$6:$F$1255,3,0)),"",VLOOKUP(B63,'START LİSTE'!$B$6:$F$1255,3,0))</f>
        <v>D.BAKIR KAYAPINAR BEL.</v>
      </c>
      <c r="E63" s="78" t="str">
        <f>IF(ISERROR(VLOOKUP(B63,'START LİSTE'!$B$6:$F$1255,4,0)),"",VLOOKUP(B63,'START LİSTE'!$B$6:$F$1255,4,0))</f>
        <v>F</v>
      </c>
      <c r="F63" s="79">
        <f>IF(ISERROR(VLOOKUP($B63,'START LİSTE'!$B$6:$F$1255,5,0)),"",VLOOKUP($B63,'START LİSTE'!$B$6:$F$1255,5,0))</f>
        <v>36526</v>
      </c>
      <c r="G63" s="80"/>
      <c r="H63" s="81">
        <f t="shared" si="1"/>
        <v>51</v>
      </c>
    </row>
    <row r="64" spans="1:8" ht="21.75" customHeight="1">
      <c r="A64" s="75">
        <f t="shared" si="0"/>
        <v>59</v>
      </c>
      <c r="B64" s="76">
        <v>1060</v>
      </c>
      <c r="C64" s="77" t="str">
        <f>IF(ISERROR(VLOOKUP(B64,'START LİSTE'!$B$6:$F$1255,2,0)),"",VLOOKUP(B64,'START LİSTE'!$B$6:$F$1255,2,0))</f>
        <v>AHMET BİRGÜL</v>
      </c>
      <c r="D64" s="77" t="str">
        <f>IF(ISERROR(VLOOKUP(B64,'START LİSTE'!$B$6:$F$1255,3,0)),"",VLOOKUP(B64,'START LİSTE'!$B$6:$F$1255,3,0))</f>
        <v>ŞANLIURFA GENÇLİK SPOR KULÜBÜ</v>
      </c>
      <c r="E64" s="78" t="str">
        <f>IF(ISERROR(VLOOKUP(B64,'START LİSTE'!$B$6:$F$1255,4,0)),"",VLOOKUP(B64,'START LİSTE'!$B$6:$F$1255,4,0))</f>
        <v>T</v>
      </c>
      <c r="F64" s="79">
        <f>IF(ISERROR(VLOOKUP($B64,'START LİSTE'!$B$6:$F$1255,5,0)),"",VLOOKUP($B64,'START LİSTE'!$B$6:$F$1255,5,0))</f>
        <v>36688</v>
      </c>
      <c r="G64" s="80"/>
      <c r="H64" s="81">
        <f t="shared" si="1"/>
        <v>52</v>
      </c>
    </row>
    <row r="65" spans="1:8" ht="21.75" customHeight="1">
      <c r="A65" s="75">
        <f t="shared" si="0"/>
        <v>60</v>
      </c>
      <c r="B65" s="76">
        <v>1055</v>
      </c>
      <c r="C65" s="77" t="str">
        <f>IF(ISERROR(VLOOKUP(B65,'START LİSTE'!$B$6:$F$1255,2,0)),"",VLOOKUP(B65,'START LİSTE'!$B$6:$F$1255,2,0))</f>
        <v>HABİB KAYA</v>
      </c>
      <c r="D65" s="77" t="str">
        <f>IF(ISERROR(VLOOKUP(B65,'START LİSTE'!$B$6:$F$1255,3,0)),"",VLOOKUP(B65,'START LİSTE'!$B$6:$F$1255,3,0))</f>
        <v>DİYARBAKIR-EMNİYET </v>
      </c>
      <c r="E65" s="78" t="str">
        <f>IF(ISERROR(VLOOKUP(B65,'START LİSTE'!$B$6:$F$1255,4,0)),"",VLOOKUP(B65,'START LİSTE'!$B$6:$F$1255,4,0))</f>
        <v>T</v>
      </c>
      <c r="F65" s="79">
        <f>IF(ISERROR(VLOOKUP($B65,'START LİSTE'!$B$6:$F$1255,5,0)),"",VLOOKUP($B65,'START LİSTE'!$B$6:$F$1255,5,0))</f>
        <v>36263</v>
      </c>
      <c r="G65" s="80"/>
      <c r="H65" s="81">
        <f t="shared" si="1"/>
        <v>53</v>
      </c>
    </row>
    <row r="66" spans="1:8" ht="21.75" customHeight="1">
      <c r="A66" s="75">
        <f t="shared" si="0"/>
        <v>61</v>
      </c>
      <c r="B66" s="76">
        <v>1119</v>
      </c>
      <c r="C66" s="77" t="str">
        <f>IF(ISERROR(VLOOKUP(B66,'START LİSTE'!$B$6:$F$1255,2,0)),"",VLOOKUP(B66,'START LİSTE'!$B$6:$F$1255,2,0))</f>
        <v>MEHMET KUZU</v>
      </c>
      <c r="D66" s="77" t="str">
        <f>IF(ISERROR(VLOOKUP(B66,'START LİSTE'!$B$6:$F$1255,3,0)),"",VLOOKUP(B66,'START LİSTE'!$B$6:$F$1255,3,0))</f>
        <v>DİYARBAKIR ATLETİZM</v>
      </c>
      <c r="E66" s="78" t="str">
        <f>IF(ISERROR(VLOOKUP(B66,'START LİSTE'!$B$6:$F$1255,4,0)),"",VLOOKUP(B66,'START LİSTE'!$B$6:$F$1255,4,0))</f>
        <v>T</v>
      </c>
      <c r="F66" s="79">
        <f>IF(ISERROR(VLOOKUP($B66,'START LİSTE'!$B$6:$F$1255,5,0)),"",VLOOKUP($B66,'START LİSTE'!$B$6:$F$1255,5,0))</f>
        <v>36892</v>
      </c>
      <c r="G66" s="80"/>
      <c r="H66" s="81">
        <f t="shared" si="1"/>
        <v>54</v>
      </c>
    </row>
    <row r="67" spans="1:8" ht="21.75" customHeight="1">
      <c r="A67" s="75">
        <f t="shared" si="0"/>
        <v>62</v>
      </c>
      <c r="B67" s="76">
        <v>1133</v>
      </c>
      <c r="C67" s="77" t="str">
        <f>IF(ISERROR(VLOOKUP(B67,'START LİSTE'!$B$6:$F$1255,2,0)),"",VLOOKUP(B67,'START LİSTE'!$B$6:$F$1255,2,0))</f>
        <v>BARIŞ KOYUNCU</v>
      </c>
      <c r="D67" s="77" t="str">
        <f>IF(ISERROR(VLOOKUP(B67,'START LİSTE'!$B$6:$F$1255,3,0)),"",VLOOKUP(B67,'START LİSTE'!$B$6:$F$1255,3,0))</f>
        <v>MALATYA ESENLİK MALATYA BLD.SK.</v>
      </c>
      <c r="E67" s="78" t="str">
        <f>IF(ISERROR(VLOOKUP(B67,'START LİSTE'!$B$6:$F$1255,4,0)),"",VLOOKUP(B67,'START LİSTE'!$B$6:$F$1255,4,0))</f>
        <v>T</v>
      </c>
      <c r="F67" s="79">
        <f>IF(ISERROR(VLOOKUP($B67,'START LİSTE'!$B$6:$F$1255,5,0)),"",VLOOKUP($B67,'START LİSTE'!$B$6:$F$1255,5,0))</f>
        <v>36229</v>
      </c>
      <c r="G67" s="80"/>
      <c r="H67" s="81">
        <f t="shared" si="1"/>
        <v>55</v>
      </c>
    </row>
    <row r="68" spans="1:8" ht="21.75" customHeight="1">
      <c r="A68" s="75">
        <f t="shared" si="0"/>
        <v>63</v>
      </c>
      <c r="B68" s="76">
        <v>1092</v>
      </c>
      <c r="C68" s="77" t="str">
        <f>IF(ISERROR(VLOOKUP(B68,'START LİSTE'!$B$6:$F$1255,2,0)),"",VLOOKUP(B68,'START LİSTE'!$B$6:$F$1255,2,0))</f>
        <v>BARIŞ APAKHAN</v>
      </c>
      <c r="D68" s="77" t="str">
        <f>IF(ISERROR(VLOOKUP(B68,'START LİSTE'!$B$6:$F$1255,3,0)),"",VLOOKUP(B68,'START LİSTE'!$B$6:$F$1255,3,0))</f>
        <v>SİİRT</v>
      </c>
      <c r="E68" s="78" t="str">
        <f>IF(ISERROR(VLOOKUP(B68,'START LİSTE'!$B$6:$F$1255,4,0)),"",VLOOKUP(B68,'START LİSTE'!$B$6:$F$1255,4,0))</f>
        <v>F</v>
      </c>
      <c r="F68" s="79">
        <f>IF(ISERROR(VLOOKUP($B68,'START LİSTE'!$B$6:$F$1255,5,0)),"",VLOOKUP($B68,'START LİSTE'!$B$6:$F$1255,5,0))</f>
        <v>37188</v>
      </c>
      <c r="G68" s="80"/>
      <c r="H68" s="81">
        <f t="shared" si="1"/>
        <v>55</v>
      </c>
    </row>
    <row r="69" spans="1:8" ht="21.75" customHeight="1">
      <c r="A69" s="75">
        <f t="shared" si="0"/>
        <v>64</v>
      </c>
      <c r="B69" s="76">
        <v>1058</v>
      </c>
      <c r="C69" s="77" t="str">
        <f>IF(ISERROR(VLOOKUP(B69,'START LİSTE'!$B$6:$F$1255,2,0)),"",VLOOKUP(B69,'START LİSTE'!$B$6:$F$1255,2,0))</f>
        <v>ÖMER PEKDOĞAN</v>
      </c>
      <c r="D69" s="77" t="str">
        <f>IF(ISERROR(VLOOKUP(B69,'START LİSTE'!$B$6:$F$1255,3,0)),"",VLOOKUP(B69,'START LİSTE'!$B$6:$F$1255,3,0))</f>
        <v>DİYARBAKIR-EMNİYET </v>
      </c>
      <c r="E69" s="78" t="str">
        <f>IF(ISERROR(VLOOKUP(B69,'START LİSTE'!$B$6:$F$1255,4,0)),"",VLOOKUP(B69,'START LİSTE'!$B$6:$F$1255,4,0))</f>
        <v>T</v>
      </c>
      <c r="F69" s="79">
        <f>IF(ISERROR(VLOOKUP($B69,'START LİSTE'!$B$6:$F$1255,5,0)),"",VLOOKUP($B69,'START LİSTE'!$B$6:$F$1255,5,0))</f>
        <v>36280</v>
      </c>
      <c r="G69" s="80"/>
      <c r="H69" s="81">
        <f t="shared" si="1"/>
        <v>56</v>
      </c>
    </row>
    <row r="70" spans="1:8" ht="21.75" customHeight="1">
      <c r="A70" s="75">
        <f aca="true" t="shared" si="2" ref="A70:A114">IF(B70&lt;&gt;"",A69+1,"")</f>
        <v>65</v>
      </c>
      <c r="B70" s="76">
        <v>1057</v>
      </c>
      <c r="C70" s="77" t="str">
        <f>IF(ISERROR(VLOOKUP(B70,'START LİSTE'!$B$6:$F$1255,2,0)),"",VLOOKUP(B70,'START LİSTE'!$B$6:$F$1255,2,0))</f>
        <v>DENİZ AKDENİZ</v>
      </c>
      <c r="D70" s="77" t="str">
        <f>IF(ISERROR(VLOOKUP(B70,'START LİSTE'!$B$6:$F$1255,3,0)),"",VLOOKUP(B70,'START LİSTE'!$B$6:$F$1255,3,0))</f>
        <v>DİYARBAKIR-EMNİYET </v>
      </c>
      <c r="E70" s="78" t="str">
        <f>IF(ISERROR(VLOOKUP(B70,'START LİSTE'!$B$6:$F$1255,4,0)),"",VLOOKUP(B70,'START LİSTE'!$B$6:$F$1255,4,0))</f>
        <v>T</v>
      </c>
      <c r="F70" s="79">
        <f>IF(ISERROR(VLOOKUP($B70,'START LİSTE'!$B$6:$F$1255,5,0)),"",VLOOKUP($B70,'START LİSTE'!$B$6:$F$1255,5,0))</f>
        <v>36547</v>
      </c>
      <c r="G70" s="80"/>
      <c r="H70" s="81">
        <f aca="true" t="shared" si="3" ref="H70:H114">IF(OR(G70="DQ",G70="DNF",G70="DNS"),"-",IF(B70&lt;&gt;"",IF(E70="F",H69,H69+1),""))</f>
        <v>57</v>
      </c>
    </row>
    <row r="71" spans="1:8" ht="21.75" customHeight="1">
      <c r="A71" s="75">
        <f t="shared" si="2"/>
        <v>66</v>
      </c>
      <c r="B71" s="76">
        <v>1139</v>
      </c>
      <c r="C71" s="77" t="str">
        <f>IF(ISERROR(VLOOKUP(B71,'START LİSTE'!$B$6:$F$1255,2,0)),"",VLOOKUP(B71,'START LİSTE'!$B$6:$F$1255,2,0))</f>
        <v>SERKAN PARLAK</v>
      </c>
      <c r="D71" s="77" t="str">
        <f>IF(ISERROR(VLOOKUP(B71,'START LİSTE'!$B$6:$F$1255,3,0)),"",VLOOKUP(B71,'START LİSTE'!$B$6:$F$1255,3,0))</f>
        <v>MALATYA KANO RAFTİNG SK.</v>
      </c>
      <c r="E71" s="78" t="str">
        <f>IF(ISERROR(VLOOKUP(B71,'START LİSTE'!$B$6:$F$1255,4,0)),"",VLOOKUP(B71,'START LİSTE'!$B$6:$F$1255,4,0))</f>
        <v>T</v>
      </c>
      <c r="F71" s="79">
        <f>IF(ISERROR(VLOOKUP($B71,'START LİSTE'!$B$6:$F$1255,5,0)),"",VLOOKUP($B71,'START LİSTE'!$B$6:$F$1255,5,0))</f>
        <v>36526</v>
      </c>
      <c r="G71" s="80"/>
      <c r="H71" s="81">
        <f t="shared" si="3"/>
        <v>58</v>
      </c>
    </row>
    <row r="72" spans="1:8" ht="21.75" customHeight="1">
      <c r="A72" s="75">
        <f t="shared" si="2"/>
        <v>67</v>
      </c>
      <c r="B72" s="76">
        <v>1088</v>
      </c>
      <c r="C72" s="77" t="str">
        <f>IF(ISERROR(VLOOKUP(B72,'START LİSTE'!$B$6:$F$1255,2,0)),"",VLOOKUP(B72,'START LİSTE'!$B$6:$F$1255,2,0))</f>
        <v>MAHİR ERDEM</v>
      </c>
      <c r="D72" s="77" t="str">
        <f>IF(ISERROR(VLOOKUP(B72,'START LİSTE'!$B$6:$F$1255,3,0)),"",VLOOKUP(B72,'START LİSTE'!$B$6:$F$1255,3,0))</f>
        <v>MARDİN ATLETİZM SPOR KULÜBÜ</v>
      </c>
      <c r="E72" s="78" t="str">
        <f>IF(ISERROR(VLOOKUP(B72,'START LİSTE'!$B$6:$F$1255,4,0)),"",VLOOKUP(B72,'START LİSTE'!$B$6:$F$1255,4,0))</f>
        <v>T</v>
      </c>
      <c r="F72" s="79">
        <f>IF(ISERROR(VLOOKUP($B72,'START LİSTE'!$B$6:$F$1255,5,0)),"",VLOOKUP($B72,'START LİSTE'!$B$6:$F$1255,5,0))</f>
        <v>36831</v>
      </c>
      <c r="G72" s="80"/>
      <c r="H72" s="81">
        <f t="shared" si="3"/>
        <v>59</v>
      </c>
    </row>
    <row r="73" spans="1:8" ht="21.75" customHeight="1">
      <c r="A73" s="75">
        <f t="shared" si="2"/>
        <v>68</v>
      </c>
      <c r="B73" s="76">
        <v>1077</v>
      </c>
      <c r="C73" s="77" t="str">
        <f>IF(ISERROR(VLOOKUP(B73,'START LİSTE'!$B$6:$F$1255,2,0)),"",VLOOKUP(B73,'START LİSTE'!$B$6:$F$1255,2,0))</f>
        <v>ÖMER DEHMANOĞLU</v>
      </c>
      <c r="D73" s="77" t="str">
        <f>IF(ISERROR(VLOOKUP(B73,'START LİSTE'!$B$6:$F$1255,3,0)),"",VLOOKUP(B73,'START LİSTE'!$B$6:$F$1255,3,0))</f>
        <v>İSTANBUL-ZABITA SK (G.ANTEP)</v>
      </c>
      <c r="E73" s="78" t="str">
        <f>IF(ISERROR(VLOOKUP(B73,'START LİSTE'!$B$6:$F$1255,4,0)),"",VLOOKUP(B73,'START LİSTE'!$B$6:$F$1255,4,0))</f>
        <v>F</v>
      </c>
      <c r="F73" s="79">
        <f>IF(ISERROR(VLOOKUP($B73,'START LİSTE'!$B$6:$F$1255,5,0)),"",VLOOKUP($B73,'START LİSTE'!$B$6:$F$1255,5,0))</f>
        <v>36983</v>
      </c>
      <c r="G73" s="80"/>
      <c r="H73" s="81">
        <f t="shared" si="3"/>
        <v>59</v>
      </c>
    </row>
    <row r="74" spans="1:8" ht="21.75" customHeight="1">
      <c r="A74" s="75">
        <f t="shared" si="2"/>
        <v>69</v>
      </c>
      <c r="B74" s="76">
        <v>1097</v>
      </c>
      <c r="C74" s="77" t="str">
        <f>IF(ISERROR(VLOOKUP(B74,'START LİSTE'!$B$6:$F$1255,2,0)),"",VLOOKUP(B74,'START LİSTE'!$B$6:$F$1255,2,0))</f>
        <v>ONUR GÜNDÜZ</v>
      </c>
      <c r="D74" s="77" t="str">
        <f>IF(ISERROR(VLOOKUP(B74,'START LİSTE'!$B$6:$F$1255,3,0)),"",VLOOKUP(B74,'START LİSTE'!$B$6:$F$1255,3,0))</f>
        <v>KİLİS-GENÇ.HİZ.SPOR İL MUD.KULÜBU</v>
      </c>
      <c r="E74" s="78" t="str">
        <f>IF(ISERROR(VLOOKUP(B74,'START LİSTE'!$B$6:$F$1255,4,0)),"",VLOOKUP(B74,'START LİSTE'!$B$6:$F$1255,4,0))</f>
        <v>T</v>
      </c>
      <c r="F74" s="79">
        <f>IF(ISERROR(VLOOKUP($B74,'START LİSTE'!$B$6:$F$1255,5,0)),"",VLOOKUP($B74,'START LİSTE'!$B$6:$F$1255,5,0))</f>
        <v>36954</v>
      </c>
      <c r="G74" s="80"/>
      <c r="H74" s="81">
        <f t="shared" si="3"/>
        <v>60</v>
      </c>
    </row>
    <row r="75" spans="1:8" ht="21.75" customHeight="1">
      <c r="A75" s="75">
        <f t="shared" si="2"/>
        <v>70</v>
      </c>
      <c r="B75" s="76">
        <v>1071</v>
      </c>
      <c r="C75" s="77" t="str">
        <f>IF(ISERROR(VLOOKUP(B75,'START LİSTE'!$B$6:$F$1255,2,0)),"",VLOOKUP(B75,'START LİSTE'!$B$6:$F$1255,2,0))</f>
        <v>BAYRAM ÖMEROĞLU</v>
      </c>
      <c r="D75" s="77" t="str">
        <f>IF(ISERROR(VLOOKUP(B75,'START LİSTE'!$B$6:$F$1255,3,0)),"",VLOOKUP(B75,'START LİSTE'!$B$6:$F$1255,3,0))</f>
        <v>BATMAN 1955 BATMAN BLD. SPOR</v>
      </c>
      <c r="E75" s="78" t="str">
        <f>IF(ISERROR(VLOOKUP(B75,'START LİSTE'!$B$6:$F$1255,4,0)),"",VLOOKUP(B75,'START LİSTE'!$B$6:$F$1255,4,0))</f>
        <v>T</v>
      </c>
      <c r="F75" s="79">
        <f>IF(ISERROR(VLOOKUP($B75,'START LİSTE'!$B$6:$F$1255,5,0)),"",VLOOKUP($B75,'START LİSTE'!$B$6:$F$1255,5,0))</f>
        <v>36526</v>
      </c>
      <c r="G75" s="80"/>
      <c r="H75" s="81">
        <f t="shared" si="3"/>
        <v>61</v>
      </c>
    </row>
    <row r="76" spans="1:8" ht="21.75" customHeight="1">
      <c r="A76" s="75">
        <f t="shared" si="2"/>
        <v>71</v>
      </c>
      <c r="B76" s="76">
        <v>1089</v>
      </c>
      <c r="C76" s="77" t="str">
        <f>IF(ISERROR(VLOOKUP(B76,'START LİSTE'!$B$6:$F$1255,2,0)),"",VLOOKUP(B76,'START LİSTE'!$B$6:$F$1255,2,0))</f>
        <v>HASAN ÇEKİN</v>
      </c>
      <c r="D76" s="77" t="str">
        <f>IF(ISERROR(VLOOKUP(B76,'START LİSTE'!$B$6:$F$1255,3,0)),"",VLOOKUP(B76,'START LİSTE'!$B$6:$F$1255,3,0))</f>
        <v>MARDİN ATLETİZM SPOR KULÜBÜ</v>
      </c>
      <c r="E76" s="78" t="str">
        <f>IF(ISERROR(VLOOKUP(B76,'START LİSTE'!$B$6:$F$1255,4,0)),"",VLOOKUP(B76,'START LİSTE'!$B$6:$F$1255,4,0))</f>
        <v>T</v>
      </c>
      <c r="F76" s="79">
        <f>IF(ISERROR(VLOOKUP($B76,'START LİSTE'!$B$6:$F$1255,5,0)),"",VLOOKUP($B76,'START LİSTE'!$B$6:$F$1255,5,0))</f>
        <v>37197</v>
      </c>
      <c r="G76" s="80"/>
      <c r="H76" s="81">
        <f t="shared" si="3"/>
        <v>62</v>
      </c>
    </row>
    <row r="77" spans="1:8" ht="21.75" customHeight="1">
      <c r="A77" s="75">
        <f t="shared" si="2"/>
        <v>72</v>
      </c>
      <c r="B77" s="76">
        <v>1065</v>
      </c>
      <c r="C77" s="77" t="str">
        <f>IF(ISERROR(VLOOKUP(B77,'START LİSTE'!$B$6:$F$1255,2,0)),"",VLOOKUP(B77,'START LİSTE'!$B$6:$F$1255,2,0))</f>
        <v>FURKAN SAĞÖZEN</v>
      </c>
      <c r="D77" s="77" t="str">
        <f>IF(ISERROR(VLOOKUP(B77,'START LİSTE'!$B$6:$F$1255,3,0)),"",VLOOKUP(B77,'START LİSTE'!$B$6:$F$1255,3,0))</f>
        <v>GAZİANTEP İL ÖZEL İDARE SK</v>
      </c>
      <c r="E77" s="78" t="str">
        <f>IF(ISERROR(VLOOKUP(B77,'START LİSTE'!$B$6:$F$1255,4,0)),"",VLOOKUP(B77,'START LİSTE'!$B$6:$F$1255,4,0))</f>
        <v>T</v>
      </c>
      <c r="F77" s="79">
        <f>IF(ISERROR(VLOOKUP($B77,'START LİSTE'!$B$6:$F$1255,5,0)),"",VLOOKUP($B77,'START LİSTE'!$B$6:$F$1255,5,0))</f>
        <v>36253</v>
      </c>
      <c r="G77" s="80"/>
      <c r="H77" s="81">
        <f t="shared" si="3"/>
        <v>63</v>
      </c>
    </row>
    <row r="78" spans="1:8" ht="21.75" customHeight="1">
      <c r="A78" s="75">
        <f t="shared" si="2"/>
        <v>73</v>
      </c>
      <c r="B78" s="76">
        <v>1056</v>
      </c>
      <c r="C78" s="77" t="str">
        <f>IF(ISERROR(VLOOKUP(B78,'START LİSTE'!$B$6:$F$1255,2,0)),"",VLOOKUP(B78,'START LİSTE'!$B$6:$F$1255,2,0))</f>
        <v>TEKİN TÜRK</v>
      </c>
      <c r="D78" s="77" t="str">
        <f>IF(ISERROR(VLOOKUP(B78,'START LİSTE'!$B$6:$F$1255,3,0)),"",VLOOKUP(B78,'START LİSTE'!$B$6:$F$1255,3,0))</f>
        <v>DİYARBAKIR-EMNİYET </v>
      </c>
      <c r="E78" s="78" t="str">
        <f>IF(ISERROR(VLOOKUP(B78,'START LİSTE'!$B$6:$F$1255,4,0)),"",VLOOKUP(B78,'START LİSTE'!$B$6:$F$1255,4,0))</f>
        <v>T</v>
      </c>
      <c r="F78" s="79">
        <f>IF(ISERROR(VLOOKUP($B78,'START LİSTE'!$B$6:$F$1255,5,0)),"",VLOOKUP($B78,'START LİSTE'!$B$6:$F$1255,5,0))</f>
        <v>36547</v>
      </c>
      <c r="G78" s="80"/>
      <c r="H78" s="81">
        <f t="shared" si="3"/>
        <v>64</v>
      </c>
    </row>
    <row r="79" spans="1:8" ht="21.75" customHeight="1">
      <c r="A79" s="75">
        <f t="shared" si="2"/>
        <v>74</v>
      </c>
      <c r="B79" s="76">
        <v>1121</v>
      </c>
      <c r="C79" s="77" t="str">
        <f>IF(ISERROR(VLOOKUP(B79,'START LİSTE'!$B$6:$F$1255,2,0)),"",VLOOKUP(B79,'START LİSTE'!$B$6:$F$1255,2,0))</f>
        <v>SİDAR ASLAN</v>
      </c>
      <c r="D79" s="77" t="str">
        <f>IF(ISERROR(VLOOKUP(B79,'START LİSTE'!$B$6:$F$1255,3,0)),"",VLOOKUP(B79,'START LİSTE'!$B$6:$F$1255,3,0))</f>
        <v>DİYARBAKIR ATLETİZM</v>
      </c>
      <c r="E79" s="78" t="str">
        <f>IF(ISERROR(VLOOKUP(B79,'START LİSTE'!$B$6:$F$1255,4,0)),"",VLOOKUP(B79,'START LİSTE'!$B$6:$F$1255,4,0))</f>
        <v>T</v>
      </c>
      <c r="F79" s="79">
        <f>IF(ISERROR(VLOOKUP($B79,'START LİSTE'!$B$6:$F$1255,5,0)),"",VLOOKUP($B79,'START LİSTE'!$B$6:$F$1255,5,0))</f>
        <v>37257</v>
      </c>
      <c r="G79" s="80"/>
      <c r="H79" s="81">
        <f t="shared" si="3"/>
        <v>65</v>
      </c>
    </row>
    <row r="80" spans="1:8" ht="21.75" customHeight="1">
      <c r="A80" s="75">
        <f t="shared" si="2"/>
        <v>75</v>
      </c>
      <c r="B80" s="76">
        <v>1090</v>
      </c>
      <c r="C80" s="77" t="str">
        <f>IF(ISERROR(VLOOKUP(B80,'START LİSTE'!$B$6:$F$1255,2,0)),"",VLOOKUP(B80,'START LİSTE'!$B$6:$F$1255,2,0))</f>
        <v>HÜSEYİN ÇEKİN</v>
      </c>
      <c r="D80" s="77" t="str">
        <f>IF(ISERROR(VLOOKUP(B80,'START LİSTE'!$B$6:$F$1255,3,0)),"",VLOOKUP(B80,'START LİSTE'!$B$6:$F$1255,3,0))</f>
        <v>MARDİN ATLETİZM SPOR KULÜBÜ</v>
      </c>
      <c r="E80" s="78" t="str">
        <f>IF(ISERROR(VLOOKUP(B80,'START LİSTE'!$B$6:$F$1255,4,0)),"",VLOOKUP(B80,'START LİSTE'!$B$6:$F$1255,4,0))</f>
        <v>T</v>
      </c>
      <c r="F80" s="79">
        <f>IF(ISERROR(VLOOKUP($B80,'START LİSTE'!$B$6:$F$1255,5,0)),"",VLOOKUP($B80,'START LİSTE'!$B$6:$F$1255,5,0))</f>
        <v>36932</v>
      </c>
      <c r="G80" s="80"/>
      <c r="H80" s="81">
        <f t="shared" si="3"/>
        <v>66</v>
      </c>
    </row>
    <row r="81" spans="1:8" ht="21.75" customHeight="1">
      <c r="A81" s="75">
        <f t="shared" si="2"/>
        <v>76</v>
      </c>
      <c r="B81" s="76">
        <v>1130</v>
      </c>
      <c r="C81" s="77" t="str">
        <f>IF(ISERROR(VLOOKUP(B81,'START LİSTE'!$B$6:$F$1255,2,0)),"",VLOOKUP(B81,'START LİSTE'!$B$6:$F$1255,2,0))</f>
        <v>LATİF BAYRAM</v>
      </c>
      <c r="D81" s="77" t="str">
        <f>IF(ISERROR(VLOOKUP(B81,'START LİSTE'!$B$6:$F$1255,3,0)),"",VLOOKUP(B81,'START LİSTE'!$B$6:$F$1255,3,0))</f>
        <v>MALATYA BADMİNTON SK.</v>
      </c>
      <c r="E81" s="78" t="str">
        <f>IF(ISERROR(VLOOKUP(B81,'START LİSTE'!$B$6:$F$1255,4,0)),"",VLOOKUP(B81,'START LİSTE'!$B$6:$F$1255,4,0))</f>
        <v>T</v>
      </c>
      <c r="F81" s="79">
        <f>IF(ISERROR(VLOOKUP($B81,'START LİSTE'!$B$6:$F$1255,5,0)),"",VLOOKUP($B81,'START LİSTE'!$B$6:$F$1255,5,0))</f>
        <v>36663</v>
      </c>
      <c r="G81" s="80"/>
      <c r="H81" s="81">
        <f t="shared" si="3"/>
        <v>67</v>
      </c>
    </row>
    <row r="82" spans="1:8" ht="21.75" customHeight="1">
      <c r="A82" s="75">
        <f t="shared" si="2"/>
        <v>77</v>
      </c>
      <c r="B82" s="76">
        <v>1710</v>
      </c>
      <c r="C82" s="77" t="str">
        <f>IF(ISERROR(VLOOKUP(B82,'START LİSTE'!$B$6:$F$1255,2,0)),"",VLOOKUP(B82,'START LİSTE'!$B$6:$F$1255,2,0))</f>
        <v>M.ALİ ERDAL</v>
      </c>
      <c r="D82" s="77" t="str">
        <f>IF(ISERROR(VLOOKUP(B82,'START LİSTE'!$B$6:$F$1255,3,0)),"",VLOOKUP(B82,'START LİSTE'!$B$6:$F$1255,3,0))</f>
        <v>MARDİN ATLETİZM SPOR KULÜBÜ</v>
      </c>
      <c r="E82" s="78" t="str">
        <f>IF(ISERROR(VLOOKUP(B82,'START LİSTE'!$B$6:$F$1255,4,0)),"",VLOOKUP(B82,'START LİSTE'!$B$6:$F$1255,4,0))</f>
        <v>F</v>
      </c>
      <c r="F82" s="79">
        <f>IF(ISERROR(VLOOKUP($B82,'START LİSTE'!$B$6:$F$1255,5,0)),"",VLOOKUP($B82,'START LİSTE'!$B$6:$F$1255,5,0))</f>
        <v>36161</v>
      </c>
      <c r="G82" s="80"/>
      <c r="H82" s="81">
        <f t="shared" si="3"/>
        <v>67</v>
      </c>
    </row>
    <row r="83" spans="1:8" ht="21.75" customHeight="1">
      <c r="A83" s="75">
        <f t="shared" si="2"/>
        <v>78</v>
      </c>
      <c r="B83" s="76">
        <v>1096</v>
      </c>
      <c r="C83" s="77" t="str">
        <f>IF(ISERROR(VLOOKUP(B83,'START LİSTE'!$B$6:$F$1255,2,0)),"",VLOOKUP(B83,'START LİSTE'!$B$6:$F$1255,2,0))</f>
        <v>BURAK ÇEKİÇ</v>
      </c>
      <c r="D83" s="77" t="str">
        <f>IF(ISERROR(VLOOKUP(B83,'START LİSTE'!$B$6:$F$1255,3,0)),"",VLOOKUP(B83,'START LİSTE'!$B$6:$F$1255,3,0))</f>
        <v>KİLİS-GENÇ.HİZ.SPOR İL MUD.KULÜBU</v>
      </c>
      <c r="E83" s="78" t="str">
        <f>IF(ISERROR(VLOOKUP(B83,'START LİSTE'!$B$6:$F$1255,4,0)),"",VLOOKUP(B83,'START LİSTE'!$B$6:$F$1255,4,0))</f>
        <v>T</v>
      </c>
      <c r="F83" s="79">
        <f>IF(ISERROR(VLOOKUP($B83,'START LİSTE'!$B$6:$F$1255,5,0)),"",VLOOKUP($B83,'START LİSTE'!$B$6:$F$1255,5,0))</f>
        <v>36892</v>
      </c>
      <c r="G83" s="80"/>
      <c r="H83" s="81">
        <f t="shared" si="3"/>
        <v>68</v>
      </c>
    </row>
    <row r="84" spans="1:8" ht="21.75" customHeight="1">
      <c r="A84" s="75">
        <f t="shared" si="2"/>
        <v>79</v>
      </c>
      <c r="B84" s="76">
        <v>1095</v>
      </c>
      <c r="C84" s="77" t="str">
        <f>IF(ISERROR(VLOOKUP(B84,'START LİSTE'!$B$6:$F$1255,2,0)),"",VLOOKUP(B84,'START LİSTE'!$B$6:$F$1255,2,0))</f>
        <v>CELAL DELİ</v>
      </c>
      <c r="D84" s="77" t="str">
        <f>IF(ISERROR(VLOOKUP(B84,'START LİSTE'!$B$6:$F$1255,3,0)),"",VLOOKUP(B84,'START LİSTE'!$B$6:$F$1255,3,0))</f>
        <v>KİLİS-GENÇ.HİZ.SPOR İL MUD.KULÜBU</v>
      </c>
      <c r="E84" s="78" t="str">
        <f>IF(ISERROR(VLOOKUP(B84,'START LİSTE'!$B$6:$F$1255,4,0)),"",VLOOKUP(B84,'START LİSTE'!$B$6:$F$1255,4,0))</f>
        <v>T</v>
      </c>
      <c r="F84" s="79">
        <f>IF(ISERROR(VLOOKUP($B84,'START LİSTE'!$B$6:$F$1255,5,0)),"",VLOOKUP($B84,'START LİSTE'!$B$6:$F$1255,5,0))</f>
        <v>36814</v>
      </c>
      <c r="G84" s="80"/>
      <c r="H84" s="81">
        <f t="shared" si="3"/>
        <v>69</v>
      </c>
    </row>
    <row r="85" spans="1:8" ht="21.75" customHeight="1">
      <c r="A85" s="75">
        <f t="shared" si="2"/>
        <v>80</v>
      </c>
      <c r="B85" s="76">
        <v>1138</v>
      </c>
      <c r="C85" s="77" t="str">
        <f>IF(ISERROR(VLOOKUP(B85,'START LİSTE'!$B$6:$F$1255,2,0)),"",VLOOKUP(B85,'START LİSTE'!$B$6:$F$1255,2,0))</f>
        <v>EMRE KORKUT</v>
      </c>
      <c r="D85" s="77" t="str">
        <f>IF(ISERROR(VLOOKUP(B85,'START LİSTE'!$B$6:$F$1255,3,0)),"",VLOOKUP(B85,'START LİSTE'!$B$6:$F$1255,3,0))</f>
        <v>MALATYA GHSK.</v>
      </c>
      <c r="E85" s="78" t="str">
        <f>IF(ISERROR(VLOOKUP(B85,'START LİSTE'!$B$6:$F$1255,4,0)),"",VLOOKUP(B85,'START LİSTE'!$B$6:$F$1255,4,0))</f>
        <v>T</v>
      </c>
      <c r="F85" s="79">
        <f>IF(ISERROR(VLOOKUP($B85,'START LİSTE'!$B$6:$F$1255,5,0)),"",VLOOKUP($B85,'START LİSTE'!$B$6:$F$1255,5,0))</f>
        <v>37196</v>
      </c>
      <c r="G85" s="80"/>
      <c r="H85" s="81">
        <f t="shared" si="3"/>
        <v>70</v>
      </c>
    </row>
    <row r="86" spans="1:8" ht="21.75" customHeight="1">
      <c r="A86" s="75">
        <f t="shared" si="2"/>
        <v>81</v>
      </c>
      <c r="B86" s="76">
        <v>1094</v>
      </c>
      <c r="C86" s="77" t="str">
        <f>IF(ISERROR(VLOOKUP(B86,'START LİSTE'!$B$6:$F$1255,2,0)),"",VLOOKUP(B86,'START LİSTE'!$B$6:$F$1255,2,0))</f>
        <v>SİNAN YÜZTAŞ</v>
      </c>
      <c r="D86" s="77" t="str">
        <f>IF(ISERROR(VLOOKUP(B86,'START LİSTE'!$B$6:$F$1255,3,0)),"",VLOOKUP(B86,'START LİSTE'!$B$6:$F$1255,3,0))</f>
        <v>SİİRT</v>
      </c>
      <c r="E86" s="78" t="str">
        <f>IF(ISERROR(VLOOKUP(B86,'START LİSTE'!$B$6:$F$1255,4,0)),"",VLOOKUP(B86,'START LİSTE'!$B$6:$F$1255,4,0))</f>
        <v>F</v>
      </c>
      <c r="F86" s="79">
        <f>IF(ISERROR(VLOOKUP($B86,'START LİSTE'!$B$6:$F$1255,5,0)),"",VLOOKUP($B86,'START LİSTE'!$B$6:$F$1255,5,0))</f>
        <v>36557</v>
      </c>
      <c r="G86" s="80"/>
      <c r="H86" s="81">
        <f t="shared" si="3"/>
        <v>70</v>
      </c>
    </row>
    <row r="87" spans="1:8" ht="21.75" customHeight="1">
      <c r="A87" s="75">
        <f t="shared" si="2"/>
        <v>82</v>
      </c>
      <c r="B87" s="76">
        <v>1093</v>
      </c>
      <c r="C87" s="77" t="str">
        <f>IF(ISERROR(VLOOKUP(B87,'START LİSTE'!$B$6:$F$1255,2,0)),"",VLOOKUP(B87,'START LİSTE'!$B$6:$F$1255,2,0))</f>
        <v>YUNUS SEVGİN</v>
      </c>
      <c r="D87" s="77" t="str">
        <f>IF(ISERROR(VLOOKUP(B87,'START LİSTE'!$B$6:$F$1255,3,0)),"",VLOOKUP(B87,'START LİSTE'!$B$6:$F$1255,3,0))</f>
        <v>SİİRT</v>
      </c>
      <c r="E87" s="78" t="str">
        <f>IF(ISERROR(VLOOKUP(B87,'START LİSTE'!$B$6:$F$1255,4,0)),"",VLOOKUP(B87,'START LİSTE'!$B$6:$F$1255,4,0))</f>
        <v>F</v>
      </c>
      <c r="F87" s="79">
        <f>IF(ISERROR(VLOOKUP($B87,'START LİSTE'!$B$6:$F$1255,5,0)),"",VLOOKUP($B87,'START LİSTE'!$B$6:$F$1255,5,0))</f>
        <v>36872</v>
      </c>
      <c r="G87" s="80"/>
      <c r="H87" s="81">
        <f t="shared" si="3"/>
        <v>70</v>
      </c>
    </row>
    <row r="88" spans="1:8" ht="21.75" customHeight="1">
      <c r="A88" s="75">
        <f t="shared" si="2"/>
        <v>83</v>
      </c>
      <c r="B88" s="76">
        <v>1129</v>
      </c>
      <c r="C88" s="77" t="str">
        <f>IF(ISERROR(VLOOKUP(B88,'START LİSTE'!$B$6:$F$1255,2,0)),"",VLOOKUP(B88,'START LİSTE'!$B$6:$F$1255,2,0))</f>
        <v>MEHMET AKİF AYDIN </v>
      </c>
      <c r="D88" s="77" t="str">
        <f>IF(ISERROR(VLOOKUP(B88,'START LİSTE'!$B$6:$F$1255,3,0)),"",VLOOKUP(B88,'START LİSTE'!$B$6:$F$1255,3,0))</f>
        <v>MALATYA BADMİNTON SK.</v>
      </c>
      <c r="E88" s="78" t="str">
        <f>IF(ISERROR(VLOOKUP(B88,'START LİSTE'!$B$6:$F$1255,4,0)),"",VLOOKUP(B88,'START LİSTE'!$B$6:$F$1255,4,0))</f>
        <v>T</v>
      </c>
      <c r="F88" s="79">
        <f>IF(ISERROR(VLOOKUP($B88,'START LİSTE'!$B$6:$F$1255,5,0)),"",VLOOKUP($B88,'START LİSTE'!$B$6:$F$1255,5,0))</f>
        <v>36888</v>
      </c>
      <c r="G88" s="80"/>
      <c r="H88" s="81">
        <f t="shared" si="3"/>
        <v>71</v>
      </c>
    </row>
    <row r="89" spans="1:8" ht="21.75" customHeight="1">
      <c r="A89" s="75">
        <f t="shared" si="2"/>
        <v>84</v>
      </c>
      <c r="B89" s="76">
        <v>1140</v>
      </c>
      <c r="C89" s="77" t="str">
        <f>IF(ISERROR(VLOOKUP(B89,'START LİSTE'!$B$6:$F$1255,2,0)),"",VLOOKUP(B89,'START LİSTE'!$B$6:$F$1255,2,0))</f>
        <v>ABDULKADİR BEYBAŞI</v>
      </c>
      <c r="D89" s="77" t="str">
        <f>IF(ISERROR(VLOOKUP(B89,'START LİSTE'!$B$6:$F$1255,3,0)),"",VLOOKUP(B89,'START LİSTE'!$B$6:$F$1255,3,0))</f>
        <v>MALATYA KANO RAFTİNG SK.</v>
      </c>
      <c r="E89" s="78" t="str">
        <f>IF(ISERROR(VLOOKUP(B89,'START LİSTE'!$B$6:$F$1255,4,0)),"",VLOOKUP(B89,'START LİSTE'!$B$6:$F$1255,4,0))</f>
        <v>T</v>
      </c>
      <c r="F89" s="79">
        <f>IF(ISERROR(VLOOKUP($B89,'START LİSTE'!$B$6:$F$1255,5,0)),"",VLOOKUP($B89,'START LİSTE'!$B$6:$F$1255,5,0))</f>
        <v>36526</v>
      </c>
      <c r="G89" s="80"/>
      <c r="H89" s="81">
        <f t="shared" si="3"/>
        <v>72</v>
      </c>
    </row>
    <row r="90" spans="1:8" ht="21.75" customHeight="1">
      <c r="A90" s="75">
        <f t="shared" si="2"/>
        <v>85</v>
      </c>
      <c r="B90" s="76">
        <v>1124</v>
      </c>
      <c r="C90" s="77" t="str">
        <f>IF(ISERROR(VLOOKUP(B90,'START LİSTE'!$B$6:$F$1255,2,0)),"",VLOOKUP(B90,'START LİSTE'!$B$6:$F$1255,2,0))</f>
        <v>GURBET HASKUL</v>
      </c>
      <c r="D90" s="77" t="str">
        <f>IF(ISERROR(VLOOKUP(B90,'START LİSTE'!$B$6:$F$1255,3,0)),"",VLOOKUP(B90,'START LİSTE'!$B$6:$F$1255,3,0))</f>
        <v>MALATYA DOĞUŞ SK.</v>
      </c>
      <c r="E90" s="78" t="str">
        <f>IF(ISERROR(VLOOKUP(B90,'START LİSTE'!$B$6:$F$1255,4,0)),"",VLOOKUP(B90,'START LİSTE'!$B$6:$F$1255,4,0))</f>
        <v>T</v>
      </c>
      <c r="F90" s="79">
        <f>IF(ISERROR(VLOOKUP($B90,'START LİSTE'!$B$6:$F$1255,5,0)),"",VLOOKUP($B90,'START LİSTE'!$B$6:$F$1255,5,0))</f>
        <v>36814</v>
      </c>
      <c r="G90" s="80"/>
      <c r="H90" s="81">
        <f t="shared" si="3"/>
        <v>73</v>
      </c>
    </row>
    <row r="91" spans="1:8" ht="21.75" customHeight="1">
      <c r="A91" s="75">
        <f t="shared" si="2"/>
        <v>86</v>
      </c>
      <c r="B91" s="76">
        <v>1059</v>
      </c>
      <c r="C91" s="77" t="str">
        <f>IF(ISERROR(VLOOKUP(B91,'START LİSTE'!$B$6:$F$1255,2,0)),"",VLOOKUP(B91,'START LİSTE'!$B$6:$F$1255,2,0))</f>
        <v>MUCAHİT AKDAĞ</v>
      </c>
      <c r="D91" s="77" t="str">
        <f>IF(ISERROR(VLOOKUP(B91,'START LİSTE'!$B$6:$F$1255,3,0)),"",VLOOKUP(B91,'START LİSTE'!$B$6:$F$1255,3,0))</f>
        <v>ŞANLIURFA GENÇLİK SPOR KULÜBÜ</v>
      </c>
      <c r="E91" s="78" t="str">
        <f>IF(ISERROR(VLOOKUP(B91,'START LİSTE'!$B$6:$F$1255,4,0)),"",VLOOKUP(B91,'START LİSTE'!$B$6:$F$1255,4,0))</f>
        <v>T</v>
      </c>
      <c r="F91" s="79">
        <f>IF(ISERROR(VLOOKUP($B91,'START LİSTE'!$B$6:$F$1255,5,0)),"",VLOOKUP($B91,'START LİSTE'!$B$6:$F$1255,5,0))</f>
        <v>36526</v>
      </c>
      <c r="G91" s="80"/>
      <c r="H91" s="81">
        <f t="shared" si="3"/>
        <v>74</v>
      </c>
    </row>
    <row r="92" spans="1:8" ht="21.75" customHeight="1">
      <c r="A92" s="75">
        <f t="shared" si="2"/>
        <v>87</v>
      </c>
      <c r="B92" s="76">
        <v>1128</v>
      </c>
      <c r="C92" s="77" t="str">
        <f>IF(ISERROR(VLOOKUP(B92,'START LİSTE'!$B$6:$F$1255,2,0)),"",VLOOKUP(B92,'START LİSTE'!$B$6:$F$1255,2,0))</f>
        <v>TAHA ÇOLAK</v>
      </c>
      <c r="D92" s="77" t="str">
        <f>IF(ISERROR(VLOOKUP(B92,'START LİSTE'!$B$6:$F$1255,3,0)),"",VLOOKUP(B92,'START LİSTE'!$B$6:$F$1255,3,0))</f>
        <v>MALATYA BADMİNTON SK.</v>
      </c>
      <c r="E92" s="78" t="str">
        <f>IF(ISERROR(VLOOKUP(B92,'START LİSTE'!$B$6:$F$1255,4,0)),"",VLOOKUP(B92,'START LİSTE'!$B$6:$F$1255,4,0))</f>
        <v>T</v>
      </c>
      <c r="F92" s="79">
        <f>IF(ISERROR(VLOOKUP($B92,'START LİSTE'!$B$6:$F$1255,5,0)),"",VLOOKUP($B92,'START LİSTE'!$B$6:$F$1255,5,0))</f>
        <v>37039</v>
      </c>
      <c r="G92" s="80"/>
      <c r="H92" s="81">
        <f t="shared" si="3"/>
        <v>75</v>
      </c>
    </row>
    <row r="93" spans="1:8" ht="21.75" customHeight="1">
      <c r="A93" s="75">
        <f t="shared" si="2"/>
        <v>88</v>
      </c>
      <c r="B93" s="76">
        <v>1711</v>
      </c>
      <c r="C93" s="77" t="str">
        <f>IF(ISERROR(VLOOKUP(B93,'START LİSTE'!$B$6:$F$1255,2,0)),"",VLOOKUP(B93,'START LİSTE'!$B$6:$F$1255,2,0))</f>
        <v>ADEM BULUT</v>
      </c>
      <c r="D93" s="77" t="str">
        <f>IF(ISERROR(VLOOKUP(B93,'START LİSTE'!$B$6:$F$1255,3,0)),"",VLOOKUP(B93,'START LİSTE'!$B$6:$F$1255,3,0))</f>
        <v>MARDİN ATLETİZM SPOR KULÜBÜ</v>
      </c>
      <c r="E93" s="78" t="str">
        <f>IF(ISERROR(VLOOKUP(B93,'START LİSTE'!$B$6:$F$1255,4,0)),"",VLOOKUP(B93,'START LİSTE'!$B$6:$F$1255,4,0))</f>
        <v>F</v>
      </c>
      <c r="F93" s="79">
        <f>IF(ISERROR(VLOOKUP($B93,'START LİSTE'!$B$6:$F$1255,5,0)),"",VLOOKUP($B93,'START LİSTE'!$B$6:$F$1255,5,0))</f>
        <v>36892</v>
      </c>
      <c r="G93" s="80"/>
      <c r="H93" s="81">
        <f t="shared" si="3"/>
        <v>75</v>
      </c>
    </row>
    <row r="94" spans="1:8" ht="21.75" customHeight="1">
      <c r="A94" s="75">
        <f t="shared" si="2"/>
        <v>89</v>
      </c>
      <c r="B94" s="76">
        <v>1148</v>
      </c>
      <c r="C94" s="77" t="str">
        <f>IF(ISERROR(VLOOKUP(B94,'START LİSTE'!$B$6:$F$1255,2,0)),"",VLOOKUP(B94,'START LİSTE'!$B$6:$F$1255,2,0))</f>
        <v>EMİRCAN BULUT</v>
      </c>
      <c r="D94" s="77" t="str">
        <f>IF(ISERROR(VLOOKUP(B94,'START LİSTE'!$B$6:$F$1255,3,0)),"",VLOOKUP(B94,'START LİSTE'!$B$6:$F$1255,3,0))</f>
        <v>MALATYA UGD.SK.</v>
      </c>
      <c r="E94" s="78" t="str">
        <f>IF(ISERROR(VLOOKUP(B94,'START LİSTE'!$B$6:$F$1255,4,0)),"",VLOOKUP(B94,'START LİSTE'!$B$6:$F$1255,4,0))</f>
        <v>T</v>
      </c>
      <c r="F94" s="79">
        <f>IF(ISERROR(VLOOKUP($B94,'START LİSTE'!$B$6:$F$1255,5,0)),"",VLOOKUP($B94,'START LİSTE'!$B$6:$F$1255,5,0))</f>
        <v>36895</v>
      </c>
      <c r="G94" s="80"/>
      <c r="H94" s="81">
        <f t="shared" si="3"/>
        <v>76</v>
      </c>
    </row>
    <row r="95" spans="1:8" ht="21.75" customHeight="1">
      <c r="A95" s="75">
        <f t="shared" si="2"/>
        <v>90</v>
      </c>
      <c r="B95" s="76">
        <v>1151</v>
      </c>
      <c r="C95" s="77" t="str">
        <f>IF(ISERROR(VLOOKUP(B95,'START LİSTE'!$B$6:$F$1255,2,0)),"",VLOOKUP(B95,'START LİSTE'!$B$6:$F$1255,2,0))</f>
        <v>MUHAMMET EREN YILMAZ</v>
      </c>
      <c r="D95" s="77" t="str">
        <f>IF(ISERROR(VLOOKUP(B95,'START LİSTE'!$B$6:$F$1255,3,0)),"",VLOOKUP(B95,'START LİSTE'!$B$6:$F$1255,3,0))</f>
        <v>GAZİANTEP GENÇLİK SPOR</v>
      </c>
      <c r="E95" s="78" t="str">
        <f>IF(ISERROR(VLOOKUP(B95,'START LİSTE'!$B$6:$F$1255,4,0)),"",VLOOKUP(B95,'START LİSTE'!$B$6:$F$1255,4,0))</f>
        <v>F</v>
      </c>
      <c r="F95" s="79">
        <f>IF(ISERROR(VLOOKUP($B95,'START LİSTE'!$B$6:$F$1255,5,0)),"",VLOOKUP($B95,'START LİSTE'!$B$6:$F$1255,5,0))</f>
        <v>36892</v>
      </c>
      <c r="G95" s="80"/>
      <c r="H95" s="81">
        <f t="shared" si="3"/>
        <v>76</v>
      </c>
    </row>
    <row r="96" spans="1:8" ht="21.75" customHeight="1">
      <c r="A96" s="75">
        <f t="shared" si="2"/>
        <v>91</v>
      </c>
      <c r="B96" s="76">
        <v>1141</v>
      </c>
      <c r="C96" s="77" t="str">
        <f>IF(ISERROR(VLOOKUP(B96,'START LİSTE'!$B$6:$F$1255,2,0)),"",VLOOKUP(B96,'START LİSTE'!$B$6:$F$1255,2,0))</f>
        <v>SERHAT GÜNDOĞDU</v>
      </c>
      <c r="D96" s="77" t="str">
        <f>IF(ISERROR(VLOOKUP(B96,'START LİSTE'!$B$6:$F$1255,3,0)),"",VLOOKUP(B96,'START LİSTE'!$B$6:$F$1255,3,0))</f>
        <v>MALATYA KANO RAFTİNG SK.</v>
      </c>
      <c r="E96" s="78" t="str">
        <f>IF(ISERROR(VLOOKUP(B96,'START LİSTE'!$B$6:$F$1255,4,0)),"",VLOOKUP(B96,'START LİSTE'!$B$6:$F$1255,4,0))</f>
        <v>T</v>
      </c>
      <c r="F96" s="79">
        <f>IF(ISERROR(VLOOKUP($B96,'START LİSTE'!$B$6:$F$1255,5,0)),"",VLOOKUP($B96,'START LİSTE'!$B$6:$F$1255,5,0))</f>
        <v>36526</v>
      </c>
      <c r="G96" s="80"/>
      <c r="H96" s="81">
        <f t="shared" si="3"/>
        <v>77</v>
      </c>
    </row>
    <row r="97" spans="1:8" ht="21.75" customHeight="1">
      <c r="A97" s="75">
        <f t="shared" si="2"/>
        <v>92</v>
      </c>
      <c r="B97" s="76">
        <v>1150</v>
      </c>
      <c r="C97" s="77" t="str">
        <f>IF(ISERROR(VLOOKUP(B97,'START LİSTE'!$B$6:$F$1255,2,0)),"",VLOOKUP(B97,'START LİSTE'!$B$6:$F$1255,2,0))</f>
        <v>HÜSEYİN İLHAN</v>
      </c>
      <c r="D97" s="77" t="str">
        <f>IF(ISERROR(VLOOKUP(B97,'START LİSTE'!$B$6:$F$1255,3,0)),"",VLOOKUP(B97,'START LİSTE'!$B$6:$F$1255,3,0))</f>
        <v>MALATYA UGD.SK.</v>
      </c>
      <c r="E97" s="78" t="str">
        <f>IF(ISERROR(VLOOKUP(B97,'START LİSTE'!$B$6:$F$1255,4,0)),"",VLOOKUP(B97,'START LİSTE'!$B$6:$F$1255,4,0))</f>
        <v>T</v>
      </c>
      <c r="F97" s="79">
        <f>IF(ISERROR(VLOOKUP($B97,'START LİSTE'!$B$6:$F$1255,5,0)),"",VLOOKUP($B97,'START LİSTE'!$B$6:$F$1255,5,0))</f>
        <v>36640</v>
      </c>
      <c r="G97" s="80"/>
      <c r="H97" s="81">
        <f t="shared" si="3"/>
        <v>78</v>
      </c>
    </row>
    <row r="98" spans="1:8" ht="21.75" customHeight="1">
      <c r="A98" s="75">
        <f t="shared" si="2"/>
        <v>93</v>
      </c>
      <c r="B98" s="76">
        <v>1149</v>
      </c>
      <c r="C98" s="77" t="str">
        <f>IF(ISERROR(VLOOKUP(B98,'START LİSTE'!$B$6:$F$1255,2,0)),"",VLOOKUP(B98,'START LİSTE'!$B$6:$F$1255,2,0))</f>
        <v>FIRAT KUYUMCU</v>
      </c>
      <c r="D98" s="77" t="str">
        <f>IF(ISERROR(VLOOKUP(B98,'START LİSTE'!$B$6:$F$1255,3,0)),"",VLOOKUP(B98,'START LİSTE'!$B$6:$F$1255,3,0))</f>
        <v>MALATYA UGD.SK.</v>
      </c>
      <c r="E98" s="78" t="str">
        <f>IF(ISERROR(VLOOKUP(B98,'START LİSTE'!$B$6:$F$1255,4,0)),"",VLOOKUP(B98,'START LİSTE'!$B$6:$F$1255,4,0))</f>
        <v>T</v>
      </c>
      <c r="F98" s="79">
        <f>IF(ISERROR(VLOOKUP($B98,'START LİSTE'!$B$6:$F$1255,5,0)),"",VLOOKUP($B98,'START LİSTE'!$B$6:$F$1255,5,0))</f>
        <v>36928</v>
      </c>
      <c r="G98" s="80"/>
      <c r="H98" s="81">
        <f t="shared" si="3"/>
        <v>79</v>
      </c>
    </row>
    <row r="99" spans="1:8" ht="21.75" customHeight="1">
      <c r="A99" s="75">
        <f t="shared" si="2"/>
        <v>94</v>
      </c>
      <c r="B99" s="76">
        <v>1070</v>
      </c>
      <c r="C99" s="77" t="str">
        <f>IF(ISERROR(VLOOKUP(B99,'START LİSTE'!$B$6:$F$1255,2,0)),"",VLOOKUP(B99,'START LİSTE'!$B$6:$F$1255,2,0))</f>
        <v>BERHUDAN ONGUN</v>
      </c>
      <c r="D99" s="77" t="str">
        <f>IF(ISERROR(VLOOKUP(B99,'START LİSTE'!$B$6:$F$1255,3,0)),"",VLOOKUP(B99,'START LİSTE'!$B$6:$F$1255,3,0))</f>
        <v>DİYARBAKIR BÜYÜKŞEHİR BELEDİYE SPOR</v>
      </c>
      <c r="E99" s="78" t="str">
        <f>IF(ISERROR(VLOOKUP(B99,'START LİSTE'!$B$6:$F$1255,4,0)),"",VLOOKUP(B99,'START LİSTE'!$B$6:$F$1255,4,0))</f>
        <v>T</v>
      </c>
      <c r="F99" s="79">
        <f>IF(ISERROR(VLOOKUP($B99,'START LİSTE'!$B$6:$F$1255,5,0)),"",VLOOKUP($B99,'START LİSTE'!$B$6:$F$1255,5,0))</f>
        <v>36268</v>
      </c>
      <c r="G99" s="80"/>
      <c r="H99" s="81">
        <f t="shared" si="3"/>
        <v>80</v>
      </c>
    </row>
    <row r="100" spans="1:8" ht="21.75" customHeight="1">
      <c r="A100" s="75">
        <f t="shared" si="2"/>
        <v>95</v>
      </c>
      <c r="B100" s="76">
        <v>1142</v>
      </c>
      <c r="C100" s="77" t="str">
        <f>IF(ISERROR(VLOOKUP(B100,'START LİSTE'!$B$6:$F$1255,2,0)),"",VLOOKUP(B100,'START LİSTE'!$B$6:$F$1255,2,0))</f>
        <v>FURKAN BİLGİN</v>
      </c>
      <c r="D100" s="77" t="str">
        <f>IF(ISERROR(VLOOKUP(B100,'START LİSTE'!$B$6:$F$1255,3,0)),"",VLOOKUP(B100,'START LİSTE'!$B$6:$F$1255,3,0))</f>
        <v>MALATYA KANO RAFTİNG SK.</v>
      </c>
      <c r="E100" s="78" t="str">
        <f>IF(ISERROR(VLOOKUP(B100,'START LİSTE'!$B$6:$F$1255,4,0)),"",VLOOKUP(B100,'START LİSTE'!$B$6:$F$1255,4,0))</f>
        <v>T</v>
      </c>
      <c r="F100" s="79">
        <f>IF(ISERROR(VLOOKUP($B100,'START LİSTE'!$B$6:$F$1255,5,0)),"",VLOOKUP($B100,'START LİSTE'!$B$6:$F$1255,5,0))</f>
        <v>36526</v>
      </c>
      <c r="G100" s="80"/>
      <c r="H100" s="81">
        <f t="shared" si="3"/>
        <v>81</v>
      </c>
    </row>
    <row r="101" spans="1:8" ht="21.75" customHeight="1">
      <c r="A101" s="75">
        <f t="shared" si="2"/>
        <v>96</v>
      </c>
      <c r="B101" s="76">
        <v>1125</v>
      </c>
      <c r="C101" s="77" t="str">
        <f>IF(ISERROR(VLOOKUP(B101,'START LİSTE'!$B$6:$F$1255,2,0)),"",VLOOKUP(B101,'START LİSTE'!$B$6:$F$1255,2,0))</f>
        <v>CEBRAİL YILMAZ </v>
      </c>
      <c r="D101" s="77" t="str">
        <f>IF(ISERROR(VLOOKUP(B101,'START LİSTE'!$B$6:$F$1255,3,0)),"",VLOOKUP(B101,'START LİSTE'!$B$6:$F$1255,3,0))</f>
        <v>MALATYA DOĞUŞ SK.</v>
      </c>
      <c r="E101" s="78" t="str">
        <f>IF(ISERROR(VLOOKUP(B101,'START LİSTE'!$B$6:$F$1255,4,0)),"",VLOOKUP(B101,'START LİSTE'!$B$6:$F$1255,4,0))</f>
        <v>T</v>
      </c>
      <c r="F101" s="79">
        <f>IF(ISERROR(VLOOKUP($B101,'START LİSTE'!$B$6:$F$1255,5,0)),"",VLOOKUP($B101,'START LİSTE'!$B$6:$F$1255,5,0))</f>
        <v>37127</v>
      </c>
      <c r="G101" s="80"/>
      <c r="H101" s="81">
        <f t="shared" si="3"/>
        <v>82</v>
      </c>
    </row>
    <row r="102" spans="1:8" ht="21.75" customHeight="1">
      <c r="A102" s="75">
        <f t="shared" si="2"/>
        <v>97</v>
      </c>
      <c r="B102" s="76">
        <v>1147</v>
      </c>
      <c r="C102" s="77" t="str">
        <f>IF(ISERROR(VLOOKUP(B102,'START LİSTE'!$B$6:$F$1255,2,0)),"",VLOOKUP(B102,'START LİSTE'!$B$6:$F$1255,2,0))</f>
        <v>ÖMÜRCAN BULUT</v>
      </c>
      <c r="D102" s="77" t="str">
        <f>IF(ISERROR(VLOOKUP(B102,'START LİSTE'!$B$6:$F$1255,3,0)),"",VLOOKUP(B102,'START LİSTE'!$B$6:$F$1255,3,0))</f>
        <v>MALATYA UGD.SK.</v>
      </c>
      <c r="E102" s="78" t="str">
        <f>IF(ISERROR(VLOOKUP(B102,'START LİSTE'!$B$6:$F$1255,4,0)),"",VLOOKUP(B102,'START LİSTE'!$B$6:$F$1255,4,0))</f>
        <v>T</v>
      </c>
      <c r="F102" s="79">
        <f>IF(ISERROR(VLOOKUP($B102,'START LİSTE'!$B$6:$F$1255,5,0)),"",VLOOKUP($B102,'START LİSTE'!$B$6:$F$1255,5,0))</f>
        <v>36895</v>
      </c>
      <c r="G102" s="80"/>
      <c r="H102" s="81">
        <f t="shared" si="3"/>
        <v>83</v>
      </c>
    </row>
    <row r="103" spans="1:8" ht="21.75" customHeight="1">
      <c r="A103" s="75"/>
      <c r="B103" s="76">
        <v>1062</v>
      </c>
      <c r="C103" s="77" t="str">
        <f>IF(ISERROR(VLOOKUP(B103,'START LİSTE'!$B$6:$F$1255,2,0)),"",VLOOKUP(B103,'START LİSTE'!$B$6:$F$1255,2,0))</f>
        <v>ÖMER GÖKÇELER</v>
      </c>
      <c r="D103" s="77" t="str">
        <f>IF(ISERROR(VLOOKUP(B103,'START LİSTE'!$B$6:$F$1255,3,0)),"",VLOOKUP(B103,'START LİSTE'!$B$6:$F$1255,3,0))</f>
        <v>ŞANLIURFA GENÇLİK SPOR KULÜBÜ</v>
      </c>
      <c r="E103" s="78" t="str">
        <f>IF(ISERROR(VLOOKUP(B103,'START LİSTE'!$B$6:$F$1255,4,0)),"",VLOOKUP(B103,'START LİSTE'!$B$6:$F$1255,4,0))</f>
        <v>T</v>
      </c>
      <c r="F103" s="79">
        <f>IF(ISERROR(VLOOKUP($B103,'START LİSTE'!$B$6:$F$1255,5,0)),"",VLOOKUP($B103,'START LİSTE'!$B$6:$F$1255,5,0))</f>
        <v>36941</v>
      </c>
      <c r="G103" s="80" t="s">
        <v>167</v>
      </c>
      <c r="H103" s="81" t="str">
        <f t="shared" si="3"/>
        <v>-</v>
      </c>
    </row>
    <row r="104" spans="1:8" ht="21.75" customHeight="1">
      <c r="A104" s="75"/>
      <c r="B104" s="76">
        <v>1102</v>
      </c>
      <c r="C104" s="77" t="str">
        <f>IF(ISERROR(VLOOKUP(B104,'START LİSTE'!$B$6:$F$1255,2,0)),"",VLOOKUP(B104,'START LİSTE'!$B$6:$F$1255,2,0))</f>
        <v>İDRİS BARIT</v>
      </c>
      <c r="D104" s="77" t="str">
        <f>IF(ISERROR(VLOOKUP(B104,'START LİSTE'!$B$6:$F$1255,3,0)),"",VLOOKUP(B104,'START LİSTE'!$B$6:$F$1255,3,0))</f>
        <v>ELAZIĞ İHTİSAS SPOR KULÜBÜ</v>
      </c>
      <c r="E104" s="78" t="str">
        <f>IF(ISERROR(VLOOKUP(B104,'START LİSTE'!$B$6:$F$1255,4,0)),"",VLOOKUP(B104,'START LİSTE'!$B$6:$F$1255,4,0))</f>
        <v>T</v>
      </c>
      <c r="F104" s="79">
        <f>IF(ISERROR(VLOOKUP($B104,'START LİSTE'!$B$6:$F$1255,5,0)),"",VLOOKUP($B104,'START LİSTE'!$B$6:$F$1255,5,0))</f>
        <v>36161</v>
      </c>
      <c r="G104" s="80" t="s">
        <v>167</v>
      </c>
      <c r="H104" s="81" t="str">
        <f t="shared" si="3"/>
        <v>-</v>
      </c>
    </row>
    <row r="105" spans="1:8" ht="21.75" customHeight="1">
      <c r="A105" s="75"/>
      <c r="B105" s="76">
        <v>1126</v>
      </c>
      <c r="C105" s="77" t="str">
        <f>IF(ISERROR(VLOOKUP(B105,'START LİSTE'!$B$6:$F$1255,2,0)),"",VLOOKUP(B105,'START LİSTE'!$B$6:$F$1255,2,0))</f>
        <v>HASAN KILIÇ</v>
      </c>
      <c r="D105" s="77" t="str">
        <f>IF(ISERROR(VLOOKUP(B105,'START LİSTE'!$B$6:$F$1255,3,0)),"",VLOOKUP(B105,'START LİSTE'!$B$6:$F$1255,3,0))</f>
        <v>MALATYA DOĞUŞ SK.</v>
      </c>
      <c r="E105" s="78" t="str">
        <f>IF(ISERROR(VLOOKUP(B105,'START LİSTE'!$B$6:$F$1255,4,0)),"",VLOOKUP(B105,'START LİSTE'!$B$6:$F$1255,4,0))</f>
        <v>T</v>
      </c>
      <c r="F105" s="79">
        <f>IF(ISERROR(VLOOKUP($B105,'START LİSTE'!$B$6:$F$1255,5,0)),"",VLOOKUP($B105,'START LİSTE'!$B$6:$F$1255,5,0))</f>
        <v>36934</v>
      </c>
      <c r="G105" s="80" t="s">
        <v>167</v>
      </c>
      <c r="H105" s="81" t="str">
        <f t="shared" si="3"/>
        <v>-</v>
      </c>
    </row>
    <row r="106" spans="1:8" ht="21.75" customHeight="1">
      <c r="A106" s="75"/>
      <c r="B106" s="76">
        <v>1116</v>
      </c>
      <c r="C106" s="77" t="str">
        <f>IF(ISERROR(VLOOKUP(B106,'START LİSTE'!$B$6:$F$1255,2,0)),"",VLOOKUP(B106,'START LİSTE'!$B$6:$F$1255,2,0))</f>
        <v>TAYYAR GÜNEŞ</v>
      </c>
      <c r="D106" s="77" t="str">
        <f>IF(ISERROR(VLOOKUP(B106,'START LİSTE'!$B$6:$F$1255,3,0)),"",VLOOKUP(B106,'START LİSTE'!$B$6:$F$1255,3,0))</f>
        <v>DİYARBAKIR GSM</v>
      </c>
      <c r="E106" s="78" t="str">
        <f>IF(ISERROR(VLOOKUP(B106,'START LİSTE'!$B$6:$F$1255,4,0)),"",VLOOKUP(B106,'START LİSTE'!$B$6:$F$1255,4,0))</f>
        <v>T</v>
      </c>
      <c r="F106" s="79">
        <f>IF(ISERROR(VLOOKUP($B106,'START LİSTE'!$B$6:$F$1255,5,0)),"",VLOOKUP($B106,'START LİSTE'!$B$6:$F$1255,5,0))</f>
        <v>36526</v>
      </c>
      <c r="G106" s="80" t="s">
        <v>167</v>
      </c>
      <c r="H106" s="81" t="str">
        <f t="shared" si="3"/>
        <v>-</v>
      </c>
    </row>
    <row r="107" spans="1:8" ht="21.75" customHeight="1">
      <c r="A107" s="75"/>
      <c r="B107" s="76">
        <v>1118</v>
      </c>
      <c r="C107" s="77" t="str">
        <f>IF(ISERROR(VLOOKUP(B107,'START LİSTE'!$B$6:$F$1255,2,0)),"",VLOOKUP(B107,'START LİSTE'!$B$6:$F$1255,2,0))</f>
        <v>BÜNYAMİN AKYIL</v>
      </c>
      <c r="D107" s="77" t="str">
        <f>IF(ISERROR(VLOOKUP(B107,'START LİSTE'!$B$6:$F$1255,3,0)),"",VLOOKUP(B107,'START LİSTE'!$B$6:$F$1255,3,0))</f>
        <v>DİYARBAKIR GSM</v>
      </c>
      <c r="E107" s="78" t="str">
        <f>IF(ISERROR(VLOOKUP(B107,'START LİSTE'!$B$6:$F$1255,4,0)),"",VLOOKUP(B107,'START LİSTE'!$B$6:$F$1255,4,0))</f>
        <v>T</v>
      </c>
      <c r="F107" s="79">
        <f>IF(ISERROR(VLOOKUP($B107,'START LİSTE'!$B$6:$F$1255,5,0)),"",VLOOKUP($B107,'START LİSTE'!$B$6:$F$1255,5,0))</f>
        <v>36526</v>
      </c>
      <c r="G107" s="80" t="s">
        <v>167</v>
      </c>
      <c r="H107" s="81" t="str">
        <f t="shared" si="3"/>
        <v>-</v>
      </c>
    </row>
    <row r="108" spans="1:8" ht="21.75" customHeight="1">
      <c r="A108" s="75">
        <f t="shared" si="2"/>
      </c>
      <c r="B108" s="76"/>
      <c r="C108" s="77">
        <f>IF(ISERROR(VLOOKUP(B108,'START LİSTE'!$B$6:$F$1255,2,0)),"",VLOOKUP(B108,'START LİSTE'!$B$6:$F$1255,2,0))</f>
      </c>
      <c r="D108" s="77">
        <f>IF(ISERROR(VLOOKUP(B108,'START LİSTE'!$B$6:$F$1255,3,0)),"",VLOOKUP(B108,'START LİSTE'!$B$6:$F$1255,3,0))</f>
      </c>
      <c r="E108" s="78">
        <f>IF(ISERROR(VLOOKUP(B108,'START LİSTE'!$B$6:$F$1255,4,0)),"",VLOOKUP(B108,'START LİSTE'!$B$6:$F$1255,4,0))</f>
      </c>
      <c r="F108" s="79">
        <f>IF(ISERROR(VLOOKUP($B108,'START LİSTE'!$B$6:$F$1255,5,0)),"",VLOOKUP($B108,'START LİSTE'!$B$6:$F$1255,5,0))</f>
      </c>
      <c r="G108" s="80"/>
      <c r="H108" s="81">
        <f t="shared" si="3"/>
      </c>
    </row>
    <row r="109" spans="1:8" ht="21.75" customHeight="1">
      <c r="A109" s="75">
        <f t="shared" si="2"/>
      </c>
      <c r="B109" s="76"/>
      <c r="C109" s="77">
        <f>IF(ISERROR(VLOOKUP(B109,'START LİSTE'!$B$6:$F$1255,2,0)),"",VLOOKUP(B109,'START LİSTE'!$B$6:$F$1255,2,0))</f>
      </c>
      <c r="D109" s="77">
        <f>IF(ISERROR(VLOOKUP(B109,'START LİSTE'!$B$6:$F$1255,3,0)),"",VLOOKUP(B109,'START LİSTE'!$B$6:$F$1255,3,0))</f>
      </c>
      <c r="E109" s="78">
        <f>IF(ISERROR(VLOOKUP(B109,'START LİSTE'!$B$6:$F$1255,4,0)),"",VLOOKUP(B109,'START LİSTE'!$B$6:$F$1255,4,0))</f>
      </c>
      <c r="F109" s="79">
        <f>IF(ISERROR(VLOOKUP($B109,'START LİSTE'!$B$6:$F$1255,5,0)),"",VLOOKUP($B109,'START LİSTE'!$B$6:$F$1255,5,0))</f>
      </c>
      <c r="G109" s="80"/>
      <c r="H109" s="81">
        <f t="shared" si="3"/>
      </c>
    </row>
    <row r="110" spans="1:8" ht="21.75" customHeight="1">
      <c r="A110" s="75">
        <f t="shared" si="2"/>
      </c>
      <c r="B110" s="76"/>
      <c r="C110" s="77">
        <f>IF(ISERROR(VLOOKUP(B110,'START LİSTE'!$B$6:$F$1255,2,0)),"",VLOOKUP(B110,'START LİSTE'!$B$6:$F$1255,2,0))</f>
      </c>
      <c r="D110" s="77">
        <f>IF(ISERROR(VLOOKUP(B110,'START LİSTE'!$B$6:$F$1255,3,0)),"",VLOOKUP(B110,'START LİSTE'!$B$6:$F$1255,3,0))</f>
      </c>
      <c r="E110" s="78">
        <f>IF(ISERROR(VLOOKUP(B110,'START LİSTE'!$B$6:$F$1255,4,0)),"",VLOOKUP(B110,'START LİSTE'!$B$6:$F$1255,4,0))</f>
      </c>
      <c r="F110" s="79">
        <f>IF(ISERROR(VLOOKUP($B110,'START LİSTE'!$B$6:$F$1255,5,0)),"",VLOOKUP($B110,'START LİSTE'!$B$6:$F$1255,5,0))</f>
      </c>
      <c r="G110" s="80"/>
      <c r="H110" s="81">
        <f t="shared" si="3"/>
      </c>
    </row>
    <row r="111" spans="1:8" ht="21.75" customHeight="1">
      <c r="A111" s="75">
        <f t="shared" si="2"/>
      </c>
      <c r="B111" s="76"/>
      <c r="C111" s="77">
        <f>IF(ISERROR(VLOOKUP(B111,'START LİSTE'!$B$6:$F$1255,2,0)),"",VLOOKUP(B111,'START LİSTE'!$B$6:$F$1255,2,0))</f>
      </c>
      <c r="D111" s="77">
        <f>IF(ISERROR(VLOOKUP(B111,'START LİSTE'!$B$6:$F$1255,3,0)),"",VLOOKUP(B111,'START LİSTE'!$B$6:$F$1255,3,0))</f>
      </c>
      <c r="E111" s="78">
        <f>IF(ISERROR(VLOOKUP(B111,'START LİSTE'!$B$6:$F$1255,4,0)),"",VLOOKUP(B111,'START LİSTE'!$B$6:$F$1255,4,0))</f>
      </c>
      <c r="F111" s="79">
        <f>IF(ISERROR(VLOOKUP($B111,'START LİSTE'!$B$6:$F$1255,5,0)),"",VLOOKUP($B111,'START LİSTE'!$B$6:$F$1255,5,0))</f>
      </c>
      <c r="G111" s="80"/>
      <c r="H111" s="81">
        <f t="shared" si="3"/>
      </c>
    </row>
    <row r="112" spans="1:8" ht="21.75" customHeight="1">
      <c r="A112" s="75">
        <f t="shared" si="2"/>
      </c>
      <c r="B112" s="76"/>
      <c r="C112" s="77">
        <f>IF(ISERROR(VLOOKUP(B112,'START LİSTE'!$B$6:$F$1255,2,0)),"",VLOOKUP(B112,'START LİSTE'!$B$6:$F$1255,2,0))</f>
      </c>
      <c r="D112" s="77">
        <f>IF(ISERROR(VLOOKUP(B112,'START LİSTE'!$B$6:$F$1255,3,0)),"",VLOOKUP(B112,'START LİSTE'!$B$6:$F$1255,3,0))</f>
      </c>
      <c r="E112" s="78">
        <f>IF(ISERROR(VLOOKUP(B112,'START LİSTE'!$B$6:$F$1255,4,0)),"",VLOOKUP(B112,'START LİSTE'!$B$6:$F$1255,4,0))</f>
      </c>
      <c r="F112" s="79">
        <f>IF(ISERROR(VLOOKUP($B112,'START LİSTE'!$B$6:$F$1255,5,0)),"",VLOOKUP($B112,'START LİSTE'!$B$6:$F$1255,5,0))</f>
      </c>
      <c r="G112" s="80"/>
      <c r="H112" s="81">
        <f t="shared" si="3"/>
      </c>
    </row>
    <row r="113" spans="1:8" ht="21.75" customHeight="1">
      <c r="A113" s="75">
        <f t="shared" si="2"/>
      </c>
      <c r="B113" s="76"/>
      <c r="C113" s="77">
        <f>IF(ISERROR(VLOOKUP(B113,'START LİSTE'!$B$6:$F$1255,2,0)),"",VLOOKUP(B113,'START LİSTE'!$B$6:$F$1255,2,0))</f>
      </c>
      <c r="D113" s="77">
        <f>IF(ISERROR(VLOOKUP(B113,'START LİSTE'!$B$6:$F$1255,3,0)),"",VLOOKUP(B113,'START LİSTE'!$B$6:$F$1255,3,0))</f>
      </c>
      <c r="E113" s="78">
        <f>IF(ISERROR(VLOOKUP(B113,'START LİSTE'!$B$6:$F$1255,4,0)),"",VLOOKUP(B113,'START LİSTE'!$B$6:$F$1255,4,0))</f>
      </c>
      <c r="F113" s="79">
        <f>IF(ISERROR(VLOOKUP($B113,'START LİSTE'!$B$6:$F$1255,5,0)),"",VLOOKUP($B113,'START LİSTE'!$B$6:$F$1255,5,0))</f>
      </c>
      <c r="G113" s="80"/>
      <c r="H113" s="81">
        <f t="shared" si="3"/>
      </c>
    </row>
    <row r="114" spans="1:8" ht="21.75" customHeight="1">
      <c r="A114" s="75">
        <f t="shared" si="2"/>
      </c>
      <c r="B114" s="76"/>
      <c r="C114" s="77">
        <f>IF(ISERROR(VLOOKUP(B114,'START LİSTE'!$B$6:$F$1255,2,0)),"",VLOOKUP(B114,'START LİSTE'!$B$6:$F$1255,2,0))</f>
      </c>
      <c r="D114" s="77">
        <f>IF(ISERROR(VLOOKUP(B114,'START LİSTE'!$B$6:$F$1255,3,0)),"",VLOOKUP(B114,'START LİSTE'!$B$6:$F$1255,3,0))</f>
      </c>
      <c r="E114" s="78">
        <f>IF(ISERROR(VLOOKUP(B114,'START LİSTE'!$B$6:$F$1255,4,0)),"",VLOOKUP(B114,'START LİSTE'!$B$6:$F$1255,4,0))</f>
      </c>
      <c r="F114" s="79">
        <f>IF(ISERROR(VLOOKUP($B114,'START LİSTE'!$B$6:$F$1255,5,0)),"",VLOOKUP($B114,'START LİSTE'!$B$6:$F$1255,5,0))</f>
      </c>
      <c r="G114" s="80"/>
      <c r="H114" s="81">
        <f t="shared" si="3"/>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workbookViewId="0" topLeftCell="A19">
      <selection activeCell="A41" sqref="A41"/>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4" t="str">
        <f>KAPAK!A2</f>
        <v>Türkiye Atletizm Federasyonu
Elazığ Atletizm İl Temsilciliği</v>
      </c>
      <c r="B1" s="184"/>
      <c r="C1" s="184"/>
      <c r="D1" s="184"/>
      <c r="E1" s="184"/>
      <c r="F1" s="184"/>
      <c r="G1" s="184"/>
      <c r="H1" s="184"/>
      <c r="I1" s="184"/>
      <c r="J1" s="184"/>
      <c r="BA1" s="2"/>
    </row>
    <row r="2" spans="1:53" s="1" customFormat="1" ht="18" customHeight="1">
      <c r="A2" s="185" t="str">
        <f>KAPAK!B24</f>
        <v>KÜÇÜK VE YILDIZ KULÜPLER BÖL. KROS L. YRŞ. 2. KADEME</v>
      </c>
      <c r="B2" s="185"/>
      <c r="C2" s="185"/>
      <c r="D2" s="185"/>
      <c r="E2" s="185"/>
      <c r="F2" s="185"/>
      <c r="G2" s="185"/>
      <c r="H2" s="185"/>
      <c r="I2" s="185"/>
      <c r="J2" s="185"/>
      <c r="BA2" s="2"/>
    </row>
    <row r="3" spans="1:53" s="1" customFormat="1" ht="14.25" customHeight="1">
      <c r="A3" s="186" t="str">
        <f>KAPAK!B27</f>
        <v>ELAZIĞ</v>
      </c>
      <c r="B3" s="186"/>
      <c r="C3" s="186"/>
      <c r="D3" s="186"/>
      <c r="E3" s="186"/>
      <c r="F3" s="186"/>
      <c r="G3" s="186"/>
      <c r="H3" s="186"/>
      <c r="I3" s="186"/>
      <c r="J3" s="186"/>
      <c r="BA3" s="2"/>
    </row>
    <row r="4" spans="1:53" s="1" customFormat="1" ht="18" customHeight="1">
      <c r="A4" s="187" t="str">
        <f>KAPAK!B26</f>
        <v>Küçük Erkekler ( 1999-2001 )</v>
      </c>
      <c r="B4" s="187"/>
      <c r="C4" s="188" t="str">
        <f>KAPAK!B25</f>
        <v>2000 Metre</v>
      </c>
      <c r="D4" s="188"/>
      <c r="E4" s="189">
        <f>KAPAK!B28</f>
        <v>41693.430555555555</v>
      </c>
      <c r="F4" s="189"/>
      <c r="G4" s="189"/>
      <c r="H4" s="189"/>
      <c r="I4" s="189"/>
      <c r="J4" s="189"/>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1055</v>
      </c>
      <c r="D6" s="8" t="str">
        <f>IF(ISERROR(VLOOKUP($C6,'START LİSTE'!$B$6:$F$1027,2,0)),"",VLOOKUP($C6,'START LİSTE'!$B$6:$F$1027,2,0))</f>
        <v>HABİB KAYA</v>
      </c>
      <c r="E6" s="9" t="str">
        <f>IF(ISERROR(VLOOKUP($C6,'START LİSTE'!$B$6:$F$1027,4,0)),"",VLOOKUP($C6,'START LİSTE'!$B$6:$F$1027,4,0))</f>
        <v>T</v>
      </c>
      <c r="F6" s="86">
        <f>IF(ISERROR(VLOOKUP($C6,'FERDİ SONUÇ'!$B$6:$H$1140,6,0)),"",VLOOKUP($C6,'FERDİ SONUÇ'!$B$6:$H$1140,6,0))</f>
        <v>0</v>
      </c>
      <c r="G6" s="10">
        <f>IF(OR(E6="",F6="DQ",F6="DNF",F6="DNS",F6=""),"-",VLOOKUP(C6,'FERDİ SONUÇ'!$B$6:$H$1140,7,0))</f>
        <v>53</v>
      </c>
      <c r="H6" s="10">
        <f>IF(OR(E6="",E6="F",F6="DQ",F6="DNF",F6="DNS",F6=""),"-",VLOOKUP(C6,'FERDİ SONUÇ'!$B$6:$H$1140,7,0))</f>
        <v>53</v>
      </c>
      <c r="I6" s="11">
        <f>IF(ISERROR(SMALL(H6:H9,1)),"-",SMALL(H6:H9,1))</f>
        <v>53</v>
      </c>
      <c r="J6" s="12"/>
      <c r="K6" s="3"/>
      <c r="BA6" s="2">
        <v>1000</v>
      </c>
    </row>
    <row r="7" spans="1:53" s="1" customFormat="1" ht="15" customHeight="1">
      <c r="A7" s="13"/>
      <c r="B7" s="14"/>
      <c r="C7" s="31">
        <v>1056</v>
      </c>
      <c r="D7" s="15" t="str">
        <f>IF(ISERROR(VLOOKUP($C7,'START LİSTE'!$B$6:$F$1027,2,0)),"",VLOOKUP($C7,'START LİSTE'!$B$6:$F$1027,2,0))</f>
        <v>TEKİN TÜRK</v>
      </c>
      <c r="E7" s="16" t="str">
        <f>IF(ISERROR(VLOOKUP($C7,'START LİSTE'!$B$6:$F$1027,4,0)),"",VLOOKUP($C7,'START LİSTE'!$B$6:$F$1027,4,0))</f>
        <v>T</v>
      </c>
      <c r="F7" s="87">
        <f>IF(ISERROR(VLOOKUP($C7,'FERDİ SONUÇ'!$B$6:$H$1140,6,0)),"",VLOOKUP($C7,'FERDİ SONUÇ'!$B$6:$H$1140,6,0))</f>
        <v>0</v>
      </c>
      <c r="G7" s="17">
        <f>IF(OR(E7="",F7="DQ",F7="DNF",F7="DNS",F7=""),"-",VLOOKUP(C7,'FERDİ SONUÇ'!$B$6:$H$1140,7,0))</f>
        <v>64</v>
      </c>
      <c r="H7" s="17">
        <f>IF(OR(E7="",E7="F",F7="DQ",F7="DNF",F7="DNS",F7=""),"-",VLOOKUP(C7,'FERDİ SONUÇ'!$B$6:$H$1140,7,0))</f>
        <v>64</v>
      </c>
      <c r="I7" s="18">
        <f>IF(ISERROR(SMALL(H6:H9,2)),"-",SMALL(H6:H9,2))</f>
        <v>56</v>
      </c>
      <c r="J7" s="19"/>
      <c r="K7" s="3"/>
      <c r="BA7" s="2">
        <v>1001</v>
      </c>
    </row>
    <row r="8" spans="1:53" s="1" customFormat="1" ht="15" customHeight="1">
      <c r="A8" s="32">
        <v>15</v>
      </c>
      <c r="B8" s="14" t="str">
        <f>IF(ISERROR(VLOOKUP(C6,'START LİSTE'!$B$6:$F$1027,3,0)),"",VLOOKUP(C6,'START LİSTE'!$B$6:$F$1027,3,0))</f>
        <v>DİYARBAKIR-EMNİYET </v>
      </c>
      <c r="C8" s="31">
        <v>1057</v>
      </c>
      <c r="D8" s="15" t="str">
        <f>IF(ISERROR(VLOOKUP($C8,'START LİSTE'!$B$6:$F$1027,2,0)),"",VLOOKUP($C8,'START LİSTE'!$B$6:$F$1027,2,0))</f>
        <v>DENİZ AKDENİZ</v>
      </c>
      <c r="E8" s="16" t="str">
        <f>IF(ISERROR(VLOOKUP($C8,'START LİSTE'!$B$6:$F$1027,4,0)),"",VLOOKUP($C8,'START LİSTE'!$B$6:$F$1027,4,0))</f>
        <v>T</v>
      </c>
      <c r="F8" s="87">
        <f>IF(ISERROR(VLOOKUP($C8,'FERDİ SONUÇ'!$B$6:$H$1140,6,0)),"",VLOOKUP($C8,'FERDİ SONUÇ'!$B$6:$H$1140,6,0))</f>
        <v>0</v>
      </c>
      <c r="G8" s="17">
        <f>IF(OR(E8="",F8="DQ",F8="DNF",F8="DNS",F8=""),"-",VLOOKUP(C8,'FERDİ SONUÇ'!$B$6:$H$1140,7,0))</f>
        <v>57</v>
      </c>
      <c r="H8" s="17">
        <f>IF(OR(E8="",E8="F",F8="DQ",F8="DNF",F8="DNS",F8=""),"-",VLOOKUP(C8,'FERDİ SONUÇ'!$B$6:$H$1140,7,0))</f>
        <v>57</v>
      </c>
      <c r="I8" s="18">
        <f>IF(ISERROR(SMALL(H6:H9,3)),"-",SMALL(H6:H9,3))</f>
        <v>57</v>
      </c>
      <c r="J8" s="20">
        <f>IF(C6="","",IF(OR(I6="-",I7="-",I8="-"),"DQ",SUM(I6,I7,I8)))</f>
        <v>166</v>
      </c>
      <c r="K8" s="3"/>
      <c r="BA8" s="2">
        <v>1002</v>
      </c>
    </row>
    <row r="9" spans="1:53" s="1" customFormat="1" ht="15" customHeight="1">
      <c r="A9" s="13"/>
      <c r="B9" s="14"/>
      <c r="C9" s="31">
        <v>1058</v>
      </c>
      <c r="D9" s="15" t="str">
        <f>IF(ISERROR(VLOOKUP($C9,'START LİSTE'!$B$6:$F$1027,2,0)),"",VLOOKUP($C9,'START LİSTE'!$B$6:$F$1027,2,0))</f>
        <v>ÖMER PEKDOĞAN</v>
      </c>
      <c r="E9" s="16" t="str">
        <f>IF(ISERROR(VLOOKUP($C9,'START LİSTE'!$B$6:$F$1027,4,0)),"",VLOOKUP($C9,'START LİSTE'!$B$6:$F$1027,4,0))</f>
        <v>T</v>
      </c>
      <c r="F9" s="87">
        <f>IF(ISERROR(VLOOKUP($C9,'FERDİ SONUÇ'!$B$6:$H$1140,6,0)),"",VLOOKUP($C9,'FERDİ SONUÇ'!$B$6:$H$1140,6,0))</f>
        <v>0</v>
      </c>
      <c r="G9" s="17">
        <f>IF(OR(E9="",F9="DQ",F9="DNF",F9="DNS",F9=""),"-",VLOOKUP(C9,'FERDİ SONUÇ'!$B$6:$H$1140,7,0))</f>
        <v>56</v>
      </c>
      <c r="H9" s="17">
        <f>IF(OR(E9="",E9="F",F9="DQ",F9="DNF",F9="DNS",F9=""),"-",VLOOKUP(C9,'FERDİ SONUÇ'!$B$6:$H$1140,7,0))</f>
        <v>56</v>
      </c>
      <c r="I9" s="18">
        <f>IF(ISERROR(SMALL(H6:H9,4)),"-",SMALL(H6:H9,4))</f>
        <v>64</v>
      </c>
      <c r="J9" s="19"/>
      <c r="K9" s="3"/>
      <c r="BA9" s="2">
        <v>1003</v>
      </c>
    </row>
    <row r="10" spans="1:53" ht="15" customHeight="1">
      <c r="A10" s="6"/>
      <c r="B10" s="7"/>
      <c r="C10" s="30">
        <v>1059</v>
      </c>
      <c r="D10" s="8" t="str">
        <f>IF(ISERROR(VLOOKUP($C10,'START LİSTE'!$B$6:$F$1027,2,0)),"",VLOOKUP($C10,'START LİSTE'!$B$6:$F$1027,2,0))</f>
        <v>MUCAHİT AKDAĞ</v>
      </c>
      <c r="E10" s="9" t="str">
        <f>IF(ISERROR(VLOOKUP($C10,'START LİSTE'!$B$6:$F$1027,4,0)),"",VLOOKUP($C10,'START LİSTE'!$B$6:$F$1027,4,0))</f>
        <v>T</v>
      </c>
      <c r="F10" s="86">
        <f>IF(ISERROR(VLOOKUP($C10,'FERDİ SONUÇ'!$B$6:$H$1140,6,0)),"",VLOOKUP($C10,'FERDİ SONUÇ'!$B$6:$H$1140,6,0))</f>
        <v>0</v>
      </c>
      <c r="G10" s="10">
        <f>IF(OR(E10="",F10="DQ",F10="DNF",F10="DNS",F10=""),"-",VLOOKUP(C10,'FERDİ SONUÇ'!$B$6:$H$1140,7,0))</f>
        <v>74</v>
      </c>
      <c r="H10" s="10">
        <f>IF(OR(E10="",E10="F",F10="DQ",F10="DNF",F10="DNS",F10=""),"-",VLOOKUP(C10,'FERDİ SONUÇ'!$B$6:$H$1140,7,0))</f>
        <v>74</v>
      </c>
      <c r="I10" s="11">
        <f>IF(ISERROR(SMALL(H10:H13,1)),"-",SMALL(H10:H13,1))</f>
        <v>31</v>
      </c>
      <c r="J10" s="12"/>
      <c r="BA10" s="2">
        <v>1006</v>
      </c>
    </row>
    <row r="11" spans="1:53" ht="15" customHeight="1">
      <c r="A11" s="13"/>
      <c r="B11" s="14"/>
      <c r="C11" s="31">
        <v>1060</v>
      </c>
      <c r="D11" s="15" t="str">
        <f>IF(ISERROR(VLOOKUP($C11,'START LİSTE'!$B$6:$F$1027,2,0)),"",VLOOKUP($C11,'START LİSTE'!$B$6:$F$1027,2,0))</f>
        <v>AHMET BİRGÜL</v>
      </c>
      <c r="E11" s="16" t="str">
        <f>IF(ISERROR(VLOOKUP($C11,'START LİSTE'!$B$6:$F$1027,4,0)),"",VLOOKUP($C11,'START LİSTE'!$B$6:$F$1027,4,0))</f>
        <v>T</v>
      </c>
      <c r="F11" s="87">
        <f>IF(ISERROR(VLOOKUP($C11,'FERDİ SONUÇ'!$B$6:$H$1140,6,0)),"",VLOOKUP($C11,'FERDİ SONUÇ'!$B$6:$H$1140,6,0))</f>
        <v>0</v>
      </c>
      <c r="G11" s="17">
        <f>IF(OR(E11="",F11="DQ",F11="DNF",F11="DNS",F11=""),"-",VLOOKUP(C11,'FERDİ SONUÇ'!$B$6:$H$1140,7,0))</f>
        <v>52</v>
      </c>
      <c r="H11" s="17">
        <f>IF(OR(E11="",E11="F",F11="DQ",F11="DNF",F11="DNS",F11=""),"-",VLOOKUP(C11,'FERDİ SONUÇ'!$B$6:$H$1140,7,0))</f>
        <v>52</v>
      </c>
      <c r="I11" s="18">
        <f>IF(ISERROR(SMALL(H10:H13,2)),"-",SMALL(H10:H13,2))</f>
        <v>52</v>
      </c>
      <c r="J11" s="19"/>
      <c r="BA11" s="2">
        <v>1007</v>
      </c>
    </row>
    <row r="12" spans="1:53" ht="15" customHeight="1">
      <c r="A12" s="32">
        <f>IF(AND(B12&lt;&gt;"",J12&lt;&gt;"DQ"),COUNT(J$6:J$125)-(RANK(J12,J$6:J$125)+COUNTIF(J$6:J12,J12))+2,IF(C10&lt;&gt;"",BA12,""))</f>
        <v>14</v>
      </c>
      <c r="B12" s="14" t="str">
        <f>IF(ISERROR(VLOOKUP(C10,'START LİSTE'!$B$6:$F$1027,3,0)),"",VLOOKUP(C10,'START LİSTE'!$B$6:$F$1027,3,0))</f>
        <v>ŞANLIURFA GENÇLİK SPOR KULÜBÜ</v>
      </c>
      <c r="C12" s="31">
        <v>1061</v>
      </c>
      <c r="D12" s="15" t="str">
        <f>IF(ISERROR(VLOOKUP($C12,'START LİSTE'!$B$6:$F$1027,2,0)),"",VLOOKUP($C12,'START LİSTE'!$B$6:$F$1027,2,0))</f>
        <v>YUSUF ÜZEN</v>
      </c>
      <c r="E12" s="16" t="str">
        <f>IF(ISERROR(VLOOKUP($C12,'START LİSTE'!$B$6:$F$1027,4,0)),"",VLOOKUP($C12,'START LİSTE'!$B$6:$F$1027,4,0))</f>
        <v>T</v>
      </c>
      <c r="F12" s="87">
        <f>IF(ISERROR(VLOOKUP($C12,'FERDİ SONUÇ'!$B$6:$H$1140,6,0)),"",VLOOKUP($C12,'FERDİ SONUÇ'!$B$6:$H$1140,6,0))</f>
        <v>0</v>
      </c>
      <c r="G12" s="17">
        <f>IF(OR(E12="",F12="DQ",F12="DNF",F12="DNS",F12=""),"-",VLOOKUP(C12,'FERDİ SONUÇ'!$B$6:$H$1140,7,0))</f>
        <v>31</v>
      </c>
      <c r="H12" s="17">
        <f>IF(OR(E12="",E12="F",F12="DQ",F12="DNF",F12="DNS",F12=""),"-",VLOOKUP(C12,'FERDİ SONUÇ'!$B$6:$H$1140,7,0))</f>
        <v>31</v>
      </c>
      <c r="I12" s="18">
        <f>IF(ISERROR(SMALL(H10:H13,3)),"-",SMALL(H10:H13,3))</f>
        <v>74</v>
      </c>
      <c r="J12" s="20">
        <f>IF(C10="","",IF(OR(I10="-",I11="-",I12="-"),"DQ",SUM(I10,I11,I12)))</f>
        <v>157</v>
      </c>
      <c r="BA12" s="2">
        <v>1008</v>
      </c>
    </row>
    <row r="13" spans="1:53" ht="15" customHeight="1">
      <c r="A13" s="13"/>
      <c r="B13" s="14"/>
      <c r="C13" s="31">
        <v>1062</v>
      </c>
      <c r="D13" s="15" t="str">
        <f>IF(ISERROR(VLOOKUP($C13,'START LİSTE'!$B$6:$F$1027,2,0)),"",VLOOKUP($C13,'START LİSTE'!$B$6:$F$1027,2,0))</f>
        <v>ÖMER GÖKÇELER</v>
      </c>
      <c r="E13" s="16" t="str">
        <f>IF(ISERROR(VLOOKUP($C13,'START LİSTE'!$B$6:$F$1027,4,0)),"",VLOOKUP($C13,'START LİSTE'!$B$6:$F$1027,4,0))</f>
        <v>T</v>
      </c>
      <c r="F13" s="87" t="str">
        <f>IF(ISERROR(VLOOKUP($C13,'FERDİ SONUÇ'!$B$6:$H$1140,6,0)),"",VLOOKUP($C13,'FERDİ SONUÇ'!$B$6:$H$1140,6,0))</f>
        <v>DNF</v>
      </c>
      <c r="G13" s="17" t="str">
        <f>IF(OR(E13="",F13="DQ",F13="DNF",F13="DNS",F13=""),"-",VLOOKUP(C13,'FERDİ SONUÇ'!$B$6:$H$1140,7,0))</f>
        <v>-</v>
      </c>
      <c r="H13" s="17" t="str">
        <f>IF(OR(E13="",E13="F",F13="DQ",F13="DNF",F13="DNS",F13=""),"-",VLOOKUP(C13,'FERDİ SONUÇ'!$B$6:$H$1140,7,0))</f>
        <v>-</v>
      </c>
      <c r="I13" s="18" t="str">
        <f>IF(ISERROR(SMALL(H10:H13,4)),"-",SMALL(H10:H13,4))</f>
        <v>-</v>
      </c>
      <c r="J13" s="19"/>
      <c r="BA13" s="2">
        <v>1009</v>
      </c>
    </row>
    <row r="14" spans="1:53" ht="15" customHeight="1">
      <c r="A14" s="6"/>
      <c r="B14" s="7"/>
      <c r="C14" s="30">
        <v>1063</v>
      </c>
      <c r="D14" s="8" t="str">
        <f>IF(ISERROR(VLOOKUP($C14,'START LİSTE'!$B$6:$F$1027,2,0)),"",VLOOKUP($C14,'START LİSTE'!$B$6:$F$1027,2,0))</f>
        <v>ALİ DOĞAN</v>
      </c>
      <c r="E14" s="9" t="str">
        <f>IF(ISERROR(VLOOKUP($C14,'START LİSTE'!$B$6:$F$1027,4,0)),"",VLOOKUP($C14,'START LİSTE'!$B$6:$F$1027,4,0))</f>
        <v>T</v>
      </c>
      <c r="F14" s="86">
        <f>IF(ISERROR(VLOOKUP($C14,'FERDİ SONUÇ'!$B$6:$H$1140,6,0)),"",VLOOKUP($C14,'FERDİ SONUÇ'!$B$6:$H$1140,6,0))</f>
        <v>0</v>
      </c>
      <c r="G14" s="10">
        <f>IF(OR(E14="",F14="DQ",F14="DNF",F14="DNS",F14=""),"-",VLOOKUP(C14,'FERDİ SONUÇ'!$B$6:$H$1140,7,0))</f>
        <v>30</v>
      </c>
      <c r="H14" s="10">
        <f>IF(OR(E14="",E14="F",F14="DQ",F14="DNF",F14="DNS",F14=""),"-",VLOOKUP(C14,'FERDİ SONUÇ'!$B$6:$H$1140,7,0))</f>
        <v>30</v>
      </c>
      <c r="I14" s="11">
        <f>IF(ISERROR(SMALL(H14:H17,1)),"-",SMALL(H14:H17,1))</f>
        <v>14</v>
      </c>
      <c r="J14" s="12"/>
      <c r="BA14" s="2">
        <v>1012</v>
      </c>
    </row>
    <row r="15" spans="1:53" ht="15" customHeight="1">
      <c r="A15" s="13"/>
      <c r="B15" s="14"/>
      <c r="C15" s="31">
        <v>1064</v>
      </c>
      <c r="D15" s="15" t="str">
        <f>IF(ISERROR(VLOOKUP($C15,'START LİSTE'!$B$6:$F$1027,2,0)),"",VLOOKUP($C15,'START LİSTE'!$B$6:$F$1027,2,0))</f>
        <v>SERKAN DELİBAŞ</v>
      </c>
      <c r="E15" s="16" t="str">
        <f>IF(ISERROR(VLOOKUP($C15,'START LİSTE'!$B$6:$F$1027,4,0)),"",VLOOKUP($C15,'START LİSTE'!$B$6:$F$1027,4,0))</f>
        <v>T</v>
      </c>
      <c r="F15" s="87">
        <f>IF(ISERROR(VLOOKUP($C15,'FERDİ SONUÇ'!$B$6:$H$1140,6,0)),"",VLOOKUP($C15,'FERDİ SONUÇ'!$B$6:$H$1140,6,0))</f>
        <v>647</v>
      </c>
      <c r="G15" s="17">
        <f>IF(OR(E15="",F15="DQ",F15="DNF",F15="DNS",F15=""),"-",VLOOKUP(C15,'FERDİ SONUÇ'!$B$6:$H$1140,7,0))</f>
        <v>23</v>
      </c>
      <c r="H15" s="17">
        <f>IF(OR(E15="",E15="F",F15="DQ",F15="DNF",F15="DNS",F15=""),"-",VLOOKUP(C15,'FERDİ SONUÇ'!$B$6:$H$1140,7,0))</f>
        <v>23</v>
      </c>
      <c r="I15" s="18">
        <f>IF(ISERROR(SMALL(H14:H17,2)),"-",SMALL(H14:H17,2))</f>
        <v>23</v>
      </c>
      <c r="J15" s="19"/>
      <c r="BA15" s="2">
        <v>1013</v>
      </c>
    </row>
    <row r="16" spans="1:53" ht="15" customHeight="1">
      <c r="A16" s="32">
        <f>IF(AND(B16&lt;&gt;"",J16&lt;&gt;"DQ"),COUNT(J$6:J$125)-(RANK(J16,J$6:J$125)+COUNTIF(J$6:J16,J16))+2,IF(C14&lt;&gt;"",BA16,""))</f>
        <v>7</v>
      </c>
      <c r="B16" s="14" t="str">
        <f>IF(ISERROR(VLOOKUP(C14,'START LİSTE'!$B$6:$F$1027,3,0)),"",VLOOKUP(C14,'START LİSTE'!$B$6:$F$1027,3,0))</f>
        <v>GAZİANTEP İL ÖZEL İDARE SK</v>
      </c>
      <c r="C16" s="31">
        <v>1065</v>
      </c>
      <c r="D16" s="15" t="str">
        <f>IF(ISERROR(VLOOKUP($C16,'START LİSTE'!$B$6:$F$1027,2,0)),"",VLOOKUP($C16,'START LİSTE'!$B$6:$F$1027,2,0))</f>
        <v>FURKAN SAĞÖZEN</v>
      </c>
      <c r="E16" s="16" t="str">
        <f>IF(ISERROR(VLOOKUP($C16,'START LİSTE'!$B$6:$F$1027,4,0)),"",VLOOKUP($C16,'START LİSTE'!$B$6:$F$1027,4,0))</f>
        <v>T</v>
      </c>
      <c r="F16" s="87">
        <f>IF(ISERROR(VLOOKUP($C16,'FERDİ SONUÇ'!$B$6:$H$1140,6,0)),"",VLOOKUP($C16,'FERDİ SONUÇ'!$B$6:$H$1140,6,0))</f>
        <v>0</v>
      </c>
      <c r="G16" s="17">
        <f>IF(OR(E16="",F16="DQ",F16="DNF",F16="DNS",F16=""),"-",VLOOKUP(C16,'FERDİ SONUÇ'!$B$6:$H$1140,7,0))</f>
        <v>63</v>
      </c>
      <c r="H16" s="17">
        <f>IF(OR(E16="",E16="F",F16="DQ",F16="DNF",F16="DNS",F16=""),"-",VLOOKUP(C16,'FERDİ SONUÇ'!$B$6:$H$1140,7,0))</f>
        <v>63</v>
      </c>
      <c r="I16" s="18">
        <f>IF(ISERROR(SMALL(H14:H17,3)),"-",SMALL(H14:H17,3))</f>
        <v>30</v>
      </c>
      <c r="J16" s="20">
        <f>IF(C14="","",IF(OR(I14="-",I15="-",I16="-"),"DQ",SUM(I14,I15,I16)))</f>
        <v>67</v>
      </c>
      <c r="BA16" s="2">
        <v>1014</v>
      </c>
    </row>
    <row r="17" spans="1:53" ht="15" customHeight="1">
      <c r="A17" s="13"/>
      <c r="B17" s="14"/>
      <c r="C17" s="31">
        <v>1066</v>
      </c>
      <c r="D17" s="15" t="str">
        <f>IF(ISERROR(VLOOKUP($C17,'START LİSTE'!$B$6:$F$1027,2,0)),"",VLOOKUP($C17,'START LİSTE'!$B$6:$F$1027,2,0))</f>
        <v>M. SALİH GÜNDÜZ</v>
      </c>
      <c r="E17" s="16" t="str">
        <f>IF(ISERROR(VLOOKUP($C17,'START LİSTE'!$B$6:$F$1027,4,0)),"",VLOOKUP($C17,'START LİSTE'!$B$6:$F$1027,4,0))</f>
        <v>T</v>
      </c>
      <c r="F17" s="87">
        <f>IF(ISERROR(VLOOKUP($C17,'FERDİ SONUÇ'!$B$6:$H$1140,6,0)),"",VLOOKUP($C17,'FERDİ SONUÇ'!$B$6:$H$1140,6,0))</f>
        <v>634</v>
      </c>
      <c r="G17" s="17">
        <f>IF(OR(E17="",F17="DQ",F17="DNF",F17="DNS",F17=""),"-",VLOOKUP(C17,'FERDİ SONUÇ'!$B$6:$H$1140,7,0))</f>
        <v>14</v>
      </c>
      <c r="H17" s="17">
        <f>IF(OR(E17="",E17="F",F17="DQ",F17="DNF",F17="DNS",F17=""),"-",VLOOKUP(C17,'FERDİ SONUÇ'!$B$6:$H$1140,7,0))</f>
        <v>14</v>
      </c>
      <c r="I17" s="18">
        <f>IF(ISERROR(SMALL(H14:H17,4)),"-",SMALL(H14:H17,4))</f>
        <v>63</v>
      </c>
      <c r="J17" s="19"/>
      <c r="BA17" s="2">
        <v>1015</v>
      </c>
    </row>
    <row r="18" spans="1:53" ht="15" customHeight="1">
      <c r="A18" s="6"/>
      <c r="B18" s="7"/>
      <c r="C18" s="30">
        <v>1067</v>
      </c>
      <c r="D18" s="8" t="str">
        <f>IF(ISERROR(VLOOKUP($C18,'START LİSTE'!$B$6:$F$1027,2,0)),"",VLOOKUP($C18,'START LİSTE'!$B$6:$F$1027,2,0))</f>
        <v>HALİM BATİ</v>
      </c>
      <c r="E18" s="9" t="str">
        <f>IF(ISERROR(VLOOKUP($C18,'START LİSTE'!$B$6:$F$1027,4,0)),"",VLOOKUP($C18,'START LİSTE'!$B$6:$F$1027,4,0))</f>
        <v>T</v>
      </c>
      <c r="F18" s="86">
        <f>IF(ISERROR(VLOOKUP($C18,'FERDİ SONUÇ'!$B$6:$H$1140,6,0)),"",VLOOKUP($C18,'FERDİ SONUÇ'!$B$6:$H$1140,6,0))</f>
        <v>634</v>
      </c>
      <c r="G18" s="9">
        <f>IF(OR(E18="",F18="DQ",F18="DNF",F18="DNS",F18=""),"-",VLOOKUP(C18,'FERDİ SONUÇ'!$B$6:$H$1140,7,0))</f>
        <v>13</v>
      </c>
      <c r="H18" s="9">
        <f>IF(OR(E18="",E18="F",F18="DQ",F18="DNF",F18="DNS",F18=""),"-",VLOOKUP(C18,'FERDİ SONUÇ'!$B$6:$H$1140,7,0))</f>
        <v>13</v>
      </c>
      <c r="I18" s="11">
        <f>IF(ISERROR(SMALL(H18:H21,1)),"-",SMALL(H18:H21,1))</f>
        <v>13</v>
      </c>
      <c r="J18" s="12"/>
      <c r="BA18" s="2">
        <v>1018</v>
      </c>
    </row>
    <row r="19" spans="1:53" ht="15" customHeight="1">
      <c r="A19" s="13"/>
      <c r="B19" s="14"/>
      <c r="C19" s="31">
        <v>1068</v>
      </c>
      <c r="D19" s="15" t="str">
        <f>IF(ISERROR(VLOOKUP($C19,'START LİSTE'!$B$6:$F$1027,2,0)),"",VLOOKUP($C19,'START LİSTE'!$B$6:$F$1027,2,0))</f>
        <v>SERKAN AKKURAK</v>
      </c>
      <c r="E19" s="16" t="str">
        <f>IF(ISERROR(VLOOKUP($C19,'START LİSTE'!$B$6:$F$1027,4,0)),"",VLOOKUP($C19,'START LİSTE'!$B$6:$F$1027,4,0))</f>
        <v>T</v>
      </c>
      <c r="F19" s="87">
        <f>IF(ISERROR(VLOOKUP($C19,'FERDİ SONUÇ'!$B$6:$H$1140,6,0)),"",VLOOKUP($C19,'FERDİ SONUÇ'!$B$6:$H$1140,6,0))</f>
        <v>645</v>
      </c>
      <c r="G19" s="16">
        <f>IF(OR(E19="",F19="DQ",F19="DNF",F19="DNS",F19=""),"-",VLOOKUP(C19,'FERDİ SONUÇ'!$B$6:$H$1140,7,0))</f>
        <v>21</v>
      </c>
      <c r="H19" s="16">
        <f>IF(OR(E19="",E19="F",F19="DQ",F19="DNF",F19="DNS",F19=""),"-",VLOOKUP(C19,'FERDİ SONUÇ'!$B$6:$H$1140,7,0))</f>
        <v>21</v>
      </c>
      <c r="I19" s="18">
        <f>IF(ISERROR(SMALL(H18:H21,2)),"-",SMALL(H18:H21,2))</f>
        <v>21</v>
      </c>
      <c r="J19" s="19"/>
      <c r="BA19" s="2">
        <v>1019</v>
      </c>
    </row>
    <row r="20" spans="1:53" ht="15" customHeight="1">
      <c r="A20" s="32">
        <f>IF(AND(B20&lt;&gt;"",J20&lt;&gt;"DQ"),COUNT(J$6:J$125)-(RANK(J20,J$6:J$125)+COUNTIF(J$6:J20,J20))+2,IF(C18&lt;&gt;"",BA20,""))</f>
        <v>8</v>
      </c>
      <c r="B20" s="14" t="str">
        <f>IF(ISERROR(VLOOKUP(C18,'START LİSTE'!$B$6:$F$1027,3,0)),"",VLOOKUP(C18,'START LİSTE'!$B$6:$F$1027,3,0))</f>
        <v>DİYARBAKIR BÜYÜKŞEHİR BELEDİYE SPOR</v>
      </c>
      <c r="C20" s="31">
        <v>1069</v>
      </c>
      <c r="D20" s="15" t="str">
        <f>IF(ISERROR(VLOOKUP($C20,'START LİSTE'!$B$6:$F$1027,2,0)),"",VLOOKUP($C20,'START LİSTE'!$B$6:$F$1027,2,0))</f>
        <v>MEHMET ŞİRİN DENİZHAN</v>
      </c>
      <c r="E20" s="16" t="str">
        <f>IF(ISERROR(VLOOKUP($C20,'START LİSTE'!$B$6:$F$1027,4,0)),"",VLOOKUP($C20,'START LİSTE'!$B$6:$F$1027,4,0))</f>
        <v>T</v>
      </c>
      <c r="F20" s="87">
        <f>IF(ISERROR(VLOOKUP($C20,'FERDİ SONUÇ'!$B$6:$H$1140,6,0)),"",VLOOKUP($C20,'FERDİ SONUÇ'!$B$6:$H$1140,6,0))</f>
        <v>0</v>
      </c>
      <c r="G20" s="16">
        <f>IF(OR(E20="",F20="DQ",F20="DNF",F20="DNS",F20=""),"-",VLOOKUP(C20,'FERDİ SONUÇ'!$B$6:$H$1140,7,0))</f>
        <v>43</v>
      </c>
      <c r="H20" s="16">
        <f>IF(OR(E20="",E20="F",F20="DQ",F20="DNF",F20="DNS",F20=""),"-",VLOOKUP(C20,'FERDİ SONUÇ'!$B$6:$H$1140,7,0))</f>
        <v>43</v>
      </c>
      <c r="I20" s="18">
        <f>IF(ISERROR(SMALL(H18:H21,3)),"-",SMALL(H18:H21,3))</f>
        <v>43</v>
      </c>
      <c r="J20" s="20">
        <f>IF(C18="","",IF(OR(I18="-",I19="-",I20="-"),"DQ",SUM(I18,I19,I20)))</f>
        <v>77</v>
      </c>
      <c r="BA20" s="2">
        <v>1020</v>
      </c>
    </row>
    <row r="21" spans="1:53" ht="15" customHeight="1">
      <c r="A21" s="13"/>
      <c r="B21" s="14"/>
      <c r="C21" s="31">
        <v>1070</v>
      </c>
      <c r="D21" s="15" t="str">
        <f>IF(ISERROR(VLOOKUP($C21,'START LİSTE'!$B$6:$F$1027,2,0)),"",VLOOKUP($C21,'START LİSTE'!$B$6:$F$1027,2,0))</f>
        <v>BERHUDAN ONGUN</v>
      </c>
      <c r="E21" s="16" t="str">
        <f>IF(ISERROR(VLOOKUP($C21,'START LİSTE'!$B$6:$F$1027,4,0)),"",VLOOKUP($C21,'START LİSTE'!$B$6:$F$1027,4,0))</f>
        <v>T</v>
      </c>
      <c r="F21" s="87">
        <f>IF(ISERROR(VLOOKUP($C21,'FERDİ SONUÇ'!$B$6:$H$1140,6,0)),"",VLOOKUP($C21,'FERDİ SONUÇ'!$B$6:$H$1140,6,0))</f>
        <v>0</v>
      </c>
      <c r="G21" s="16">
        <f>IF(OR(E21="",F21="DQ",F21="DNF",F21="DNS",F21=""),"-",VLOOKUP(C21,'FERDİ SONUÇ'!$B$6:$H$1140,7,0))</f>
        <v>80</v>
      </c>
      <c r="H21" s="16">
        <f>IF(OR(E21="",E21="F",F21="DQ",F21="DNF",F21="DNS",F21=""),"-",VLOOKUP(C21,'FERDİ SONUÇ'!$B$6:$H$1140,7,0))</f>
        <v>80</v>
      </c>
      <c r="I21" s="18">
        <f>IF(ISERROR(SMALL(H18:H21,4)),"-",SMALL(H18:H21,4))</f>
        <v>80</v>
      </c>
      <c r="J21" s="19"/>
      <c r="BA21" s="2">
        <v>1021</v>
      </c>
    </row>
    <row r="22" spans="1:53" ht="15" customHeight="1">
      <c r="A22" s="6"/>
      <c r="B22" s="7"/>
      <c r="C22" s="30">
        <v>1071</v>
      </c>
      <c r="D22" s="8" t="str">
        <f>IF(ISERROR(VLOOKUP($C22,'START LİSTE'!$B$6:$F$1027,2,0)),"",VLOOKUP($C22,'START LİSTE'!$B$6:$F$1027,2,0))</f>
        <v>BAYRAM ÖMEROĞLU</v>
      </c>
      <c r="E22" s="9" t="str">
        <f>IF(ISERROR(VLOOKUP($C22,'START LİSTE'!$B$6:$F$1027,4,0)),"",VLOOKUP($C22,'START LİSTE'!$B$6:$F$1027,4,0))</f>
        <v>T</v>
      </c>
      <c r="F22" s="86">
        <f>IF(ISERROR(VLOOKUP($C22,'FERDİ SONUÇ'!$B$6:$H$1140,6,0)),"",VLOOKUP($C22,'FERDİ SONUÇ'!$B$6:$H$1140,6,0))</f>
        <v>0</v>
      </c>
      <c r="G22" s="9">
        <f>IF(OR(E22="",F22="DQ",F22="DNF",F22="DNS",F22=""),"-",VLOOKUP(C22,'FERDİ SONUÇ'!$B$6:$H$1140,7,0))</f>
        <v>61</v>
      </c>
      <c r="H22" s="9">
        <f>IF(OR(E22="",E22="F",F22="DQ",F22="DNF",F22="DNS",F22=""),"-",VLOOKUP(C22,'FERDİ SONUÇ'!$B$6:$H$1140,7,0))</f>
        <v>61</v>
      </c>
      <c r="I22" s="11">
        <f>IF(ISERROR(SMALL(H22:H25,1)),"-",SMALL(H22:H25,1))</f>
        <v>16</v>
      </c>
      <c r="J22" s="12"/>
      <c r="BA22" s="2">
        <v>1024</v>
      </c>
    </row>
    <row r="23" spans="1:53" ht="15" customHeight="1">
      <c r="A23" s="13"/>
      <c r="B23" s="14"/>
      <c r="C23" s="31">
        <v>1072</v>
      </c>
      <c r="D23" s="15" t="str">
        <f>IF(ISERROR(VLOOKUP($C23,'START LİSTE'!$B$6:$F$1027,2,0)),"",VLOOKUP($C23,'START LİSTE'!$B$6:$F$1027,2,0))</f>
        <v>FERHAT TÜRKAN</v>
      </c>
      <c r="E23" s="16" t="str">
        <f>IF(ISERROR(VLOOKUP($C23,'START LİSTE'!$B$6:$F$1027,4,0)),"",VLOOKUP($C23,'START LİSTE'!$B$6:$F$1027,4,0))</f>
        <v>T</v>
      </c>
      <c r="F23" s="87">
        <f>IF(ISERROR(VLOOKUP($C23,'FERDİ SONUÇ'!$B$6:$H$1140,6,0)),"",VLOOKUP($C23,'FERDİ SONUÇ'!$B$6:$H$1140,6,0))</f>
        <v>648</v>
      </c>
      <c r="G23" s="16">
        <f>IF(OR(E23="",F23="DQ",F23="DNF",F23="DNS",F23=""),"-",VLOOKUP(C23,'FERDİ SONUÇ'!$B$6:$H$1140,7,0))</f>
        <v>25</v>
      </c>
      <c r="H23" s="16">
        <f>IF(OR(E23="",E23="F",F23="DQ",F23="DNF",F23="DNS",F23=""),"-",VLOOKUP(C23,'FERDİ SONUÇ'!$B$6:$H$1140,7,0))</f>
        <v>25</v>
      </c>
      <c r="I23" s="18">
        <f>IF(ISERROR(SMALL(H22:H25,2)),"-",SMALL(H22:H25,2))</f>
        <v>25</v>
      </c>
      <c r="J23" s="19"/>
      <c r="BA23" s="2">
        <v>1025</v>
      </c>
    </row>
    <row r="24" spans="1:53" ht="15" customHeight="1">
      <c r="A24" s="32">
        <f>IF(AND(B24&lt;&gt;"",J24&lt;&gt;"DQ"),COUNT(J$6:J$125)-(RANK(J24,J$6:J$125)+COUNTIF(J$6:J24,J24))+2,IF(C22&lt;&gt;"",BA24,""))</f>
        <v>9</v>
      </c>
      <c r="B24" s="14" t="str">
        <f>IF(ISERROR(VLOOKUP(C22,'START LİSTE'!$B$6:$F$1027,3,0)),"",VLOOKUP(C22,'START LİSTE'!$B$6:$F$1027,3,0))</f>
        <v>BATMAN 1955 BATMAN BLD. SPOR</v>
      </c>
      <c r="C24" s="31">
        <v>1073</v>
      </c>
      <c r="D24" s="15" t="str">
        <f>IF(ISERROR(VLOOKUP($C24,'START LİSTE'!$B$6:$F$1027,2,0)),"",VLOOKUP($C24,'START LİSTE'!$B$6:$F$1027,2,0))</f>
        <v>ÖZGÜR ÖMEROĞLU</v>
      </c>
      <c r="E24" s="16" t="str">
        <f>IF(ISERROR(VLOOKUP($C24,'START LİSTE'!$B$6:$F$1027,4,0)),"",VLOOKUP($C24,'START LİSTE'!$B$6:$F$1027,4,0))</f>
        <v>T</v>
      </c>
      <c r="F24" s="87">
        <f>IF(ISERROR(VLOOKUP($C24,'FERDİ SONUÇ'!$B$6:$H$1140,6,0)),"",VLOOKUP($C24,'FERDİ SONUÇ'!$B$6:$H$1140,6,0))</f>
        <v>0</v>
      </c>
      <c r="G24" s="16">
        <f>IF(OR(E24="",F24="DQ",F24="DNF",F24="DNS",F24=""),"-",VLOOKUP(C24,'FERDİ SONUÇ'!$B$6:$H$1140,7,0))</f>
        <v>50</v>
      </c>
      <c r="H24" s="16">
        <f>IF(OR(E24="",E24="F",F24="DQ",F24="DNF",F24="DNS",F24=""),"-",VLOOKUP(C24,'FERDİ SONUÇ'!$B$6:$H$1140,7,0))</f>
        <v>50</v>
      </c>
      <c r="I24" s="18">
        <f>IF(ISERROR(SMALL(H22:H25,3)),"-",SMALL(H22:H25,3))</f>
        <v>50</v>
      </c>
      <c r="J24" s="20">
        <f>IF(C22="","",IF(OR(I22="-",I23="-",I24="-"),"DQ",SUM(I22,I23,I24)))</f>
        <v>91</v>
      </c>
      <c r="BA24" s="2">
        <v>1026</v>
      </c>
    </row>
    <row r="25" spans="1:53" ht="15" customHeight="1">
      <c r="A25" s="13"/>
      <c r="B25" s="14"/>
      <c r="C25" s="31">
        <v>1074</v>
      </c>
      <c r="D25" s="15" t="str">
        <f>IF(ISERROR(VLOOKUP($C25,'START LİSTE'!$B$6:$F$1027,2,0)),"",VLOOKUP($C25,'START LİSTE'!$B$6:$F$1027,2,0))</f>
        <v>İSLAM  YILMAZ</v>
      </c>
      <c r="E25" s="16" t="str">
        <f>IF(ISERROR(VLOOKUP($C25,'START LİSTE'!$B$6:$F$1027,4,0)),"",VLOOKUP($C25,'START LİSTE'!$B$6:$F$1027,4,0))</f>
        <v>T</v>
      </c>
      <c r="F25" s="87">
        <f>IF(ISERROR(VLOOKUP($C25,'FERDİ SONUÇ'!$B$6:$H$1140,6,0)),"",VLOOKUP($C25,'FERDİ SONUÇ'!$B$6:$H$1140,6,0))</f>
        <v>639</v>
      </c>
      <c r="G25" s="16">
        <f>IF(OR(E25="",F25="DQ",F25="DNF",F25="DNS",F25=""),"-",VLOOKUP(C25,'FERDİ SONUÇ'!$B$6:$H$1140,7,0))</f>
        <v>16</v>
      </c>
      <c r="H25" s="16">
        <f>IF(OR(E25="",E25="F",F25="DQ",F25="DNF",F25="DNS",F25=""),"-",VLOOKUP(C25,'FERDİ SONUÇ'!$B$6:$H$1140,7,0))</f>
        <v>16</v>
      </c>
      <c r="I25" s="18">
        <f>IF(ISERROR(SMALL(H22:H25,4)),"-",SMALL(H22:H25,4))</f>
        <v>61</v>
      </c>
      <c r="J25" s="19"/>
      <c r="BA25" s="2">
        <v>1027</v>
      </c>
    </row>
    <row r="26" spans="1:53" ht="15" customHeight="1">
      <c r="A26" s="6"/>
      <c r="B26" s="7"/>
      <c r="C26" s="30">
        <v>1079</v>
      </c>
      <c r="D26" s="8" t="str">
        <f>IF(ISERROR(VLOOKUP($C26,'START LİSTE'!$B$6:$F$1027,2,0)),"",VLOOKUP($C26,'START LİSTE'!$B$6:$F$1027,2,0))</f>
        <v>SELMAN İLHAN</v>
      </c>
      <c r="E26" s="9" t="str">
        <f>IF(ISERROR(VLOOKUP($C26,'START LİSTE'!$B$6:$F$1027,4,0)),"",VLOOKUP($C26,'START LİSTE'!$B$6:$F$1027,4,0))</f>
        <v>T</v>
      </c>
      <c r="F26" s="86">
        <f>IF(ISERROR(VLOOKUP($C26,'FERDİ SONUÇ'!$B$6:$H$1140,6,0)),"",VLOOKUP($C26,'FERDİ SONUÇ'!$B$6:$H$1140,6,0))</f>
        <v>644</v>
      </c>
      <c r="G26" s="9">
        <f>IF(OR(E26="",F26="DQ",F26="DNF",F26="DNS",F26=""),"-",VLOOKUP(C26,'FERDİ SONUÇ'!$B$6:$H$1140,7,0))</f>
        <v>20</v>
      </c>
      <c r="H26" s="9">
        <f>IF(OR(E26="",E26="F",F26="DQ",F26="DNF",F26="DNS",F26=""),"-",VLOOKUP(C26,'FERDİ SONUÇ'!$B$6:$H$1140,7,0))</f>
        <v>20</v>
      </c>
      <c r="I26" s="11">
        <f>IF(ISERROR(SMALL(H26:H29,1)),"-",SMALL(H26:H29,1))</f>
        <v>2</v>
      </c>
      <c r="J26" s="12"/>
      <c r="BA26" s="2">
        <v>1030</v>
      </c>
    </row>
    <row r="27" spans="1:53" ht="15" customHeight="1">
      <c r="A27" s="13"/>
      <c r="B27" s="14"/>
      <c r="C27" s="31">
        <v>1080</v>
      </c>
      <c r="D27" s="15" t="str">
        <f>IF(ISERROR(VLOOKUP($C27,'START LİSTE'!$B$6:$F$1027,2,0)),"",VLOOKUP($C27,'START LİSTE'!$B$6:$F$1027,2,0))</f>
        <v>OSMAN TOĞYILDIZ</v>
      </c>
      <c r="E27" s="16" t="str">
        <f>IF(ISERROR(VLOOKUP($C27,'START LİSTE'!$B$6:$F$1027,4,0)),"",VLOOKUP($C27,'START LİSTE'!$B$6:$F$1027,4,0))</f>
        <v>T</v>
      </c>
      <c r="F27" s="87">
        <f>IF(ISERROR(VLOOKUP($C27,'FERDİ SONUÇ'!$B$6:$H$1140,6,0)),"",VLOOKUP($C27,'FERDİ SONUÇ'!$B$6:$H$1140,6,0))</f>
        <v>0</v>
      </c>
      <c r="G27" s="16">
        <f>IF(OR(E27="",F27="DQ",F27="DNF",F27="DNS",F27=""),"-",VLOOKUP(C27,'FERDİ SONUÇ'!$B$6:$H$1140,7,0))</f>
        <v>33</v>
      </c>
      <c r="H27" s="16">
        <f>IF(OR(E27="",E27="F",F27="DQ",F27="DNF",F27="DNS",F27=""),"-",VLOOKUP(C27,'FERDİ SONUÇ'!$B$6:$H$1140,7,0))</f>
        <v>33</v>
      </c>
      <c r="I27" s="18">
        <f>IF(ISERROR(SMALL(H26:H29,2)),"-",SMALL(H26:H29,2))</f>
        <v>4</v>
      </c>
      <c r="J27" s="19"/>
      <c r="BA27" s="2">
        <v>1031</v>
      </c>
    </row>
    <row r="28" spans="1:53" ht="15" customHeight="1">
      <c r="A28" s="32">
        <f>IF(AND(B28&lt;&gt;"",J28&lt;&gt;"DQ"),COUNT(J$6:J$125)-(RANK(J28,J$6:J$125)+COUNTIF(J$6:J28,J28))+2,IF(C26&lt;&gt;"",BA28,""))</f>
        <v>2</v>
      </c>
      <c r="B28" s="14" t="str">
        <f>IF(ISERROR(VLOOKUP(C26,'START LİSTE'!$B$6:$F$1027,3,0)),"",VLOOKUP(C26,'START LİSTE'!$B$6:$F$1027,3,0))</f>
        <v>BATMAN-PETROLSPOR KLB.</v>
      </c>
      <c r="C28" s="31">
        <v>1081</v>
      </c>
      <c r="D28" s="15" t="str">
        <f>IF(ISERROR(VLOOKUP($C28,'START LİSTE'!$B$6:$F$1027,2,0)),"",VLOOKUP($C28,'START LİSTE'!$B$6:$F$1027,2,0))</f>
        <v>VEYSEL TEMUÇİN</v>
      </c>
      <c r="E28" s="16" t="str">
        <f>IF(ISERROR(VLOOKUP($C28,'START LİSTE'!$B$6:$F$1027,4,0)),"",VLOOKUP($C28,'START LİSTE'!$B$6:$F$1027,4,0))</f>
        <v>T</v>
      </c>
      <c r="F28" s="87">
        <f>IF(ISERROR(VLOOKUP($C28,'FERDİ SONUÇ'!$B$6:$H$1140,6,0)),"",VLOOKUP($C28,'FERDİ SONUÇ'!$B$6:$H$1140,6,0))</f>
        <v>608</v>
      </c>
      <c r="G28" s="16">
        <f>IF(OR(E28="",F28="DQ",F28="DNF",F28="DNS",F28=""),"-",VLOOKUP(C28,'FERDİ SONUÇ'!$B$6:$H$1140,7,0))</f>
        <v>2</v>
      </c>
      <c r="H28" s="16">
        <f>IF(OR(E28="",E28="F",F28="DQ",F28="DNF",F28="DNS",F28=""),"-",VLOOKUP(C28,'FERDİ SONUÇ'!$B$6:$H$1140,7,0))</f>
        <v>2</v>
      </c>
      <c r="I28" s="18">
        <f>IF(ISERROR(SMALL(H26:H29,3)),"-",SMALL(H26:H29,3))</f>
        <v>20</v>
      </c>
      <c r="J28" s="20">
        <f>IF(C26="","",IF(OR(I26="-",I27="-",I28="-"),"DQ",SUM(I26,I27,I28)))</f>
        <v>26</v>
      </c>
      <c r="BA28" s="2">
        <v>1032</v>
      </c>
    </row>
    <row r="29" spans="1:53" ht="15" customHeight="1">
      <c r="A29" s="13"/>
      <c r="B29" s="14"/>
      <c r="C29" s="31">
        <v>1082</v>
      </c>
      <c r="D29" s="15" t="str">
        <f>IF(ISERROR(VLOOKUP($C29,'START LİSTE'!$B$6:$F$1027,2,0)),"",VLOOKUP($C29,'START LİSTE'!$B$6:$F$1027,2,0))</f>
        <v>SAMET DEMİR</v>
      </c>
      <c r="E29" s="16" t="str">
        <f>IF(ISERROR(VLOOKUP($C29,'START LİSTE'!$B$6:$F$1027,4,0)),"",VLOOKUP($C29,'START LİSTE'!$B$6:$F$1027,4,0))</f>
        <v>T</v>
      </c>
      <c r="F29" s="87">
        <f>IF(ISERROR(VLOOKUP($C29,'FERDİ SONUÇ'!$B$6:$H$1140,6,0)),"",VLOOKUP($C29,'FERDİ SONUÇ'!$B$6:$H$1140,6,0))</f>
        <v>612</v>
      </c>
      <c r="G29" s="16">
        <f>IF(OR(E29="",F29="DQ",F29="DNF",F29="DNS",F29=""),"-",VLOOKUP(C29,'FERDİ SONUÇ'!$B$6:$H$1140,7,0))</f>
        <v>4</v>
      </c>
      <c r="H29" s="16">
        <f>IF(OR(E29="",E29="F",F29="DQ",F29="DNF",F29="DNS",F29=""),"-",VLOOKUP(C29,'FERDİ SONUÇ'!$B$6:$H$1140,7,0))</f>
        <v>4</v>
      </c>
      <c r="I29" s="18">
        <f>IF(ISERROR(SMALL(H26:H29,4)),"-",SMALL(H26:H29,4))</f>
        <v>33</v>
      </c>
      <c r="J29" s="19"/>
      <c r="BA29" s="2">
        <v>1033</v>
      </c>
    </row>
    <row r="30" spans="1:53" ht="15" customHeight="1">
      <c r="A30" s="6"/>
      <c r="B30" s="7"/>
      <c r="C30" s="30">
        <v>1083</v>
      </c>
      <c r="D30" s="8" t="str">
        <f>IF(ISERROR(VLOOKUP($C30,'START LİSTE'!$B$6:$F$1027,2,0)),"",VLOOKUP($C30,'START LİSTE'!$B$6:$F$1027,2,0))</f>
        <v>AHMET TURAN</v>
      </c>
      <c r="E30" s="9" t="str">
        <f>IF(ISERROR(VLOOKUP($C30,'START LİSTE'!$B$6:$F$1027,4,0)),"",VLOOKUP($C30,'START LİSTE'!$B$6:$F$1027,4,0))</f>
        <v>T</v>
      </c>
      <c r="F30" s="86">
        <f>IF(ISERROR(VLOOKUP($C30,'FERDİ SONUÇ'!$B$6:$H$1140,6,0)),"",VLOOKUP($C30,'FERDİ SONUÇ'!$B$6:$H$1140,6,0))</f>
        <v>629</v>
      </c>
      <c r="G30" s="9">
        <f>IF(OR(E30="",F30="DQ",F30="DNF",F30="DNS",F30=""),"-",VLOOKUP(C30,'FERDİ SONUÇ'!$B$6:$H$1140,7,0))</f>
        <v>7</v>
      </c>
      <c r="H30" s="9">
        <f>IF(OR(E30="",E30="F",F30="DQ",F30="DNF",F30="DNS",F30=""),"-",VLOOKUP(C30,'FERDİ SONUÇ'!$B$6:$H$1140,7,0))</f>
        <v>7</v>
      </c>
      <c r="I30" s="11">
        <f>IF(ISERROR(SMALL(H30:H33,1)),"-",SMALL(H30:H33,1))</f>
        <v>7</v>
      </c>
      <c r="J30" s="12"/>
      <c r="BA30" s="2">
        <v>1036</v>
      </c>
    </row>
    <row r="31" spans="1:53" ht="15" customHeight="1">
      <c r="A31" s="13"/>
      <c r="B31" s="14"/>
      <c r="C31" s="31">
        <v>1084</v>
      </c>
      <c r="D31" s="15" t="str">
        <f>IF(ISERROR(VLOOKUP($C31,'START LİSTE'!$B$6:$F$1027,2,0)),"",VLOOKUP($C31,'START LİSTE'!$B$6:$F$1027,2,0))</f>
        <v>HAKAN BULUT</v>
      </c>
      <c r="E31" s="16" t="str">
        <f>IF(ISERROR(VLOOKUP($C31,'START LİSTE'!$B$6:$F$1027,4,0)),"",VLOOKUP($C31,'START LİSTE'!$B$6:$F$1027,4,0))</f>
        <v>T</v>
      </c>
      <c r="F31" s="87">
        <f>IF(ISERROR(VLOOKUP($C31,'FERDİ SONUÇ'!$B$6:$H$1140,6,0)),"",VLOOKUP($C31,'FERDİ SONUÇ'!$B$6:$H$1140,6,0))</f>
        <v>630</v>
      </c>
      <c r="G31" s="16">
        <f>IF(OR(E31="",F31="DQ",F31="DNF",F31="DNS",F31=""),"-",VLOOKUP(C31,'FERDİ SONUÇ'!$B$6:$H$1140,7,0))</f>
        <v>8</v>
      </c>
      <c r="H31" s="16">
        <f>IF(OR(E31="",E31="F",F31="DQ",F31="DNF",F31="DNS",F31=""),"-",VLOOKUP(C31,'FERDİ SONUÇ'!$B$6:$H$1140,7,0))</f>
        <v>8</v>
      </c>
      <c r="I31" s="18">
        <f>IF(ISERROR(SMALL(H30:H33,2)),"-",SMALL(H30:H33,2))</f>
        <v>8</v>
      </c>
      <c r="J31" s="19"/>
      <c r="BA31" s="2">
        <v>1037</v>
      </c>
    </row>
    <row r="32" spans="1:53" ht="15" customHeight="1">
      <c r="A32" s="32">
        <f>IF(AND(B32&lt;&gt;"",J32&lt;&gt;"DQ"),COUNT(J$6:J$125)-(RANK(J32,J$6:J$125)+COUNTIF(J$6:J32,J32))+2,IF(C30&lt;&gt;"",BA32,""))</f>
        <v>3</v>
      </c>
      <c r="B32" s="14" t="str">
        <f>IF(ISERROR(VLOOKUP(C30,'START LİSTE'!$B$6:$F$1027,3,0)),"",VLOOKUP(C30,'START LİSTE'!$B$6:$F$1027,3,0))</f>
        <v>MARDİN  MARGENÇ </v>
      </c>
      <c r="C32" s="31">
        <v>1085</v>
      </c>
      <c r="D32" s="15" t="str">
        <f>IF(ISERROR(VLOOKUP($C32,'START LİSTE'!$B$6:$F$1027,2,0)),"",VLOOKUP($C32,'START LİSTE'!$B$6:$F$1027,2,0))</f>
        <v>MEHMET ALİ KERELTİ</v>
      </c>
      <c r="E32" s="16" t="str">
        <f>IF(ISERROR(VLOOKUP($C32,'START LİSTE'!$B$6:$F$1027,4,0)),"",VLOOKUP($C32,'START LİSTE'!$B$6:$F$1027,4,0))</f>
        <v>T</v>
      </c>
      <c r="F32" s="87">
        <f>IF(ISERROR(VLOOKUP($C32,'FERDİ SONUÇ'!$B$6:$H$1140,6,0)),"",VLOOKUP($C32,'FERDİ SONUÇ'!$B$6:$H$1140,6,0))</f>
        <v>0</v>
      </c>
      <c r="G32" s="16">
        <f>IF(OR(E32="",F32="DQ",F32="DNF",F32="DNS",F32=""),"-",VLOOKUP(C32,'FERDİ SONUÇ'!$B$6:$H$1140,7,0))</f>
        <v>37</v>
      </c>
      <c r="H32" s="16">
        <f>IF(OR(E32="",E32="F",F32="DQ",F32="DNF",F32="DNS",F32=""),"-",VLOOKUP(C32,'FERDİ SONUÇ'!$B$6:$H$1140,7,0))</f>
        <v>37</v>
      </c>
      <c r="I32" s="18">
        <f>IF(ISERROR(SMALL(H30:H33,3)),"-",SMALL(H30:H33,3))</f>
        <v>12</v>
      </c>
      <c r="J32" s="20">
        <f>IF(C30="","",IF(OR(I30="-",I31="-",I32="-"),"DQ",SUM(I30,I31,I32)))</f>
        <v>27</v>
      </c>
      <c r="BA32" s="2">
        <v>1038</v>
      </c>
    </row>
    <row r="33" spans="1:53" ht="15" customHeight="1">
      <c r="A33" s="13"/>
      <c r="B33" s="14"/>
      <c r="C33" s="31">
        <v>1086</v>
      </c>
      <c r="D33" s="15" t="str">
        <f>IF(ISERROR(VLOOKUP($C33,'START LİSTE'!$B$6:$F$1027,2,0)),"",VLOOKUP($C33,'START LİSTE'!$B$6:$F$1027,2,0))</f>
        <v>SELİM SEVEN</v>
      </c>
      <c r="E33" s="16" t="str">
        <f>IF(ISERROR(VLOOKUP($C33,'START LİSTE'!$B$6:$F$1027,4,0)),"",VLOOKUP($C33,'START LİSTE'!$B$6:$F$1027,4,0))</f>
        <v>T</v>
      </c>
      <c r="F33" s="87">
        <f>IF(ISERROR(VLOOKUP($C33,'FERDİ SONUÇ'!$B$6:$H$1140,6,0)),"",VLOOKUP($C33,'FERDİ SONUÇ'!$B$6:$H$1140,6,0))</f>
        <v>633</v>
      </c>
      <c r="G33" s="16">
        <f>IF(OR(E33="",F33="DQ",F33="DNF",F33="DNS",F33=""),"-",VLOOKUP(C33,'FERDİ SONUÇ'!$B$6:$H$1140,7,0))</f>
        <v>12</v>
      </c>
      <c r="H33" s="16">
        <f>IF(OR(E33="",E33="F",F33="DQ",F33="DNF",F33="DNS",F33=""),"-",VLOOKUP(C33,'FERDİ SONUÇ'!$B$6:$H$1140,7,0))</f>
        <v>12</v>
      </c>
      <c r="I33" s="18">
        <f>IF(ISERROR(SMALL(H30:H33,4)),"-",SMALL(H30:H33,4))</f>
        <v>37</v>
      </c>
      <c r="J33" s="19"/>
      <c r="BA33" s="2">
        <v>1039</v>
      </c>
    </row>
    <row r="34" spans="1:53" ht="15" customHeight="1">
      <c r="A34" s="6"/>
      <c r="B34" s="7"/>
      <c r="C34" s="30">
        <v>1087</v>
      </c>
      <c r="D34" s="8" t="str">
        <f>IF(ISERROR(VLOOKUP($C34,'START LİSTE'!$B$6:$F$1027,2,0)),"",VLOOKUP($C34,'START LİSTE'!$B$6:$F$1027,2,0))</f>
        <v>ABDULKADİR CAN</v>
      </c>
      <c r="E34" s="9" t="str">
        <f>IF(ISERROR(VLOOKUP($C34,'START LİSTE'!$B$6:$F$1027,4,0)),"",VLOOKUP($C34,'START LİSTE'!$B$6:$F$1027,4,0))</f>
        <v>T</v>
      </c>
      <c r="F34" s="86">
        <f>IF(ISERROR(VLOOKUP($C34,'FERDİ SONUÇ'!$B$6:$H$1140,6,0)),"",VLOOKUP($C34,'FERDİ SONUÇ'!$B$6:$H$1140,6,0))</f>
        <v>0</v>
      </c>
      <c r="G34" s="9">
        <f>IF(OR(E34="",F34="DQ",F34="DNF",F34="DNS",F34=""),"-",VLOOKUP(C34,'FERDİ SONUÇ'!$B$6:$H$1140,7,0))</f>
        <v>47</v>
      </c>
      <c r="H34" s="9">
        <f>IF(OR(E34="",E34="F",F34="DQ",F34="DNF",F34="DNS",F34=""),"-",VLOOKUP(C34,'FERDİ SONUÇ'!$B$6:$H$1140,7,0))</f>
        <v>47</v>
      </c>
      <c r="I34" s="11">
        <f>IF(ISERROR(SMALL(H34:H37,1)),"-",SMALL(H34:H37,1))</f>
        <v>47</v>
      </c>
      <c r="J34" s="12"/>
      <c r="BA34" s="2">
        <v>1042</v>
      </c>
    </row>
    <row r="35" spans="1:53" ht="15" customHeight="1">
      <c r="A35" s="13"/>
      <c r="B35" s="14"/>
      <c r="C35" s="31">
        <v>1088</v>
      </c>
      <c r="D35" s="15" t="str">
        <f>IF(ISERROR(VLOOKUP($C35,'START LİSTE'!$B$6:$F$1027,2,0)),"",VLOOKUP($C35,'START LİSTE'!$B$6:$F$1027,2,0))</f>
        <v>MAHİR ERDEM</v>
      </c>
      <c r="E35" s="16" t="str">
        <f>IF(ISERROR(VLOOKUP($C35,'START LİSTE'!$B$6:$F$1027,4,0)),"",VLOOKUP($C35,'START LİSTE'!$B$6:$F$1027,4,0))</f>
        <v>T</v>
      </c>
      <c r="F35" s="87">
        <f>IF(ISERROR(VLOOKUP($C35,'FERDİ SONUÇ'!$B$6:$H$1140,6,0)),"",VLOOKUP($C35,'FERDİ SONUÇ'!$B$6:$H$1140,6,0))</f>
        <v>0</v>
      </c>
      <c r="G35" s="16">
        <f>IF(OR(E35="",F35="DQ",F35="DNF",F35="DNS",F35=""),"-",VLOOKUP(C35,'FERDİ SONUÇ'!$B$6:$H$1140,7,0))</f>
        <v>59</v>
      </c>
      <c r="H35" s="16">
        <f>IF(OR(E35="",E35="F",F35="DQ",F35="DNF",F35="DNS",F35=""),"-",VLOOKUP(C35,'FERDİ SONUÇ'!$B$6:$H$1140,7,0))</f>
        <v>59</v>
      </c>
      <c r="I35" s="18">
        <f>IF(ISERROR(SMALL(H34:H37,2)),"-",SMALL(H34:H37,2))</f>
        <v>59</v>
      </c>
      <c r="J35" s="19"/>
      <c r="BA35" s="2">
        <v>1043</v>
      </c>
    </row>
    <row r="36" spans="1:53" ht="15" customHeight="1">
      <c r="A36" s="32">
        <f>IF(AND(B36&lt;&gt;"",J36&lt;&gt;"DQ"),COUNT(J$6:J$125)-(RANK(J36,J$6:J$125)+COUNTIF(J$6:J36,J36))+2,IF(C34&lt;&gt;"",BA36,""))</f>
        <v>17</v>
      </c>
      <c r="B36" s="14" t="str">
        <f>IF(ISERROR(VLOOKUP(C34,'START LİSTE'!$B$6:$F$1027,3,0)),"",VLOOKUP(C34,'START LİSTE'!$B$6:$F$1027,3,0))</f>
        <v>MARDİN ATLETİZM SPOR KULÜBÜ</v>
      </c>
      <c r="C36" s="31">
        <v>1089</v>
      </c>
      <c r="D36" s="15" t="str">
        <f>IF(ISERROR(VLOOKUP($C36,'START LİSTE'!$B$6:$F$1027,2,0)),"",VLOOKUP($C36,'START LİSTE'!$B$6:$F$1027,2,0))</f>
        <v>HASAN ÇEKİN</v>
      </c>
      <c r="E36" s="16" t="str">
        <f>IF(ISERROR(VLOOKUP($C36,'START LİSTE'!$B$6:$F$1027,4,0)),"",VLOOKUP($C36,'START LİSTE'!$B$6:$F$1027,4,0))</f>
        <v>T</v>
      </c>
      <c r="F36" s="87">
        <f>IF(ISERROR(VLOOKUP($C36,'FERDİ SONUÇ'!$B$6:$H$1140,6,0)),"",VLOOKUP($C36,'FERDİ SONUÇ'!$B$6:$H$1140,6,0))</f>
        <v>0</v>
      </c>
      <c r="G36" s="16">
        <f>IF(OR(E36="",F36="DQ",F36="DNF",F36="DNS",F36=""),"-",VLOOKUP(C36,'FERDİ SONUÇ'!$B$6:$H$1140,7,0))</f>
        <v>62</v>
      </c>
      <c r="H36" s="16">
        <f>IF(OR(E36="",E36="F",F36="DQ",F36="DNF",F36="DNS",F36=""),"-",VLOOKUP(C36,'FERDİ SONUÇ'!$B$6:$H$1140,7,0))</f>
        <v>62</v>
      </c>
      <c r="I36" s="18">
        <f>IF(ISERROR(SMALL(H34:H37,3)),"-",SMALL(H34:H37,3))</f>
        <v>62</v>
      </c>
      <c r="J36" s="20">
        <f>IF(C34="","",IF(OR(I34="-",I35="-",I36="-"),"DQ",SUM(I34,I35,I36)))</f>
        <v>168</v>
      </c>
      <c r="BA36" s="2">
        <v>1044</v>
      </c>
    </row>
    <row r="37" spans="1:53" ht="15" customHeight="1">
      <c r="A37" s="13"/>
      <c r="B37" s="14"/>
      <c r="C37" s="31">
        <v>1090</v>
      </c>
      <c r="D37" s="15" t="str">
        <f>IF(ISERROR(VLOOKUP($C37,'START LİSTE'!$B$6:$F$1027,2,0)),"",VLOOKUP($C37,'START LİSTE'!$B$6:$F$1027,2,0))</f>
        <v>HÜSEYİN ÇEKİN</v>
      </c>
      <c r="E37" s="16" t="str">
        <f>IF(ISERROR(VLOOKUP($C37,'START LİSTE'!$B$6:$F$1027,4,0)),"",VLOOKUP($C37,'START LİSTE'!$B$6:$F$1027,4,0))</f>
        <v>T</v>
      </c>
      <c r="F37" s="87">
        <f>IF(ISERROR(VLOOKUP($C37,'FERDİ SONUÇ'!$B$6:$H$1140,6,0)),"",VLOOKUP($C37,'FERDİ SONUÇ'!$B$6:$H$1140,6,0))</f>
        <v>0</v>
      </c>
      <c r="G37" s="16">
        <f>IF(OR(E37="",F37="DQ",F37="DNF",F37="DNS",F37=""),"-",VLOOKUP(C37,'FERDİ SONUÇ'!$B$6:$H$1140,7,0))</f>
        <v>66</v>
      </c>
      <c r="H37" s="16">
        <f>IF(OR(E37="",E37="F",F37="DQ",F37="DNF",F37="DNS",F37=""),"-",VLOOKUP(C37,'FERDİ SONUÇ'!$B$6:$H$1140,7,0))</f>
        <v>66</v>
      </c>
      <c r="I37" s="18">
        <f>IF(ISERROR(SMALL(H34:H37,4)),"-",SMALL(H34:H37,4))</f>
        <v>66</v>
      </c>
      <c r="J37" s="19"/>
      <c r="BA37" s="2">
        <v>1045</v>
      </c>
    </row>
    <row r="38" spans="1:53" ht="15" customHeight="1">
      <c r="A38" s="6"/>
      <c r="B38" s="7"/>
      <c r="C38" s="30">
        <v>1095</v>
      </c>
      <c r="D38" s="8" t="str">
        <f>IF(ISERROR(VLOOKUP($C38,'START LİSTE'!$B$6:$F$1027,2,0)),"",VLOOKUP($C38,'START LİSTE'!$B$6:$F$1027,2,0))</f>
        <v>CELAL DELİ</v>
      </c>
      <c r="E38" s="9" t="str">
        <f>IF(ISERROR(VLOOKUP($C38,'START LİSTE'!$B$6:$F$1027,4,0)),"",VLOOKUP($C38,'START LİSTE'!$B$6:$F$1027,4,0))</f>
        <v>T</v>
      </c>
      <c r="F38" s="86">
        <f>IF(ISERROR(VLOOKUP($C38,'FERDİ SONUÇ'!$B$6:$H$1140,6,0)),"",VLOOKUP($C38,'FERDİ SONUÇ'!$B$6:$H$1140,6,0))</f>
        <v>0</v>
      </c>
      <c r="G38" s="9">
        <f>IF(OR(E38="",F38="DQ",F38="DNF",F38="DNS",F38=""),"-",VLOOKUP(C38,'FERDİ SONUÇ'!$B$6:$H$1140,7,0))</f>
        <v>69</v>
      </c>
      <c r="H38" s="9">
        <f>IF(OR(E38="",E38="F",F38="DQ",F38="DNF",F38="DNS",F38=""),"-",VLOOKUP(C38,'FERDİ SONUÇ'!$B$6:$H$1140,7,0))</f>
        <v>69</v>
      </c>
      <c r="I38" s="11">
        <f>IF(ISERROR(SMALL(H38:H41,1)),"-",SMALL(H38:H41,1))</f>
        <v>38</v>
      </c>
      <c r="J38" s="12"/>
      <c r="BA38" s="2">
        <v>1048</v>
      </c>
    </row>
    <row r="39" spans="1:53" ht="15" customHeight="1">
      <c r="A39" s="13"/>
      <c r="B39" s="14"/>
      <c r="C39" s="31">
        <v>1096</v>
      </c>
      <c r="D39" s="15" t="str">
        <f>IF(ISERROR(VLOOKUP($C39,'START LİSTE'!$B$6:$F$1027,2,0)),"",VLOOKUP($C39,'START LİSTE'!$B$6:$F$1027,2,0))</f>
        <v>BURAK ÇEKİÇ</v>
      </c>
      <c r="E39" s="16" t="str">
        <f>IF(ISERROR(VLOOKUP($C39,'START LİSTE'!$B$6:$F$1027,4,0)),"",VLOOKUP($C39,'START LİSTE'!$B$6:$F$1027,4,0))</f>
        <v>T</v>
      </c>
      <c r="F39" s="87">
        <f>IF(ISERROR(VLOOKUP($C39,'FERDİ SONUÇ'!$B$6:$H$1140,6,0)),"",VLOOKUP($C39,'FERDİ SONUÇ'!$B$6:$H$1140,6,0))</f>
        <v>0</v>
      </c>
      <c r="G39" s="16">
        <f>IF(OR(E39="",F39="DQ",F39="DNF",F39="DNS",F39=""),"-",VLOOKUP(C39,'FERDİ SONUÇ'!$B$6:$H$1140,7,0))</f>
        <v>68</v>
      </c>
      <c r="H39" s="16">
        <f>IF(OR(E39="",E39="F",F39="DQ",F39="DNF",F39="DNS",F39=""),"-",VLOOKUP(C39,'FERDİ SONUÇ'!$B$6:$H$1140,7,0))</f>
        <v>68</v>
      </c>
      <c r="I39" s="18">
        <f>IF(ISERROR(SMALL(H38:H41,2)),"-",SMALL(H38:H41,2))</f>
        <v>60</v>
      </c>
      <c r="J39" s="19"/>
      <c r="BA39" s="2">
        <v>1049</v>
      </c>
    </row>
    <row r="40" spans="1:53" ht="15" customHeight="1">
      <c r="A40" s="32">
        <v>16</v>
      </c>
      <c r="B40" s="14" t="str">
        <f>IF(ISERROR(VLOOKUP(C38,'START LİSTE'!$B$6:$F$1027,3,0)),"",VLOOKUP(C38,'START LİSTE'!$B$6:$F$1027,3,0))</f>
        <v>KİLİS-GENÇ.HİZ.SPOR İL MUD.KULÜBU</v>
      </c>
      <c r="C40" s="31">
        <v>1097</v>
      </c>
      <c r="D40" s="15" t="str">
        <f>IF(ISERROR(VLOOKUP($C40,'START LİSTE'!$B$6:$F$1027,2,0)),"",VLOOKUP($C40,'START LİSTE'!$B$6:$F$1027,2,0))</f>
        <v>ONUR GÜNDÜZ</v>
      </c>
      <c r="E40" s="16" t="str">
        <f>IF(ISERROR(VLOOKUP($C40,'START LİSTE'!$B$6:$F$1027,4,0)),"",VLOOKUP($C40,'START LİSTE'!$B$6:$F$1027,4,0))</f>
        <v>T</v>
      </c>
      <c r="F40" s="87">
        <f>IF(ISERROR(VLOOKUP($C40,'FERDİ SONUÇ'!$B$6:$H$1140,6,0)),"",VLOOKUP($C40,'FERDİ SONUÇ'!$B$6:$H$1140,6,0))</f>
        <v>0</v>
      </c>
      <c r="G40" s="16">
        <f>IF(OR(E40="",F40="DQ",F40="DNF",F40="DNS",F40=""),"-",VLOOKUP(C40,'FERDİ SONUÇ'!$B$6:$H$1140,7,0))</f>
        <v>60</v>
      </c>
      <c r="H40" s="16">
        <f>IF(OR(E40="",E40="F",F40="DQ",F40="DNF",F40="DNS",F40=""),"-",VLOOKUP(C40,'FERDİ SONUÇ'!$B$6:$H$1140,7,0))</f>
        <v>60</v>
      </c>
      <c r="I40" s="18">
        <f>IF(ISERROR(SMALL(H38:H41,3)),"-",SMALL(H38:H41,3))</f>
        <v>68</v>
      </c>
      <c r="J40" s="20">
        <f>IF(C38="","",IF(OR(I38="-",I39="-",I40="-"),"DQ",SUM(I38,I39,I40)))</f>
        <v>166</v>
      </c>
      <c r="BA40" s="2">
        <v>1050</v>
      </c>
    </row>
    <row r="41" spans="1:53" ht="15" customHeight="1">
      <c r="A41" s="13"/>
      <c r="B41" s="14"/>
      <c r="C41" s="31">
        <v>1098</v>
      </c>
      <c r="D41" s="15" t="str">
        <f>IF(ISERROR(VLOOKUP($C41,'START LİSTE'!$B$6:$F$1027,2,0)),"",VLOOKUP($C41,'START LİSTE'!$B$6:$F$1027,2,0))</f>
        <v>MUSTAFA ÖZCAN AKTAŞ</v>
      </c>
      <c r="E41" s="16" t="str">
        <f>IF(ISERROR(VLOOKUP($C41,'START LİSTE'!$B$6:$F$1027,4,0)),"",VLOOKUP($C41,'START LİSTE'!$B$6:$F$1027,4,0))</f>
        <v>T</v>
      </c>
      <c r="F41" s="87">
        <f>IF(ISERROR(VLOOKUP($C41,'FERDİ SONUÇ'!$B$6:$H$1140,6,0)),"",VLOOKUP($C41,'FERDİ SONUÇ'!$B$6:$H$1140,6,0))</f>
        <v>0</v>
      </c>
      <c r="G41" s="16">
        <f>IF(OR(E41="",F41="DQ",F41="DNF",F41="DNS",F41=""),"-",VLOOKUP(C41,'FERDİ SONUÇ'!$B$6:$H$1140,7,0))</f>
        <v>38</v>
      </c>
      <c r="H41" s="16">
        <f>IF(OR(E41="",E41="F",F41="DQ",F41="DNF",F41="DNS",F41=""),"-",VLOOKUP(C41,'FERDİ SONUÇ'!$B$6:$H$1140,7,0))</f>
        <v>38</v>
      </c>
      <c r="I41" s="18">
        <f>IF(ISERROR(SMALL(H38:H41,4)),"-",SMALL(H38:H41,4))</f>
        <v>69</v>
      </c>
      <c r="J41" s="19"/>
      <c r="BA41" s="2">
        <v>1051</v>
      </c>
    </row>
    <row r="42" spans="1:53" ht="15" customHeight="1">
      <c r="A42" s="6"/>
      <c r="B42" s="7"/>
      <c r="C42" s="30">
        <v>1099</v>
      </c>
      <c r="D42" s="8" t="str">
        <f>IF(ISERROR(VLOOKUP($C42,'START LİSTE'!$B$6:$F$1027,2,0)),"",VLOOKUP($C42,'START LİSTE'!$B$6:$F$1027,2,0))</f>
        <v>MURAT SELVİ</v>
      </c>
      <c r="E42" s="9" t="str">
        <f>IF(ISERROR(VLOOKUP($C42,'START LİSTE'!$B$6:$F$1027,4,0)),"",VLOOKUP($C42,'START LİSTE'!$B$6:$F$1027,4,0))</f>
        <v>T</v>
      </c>
      <c r="F42" s="86">
        <f>IF(ISERROR(VLOOKUP($C42,'FERDİ SONUÇ'!$B$6:$H$1140,6,0)),"",VLOOKUP($C42,'FERDİ SONUÇ'!$B$6:$H$1140,6,0))</f>
        <v>648</v>
      </c>
      <c r="G42" s="9">
        <f>IF(OR(E42="",F42="DQ",F42="DNF",F42="DNS",F42=""),"-",VLOOKUP(C42,'FERDİ SONUÇ'!$B$6:$H$1140,7,0))</f>
        <v>24</v>
      </c>
      <c r="H42" s="9">
        <f>IF(OR(E42="",E42="F",F42="DQ",F42="DNF",F42="DNS",F42=""),"-",VLOOKUP(C42,'FERDİ SONUÇ'!$B$6:$H$1140,7,0))</f>
        <v>24</v>
      </c>
      <c r="I42" s="11">
        <f>IF(ISERROR(SMALL(H42:H45,1)),"-",SMALL(H42:H45,1))</f>
        <v>24</v>
      </c>
      <c r="J42" s="12"/>
      <c r="BA42" s="2">
        <v>1054</v>
      </c>
    </row>
    <row r="43" spans="1:53" ht="15" customHeight="1">
      <c r="A43" s="13"/>
      <c r="B43" s="14"/>
      <c r="C43" s="31">
        <v>1100</v>
      </c>
      <c r="D43" s="15" t="str">
        <f>IF(ISERROR(VLOOKUP($C43,'START LİSTE'!$B$6:$F$1027,2,0)),"",VLOOKUP($C43,'START LİSTE'!$B$6:$F$1027,2,0))</f>
        <v>VEYSEL BAYRAK</v>
      </c>
      <c r="E43" s="16" t="str">
        <f>IF(ISERROR(VLOOKUP($C43,'START LİSTE'!$B$6:$F$1027,4,0)),"",VLOOKUP($C43,'START LİSTE'!$B$6:$F$1027,4,0))</f>
        <v>T</v>
      </c>
      <c r="F43" s="87">
        <f>IF(ISERROR(VLOOKUP($C43,'FERDİ SONUÇ'!$B$6:$H$1140,6,0)),"",VLOOKUP($C43,'FERDİ SONUÇ'!$B$6:$H$1140,6,0))</f>
        <v>0</v>
      </c>
      <c r="G43" s="16">
        <f>IF(OR(E43="",F43="DQ",F43="DNF",F43="DNS",F43=""),"-",VLOOKUP(C43,'FERDİ SONUÇ'!$B$6:$H$1140,7,0))</f>
        <v>48</v>
      </c>
      <c r="H43" s="16">
        <f>IF(OR(E43="",E43="F",F43="DQ",F43="DNF",F43="DNS",F43=""),"-",VLOOKUP(C43,'FERDİ SONUÇ'!$B$6:$H$1140,7,0))</f>
        <v>48</v>
      </c>
      <c r="I43" s="18">
        <f>IF(ISERROR(SMALL(H42:H45,2)),"-",SMALL(H42:H45,2))</f>
        <v>39</v>
      </c>
      <c r="J43" s="19"/>
      <c r="BA43" s="2">
        <v>1055</v>
      </c>
    </row>
    <row r="44" spans="1:53" ht="15" customHeight="1">
      <c r="A44" s="32">
        <f>IF(AND(B44&lt;&gt;"",J44&lt;&gt;"DQ"),COUNT(J$6:J$125)-(RANK(J44,J$6:J$125)+COUNTIF(J$6:J44,J44))+2,IF(C42&lt;&gt;"",BA44,""))</f>
        <v>11</v>
      </c>
      <c r="B44" s="14" t="str">
        <f>IF(ISERROR(VLOOKUP(C42,'START LİSTE'!$B$6:$F$1027,3,0)),"",VLOOKUP(C42,'START LİSTE'!$B$6:$F$1027,3,0))</f>
        <v>ELAZIĞ İHTİSAS SPOR KULÜBÜ</v>
      </c>
      <c r="C44" s="31">
        <v>1101</v>
      </c>
      <c r="D44" s="15" t="str">
        <f>IF(ISERROR(VLOOKUP($C44,'START LİSTE'!$B$6:$F$1027,2,0)),"",VLOOKUP($C44,'START LİSTE'!$B$6:$F$1027,2,0))</f>
        <v>BÜNYAMİN BEYAZİTLİ</v>
      </c>
      <c r="E44" s="16" t="str">
        <f>IF(ISERROR(VLOOKUP($C44,'START LİSTE'!$B$6:$F$1027,4,0)),"",VLOOKUP($C44,'START LİSTE'!$B$6:$F$1027,4,0))</f>
        <v>T</v>
      </c>
      <c r="F44" s="87">
        <f>IF(ISERROR(VLOOKUP($C44,'FERDİ SONUÇ'!$B$6:$H$1140,6,0)),"",VLOOKUP($C44,'FERDİ SONUÇ'!$B$6:$H$1140,6,0))</f>
        <v>0</v>
      </c>
      <c r="G44" s="16">
        <f>IF(OR(E44="",F44="DQ",F44="DNF",F44="DNS",F44=""),"-",VLOOKUP(C44,'FERDİ SONUÇ'!$B$6:$H$1140,7,0))</f>
        <v>39</v>
      </c>
      <c r="H44" s="16">
        <f>IF(OR(E44="",E44="F",F44="DQ",F44="DNF",F44="DNS",F44=""),"-",VLOOKUP(C44,'FERDİ SONUÇ'!$B$6:$H$1140,7,0))</f>
        <v>39</v>
      </c>
      <c r="I44" s="18">
        <f>IF(ISERROR(SMALL(H42:H45,3)),"-",SMALL(H42:H45,3))</f>
        <v>48</v>
      </c>
      <c r="J44" s="20">
        <f>IF(C42="","",IF(OR(I42="-",I43="-",I44="-"),"DQ",SUM(I42,I43,I44)))</f>
        <v>111</v>
      </c>
      <c r="BA44" s="2">
        <v>1056</v>
      </c>
    </row>
    <row r="45" spans="1:53" ht="15" customHeight="1">
      <c r="A45" s="13"/>
      <c r="B45" s="14"/>
      <c r="C45" s="31">
        <v>1102</v>
      </c>
      <c r="D45" s="15" t="str">
        <f>IF(ISERROR(VLOOKUP($C45,'START LİSTE'!$B$6:$F$1027,2,0)),"",VLOOKUP($C45,'START LİSTE'!$B$6:$F$1027,2,0))</f>
        <v>İDRİS BARIT</v>
      </c>
      <c r="E45" s="16" t="str">
        <f>IF(ISERROR(VLOOKUP($C45,'START LİSTE'!$B$6:$F$1027,4,0)),"",VLOOKUP($C45,'START LİSTE'!$B$6:$F$1027,4,0))</f>
        <v>T</v>
      </c>
      <c r="F45" s="87" t="str">
        <f>IF(ISERROR(VLOOKUP($C45,'FERDİ SONUÇ'!$B$6:$H$1140,6,0)),"",VLOOKUP($C45,'FERDİ SONUÇ'!$B$6:$H$1140,6,0))</f>
        <v>DNF</v>
      </c>
      <c r="G45" s="16" t="str">
        <f>IF(OR(E45="",F45="DQ",F45="DNF",F45="DNS",F45=""),"-",VLOOKUP(C45,'FERDİ SONUÇ'!$B$6:$H$1140,7,0))</f>
        <v>-</v>
      </c>
      <c r="H45" s="16" t="str">
        <f>IF(OR(E45="",E45="F",F45="DQ",F45="DNF",F45="DNS",F45=""),"-",VLOOKUP(C45,'FERDİ SONUÇ'!$B$6:$H$1140,7,0))</f>
        <v>-</v>
      </c>
      <c r="I45" s="18" t="str">
        <f>IF(ISERROR(SMALL(H42:H45,4)),"-",SMALL(H42:H45,4))</f>
        <v>-</v>
      </c>
      <c r="J45" s="19"/>
      <c r="BA45" s="2">
        <v>1057</v>
      </c>
    </row>
    <row r="46" spans="1:53" ht="15" customHeight="1">
      <c r="A46" s="6"/>
      <c r="B46" s="7"/>
      <c r="C46" s="30">
        <v>1103</v>
      </c>
      <c r="D46" s="8" t="str">
        <f>IF(ISERROR(VLOOKUP($C46,'START LİSTE'!$B$6:$F$1027,2,0)),"",VLOOKUP($C46,'START LİSTE'!$B$6:$F$1027,2,0))</f>
        <v>ŞİRİN KARABAL</v>
      </c>
      <c r="E46" s="9" t="str">
        <f>IF(ISERROR(VLOOKUP($C46,'START LİSTE'!$B$6:$F$1027,4,0)),"",VLOOKUP($C46,'START LİSTE'!$B$6:$F$1027,4,0))</f>
        <v>T</v>
      </c>
      <c r="F46" s="86">
        <f>IF(ISERROR(VLOOKUP($C46,'FERDİ SONUÇ'!$B$6:$H$1140,6,0)),"",VLOOKUP($C46,'FERDİ SONUÇ'!$B$6:$H$1140,6,0))</f>
        <v>609</v>
      </c>
      <c r="G46" s="9">
        <f>IF(OR(E46="",F46="DQ",F46="DNF",F46="DNS",F46=""),"-",VLOOKUP(C46,'FERDİ SONUÇ'!$B$6:$H$1140,7,0))</f>
        <v>3</v>
      </c>
      <c r="H46" s="9">
        <f>IF(OR(E46="",E46="F",F46="DQ",F46="DNF",F46="DNS",F46=""),"-",VLOOKUP(C46,'FERDİ SONUÇ'!$B$6:$H$1140,7,0))</f>
        <v>3</v>
      </c>
      <c r="I46" s="11">
        <f>IF(ISERROR(SMALL(H46:H49,1)),"-",SMALL(H46:H49,1))</f>
        <v>3</v>
      </c>
      <c r="J46" s="12"/>
      <c r="BA46" s="2">
        <v>1060</v>
      </c>
    </row>
    <row r="47" spans="1:53" ht="15" customHeight="1">
      <c r="A47" s="13"/>
      <c r="B47" s="14"/>
      <c r="C47" s="31">
        <v>1104</v>
      </c>
      <c r="D47" s="15" t="str">
        <f>IF(ISERROR(VLOOKUP($C47,'START LİSTE'!$B$6:$F$1027,2,0)),"",VLOOKUP($C47,'START LİSTE'!$B$6:$F$1027,2,0))</f>
        <v>FIRAT DEMİR</v>
      </c>
      <c r="E47" s="16" t="str">
        <f>IF(ISERROR(VLOOKUP($C47,'START LİSTE'!$B$6:$F$1027,4,0)),"",VLOOKUP($C47,'START LİSTE'!$B$6:$F$1027,4,0))</f>
        <v>T</v>
      </c>
      <c r="F47" s="87">
        <f>IF(ISERROR(VLOOKUP($C47,'FERDİ SONUÇ'!$B$6:$H$1140,6,0)),"",VLOOKUP($C47,'FERDİ SONUÇ'!$B$6:$H$1140,6,0))</f>
        <v>625</v>
      </c>
      <c r="G47" s="16">
        <f>IF(OR(E47="",F47="DQ",F47="DNF",F47="DNS",F47=""),"-",VLOOKUP(C47,'FERDİ SONUÇ'!$B$6:$H$1140,7,0))</f>
        <v>6</v>
      </c>
      <c r="H47" s="16">
        <f>IF(OR(E47="",E47="F",F47="DQ",F47="DNF",F47="DNS",F47=""),"-",VLOOKUP(C47,'FERDİ SONUÇ'!$B$6:$H$1140,7,0))</f>
        <v>6</v>
      </c>
      <c r="I47" s="18">
        <f>IF(ISERROR(SMALL(H46:H49,2)),"-",SMALL(H46:H49,2))</f>
        <v>6</v>
      </c>
      <c r="J47" s="19"/>
      <c r="BA47" s="2">
        <v>1061</v>
      </c>
    </row>
    <row r="48" spans="1:53" ht="15" customHeight="1">
      <c r="A48" s="32">
        <f>IF(AND(B48&lt;&gt;"",J48&lt;&gt;"DQ"),COUNT(J$6:J$125)-(RANK(J48,J$6:J$125)+COUNTIF(J$6:J48,J48))+2,IF(C46&lt;&gt;"",BA48,""))</f>
        <v>1</v>
      </c>
      <c r="B48" s="14" t="str">
        <f>IF(ISERROR(VLOOKUP(C46,'START LİSTE'!$B$6:$F$1027,3,0)),"",VLOOKUP(C46,'START LİSTE'!$B$6:$F$1027,3,0))</f>
        <v>DİYARBAKIR KAYAPINAR</v>
      </c>
      <c r="C48" s="31">
        <v>1105</v>
      </c>
      <c r="D48" s="15" t="str">
        <f>IF(ISERROR(VLOOKUP($C48,'START LİSTE'!$B$6:$F$1027,2,0)),"",VLOOKUP($C48,'START LİSTE'!$B$6:$F$1027,2,0))</f>
        <v>MUSA BATURAY</v>
      </c>
      <c r="E48" s="16" t="str">
        <f>IF(ISERROR(VLOOKUP($C48,'START LİSTE'!$B$6:$F$1027,4,0)),"",VLOOKUP($C48,'START LİSTE'!$B$6:$F$1027,4,0))</f>
        <v>T</v>
      </c>
      <c r="F48" s="87">
        <f>IF(ISERROR(VLOOKUP($C48,'FERDİ SONUÇ'!$B$6:$H$1140,6,0)),"",VLOOKUP($C48,'FERDİ SONUÇ'!$B$6:$H$1140,6,0))</f>
        <v>652</v>
      </c>
      <c r="G48" s="16">
        <f>IF(OR(E48="",F48="DQ",F48="DNF",F48="DNS",F48=""),"-",VLOOKUP(C48,'FERDİ SONUÇ'!$B$6:$H$1140,7,0))</f>
        <v>29</v>
      </c>
      <c r="H48" s="16">
        <f>IF(OR(E48="",E48="F",F48="DQ",F48="DNF",F48="DNS",F48=""),"-",VLOOKUP(C48,'FERDİ SONUÇ'!$B$6:$H$1140,7,0))</f>
        <v>29</v>
      </c>
      <c r="I48" s="18">
        <f>IF(ISERROR(SMALL(H46:H49,3)),"-",SMALL(H46:H49,3))</f>
        <v>17</v>
      </c>
      <c r="J48" s="20">
        <f>IF(C46="","",IF(OR(I46="-",I47="-",I48="-"),"DQ",SUM(I46,I47,I48)))</f>
        <v>26</v>
      </c>
      <c r="BA48" s="2">
        <v>1062</v>
      </c>
    </row>
    <row r="49" spans="1:53" ht="15" customHeight="1">
      <c r="A49" s="13"/>
      <c r="B49" s="14"/>
      <c r="C49" s="31">
        <v>1106</v>
      </c>
      <c r="D49" s="15" t="str">
        <f>IF(ISERROR(VLOOKUP($C49,'START LİSTE'!$B$6:$F$1027,2,0)),"",VLOOKUP($C49,'START LİSTE'!$B$6:$F$1027,2,0))</f>
        <v>MUSTAFA DEMİR</v>
      </c>
      <c r="E49" s="16" t="str">
        <f>IF(ISERROR(VLOOKUP($C49,'START LİSTE'!$B$6:$F$1027,4,0)),"",VLOOKUP($C49,'START LİSTE'!$B$6:$F$1027,4,0))</f>
        <v>T</v>
      </c>
      <c r="F49" s="87">
        <f>IF(ISERROR(VLOOKUP($C49,'FERDİ SONUÇ'!$B$6:$H$1140,6,0)),"",VLOOKUP($C49,'FERDİ SONUÇ'!$B$6:$H$1140,6,0))</f>
        <v>639</v>
      </c>
      <c r="G49" s="16">
        <f>IF(OR(E49="",F49="DQ",F49="DNF",F49="DNS",F49=""),"-",VLOOKUP(C49,'FERDİ SONUÇ'!$B$6:$H$1140,7,0))</f>
        <v>17</v>
      </c>
      <c r="H49" s="16">
        <f>IF(OR(E49="",E49="F",F49="DQ",F49="DNF",F49="DNS",F49=""),"-",VLOOKUP(C49,'FERDİ SONUÇ'!$B$6:$H$1140,7,0))</f>
        <v>17</v>
      </c>
      <c r="I49" s="18">
        <f>IF(ISERROR(SMALL(H46:H49,4)),"-",SMALL(H46:H49,4))</f>
        <v>29</v>
      </c>
      <c r="J49" s="19"/>
      <c r="BA49" s="2">
        <v>1063</v>
      </c>
    </row>
    <row r="50" spans="1:53" ht="15" customHeight="1">
      <c r="A50" s="6"/>
      <c r="B50" s="7"/>
      <c r="C50" s="30">
        <v>1107</v>
      </c>
      <c r="D50" s="8" t="str">
        <f>IF(ISERROR(VLOOKUP($C50,'START LİSTE'!$B$6:$F$1027,2,0)),"",VLOOKUP($C50,'START LİSTE'!$B$6:$F$1027,2,0))</f>
        <v>MÜSLÜM KAÇAR</v>
      </c>
      <c r="E50" s="9" t="str">
        <f>IF(ISERROR(VLOOKUP($C50,'START LİSTE'!$B$6:$F$1027,4,0)),"",VLOOKUP($C50,'START LİSTE'!$B$6:$F$1027,4,0))</f>
        <v>T</v>
      </c>
      <c r="F50" s="86">
        <f>IF(ISERROR(VLOOKUP($C50,'FERDİ SONUÇ'!$B$6:$H$1140,6,0)),"",VLOOKUP($C50,'FERDİ SONUÇ'!$B$6:$H$1140,6,0))</f>
        <v>632</v>
      </c>
      <c r="G50" s="9">
        <f>IF(OR(E50="",F50="DQ",F50="DNF",F50="DNS",F50=""),"-",VLOOKUP(C50,'FERDİ SONUÇ'!$B$6:$H$1140,7,0))</f>
        <v>10</v>
      </c>
      <c r="H50" s="9">
        <f>IF(OR(E50="",E50="F",F50="DQ",F50="DNF",F50="DNS",F50=""),"-",VLOOKUP(C50,'FERDİ SONUÇ'!$B$6:$H$1140,7,0))</f>
        <v>10</v>
      </c>
      <c r="I50" s="11">
        <f>IF(ISERROR(SMALL(H50:H53,1)),"-",SMALL(H50:H53,1))</f>
        <v>10</v>
      </c>
      <c r="J50" s="12"/>
      <c r="BA50" s="2">
        <v>1066</v>
      </c>
    </row>
    <row r="51" spans="1:53" ht="15" customHeight="1">
      <c r="A51" s="13"/>
      <c r="B51" s="14"/>
      <c r="C51" s="31">
        <v>1108</v>
      </c>
      <c r="D51" s="15" t="str">
        <f>IF(ISERROR(VLOOKUP($C51,'START LİSTE'!$B$6:$F$1027,2,0)),"",VLOOKUP($C51,'START LİSTE'!$B$6:$F$1027,2,0))</f>
        <v>MAHFUZ KILIÇ</v>
      </c>
      <c r="E51" s="16" t="str">
        <f>IF(ISERROR(VLOOKUP($C51,'START LİSTE'!$B$6:$F$1027,4,0)),"",VLOOKUP($C51,'START LİSTE'!$B$6:$F$1027,4,0))</f>
        <v>T</v>
      </c>
      <c r="F51" s="87">
        <f>IF(ISERROR(VLOOKUP($C51,'FERDİ SONUÇ'!$B$6:$H$1140,6,0)),"",VLOOKUP($C51,'FERDİ SONUÇ'!$B$6:$H$1140,6,0))</f>
        <v>638</v>
      </c>
      <c r="G51" s="16">
        <f>IF(OR(E51="",F51="DQ",F51="DNF",F51="DNS",F51=""),"-",VLOOKUP(C51,'FERDİ SONUÇ'!$B$6:$H$1140,7,0))</f>
        <v>15</v>
      </c>
      <c r="H51" s="16">
        <f>IF(OR(E51="",E51="F",F51="DQ",F51="DNF",F51="DNS",F51=""),"-",VLOOKUP(C51,'FERDİ SONUÇ'!$B$6:$H$1140,7,0))</f>
        <v>15</v>
      </c>
      <c r="I51" s="18">
        <f>IF(ISERROR(SMALL(H50:H53,2)),"-",SMALL(H50:H53,2))</f>
        <v>15</v>
      </c>
      <c r="J51" s="19"/>
      <c r="BA51" s="2">
        <v>1067</v>
      </c>
    </row>
    <row r="52" spans="1:53" ht="15" customHeight="1">
      <c r="A52" s="32">
        <f>IF(AND(B52&lt;&gt;"",J52&lt;&gt;"DQ"),COUNT(J$6:J$125)-(RANK(J52,J$6:J$125)+COUNTIF(J$6:J52,J52))+2,IF(C50&lt;&gt;"",BA52,""))</f>
        <v>6</v>
      </c>
      <c r="B52" s="14" t="str">
        <f>IF(ISERROR(VLOOKUP(C50,'START LİSTE'!$B$6:$F$1027,3,0)),"",VLOOKUP(C50,'START LİSTE'!$B$6:$F$1027,3,0))</f>
        <v>SİİRT GENÇLİK SPOR KULÜBÜ</v>
      </c>
      <c r="C52" s="31">
        <v>1109</v>
      </c>
      <c r="D52" s="15" t="str">
        <f>IF(ISERROR(VLOOKUP($C52,'START LİSTE'!$B$6:$F$1027,2,0)),"",VLOOKUP($C52,'START LİSTE'!$B$6:$F$1027,2,0))</f>
        <v>HASAN TAŞ</v>
      </c>
      <c r="E52" s="16" t="str">
        <f>IF(ISERROR(VLOOKUP($C52,'START LİSTE'!$B$6:$F$1027,4,0)),"",VLOOKUP($C52,'START LİSTE'!$B$6:$F$1027,4,0))</f>
        <v>T</v>
      </c>
      <c r="F52" s="87">
        <f>IF(ISERROR(VLOOKUP($C52,'FERDİ SONUÇ'!$B$6:$H$1140,6,0)),"",VLOOKUP($C52,'FERDİ SONUÇ'!$B$6:$H$1140,6,0))</f>
        <v>643</v>
      </c>
      <c r="G52" s="16">
        <f>IF(OR(E52="",F52="DQ",F52="DNF",F52="DNS",F52=""),"-",VLOOKUP(C52,'FERDİ SONUÇ'!$B$6:$H$1140,7,0))</f>
        <v>19</v>
      </c>
      <c r="H52" s="16">
        <f>IF(OR(E52="",E52="F",F52="DQ",F52="DNF",F52="DNS",F52=""),"-",VLOOKUP(C52,'FERDİ SONUÇ'!$B$6:$H$1140,7,0))</f>
        <v>19</v>
      </c>
      <c r="I52" s="18">
        <f>IF(ISERROR(SMALL(H50:H53,3)),"-",SMALL(H50:H53,3))</f>
        <v>19</v>
      </c>
      <c r="J52" s="20">
        <f>IF(C50="","",IF(OR(I50="-",I51="-",I52="-"),"DQ",SUM(I50,I51,I52)))</f>
        <v>44</v>
      </c>
      <c r="BA52" s="2">
        <v>1068</v>
      </c>
    </row>
    <row r="53" spans="1:53" ht="15" customHeight="1">
      <c r="A53" s="13"/>
      <c r="B53" s="14"/>
      <c r="C53" s="31">
        <v>1110</v>
      </c>
      <c r="D53" s="15" t="str">
        <f>IF(ISERROR(VLOOKUP($C53,'START LİSTE'!$B$6:$F$1027,2,0)),"",VLOOKUP($C53,'START LİSTE'!$B$6:$F$1027,2,0))</f>
        <v>ORHAN OYSAL</v>
      </c>
      <c r="E53" s="16" t="str">
        <f>IF(ISERROR(VLOOKUP($C53,'START LİSTE'!$B$6:$F$1027,4,0)),"",VLOOKUP($C53,'START LİSTE'!$B$6:$F$1027,4,0))</f>
        <v>T</v>
      </c>
      <c r="F53" s="87">
        <f>IF(ISERROR(VLOOKUP($C53,'FERDİ SONUÇ'!$B$6:$H$1140,6,0)),"",VLOOKUP($C53,'FERDİ SONUÇ'!$B$6:$H$1140,6,0))</f>
        <v>0</v>
      </c>
      <c r="G53" s="16">
        <f>IF(OR(E53="",F53="DQ",F53="DNF",F53="DNS",F53=""),"-",VLOOKUP(C53,'FERDİ SONUÇ'!$B$6:$H$1140,7,0))</f>
        <v>49</v>
      </c>
      <c r="H53" s="16">
        <f>IF(OR(E53="",E53="F",F53="DQ",F53="DNF",F53="DNS",F53=""),"-",VLOOKUP(C53,'FERDİ SONUÇ'!$B$6:$H$1140,7,0))</f>
        <v>49</v>
      </c>
      <c r="I53" s="18">
        <f>IF(ISERROR(SMALL(H50:H53,4)),"-",SMALL(H50:H53,4))</f>
        <v>49</v>
      </c>
      <c r="J53" s="19"/>
      <c r="BA53" s="2">
        <v>1069</v>
      </c>
    </row>
    <row r="54" spans="1:53" ht="15" customHeight="1">
      <c r="A54" s="6"/>
      <c r="B54" s="7"/>
      <c r="C54" s="30">
        <v>1111</v>
      </c>
      <c r="D54" s="8" t="str">
        <f>IF(ISERROR(VLOOKUP($C54,'START LİSTE'!$B$6:$F$1027,2,0)),"",VLOOKUP($C54,'START LİSTE'!$B$6:$F$1027,2,0))</f>
        <v>ERKAN TANIŞ</v>
      </c>
      <c r="E54" s="9" t="str">
        <f>IF(ISERROR(VLOOKUP($C54,'START LİSTE'!$B$6:$F$1027,4,0)),"",VLOOKUP($C54,'START LİSTE'!$B$6:$F$1027,4,0))</f>
        <v>T</v>
      </c>
      <c r="F54" s="86">
        <f>IF(ISERROR(VLOOKUP($C54,'FERDİ SONUÇ'!$B$6:$H$1140,6,0)),"",VLOOKUP($C54,'FERDİ SONUÇ'!$B$6:$H$1140,6,0))</f>
        <v>615</v>
      </c>
      <c r="G54" s="9">
        <f>IF(OR(E54="",F54="DQ",F54="DNF",F54="DNS",F54=""),"-",VLOOKUP(C54,'FERDİ SONUÇ'!$B$6:$H$1140,7,0))</f>
        <v>5</v>
      </c>
      <c r="H54" s="9">
        <f>IF(OR(E54="",E54="F",F54="DQ",F54="DNF",F54="DNS",F54=""),"-",VLOOKUP(C54,'FERDİ SONUÇ'!$B$6:$H$1140,7,0))</f>
        <v>5</v>
      </c>
      <c r="I54" s="11">
        <f>IF(ISERROR(SMALL(H54:H57,1)),"-",SMALL(H54:H57,1))</f>
        <v>5</v>
      </c>
      <c r="J54" s="12"/>
      <c r="BA54" s="2">
        <v>1072</v>
      </c>
    </row>
    <row r="55" spans="1:53" ht="15" customHeight="1">
      <c r="A55" s="13"/>
      <c r="B55" s="14"/>
      <c r="C55" s="31">
        <v>1112</v>
      </c>
      <c r="D55" s="15" t="str">
        <f>IF(ISERROR(VLOOKUP($C55,'START LİSTE'!$B$6:$F$1027,2,0)),"",VLOOKUP($C55,'START LİSTE'!$B$6:$F$1027,2,0))</f>
        <v>AHMET KOÇHAN</v>
      </c>
      <c r="E55" s="16" t="str">
        <f>IF(ISERROR(VLOOKUP($C55,'START LİSTE'!$B$6:$F$1027,4,0)),"",VLOOKUP($C55,'START LİSTE'!$B$6:$F$1027,4,0))</f>
        <v>T</v>
      </c>
      <c r="F55" s="87">
        <f>IF(ISERROR(VLOOKUP($C55,'FERDİ SONUÇ'!$B$6:$H$1140,6,0)),"",VLOOKUP($C55,'FERDİ SONUÇ'!$B$6:$H$1140,6,0))</f>
        <v>650</v>
      </c>
      <c r="G55" s="16">
        <f>IF(OR(E55="",F55="DQ",F55="DNF",F55="DNS",F55=""),"-",VLOOKUP(C55,'FERDİ SONUÇ'!$B$6:$H$1140,7,0))</f>
        <v>26</v>
      </c>
      <c r="H55" s="16">
        <f>IF(OR(E55="",E55="F",F55="DQ",F55="DNF",F55="DNS",F55=""),"-",VLOOKUP(C55,'FERDİ SONUÇ'!$B$6:$H$1140,7,0))</f>
        <v>26</v>
      </c>
      <c r="I55" s="18">
        <f>IF(ISERROR(SMALL(H54:H57,2)),"-",SMALL(H54:H57,2))</f>
        <v>11</v>
      </c>
      <c r="J55" s="19"/>
      <c r="BA55" s="2">
        <v>1073</v>
      </c>
    </row>
    <row r="56" spans="1:53" ht="15" customHeight="1">
      <c r="A56" s="32">
        <f>IF(AND(B56&lt;&gt;"",J56&lt;&gt;"DQ"),COUNT(J$6:J$125)-(RANK(J56,J$6:J$125)+COUNTIF(J$6:J56,J56))+2,IF(C54&lt;&gt;"",BA56,""))</f>
        <v>5</v>
      </c>
      <c r="B56" s="14" t="str">
        <f>IF(ISERROR(VLOOKUP(C54,'START LİSTE'!$B$6:$F$1027,3,0)),"",VLOOKUP(C54,'START LİSTE'!$B$6:$F$1027,3,0))</f>
        <v>SİİRT SPOR LİSESİ SPOR KULÜBÜ</v>
      </c>
      <c r="C56" s="31">
        <v>1113</v>
      </c>
      <c r="D56" s="15" t="str">
        <f>IF(ISERROR(VLOOKUP($C56,'START LİSTE'!$B$6:$F$1027,2,0)),"",VLOOKUP($C56,'START LİSTE'!$B$6:$F$1027,2,0))</f>
        <v>HÜSEYİN YILDIRIM</v>
      </c>
      <c r="E56" s="16" t="str">
        <f>IF(ISERROR(VLOOKUP($C56,'START LİSTE'!$B$6:$F$1027,4,0)),"",VLOOKUP($C56,'START LİSTE'!$B$6:$F$1027,4,0))</f>
        <v>T</v>
      </c>
      <c r="F56" s="87">
        <f>IF(ISERROR(VLOOKUP($C56,'FERDİ SONUÇ'!$B$6:$H$1140,6,0)),"",VLOOKUP($C56,'FERDİ SONUÇ'!$B$6:$H$1140,6,0))</f>
        <v>0</v>
      </c>
      <c r="G56" s="16">
        <f>IF(OR(E56="",F56="DQ",F56="DNF",F56="DNS",F56=""),"-",VLOOKUP(C56,'FERDİ SONUÇ'!$B$6:$H$1140,7,0))</f>
        <v>35</v>
      </c>
      <c r="H56" s="16">
        <f>IF(OR(E56="",E56="F",F56="DQ",F56="DNF",F56="DNS",F56=""),"-",VLOOKUP(C56,'FERDİ SONUÇ'!$B$6:$H$1140,7,0))</f>
        <v>35</v>
      </c>
      <c r="I56" s="18">
        <f>IF(ISERROR(SMALL(H54:H57,3)),"-",SMALL(H54:H57,3))</f>
        <v>26</v>
      </c>
      <c r="J56" s="20">
        <f>IF(C54="","",IF(OR(I54="-",I55="-",I56="-"),"DQ",SUM(I54,I55,I56)))</f>
        <v>42</v>
      </c>
      <c r="BA56" s="2">
        <v>1074</v>
      </c>
    </row>
    <row r="57" spans="1:53" ht="15" customHeight="1">
      <c r="A57" s="13"/>
      <c r="B57" s="14"/>
      <c r="C57" s="31">
        <v>1114</v>
      </c>
      <c r="D57" s="15" t="str">
        <f>IF(ISERROR(VLOOKUP($C57,'START LİSTE'!$B$6:$F$1027,2,0)),"",VLOOKUP($C57,'START LİSTE'!$B$6:$F$1027,2,0))</f>
        <v>İBRAHİM ÖZEVİN</v>
      </c>
      <c r="E57" s="16" t="str">
        <f>IF(ISERROR(VLOOKUP($C57,'START LİSTE'!$B$6:$F$1027,4,0)),"",VLOOKUP($C57,'START LİSTE'!$B$6:$F$1027,4,0))</f>
        <v>T</v>
      </c>
      <c r="F57" s="87">
        <f>IF(ISERROR(VLOOKUP($C57,'FERDİ SONUÇ'!$B$6:$H$1140,6,0)),"",VLOOKUP($C57,'FERDİ SONUÇ'!$B$6:$H$1140,6,0))</f>
        <v>633</v>
      </c>
      <c r="G57" s="16">
        <f>IF(OR(E57="",F57="DQ",F57="DNF",F57="DNS",F57=""),"-",VLOOKUP(C57,'FERDİ SONUÇ'!$B$6:$H$1140,7,0))</f>
        <v>11</v>
      </c>
      <c r="H57" s="16">
        <f>IF(OR(E57="",E57="F",F57="DQ",F57="DNF",F57="DNS",F57=""),"-",VLOOKUP(C57,'FERDİ SONUÇ'!$B$6:$H$1140,7,0))</f>
        <v>11</v>
      </c>
      <c r="I57" s="18">
        <f>IF(ISERROR(SMALL(H54:H57,4)),"-",SMALL(H54:H57,4))</f>
        <v>35</v>
      </c>
      <c r="J57" s="19"/>
      <c r="BA57" s="2">
        <v>1075</v>
      </c>
    </row>
    <row r="58" spans="1:53" ht="15" customHeight="1">
      <c r="A58" s="6"/>
      <c r="B58" s="7"/>
      <c r="C58" s="30">
        <v>1115</v>
      </c>
      <c r="D58" s="8" t="str">
        <f>IF(ISERROR(VLOOKUP($C58,'START LİSTE'!$B$6:$F$1027,2,0)),"",VLOOKUP($C58,'START LİSTE'!$B$6:$F$1027,2,0))</f>
        <v>RAMAZAN GÜNEŞ</v>
      </c>
      <c r="E58" s="9" t="str">
        <f>IF(ISERROR(VLOOKUP($C58,'START LİSTE'!$B$6:$F$1027,4,0)),"",VLOOKUP($C58,'START LİSTE'!$B$6:$F$1027,4,0))</f>
        <v>T</v>
      </c>
      <c r="F58" s="86">
        <f>IF(ISERROR(VLOOKUP($C58,'FERDİ SONUÇ'!$B$6:$H$1140,6,0)),"",VLOOKUP($C58,'FERDİ SONUÇ'!$B$6:$H$1140,6,0))</f>
        <v>651</v>
      </c>
      <c r="G58" s="9">
        <f>IF(OR(E58="",F58="DQ",F58="DNF",F58="DNS",F58=""),"-",VLOOKUP(C58,'FERDİ SONUÇ'!$B$6:$H$1140,7,0))</f>
        <v>28</v>
      </c>
      <c r="H58" s="9">
        <f>IF(OR(E58="",E58="F",F58="DQ",F58="DNF",F58="DNS",F58=""),"-",VLOOKUP(C58,'FERDİ SONUÇ'!$B$6:$H$1140,7,0))</f>
        <v>28</v>
      </c>
      <c r="I58" s="11">
        <f>IF(ISERROR(SMALL(H58:H61,1)),"-",SMALL(H58:H61,1))</f>
        <v>22</v>
      </c>
      <c r="J58" s="12"/>
      <c r="BA58" s="2">
        <v>1078</v>
      </c>
    </row>
    <row r="59" spans="1:53" ht="15" customHeight="1">
      <c r="A59" s="13"/>
      <c r="B59" s="14"/>
      <c r="C59" s="31">
        <v>1116</v>
      </c>
      <c r="D59" s="15" t="str">
        <f>IF(ISERROR(VLOOKUP($C59,'START LİSTE'!$B$6:$F$1027,2,0)),"",VLOOKUP($C59,'START LİSTE'!$B$6:$F$1027,2,0))</f>
        <v>TAYYAR GÜNEŞ</v>
      </c>
      <c r="E59" s="16" t="str">
        <f>IF(ISERROR(VLOOKUP($C59,'START LİSTE'!$B$6:$F$1027,4,0)),"",VLOOKUP($C59,'START LİSTE'!$B$6:$F$1027,4,0))</f>
        <v>T</v>
      </c>
      <c r="F59" s="87" t="str">
        <f>IF(ISERROR(VLOOKUP($C59,'FERDİ SONUÇ'!$B$6:$H$1140,6,0)),"",VLOOKUP($C59,'FERDİ SONUÇ'!$B$6:$H$1140,6,0))</f>
        <v>DNF</v>
      </c>
      <c r="G59" s="16" t="str">
        <f>IF(OR(E59="",F59="DQ",F59="DNF",F59="DNS",F59=""),"-",VLOOKUP(C59,'FERDİ SONUÇ'!$B$6:$H$1140,7,0))</f>
        <v>-</v>
      </c>
      <c r="H59" s="16" t="str">
        <f>IF(OR(E59="",E59="F",F59="DQ",F59="DNF",F59="DNS",F59=""),"-",VLOOKUP(C59,'FERDİ SONUÇ'!$B$6:$H$1140,7,0))</f>
        <v>-</v>
      </c>
      <c r="I59" s="18">
        <f>IF(ISERROR(SMALL(H58:H61,2)),"-",SMALL(H58:H61,2))</f>
        <v>28</v>
      </c>
      <c r="J59" s="19"/>
      <c r="BA59" s="2">
        <v>1079</v>
      </c>
    </row>
    <row r="60" spans="1:53" ht="15" customHeight="1">
      <c r="A60" s="32">
        <f>IF(AND(B60&lt;&gt;"",J60&lt;&gt;"DQ"),COUNT(J$6:J$125)-(RANK(J60,J$6:J$125)+COUNTIF(J$6:J60,J60))+2,IF(C58&lt;&gt;"",BA60,""))</f>
        <v>1080</v>
      </c>
      <c r="B60" s="14" t="str">
        <f>IF(ISERROR(VLOOKUP(C58,'START LİSTE'!$B$6:$F$1027,3,0)),"",VLOOKUP(C58,'START LİSTE'!$B$6:$F$1027,3,0))</f>
        <v>DİYARBAKIR GSM</v>
      </c>
      <c r="C60" s="31">
        <v>1117</v>
      </c>
      <c r="D60" s="15" t="str">
        <f>IF(ISERROR(VLOOKUP($C60,'START LİSTE'!$B$6:$F$1027,2,0)),"",VLOOKUP($C60,'START LİSTE'!$B$6:$F$1027,2,0))</f>
        <v>UMUT ÇAKMAK</v>
      </c>
      <c r="E60" s="16" t="str">
        <f>IF(ISERROR(VLOOKUP($C60,'START LİSTE'!$B$6:$F$1027,4,0)),"",VLOOKUP($C60,'START LİSTE'!$B$6:$F$1027,4,0))</f>
        <v>T</v>
      </c>
      <c r="F60" s="87">
        <f>IF(ISERROR(VLOOKUP($C60,'FERDİ SONUÇ'!$B$6:$H$1140,6,0)),"",VLOOKUP($C60,'FERDİ SONUÇ'!$B$6:$H$1140,6,0))</f>
        <v>646</v>
      </c>
      <c r="G60" s="16">
        <f>IF(OR(E60="",F60="DQ",F60="DNF",F60="DNS",F60=""),"-",VLOOKUP(C60,'FERDİ SONUÇ'!$B$6:$H$1140,7,0))</f>
        <v>22</v>
      </c>
      <c r="H60" s="16">
        <f>IF(OR(E60="",E60="F",F60="DQ",F60="DNF",F60="DNS",F60=""),"-",VLOOKUP(C60,'FERDİ SONUÇ'!$B$6:$H$1140,7,0))</f>
        <v>22</v>
      </c>
      <c r="I60" s="18" t="str">
        <f>IF(ISERROR(SMALL(H58:H61,3)),"-",SMALL(H58:H61,3))</f>
        <v>-</v>
      </c>
      <c r="J60" s="20" t="str">
        <f>IF(C58="","",IF(OR(I58="-",I59="-",I60="-"),"DQ",SUM(I58,I59,I60)))</f>
        <v>DQ</v>
      </c>
      <c r="BA60" s="2">
        <v>1080</v>
      </c>
    </row>
    <row r="61" spans="1:53" ht="15" customHeight="1">
      <c r="A61" s="13"/>
      <c r="B61" s="14"/>
      <c r="C61" s="31">
        <v>1118</v>
      </c>
      <c r="D61" s="15" t="str">
        <f>IF(ISERROR(VLOOKUP($C61,'START LİSTE'!$B$6:$F$1027,2,0)),"",VLOOKUP($C61,'START LİSTE'!$B$6:$F$1027,2,0))</f>
        <v>BÜNYAMİN AKYIL</v>
      </c>
      <c r="E61" s="16" t="str">
        <f>IF(ISERROR(VLOOKUP($C61,'START LİSTE'!$B$6:$F$1027,4,0)),"",VLOOKUP($C61,'START LİSTE'!$B$6:$F$1027,4,0))</f>
        <v>T</v>
      </c>
      <c r="F61" s="87" t="str">
        <f>IF(ISERROR(VLOOKUP($C61,'FERDİ SONUÇ'!$B$6:$H$1140,6,0)),"",VLOOKUP($C61,'FERDİ SONUÇ'!$B$6:$H$1140,6,0))</f>
        <v>DNF</v>
      </c>
      <c r="G61" s="16" t="str">
        <f>IF(OR(E61="",F61="DQ",F61="DNF",F61="DNS",F61=""),"-",VLOOKUP(C61,'FERDİ SONUÇ'!$B$6:$H$1140,7,0))</f>
        <v>-</v>
      </c>
      <c r="H61" s="16" t="str">
        <f>IF(OR(E61="",E61="F",F61="DQ",F61="DNF",F61="DNS",F61=""),"-",VLOOKUP(C61,'FERDİ SONUÇ'!$B$6:$H$1140,7,0))</f>
        <v>-</v>
      </c>
      <c r="I61" s="18" t="str">
        <f>IF(ISERROR(SMALL(H58:H61,4)),"-",SMALL(H58:H61,4))</f>
        <v>-</v>
      </c>
      <c r="J61" s="19"/>
      <c r="BA61" s="2">
        <v>1081</v>
      </c>
    </row>
    <row r="62" spans="1:53" ht="15" customHeight="1">
      <c r="A62" s="6"/>
      <c r="B62" s="7"/>
      <c r="C62" s="30">
        <v>1119</v>
      </c>
      <c r="D62" s="8" t="str">
        <f>IF(ISERROR(VLOOKUP($C62,'START LİSTE'!$B$6:$F$1027,2,0)),"",VLOOKUP($C62,'START LİSTE'!$B$6:$F$1027,2,0))</f>
        <v>MEHMET KUZU</v>
      </c>
      <c r="E62" s="9" t="str">
        <f>IF(ISERROR(VLOOKUP($C62,'START LİSTE'!$B$6:$F$1027,4,0)),"",VLOOKUP($C62,'START LİSTE'!$B$6:$F$1027,4,0))</f>
        <v>T</v>
      </c>
      <c r="F62" s="86">
        <f>IF(ISERROR(VLOOKUP($C62,'FERDİ SONUÇ'!$B$6:$H$1140,6,0)),"",VLOOKUP($C62,'FERDİ SONUÇ'!$B$6:$H$1140,6,0))</f>
        <v>0</v>
      </c>
      <c r="G62" s="9">
        <f>IF(OR(E62="",F62="DQ",F62="DNF",F62="DNS",F62=""),"-",VLOOKUP(C62,'FERDİ SONUÇ'!$B$6:$H$1140,7,0))</f>
        <v>54</v>
      </c>
      <c r="H62" s="9">
        <f>IF(OR(E62="",E62="F",F62="DQ",F62="DNF",F62="DNS",F62=""),"-",VLOOKUP(C62,'FERDİ SONUÇ'!$B$6:$H$1140,7,0))</f>
        <v>54</v>
      </c>
      <c r="I62" s="11">
        <f>IF(ISERROR(SMALL(H62:H65,1)),"-",SMALL(H62:H65,1))</f>
        <v>34</v>
      </c>
      <c r="J62" s="12"/>
      <c r="BA62" s="2">
        <v>1084</v>
      </c>
    </row>
    <row r="63" spans="1:53" ht="15" customHeight="1">
      <c r="A63" s="13"/>
      <c r="B63" s="14"/>
      <c r="C63" s="31">
        <v>1120</v>
      </c>
      <c r="D63" s="15" t="str">
        <f>IF(ISERROR(VLOOKUP($C63,'START LİSTE'!$B$6:$F$1027,2,0)),"",VLOOKUP($C63,'START LİSTE'!$B$6:$F$1027,2,0))</f>
        <v>BAYRAM KURT</v>
      </c>
      <c r="E63" s="16" t="str">
        <f>IF(ISERROR(VLOOKUP($C63,'START LİSTE'!$B$6:$F$1027,4,0)),"",VLOOKUP($C63,'START LİSTE'!$B$6:$F$1027,4,0))</f>
        <v>T</v>
      </c>
      <c r="F63" s="87">
        <f>IF(ISERROR(VLOOKUP($C63,'FERDİ SONUÇ'!$B$6:$H$1140,6,0)),"",VLOOKUP($C63,'FERDİ SONUÇ'!$B$6:$H$1140,6,0))</f>
        <v>0</v>
      </c>
      <c r="G63" s="16">
        <f>IF(OR(E63="",F63="DQ",F63="DNF",F63="DNS",F63=""),"-",VLOOKUP(C63,'FERDİ SONUÇ'!$B$6:$H$1140,7,0))</f>
        <v>34</v>
      </c>
      <c r="H63" s="16">
        <f>IF(OR(E63="",E63="F",F63="DQ",F63="DNF",F63="DNS",F63=""),"-",VLOOKUP(C63,'FERDİ SONUÇ'!$B$6:$H$1140,7,0))</f>
        <v>34</v>
      </c>
      <c r="I63" s="18">
        <f>IF(ISERROR(SMALL(H62:H65,2)),"-",SMALL(H62:H65,2))</f>
        <v>41</v>
      </c>
      <c r="J63" s="19"/>
      <c r="BA63" s="2">
        <v>1085</v>
      </c>
    </row>
    <row r="64" spans="1:53" ht="15" customHeight="1">
      <c r="A64" s="32">
        <f>IF(AND(B64&lt;&gt;"",J64&lt;&gt;"DQ"),COUNT(J$6:J$125)-(RANK(J64,J$6:J$125)+COUNTIF(J$6:J64,J64))+2,IF(C62&lt;&gt;"",BA64,""))</f>
        <v>12</v>
      </c>
      <c r="B64" s="14" t="str">
        <f>IF(ISERROR(VLOOKUP(C62,'START LİSTE'!$B$6:$F$1027,3,0)),"",VLOOKUP(C62,'START LİSTE'!$B$6:$F$1027,3,0))</f>
        <v>DİYARBAKIR ATLETİZM</v>
      </c>
      <c r="C64" s="31">
        <v>1121</v>
      </c>
      <c r="D64" s="15" t="str">
        <f>IF(ISERROR(VLOOKUP($C64,'START LİSTE'!$B$6:$F$1027,2,0)),"",VLOOKUP($C64,'START LİSTE'!$B$6:$F$1027,2,0))</f>
        <v>SİDAR ASLAN</v>
      </c>
      <c r="E64" s="16" t="str">
        <f>IF(ISERROR(VLOOKUP($C64,'START LİSTE'!$B$6:$F$1027,4,0)),"",VLOOKUP($C64,'START LİSTE'!$B$6:$F$1027,4,0))</f>
        <v>T</v>
      </c>
      <c r="F64" s="87">
        <f>IF(ISERROR(VLOOKUP($C64,'FERDİ SONUÇ'!$B$6:$H$1140,6,0)),"",VLOOKUP($C64,'FERDİ SONUÇ'!$B$6:$H$1140,6,0))</f>
        <v>0</v>
      </c>
      <c r="G64" s="16">
        <f>IF(OR(E64="",F64="DQ",F64="DNF",F64="DNS",F64=""),"-",VLOOKUP(C64,'FERDİ SONUÇ'!$B$6:$H$1140,7,0))</f>
        <v>65</v>
      </c>
      <c r="H64" s="16">
        <f>IF(OR(E64="",E64="F",F64="DQ",F64="DNF",F64="DNS",F64=""),"-",VLOOKUP(C64,'FERDİ SONUÇ'!$B$6:$H$1140,7,0))</f>
        <v>65</v>
      </c>
      <c r="I64" s="18">
        <f>IF(ISERROR(SMALL(H62:H65,3)),"-",SMALL(H62:H65,3))</f>
        <v>54</v>
      </c>
      <c r="J64" s="20">
        <f>IF(C62="","",IF(OR(I62="-",I63="-",I64="-"),"DQ",SUM(I62,I63,I64)))</f>
        <v>129</v>
      </c>
      <c r="BA64" s="2">
        <v>1086</v>
      </c>
    </row>
    <row r="65" spans="1:53" ht="15" customHeight="1">
      <c r="A65" s="13"/>
      <c r="B65" s="14"/>
      <c r="C65" s="31">
        <v>1122</v>
      </c>
      <c r="D65" s="15" t="str">
        <f>IF(ISERROR(VLOOKUP($C65,'START LİSTE'!$B$6:$F$1027,2,0)),"",VLOOKUP($C65,'START LİSTE'!$B$6:$F$1027,2,0))</f>
        <v>BAHRİ KAYA</v>
      </c>
      <c r="E65" s="16" t="str">
        <f>IF(ISERROR(VLOOKUP($C65,'START LİSTE'!$B$6:$F$1027,4,0)),"",VLOOKUP($C65,'START LİSTE'!$B$6:$F$1027,4,0))</f>
        <v>T</v>
      </c>
      <c r="F65" s="87">
        <f>IF(ISERROR(VLOOKUP($C65,'FERDİ SONUÇ'!$B$6:$H$1140,6,0)),"",VLOOKUP($C65,'FERDİ SONUÇ'!$B$6:$H$1140,6,0))</f>
        <v>0</v>
      </c>
      <c r="G65" s="16">
        <f>IF(OR(E65="",F65="DQ",F65="DNF",F65="DNS",F65=""),"-",VLOOKUP(C65,'FERDİ SONUÇ'!$B$6:$H$1140,7,0))</f>
        <v>41</v>
      </c>
      <c r="H65" s="16">
        <f>IF(OR(E65="",E65="F",F65="DQ",F65="DNF",F65="DNS",F65=""),"-",VLOOKUP(C65,'FERDİ SONUÇ'!$B$6:$H$1140,7,0))</f>
        <v>41</v>
      </c>
      <c r="I65" s="18">
        <f>IF(ISERROR(SMALL(H62:H65,4)),"-",SMALL(H62:H65,4))</f>
        <v>65</v>
      </c>
      <c r="J65" s="19"/>
      <c r="BA65" s="2">
        <v>1087</v>
      </c>
    </row>
    <row r="66" spans="1:53" ht="15" customHeight="1">
      <c r="A66" s="6"/>
      <c r="B66" s="7"/>
      <c r="C66" s="30">
        <v>1123</v>
      </c>
      <c r="D66" s="8" t="str">
        <f>IF(ISERROR(VLOOKUP($C66,'START LİSTE'!$B$6:$F$1027,2,0)),"",VLOOKUP($C66,'START LİSTE'!$B$6:$F$1027,2,0))</f>
        <v>TUGAY AKBULUT</v>
      </c>
      <c r="E66" s="9" t="str">
        <f>IF(ISERROR(VLOOKUP($C66,'START LİSTE'!$B$6:$F$1027,4,0)),"",VLOOKUP($C66,'START LİSTE'!$B$6:$F$1027,4,0))</f>
        <v>T</v>
      </c>
      <c r="F66" s="86">
        <f>IF(ISERROR(VLOOKUP($C66,'FERDİ SONUÇ'!$B$6:$H$1140,6,0)),"",VLOOKUP($C66,'FERDİ SONUÇ'!$B$6:$H$1140,6,0))</f>
        <v>0</v>
      </c>
      <c r="G66" s="9">
        <f>IF(OR(E66="",F66="DQ",F66="DNF",F66="DNS",F66=""),"-",VLOOKUP(C66,'FERDİ SONUÇ'!$B$6:$H$1140,7,0))</f>
        <v>51</v>
      </c>
      <c r="H66" s="9">
        <f>IF(OR(E66="",E66="F",F66="DQ",F66="DNF",F66="DNS",F66=""),"-",VLOOKUP(C66,'FERDİ SONUÇ'!$B$6:$H$1140,7,0))</f>
        <v>51</v>
      </c>
      <c r="I66" s="11">
        <f>IF(ISERROR(SMALL(H66:H69,1)),"-",SMALL(H66:H69,1))</f>
        <v>51</v>
      </c>
      <c r="J66" s="12"/>
      <c r="BA66" s="2">
        <v>1090</v>
      </c>
    </row>
    <row r="67" spans="1:53" ht="15" customHeight="1">
      <c r="A67" s="13"/>
      <c r="B67" s="14"/>
      <c r="C67" s="31">
        <v>1124</v>
      </c>
      <c r="D67" s="15" t="str">
        <f>IF(ISERROR(VLOOKUP($C67,'START LİSTE'!$B$6:$F$1027,2,0)),"",VLOOKUP($C67,'START LİSTE'!$B$6:$F$1027,2,0))</f>
        <v>GURBET HASKUL</v>
      </c>
      <c r="E67" s="16" t="str">
        <f>IF(ISERROR(VLOOKUP($C67,'START LİSTE'!$B$6:$F$1027,4,0)),"",VLOOKUP($C67,'START LİSTE'!$B$6:$F$1027,4,0))</f>
        <v>T</v>
      </c>
      <c r="F67" s="87">
        <f>IF(ISERROR(VLOOKUP($C67,'FERDİ SONUÇ'!$B$6:$H$1140,6,0)),"",VLOOKUP($C67,'FERDİ SONUÇ'!$B$6:$H$1140,6,0))</f>
        <v>0</v>
      </c>
      <c r="G67" s="16">
        <f>IF(OR(E67="",F67="DQ",F67="DNF",F67="DNS",F67=""),"-",VLOOKUP(C67,'FERDİ SONUÇ'!$B$6:$H$1140,7,0))</f>
        <v>73</v>
      </c>
      <c r="H67" s="16">
        <f>IF(OR(E67="",E67="F",F67="DQ",F67="DNF",F67="DNS",F67=""),"-",VLOOKUP(C67,'FERDİ SONUÇ'!$B$6:$H$1140,7,0))</f>
        <v>73</v>
      </c>
      <c r="I67" s="18">
        <f>IF(ISERROR(SMALL(H66:H69,2)),"-",SMALL(H66:H69,2))</f>
        <v>73</v>
      </c>
      <c r="J67" s="19"/>
      <c r="BA67" s="2">
        <v>1091</v>
      </c>
    </row>
    <row r="68" spans="1:53" ht="15" customHeight="1">
      <c r="A68" s="32">
        <f>IF(AND(B68&lt;&gt;"",J68&lt;&gt;"DQ"),COUNT(J$6:J$125)-(RANK(J68,J$6:J$125)+COUNTIF(J$6:J68,J68))+2,IF(C66&lt;&gt;"",BA68,""))</f>
        <v>19</v>
      </c>
      <c r="B68" s="14" t="str">
        <f>IF(ISERROR(VLOOKUP(C66,'START LİSTE'!$B$6:$F$1027,3,0)),"",VLOOKUP(C66,'START LİSTE'!$B$6:$F$1027,3,0))</f>
        <v>MALATYA DOĞUŞ SK.</v>
      </c>
      <c r="C68" s="31">
        <v>1125</v>
      </c>
      <c r="D68" s="15" t="str">
        <f>IF(ISERROR(VLOOKUP($C68,'START LİSTE'!$B$6:$F$1027,2,0)),"",VLOOKUP($C68,'START LİSTE'!$B$6:$F$1027,2,0))</f>
        <v>CEBRAİL YILMAZ </v>
      </c>
      <c r="E68" s="16" t="str">
        <f>IF(ISERROR(VLOOKUP($C68,'START LİSTE'!$B$6:$F$1027,4,0)),"",VLOOKUP($C68,'START LİSTE'!$B$6:$F$1027,4,0))</f>
        <v>T</v>
      </c>
      <c r="F68" s="87">
        <f>IF(ISERROR(VLOOKUP($C68,'FERDİ SONUÇ'!$B$6:$H$1140,6,0)),"",VLOOKUP($C68,'FERDİ SONUÇ'!$B$6:$H$1140,6,0))</f>
        <v>0</v>
      </c>
      <c r="G68" s="16">
        <f>IF(OR(E68="",F68="DQ",F68="DNF",F68="DNS",F68=""),"-",VLOOKUP(C68,'FERDİ SONUÇ'!$B$6:$H$1140,7,0))</f>
        <v>82</v>
      </c>
      <c r="H68" s="16">
        <f>IF(OR(E68="",E68="F",F68="DQ",F68="DNF",F68="DNS",F68=""),"-",VLOOKUP(C68,'FERDİ SONUÇ'!$B$6:$H$1140,7,0))</f>
        <v>82</v>
      </c>
      <c r="I68" s="18">
        <f>IF(ISERROR(SMALL(H66:H69,3)),"-",SMALL(H66:H69,3))</f>
        <v>82</v>
      </c>
      <c r="J68" s="20">
        <f>IF(C66="","",IF(OR(I66="-",I67="-",I68="-"),"DQ",SUM(I66,I67,I68)))</f>
        <v>206</v>
      </c>
      <c r="BA68" s="2">
        <v>1092</v>
      </c>
    </row>
    <row r="69" spans="1:53" ht="15" customHeight="1">
      <c r="A69" s="13"/>
      <c r="B69" s="14"/>
      <c r="C69" s="31">
        <v>1126</v>
      </c>
      <c r="D69" s="15" t="str">
        <f>IF(ISERROR(VLOOKUP($C69,'START LİSTE'!$B$6:$F$1027,2,0)),"",VLOOKUP($C69,'START LİSTE'!$B$6:$F$1027,2,0))</f>
        <v>HASAN KILIÇ</v>
      </c>
      <c r="E69" s="16" t="str">
        <f>IF(ISERROR(VLOOKUP($C69,'START LİSTE'!$B$6:$F$1027,4,0)),"",VLOOKUP($C69,'START LİSTE'!$B$6:$F$1027,4,0))</f>
        <v>T</v>
      </c>
      <c r="F69" s="87" t="str">
        <f>IF(ISERROR(VLOOKUP($C69,'FERDİ SONUÇ'!$B$6:$H$1140,6,0)),"",VLOOKUP($C69,'FERDİ SONUÇ'!$B$6:$H$1140,6,0))</f>
        <v>DNF</v>
      </c>
      <c r="G69" s="16" t="str">
        <f>IF(OR(E69="",F69="DQ",F69="DNF",F69="DNS",F69=""),"-",VLOOKUP(C69,'FERDİ SONUÇ'!$B$6:$H$1140,7,0))</f>
        <v>-</v>
      </c>
      <c r="H69" s="16" t="str">
        <f>IF(OR(E69="",E69="F",F69="DQ",F69="DNF",F69="DNS",F69=""),"-",VLOOKUP(C69,'FERDİ SONUÇ'!$B$6:$H$1140,7,0))</f>
        <v>-</v>
      </c>
      <c r="I69" s="18" t="str">
        <f>IF(ISERROR(SMALL(H66:H69,4)),"-",SMALL(H66:H69,4))</f>
        <v>-</v>
      </c>
      <c r="J69" s="19"/>
      <c r="BA69" s="2">
        <v>1093</v>
      </c>
    </row>
    <row r="70" spans="1:53" ht="15" customHeight="1">
      <c r="A70" s="6"/>
      <c r="B70" s="7"/>
      <c r="C70" s="30">
        <v>1127</v>
      </c>
      <c r="D70" s="8" t="str">
        <f>IF(ISERROR(VLOOKUP($C70,'START LİSTE'!$B$6:$F$1027,2,0)),"",VLOOKUP($C70,'START LİSTE'!$B$6:$F$1027,2,0))</f>
        <v>UĞUR BAYRAM</v>
      </c>
      <c r="E70" s="9" t="str">
        <f>IF(ISERROR(VLOOKUP($C70,'START LİSTE'!$B$6:$F$1027,4,0)),"",VLOOKUP($C70,'START LİSTE'!$B$6:$F$1027,4,0))</f>
        <v>T</v>
      </c>
      <c r="F70" s="86">
        <f>IF(ISERROR(VLOOKUP($C70,'FERDİ SONUÇ'!$B$6:$H$1140,6,0)),"",VLOOKUP($C70,'FERDİ SONUÇ'!$B$6:$H$1140,6,0))</f>
        <v>0</v>
      </c>
      <c r="G70" s="9">
        <f>IF(OR(E70="",F70="DQ",F70="DNF",F70="DNS",F70=""),"-",VLOOKUP(C70,'FERDİ SONUÇ'!$B$6:$H$1140,7,0))</f>
        <v>46</v>
      </c>
      <c r="H70" s="9">
        <f>IF(OR(E70="",E70="F",F70="DQ",F70="DNF",F70="DNS",F70=""),"-",VLOOKUP(C70,'FERDİ SONUÇ'!$B$6:$H$1140,7,0))</f>
        <v>46</v>
      </c>
      <c r="I70" s="11">
        <f>IF(ISERROR(SMALL(H70:H73,1)),"-",SMALL(H70:H73,1))</f>
        <v>46</v>
      </c>
      <c r="J70" s="12"/>
      <c r="BA70" s="2">
        <v>1096</v>
      </c>
    </row>
    <row r="71" spans="1:53" ht="15" customHeight="1">
      <c r="A71" s="13"/>
      <c r="B71" s="14"/>
      <c r="C71" s="31">
        <v>1128</v>
      </c>
      <c r="D71" s="15" t="str">
        <f>IF(ISERROR(VLOOKUP($C71,'START LİSTE'!$B$6:$F$1027,2,0)),"",VLOOKUP($C71,'START LİSTE'!$B$6:$F$1027,2,0))</f>
        <v>TAHA ÇOLAK</v>
      </c>
      <c r="E71" s="16" t="str">
        <f>IF(ISERROR(VLOOKUP($C71,'START LİSTE'!$B$6:$F$1027,4,0)),"",VLOOKUP($C71,'START LİSTE'!$B$6:$F$1027,4,0))</f>
        <v>T</v>
      </c>
      <c r="F71" s="87">
        <f>IF(ISERROR(VLOOKUP($C71,'FERDİ SONUÇ'!$B$6:$H$1140,6,0)),"",VLOOKUP($C71,'FERDİ SONUÇ'!$B$6:$H$1140,6,0))</f>
        <v>0</v>
      </c>
      <c r="G71" s="16">
        <f>IF(OR(E71="",F71="DQ",F71="DNF",F71="DNS",F71=""),"-",VLOOKUP(C71,'FERDİ SONUÇ'!$B$6:$H$1140,7,0))</f>
        <v>75</v>
      </c>
      <c r="H71" s="16">
        <f>IF(OR(E71="",E71="F",F71="DQ",F71="DNF",F71="DNS",F71=""),"-",VLOOKUP(C71,'FERDİ SONUÇ'!$B$6:$H$1140,7,0))</f>
        <v>75</v>
      </c>
      <c r="I71" s="18">
        <f>IF(ISERROR(SMALL(H70:H73,2)),"-",SMALL(H70:H73,2))</f>
        <v>67</v>
      </c>
      <c r="J71" s="19"/>
      <c r="BA71" s="2">
        <v>1097</v>
      </c>
    </row>
    <row r="72" spans="1:53" ht="15" customHeight="1">
      <c r="A72" s="32">
        <f>IF(AND(B72&lt;&gt;"",J72&lt;&gt;"DQ"),COUNT(J$6:J$125)-(RANK(J72,J$6:J$125)+COUNTIF(J$6:J72,J72))+2,IF(C70&lt;&gt;"",BA72,""))</f>
        <v>18</v>
      </c>
      <c r="B72" s="14" t="str">
        <f>IF(ISERROR(VLOOKUP(C70,'START LİSTE'!$B$6:$F$1027,3,0)),"",VLOOKUP(C70,'START LİSTE'!$B$6:$F$1027,3,0))</f>
        <v>MALATYA BADMİNTON SK.</v>
      </c>
      <c r="C72" s="31">
        <v>1129</v>
      </c>
      <c r="D72" s="15" t="str">
        <f>IF(ISERROR(VLOOKUP($C72,'START LİSTE'!$B$6:$F$1027,2,0)),"",VLOOKUP($C72,'START LİSTE'!$B$6:$F$1027,2,0))</f>
        <v>MEHMET AKİF AYDIN </v>
      </c>
      <c r="E72" s="16" t="str">
        <f>IF(ISERROR(VLOOKUP($C72,'START LİSTE'!$B$6:$F$1027,4,0)),"",VLOOKUP($C72,'START LİSTE'!$B$6:$F$1027,4,0))</f>
        <v>T</v>
      </c>
      <c r="F72" s="87">
        <f>IF(ISERROR(VLOOKUP($C72,'FERDİ SONUÇ'!$B$6:$H$1140,6,0)),"",VLOOKUP($C72,'FERDİ SONUÇ'!$B$6:$H$1140,6,0))</f>
        <v>0</v>
      </c>
      <c r="G72" s="16">
        <f>IF(OR(E72="",F72="DQ",F72="DNF",F72="DNS",F72=""),"-",VLOOKUP(C72,'FERDİ SONUÇ'!$B$6:$H$1140,7,0))</f>
        <v>71</v>
      </c>
      <c r="H72" s="16">
        <f>IF(OR(E72="",E72="F",F72="DQ",F72="DNF",F72="DNS",F72=""),"-",VLOOKUP(C72,'FERDİ SONUÇ'!$B$6:$H$1140,7,0))</f>
        <v>71</v>
      </c>
      <c r="I72" s="18">
        <f>IF(ISERROR(SMALL(H70:H73,3)),"-",SMALL(H70:H73,3))</f>
        <v>71</v>
      </c>
      <c r="J72" s="20">
        <f>IF(C70="","",IF(OR(I70="-",I71="-",I72="-"),"DQ",SUM(I70,I71,I72)))</f>
        <v>184</v>
      </c>
      <c r="BA72" s="2">
        <v>1098</v>
      </c>
    </row>
    <row r="73" spans="1:53" ht="15" customHeight="1">
      <c r="A73" s="13"/>
      <c r="B73" s="14"/>
      <c r="C73" s="31">
        <v>1130</v>
      </c>
      <c r="D73" s="15" t="str">
        <f>IF(ISERROR(VLOOKUP($C73,'START LİSTE'!$B$6:$F$1027,2,0)),"",VLOOKUP($C73,'START LİSTE'!$B$6:$F$1027,2,0))</f>
        <v>LATİF BAYRAM</v>
      </c>
      <c r="E73" s="16" t="str">
        <f>IF(ISERROR(VLOOKUP($C73,'START LİSTE'!$B$6:$F$1027,4,0)),"",VLOOKUP($C73,'START LİSTE'!$B$6:$F$1027,4,0))</f>
        <v>T</v>
      </c>
      <c r="F73" s="87">
        <f>IF(ISERROR(VLOOKUP($C73,'FERDİ SONUÇ'!$B$6:$H$1140,6,0)),"",VLOOKUP($C73,'FERDİ SONUÇ'!$B$6:$H$1140,6,0))</f>
        <v>0</v>
      </c>
      <c r="G73" s="16">
        <f>IF(OR(E73="",F73="DQ",F73="DNF",F73="DNS",F73=""),"-",VLOOKUP(C73,'FERDİ SONUÇ'!$B$6:$H$1140,7,0))</f>
        <v>67</v>
      </c>
      <c r="H73" s="16">
        <f>IF(OR(E73="",E73="F",F73="DQ",F73="DNF",F73="DNS",F73=""),"-",VLOOKUP(C73,'FERDİ SONUÇ'!$B$6:$H$1140,7,0))</f>
        <v>67</v>
      </c>
      <c r="I73" s="18">
        <f>IF(ISERROR(SMALL(H70:H73,4)),"-",SMALL(H70:H73,4))</f>
        <v>75</v>
      </c>
      <c r="J73" s="19"/>
      <c r="BA73" s="2">
        <v>1099</v>
      </c>
    </row>
    <row r="74" spans="1:53" ht="15" customHeight="1">
      <c r="A74" s="6"/>
      <c r="B74" s="7"/>
      <c r="C74" s="30">
        <v>1131</v>
      </c>
      <c r="D74" s="8" t="str">
        <f>IF(ISERROR(VLOOKUP($C74,'START LİSTE'!$B$6:$F$1027,2,0)),"",VLOOKUP($C74,'START LİSTE'!$B$6:$F$1027,2,0))</f>
        <v>MAHSUM ÇAN</v>
      </c>
      <c r="E74" s="9" t="str">
        <f>IF(ISERROR(VLOOKUP($C74,'START LİSTE'!$B$6:$F$1027,4,0)),"",VLOOKUP($C74,'START LİSTE'!$B$6:$F$1027,4,0))</f>
        <v>T</v>
      </c>
      <c r="F74" s="86">
        <f>IF(ISERROR(VLOOKUP($C74,'FERDİ SONUÇ'!$B$6:$H$1140,6,0)),"",VLOOKUP($C74,'FERDİ SONUÇ'!$B$6:$H$1140,6,0))</f>
        <v>0</v>
      </c>
      <c r="G74" s="9">
        <f>IF(OR(E74="",F74="DQ",F74="DNF",F74="DNS",F74=""),"-",VLOOKUP(C74,'FERDİ SONUÇ'!$B$6:$H$1140,7,0))</f>
        <v>36</v>
      </c>
      <c r="H74" s="9">
        <f>IF(OR(E74="",E74="F",F74="DQ",F74="DNF",F74="DNS",F74=""),"-",VLOOKUP(C74,'FERDİ SONUÇ'!$B$6:$H$1140,7,0))</f>
        <v>36</v>
      </c>
      <c r="I74" s="11">
        <f>IF(ISERROR(SMALL(H74:H77,1)),"-",SMALL(H74:H77,1))</f>
        <v>32</v>
      </c>
      <c r="J74" s="12"/>
      <c r="BA74" s="2">
        <v>1102</v>
      </c>
    </row>
    <row r="75" spans="1:53" ht="15" customHeight="1">
      <c r="A75" s="13"/>
      <c r="B75" s="14"/>
      <c r="C75" s="31">
        <v>1132</v>
      </c>
      <c r="D75" s="15" t="str">
        <f>IF(ISERROR(VLOOKUP($C75,'START LİSTE'!$B$6:$F$1027,2,0)),"",VLOOKUP($C75,'START LİSTE'!$B$6:$F$1027,2,0))</f>
        <v>MEHMET ŞAHİN</v>
      </c>
      <c r="E75" s="16" t="str">
        <f>IF(ISERROR(VLOOKUP($C75,'START LİSTE'!$B$6:$F$1027,4,0)),"",VLOOKUP($C75,'START LİSTE'!$B$6:$F$1027,4,0))</f>
        <v>T</v>
      </c>
      <c r="F75" s="87">
        <f>IF(ISERROR(VLOOKUP($C75,'FERDİ SONUÇ'!$B$6:$H$1140,6,0)),"",VLOOKUP($C75,'FERDİ SONUÇ'!$B$6:$H$1140,6,0))</f>
        <v>0</v>
      </c>
      <c r="G75" s="16">
        <f>IF(OR(E75="",F75="DQ",F75="DNF",F75="DNS",F75=""),"-",VLOOKUP(C75,'FERDİ SONUÇ'!$B$6:$H$1140,7,0))</f>
        <v>40</v>
      </c>
      <c r="H75" s="16">
        <f>IF(OR(E75="",E75="F",F75="DQ",F75="DNF",F75="DNS",F75=""),"-",VLOOKUP(C75,'FERDİ SONUÇ'!$B$6:$H$1140,7,0))</f>
        <v>40</v>
      </c>
      <c r="I75" s="18">
        <f>IF(ISERROR(SMALL(H74:H77,2)),"-",SMALL(H74:H77,2))</f>
        <v>36</v>
      </c>
      <c r="J75" s="19"/>
      <c r="BA75" s="2">
        <v>1103</v>
      </c>
    </row>
    <row r="76" spans="1:53" ht="15" customHeight="1">
      <c r="A76" s="32">
        <f>IF(AND(B76&lt;&gt;"",J76&lt;&gt;"DQ"),COUNT(J$6:J$125)-(RANK(J76,J$6:J$125)+COUNTIF(J$6:J76,J76))+2,IF(C74&lt;&gt;"",BA76,""))</f>
        <v>10</v>
      </c>
      <c r="B76" s="14" t="str">
        <f>IF(ISERROR(VLOOKUP(C74,'START LİSTE'!$B$6:$F$1027,3,0)),"",VLOOKUP(C74,'START LİSTE'!$B$6:$F$1027,3,0))</f>
        <v>MALATYA ESENLİK MALATYA BLD.SK.</v>
      </c>
      <c r="C76" s="31">
        <v>1133</v>
      </c>
      <c r="D76" s="15" t="str">
        <f>IF(ISERROR(VLOOKUP($C76,'START LİSTE'!$B$6:$F$1027,2,0)),"",VLOOKUP($C76,'START LİSTE'!$B$6:$F$1027,2,0))</f>
        <v>BARIŞ KOYUNCU</v>
      </c>
      <c r="E76" s="16" t="str">
        <f>IF(ISERROR(VLOOKUP($C76,'START LİSTE'!$B$6:$F$1027,4,0)),"",VLOOKUP($C76,'START LİSTE'!$B$6:$F$1027,4,0))</f>
        <v>T</v>
      </c>
      <c r="F76" s="87">
        <f>IF(ISERROR(VLOOKUP($C76,'FERDİ SONUÇ'!$B$6:$H$1140,6,0)),"",VLOOKUP($C76,'FERDİ SONUÇ'!$B$6:$H$1140,6,0))</f>
        <v>0</v>
      </c>
      <c r="G76" s="16">
        <f>IF(OR(E76="",F76="DQ",F76="DNF",F76="DNS",F76=""),"-",VLOOKUP(C76,'FERDİ SONUÇ'!$B$6:$H$1140,7,0))</f>
        <v>55</v>
      </c>
      <c r="H76" s="16">
        <f>IF(OR(E76="",E76="F",F76="DQ",F76="DNF",F76="DNS",F76=""),"-",VLOOKUP(C76,'FERDİ SONUÇ'!$B$6:$H$1140,7,0))</f>
        <v>55</v>
      </c>
      <c r="I76" s="18">
        <f>IF(ISERROR(SMALL(H74:H77,3)),"-",SMALL(H74:H77,3))</f>
        <v>40</v>
      </c>
      <c r="J76" s="20">
        <f>IF(C74="","",IF(OR(I74="-",I75="-",I76="-"),"DQ",SUM(I74,I75,I76)))</f>
        <v>108</v>
      </c>
      <c r="BA76" s="2">
        <v>1104</v>
      </c>
    </row>
    <row r="77" spans="1:53" ht="15" customHeight="1">
      <c r="A77" s="13"/>
      <c r="B77" s="14"/>
      <c r="C77" s="31">
        <v>1134</v>
      </c>
      <c r="D77" s="15" t="str">
        <f>IF(ISERROR(VLOOKUP($C77,'START LİSTE'!$B$6:$F$1027,2,0)),"",VLOOKUP($C77,'START LİSTE'!$B$6:$F$1027,2,0))</f>
        <v>HAYDAR NURULLAH KARA</v>
      </c>
      <c r="E77" s="16" t="str">
        <f>IF(ISERROR(VLOOKUP($C77,'START LİSTE'!$B$6:$F$1027,4,0)),"",VLOOKUP($C77,'START LİSTE'!$B$6:$F$1027,4,0))</f>
        <v>T</v>
      </c>
      <c r="F77" s="87">
        <f>IF(ISERROR(VLOOKUP($C77,'FERDİ SONUÇ'!$B$6:$H$1140,6,0)),"",VLOOKUP($C77,'FERDİ SONUÇ'!$B$6:$H$1140,6,0))</f>
        <v>0</v>
      </c>
      <c r="G77" s="16">
        <f>IF(OR(E77="",F77="DQ",F77="DNF",F77="DNS",F77=""),"-",VLOOKUP(C77,'FERDİ SONUÇ'!$B$6:$H$1140,7,0))</f>
        <v>32</v>
      </c>
      <c r="H77" s="16">
        <f>IF(OR(E77="",E77="F",F77="DQ",F77="DNF",F77="DNS",F77=""),"-",VLOOKUP(C77,'FERDİ SONUÇ'!$B$6:$H$1140,7,0))</f>
        <v>32</v>
      </c>
      <c r="I77" s="18">
        <f>IF(ISERROR(SMALL(H74:H77,4)),"-",SMALL(H74:H77,4))</f>
        <v>55</v>
      </c>
      <c r="J77" s="19"/>
      <c r="BA77" s="2">
        <v>1105</v>
      </c>
    </row>
    <row r="78" spans="1:53" ht="15" customHeight="1">
      <c r="A78" s="6"/>
      <c r="B78" s="7"/>
      <c r="C78" s="30">
        <v>1135</v>
      </c>
      <c r="D78" s="8" t="str">
        <f>IF(ISERROR(VLOOKUP($C78,'START LİSTE'!$B$6:$F$1027,2,0)),"",VLOOKUP($C78,'START LİSTE'!$B$6:$F$1027,2,0))</f>
        <v>YASİN YÜCEL</v>
      </c>
      <c r="E78" s="9" t="str">
        <f>IF(ISERROR(VLOOKUP($C78,'START LİSTE'!$B$6:$F$1027,4,0)),"",VLOOKUP($C78,'START LİSTE'!$B$6:$F$1027,4,0))</f>
        <v>T</v>
      </c>
      <c r="F78" s="86">
        <f>IF(ISERROR(VLOOKUP($C78,'FERDİ SONUÇ'!$B$6:$H$1140,6,0)),"",VLOOKUP($C78,'FERDİ SONUÇ'!$B$6:$H$1140,6,0))</f>
        <v>0</v>
      </c>
      <c r="G78" s="9">
        <f>IF(OR(E78="",F78="DQ",F78="DNF",F78="DNS",F78=""),"-",VLOOKUP(C78,'FERDİ SONUÇ'!$B$6:$H$1140,7,0))</f>
        <v>45</v>
      </c>
      <c r="H78" s="9">
        <f>IF(OR(E78="",E78="F",F78="DQ",F78="DNF",F78="DNS",F78=""),"-",VLOOKUP(C78,'FERDİ SONUÇ'!$B$6:$H$1140,7,0))</f>
        <v>45</v>
      </c>
      <c r="I78" s="11">
        <f>IF(ISERROR(SMALL(H78:H81,1)),"-",SMALL(H78:H81,1))</f>
        <v>42</v>
      </c>
      <c r="J78" s="12"/>
      <c r="BA78" s="2">
        <v>1108</v>
      </c>
    </row>
    <row r="79" spans="1:53" ht="15" customHeight="1">
      <c r="A79" s="13"/>
      <c r="B79" s="14"/>
      <c r="C79" s="31">
        <v>1136</v>
      </c>
      <c r="D79" s="15" t="str">
        <f>IF(ISERROR(VLOOKUP($C79,'START LİSTE'!$B$6:$F$1027,2,0)),"",VLOOKUP($C79,'START LİSTE'!$B$6:$F$1027,2,0))</f>
        <v>MEHMET TOKSÖZ</v>
      </c>
      <c r="E79" s="16" t="str">
        <f>IF(ISERROR(VLOOKUP($C79,'START LİSTE'!$B$6:$F$1027,4,0)),"",VLOOKUP($C79,'START LİSTE'!$B$6:$F$1027,4,0))</f>
        <v>T</v>
      </c>
      <c r="F79" s="87">
        <f>IF(ISERROR(VLOOKUP($C79,'FERDİ SONUÇ'!$B$6:$H$1140,6,0)),"",VLOOKUP($C79,'FERDİ SONUÇ'!$B$6:$H$1140,6,0))</f>
        <v>0</v>
      </c>
      <c r="G79" s="16">
        <f>IF(OR(E79="",F79="DQ",F79="DNF",F79="DNS",F79=""),"-",VLOOKUP(C79,'FERDİ SONUÇ'!$B$6:$H$1140,7,0))</f>
        <v>42</v>
      </c>
      <c r="H79" s="16">
        <f>IF(OR(E79="",E79="F",F79="DQ",F79="DNF",F79="DNS",F79=""),"-",VLOOKUP(C79,'FERDİ SONUÇ'!$B$6:$H$1140,7,0))</f>
        <v>42</v>
      </c>
      <c r="I79" s="18">
        <f>IF(ISERROR(SMALL(H78:H81,2)),"-",SMALL(H78:H81,2))</f>
        <v>44</v>
      </c>
      <c r="J79" s="19"/>
      <c r="BA79" s="2">
        <v>1109</v>
      </c>
    </row>
    <row r="80" spans="1:53" ht="15" customHeight="1">
      <c r="A80" s="32">
        <f>IF(AND(B80&lt;&gt;"",J80&lt;&gt;"DQ"),COUNT(J$6:J$125)-(RANK(J80,J$6:J$125)+COUNTIF(J$6:J80,J80))+2,IF(C78&lt;&gt;"",BA80,""))</f>
        <v>13</v>
      </c>
      <c r="B80" s="14" t="str">
        <f>IF(ISERROR(VLOOKUP(C78,'START LİSTE'!$B$6:$F$1027,3,0)),"",VLOOKUP(C78,'START LİSTE'!$B$6:$F$1027,3,0))</f>
        <v>MALATYA GHSK.</v>
      </c>
      <c r="C80" s="31">
        <v>1137</v>
      </c>
      <c r="D80" s="15" t="str">
        <f>IF(ISERROR(VLOOKUP($C80,'START LİSTE'!$B$6:$F$1027,2,0)),"",VLOOKUP($C80,'START LİSTE'!$B$6:$F$1027,2,0))</f>
        <v>YAKUP KOP</v>
      </c>
      <c r="E80" s="16" t="str">
        <f>IF(ISERROR(VLOOKUP($C80,'START LİSTE'!$B$6:$F$1027,4,0)),"",VLOOKUP($C80,'START LİSTE'!$B$6:$F$1027,4,0))</f>
        <v>T</v>
      </c>
      <c r="F80" s="87">
        <f>IF(ISERROR(VLOOKUP($C80,'FERDİ SONUÇ'!$B$6:$H$1140,6,0)),"",VLOOKUP($C80,'FERDİ SONUÇ'!$B$6:$H$1140,6,0))</f>
        <v>0</v>
      </c>
      <c r="G80" s="16">
        <f>IF(OR(E80="",F80="DQ",F80="DNF",F80="DNS",F80=""),"-",VLOOKUP(C80,'FERDİ SONUÇ'!$B$6:$H$1140,7,0))</f>
        <v>44</v>
      </c>
      <c r="H80" s="16">
        <f>IF(OR(E80="",E80="F",F80="DQ",F80="DNF",F80="DNS",F80=""),"-",VLOOKUP(C80,'FERDİ SONUÇ'!$B$6:$H$1140,7,0))</f>
        <v>44</v>
      </c>
      <c r="I80" s="18">
        <f>IF(ISERROR(SMALL(H78:H81,3)),"-",SMALL(H78:H81,3))</f>
        <v>45</v>
      </c>
      <c r="J80" s="20">
        <f>IF(C78="","",IF(OR(I78="-",I79="-",I80="-"),"DQ",SUM(I78,I79,I80)))</f>
        <v>131</v>
      </c>
      <c r="BA80" s="2">
        <v>1110</v>
      </c>
    </row>
    <row r="81" spans="1:53" ht="15" customHeight="1">
      <c r="A81" s="13"/>
      <c r="B81" s="14"/>
      <c r="C81" s="31">
        <v>1138</v>
      </c>
      <c r="D81" s="15" t="str">
        <f>IF(ISERROR(VLOOKUP($C81,'START LİSTE'!$B$6:$F$1027,2,0)),"",VLOOKUP($C81,'START LİSTE'!$B$6:$F$1027,2,0))</f>
        <v>EMRE KORKUT</v>
      </c>
      <c r="E81" s="16" t="str">
        <f>IF(ISERROR(VLOOKUP($C81,'START LİSTE'!$B$6:$F$1027,4,0)),"",VLOOKUP($C81,'START LİSTE'!$B$6:$F$1027,4,0))</f>
        <v>T</v>
      </c>
      <c r="F81" s="87">
        <f>IF(ISERROR(VLOOKUP($C81,'FERDİ SONUÇ'!$B$6:$H$1140,6,0)),"",VLOOKUP($C81,'FERDİ SONUÇ'!$B$6:$H$1140,6,0))</f>
        <v>0</v>
      </c>
      <c r="G81" s="16">
        <f>IF(OR(E81="",F81="DQ",F81="DNF",F81="DNS",F81=""),"-",VLOOKUP(C81,'FERDİ SONUÇ'!$B$6:$H$1140,7,0))</f>
        <v>70</v>
      </c>
      <c r="H81" s="16">
        <f>IF(OR(E81="",E81="F",F81="DQ",F81="DNF",F81="DNS",F81=""),"-",VLOOKUP(C81,'FERDİ SONUÇ'!$B$6:$H$1140,7,0))</f>
        <v>70</v>
      </c>
      <c r="I81" s="18">
        <f>IF(ISERROR(SMALL(H78:H81,4)),"-",SMALL(H78:H81,4))</f>
        <v>70</v>
      </c>
      <c r="J81" s="19"/>
      <c r="BA81" s="2">
        <v>1111</v>
      </c>
    </row>
    <row r="82" spans="1:53" ht="15" customHeight="1">
      <c r="A82" s="6"/>
      <c r="B82" s="7"/>
      <c r="C82" s="30">
        <v>1139</v>
      </c>
      <c r="D82" s="8" t="str">
        <f>IF(ISERROR(VLOOKUP($C82,'START LİSTE'!$B$6:$F$1027,2,0)),"",VLOOKUP($C82,'START LİSTE'!$B$6:$F$1027,2,0))</f>
        <v>SERKAN PARLAK</v>
      </c>
      <c r="E82" s="9" t="str">
        <f>IF(ISERROR(VLOOKUP($C82,'START LİSTE'!$B$6:$F$1027,4,0)),"",VLOOKUP($C82,'START LİSTE'!$B$6:$F$1027,4,0))</f>
        <v>T</v>
      </c>
      <c r="F82" s="86">
        <f>IF(ISERROR(VLOOKUP($C82,'FERDİ SONUÇ'!$B$6:$H$1140,6,0)),"",VLOOKUP($C82,'FERDİ SONUÇ'!$B$6:$H$1140,6,0))</f>
        <v>0</v>
      </c>
      <c r="G82" s="9">
        <f>IF(OR(E82="",F82="DQ",F82="DNF",F82="DNS",F82=""),"-",VLOOKUP(C82,'FERDİ SONUÇ'!$B$6:$H$1140,7,0))</f>
        <v>58</v>
      </c>
      <c r="H82" s="9">
        <f>IF(OR(E82="",E82="F",F82="DQ",F82="DNF",F82="DNS",F82=""),"-",VLOOKUP(C82,'FERDİ SONUÇ'!$B$6:$H$1140,7,0))</f>
        <v>58</v>
      </c>
      <c r="I82" s="11">
        <f>IF(ISERROR(SMALL(H82:H85,1)),"-",SMALL(H82:H85,1))</f>
        <v>58</v>
      </c>
      <c r="J82" s="12"/>
      <c r="BA82" s="2">
        <v>1114</v>
      </c>
    </row>
    <row r="83" spans="1:53" ht="15" customHeight="1">
      <c r="A83" s="13"/>
      <c r="B83" s="14"/>
      <c r="C83" s="31">
        <v>1140</v>
      </c>
      <c r="D83" s="15" t="str">
        <f>IF(ISERROR(VLOOKUP($C83,'START LİSTE'!$B$6:$F$1027,2,0)),"",VLOOKUP($C83,'START LİSTE'!$B$6:$F$1027,2,0))</f>
        <v>ABDULKADİR BEYBAŞI</v>
      </c>
      <c r="E83" s="16" t="str">
        <f>IF(ISERROR(VLOOKUP($C83,'START LİSTE'!$B$6:$F$1027,4,0)),"",VLOOKUP($C83,'START LİSTE'!$B$6:$F$1027,4,0))</f>
        <v>T</v>
      </c>
      <c r="F83" s="87">
        <f>IF(ISERROR(VLOOKUP($C83,'FERDİ SONUÇ'!$B$6:$H$1140,6,0)),"",VLOOKUP($C83,'FERDİ SONUÇ'!$B$6:$H$1140,6,0))</f>
        <v>0</v>
      </c>
      <c r="G83" s="16">
        <f>IF(OR(E83="",F83="DQ",F83="DNF",F83="DNS",F83=""),"-",VLOOKUP(C83,'FERDİ SONUÇ'!$B$6:$H$1140,7,0))</f>
        <v>72</v>
      </c>
      <c r="H83" s="16">
        <f>IF(OR(E83="",E83="F",F83="DQ",F83="DNF",F83="DNS",F83=""),"-",VLOOKUP(C83,'FERDİ SONUÇ'!$B$6:$H$1140,7,0))</f>
        <v>72</v>
      </c>
      <c r="I83" s="18">
        <f>IF(ISERROR(SMALL(H82:H85,2)),"-",SMALL(H82:H85,2))</f>
        <v>72</v>
      </c>
      <c r="J83" s="19"/>
      <c r="BA83" s="2">
        <v>1115</v>
      </c>
    </row>
    <row r="84" spans="1:53" ht="15" customHeight="1">
      <c r="A84" s="32">
        <f>IF(AND(B84&lt;&gt;"",J84&lt;&gt;"DQ"),COUNT(J$6:J$125)-(RANK(J84,J$6:J$125)+COUNTIF(J$6:J84,J84))+2,IF(C82&lt;&gt;"",BA84,""))</f>
        <v>20</v>
      </c>
      <c r="B84" s="14" t="str">
        <f>IF(ISERROR(VLOOKUP(C82,'START LİSTE'!$B$6:$F$1027,3,0)),"",VLOOKUP(C82,'START LİSTE'!$B$6:$F$1027,3,0))</f>
        <v>MALATYA KANO RAFTİNG SK.</v>
      </c>
      <c r="C84" s="31">
        <v>1141</v>
      </c>
      <c r="D84" s="15" t="str">
        <f>IF(ISERROR(VLOOKUP($C84,'START LİSTE'!$B$6:$F$1027,2,0)),"",VLOOKUP($C84,'START LİSTE'!$B$6:$F$1027,2,0))</f>
        <v>SERHAT GÜNDOĞDU</v>
      </c>
      <c r="E84" s="16" t="str">
        <f>IF(ISERROR(VLOOKUP($C84,'START LİSTE'!$B$6:$F$1027,4,0)),"",VLOOKUP($C84,'START LİSTE'!$B$6:$F$1027,4,0))</f>
        <v>T</v>
      </c>
      <c r="F84" s="87">
        <f>IF(ISERROR(VLOOKUP($C84,'FERDİ SONUÇ'!$B$6:$H$1140,6,0)),"",VLOOKUP($C84,'FERDİ SONUÇ'!$B$6:$H$1140,6,0))</f>
        <v>0</v>
      </c>
      <c r="G84" s="16">
        <f>IF(OR(E84="",F84="DQ",F84="DNF",F84="DNS",F84=""),"-",VLOOKUP(C84,'FERDİ SONUÇ'!$B$6:$H$1140,7,0))</f>
        <v>77</v>
      </c>
      <c r="H84" s="16">
        <f>IF(OR(E84="",E84="F",F84="DQ",F84="DNF",F84="DNS",F84=""),"-",VLOOKUP(C84,'FERDİ SONUÇ'!$B$6:$H$1140,7,0))</f>
        <v>77</v>
      </c>
      <c r="I84" s="18">
        <f>IF(ISERROR(SMALL(H82:H85,3)),"-",SMALL(H82:H85,3))</f>
        <v>77</v>
      </c>
      <c r="J84" s="20">
        <f>IF(C82="","",IF(OR(I82="-",I83="-",I84="-"),"DQ",SUM(I82,I83,I84)))</f>
        <v>207</v>
      </c>
      <c r="BA84" s="2">
        <v>1116</v>
      </c>
    </row>
    <row r="85" spans="1:53" ht="15" customHeight="1">
      <c r="A85" s="13"/>
      <c r="B85" s="14"/>
      <c r="C85" s="31">
        <v>1142</v>
      </c>
      <c r="D85" s="15" t="str">
        <f>IF(ISERROR(VLOOKUP($C85,'START LİSTE'!$B$6:$F$1027,2,0)),"",VLOOKUP($C85,'START LİSTE'!$B$6:$F$1027,2,0))</f>
        <v>FURKAN BİLGİN</v>
      </c>
      <c r="E85" s="16" t="str">
        <f>IF(ISERROR(VLOOKUP($C85,'START LİSTE'!$B$6:$F$1027,4,0)),"",VLOOKUP($C85,'START LİSTE'!$B$6:$F$1027,4,0))</f>
        <v>T</v>
      </c>
      <c r="F85" s="87">
        <f>IF(ISERROR(VLOOKUP($C85,'FERDİ SONUÇ'!$B$6:$H$1140,6,0)),"",VLOOKUP($C85,'FERDİ SONUÇ'!$B$6:$H$1140,6,0))</f>
        <v>0</v>
      </c>
      <c r="G85" s="16">
        <f>IF(OR(E85="",F85="DQ",F85="DNF",F85="DNS",F85=""),"-",VLOOKUP(C85,'FERDİ SONUÇ'!$B$6:$H$1140,7,0))</f>
        <v>81</v>
      </c>
      <c r="H85" s="16">
        <f>IF(OR(E85="",E85="F",F85="DQ",F85="DNF",F85="DNS",F85=""),"-",VLOOKUP(C85,'FERDİ SONUÇ'!$B$6:$H$1140,7,0))</f>
        <v>81</v>
      </c>
      <c r="I85" s="18">
        <f>IF(ISERROR(SMALL(H82:H85,4)),"-",SMALL(H82:H85,4))</f>
        <v>81</v>
      </c>
      <c r="J85" s="19"/>
      <c r="BA85" s="2">
        <v>1117</v>
      </c>
    </row>
    <row r="86" spans="1:53" ht="15" customHeight="1">
      <c r="A86" s="6"/>
      <c r="B86" s="7"/>
      <c r="C86" s="30">
        <v>1143</v>
      </c>
      <c r="D86" s="8" t="str">
        <f>IF(ISERROR(VLOOKUP($C86,'START LİSTE'!$B$6:$F$1027,2,0)),"",VLOOKUP($C86,'START LİSTE'!$B$6:$F$1027,2,0))</f>
        <v>MUSTAFA YILDIRIM</v>
      </c>
      <c r="E86" s="9" t="str">
        <f>IF(ISERROR(VLOOKUP($C86,'START LİSTE'!$B$6:$F$1027,4,0)),"",VLOOKUP($C86,'START LİSTE'!$B$6:$F$1027,4,0))</f>
        <v>T</v>
      </c>
      <c r="F86" s="86">
        <f>IF(ISERROR(VLOOKUP($C86,'FERDİ SONUÇ'!$B$6:$H$1140,6,0)),"",VLOOKUP($C86,'FERDİ SONUÇ'!$B$6:$H$1140,6,0))</f>
        <v>603</v>
      </c>
      <c r="G86" s="9">
        <f>IF(OR(E86="",F86="DQ",F86="DNF",F86="DNS",F86=""),"-",VLOOKUP(C86,'FERDİ SONUÇ'!$B$6:$H$1140,7,0))</f>
        <v>1</v>
      </c>
      <c r="H86" s="9">
        <f>IF(OR(E86="",E86="F",F86="DQ",F86="DNF",F86="DNS",F86=""),"-",VLOOKUP(C86,'FERDİ SONUÇ'!$B$6:$H$1140,7,0))</f>
        <v>1</v>
      </c>
      <c r="I86" s="11">
        <f>IF(ISERROR(SMALL(H86:H89,1)),"-",SMALL(H86:H89,1))</f>
        <v>1</v>
      </c>
      <c r="J86" s="12"/>
      <c r="BA86" s="2">
        <v>1120</v>
      </c>
    </row>
    <row r="87" spans="1:53" ht="15" customHeight="1">
      <c r="A87" s="13"/>
      <c r="B87" s="14"/>
      <c r="C87" s="31">
        <v>1144</v>
      </c>
      <c r="D87" s="15" t="str">
        <f>IF(ISERROR(VLOOKUP($C87,'START LİSTE'!$B$6:$F$1027,2,0)),"",VLOOKUP($C87,'START LİSTE'!$B$6:$F$1027,2,0))</f>
        <v>MEHMET ERTUGRUL KILINÇ</v>
      </c>
      <c r="E87" s="16" t="str">
        <f>IF(ISERROR(VLOOKUP($C87,'START LİSTE'!$B$6:$F$1027,4,0)),"",VLOOKUP($C87,'START LİSTE'!$B$6:$F$1027,4,0))</f>
        <v>T</v>
      </c>
      <c r="F87" s="87">
        <f>IF(ISERROR(VLOOKUP($C87,'FERDİ SONUÇ'!$B$6:$H$1140,6,0)),"",VLOOKUP($C87,'FERDİ SONUÇ'!$B$6:$H$1140,6,0))</f>
        <v>630</v>
      </c>
      <c r="G87" s="16">
        <f>IF(OR(E87="",F87="DQ",F87="DNF",F87="DNS",F87=""),"-",VLOOKUP(C87,'FERDİ SONUÇ'!$B$6:$H$1140,7,0))</f>
        <v>9</v>
      </c>
      <c r="H87" s="16">
        <f>IF(OR(E87="",E87="F",F87="DQ",F87="DNF",F87="DNS",F87=""),"-",VLOOKUP(C87,'FERDİ SONUÇ'!$B$6:$H$1140,7,0))</f>
        <v>9</v>
      </c>
      <c r="I87" s="18">
        <f>IF(ISERROR(SMALL(H86:H89,2)),"-",SMALL(H86:H89,2))</f>
        <v>9</v>
      </c>
      <c r="J87" s="19"/>
      <c r="BA87" s="2">
        <v>1121</v>
      </c>
    </row>
    <row r="88" spans="1:53" ht="15" customHeight="1">
      <c r="A88" s="32">
        <f>IF(AND(B88&lt;&gt;"",J88&lt;&gt;"DQ"),COUNT(J$6:J$125)-(RANK(J88,J$6:J$125)+COUNTIF(J$6:J88,J88))+2,IF(C86&lt;&gt;"",BA88,""))</f>
        <v>4</v>
      </c>
      <c r="B88" s="14" t="str">
        <f>IF(ISERROR(VLOOKUP(C86,'START LİSTE'!$B$6:$F$1027,3,0)),"",VLOOKUP(C86,'START LİSTE'!$B$6:$F$1027,3,0))</f>
        <v>GAZİANTEP ŞAHİNBEY BELEDİYE SPOR K.</v>
      </c>
      <c r="C88" s="31">
        <v>1145</v>
      </c>
      <c r="D88" s="15" t="str">
        <f>IF(ISERROR(VLOOKUP($C88,'START LİSTE'!$B$6:$F$1027,2,0)),"",VLOOKUP($C88,'START LİSTE'!$B$6:$F$1027,2,0))</f>
        <v>MUZAFFER YEŞİLBAĞ</v>
      </c>
      <c r="E88" s="16" t="str">
        <f>IF(ISERROR(VLOOKUP($C88,'START LİSTE'!$B$6:$F$1027,4,0)),"",VLOOKUP($C88,'START LİSTE'!$B$6:$F$1027,4,0))</f>
        <v>T</v>
      </c>
      <c r="F88" s="87">
        <f>IF(ISERROR(VLOOKUP($C88,'FERDİ SONUÇ'!$B$6:$H$1140,6,0)),"",VLOOKUP($C88,'FERDİ SONUÇ'!$B$6:$H$1140,6,0))</f>
        <v>650</v>
      </c>
      <c r="G88" s="16">
        <f>IF(OR(E88="",F88="DQ",F88="DNF",F88="DNS",F88=""),"-",VLOOKUP(C88,'FERDİ SONUÇ'!$B$6:$H$1140,7,0))</f>
        <v>27</v>
      </c>
      <c r="H88" s="16">
        <f>IF(OR(E88="",E88="F",F88="DQ",F88="DNF",F88="DNS",F88=""),"-",VLOOKUP(C88,'FERDİ SONUÇ'!$B$6:$H$1140,7,0))</f>
        <v>27</v>
      </c>
      <c r="I88" s="18">
        <f>IF(ISERROR(SMALL(H86:H89,3)),"-",SMALL(H86:H89,3))</f>
        <v>18</v>
      </c>
      <c r="J88" s="20">
        <f>IF(C86="","",IF(OR(I86="-",I87="-",I88="-"),"DQ",SUM(I86,I87,I88)))</f>
        <v>28</v>
      </c>
      <c r="BA88" s="2">
        <v>1122</v>
      </c>
    </row>
    <row r="89" spans="1:53" ht="15" customHeight="1">
      <c r="A89" s="13"/>
      <c r="B89" s="14"/>
      <c r="C89" s="31">
        <v>1146</v>
      </c>
      <c r="D89" s="15" t="str">
        <f>IF(ISERROR(VLOOKUP($C89,'START LİSTE'!$B$6:$F$1027,2,0)),"",VLOOKUP($C89,'START LİSTE'!$B$6:$F$1027,2,0))</f>
        <v>KADİR ÖZDEMİR</v>
      </c>
      <c r="E89" s="16" t="str">
        <f>IF(ISERROR(VLOOKUP($C89,'START LİSTE'!$B$6:$F$1027,4,0)),"",VLOOKUP($C89,'START LİSTE'!$B$6:$F$1027,4,0))</f>
        <v>T</v>
      </c>
      <c r="F89" s="87">
        <f>IF(ISERROR(VLOOKUP($C89,'FERDİ SONUÇ'!$B$6:$H$1140,6,0)),"",VLOOKUP($C89,'FERDİ SONUÇ'!$B$6:$H$1140,6,0))</f>
        <v>639</v>
      </c>
      <c r="G89" s="16">
        <f>IF(OR(E89="",F89="DQ",F89="DNF",F89="DNS",F89=""),"-",VLOOKUP(C89,'FERDİ SONUÇ'!$B$6:$H$1140,7,0))</f>
        <v>18</v>
      </c>
      <c r="H89" s="16">
        <f>IF(OR(E89="",E89="F",F89="DQ",F89="DNF",F89="DNS",F89=""),"-",VLOOKUP(C89,'FERDİ SONUÇ'!$B$6:$H$1140,7,0))</f>
        <v>18</v>
      </c>
      <c r="I89" s="18">
        <f>IF(ISERROR(SMALL(H86:H89,4)),"-",SMALL(H86:H89,4))</f>
        <v>27</v>
      </c>
      <c r="J89" s="19"/>
      <c r="BA89" s="2">
        <v>1123</v>
      </c>
    </row>
    <row r="90" spans="1:53" ht="15" customHeight="1">
      <c r="A90" s="6"/>
      <c r="B90" s="7"/>
      <c r="C90" s="30">
        <v>1147</v>
      </c>
      <c r="D90" s="8" t="str">
        <f>IF(ISERROR(VLOOKUP($C90,'START LİSTE'!$B$6:$F$1027,2,0)),"",VLOOKUP($C90,'START LİSTE'!$B$6:$F$1027,2,0))</f>
        <v>ÖMÜRCAN BULUT</v>
      </c>
      <c r="E90" s="9" t="str">
        <f>IF(ISERROR(VLOOKUP($C90,'START LİSTE'!$B$6:$F$1027,4,0)),"",VLOOKUP($C90,'START LİSTE'!$B$6:$F$1027,4,0))</f>
        <v>T</v>
      </c>
      <c r="F90" s="86">
        <f>IF(ISERROR(VLOOKUP($C90,'FERDİ SONUÇ'!$B$6:$H$1140,6,0)),"",VLOOKUP($C90,'FERDİ SONUÇ'!$B$6:$H$1140,6,0))</f>
        <v>0</v>
      </c>
      <c r="G90" s="9">
        <f>IF(OR(E90="",F90="DQ",F90="DNF",F90="DNS",F90=""),"-",VLOOKUP(C90,'FERDİ SONUÇ'!$B$6:$H$1140,7,0))</f>
        <v>83</v>
      </c>
      <c r="H90" s="9">
        <f>IF(OR(E90="",E90="F",F90="DQ",F90="DNF",F90="DNS",F90=""),"-",VLOOKUP(C90,'FERDİ SONUÇ'!$B$6:$H$1140,7,0))</f>
        <v>83</v>
      </c>
      <c r="I90" s="11">
        <f>IF(ISERROR(SMALL(H90:H93,1)),"-",SMALL(H90:H93,1))</f>
        <v>76</v>
      </c>
      <c r="J90" s="12"/>
      <c r="BA90" s="2">
        <v>1126</v>
      </c>
    </row>
    <row r="91" spans="1:53" ht="15" customHeight="1">
      <c r="A91" s="13"/>
      <c r="B91" s="14"/>
      <c r="C91" s="31">
        <v>1148</v>
      </c>
      <c r="D91" s="15" t="str">
        <f>IF(ISERROR(VLOOKUP($C91,'START LİSTE'!$B$6:$F$1027,2,0)),"",VLOOKUP($C91,'START LİSTE'!$B$6:$F$1027,2,0))</f>
        <v>EMİRCAN BULUT</v>
      </c>
      <c r="E91" s="16" t="str">
        <f>IF(ISERROR(VLOOKUP($C91,'START LİSTE'!$B$6:$F$1027,4,0)),"",VLOOKUP($C91,'START LİSTE'!$B$6:$F$1027,4,0))</f>
        <v>T</v>
      </c>
      <c r="F91" s="87">
        <f>IF(ISERROR(VLOOKUP($C91,'FERDİ SONUÇ'!$B$6:$H$1140,6,0)),"",VLOOKUP($C91,'FERDİ SONUÇ'!$B$6:$H$1140,6,0))</f>
        <v>0</v>
      </c>
      <c r="G91" s="16">
        <f>IF(OR(E91="",F91="DQ",F91="DNF",F91="DNS",F91=""),"-",VLOOKUP(C91,'FERDİ SONUÇ'!$B$6:$H$1140,7,0))</f>
        <v>76</v>
      </c>
      <c r="H91" s="16">
        <f>IF(OR(E91="",E91="F",F91="DQ",F91="DNF",F91="DNS",F91=""),"-",VLOOKUP(C91,'FERDİ SONUÇ'!$B$6:$H$1140,7,0))</f>
        <v>76</v>
      </c>
      <c r="I91" s="18">
        <f>IF(ISERROR(SMALL(H90:H93,2)),"-",SMALL(H90:H93,2))</f>
        <v>78</v>
      </c>
      <c r="J91" s="19"/>
      <c r="BA91" s="2">
        <v>1127</v>
      </c>
    </row>
    <row r="92" spans="1:53" ht="15" customHeight="1">
      <c r="A92" s="32">
        <f>IF(AND(B92&lt;&gt;"",J92&lt;&gt;"DQ"),COUNT(J$6:J$125)-(RANK(J92,J$6:J$125)+COUNTIF(J$6:J92,J92))+2,IF(C90&lt;&gt;"",BA92,""))</f>
        <v>21</v>
      </c>
      <c r="B92" s="14" t="str">
        <f>IF(ISERROR(VLOOKUP(C90,'START LİSTE'!$B$6:$F$1027,3,0)),"",VLOOKUP(C90,'START LİSTE'!$B$6:$F$1027,3,0))</f>
        <v>MALATYA UGD.SK.</v>
      </c>
      <c r="C92" s="31">
        <v>1149</v>
      </c>
      <c r="D92" s="15" t="str">
        <f>IF(ISERROR(VLOOKUP($C92,'START LİSTE'!$B$6:$F$1027,2,0)),"",VLOOKUP($C92,'START LİSTE'!$B$6:$F$1027,2,0))</f>
        <v>FIRAT KUYUMCU</v>
      </c>
      <c r="E92" s="16" t="str">
        <f>IF(ISERROR(VLOOKUP($C92,'START LİSTE'!$B$6:$F$1027,4,0)),"",VLOOKUP($C92,'START LİSTE'!$B$6:$F$1027,4,0))</f>
        <v>T</v>
      </c>
      <c r="F92" s="87">
        <f>IF(ISERROR(VLOOKUP($C92,'FERDİ SONUÇ'!$B$6:$H$1140,6,0)),"",VLOOKUP($C92,'FERDİ SONUÇ'!$B$6:$H$1140,6,0))</f>
        <v>0</v>
      </c>
      <c r="G92" s="16">
        <f>IF(OR(E92="",F92="DQ",F92="DNF",F92="DNS",F92=""),"-",VLOOKUP(C92,'FERDİ SONUÇ'!$B$6:$H$1140,7,0))</f>
        <v>79</v>
      </c>
      <c r="H92" s="16">
        <f>IF(OR(E92="",E92="F",F92="DQ",F92="DNF",F92="DNS",F92=""),"-",VLOOKUP(C92,'FERDİ SONUÇ'!$B$6:$H$1140,7,0))</f>
        <v>79</v>
      </c>
      <c r="I92" s="18">
        <f>IF(ISERROR(SMALL(H90:H93,3)),"-",SMALL(H90:H93,3))</f>
        <v>79</v>
      </c>
      <c r="J92" s="20">
        <f>IF(C90="","",IF(OR(I90="-",I91="-",I92="-"),"DQ",SUM(I90,I91,I92)))</f>
        <v>233</v>
      </c>
      <c r="BA92" s="2">
        <v>1128</v>
      </c>
    </row>
    <row r="93" spans="1:53" ht="15" customHeight="1">
      <c r="A93" s="13"/>
      <c r="B93" s="14"/>
      <c r="C93" s="31">
        <v>1150</v>
      </c>
      <c r="D93" s="15" t="str">
        <f>IF(ISERROR(VLOOKUP($C93,'START LİSTE'!$B$6:$F$1027,2,0)),"",VLOOKUP($C93,'START LİSTE'!$B$6:$F$1027,2,0))</f>
        <v>HÜSEYİN İLHAN</v>
      </c>
      <c r="E93" s="16" t="str">
        <f>IF(ISERROR(VLOOKUP($C93,'START LİSTE'!$B$6:$F$1027,4,0)),"",VLOOKUP($C93,'START LİSTE'!$B$6:$F$1027,4,0))</f>
        <v>T</v>
      </c>
      <c r="F93" s="87">
        <f>IF(ISERROR(VLOOKUP($C93,'FERDİ SONUÇ'!$B$6:$H$1140,6,0)),"",VLOOKUP($C93,'FERDİ SONUÇ'!$B$6:$H$1140,6,0))</f>
        <v>0</v>
      </c>
      <c r="G93" s="16">
        <f>IF(OR(E93="",F93="DQ",F93="DNF",F93="DNS",F93=""),"-",VLOOKUP(C93,'FERDİ SONUÇ'!$B$6:$H$1140,7,0))</f>
        <v>78</v>
      </c>
      <c r="H93" s="16">
        <f>IF(OR(E93="",E93="F",F93="DQ",F93="DNF",F93="DNS",F93=""),"-",VLOOKUP(C93,'FERDİ SONUÇ'!$B$6:$H$1140,7,0))</f>
        <v>78</v>
      </c>
      <c r="I93" s="18">
        <f>IF(ISERROR(SMALL(H90:H93,4)),"-",SMALL(H90:H93,4))</f>
        <v>83</v>
      </c>
      <c r="J93" s="19"/>
      <c r="BA93" s="2">
        <v>1129</v>
      </c>
    </row>
    <row r="94" spans="1:53" ht="15" customHeight="1">
      <c r="A94" s="6"/>
      <c r="B94" s="7"/>
      <c r="C94" s="30"/>
      <c r="D94" s="8">
        <f>IF(ISERROR(VLOOKUP($C94,'START LİSTE'!$B$6:$F$1027,2,0)),"",VLOOKUP($C94,'START LİSTE'!$B$6:$F$1027,2,0))</f>
      </c>
      <c r="E94" s="9">
        <f>IF(ISERROR(VLOOKUP($C94,'START LİSTE'!$B$6:$F$1027,4,0)),"",VLOOKUP($C94,'START LİSTE'!$B$6:$F$1027,4,0))</f>
      </c>
      <c r="F94" s="86">
        <f>IF(ISERROR(VLOOKUP($C94,'FERDİ SONUÇ'!$B$6:$H$1140,6,0)),"",VLOOKUP($C94,'FERDİ SONUÇ'!$B$6:$H$1140,6,0))</f>
      </c>
      <c r="G94" s="9" t="str">
        <f>IF(OR(E94="",F94="DQ",F94="DNF",F94="DNS",F94=""),"-",VLOOKUP(C94,'FERDİ SONUÇ'!$B$6:$H$1140,7,0))</f>
        <v>-</v>
      </c>
      <c r="H94" s="9" t="str">
        <f>IF(OR(E94="",E94="F",F94="DQ",F94="DNF",F94="DNS",F94=""),"-",VLOOKUP(C94,'FERDİ SONUÇ'!$B$6:$H$1140,7,0))</f>
        <v>-</v>
      </c>
      <c r="I94" s="11" t="str">
        <f>IF(ISERROR(SMALL(H94:H97,1)),"-",SMALL(H94:H97,1))</f>
        <v>-</v>
      </c>
      <c r="J94" s="12"/>
      <c r="BA94" s="2">
        <v>1132</v>
      </c>
    </row>
    <row r="95" spans="1:53" ht="15" customHeight="1">
      <c r="A95" s="13"/>
      <c r="B95" s="14"/>
      <c r="C95" s="31"/>
      <c r="D95" s="15">
        <f>IF(ISERROR(VLOOKUP($C95,'START LİSTE'!$B$6:$F$1027,2,0)),"",VLOOKUP($C95,'START LİSTE'!$B$6:$F$1027,2,0))</f>
      </c>
      <c r="E95" s="16">
        <f>IF(ISERROR(VLOOKUP($C95,'START LİSTE'!$B$6:$F$1027,4,0)),"",VLOOKUP($C95,'START LİSTE'!$B$6:$F$1027,4,0))</f>
      </c>
      <c r="F95" s="87">
        <f>IF(ISERROR(VLOOKUP($C95,'FERDİ SONUÇ'!$B$6:$H$1140,6,0)),"",VLOOKUP($C95,'FERDİ SONUÇ'!$B$6:$H$1140,6,0))</f>
      </c>
      <c r="G95" s="16" t="str">
        <f>IF(OR(E95="",F95="DQ",F95="DNF",F95="DNS",F95=""),"-",VLOOKUP(C95,'FERDİ SONUÇ'!$B$6:$H$1140,7,0))</f>
        <v>-</v>
      </c>
      <c r="H95" s="16" t="str">
        <f>IF(OR(E95="",E95="F",F95="DQ",F95="DNF",F95="DNS",F95=""),"-",VLOOKUP(C95,'FERDİ SONUÇ'!$B$6:$H$1140,7,0))</f>
        <v>-</v>
      </c>
      <c r="I95" s="18" t="str">
        <f>IF(ISERROR(SMALL(H94:H97,2)),"-",SMALL(H94:H97,2))</f>
        <v>-</v>
      </c>
      <c r="J95" s="19"/>
      <c r="BA95" s="2">
        <v>1133</v>
      </c>
    </row>
    <row r="96" spans="1:53" ht="15" customHeight="1">
      <c r="A96" s="32">
        <f>IF(AND(B96&lt;&gt;"",J96&lt;&gt;"DQ"),COUNT(J$6:J$125)-(RANK(J96,J$6:J$125)+COUNTIF(J$6:J96,J96))+2,IF(C94&lt;&gt;"",BA96,""))</f>
      </c>
      <c r="B96" s="14">
        <f>IF(ISERROR(VLOOKUP(C94,'START LİSTE'!$B$6:$F$1027,3,0)),"",VLOOKUP(C94,'START LİSTE'!$B$6:$F$1027,3,0))</f>
      </c>
      <c r="C96" s="31"/>
      <c r="D96" s="15">
        <f>IF(ISERROR(VLOOKUP($C96,'START LİSTE'!$B$6:$F$1027,2,0)),"",VLOOKUP($C96,'START LİSTE'!$B$6:$F$1027,2,0))</f>
      </c>
      <c r="E96" s="16">
        <f>IF(ISERROR(VLOOKUP($C96,'START LİSTE'!$B$6:$F$1027,4,0)),"",VLOOKUP($C96,'START LİSTE'!$B$6:$F$1027,4,0))</f>
      </c>
      <c r="F96" s="87">
        <f>IF(ISERROR(VLOOKUP($C96,'FERDİ SONUÇ'!$B$6:$H$1140,6,0)),"",VLOOKUP($C96,'FERDİ SONUÇ'!$B$6:$H$1140,6,0))</f>
      </c>
      <c r="G96" s="16" t="str">
        <f>IF(OR(E96="",F96="DQ",F96="DNF",F96="DNS",F96=""),"-",VLOOKUP(C96,'FERDİ SONUÇ'!$B$6:$H$1140,7,0))</f>
        <v>-</v>
      </c>
      <c r="H96" s="16" t="str">
        <f>IF(OR(E96="",E96="F",F96="DQ",F96="DNF",F96="DNS",F96=""),"-",VLOOKUP(C96,'FERDİ SONUÇ'!$B$6:$H$1140,7,0))</f>
        <v>-</v>
      </c>
      <c r="I96" s="18" t="str">
        <f>IF(ISERROR(SMALL(H94:H97,3)),"-",SMALL(H94:H97,3))</f>
        <v>-</v>
      </c>
      <c r="J96" s="20">
        <f>IF(C94="","",IF(OR(I94="-",I95="-",I96="-"),"DQ",SUM(I94,I95,I96)))</f>
      </c>
      <c r="BA96" s="2">
        <v>1134</v>
      </c>
    </row>
    <row r="97" spans="1:53" ht="15" customHeight="1">
      <c r="A97" s="13"/>
      <c r="B97" s="14"/>
      <c r="C97" s="31"/>
      <c r="D97" s="15">
        <f>IF(ISERROR(VLOOKUP($C97,'START LİSTE'!$B$6:$F$1027,2,0)),"",VLOOKUP($C97,'START LİSTE'!$B$6:$F$1027,2,0))</f>
      </c>
      <c r="E97" s="16">
        <f>IF(ISERROR(VLOOKUP($C97,'START LİSTE'!$B$6:$F$1027,4,0)),"",VLOOKUP($C97,'START LİSTE'!$B$6:$F$1027,4,0))</f>
      </c>
      <c r="F97" s="87">
        <f>IF(ISERROR(VLOOKUP($C97,'FERDİ SONUÇ'!$B$6:$H$1140,6,0)),"",VLOOKUP($C97,'FERDİ SONUÇ'!$B$6:$H$1140,6,0))</f>
      </c>
      <c r="G97" s="16" t="str">
        <f>IF(OR(E97="",F97="DQ",F97="DNF",F97="DNS",F97=""),"-",VLOOKUP(C97,'FERDİ SONUÇ'!$B$6:$H$1140,7,0))</f>
        <v>-</v>
      </c>
      <c r="H97" s="16" t="str">
        <f>IF(OR(E97="",E97="F",F97="DQ",F97="DNF",F97="DNS",F97=""),"-",VLOOKUP(C97,'FERDİ SONUÇ'!$B$6:$H$1140,7,0))</f>
        <v>-</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K125"/>
  <sheetViews>
    <sheetView view="pageBreakPreview" zoomScaleSheetLayoutView="100" zoomScalePageLayoutView="0" workbookViewId="0" topLeftCell="A31">
      <selection activeCell="K18" sqref="K18"/>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1" t="str">
        <f>KAPAK!A2</f>
        <v>Türkiye Atletizm Federasyonu
Elazığ Atletizm İl Temsilciliği</v>
      </c>
      <c r="B1" s="191"/>
      <c r="C1" s="191"/>
      <c r="D1" s="191"/>
      <c r="E1" s="191"/>
      <c r="F1" s="191"/>
      <c r="G1" s="191"/>
      <c r="H1" s="191"/>
    </row>
    <row r="2" spans="1:8" s="1" customFormat="1" ht="20.25" customHeight="1">
      <c r="A2" s="185" t="str">
        <f>KAPAK!B24</f>
        <v>KÜÇÜK VE YILDIZ KULÜPLER BÖL. KROS L. YRŞ. 2. KADEME</v>
      </c>
      <c r="B2" s="185"/>
      <c r="C2" s="185"/>
      <c r="D2" s="185"/>
      <c r="E2" s="185"/>
      <c r="F2" s="185"/>
      <c r="G2" s="185"/>
      <c r="H2" s="185"/>
    </row>
    <row r="3" spans="1:8" s="1" customFormat="1" ht="23.25" customHeight="1">
      <c r="A3" s="192" t="str">
        <f>KAPAK!B27</f>
        <v>ELAZIĞ</v>
      </c>
      <c r="B3" s="192"/>
      <c r="C3" s="192"/>
      <c r="D3" s="192"/>
      <c r="E3" s="192"/>
      <c r="F3" s="192"/>
      <c r="G3" s="192"/>
      <c r="H3" s="192"/>
    </row>
    <row r="4" spans="1:8" s="1" customFormat="1" ht="17.25" customHeight="1">
      <c r="A4" s="193" t="str">
        <f>KAPAK!B26</f>
        <v>Küçük Erkekler ( 1999-2001 )</v>
      </c>
      <c r="B4" s="193"/>
      <c r="C4" s="194" t="str">
        <f>KAPAK!B25</f>
        <v>2000 Metre</v>
      </c>
      <c r="D4" s="194"/>
      <c r="E4" s="144"/>
      <c r="F4" s="190">
        <f>KAPAK!B28</f>
        <v>41693.430555555555</v>
      </c>
      <c r="G4" s="190"/>
      <c r="H4" s="190"/>
    </row>
    <row r="5" spans="1:8" s="4" customFormat="1" ht="29.25" customHeight="1">
      <c r="A5" s="89" t="s">
        <v>5</v>
      </c>
      <c r="B5" s="90" t="s">
        <v>27</v>
      </c>
      <c r="C5" s="91" t="s">
        <v>1</v>
      </c>
      <c r="D5" s="90" t="s">
        <v>3</v>
      </c>
      <c r="E5" s="90" t="s">
        <v>8</v>
      </c>
      <c r="F5" s="90" t="s">
        <v>7</v>
      </c>
      <c r="G5" s="92" t="s">
        <v>15</v>
      </c>
      <c r="H5" s="90" t="s">
        <v>6</v>
      </c>
    </row>
    <row r="6" spans="1:11" s="1" customFormat="1" ht="14.25" customHeight="1">
      <c r="A6" s="6"/>
      <c r="B6" s="7"/>
      <c r="C6" s="121">
        <f>IF(A8="","",INDEX('TAKIM KAYIT'!$C$6:$C$125,MATCH(C8,'TAKIM KAYIT'!$C$6:$C$125,0)-2))</f>
        <v>1103</v>
      </c>
      <c r="D6" s="122" t="str">
        <f>IF(ISERROR(VLOOKUP($C6,'START LİSTE'!$B$6:$F$1027,2,0)),"",VLOOKUP($C6,'START LİSTE'!$B$6:$F$1027,2,0))</f>
        <v>ŞİRİN KARABAL</v>
      </c>
      <c r="E6" s="123" t="str">
        <f>IF(ISERROR(VLOOKUP($C6,'START LİSTE'!$B$6:$F$1027,4,0)),"",VLOOKUP($C6,'START LİSTE'!$B$6:$F$1027,4,0))</f>
        <v>T</v>
      </c>
      <c r="F6" s="124">
        <f>IF(ISERROR(VLOOKUP($C6,'FERDİ SONUÇ'!$B$6:$H$1140,6,0)),"",VLOOKUP($C6,'FERDİ SONUÇ'!$B$6:$H$1140,6,0))</f>
        <v>609</v>
      </c>
      <c r="G6" s="125">
        <f>IF(OR(E6="",F6="DQ",F6="DNF",F6="DNS",F6=""),"-",VLOOKUP(C6,'FERDİ SONUÇ'!$B$6:$H$1140,7,0))</f>
        <v>3</v>
      </c>
      <c r="H6" s="126"/>
      <c r="K6" s="148"/>
    </row>
    <row r="7" spans="1:8" s="1" customFormat="1" ht="14.25" customHeight="1">
      <c r="A7" s="13"/>
      <c r="B7" s="14"/>
      <c r="C7" s="127">
        <f>IF(A8="","",INDEX('TAKIM KAYIT'!$C$6:$C$125,MATCH(C8,'TAKIM KAYIT'!$C$6:$C$125,0)-1))</f>
        <v>1104</v>
      </c>
      <c r="D7" s="128" t="str">
        <f>IF(ISERROR(VLOOKUP($C7,'START LİSTE'!$B$6:$F$1027,2,0)),"",VLOOKUP($C7,'START LİSTE'!$B$6:$F$1027,2,0))</f>
        <v>FIRAT DEMİR</v>
      </c>
      <c r="E7" s="129" t="str">
        <f>IF(ISERROR(VLOOKUP($C7,'START LİSTE'!$B$6:$F$1027,4,0)),"",VLOOKUP($C7,'START LİSTE'!$B$6:$F$1027,4,0))</f>
        <v>T</v>
      </c>
      <c r="F7" s="130">
        <f>IF(ISERROR(VLOOKUP($C7,'FERDİ SONUÇ'!$B$6:$H$1140,6,0)),"",VLOOKUP($C7,'FERDİ SONUÇ'!$B$6:$H$1140,6,0))</f>
        <v>625</v>
      </c>
      <c r="G7" s="131">
        <f>IF(OR(E7="",F7="DQ",F7="DNF",F7="DNS",F7=""),"-",VLOOKUP(C7,'FERDİ SONUÇ'!$B$6:$H$1140,7,0))</f>
        <v>6</v>
      </c>
      <c r="H7" s="132"/>
    </row>
    <row r="8" spans="1:8" s="1" customFormat="1" ht="14.25" customHeight="1">
      <c r="A8" s="39">
        <f>IF(ISERROR(SMALL('TAKIM KAYIT'!$A$6:$A$125,1)),"",SMALL('TAKIM KAYIT'!$A$6:$A$125,1))</f>
        <v>1</v>
      </c>
      <c r="B8" s="14" t="str">
        <f>IF(A8="","",VLOOKUP(A8,'TAKIM KAYIT'!$A$6:$J$125,2,FALSE))</f>
        <v>DİYARBAKIR KAYAPINAR</v>
      </c>
      <c r="C8" s="127">
        <f>IF(A8="","",VLOOKUP(A8,'TAKIM KAYIT'!$A$6:$J$125,3,FALSE))</f>
        <v>1105</v>
      </c>
      <c r="D8" s="128" t="str">
        <f>IF(ISERROR(VLOOKUP($C8,'START LİSTE'!$B$6:$F$1027,2,0)),"",VLOOKUP($C8,'START LİSTE'!$B$6:$F$1027,2,0))</f>
        <v>MUSA BATURAY</v>
      </c>
      <c r="E8" s="129" t="str">
        <f>IF(ISERROR(VLOOKUP($C8,'START LİSTE'!$B$6:$F$1027,4,0)),"",VLOOKUP($C8,'START LİSTE'!$B$6:$F$1027,4,0))</f>
        <v>T</v>
      </c>
      <c r="F8" s="130">
        <f>IF(ISERROR(VLOOKUP($C8,'FERDİ SONUÇ'!$B$6:$H$1140,6,0)),"",VLOOKUP($C8,'FERDİ SONUÇ'!$B$6:$H$1140,6,0))</f>
        <v>652</v>
      </c>
      <c r="G8" s="131">
        <f>IF(OR(E8="",F8="DQ",F8="DNF",F8="DNS",F8=""),"-",VLOOKUP(C8,'FERDİ SONUÇ'!$B$6:$H$1140,7,0))</f>
        <v>29</v>
      </c>
      <c r="H8" s="132">
        <f>IF(A8="","",VLOOKUP(A8,'TAKIM KAYIT'!$A$6:$K$125,10,FALSE))</f>
        <v>26</v>
      </c>
    </row>
    <row r="9" spans="1:8" s="1" customFormat="1" ht="14.25" customHeight="1">
      <c r="A9" s="13"/>
      <c r="B9" s="14"/>
      <c r="C9" s="127">
        <f>IF(A8="","",INDEX('TAKIM KAYIT'!$C$6:$C$125,MATCH(C8,'TAKIM KAYIT'!$C$6:$C$125,0)+1))</f>
        <v>1106</v>
      </c>
      <c r="D9" s="128" t="str">
        <f>IF(ISERROR(VLOOKUP($C9,'START LİSTE'!$B$6:$F$1027,2,0)),"",VLOOKUP($C9,'START LİSTE'!$B$6:$F$1027,2,0))</f>
        <v>MUSTAFA DEMİR</v>
      </c>
      <c r="E9" s="129" t="str">
        <f>IF(ISERROR(VLOOKUP($C9,'START LİSTE'!$B$6:$F$1027,4,0)),"",VLOOKUP($C9,'START LİSTE'!$B$6:$F$1027,4,0))</f>
        <v>T</v>
      </c>
      <c r="F9" s="130">
        <f>IF(ISERROR(VLOOKUP($C9,'FERDİ SONUÇ'!$B$6:$H$1140,6,0)),"",VLOOKUP($C9,'FERDİ SONUÇ'!$B$6:$H$1140,6,0))</f>
        <v>639</v>
      </c>
      <c r="G9" s="131">
        <f>IF(OR(E9="",F9="DQ",F9="DNF",F9="DNS",F9=""),"-",VLOOKUP(C9,'FERDİ SONUÇ'!$B$6:$H$1140,7,0))</f>
        <v>17</v>
      </c>
      <c r="H9" s="132"/>
    </row>
    <row r="10" spans="1:8" ht="14.25" customHeight="1">
      <c r="A10" s="6"/>
      <c r="B10" s="7"/>
      <c r="C10" s="121">
        <f>IF(A12="","",INDEX('TAKIM KAYIT'!$C$6:$C$125,MATCH(C12,'TAKIM KAYIT'!$C$6:$C$125,0)-2))</f>
        <v>1079</v>
      </c>
      <c r="D10" s="122" t="str">
        <f>IF(ISERROR(VLOOKUP($C10,'START LİSTE'!$B$6:$F$1027,2,0)),"",VLOOKUP($C10,'START LİSTE'!$B$6:$F$1027,2,0))</f>
        <v>SELMAN İLHAN</v>
      </c>
      <c r="E10" s="123" t="str">
        <f>IF(ISERROR(VLOOKUP($C10,'START LİSTE'!$B$6:$F$1027,4,0)),"",VLOOKUP($C10,'START LİSTE'!$B$6:$F$1027,4,0))</f>
        <v>T</v>
      </c>
      <c r="F10" s="124">
        <f>IF(ISERROR(VLOOKUP($C10,'FERDİ SONUÇ'!$B$6:$H$1140,6,0)),"",VLOOKUP($C10,'FERDİ SONUÇ'!$B$6:$H$1140,6,0))</f>
        <v>644</v>
      </c>
      <c r="G10" s="125">
        <f>IF(OR(E10="",F10="DQ",F10="DNF",F10="DNS",F10=""),"-",VLOOKUP(C10,'FERDİ SONUÇ'!$B$6:$H$1140,7,0))</f>
        <v>20</v>
      </c>
      <c r="H10" s="126"/>
    </row>
    <row r="11" spans="1:8" ht="14.25" customHeight="1">
      <c r="A11" s="13"/>
      <c r="B11" s="14"/>
      <c r="C11" s="127">
        <f>IF(A12="","",INDEX('TAKIM KAYIT'!$C$6:$C$125,MATCH(C12,'TAKIM KAYIT'!$C$6:$C$125,0)-1))</f>
        <v>1080</v>
      </c>
      <c r="D11" s="128" t="str">
        <f>IF(ISERROR(VLOOKUP($C11,'START LİSTE'!$B$6:$F$1027,2,0)),"",VLOOKUP($C11,'START LİSTE'!$B$6:$F$1027,2,0))</f>
        <v>OSMAN TOĞYILDIZ</v>
      </c>
      <c r="E11" s="129" t="str">
        <f>IF(ISERROR(VLOOKUP($C11,'START LİSTE'!$B$6:$F$1027,4,0)),"",VLOOKUP($C11,'START LİSTE'!$B$6:$F$1027,4,0))</f>
        <v>T</v>
      </c>
      <c r="F11" s="130">
        <f>IF(ISERROR(VLOOKUP($C11,'FERDİ SONUÇ'!$B$6:$H$1140,6,0)),"",VLOOKUP($C11,'FERDİ SONUÇ'!$B$6:$H$1140,6,0))</f>
        <v>0</v>
      </c>
      <c r="G11" s="131">
        <f>IF(OR(E11="",F11="DQ",F11="DNF",F11="DNS",F11=""),"-",VLOOKUP(C11,'FERDİ SONUÇ'!$B$6:$H$1140,7,0))</f>
        <v>33</v>
      </c>
      <c r="H11" s="132"/>
    </row>
    <row r="12" spans="1:8" ht="14.25" customHeight="1">
      <c r="A12" s="39">
        <f>IF(ISERROR(SMALL('TAKIM KAYIT'!$A$6:$A$125,2)),"",SMALL('TAKIM KAYIT'!$A$6:$A$125,2))</f>
        <v>2</v>
      </c>
      <c r="B12" s="14" t="str">
        <f>IF(A12="","",VLOOKUP(A12,'TAKIM KAYIT'!$A$6:$J$125,2,FALSE))</f>
        <v>BATMAN-PETROLSPOR KLB.</v>
      </c>
      <c r="C12" s="127">
        <f>IF(A12="","",VLOOKUP(A12,'TAKIM KAYIT'!$A$6:$J$125,3,FALSE))</f>
        <v>1081</v>
      </c>
      <c r="D12" s="128" t="str">
        <f>IF(ISERROR(VLOOKUP($C12,'START LİSTE'!$B$6:$F$1027,2,0)),"",VLOOKUP($C12,'START LİSTE'!$B$6:$F$1027,2,0))</f>
        <v>VEYSEL TEMUÇİN</v>
      </c>
      <c r="E12" s="129" t="str">
        <f>IF(ISERROR(VLOOKUP($C12,'START LİSTE'!$B$6:$F$1027,4,0)),"",VLOOKUP($C12,'START LİSTE'!$B$6:$F$1027,4,0))</f>
        <v>T</v>
      </c>
      <c r="F12" s="130">
        <f>IF(ISERROR(VLOOKUP($C12,'FERDİ SONUÇ'!$B$6:$H$1140,6,0)),"",VLOOKUP($C12,'FERDİ SONUÇ'!$B$6:$H$1140,6,0))</f>
        <v>608</v>
      </c>
      <c r="G12" s="131">
        <f>IF(OR(E12="",F12="DQ",F12="DNF",F12="DNS",F12=""),"-",VLOOKUP(C12,'FERDİ SONUÇ'!$B$6:$H$1140,7,0))</f>
        <v>2</v>
      </c>
      <c r="H12" s="132">
        <f>IF(A12="","",VLOOKUP(A12,'TAKIM KAYIT'!$A$6:$J$125,10,FALSE))</f>
        <v>26</v>
      </c>
    </row>
    <row r="13" spans="1:8" ht="14.25" customHeight="1">
      <c r="A13" s="13"/>
      <c r="B13" s="14"/>
      <c r="C13" s="127">
        <f>IF(A12="","",INDEX('TAKIM KAYIT'!$C$6:$C$125,MATCH(C12,'TAKIM KAYIT'!$C$6:$C$125,0)+1))</f>
        <v>1082</v>
      </c>
      <c r="D13" s="128" t="str">
        <f>IF(ISERROR(VLOOKUP($C13,'START LİSTE'!$B$6:$F$1027,2,0)),"",VLOOKUP($C13,'START LİSTE'!$B$6:$F$1027,2,0))</f>
        <v>SAMET DEMİR</v>
      </c>
      <c r="E13" s="129" t="str">
        <f>IF(ISERROR(VLOOKUP($C13,'START LİSTE'!$B$6:$F$1027,4,0)),"",VLOOKUP($C13,'START LİSTE'!$B$6:$F$1027,4,0))</f>
        <v>T</v>
      </c>
      <c r="F13" s="130">
        <f>IF(ISERROR(VLOOKUP($C13,'FERDİ SONUÇ'!$B$6:$H$1140,6,0)),"",VLOOKUP($C13,'FERDİ SONUÇ'!$B$6:$H$1140,6,0))</f>
        <v>612</v>
      </c>
      <c r="G13" s="131">
        <f>IF(OR(E13="",F13="DQ",F13="DNF",F13="DNS",F13=""),"-",VLOOKUP(C13,'FERDİ SONUÇ'!$B$6:$H$1140,7,0))</f>
        <v>4</v>
      </c>
      <c r="H13" s="132"/>
    </row>
    <row r="14" spans="1:8" ht="14.25" customHeight="1">
      <c r="A14" s="6"/>
      <c r="B14" s="7"/>
      <c r="C14" s="121">
        <f>IF(A16="","",INDEX('TAKIM KAYIT'!$C$6:$C$125,MATCH(C16,'TAKIM KAYIT'!$C$6:$C$125,0)-2))</f>
        <v>1083</v>
      </c>
      <c r="D14" s="122" t="str">
        <f>IF(ISERROR(VLOOKUP($C14,'START LİSTE'!$B$6:$F$1027,2,0)),"",VLOOKUP($C14,'START LİSTE'!$B$6:$F$1027,2,0))</f>
        <v>AHMET TURAN</v>
      </c>
      <c r="E14" s="123" t="str">
        <f>IF(ISERROR(VLOOKUP($C14,'START LİSTE'!$B$6:$F$1027,4,0)),"",VLOOKUP($C14,'START LİSTE'!$B$6:$F$1027,4,0))</f>
        <v>T</v>
      </c>
      <c r="F14" s="124">
        <f>IF(ISERROR(VLOOKUP($C14,'FERDİ SONUÇ'!$B$6:$H$1140,6,0)),"",VLOOKUP($C14,'FERDİ SONUÇ'!$B$6:$H$1140,6,0))</f>
        <v>629</v>
      </c>
      <c r="G14" s="125">
        <f>IF(OR(E14="",F14="DQ",F14="DNF",F14="DNS",F14=""),"-",VLOOKUP(C14,'FERDİ SONUÇ'!$B$6:$H$1140,7,0))</f>
        <v>7</v>
      </c>
      <c r="H14" s="126"/>
    </row>
    <row r="15" spans="1:8" ht="14.25" customHeight="1">
      <c r="A15" s="13"/>
      <c r="B15" s="14"/>
      <c r="C15" s="127">
        <f>IF(A16="","",INDEX('TAKIM KAYIT'!$C$6:$C$125,MATCH(C16,'TAKIM KAYIT'!$C$6:$C$125,0)-1))</f>
        <v>1084</v>
      </c>
      <c r="D15" s="128" t="str">
        <f>IF(ISERROR(VLOOKUP($C15,'START LİSTE'!$B$6:$F$1027,2,0)),"",VLOOKUP($C15,'START LİSTE'!$B$6:$F$1027,2,0))</f>
        <v>HAKAN BULUT</v>
      </c>
      <c r="E15" s="129" t="str">
        <f>IF(ISERROR(VLOOKUP($C15,'START LİSTE'!$B$6:$F$1027,4,0)),"",VLOOKUP($C15,'START LİSTE'!$B$6:$F$1027,4,0))</f>
        <v>T</v>
      </c>
      <c r="F15" s="130">
        <f>IF(ISERROR(VLOOKUP($C15,'FERDİ SONUÇ'!$B$6:$H$1140,6,0)),"",VLOOKUP($C15,'FERDİ SONUÇ'!$B$6:$H$1140,6,0))</f>
        <v>630</v>
      </c>
      <c r="G15" s="131">
        <f>IF(OR(E15="",F15="DQ",F15="DNF",F15="DNS",F15=""),"-",VLOOKUP(C15,'FERDİ SONUÇ'!$B$6:$H$1140,7,0))</f>
        <v>8</v>
      </c>
      <c r="H15" s="132"/>
    </row>
    <row r="16" spans="1:8" ht="14.25" customHeight="1">
      <c r="A16" s="39">
        <f>IF(ISERROR(SMALL('TAKIM KAYIT'!$A$6:$A$125,3)),"",SMALL('TAKIM KAYIT'!$A$6:$A$125,3))</f>
        <v>3</v>
      </c>
      <c r="B16" s="14" t="str">
        <f>IF(A16="","",VLOOKUP(A16,'TAKIM KAYIT'!$A$6:$J$125,2,FALSE))</f>
        <v>MARDİN  MARGENÇ </v>
      </c>
      <c r="C16" s="127">
        <f>IF(A16="","",VLOOKUP(A16,'TAKIM KAYIT'!$A$6:$J$125,3,FALSE))</f>
        <v>1085</v>
      </c>
      <c r="D16" s="128" t="str">
        <f>IF(ISERROR(VLOOKUP($C16,'START LİSTE'!$B$6:$F$1027,2,0)),"",VLOOKUP($C16,'START LİSTE'!$B$6:$F$1027,2,0))</f>
        <v>MEHMET ALİ KERELTİ</v>
      </c>
      <c r="E16" s="129" t="str">
        <f>IF(ISERROR(VLOOKUP($C16,'START LİSTE'!$B$6:$F$1027,4,0)),"",VLOOKUP($C16,'START LİSTE'!$B$6:$F$1027,4,0))</f>
        <v>T</v>
      </c>
      <c r="F16" s="130">
        <f>IF(ISERROR(VLOOKUP($C16,'FERDİ SONUÇ'!$B$6:$H$1140,6,0)),"",VLOOKUP($C16,'FERDİ SONUÇ'!$B$6:$H$1140,6,0))</f>
        <v>0</v>
      </c>
      <c r="G16" s="131">
        <f>IF(OR(E16="",F16="DQ",F16="DNF",F16="DNS",F16=""),"-",VLOOKUP(C16,'FERDİ SONUÇ'!$B$6:$H$1140,7,0))</f>
        <v>37</v>
      </c>
      <c r="H16" s="132">
        <f>IF(A16="","",VLOOKUP(A16,'TAKIM KAYIT'!$A$6:$K$125,10,FALSE))</f>
        <v>27</v>
      </c>
    </row>
    <row r="17" spans="1:8" ht="14.25" customHeight="1">
      <c r="A17" s="13"/>
      <c r="B17" s="14"/>
      <c r="C17" s="127">
        <f>IF(A16="","",INDEX('TAKIM KAYIT'!$C$6:$C$125,MATCH(C16,'TAKIM KAYIT'!$C$6:$C$125,0)+1))</f>
        <v>1086</v>
      </c>
      <c r="D17" s="128" t="str">
        <f>IF(ISERROR(VLOOKUP($C17,'START LİSTE'!$B$6:$F$1027,2,0)),"",VLOOKUP($C17,'START LİSTE'!$B$6:$F$1027,2,0))</f>
        <v>SELİM SEVEN</v>
      </c>
      <c r="E17" s="129" t="str">
        <f>IF(ISERROR(VLOOKUP($C17,'START LİSTE'!$B$6:$F$1027,4,0)),"",VLOOKUP($C17,'START LİSTE'!$B$6:$F$1027,4,0))</f>
        <v>T</v>
      </c>
      <c r="F17" s="130">
        <f>IF(ISERROR(VLOOKUP($C17,'FERDİ SONUÇ'!$B$6:$H$1140,6,0)),"",VLOOKUP($C17,'FERDİ SONUÇ'!$B$6:$H$1140,6,0))</f>
        <v>633</v>
      </c>
      <c r="G17" s="131">
        <f>IF(OR(E17="",F17="DQ",F17="DNF",F17="DNS",F17=""),"-",VLOOKUP(C17,'FERDİ SONUÇ'!$B$6:$H$1140,7,0))</f>
        <v>12</v>
      </c>
      <c r="H17" s="132"/>
    </row>
    <row r="18" spans="1:8" ht="14.25" customHeight="1">
      <c r="A18" s="6"/>
      <c r="B18" s="7"/>
      <c r="C18" s="121">
        <f>IF(A20="","",INDEX('TAKIM KAYIT'!$C$6:$C$125,MATCH(C20,'TAKIM KAYIT'!$C$6:$C$125,0)-2))</f>
        <v>1143</v>
      </c>
      <c r="D18" s="122" t="str">
        <f>IF(ISERROR(VLOOKUP($C18,'START LİSTE'!$B$6:$F$1027,2,0)),"",VLOOKUP($C18,'START LİSTE'!$B$6:$F$1027,2,0))</f>
        <v>MUSTAFA YILDIRIM</v>
      </c>
      <c r="E18" s="123" t="str">
        <f>IF(ISERROR(VLOOKUP($C18,'START LİSTE'!$B$6:$F$1027,4,0)),"",VLOOKUP($C18,'START LİSTE'!$B$6:$F$1027,4,0))</f>
        <v>T</v>
      </c>
      <c r="F18" s="124">
        <f>IF(ISERROR(VLOOKUP($C18,'FERDİ SONUÇ'!$B$6:$H$1140,6,0)),"",VLOOKUP($C18,'FERDİ SONUÇ'!$B$6:$H$1140,6,0))</f>
        <v>603</v>
      </c>
      <c r="G18" s="133">
        <f>IF(OR(E18="",F18="DQ",F18="DNF",F18="DNS",F18=""),"-",VLOOKUP(C18,'FERDİ SONUÇ'!$B$6:$H$1140,7,0))</f>
        <v>1</v>
      </c>
      <c r="H18" s="126"/>
    </row>
    <row r="19" spans="1:8" ht="14.25" customHeight="1">
      <c r="A19" s="13"/>
      <c r="B19" s="14"/>
      <c r="C19" s="127">
        <f>IF(A20="","",INDEX('TAKIM KAYIT'!$C$6:$C$125,MATCH(C20,'TAKIM KAYIT'!$C$6:$C$125,0)-1))</f>
        <v>1144</v>
      </c>
      <c r="D19" s="128" t="str">
        <f>IF(ISERROR(VLOOKUP($C19,'START LİSTE'!$B$6:$F$1027,2,0)),"",VLOOKUP($C19,'START LİSTE'!$B$6:$F$1027,2,0))</f>
        <v>MEHMET ERTUGRUL KILINÇ</v>
      </c>
      <c r="E19" s="129" t="str">
        <f>IF(ISERROR(VLOOKUP($C19,'START LİSTE'!$B$6:$F$1027,4,0)),"",VLOOKUP($C19,'START LİSTE'!$B$6:$F$1027,4,0))</f>
        <v>T</v>
      </c>
      <c r="F19" s="130">
        <f>IF(ISERROR(VLOOKUP($C19,'FERDİ SONUÇ'!$B$6:$H$1140,6,0)),"",VLOOKUP($C19,'FERDİ SONUÇ'!$B$6:$H$1140,6,0))</f>
        <v>630</v>
      </c>
      <c r="G19" s="134">
        <f>IF(OR(E19="",F19="DQ",F19="DNF",F19="DNS",F19=""),"-",VLOOKUP(C19,'FERDİ SONUÇ'!$B$6:$H$1140,7,0))</f>
        <v>9</v>
      </c>
      <c r="H19" s="132"/>
    </row>
    <row r="20" spans="1:8" ht="14.25" customHeight="1">
      <c r="A20" s="39">
        <f>IF(ISERROR(SMALL('TAKIM KAYIT'!$A$6:$A$125,4)),"",SMALL('TAKIM KAYIT'!$A$6:$A$125,4))</f>
        <v>4</v>
      </c>
      <c r="B20" s="14" t="str">
        <f>IF(A20="","",VLOOKUP(A20,'TAKIM KAYIT'!$A$6:$J$125,2,FALSE))</f>
        <v>GAZİANTEP ŞAHİNBEY BELEDİYE SPOR K.</v>
      </c>
      <c r="C20" s="127">
        <f>IF(A20="","",VLOOKUP(A20,'TAKIM KAYIT'!$A$6:$J$125,3,FALSE))</f>
        <v>1145</v>
      </c>
      <c r="D20" s="128" t="str">
        <f>IF(ISERROR(VLOOKUP($C20,'START LİSTE'!$B$6:$F$1027,2,0)),"",VLOOKUP($C20,'START LİSTE'!$B$6:$F$1027,2,0))</f>
        <v>MUZAFFER YEŞİLBAĞ</v>
      </c>
      <c r="E20" s="129" t="str">
        <f>IF(ISERROR(VLOOKUP($C20,'START LİSTE'!$B$6:$F$1027,4,0)),"",VLOOKUP($C20,'START LİSTE'!$B$6:$F$1027,4,0))</f>
        <v>T</v>
      </c>
      <c r="F20" s="130">
        <f>IF(ISERROR(VLOOKUP($C20,'FERDİ SONUÇ'!$B$6:$H$1140,6,0)),"",VLOOKUP($C20,'FERDİ SONUÇ'!$B$6:$H$1140,6,0))</f>
        <v>650</v>
      </c>
      <c r="G20" s="134">
        <f>IF(OR(E20="",F20="DQ",F20="DNF",F20="DNS",F20=""),"-",VLOOKUP(C20,'FERDİ SONUÇ'!$B$6:$H$1140,7,0))</f>
        <v>27</v>
      </c>
      <c r="H20" s="132">
        <f>IF(A20="","",VLOOKUP(A20,'TAKIM KAYIT'!$A$6:$K$125,10,FALSE))</f>
        <v>28</v>
      </c>
    </row>
    <row r="21" spans="1:8" ht="14.25" customHeight="1">
      <c r="A21" s="13"/>
      <c r="B21" s="14"/>
      <c r="C21" s="127">
        <f>IF(A20="","",INDEX('TAKIM KAYIT'!$C$6:$C$125,MATCH(C20,'TAKIM KAYIT'!$C$6:$C$125,0)+1))</f>
        <v>1146</v>
      </c>
      <c r="D21" s="128" t="str">
        <f>IF(ISERROR(VLOOKUP($C21,'START LİSTE'!$B$6:$F$1027,2,0)),"",VLOOKUP($C21,'START LİSTE'!$B$6:$F$1027,2,0))</f>
        <v>KADİR ÖZDEMİR</v>
      </c>
      <c r="E21" s="129" t="str">
        <f>IF(ISERROR(VLOOKUP($C21,'START LİSTE'!$B$6:$F$1027,4,0)),"",VLOOKUP($C21,'START LİSTE'!$B$6:$F$1027,4,0))</f>
        <v>T</v>
      </c>
      <c r="F21" s="130">
        <f>IF(ISERROR(VLOOKUP($C21,'FERDİ SONUÇ'!$B$6:$H$1140,6,0)),"",VLOOKUP($C21,'FERDİ SONUÇ'!$B$6:$H$1140,6,0))</f>
        <v>639</v>
      </c>
      <c r="G21" s="134">
        <f>IF(OR(E21="",F21="DQ",F21="DNF",F21="DNS",F21=""),"-",VLOOKUP(C21,'FERDİ SONUÇ'!$B$6:$H$1140,7,0))</f>
        <v>18</v>
      </c>
      <c r="H21" s="132"/>
    </row>
    <row r="22" spans="1:8" ht="14.25" customHeight="1">
      <c r="A22" s="6"/>
      <c r="B22" s="7"/>
      <c r="C22" s="121">
        <f>IF(A24="","",INDEX('TAKIM KAYIT'!$C$6:$C$125,MATCH(C24,'TAKIM KAYIT'!$C$6:$C$125,0)-2))</f>
        <v>1111</v>
      </c>
      <c r="D22" s="122" t="str">
        <f>IF(ISERROR(VLOOKUP($C22,'START LİSTE'!$B$6:$F$1027,2,0)),"",VLOOKUP($C22,'START LİSTE'!$B$6:$F$1027,2,0))</f>
        <v>ERKAN TANIŞ</v>
      </c>
      <c r="E22" s="123" t="str">
        <f>IF(ISERROR(VLOOKUP($C22,'START LİSTE'!$B$6:$F$1027,4,0)),"",VLOOKUP($C22,'START LİSTE'!$B$6:$F$1027,4,0))</f>
        <v>T</v>
      </c>
      <c r="F22" s="124">
        <f>IF(ISERROR(VLOOKUP($C22,'FERDİ SONUÇ'!$B$6:$H$1140,6,0)),"",VLOOKUP($C22,'FERDİ SONUÇ'!$B$6:$H$1140,6,0))</f>
        <v>615</v>
      </c>
      <c r="G22" s="133">
        <f>IF(OR(E22="",F22="DQ",F22="DNF",F22="DNS",F22=""),"-",VLOOKUP(C22,'FERDİ SONUÇ'!$B$6:$H$1140,7,0))</f>
        <v>5</v>
      </c>
      <c r="H22" s="126"/>
    </row>
    <row r="23" spans="1:8" ht="14.25" customHeight="1">
      <c r="A23" s="13"/>
      <c r="B23" s="14"/>
      <c r="C23" s="127">
        <f>IF(A24="","",INDEX('TAKIM KAYIT'!$C$6:$C$125,MATCH(C24,'TAKIM KAYIT'!$C$6:$C$125,0)-1))</f>
        <v>1112</v>
      </c>
      <c r="D23" s="128" t="str">
        <f>IF(ISERROR(VLOOKUP($C23,'START LİSTE'!$B$6:$F$1027,2,0)),"",VLOOKUP($C23,'START LİSTE'!$B$6:$F$1027,2,0))</f>
        <v>AHMET KOÇHAN</v>
      </c>
      <c r="E23" s="129" t="str">
        <f>IF(ISERROR(VLOOKUP($C23,'START LİSTE'!$B$6:$F$1027,4,0)),"",VLOOKUP($C23,'START LİSTE'!$B$6:$F$1027,4,0))</f>
        <v>T</v>
      </c>
      <c r="F23" s="130">
        <f>IF(ISERROR(VLOOKUP($C23,'FERDİ SONUÇ'!$B$6:$H$1140,6,0)),"",VLOOKUP($C23,'FERDİ SONUÇ'!$B$6:$H$1140,6,0))</f>
        <v>650</v>
      </c>
      <c r="G23" s="134">
        <f>IF(OR(E23="",F23="DQ",F23="DNF",F23="DNS",F23=""),"-",VLOOKUP(C23,'FERDİ SONUÇ'!$B$6:$H$1140,7,0))</f>
        <v>26</v>
      </c>
      <c r="H23" s="132"/>
    </row>
    <row r="24" spans="1:8" ht="14.25" customHeight="1">
      <c r="A24" s="39">
        <f>IF(ISERROR(SMALL('TAKIM KAYIT'!$A$6:$A$125,5)),"",SMALL('TAKIM KAYIT'!$A$6:$A$125,5))</f>
        <v>5</v>
      </c>
      <c r="B24" s="14" t="str">
        <f>IF(A24="","",VLOOKUP(A24,'TAKIM KAYIT'!$A$6:$J$125,2,FALSE))</f>
        <v>SİİRT SPOR LİSESİ SPOR KULÜBÜ</v>
      </c>
      <c r="C24" s="127">
        <f>IF(A24="","",VLOOKUP(A24,'TAKIM KAYIT'!$A$6:$J$125,3,FALSE))</f>
        <v>1113</v>
      </c>
      <c r="D24" s="128" t="str">
        <f>IF(ISERROR(VLOOKUP($C24,'START LİSTE'!$B$6:$F$1027,2,0)),"",VLOOKUP($C24,'START LİSTE'!$B$6:$F$1027,2,0))</f>
        <v>HÜSEYİN YILDIRIM</v>
      </c>
      <c r="E24" s="129" t="str">
        <f>IF(ISERROR(VLOOKUP($C24,'START LİSTE'!$B$6:$F$1027,4,0)),"",VLOOKUP($C24,'START LİSTE'!$B$6:$F$1027,4,0))</f>
        <v>T</v>
      </c>
      <c r="F24" s="130">
        <f>IF(ISERROR(VLOOKUP($C24,'FERDİ SONUÇ'!$B$6:$H$1140,6,0)),"",VLOOKUP($C24,'FERDİ SONUÇ'!$B$6:$H$1140,6,0))</f>
        <v>0</v>
      </c>
      <c r="G24" s="134">
        <f>IF(OR(E24="",F24="DQ",F24="DNF",F24="DNS",F24=""),"-",VLOOKUP(C24,'FERDİ SONUÇ'!$B$6:$H$1140,7,0))</f>
        <v>35</v>
      </c>
      <c r="H24" s="132">
        <f>IF(A24="","",VLOOKUP(A24,'TAKIM KAYIT'!$A$6:$K$125,10,FALSE))</f>
        <v>42</v>
      </c>
    </row>
    <row r="25" spans="1:8" ht="14.25" customHeight="1">
      <c r="A25" s="13"/>
      <c r="B25" s="14"/>
      <c r="C25" s="127">
        <f>IF(A24="","",INDEX('TAKIM KAYIT'!$C$6:$C$125,MATCH(C24,'TAKIM KAYIT'!$C$6:$C$125,0)+1))</f>
        <v>1114</v>
      </c>
      <c r="D25" s="128" t="str">
        <f>IF(ISERROR(VLOOKUP($C25,'START LİSTE'!$B$6:$F$1027,2,0)),"",VLOOKUP($C25,'START LİSTE'!$B$6:$F$1027,2,0))</f>
        <v>İBRAHİM ÖZEVİN</v>
      </c>
      <c r="E25" s="129" t="str">
        <f>IF(ISERROR(VLOOKUP($C25,'START LİSTE'!$B$6:$F$1027,4,0)),"",VLOOKUP($C25,'START LİSTE'!$B$6:$F$1027,4,0))</f>
        <v>T</v>
      </c>
      <c r="F25" s="130">
        <f>IF(ISERROR(VLOOKUP($C25,'FERDİ SONUÇ'!$B$6:$H$1140,6,0)),"",VLOOKUP($C25,'FERDİ SONUÇ'!$B$6:$H$1140,6,0))</f>
        <v>633</v>
      </c>
      <c r="G25" s="134">
        <f>IF(OR(E25="",F25="DQ",F25="DNF",F25="DNS",F25=""),"-",VLOOKUP(C25,'FERDİ SONUÇ'!$B$6:$H$1140,7,0))</f>
        <v>11</v>
      </c>
      <c r="H25" s="132"/>
    </row>
    <row r="26" spans="1:8" ht="14.25" customHeight="1">
      <c r="A26" s="6"/>
      <c r="B26" s="7"/>
      <c r="C26" s="121">
        <f>IF(A28="","",INDEX('TAKIM KAYIT'!$C$6:$C$125,MATCH(C28,'TAKIM KAYIT'!$C$6:$C$125,0)-2))</f>
        <v>1107</v>
      </c>
      <c r="D26" s="122" t="str">
        <f>IF(ISERROR(VLOOKUP($C26,'START LİSTE'!$B$6:$F$1027,2,0)),"",VLOOKUP($C26,'START LİSTE'!$B$6:$F$1027,2,0))</f>
        <v>MÜSLÜM KAÇAR</v>
      </c>
      <c r="E26" s="123" t="str">
        <f>IF(ISERROR(VLOOKUP($C26,'START LİSTE'!$B$6:$F$1027,4,0)),"",VLOOKUP($C26,'START LİSTE'!$B$6:$F$1027,4,0))</f>
        <v>T</v>
      </c>
      <c r="F26" s="124">
        <f>IF(ISERROR(VLOOKUP($C26,'FERDİ SONUÇ'!$B$6:$H$1140,6,0)),"",VLOOKUP($C26,'FERDİ SONUÇ'!$B$6:$H$1140,6,0))</f>
        <v>632</v>
      </c>
      <c r="G26" s="133">
        <f>IF(OR(E26="",F26="DQ",F26="DNF",F26="DNS",F26=""),"-",VLOOKUP(C26,'FERDİ SONUÇ'!$B$6:$H$1140,7,0))</f>
        <v>10</v>
      </c>
      <c r="H26" s="126"/>
    </row>
    <row r="27" spans="1:8" ht="14.25" customHeight="1">
      <c r="A27" s="13"/>
      <c r="B27" s="14"/>
      <c r="C27" s="127">
        <f>IF(A28="","",INDEX('TAKIM KAYIT'!$C$6:$C$125,MATCH(C28,'TAKIM KAYIT'!$C$6:$C$125,0)-1))</f>
        <v>1108</v>
      </c>
      <c r="D27" s="128" t="str">
        <f>IF(ISERROR(VLOOKUP($C27,'START LİSTE'!$B$6:$F$1027,2,0)),"",VLOOKUP($C27,'START LİSTE'!$B$6:$F$1027,2,0))</f>
        <v>MAHFUZ KILIÇ</v>
      </c>
      <c r="E27" s="129" t="str">
        <f>IF(ISERROR(VLOOKUP($C27,'START LİSTE'!$B$6:$F$1027,4,0)),"",VLOOKUP($C27,'START LİSTE'!$B$6:$F$1027,4,0))</f>
        <v>T</v>
      </c>
      <c r="F27" s="130">
        <f>IF(ISERROR(VLOOKUP($C27,'FERDİ SONUÇ'!$B$6:$H$1140,6,0)),"",VLOOKUP($C27,'FERDİ SONUÇ'!$B$6:$H$1140,6,0))</f>
        <v>638</v>
      </c>
      <c r="G27" s="134">
        <f>IF(OR(E27="",F27="DQ",F27="DNF",F27="DNS",F27=""),"-",VLOOKUP(C27,'FERDİ SONUÇ'!$B$6:$H$1140,7,0))</f>
        <v>15</v>
      </c>
      <c r="H27" s="132"/>
    </row>
    <row r="28" spans="1:8" ht="14.25" customHeight="1">
      <c r="A28" s="39">
        <f>IF(ISERROR(SMALL('TAKIM KAYIT'!$A$6:$A$125,6)),"",SMALL('TAKIM KAYIT'!$A$6:$A$125,6))</f>
        <v>6</v>
      </c>
      <c r="B28" s="14" t="str">
        <f>IF(A28="","",VLOOKUP(A28,'TAKIM KAYIT'!$A$6:$J$125,2,FALSE))</f>
        <v>SİİRT GENÇLİK SPOR KULÜBÜ</v>
      </c>
      <c r="C28" s="127">
        <f>IF(A28="","",VLOOKUP(A28,'TAKIM KAYIT'!$A$6:$J$125,3,FALSE))</f>
        <v>1109</v>
      </c>
      <c r="D28" s="128" t="str">
        <f>IF(ISERROR(VLOOKUP($C28,'START LİSTE'!$B$6:$F$1027,2,0)),"",VLOOKUP($C28,'START LİSTE'!$B$6:$F$1027,2,0))</f>
        <v>HASAN TAŞ</v>
      </c>
      <c r="E28" s="129" t="str">
        <f>IF(ISERROR(VLOOKUP($C28,'START LİSTE'!$B$6:$F$1027,4,0)),"",VLOOKUP($C28,'START LİSTE'!$B$6:$F$1027,4,0))</f>
        <v>T</v>
      </c>
      <c r="F28" s="130">
        <f>IF(ISERROR(VLOOKUP($C28,'FERDİ SONUÇ'!$B$6:$H$1140,6,0)),"",VLOOKUP($C28,'FERDİ SONUÇ'!$B$6:$H$1140,6,0))</f>
        <v>643</v>
      </c>
      <c r="G28" s="134">
        <f>IF(OR(E28="",F28="DQ",F28="DNF",F28="DNS",F28=""),"-",VLOOKUP(C28,'FERDİ SONUÇ'!$B$6:$H$1140,7,0))</f>
        <v>19</v>
      </c>
      <c r="H28" s="132">
        <f>IF(A28="","",VLOOKUP(A28,'TAKIM KAYIT'!$A$6:$K$125,10,FALSE))</f>
        <v>44</v>
      </c>
    </row>
    <row r="29" spans="1:8" ht="14.25" customHeight="1">
      <c r="A29" s="13"/>
      <c r="B29" s="14"/>
      <c r="C29" s="127">
        <f>IF(A28="","",INDEX('TAKIM KAYIT'!$C$6:$C$125,MATCH(C28,'TAKIM KAYIT'!$C$6:$C$125,0)+1))</f>
        <v>1110</v>
      </c>
      <c r="D29" s="128" t="str">
        <f>IF(ISERROR(VLOOKUP($C29,'START LİSTE'!$B$6:$F$1027,2,0)),"",VLOOKUP($C29,'START LİSTE'!$B$6:$F$1027,2,0))</f>
        <v>ORHAN OYSAL</v>
      </c>
      <c r="E29" s="129" t="str">
        <f>IF(ISERROR(VLOOKUP($C29,'START LİSTE'!$B$6:$F$1027,4,0)),"",VLOOKUP($C29,'START LİSTE'!$B$6:$F$1027,4,0))</f>
        <v>T</v>
      </c>
      <c r="F29" s="130">
        <f>IF(ISERROR(VLOOKUP($C29,'FERDİ SONUÇ'!$B$6:$H$1140,6,0)),"",VLOOKUP($C29,'FERDİ SONUÇ'!$B$6:$H$1140,6,0))</f>
        <v>0</v>
      </c>
      <c r="G29" s="134">
        <f>IF(OR(E29="",F29="DQ",F29="DNF",F29="DNS",F29=""),"-",VLOOKUP(C29,'FERDİ SONUÇ'!$B$6:$H$1140,7,0))</f>
        <v>49</v>
      </c>
      <c r="H29" s="132"/>
    </row>
    <row r="30" spans="1:8" ht="14.25" customHeight="1">
      <c r="A30" s="6"/>
      <c r="B30" s="7"/>
      <c r="C30" s="121">
        <f>IF(A32="","",INDEX('TAKIM KAYIT'!$C$6:$C$125,MATCH(C32,'TAKIM KAYIT'!$C$6:$C$125,0)-2))</f>
        <v>1063</v>
      </c>
      <c r="D30" s="122" t="str">
        <f>IF(ISERROR(VLOOKUP($C30,'START LİSTE'!$B$6:$F$1027,2,0)),"",VLOOKUP($C30,'START LİSTE'!$B$6:$F$1027,2,0))</f>
        <v>ALİ DOĞAN</v>
      </c>
      <c r="E30" s="123" t="str">
        <f>IF(ISERROR(VLOOKUP($C30,'START LİSTE'!$B$6:$F$1027,4,0)),"",VLOOKUP($C30,'START LİSTE'!$B$6:$F$1027,4,0))</f>
        <v>T</v>
      </c>
      <c r="F30" s="124">
        <f>IF(ISERROR(VLOOKUP($C30,'FERDİ SONUÇ'!$B$6:$H$1140,6,0)),"",VLOOKUP($C30,'FERDİ SONUÇ'!$B$6:$H$1140,6,0))</f>
        <v>0</v>
      </c>
      <c r="G30" s="133">
        <f>IF(OR(E30="",F30="DQ",F30="DNF",F30="DNS",F30=""),"-",VLOOKUP(C30,'FERDİ SONUÇ'!$B$6:$H$1140,7,0))</f>
        <v>30</v>
      </c>
      <c r="H30" s="126"/>
    </row>
    <row r="31" spans="1:8" ht="14.25" customHeight="1">
      <c r="A31" s="13"/>
      <c r="B31" s="14"/>
      <c r="C31" s="127">
        <f>IF(A32="","",INDEX('TAKIM KAYIT'!$C$6:$C$125,MATCH(C32,'TAKIM KAYIT'!$C$6:$C$125,0)-1))</f>
        <v>1064</v>
      </c>
      <c r="D31" s="128" t="str">
        <f>IF(ISERROR(VLOOKUP($C31,'START LİSTE'!$B$6:$F$1027,2,0)),"",VLOOKUP($C31,'START LİSTE'!$B$6:$F$1027,2,0))</f>
        <v>SERKAN DELİBAŞ</v>
      </c>
      <c r="E31" s="129" t="str">
        <f>IF(ISERROR(VLOOKUP($C31,'START LİSTE'!$B$6:$F$1027,4,0)),"",VLOOKUP($C31,'START LİSTE'!$B$6:$F$1027,4,0))</f>
        <v>T</v>
      </c>
      <c r="F31" s="130">
        <f>IF(ISERROR(VLOOKUP($C31,'FERDİ SONUÇ'!$B$6:$H$1140,6,0)),"",VLOOKUP($C31,'FERDİ SONUÇ'!$B$6:$H$1140,6,0))</f>
        <v>647</v>
      </c>
      <c r="G31" s="134">
        <f>IF(OR(E31="",F31="DQ",F31="DNF",F31="DNS",F31=""),"-",VLOOKUP(C31,'FERDİ SONUÇ'!$B$6:$H$1140,7,0))</f>
        <v>23</v>
      </c>
      <c r="H31" s="132"/>
    </row>
    <row r="32" spans="1:8" ht="14.25" customHeight="1">
      <c r="A32" s="39">
        <f>IF(ISERROR(SMALL('TAKIM KAYIT'!$A$6:$A$125,7)),"",SMALL('TAKIM KAYIT'!$A$6:$A$125,7))</f>
        <v>7</v>
      </c>
      <c r="B32" s="14" t="str">
        <f>IF(A32="","",VLOOKUP(A32,'TAKIM KAYIT'!$A$6:$J$125,2,FALSE))</f>
        <v>GAZİANTEP İL ÖZEL İDARE SK</v>
      </c>
      <c r="C32" s="127">
        <f>IF(A32="","",VLOOKUP(A32,'TAKIM KAYIT'!$A$6:$J$125,3,FALSE))</f>
        <v>1065</v>
      </c>
      <c r="D32" s="128" t="str">
        <f>IF(ISERROR(VLOOKUP($C32,'START LİSTE'!$B$6:$F$1027,2,0)),"",VLOOKUP($C32,'START LİSTE'!$B$6:$F$1027,2,0))</f>
        <v>FURKAN SAĞÖZEN</v>
      </c>
      <c r="E32" s="129" t="str">
        <f>IF(ISERROR(VLOOKUP($C32,'START LİSTE'!$B$6:$F$1027,4,0)),"",VLOOKUP($C32,'START LİSTE'!$B$6:$F$1027,4,0))</f>
        <v>T</v>
      </c>
      <c r="F32" s="130">
        <f>IF(ISERROR(VLOOKUP($C32,'FERDİ SONUÇ'!$B$6:$H$1140,6,0)),"",VLOOKUP($C32,'FERDİ SONUÇ'!$B$6:$H$1140,6,0))</f>
        <v>0</v>
      </c>
      <c r="G32" s="134">
        <f>IF(OR(E32="",F32="DQ",F32="DNF",F32="DNS",F32=""),"-",VLOOKUP(C32,'FERDİ SONUÇ'!$B$6:$H$1140,7,0))</f>
        <v>63</v>
      </c>
      <c r="H32" s="132">
        <f>IF(A32="","",VLOOKUP(A32,'TAKIM KAYIT'!$A$6:$K$125,10,FALSE))</f>
        <v>67</v>
      </c>
    </row>
    <row r="33" spans="1:8" ht="14.25" customHeight="1">
      <c r="A33" s="13"/>
      <c r="B33" s="14"/>
      <c r="C33" s="127">
        <f>IF(A32="","",INDEX('TAKIM KAYIT'!$C$6:$C$125,MATCH(C32,'TAKIM KAYIT'!$C$6:$C$125,0)+1))</f>
        <v>1066</v>
      </c>
      <c r="D33" s="128" t="str">
        <f>IF(ISERROR(VLOOKUP($C33,'START LİSTE'!$B$6:$F$1027,2,0)),"",VLOOKUP($C33,'START LİSTE'!$B$6:$F$1027,2,0))</f>
        <v>M. SALİH GÜNDÜZ</v>
      </c>
      <c r="E33" s="129" t="str">
        <f>IF(ISERROR(VLOOKUP($C33,'START LİSTE'!$B$6:$F$1027,4,0)),"",VLOOKUP($C33,'START LİSTE'!$B$6:$F$1027,4,0))</f>
        <v>T</v>
      </c>
      <c r="F33" s="130">
        <f>IF(ISERROR(VLOOKUP($C33,'FERDİ SONUÇ'!$B$6:$H$1140,6,0)),"",VLOOKUP($C33,'FERDİ SONUÇ'!$B$6:$H$1140,6,0))</f>
        <v>634</v>
      </c>
      <c r="G33" s="134">
        <f>IF(OR(E33="",F33="DQ",F33="DNF",F33="DNS",F33=""),"-",VLOOKUP(C33,'FERDİ SONUÇ'!$B$6:$H$1140,7,0))</f>
        <v>14</v>
      </c>
      <c r="H33" s="132"/>
    </row>
    <row r="34" spans="1:8" ht="14.25" customHeight="1">
      <c r="A34" s="6"/>
      <c r="B34" s="7"/>
      <c r="C34" s="121">
        <f>IF(A36="","",INDEX('TAKIM KAYIT'!$C$6:$C$125,MATCH(C36,'TAKIM KAYIT'!$C$6:$C$125,0)-2))</f>
        <v>1067</v>
      </c>
      <c r="D34" s="122" t="str">
        <f>IF(ISERROR(VLOOKUP($C34,'START LİSTE'!$B$6:$F$1027,2,0)),"",VLOOKUP($C34,'START LİSTE'!$B$6:$F$1027,2,0))</f>
        <v>HALİM BATİ</v>
      </c>
      <c r="E34" s="123" t="str">
        <f>IF(ISERROR(VLOOKUP($C34,'START LİSTE'!$B$6:$F$1027,4,0)),"",VLOOKUP($C34,'START LİSTE'!$B$6:$F$1027,4,0))</f>
        <v>T</v>
      </c>
      <c r="F34" s="124">
        <f>IF(ISERROR(VLOOKUP($C34,'FERDİ SONUÇ'!$B$6:$H$1140,6,0)),"",VLOOKUP($C34,'FERDİ SONUÇ'!$B$6:$H$1140,6,0))</f>
        <v>634</v>
      </c>
      <c r="G34" s="133">
        <f>IF(OR(E34="",F34="DQ",F34="DNF",F34="DNS",F34=""),"-",VLOOKUP(C34,'FERDİ SONUÇ'!$B$6:$H$1140,7,0))</f>
        <v>13</v>
      </c>
      <c r="H34" s="126"/>
    </row>
    <row r="35" spans="1:8" ht="14.25" customHeight="1">
      <c r="A35" s="13"/>
      <c r="B35" s="14"/>
      <c r="C35" s="127">
        <f>IF(A36="","",INDEX('TAKIM KAYIT'!$C$6:$C$125,MATCH(C36,'TAKIM KAYIT'!$C$6:$C$125,0)-1))</f>
        <v>1068</v>
      </c>
      <c r="D35" s="128" t="str">
        <f>IF(ISERROR(VLOOKUP($C35,'START LİSTE'!$B$6:$F$1027,2,0)),"",VLOOKUP($C35,'START LİSTE'!$B$6:$F$1027,2,0))</f>
        <v>SERKAN AKKURAK</v>
      </c>
      <c r="E35" s="129" t="str">
        <f>IF(ISERROR(VLOOKUP($C35,'START LİSTE'!$B$6:$F$1027,4,0)),"",VLOOKUP($C35,'START LİSTE'!$B$6:$F$1027,4,0))</f>
        <v>T</v>
      </c>
      <c r="F35" s="130">
        <f>IF(ISERROR(VLOOKUP($C35,'FERDİ SONUÇ'!$B$6:$H$1140,6,0)),"",VLOOKUP($C35,'FERDİ SONUÇ'!$B$6:$H$1140,6,0))</f>
        <v>645</v>
      </c>
      <c r="G35" s="134">
        <f>IF(OR(E35="",F35="DQ",F35="DNF",F35="DNS",F35=""),"-",VLOOKUP(C35,'FERDİ SONUÇ'!$B$6:$H$1140,7,0))</f>
        <v>21</v>
      </c>
      <c r="H35" s="132"/>
    </row>
    <row r="36" spans="1:8" ht="14.25" customHeight="1">
      <c r="A36" s="39">
        <f>IF(ISERROR(SMALL('TAKIM KAYIT'!$A$6:$A$125,8)),"",SMALL('TAKIM KAYIT'!$A$6:$A$125,8))</f>
        <v>8</v>
      </c>
      <c r="B36" s="14" t="str">
        <f>IF(A36="","",VLOOKUP(A36,'TAKIM KAYIT'!$A$6:$J$125,2,FALSE))</f>
        <v>DİYARBAKIR BÜYÜKŞEHİR BELEDİYE SPOR</v>
      </c>
      <c r="C36" s="127">
        <f>IF(A36="","",VLOOKUP(A36,'TAKIM KAYIT'!$A$6:$J$125,3,FALSE))</f>
        <v>1069</v>
      </c>
      <c r="D36" s="128" t="str">
        <f>IF(ISERROR(VLOOKUP($C36,'START LİSTE'!$B$6:$F$1027,2,0)),"",VLOOKUP($C36,'START LİSTE'!$B$6:$F$1027,2,0))</f>
        <v>MEHMET ŞİRİN DENİZHAN</v>
      </c>
      <c r="E36" s="129" t="str">
        <f>IF(ISERROR(VLOOKUP($C36,'START LİSTE'!$B$6:$F$1027,4,0)),"",VLOOKUP($C36,'START LİSTE'!$B$6:$F$1027,4,0))</f>
        <v>T</v>
      </c>
      <c r="F36" s="130">
        <f>IF(ISERROR(VLOOKUP($C36,'FERDİ SONUÇ'!$B$6:$H$1140,6,0)),"",VLOOKUP($C36,'FERDİ SONUÇ'!$B$6:$H$1140,6,0))</f>
        <v>0</v>
      </c>
      <c r="G36" s="134">
        <f>IF(OR(E36="",F36="DQ",F36="DNF",F36="DNS",F36=""),"-",VLOOKUP(C36,'FERDİ SONUÇ'!$B$6:$H$1140,7,0))</f>
        <v>43</v>
      </c>
      <c r="H36" s="132">
        <f>IF(A36="","",VLOOKUP(A36,'TAKIM KAYIT'!$A$6:$K$125,10,FALSE))</f>
        <v>77</v>
      </c>
    </row>
    <row r="37" spans="1:8" ht="14.25" customHeight="1">
      <c r="A37" s="22"/>
      <c r="B37" s="23"/>
      <c r="C37" s="135">
        <f>IF(A36="","",INDEX('TAKIM KAYIT'!$C$6:$C$125,MATCH(C36,'TAKIM KAYIT'!$C$6:$C$125,0)+1))</f>
        <v>1070</v>
      </c>
      <c r="D37" s="136" t="str">
        <f>IF(ISERROR(VLOOKUP($C37,'START LİSTE'!$B$6:$F$1027,2,0)),"",VLOOKUP($C37,'START LİSTE'!$B$6:$F$1027,2,0))</f>
        <v>BERHUDAN ONGUN</v>
      </c>
      <c r="E37" s="137" t="str">
        <f>IF(ISERROR(VLOOKUP($C37,'START LİSTE'!$B$6:$F$1027,4,0)),"",VLOOKUP($C37,'START LİSTE'!$B$6:$F$1027,4,0))</f>
        <v>T</v>
      </c>
      <c r="F37" s="138">
        <f>IF(ISERROR(VLOOKUP($C37,'FERDİ SONUÇ'!$B$6:$H$1140,6,0)),"",VLOOKUP($C37,'FERDİ SONUÇ'!$B$6:$H$1140,6,0))</f>
        <v>0</v>
      </c>
      <c r="G37" s="139">
        <f>IF(OR(E37="",F37="DQ",F37="DNF",F37="DNS",F37=""),"-",VLOOKUP(C37,'FERDİ SONUÇ'!$B$6:$H$1140,7,0))</f>
        <v>80</v>
      </c>
      <c r="H37" s="140"/>
    </row>
    <row r="38" spans="1:8" ht="14.25" customHeight="1">
      <c r="A38" s="6"/>
      <c r="B38" s="7"/>
      <c r="C38" s="121">
        <f>IF(A40="","",INDEX('TAKIM KAYIT'!$C$6:$C$125,MATCH(C40,'TAKIM KAYIT'!$C$6:$C$125,0)-2))</f>
        <v>1071</v>
      </c>
      <c r="D38" s="122" t="str">
        <f>IF(ISERROR(VLOOKUP($C38,'START LİSTE'!$B$6:$F$1027,2,0)),"",VLOOKUP($C38,'START LİSTE'!$B$6:$F$1027,2,0))</f>
        <v>BAYRAM ÖMEROĞLU</v>
      </c>
      <c r="E38" s="123" t="str">
        <f>IF(ISERROR(VLOOKUP($C38,'START LİSTE'!$B$6:$F$1027,4,0)),"",VLOOKUP($C38,'START LİSTE'!$B$6:$F$1027,4,0))</f>
        <v>T</v>
      </c>
      <c r="F38" s="124">
        <f>IF(ISERROR(VLOOKUP($C38,'FERDİ SONUÇ'!$B$6:$H$1140,6,0)),"",VLOOKUP($C38,'FERDİ SONUÇ'!$B$6:$H$1140,6,0))</f>
        <v>0</v>
      </c>
      <c r="G38" s="133">
        <f>IF(OR(E38="",F38="DQ",F38="DNF",F38="DNS",F38=""),"-",VLOOKUP(C38,'FERDİ SONUÇ'!$B$6:$H$1140,7,0))</f>
        <v>61</v>
      </c>
      <c r="H38" s="126"/>
    </row>
    <row r="39" spans="1:8" ht="14.25" customHeight="1">
      <c r="A39" s="13"/>
      <c r="B39" s="14"/>
      <c r="C39" s="127">
        <f>IF(A40="","",INDEX('TAKIM KAYIT'!$C$6:$C$125,MATCH(C40,'TAKIM KAYIT'!$C$6:$C$125,0)-1))</f>
        <v>1072</v>
      </c>
      <c r="D39" s="128" t="str">
        <f>IF(ISERROR(VLOOKUP($C39,'START LİSTE'!$B$6:$F$1027,2,0)),"",VLOOKUP($C39,'START LİSTE'!$B$6:$F$1027,2,0))</f>
        <v>FERHAT TÜRKAN</v>
      </c>
      <c r="E39" s="129" t="str">
        <f>IF(ISERROR(VLOOKUP($C39,'START LİSTE'!$B$6:$F$1027,4,0)),"",VLOOKUP($C39,'START LİSTE'!$B$6:$F$1027,4,0))</f>
        <v>T</v>
      </c>
      <c r="F39" s="130">
        <f>IF(ISERROR(VLOOKUP($C39,'FERDİ SONUÇ'!$B$6:$H$1140,6,0)),"",VLOOKUP($C39,'FERDİ SONUÇ'!$B$6:$H$1140,6,0))</f>
        <v>648</v>
      </c>
      <c r="G39" s="134">
        <f>IF(OR(E39="",F39="DQ",F39="DNF",F39="DNS",F39=""),"-",VLOOKUP(C39,'FERDİ SONUÇ'!$B$6:$H$1140,7,0))</f>
        <v>25</v>
      </c>
      <c r="H39" s="132"/>
    </row>
    <row r="40" spans="1:8" ht="14.25" customHeight="1">
      <c r="A40" s="39">
        <f>IF(ISERROR(SMALL('TAKIM KAYIT'!$A$6:$A$125,9)),"",SMALL('TAKIM KAYIT'!$A$6:$A$125,9))</f>
        <v>9</v>
      </c>
      <c r="B40" s="14" t="str">
        <f>IF(A40="","",VLOOKUP(A40,'TAKIM KAYIT'!$A$6:$J$125,2,FALSE))</f>
        <v>BATMAN 1955 BATMAN BLD. SPOR</v>
      </c>
      <c r="C40" s="127">
        <f>IF(A40="","",VLOOKUP(A40,'TAKIM KAYIT'!$A$6:$J$125,3,FALSE))</f>
        <v>1073</v>
      </c>
      <c r="D40" s="128" t="str">
        <f>IF(ISERROR(VLOOKUP($C40,'START LİSTE'!$B$6:$F$1027,2,0)),"",VLOOKUP($C40,'START LİSTE'!$B$6:$F$1027,2,0))</f>
        <v>ÖZGÜR ÖMEROĞLU</v>
      </c>
      <c r="E40" s="129" t="str">
        <f>IF(ISERROR(VLOOKUP($C40,'START LİSTE'!$B$6:$F$1027,4,0)),"",VLOOKUP($C40,'START LİSTE'!$B$6:$F$1027,4,0))</f>
        <v>T</v>
      </c>
      <c r="F40" s="130">
        <f>IF(ISERROR(VLOOKUP($C40,'FERDİ SONUÇ'!$B$6:$H$1140,6,0)),"",VLOOKUP($C40,'FERDİ SONUÇ'!$B$6:$H$1140,6,0))</f>
        <v>0</v>
      </c>
      <c r="G40" s="134">
        <f>IF(OR(E40="",F40="DQ",F40="DNF",F40="DNS",F40=""),"-",VLOOKUP(C40,'FERDİ SONUÇ'!$B$6:$H$1140,7,0))</f>
        <v>50</v>
      </c>
      <c r="H40" s="132">
        <f>IF(A40="","",VLOOKUP(A40,'TAKIM KAYIT'!$A$6:$K$125,10,FALSE))</f>
        <v>91</v>
      </c>
    </row>
    <row r="41" spans="1:8" ht="14.25" customHeight="1">
      <c r="A41" s="13"/>
      <c r="B41" s="14"/>
      <c r="C41" s="127">
        <f>IF(A40="","",INDEX('TAKIM KAYIT'!$C$6:$C$125,MATCH(C40,'TAKIM KAYIT'!$C$6:$C$125,0)+1))</f>
        <v>1074</v>
      </c>
      <c r="D41" s="128" t="str">
        <f>IF(ISERROR(VLOOKUP($C41,'START LİSTE'!$B$6:$F$1027,2,0)),"",VLOOKUP($C41,'START LİSTE'!$B$6:$F$1027,2,0))</f>
        <v>İSLAM  YILMAZ</v>
      </c>
      <c r="E41" s="129" t="str">
        <f>IF(ISERROR(VLOOKUP($C41,'START LİSTE'!$B$6:$F$1027,4,0)),"",VLOOKUP($C41,'START LİSTE'!$B$6:$F$1027,4,0))</f>
        <v>T</v>
      </c>
      <c r="F41" s="130">
        <f>IF(ISERROR(VLOOKUP($C41,'FERDİ SONUÇ'!$B$6:$H$1140,6,0)),"",VLOOKUP($C41,'FERDİ SONUÇ'!$B$6:$H$1140,6,0))</f>
        <v>639</v>
      </c>
      <c r="G41" s="134">
        <f>IF(OR(E41="",F41="DQ",F41="DNF",F41="DNS",F41=""),"-",VLOOKUP(C41,'FERDİ SONUÇ'!$B$6:$H$1140,7,0))</f>
        <v>16</v>
      </c>
      <c r="H41" s="132"/>
    </row>
    <row r="42" spans="1:8" ht="14.25" customHeight="1">
      <c r="A42" s="6"/>
      <c r="B42" s="7"/>
      <c r="C42" s="121">
        <f>IF(A44="","",INDEX('TAKIM KAYIT'!$C$6:$C$125,MATCH(C44,'TAKIM KAYIT'!$C$6:$C$125,0)-2))</f>
        <v>1131</v>
      </c>
      <c r="D42" s="122" t="str">
        <f>IF(ISERROR(VLOOKUP($C42,'START LİSTE'!$B$6:$F$1027,2,0)),"",VLOOKUP($C42,'START LİSTE'!$B$6:$F$1027,2,0))</f>
        <v>MAHSUM ÇAN</v>
      </c>
      <c r="E42" s="123" t="str">
        <f>IF(ISERROR(VLOOKUP($C42,'START LİSTE'!$B$6:$F$1027,4,0)),"",VLOOKUP($C42,'START LİSTE'!$B$6:$F$1027,4,0))</f>
        <v>T</v>
      </c>
      <c r="F42" s="124">
        <f>IF(ISERROR(VLOOKUP($C42,'FERDİ SONUÇ'!$B$6:$H$1140,6,0)),"",VLOOKUP($C42,'FERDİ SONUÇ'!$B$6:$H$1140,6,0))</f>
        <v>0</v>
      </c>
      <c r="G42" s="133">
        <f>IF(OR(E42="",F42="DQ",F42="DNF",F42="DNS",F42=""),"-",VLOOKUP(C42,'FERDİ SONUÇ'!$B$6:$H$1140,7,0))</f>
        <v>36</v>
      </c>
      <c r="H42" s="126"/>
    </row>
    <row r="43" spans="1:8" ht="14.25" customHeight="1">
      <c r="A43" s="13"/>
      <c r="B43" s="14"/>
      <c r="C43" s="127">
        <f>IF(A44="","",INDEX('TAKIM KAYIT'!$C$6:$C$125,MATCH(C44,'TAKIM KAYIT'!$C$6:$C$125,0)-1))</f>
        <v>1132</v>
      </c>
      <c r="D43" s="128" t="str">
        <f>IF(ISERROR(VLOOKUP($C43,'START LİSTE'!$B$6:$F$1027,2,0)),"",VLOOKUP($C43,'START LİSTE'!$B$6:$F$1027,2,0))</f>
        <v>MEHMET ŞAHİN</v>
      </c>
      <c r="E43" s="129" t="str">
        <f>IF(ISERROR(VLOOKUP($C43,'START LİSTE'!$B$6:$F$1027,4,0)),"",VLOOKUP($C43,'START LİSTE'!$B$6:$F$1027,4,0))</f>
        <v>T</v>
      </c>
      <c r="F43" s="130">
        <f>IF(ISERROR(VLOOKUP($C43,'FERDİ SONUÇ'!$B$6:$H$1140,6,0)),"",VLOOKUP($C43,'FERDİ SONUÇ'!$B$6:$H$1140,6,0))</f>
        <v>0</v>
      </c>
      <c r="G43" s="134">
        <f>IF(OR(E43="",F43="DQ",F43="DNF",F43="DNS",F43=""),"-",VLOOKUP(C43,'FERDİ SONUÇ'!$B$6:$H$1140,7,0))</f>
        <v>40</v>
      </c>
      <c r="H43" s="132"/>
    </row>
    <row r="44" spans="1:8" ht="14.25" customHeight="1">
      <c r="A44" s="46">
        <f>IF(ISERROR(SMALL('TAKIM KAYIT'!$A$6:$A$125,10)),"",SMALL('TAKIM KAYIT'!$A$6:$A$125,10))</f>
        <v>10</v>
      </c>
      <c r="B44" s="14" t="str">
        <f>IF(A44="","",VLOOKUP(A44,'TAKIM KAYIT'!$A$6:$J$125,2,FALSE))</f>
        <v>MALATYA ESENLİK MALATYA BLD.SK.</v>
      </c>
      <c r="C44" s="127">
        <f>IF(A44="","",VLOOKUP(A44,'TAKIM KAYIT'!$A$6:$J$125,3,FALSE))</f>
        <v>1133</v>
      </c>
      <c r="D44" s="128" t="str">
        <f>IF(ISERROR(VLOOKUP($C44,'START LİSTE'!$B$6:$F$1027,2,0)),"",VLOOKUP($C44,'START LİSTE'!$B$6:$F$1027,2,0))</f>
        <v>BARIŞ KOYUNCU</v>
      </c>
      <c r="E44" s="129" t="str">
        <f>IF(ISERROR(VLOOKUP($C44,'START LİSTE'!$B$6:$F$1027,4,0)),"",VLOOKUP($C44,'START LİSTE'!$B$6:$F$1027,4,0))</f>
        <v>T</v>
      </c>
      <c r="F44" s="130">
        <f>IF(ISERROR(VLOOKUP($C44,'FERDİ SONUÇ'!$B$6:$H$1140,6,0)),"",VLOOKUP($C44,'FERDİ SONUÇ'!$B$6:$H$1140,6,0))</f>
        <v>0</v>
      </c>
      <c r="G44" s="134">
        <f>IF(OR(E44="",F44="DQ",F44="DNF",F44="DNS",F44=""),"-",VLOOKUP(C44,'FERDİ SONUÇ'!$B$6:$H$1140,7,0))</f>
        <v>55</v>
      </c>
      <c r="H44" s="132">
        <f>IF(A44="","",VLOOKUP(A44,'TAKIM KAYIT'!$A$6:$K$125,10,FALSE))</f>
        <v>108</v>
      </c>
    </row>
    <row r="45" spans="1:8" ht="14.25" customHeight="1">
      <c r="A45" s="13"/>
      <c r="B45" s="14"/>
      <c r="C45" s="127">
        <f>IF(A44="","",INDEX('TAKIM KAYIT'!$C$6:$C$125,MATCH(C44,'TAKIM KAYIT'!$C$6:$C$125,0)+1))</f>
        <v>1134</v>
      </c>
      <c r="D45" s="128" t="str">
        <f>IF(ISERROR(VLOOKUP($C45,'START LİSTE'!$B$6:$F$1027,2,0)),"",VLOOKUP($C45,'START LİSTE'!$B$6:$F$1027,2,0))</f>
        <v>HAYDAR NURULLAH KARA</v>
      </c>
      <c r="E45" s="129" t="str">
        <f>IF(ISERROR(VLOOKUP($C45,'START LİSTE'!$B$6:$F$1027,4,0)),"",VLOOKUP($C45,'START LİSTE'!$B$6:$F$1027,4,0))</f>
        <v>T</v>
      </c>
      <c r="F45" s="130">
        <f>IF(ISERROR(VLOOKUP($C45,'FERDİ SONUÇ'!$B$6:$H$1140,6,0)),"",VLOOKUP($C45,'FERDİ SONUÇ'!$B$6:$H$1140,6,0))</f>
        <v>0</v>
      </c>
      <c r="G45" s="134">
        <f>IF(OR(E45="",F45="DQ",F45="DNF",F45="DNS",F45=""),"-",VLOOKUP(C45,'FERDİ SONUÇ'!$B$6:$H$1140,7,0))</f>
        <v>32</v>
      </c>
      <c r="H45" s="132"/>
    </row>
    <row r="46" spans="1:8" ht="14.25" customHeight="1">
      <c r="A46" s="6"/>
      <c r="B46" s="7"/>
      <c r="C46" s="121">
        <f>IF(A48="","",INDEX('TAKIM KAYIT'!$C$6:$C$125,MATCH(C48,'TAKIM KAYIT'!$C$6:$C$125,0)-2))</f>
        <v>1099</v>
      </c>
      <c r="D46" s="122" t="str">
        <f>IF(ISERROR(VLOOKUP($C46,'START LİSTE'!$B$6:$F$1027,2,0)),"",VLOOKUP($C46,'START LİSTE'!$B$6:$F$1027,2,0))</f>
        <v>MURAT SELVİ</v>
      </c>
      <c r="E46" s="123" t="str">
        <f>IF(ISERROR(VLOOKUP($C46,'START LİSTE'!$B$6:$F$1027,4,0)),"",VLOOKUP($C46,'START LİSTE'!$B$6:$F$1027,4,0))</f>
        <v>T</v>
      </c>
      <c r="F46" s="124">
        <f>IF(ISERROR(VLOOKUP($C46,'FERDİ SONUÇ'!$B$6:$H$1140,6,0)),"",VLOOKUP($C46,'FERDİ SONUÇ'!$B$6:$H$1140,6,0))</f>
        <v>648</v>
      </c>
      <c r="G46" s="133">
        <f>IF(OR(E46="",F46="DQ",F46="DNF",F46="DNS",F46=""),"-",VLOOKUP(C46,'FERDİ SONUÇ'!$B$6:$H$1140,7,0))</f>
        <v>24</v>
      </c>
      <c r="H46" s="126"/>
    </row>
    <row r="47" spans="1:8" ht="14.25" customHeight="1">
      <c r="A47" s="13"/>
      <c r="B47" s="14"/>
      <c r="C47" s="127">
        <f>IF(A48="","",INDEX('TAKIM KAYIT'!$C$6:$C$125,MATCH(C48,'TAKIM KAYIT'!$C$6:$C$125,0)-1))</f>
        <v>1100</v>
      </c>
      <c r="D47" s="128" t="str">
        <f>IF(ISERROR(VLOOKUP($C47,'START LİSTE'!$B$6:$F$1027,2,0)),"",VLOOKUP($C47,'START LİSTE'!$B$6:$F$1027,2,0))</f>
        <v>VEYSEL BAYRAK</v>
      </c>
      <c r="E47" s="129" t="str">
        <f>IF(ISERROR(VLOOKUP($C47,'START LİSTE'!$B$6:$F$1027,4,0)),"",VLOOKUP($C47,'START LİSTE'!$B$6:$F$1027,4,0))</f>
        <v>T</v>
      </c>
      <c r="F47" s="130">
        <f>IF(ISERROR(VLOOKUP($C47,'FERDİ SONUÇ'!$B$6:$H$1140,6,0)),"",VLOOKUP($C47,'FERDİ SONUÇ'!$B$6:$H$1140,6,0))</f>
        <v>0</v>
      </c>
      <c r="G47" s="134">
        <f>IF(OR(E47="",F47="DQ",F47="DNF",F47="DNS",F47=""),"-",VLOOKUP(C47,'FERDİ SONUÇ'!$B$6:$H$1140,7,0))</f>
        <v>48</v>
      </c>
      <c r="H47" s="132"/>
    </row>
    <row r="48" spans="1:8" ht="14.25" customHeight="1">
      <c r="A48" s="46">
        <f>IF(ISERROR(SMALL('TAKIM KAYIT'!$A$6:$A$125,11)),"",SMALL('TAKIM KAYIT'!$A$6:$A$125,11))</f>
        <v>11</v>
      </c>
      <c r="B48" s="14" t="str">
        <f>IF(A48="","",VLOOKUP(A48,'TAKIM KAYIT'!$A$6:$J$125,2,FALSE))</f>
        <v>ELAZIĞ İHTİSAS SPOR KULÜBÜ</v>
      </c>
      <c r="C48" s="127">
        <f>IF(A48="","",VLOOKUP(A48,'TAKIM KAYIT'!$A$6:$J$125,3,FALSE))</f>
        <v>1101</v>
      </c>
      <c r="D48" s="128" t="str">
        <f>IF(ISERROR(VLOOKUP($C48,'START LİSTE'!$B$6:$F$1027,2,0)),"",VLOOKUP($C48,'START LİSTE'!$B$6:$F$1027,2,0))</f>
        <v>BÜNYAMİN BEYAZİTLİ</v>
      </c>
      <c r="E48" s="129" t="str">
        <f>IF(ISERROR(VLOOKUP($C48,'START LİSTE'!$B$6:$F$1027,4,0)),"",VLOOKUP($C48,'START LİSTE'!$B$6:$F$1027,4,0))</f>
        <v>T</v>
      </c>
      <c r="F48" s="130">
        <f>IF(ISERROR(VLOOKUP($C48,'FERDİ SONUÇ'!$B$6:$H$1140,6,0)),"",VLOOKUP($C48,'FERDİ SONUÇ'!$B$6:$H$1140,6,0))</f>
        <v>0</v>
      </c>
      <c r="G48" s="134">
        <f>IF(OR(E48="",F48="DQ",F48="DNF",F48="DNS",F48=""),"-",VLOOKUP(C48,'FERDİ SONUÇ'!$B$6:$H$1140,7,0))</f>
        <v>39</v>
      </c>
      <c r="H48" s="132">
        <f>IF(A48="","",VLOOKUP(A48,'TAKIM KAYIT'!$A$6:$K$125,10,FALSE))</f>
        <v>111</v>
      </c>
    </row>
    <row r="49" spans="1:8" ht="14.25" customHeight="1">
      <c r="A49" s="13"/>
      <c r="B49" s="14"/>
      <c r="C49" s="127">
        <f>IF(A48="","",INDEX('TAKIM KAYIT'!$C$6:$C$125,MATCH(C48,'TAKIM KAYIT'!$C$6:$C$125,0)+1))</f>
        <v>1102</v>
      </c>
      <c r="D49" s="128" t="str">
        <f>IF(ISERROR(VLOOKUP($C49,'START LİSTE'!$B$6:$F$1027,2,0)),"",VLOOKUP($C49,'START LİSTE'!$B$6:$F$1027,2,0))</f>
        <v>İDRİS BARIT</v>
      </c>
      <c r="E49" s="129" t="str">
        <f>IF(ISERROR(VLOOKUP($C49,'START LİSTE'!$B$6:$F$1027,4,0)),"",VLOOKUP($C49,'START LİSTE'!$B$6:$F$1027,4,0))</f>
        <v>T</v>
      </c>
      <c r="F49" s="130" t="str">
        <f>IF(ISERROR(VLOOKUP($C49,'FERDİ SONUÇ'!$B$6:$H$1140,6,0)),"",VLOOKUP($C49,'FERDİ SONUÇ'!$B$6:$H$1140,6,0))</f>
        <v>DNF</v>
      </c>
      <c r="G49" s="134" t="str">
        <f>IF(OR(E49="",F49="DQ",F49="DNF",F49="DNS",F49=""),"-",VLOOKUP(C49,'FERDİ SONUÇ'!$B$6:$H$1140,7,0))</f>
        <v>-</v>
      </c>
      <c r="H49" s="132"/>
    </row>
    <row r="50" spans="1:8" ht="14.25" customHeight="1">
      <c r="A50" s="6"/>
      <c r="B50" s="7"/>
      <c r="C50" s="121">
        <f>IF(A52="","",INDEX('TAKIM KAYIT'!$C$6:$C$125,MATCH(C52,'TAKIM KAYIT'!$C$6:$C$125,0)-2))</f>
        <v>1119</v>
      </c>
      <c r="D50" s="122" t="str">
        <f>IF(ISERROR(VLOOKUP($C50,'START LİSTE'!$B$6:$F$1027,2,0)),"",VLOOKUP($C50,'START LİSTE'!$B$6:$F$1027,2,0))</f>
        <v>MEHMET KUZU</v>
      </c>
      <c r="E50" s="123" t="str">
        <f>IF(ISERROR(VLOOKUP($C50,'START LİSTE'!$B$6:$F$1027,4,0)),"",VLOOKUP($C50,'START LİSTE'!$B$6:$F$1027,4,0))</f>
        <v>T</v>
      </c>
      <c r="F50" s="124">
        <f>IF(ISERROR(VLOOKUP($C50,'FERDİ SONUÇ'!$B$6:$H$1140,6,0)),"",VLOOKUP($C50,'FERDİ SONUÇ'!$B$6:$H$1140,6,0))</f>
        <v>0</v>
      </c>
      <c r="G50" s="133">
        <f>IF(OR(E50="",F50="DQ",F50="DNF",F50="DNS",F50=""),"-",VLOOKUP(C50,'FERDİ SONUÇ'!$B$6:$H$1140,7,0))</f>
        <v>54</v>
      </c>
      <c r="H50" s="126"/>
    </row>
    <row r="51" spans="1:8" ht="14.25" customHeight="1">
      <c r="A51" s="13"/>
      <c r="B51" s="14"/>
      <c r="C51" s="127">
        <f>IF(A52="","",INDEX('TAKIM KAYIT'!$C$6:$C$125,MATCH(C52,'TAKIM KAYIT'!$C$6:$C$125,0)-1))</f>
        <v>1120</v>
      </c>
      <c r="D51" s="128" t="str">
        <f>IF(ISERROR(VLOOKUP($C51,'START LİSTE'!$B$6:$F$1027,2,0)),"",VLOOKUP($C51,'START LİSTE'!$B$6:$F$1027,2,0))</f>
        <v>BAYRAM KURT</v>
      </c>
      <c r="E51" s="129" t="str">
        <f>IF(ISERROR(VLOOKUP($C51,'START LİSTE'!$B$6:$F$1027,4,0)),"",VLOOKUP($C51,'START LİSTE'!$B$6:$F$1027,4,0))</f>
        <v>T</v>
      </c>
      <c r="F51" s="130">
        <f>IF(ISERROR(VLOOKUP($C51,'FERDİ SONUÇ'!$B$6:$H$1140,6,0)),"",VLOOKUP($C51,'FERDİ SONUÇ'!$B$6:$H$1140,6,0))</f>
        <v>0</v>
      </c>
      <c r="G51" s="134">
        <f>IF(OR(E51="",F51="DQ",F51="DNF",F51="DNS",F51=""),"-",VLOOKUP(C51,'FERDİ SONUÇ'!$B$6:$H$1140,7,0))</f>
        <v>34</v>
      </c>
      <c r="H51" s="132"/>
    </row>
    <row r="52" spans="1:8" ht="14.25" customHeight="1">
      <c r="A52" s="46">
        <f>IF(ISERROR(SMALL('TAKIM KAYIT'!$A$6:$A$125,12)),"",SMALL('TAKIM KAYIT'!$A$6:$A$125,12))</f>
        <v>12</v>
      </c>
      <c r="B52" s="14" t="str">
        <f>IF(A52="","",VLOOKUP(A52,'TAKIM KAYIT'!$A$6:$J$125,2,FALSE))</f>
        <v>DİYARBAKIR ATLETİZM</v>
      </c>
      <c r="C52" s="127">
        <f>IF(A52="","",VLOOKUP(A52,'TAKIM KAYIT'!$A$6:$J$125,3,FALSE))</f>
        <v>1121</v>
      </c>
      <c r="D52" s="128" t="str">
        <f>IF(ISERROR(VLOOKUP($C52,'START LİSTE'!$B$6:$F$1027,2,0)),"",VLOOKUP($C52,'START LİSTE'!$B$6:$F$1027,2,0))</f>
        <v>SİDAR ASLAN</v>
      </c>
      <c r="E52" s="129" t="str">
        <f>IF(ISERROR(VLOOKUP($C52,'START LİSTE'!$B$6:$F$1027,4,0)),"",VLOOKUP($C52,'START LİSTE'!$B$6:$F$1027,4,0))</f>
        <v>T</v>
      </c>
      <c r="F52" s="130">
        <f>IF(ISERROR(VLOOKUP($C52,'FERDİ SONUÇ'!$B$6:$H$1140,6,0)),"",VLOOKUP($C52,'FERDİ SONUÇ'!$B$6:$H$1140,6,0))</f>
        <v>0</v>
      </c>
      <c r="G52" s="134">
        <f>IF(OR(E52="",F52="DQ",F52="DNF",F52="DNS",F52=""),"-",VLOOKUP(C52,'FERDİ SONUÇ'!$B$6:$H$1140,7,0))</f>
        <v>65</v>
      </c>
      <c r="H52" s="132">
        <f>IF(A52="","",VLOOKUP(A52,'TAKIM KAYIT'!$A$6:$K$125,10,FALSE))</f>
        <v>129</v>
      </c>
    </row>
    <row r="53" spans="1:8" ht="14.25" customHeight="1">
      <c r="A53" s="13"/>
      <c r="B53" s="14"/>
      <c r="C53" s="127">
        <f>IF(A52="","",INDEX('TAKIM KAYIT'!$C$6:$C$125,MATCH(C52,'TAKIM KAYIT'!$C$6:$C$125,0)+1))</f>
        <v>1122</v>
      </c>
      <c r="D53" s="128" t="str">
        <f>IF(ISERROR(VLOOKUP($C53,'START LİSTE'!$B$6:$F$1027,2,0)),"",VLOOKUP($C53,'START LİSTE'!$B$6:$F$1027,2,0))</f>
        <v>BAHRİ KAYA</v>
      </c>
      <c r="E53" s="129" t="str">
        <f>IF(ISERROR(VLOOKUP($C53,'START LİSTE'!$B$6:$F$1027,4,0)),"",VLOOKUP($C53,'START LİSTE'!$B$6:$F$1027,4,0))</f>
        <v>T</v>
      </c>
      <c r="F53" s="130">
        <f>IF(ISERROR(VLOOKUP($C53,'FERDİ SONUÇ'!$B$6:$H$1140,6,0)),"",VLOOKUP($C53,'FERDİ SONUÇ'!$B$6:$H$1140,6,0))</f>
        <v>0</v>
      </c>
      <c r="G53" s="134">
        <f>IF(OR(E53="",F53="DQ",F53="DNF",F53="DNS",F53=""),"-",VLOOKUP(C53,'FERDİ SONUÇ'!$B$6:$H$1140,7,0))</f>
        <v>41</v>
      </c>
      <c r="H53" s="132"/>
    </row>
    <row r="54" spans="1:8" ht="14.25" customHeight="1">
      <c r="A54" s="6"/>
      <c r="B54" s="7"/>
      <c r="C54" s="121">
        <f>IF(A56="","",INDEX('TAKIM KAYIT'!$C$6:$C$125,MATCH(C56,'TAKIM KAYIT'!$C$6:$C$125,0)-2))</f>
        <v>1135</v>
      </c>
      <c r="D54" s="122" t="str">
        <f>IF(ISERROR(VLOOKUP($C54,'START LİSTE'!$B$6:$F$1027,2,0)),"",VLOOKUP($C54,'START LİSTE'!$B$6:$F$1027,2,0))</f>
        <v>YASİN YÜCEL</v>
      </c>
      <c r="E54" s="123" t="str">
        <f>IF(ISERROR(VLOOKUP($C54,'START LİSTE'!$B$6:$F$1027,4,0)),"",VLOOKUP($C54,'START LİSTE'!$B$6:$F$1027,4,0))</f>
        <v>T</v>
      </c>
      <c r="F54" s="124">
        <f>IF(ISERROR(VLOOKUP($C54,'FERDİ SONUÇ'!$B$6:$H$1140,6,0)),"",VLOOKUP($C54,'FERDİ SONUÇ'!$B$6:$H$1140,6,0))</f>
        <v>0</v>
      </c>
      <c r="G54" s="133">
        <f>IF(OR(E54="",F54="DQ",F54="DNF",F54="DNS",F54=""),"-",VLOOKUP(C54,'FERDİ SONUÇ'!$B$6:$H$1140,7,0))</f>
        <v>45</v>
      </c>
      <c r="H54" s="126"/>
    </row>
    <row r="55" spans="1:8" ht="14.25" customHeight="1">
      <c r="A55" s="13"/>
      <c r="B55" s="14"/>
      <c r="C55" s="127">
        <f>IF(A56="","",INDEX('TAKIM KAYIT'!$C$6:$C$125,MATCH(C56,'TAKIM KAYIT'!$C$6:$C$125,0)-1))</f>
        <v>1136</v>
      </c>
      <c r="D55" s="128" t="str">
        <f>IF(ISERROR(VLOOKUP($C55,'START LİSTE'!$B$6:$F$1027,2,0)),"",VLOOKUP($C55,'START LİSTE'!$B$6:$F$1027,2,0))</f>
        <v>MEHMET TOKSÖZ</v>
      </c>
      <c r="E55" s="129" t="str">
        <f>IF(ISERROR(VLOOKUP($C55,'START LİSTE'!$B$6:$F$1027,4,0)),"",VLOOKUP($C55,'START LİSTE'!$B$6:$F$1027,4,0))</f>
        <v>T</v>
      </c>
      <c r="F55" s="130">
        <f>IF(ISERROR(VLOOKUP($C55,'FERDİ SONUÇ'!$B$6:$H$1140,6,0)),"",VLOOKUP($C55,'FERDİ SONUÇ'!$B$6:$H$1140,6,0))</f>
        <v>0</v>
      </c>
      <c r="G55" s="134">
        <f>IF(OR(E55="",F55="DQ",F55="DNF",F55="DNS",F55=""),"-",VLOOKUP(C55,'FERDİ SONUÇ'!$B$6:$H$1140,7,0))</f>
        <v>42</v>
      </c>
      <c r="H55" s="132"/>
    </row>
    <row r="56" spans="1:8" ht="14.25" customHeight="1">
      <c r="A56" s="47">
        <f>IF(ISERROR(SMALL('TAKIM KAYIT'!$A$6:$A$125,13)),"",SMALL('TAKIM KAYIT'!$A$6:$A$125,13))</f>
        <v>13</v>
      </c>
      <c r="B56" s="14" t="str">
        <f>IF(A56="","",VLOOKUP(A56,'TAKIM KAYIT'!$A$6:$J$125,2,FALSE))</f>
        <v>MALATYA GHSK.</v>
      </c>
      <c r="C56" s="127">
        <f>IF(A56="","",VLOOKUP(A56,'TAKIM KAYIT'!$A$6:$J$125,3,FALSE))</f>
        <v>1137</v>
      </c>
      <c r="D56" s="128" t="str">
        <f>IF(ISERROR(VLOOKUP($C56,'START LİSTE'!$B$6:$F$1027,2,0)),"",VLOOKUP($C56,'START LİSTE'!$B$6:$F$1027,2,0))</f>
        <v>YAKUP KOP</v>
      </c>
      <c r="E56" s="129" t="str">
        <f>IF(ISERROR(VLOOKUP($C56,'START LİSTE'!$B$6:$F$1027,4,0)),"",VLOOKUP($C56,'START LİSTE'!$B$6:$F$1027,4,0))</f>
        <v>T</v>
      </c>
      <c r="F56" s="130">
        <f>IF(ISERROR(VLOOKUP($C56,'FERDİ SONUÇ'!$B$6:$H$1140,6,0)),"",VLOOKUP($C56,'FERDİ SONUÇ'!$B$6:$H$1140,6,0))</f>
        <v>0</v>
      </c>
      <c r="G56" s="134">
        <f>IF(OR(E56="",F56="DQ",F56="DNF",F56="DNS",F56=""),"-",VLOOKUP(C56,'FERDİ SONUÇ'!$B$6:$H$1140,7,0))</f>
        <v>44</v>
      </c>
      <c r="H56" s="132">
        <f>IF(A56="","",VLOOKUP(A56,'TAKIM KAYIT'!$A$6:$K$125,10,FALSE))</f>
        <v>131</v>
      </c>
    </row>
    <row r="57" spans="1:8" ht="14.25" customHeight="1">
      <c r="A57" s="13"/>
      <c r="B57" s="14"/>
      <c r="C57" s="127">
        <f>IF(A56="","",INDEX('TAKIM KAYIT'!$C$6:$C$125,MATCH(C56,'TAKIM KAYIT'!$C$6:$C$125,0)+1))</f>
        <v>1138</v>
      </c>
      <c r="D57" s="128" t="str">
        <f>IF(ISERROR(VLOOKUP($C57,'START LİSTE'!$B$6:$F$1027,2,0)),"",VLOOKUP($C57,'START LİSTE'!$B$6:$F$1027,2,0))</f>
        <v>EMRE KORKUT</v>
      </c>
      <c r="E57" s="129" t="str">
        <f>IF(ISERROR(VLOOKUP($C57,'START LİSTE'!$B$6:$F$1027,4,0)),"",VLOOKUP($C57,'START LİSTE'!$B$6:$F$1027,4,0))</f>
        <v>T</v>
      </c>
      <c r="F57" s="130">
        <f>IF(ISERROR(VLOOKUP($C57,'FERDİ SONUÇ'!$B$6:$H$1140,6,0)),"",VLOOKUP($C57,'FERDİ SONUÇ'!$B$6:$H$1140,6,0))</f>
        <v>0</v>
      </c>
      <c r="G57" s="134">
        <f>IF(OR(E57="",F57="DQ",F57="DNF",F57="DNS",F57=""),"-",VLOOKUP(C57,'FERDİ SONUÇ'!$B$6:$H$1140,7,0))</f>
        <v>70</v>
      </c>
      <c r="H57" s="132"/>
    </row>
    <row r="58" spans="1:8" ht="14.25" customHeight="1">
      <c r="A58" s="6"/>
      <c r="B58" s="7"/>
      <c r="C58" s="121">
        <f>IF(A60="","",INDEX('TAKIM KAYIT'!$C$6:$C$125,MATCH(C60,'TAKIM KAYIT'!$C$6:$C$125,0)-2))</f>
        <v>1059</v>
      </c>
      <c r="D58" s="122" t="str">
        <f>IF(ISERROR(VLOOKUP($C58,'START LİSTE'!$B$6:$F$1027,2,0)),"",VLOOKUP($C58,'START LİSTE'!$B$6:$F$1027,2,0))</f>
        <v>MUCAHİT AKDAĞ</v>
      </c>
      <c r="E58" s="123" t="str">
        <f>IF(ISERROR(VLOOKUP($C58,'START LİSTE'!$B$6:$F$1027,4,0)),"",VLOOKUP($C58,'START LİSTE'!$B$6:$F$1027,4,0))</f>
        <v>T</v>
      </c>
      <c r="F58" s="124">
        <f>IF(ISERROR(VLOOKUP($C58,'FERDİ SONUÇ'!$B$6:$H$1140,6,0)),"",VLOOKUP($C58,'FERDİ SONUÇ'!$B$6:$H$1140,6,0))</f>
        <v>0</v>
      </c>
      <c r="G58" s="133">
        <f>IF(OR(E58="",F58="DQ",F58="DNF",F58="DNS",F58=""),"-",VLOOKUP(C58,'FERDİ SONUÇ'!$B$6:$H$1140,7,0))</f>
        <v>74</v>
      </c>
      <c r="H58" s="126"/>
    </row>
    <row r="59" spans="1:8" ht="14.25" customHeight="1">
      <c r="A59" s="13"/>
      <c r="B59" s="14"/>
      <c r="C59" s="127">
        <f>IF(A60="","",INDEX('TAKIM KAYIT'!$C$6:$C$125,MATCH(C60,'TAKIM KAYIT'!$C$6:$C$125,0)-1))</f>
        <v>1060</v>
      </c>
      <c r="D59" s="128" t="str">
        <f>IF(ISERROR(VLOOKUP($C59,'START LİSTE'!$B$6:$F$1027,2,0)),"",VLOOKUP($C59,'START LİSTE'!$B$6:$F$1027,2,0))</f>
        <v>AHMET BİRGÜL</v>
      </c>
      <c r="E59" s="129" t="str">
        <f>IF(ISERROR(VLOOKUP($C59,'START LİSTE'!$B$6:$F$1027,4,0)),"",VLOOKUP($C59,'START LİSTE'!$B$6:$F$1027,4,0))</f>
        <v>T</v>
      </c>
      <c r="F59" s="130">
        <f>IF(ISERROR(VLOOKUP($C59,'FERDİ SONUÇ'!$B$6:$H$1140,6,0)),"",VLOOKUP($C59,'FERDİ SONUÇ'!$B$6:$H$1140,6,0))</f>
        <v>0</v>
      </c>
      <c r="G59" s="134">
        <f>IF(OR(E59="",F59="DQ",F59="DNF",F59="DNS",F59=""),"-",VLOOKUP(C59,'FERDİ SONUÇ'!$B$6:$H$1140,7,0))</f>
        <v>52</v>
      </c>
      <c r="H59" s="132"/>
    </row>
    <row r="60" spans="1:8" ht="14.25" customHeight="1">
      <c r="A60" s="46">
        <f>IF(ISERROR(SMALL('TAKIM KAYIT'!$A$6:$A$125,14)),"",SMALL('TAKIM KAYIT'!$A$6:$A$125,14))</f>
        <v>14</v>
      </c>
      <c r="B60" s="14" t="str">
        <f>IF(A60="","",VLOOKUP(A60,'TAKIM KAYIT'!$A$6:$J$125,2,FALSE))</f>
        <v>ŞANLIURFA GENÇLİK SPOR KULÜBÜ</v>
      </c>
      <c r="C60" s="127">
        <f>IF(A60="","",VLOOKUP(A60,'TAKIM KAYIT'!$A$6:$J$125,3,FALSE))</f>
        <v>1061</v>
      </c>
      <c r="D60" s="128" t="str">
        <f>IF(ISERROR(VLOOKUP($C60,'START LİSTE'!$B$6:$F$1027,2,0)),"",VLOOKUP($C60,'START LİSTE'!$B$6:$F$1027,2,0))</f>
        <v>YUSUF ÜZEN</v>
      </c>
      <c r="E60" s="129" t="str">
        <f>IF(ISERROR(VLOOKUP($C60,'START LİSTE'!$B$6:$F$1027,4,0)),"",VLOOKUP($C60,'START LİSTE'!$B$6:$F$1027,4,0))</f>
        <v>T</v>
      </c>
      <c r="F60" s="130">
        <f>IF(ISERROR(VLOOKUP($C60,'FERDİ SONUÇ'!$B$6:$H$1140,6,0)),"",VLOOKUP($C60,'FERDİ SONUÇ'!$B$6:$H$1140,6,0))</f>
        <v>0</v>
      </c>
      <c r="G60" s="134">
        <f>IF(OR(E60="",F60="DQ",F60="DNF",F60="DNS",F60=""),"-",VLOOKUP(C60,'FERDİ SONUÇ'!$B$6:$H$1140,7,0))</f>
        <v>31</v>
      </c>
      <c r="H60" s="132">
        <f>IF(A60="","",VLOOKUP(A60,'TAKIM KAYIT'!$A$6:$K$125,10,FALSE))</f>
        <v>157</v>
      </c>
    </row>
    <row r="61" spans="1:8" ht="14.25" customHeight="1">
      <c r="A61" s="13"/>
      <c r="B61" s="14"/>
      <c r="C61" s="127">
        <f>IF(A60="","",INDEX('TAKIM KAYIT'!$C$6:$C$125,MATCH(C60,'TAKIM KAYIT'!$C$6:$C$125,0)+1))</f>
        <v>1062</v>
      </c>
      <c r="D61" s="128" t="str">
        <f>IF(ISERROR(VLOOKUP($C61,'START LİSTE'!$B$6:$F$1027,2,0)),"",VLOOKUP($C61,'START LİSTE'!$B$6:$F$1027,2,0))</f>
        <v>ÖMER GÖKÇELER</v>
      </c>
      <c r="E61" s="129" t="str">
        <f>IF(ISERROR(VLOOKUP($C61,'START LİSTE'!$B$6:$F$1027,4,0)),"",VLOOKUP($C61,'START LİSTE'!$B$6:$F$1027,4,0))</f>
        <v>T</v>
      </c>
      <c r="F61" s="130" t="str">
        <f>IF(ISERROR(VLOOKUP($C61,'FERDİ SONUÇ'!$B$6:$H$1140,6,0)),"",VLOOKUP($C61,'FERDİ SONUÇ'!$B$6:$H$1140,6,0))</f>
        <v>DNF</v>
      </c>
      <c r="G61" s="134" t="str">
        <f>IF(OR(E61="",F61="DQ",F61="DNF",F61="DNS",F61=""),"-",VLOOKUP(C61,'FERDİ SONUÇ'!$B$6:$H$1140,7,0))</f>
        <v>-</v>
      </c>
      <c r="H61" s="132"/>
    </row>
    <row r="62" spans="1:8" ht="14.25" customHeight="1">
      <c r="A62" s="6"/>
      <c r="B62" s="7"/>
      <c r="C62" s="121">
        <f>IF(A64="","",INDEX('TAKIM KAYIT'!$C$6:$C$125,MATCH(C64,'TAKIM KAYIT'!$C$6:$C$125,0)-2))</f>
        <v>1055</v>
      </c>
      <c r="D62" s="122" t="str">
        <f>IF(ISERROR(VLOOKUP($C62,'START LİSTE'!$B$6:$F$1027,2,0)),"",VLOOKUP($C62,'START LİSTE'!$B$6:$F$1027,2,0))</f>
        <v>HABİB KAYA</v>
      </c>
      <c r="E62" s="123" t="str">
        <f>IF(ISERROR(VLOOKUP($C62,'START LİSTE'!$B$6:$F$1027,4,0)),"",VLOOKUP($C62,'START LİSTE'!$B$6:$F$1027,4,0))</f>
        <v>T</v>
      </c>
      <c r="F62" s="124">
        <f>IF(ISERROR(VLOOKUP($C62,'FERDİ SONUÇ'!$B$6:$H$1140,6,0)),"",VLOOKUP($C62,'FERDİ SONUÇ'!$B$6:$H$1140,6,0))</f>
        <v>0</v>
      </c>
      <c r="G62" s="133">
        <f>IF(OR(E62="",F62="DQ",F62="DNF",F62="DNS",F62=""),"-",VLOOKUP(C62,'FERDİ SONUÇ'!$B$6:$H$1140,7,0))</f>
        <v>53</v>
      </c>
      <c r="H62" s="126"/>
    </row>
    <row r="63" spans="1:8" ht="14.25" customHeight="1">
      <c r="A63" s="13"/>
      <c r="B63" s="14"/>
      <c r="C63" s="127">
        <f>IF(A64="","",INDEX('TAKIM KAYIT'!$C$6:$C$125,MATCH(C64,'TAKIM KAYIT'!$C$6:$C$125,0)-1))</f>
        <v>1056</v>
      </c>
      <c r="D63" s="128" t="str">
        <f>IF(ISERROR(VLOOKUP($C63,'START LİSTE'!$B$6:$F$1027,2,0)),"",VLOOKUP($C63,'START LİSTE'!$B$6:$F$1027,2,0))</f>
        <v>TEKİN TÜRK</v>
      </c>
      <c r="E63" s="129" t="str">
        <f>IF(ISERROR(VLOOKUP($C63,'START LİSTE'!$B$6:$F$1027,4,0)),"",VLOOKUP($C63,'START LİSTE'!$B$6:$F$1027,4,0))</f>
        <v>T</v>
      </c>
      <c r="F63" s="130">
        <f>IF(ISERROR(VLOOKUP($C63,'FERDİ SONUÇ'!$B$6:$H$1140,6,0)),"",VLOOKUP($C63,'FERDİ SONUÇ'!$B$6:$H$1140,6,0))</f>
        <v>0</v>
      </c>
      <c r="G63" s="134">
        <f>IF(OR(E63="",F63="DQ",F63="DNF",F63="DNS",F63=""),"-",VLOOKUP(C63,'FERDİ SONUÇ'!$B$6:$H$1140,7,0))</f>
        <v>64</v>
      </c>
      <c r="H63" s="132"/>
    </row>
    <row r="64" spans="1:8" ht="14.25" customHeight="1">
      <c r="A64" s="46">
        <f>IF(ISERROR(SMALL('TAKIM KAYIT'!$A$6:$A$125,15)),"",SMALL('TAKIM KAYIT'!$A$6:$A$125,15))</f>
        <v>15</v>
      </c>
      <c r="B64" s="14" t="str">
        <f>IF(A64="","",VLOOKUP(A64,'TAKIM KAYIT'!$A$6:$J$125,2,FALSE))</f>
        <v>DİYARBAKIR-EMNİYET </v>
      </c>
      <c r="C64" s="127">
        <f>IF(A64="","",VLOOKUP(A64,'TAKIM KAYIT'!$A$6:$J$125,3,FALSE))</f>
        <v>1057</v>
      </c>
      <c r="D64" s="128" t="str">
        <f>IF(ISERROR(VLOOKUP($C64,'START LİSTE'!$B$6:$F$1027,2,0)),"",VLOOKUP($C64,'START LİSTE'!$B$6:$F$1027,2,0))</f>
        <v>DENİZ AKDENİZ</v>
      </c>
      <c r="E64" s="129" t="str">
        <f>IF(ISERROR(VLOOKUP($C64,'START LİSTE'!$B$6:$F$1027,4,0)),"",VLOOKUP($C64,'START LİSTE'!$B$6:$F$1027,4,0))</f>
        <v>T</v>
      </c>
      <c r="F64" s="130">
        <f>IF(ISERROR(VLOOKUP($C64,'FERDİ SONUÇ'!$B$6:$H$1140,6,0)),"",VLOOKUP($C64,'FERDİ SONUÇ'!$B$6:$H$1140,6,0))</f>
        <v>0</v>
      </c>
      <c r="G64" s="134">
        <f>IF(OR(E64="",F64="DQ",F64="DNF",F64="DNS",F64=""),"-",VLOOKUP(C64,'FERDİ SONUÇ'!$B$6:$H$1140,7,0))</f>
        <v>57</v>
      </c>
      <c r="H64" s="132">
        <f>IF(A64="","",VLOOKUP(A64,'TAKIM KAYIT'!$A$6:$K$125,10,FALSE))</f>
        <v>166</v>
      </c>
    </row>
    <row r="65" spans="1:8" ht="14.25" customHeight="1">
      <c r="A65" s="13"/>
      <c r="B65" s="14"/>
      <c r="C65" s="127">
        <f>IF(A64="","",INDEX('TAKIM KAYIT'!$C$6:$C$125,MATCH(C64,'TAKIM KAYIT'!$C$6:$C$125,0)+1))</f>
        <v>1058</v>
      </c>
      <c r="D65" s="128" t="str">
        <f>IF(ISERROR(VLOOKUP($C65,'START LİSTE'!$B$6:$F$1027,2,0)),"",VLOOKUP($C65,'START LİSTE'!$B$6:$F$1027,2,0))</f>
        <v>ÖMER PEKDOĞAN</v>
      </c>
      <c r="E65" s="129" t="str">
        <f>IF(ISERROR(VLOOKUP($C65,'START LİSTE'!$B$6:$F$1027,4,0)),"",VLOOKUP($C65,'START LİSTE'!$B$6:$F$1027,4,0))</f>
        <v>T</v>
      </c>
      <c r="F65" s="130">
        <f>IF(ISERROR(VLOOKUP($C65,'FERDİ SONUÇ'!$B$6:$H$1140,6,0)),"",VLOOKUP($C65,'FERDİ SONUÇ'!$B$6:$H$1140,6,0))</f>
        <v>0</v>
      </c>
      <c r="G65" s="134">
        <f>IF(OR(E65="",F65="DQ",F65="DNF",F65="DNS",F65=""),"-",VLOOKUP(C65,'FERDİ SONUÇ'!$B$6:$H$1140,7,0))</f>
        <v>56</v>
      </c>
      <c r="H65" s="132"/>
    </row>
    <row r="66" spans="1:8" ht="14.25" customHeight="1">
      <c r="A66" s="6"/>
      <c r="B66" s="7"/>
      <c r="C66" s="121">
        <f>IF(A68="","",INDEX('TAKIM KAYIT'!$C$6:$C$125,MATCH(C68,'TAKIM KAYIT'!$C$6:$C$125,0)-2))</f>
        <v>1095</v>
      </c>
      <c r="D66" s="122" t="str">
        <f>IF(ISERROR(VLOOKUP($C66,'START LİSTE'!$B$6:$F$1027,2,0)),"",VLOOKUP($C66,'START LİSTE'!$B$6:$F$1027,2,0))</f>
        <v>CELAL DELİ</v>
      </c>
      <c r="E66" s="123" t="str">
        <f>IF(ISERROR(VLOOKUP($C66,'START LİSTE'!$B$6:$F$1027,4,0)),"",VLOOKUP($C66,'START LİSTE'!$B$6:$F$1027,4,0))</f>
        <v>T</v>
      </c>
      <c r="F66" s="124">
        <f>IF(ISERROR(VLOOKUP($C66,'FERDİ SONUÇ'!$B$6:$H$1140,6,0)),"",VLOOKUP($C66,'FERDİ SONUÇ'!$B$6:$H$1140,6,0))</f>
        <v>0</v>
      </c>
      <c r="G66" s="133">
        <f>IF(OR(E66="",F66="DQ",F66="DNF",F66="DNS",F66=""),"-",VLOOKUP(C66,'FERDİ SONUÇ'!$B$6:$H$1140,7,0))</f>
        <v>69</v>
      </c>
      <c r="H66" s="126"/>
    </row>
    <row r="67" spans="1:8" ht="14.25" customHeight="1">
      <c r="A67" s="13"/>
      <c r="B67" s="14"/>
      <c r="C67" s="127">
        <f>IF(A68="","",INDEX('TAKIM KAYIT'!$C$6:$C$125,MATCH(C68,'TAKIM KAYIT'!$C$6:$C$125,0)-1))</f>
        <v>1096</v>
      </c>
      <c r="D67" s="128" t="str">
        <f>IF(ISERROR(VLOOKUP($C67,'START LİSTE'!$B$6:$F$1027,2,0)),"",VLOOKUP($C67,'START LİSTE'!$B$6:$F$1027,2,0))</f>
        <v>BURAK ÇEKİÇ</v>
      </c>
      <c r="E67" s="129" t="str">
        <f>IF(ISERROR(VLOOKUP($C67,'START LİSTE'!$B$6:$F$1027,4,0)),"",VLOOKUP($C67,'START LİSTE'!$B$6:$F$1027,4,0))</f>
        <v>T</v>
      </c>
      <c r="F67" s="130">
        <f>IF(ISERROR(VLOOKUP($C67,'FERDİ SONUÇ'!$B$6:$H$1140,6,0)),"",VLOOKUP($C67,'FERDİ SONUÇ'!$B$6:$H$1140,6,0))</f>
        <v>0</v>
      </c>
      <c r="G67" s="134">
        <f>IF(OR(E67="",F67="DQ",F67="DNF",F67="DNS",F67=""),"-",VLOOKUP(C67,'FERDİ SONUÇ'!$B$6:$H$1140,7,0))</f>
        <v>68</v>
      </c>
      <c r="H67" s="132"/>
    </row>
    <row r="68" spans="1:8" ht="14.25" customHeight="1">
      <c r="A68" s="46">
        <f>IF(ISERROR(SMALL('TAKIM KAYIT'!$A$6:$A$125,16)),"",SMALL('TAKIM KAYIT'!$A$6:$A$125,16))</f>
        <v>16</v>
      </c>
      <c r="B68" s="14" t="str">
        <f>IF(A68="","",VLOOKUP(A68,'TAKIM KAYIT'!$A$6:$J$125,2,FALSE))</f>
        <v>KİLİS-GENÇ.HİZ.SPOR İL MUD.KULÜBU</v>
      </c>
      <c r="C68" s="127">
        <f>IF(A68="","",VLOOKUP(A68,'TAKIM KAYIT'!$A$6:$J$125,3,FALSE))</f>
        <v>1097</v>
      </c>
      <c r="D68" s="128" t="str">
        <f>IF(ISERROR(VLOOKUP($C68,'START LİSTE'!$B$6:$F$1027,2,0)),"",VLOOKUP($C68,'START LİSTE'!$B$6:$F$1027,2,0))</f>
        <v>ONUR GÜNDÜZ</v>
      </c>
      <c r="E68" s="129" t="str">
        <f>IF(ISERROR(VLOOKUP($C68,'START LİSTE'!$B$6:$F$1027,4,0)),"",VLOOKUP($C68,'START LİSTE'!$B$6:$F$1027,4,0))</f>
        <v>T</v>
      </c>
      <c r="F68" s="130">
        <f>IF(ISERROR(VLOOKUP($C68,'FERDİ SONUÇ'!$B$6:$H$1140,6,0)),"",VLOOKUP($C68,'FERDİ SONUÇ'!$B$6:$H$1140,6,0))</f>
        <v>0</v>
      </c>
      <c r="G68" s="134">
        <f>IF(OR(E68="",F68="DQ",F68="DNF",F68="DNS",F68=""),"-",VLOOKUP(C68,'FERDİ SONUÇ'!$B$6:$H$1140,7,0))</f>
        <v>60</v>
      </c>
      <c r="H68" s="132">
        <f>IF(A68="","",VLOOKUP(A68,'TAKIM KAYIT'!$A$6:$K$125,10,FALSE))</f>
        <v>166</v>
      </c>
    </row>
    <row r="69" spans="1:8" ht="14.25" customHeight="1">
      <c r="A69" s="13"/>
      <c r="B69" s="14"/>
      <c r="C69" s="127">
        <f>IF(A68="","",INDEX('TAKIM KAYIT'!$C$6:$C$125,MATCH(C68,'TAKIM KAYIT'!$C$6:$C$125,0)+1))</f>
        <v>1098</v>
      </c>
      <c r="D69" s="128" t="str">
        <f>IF(ISERROR(VLOOKUP($C69,'START LİSTE'!$B$6:$F$1027,2,0)),"",VLOOKUP($C69,'START LİSTE'!$B$6:$F$1027,2,0))</f>
        <v>MUSTAFA ÖZCAN AKTAŞ</v>
      </c>
      <c r="E69" s="129" t="str">
        <f>IF(ISERROR(VLOOKUP($C69,'START LİSTE'!$B$6:$F$1027,4,0)),"",VLOOKUP($C69,'START LİSTE'!$B$6:$F$1027,4,0))</f>
        <v>T</v>
      </c>
      <c r="F69" s="130">
        <f>IF(ISERROR(VLOOKUP($C69,'FERDİ SONUÇ'!$B$6:$H$1140,6,0)),"",VLOOKUP($C69,'FERDİ SONUÇ'!$B$6:$H$1140,6,0))</f>
        <v>0</v>
      </c>
      <c r="G69" s="134">
        <f>IF(OR(E69="",F69="DQ",F69="DNF",F69="DNS",F69=""),"-",VLOOKUP(C69,'FERDİ SONUÇ'!$B$6:$H$1140,7,0))</f>
        <v>38</v>
      </c>
      <c r="H69" s="132"/>
    </row>
    <row r="70" spans="1:8" ht="14.25" customHeight="1">
      <c r="A70" s="6"/>
      <c r="B70" s="7"/>
      <c r="C70" s="121">
        <f>IF(A72="","",INDEX('TAKIM KAYIT'!$C$6:$C$125,MATCH(C72,'TAKIM KAYIT'!$C$6:$C$125,0)-2))</f>
        <v>1087</v>
      </c>
      <c r="D70" s="122" t="str">
        <f>IF(ISERROR(VLOOKUP($C70,'START LİSTE'!$B$6:$F$1027,2,0)),"",VLOOKUP($C70,'START LİSTE'!$B$6:$F$1027,2,0))</f>
        <v>ABDULKADİR CAN</v>
      </c>
      <c r="E70" s="123" t="str">
        <f>IF(ISERROR(VLOOKUP($C70,'START LİSTE'!$B$6:$F$1027,4,0)),"",VLOOKUP($C70,'START LİSTE'!$B$6:$F$1027,4,0))</f>
        <v>T</v>
      </c>
      <c r="F70" s="124">
        <f>IF(ISERROR(VLOOKUP($C70,'FERDİ SONUÇ'!$B$6:$H$1140,6,0)),"",VLOOKUP($C70,'FERDİ SONUÇ'!$B$6:$H$1140,6,0))</f>
        <v>0</v>
      </c>
      <c r="G70" s="133">
        <f>IF(OR(E70="",F70="DQ",F70="DNF",F70="DNS",F70=""),"-",VLOOKUP(C70,'FERDİ SONUÇ'!$B$6:$H$1140,7,0))</f>
        <v>47</v>
      </c>
      <c r="H70" s="126"/>
    </row>
    <row r="71" spans="1:8" ht="14.25" customHeight="1">
      <c r="A71" s="13"/>
      <c r="B71" s="14"/>
      <c r="C71" s="127">
        <f>IF(A72="","",INDEX('TAKIM KAYIT'!$C$6:$C$125,MATCH(C72,'TAKIM KAYIT'!$C$6:$C$125,0)-1))</f>
        <v>1088</v>
      </c>
      <c r="D71" s="128" t="str">
        <f>IF(ISERROR(VLOOKUP($C71,'START LİSTE'!$B$6:$F$1027,2,0)),"",VLOOKUP($C71,'START LİSTE'!$B$6:$F$1027,2,0))</f>
        <v>MAHİR ERDEM</v>
      </c>
      <c r="E71" s="129" t="str">
        <f>IF(ISERROR(VLOOKUP($C71,'START LİSTE'!$B$6:$F$1027,4,0)),"",VLOOKUP($C71,'START LİSTE'!$B$6:$F$1027,4,0))</f>
        <v>T</v>
      </c>
      <c r="F71" s="130">
        <f>IF(ISERROR(VLOOKUP($C71,'FERDİ SONUÇ'!$B$6:$H$1140,6,0)),"",VLOOKUP($C71,'FERDİ SONUÇ'!$B$6:$H$1140,6,0))</f>
        <v>0</v>
      </c>
      <c r="G71" s="134">
        <f>IF(OR(E71="",F71="DQ",F71="DNF",F71="DNS",F71=""),"-",VLOOKUP(C71,'FERDİ SONUÇ'!$B$6:$H$1140,7,0))</f>
        <v>59</v>
      </c>
      <c r="H71" s="132"/>
    </row>
    <row r="72" spans="1:8" ht="14.25" customHeight="1">
      <c r="A72" s="46">
        <f>IF(ISERROR(SMALL('TAKIM KAYIT'!$A$6:$A$125,17)),"",SMALL('TAKIM KAYIT'!$A$6:$A$125,17))</f>
        <v>17</v>
      </c>
      <c r="B72" s="14" t="str">
        <f>IF(A72="","",VLOOKUP(A72,'TAKIM KAYIT'!$A$6:$J$125,2,FALSE))</f>
        <v>MARDİN ATLETİZM SPOR KULÜBÜ</v>
      </c>
      <c r="C72" s="127">
        <f>IF(A72="","",VLOOKUP(A72,'TAKIM KAYIT'!$A$6:$J$125,3,FALSE))</f>
        <v>1089</v>
      </c>
      <c r="D72" s="128" t="str">
        <f>IF(ISERROR(VLOOKUP($C72,'START LİSTE'!$B$6:$F$1027,2,0)),"",VLOOKUP($C72,'START LİSTE'!$B$6:$F$1027,2,0))</f>
        <v>HASAN ÇEKİN</v>
      </c>
      <c r="E72" s="129" t="str">
        <f>IF(ISERROR(VLOOKUP($C72,'START LİSTE'!$B$6:$F$1027,4,0)),"",VLOOKUP($C72,'START LİSTE'!$B$6:$F$1027,4,0))</f>
        <v>T</v>
      </c>
      <c r="F72" s="130">
        <f>IF(ISERROR(VLOOKUP($C72,'FERDİ SONUÇ'!$B$6:$H$1140,6,0)),"",VLOOKUP($C72,'FERDİ SONUÇ'!$B$6:$H$1140,6,0))</f>
        <v>0</v>
      </c>
      <c r="G72" s="134">
        <f>IF(OR(E72="",F72="DQ",F72="DNF",F72="DNS",F72=""),"-",VLOOKUP(C72,'FERDİ SONUÇ'!$B$6:$H$1140,7,0))</f>
        <v>62</v>
      </c>
      <c r="H72" s="132">
        <f>IF(A72="","",VLOOKUP(A72,'TAKIM KAYIT'!$A$6:$K$125,10,FALSE))</f>
        <v>168</v>
      </c>
    </row>
    <row r="73" spans="1:8" ht="14.25" customHeight="1">
      <c r="A73" s="13"/>
      <c r="B73" s="14"/>
      <c r="C73" s="127">
        <f>IF(A72="","",INDEX('TAKIM KAYIT'!$C$6:$C$125,MATCH(C72,'TAKIM KAYIT'!$C$6:$C$125,0)+1))</f>
        <v>1090</v>
      </c>
      <c r="D73" s="128" t="str">
        <f>IF(ISERROR(VLOOKUP($C73,'START LİSTE'!$B$6:$F$1027,2,0)),"",VLOOKUP($C73,'START LİSTE'!$B$6:$F$1027,2,0))</f>
        <v>HÜSEYİN ÇEKİN</v>
      </c>
      <c r="E73" s="129" t="str">
        <f>IF(ISERROR(VLOOKUP($C73,'START LİSTE'!$B$6:$F$1027,4,0)),"",VLOOKUP($C73,'START LİSTE'!$B$6:$F$1027,4,0))</f>
        <v>T</v>
      </c>
      <c r="F73" s="130">
        <f>IF(ISERROR(VLOOKUP($C73,'FERDİ SONUÇ'!$B$6:$H$1140,6,0)),"",VLOOKUP($C73,'FERDİ SONUÇ'!$B$6:$H$1140,6,0))</f>
        <v>0</v>
      </c>
      <c r="G73" s="134">
        <f>IF(OR(E73="",F73="DQ",F73="DNF",F73="DNS",F73=""),"-",VLOOKUP(C73,'FERDİ SONUÇ'!$B$6:$H$1140,7,0))</f>
        <v>66</v>
      </c>
      <c r="H73" s="132"/>
    </row>
    <row r="74" spans="1:8" ht="14.25" customHeight="1">
      <c r="A74" s="6"/>
      <c r="B74" s="7"/>
      <c r="C74" s="121">
        <f>IF(A76="","",INDEX('TAKIM KAYIT'!$C$6:$C$125,MATCH(C76,'TAKIM KAYIT'!$C$6:$C$125,0)-2))</f>
        <v>1127</v>
      </c>
      <c r="D74" s="122" t="str">
        <f>IF(ISERROR(VLOOKUP($C74,'START LİSTE'!$B$6:$F$1027,2,0)),"",VLOOKUP($C74,'START LİSTE'!$B$6:$F$1027,2,0))</f>
        <v>UĞUR BAYRAM</v>
      </c>
      <c r="E74" s="123" t="str">
        <f>IF(ISERROR(VLOOKUP($C74,'START LİSTE'!$B$6:$F$1027,4,0)),"",VLOOKUP($C74,'START LİSTE'!$B$6:$F$1027,4,0))</f>
        <v>T</v>
      </c>
      <c r="F74" s="124">
        <f>IF(ISERROR(VLOOKUP($C74,'FERDİ SONUÇ'!$B$6:$H$1140,6,0)),"",VLOOKUP($C74,'FERDİ SONUÇ'!$B$6:$H$1140,6,0))</f>
        <v>0</v>
      </c>
      <c r="G74" s="133">
        <f>IF(OR(E74="",F74="DQ",F74="DNF",F74="DNS",F74=""),"-",VLOOKUP(C74,'FERDİ SONUÇ'!$B$6:$H$1140,7,0))</f>
        <v>46</v>
      </c>
      <c r="H74" s="126"/>
    </row>
    <row r="75" spans="1:8" ht="14.25" customHeight="1">
      <c r="A75" s="13"/>
      <c r="B75" s="14"/>
      <c r="C75" s="127">
        <f>IF(A76="","",INDEX('TAKIM KAYIT'!$C$6:$C$125,MATCH(C76,'TAKIM KAYIT'!$C$6:$C$125,0)-1))</f>
        <v>1128</v>
      </c>
      <c r="D75" s="128" t="str">
        <f>IF(ISERROR(VLOOKUP($C75,'START LİSTE'!$B$6:$F$1027,2,0)),"",VLOOKUP($C75,'START LİSTE'!$B$6:$F$1027,2,0))</f>
        <v>TAHA ÇOLAK</v>
      </c>
      <c r="E75" s="129" t="str">
        <f>IF(ISERROR(VLOOKUP($C75,'START LİSTE'!$B$6:$F$1027,4,0)),"",VLOOKUP($C75,'START LİSTE'!$B$6:$F$1027,4,0))</f>
        <v>T</v>
      </c>
      <c r="F75" s="130">
        <f>IF(ISERROR(VLOOKUP($C75,'FERDİ SONUÇ'!$B$6:$H$1140,6,0)),"",VLOOKUP($C75,'FERDİ SONUÇ'!$B$6:$H$1140,6,0))</f>
        <v>0</v>
      </c>
      <c r="G75" s="134">
        <f>IF(OR(E75="",F75="DQ",F75="DNF",F75="DNS",F75=""),"-",VLOOKUP(C75,'FERDİ SONUÇ'!$B$6:$H$1140,7,0))</f>
        <v>75</v>
      </c>
      <c r="H75" s="132"/>
    </row>
    <row r="76" spans="1:8" ht="14.25" customHeight="1">
      <c r="A76" s="46">
        <f>IF(ISERROR(SMALL('TAKIM KAYIT'!$A$6:$A$125,18)),"",SMALL('TAKIM KAYIT'!$A$6:$A$125,18))</f>
        <v>18</v>
      </c>
      <c r="B76" s="14" t="str">
        <f>IF(A76="","",VLOOKUP(A76,'TAKIM KAYIT'!$A$6:$J$125,2,FALSE))</f>
        <v>MALATYA BADMİNTON SK.</v>
      </c>
      <c r="C76" s="127">
        <f>IF(A76="","",VLOOKUP(A76,'TAKIM KAYIT'!$A$6:$J$125,3,FALSE))</f>
        <v>1129</v>
      </c>
      <c r="D76" s="128" t="str">
        <f>IF(ISERROR(VLOOKUP($C76,'START LİSTE'!$B$6:$F$1027,2,0)),"",VLOOKUP($C76,'START LİSTE'!$B$6:$F$1027,2,0))</f>
        <v>MEHMET AKİF AYDIN </v>
      </c>
      <c r="E76" s="129" t="str">
        <f>IF(ISERROR(VLOOKUP($C76,'START LİSTE'!$B$6:$F$1027,4,0)),"",VLOOKUP($C76,'START LİSTE'!$B$6:$F$1027,4,0))</f>
        <v>T</v>
      </c>
      <c r="F76" s="130">
        <f>IF(ISERROR(VLOOKUP($C76,'FERDİ SONUÇ'!$B$6:$H$1140,6,0)),"",VLOOKUP($C76,'FERDİ SONUÇ'!$B$6:$H$1140,6,0))</f>
        <v>0</v>
      </c>
      <c r="G76" s="134">
        <f>IF(OR(E76="",F76="DQ",F76="DNF",F76="DNS",F76=""),"-",VLOOKUP(C76,'FERDİ SONUÇ'!$B$6:$H$1140,7,0))</f>
        <v>71</v>
      </c>
      <c r="H76" s="132">
        <f>IF(A76="","",VLOOKUP(A76,'TAKIM KAYIT'!$A$6:$K$125,10,FALSE))</f>
        <v>184</v>
      </c>
    </row>
    <row r="77" spans="1:8" ht="14.25" customHeight="1">
      <c r="A77" s="22"/>
      <c r="B77" s="23"/>
      <c r="C77" s="135">
        <f>IF(A76="","",INDEX('TAKIM KAYIT'!$C$6:$C$125,MATCH(C76,'TAKIM KAYIT'!$C$6:$C$125,0)+1))</f>
        <v>1130</v>
      </c>
      <c r="D77" s="136" t="str">
        <f>IF(ISERROR(VLOOKUP($C77,'START LİSTE'!$B$6:$F$1027,2,0)),"",VLOOKUP($C77,'START LİSTE'!$B$6:$F$1027,2,0))</f>
        <v>LATİF BAYRAM</v>
      </c>
      <c r="E77" s="137" t="str">
        <f>IF(ISERROR(VLOOKUP($C77,'START LİSTE'!$B$6:$F$1027,4,0)),"",VLOOKUP($C77,'START LİSTE'!$B$6:$F$1027,4,0))</f>
        <v>T</v>
      </c>
      <c r="F77" s="138">
        <f>IF(ISERROR(VLOOKUP($C77,'FERDİ SONUÇ'!$B$6:$H$1140,6,0)),"",VLOOKUP($C77,'FERDİ SONUÇ'!$B$6:$H$1140,6,0))</f>
        <v>0</v>
      </c>
      <c r="G77" s="139">
        <f>IF(OR(E77="",F77="DQ",F77="DNF",F77="DNS",F77=""),"-",VLOOKUP(C77,'FERDİ SONUÇ'!$B$6:$H$1140,7,0))</f>
        <v>67</v>
      </c>
      <c r="H77" s="140"/>
    </row>
    <row r="78" spans="1:8" ht="14.25" customHeight="1">
      <c r="A78" s="6"/>
      <c r="B78" s="7"/>
      <c r="C78" s="121">
        <f>IF(A80="","",INDEX('TAKIM KAYIT'!$C$6:$C$125,MATCH(C80,'TAKIM KAYIT'!$C$6:$C$125,0)-2))</f>
        <v>1123</v>
      </c>
      <c r="D78" s="122" t="str">
        <f>IF(ISERROR(VLOOKUP($C78,'START LİSTE'!$B$6:$F$1027,2,0)),"",VLOOKUP($C78,'START LİSTE'!$B$6:$F$1027,2,0))</f>
        <v>TUGAY AKBULUT</v>
      </c>
      <c r="E78" s="123" t="str">
        <f>IF(ISERROR(VLOOKUP($C78,'START LİSTE'!$B$6:$F$1027,4,0)),"",VLOOKUP($C78,'START LİSTE'!$B$6:$F$1027,4,0))</f>
        <v>T</v>
      </c>
      <c r="F78" s="124">
        <f>IF(ISERROR(VLOOKUP($C78,'FERDİ SONUÇ'!$B$6:$H$1140,6,0)),"",VLOOKUP($C78,'FERDİ SONUÇ'!$B$6:$H$1140,6,0))</f>
        <v>0</v>
      </c>
      <c r="G78" s="133">
        <f>IF(OR(E78="",F78="DQ",F78="DNF",F78="DNS",F78=""),"-",VLOOKUP(C78,'FERDİ SONUÇ'!$B$6:$H$1140,7,0))</f>
        <v>51</v>
      </c>
      <c r="H78" s="126"/>
    </row>
    <row r="79" spans="1:8" ht="14.25" customHeight="1">
      <c r="A79" s="13"/>
      <c r="B79" s="14"/>
      <c r="C79" s="127">
        <f>IF(A80="","",INDEX('TAKIM KAYIT'!$C$6:$C$125,MATCH(C80,'TAKIM KAYIT'!$C$6:$C$125,0)-1))</f>
        <v>1124</v>
      </c>
      <c r="D79" s="128" t="str">
        <f>IF(ISERROR(VLOOKUP($C79,'START LİSTE'!$B$6:$F$1027,2,0)),"",VLOOKUP($C79,'START LİSTE'!$B$6:$F$1027,2,0))</f>
        <v>GURBET HASKUL</v>
      </c>
      <c r="E79" s="129" t="str">
        <f>IF(ISERROR(VLOOKUP($C79,'START LİSTE'!$B$6:$F$1027,4,0)),"",VLOOKUP($C79,'START LİSTE'!$B$6:$F$1027,4,0))</f>
        <v>T</v>
      </c>
      <c r="F79" s="130">
        <f>IF(ISERROR(VLOOKUP($C79,'FERDİ SONUÇ'!$B$6:$H$1140,6,0)),"",VLOOKUP($C79,'FERDİ SONUÇ'!$B$6:$H$1140,6,0))</f>
        <v>0</v>
      </c>
      <c r="G79" s="134">
        <f>IF(OR(E79="",F79="DQ",F79="DNF",F79="DNS",F79=""),"-",VLOOKUP(C79,'FERDİ SONUÇ'!$B$6:$H$1140,7,0))</f>
        <v>73</v>
      </c>
      <c r="H79" s="132"/>
    </row>
    <row r="80" spans="1:8" ht="14.25" customHeight="1">
      <c r="A80" s="46">
        <f>IF(ISERROR(SMALL('TAKIM KAYIT'!$A$6:$A$125,19)),"",SMALL('TAKIM KAYIT'!$A$6:$A$125,19))</f>
        <v>19</v>
      </c>
      <c r="B80" s="14" t="str">
        <f>IF(A80="","",VLOOKUP(A80,'TAKIM KAYIT'!$A$6:$J$125,2,FALSE))</f>
        <v>MALATYA DOĞUŞ SK.</v>
      </c>
      <c r="C80" s="127">
        <f>IF(A80="","",VLOOKUP(A80,'TAKIM KAYIT'!$A$6:$J$125,3,FALSE))</f>
        <v>1125</v>
      </c>
      <c r="D80" s="128" t="str">
        <f>IF(ISERROR(VLOOKUP($C80,'START LİSTE'!$B$6:$F$1027,2,0)),"",VLOOKUP($C80,'START LİSTE'!$B$6:$F$1027,2,0))</f>
        <v>CEBRAİL YILMAZ </v>
      </c>
      <c r="E80" s="129" t="str">
        <f>IF(ISERROR(VLOOKUP($C80,'START LİSTE'!$B$6:$F$1027,4,0)),"",VLOOKUP($C80,'START LİSTE'!$B$6:$F$1027,4,0))</f>
        <v>T</v>
      </c>
      <c r="F80" s="130">
        <f>IF(ISERROR(VLOOKUP($C80,'FERDİ SONUÇ'!$B$6:$H$1140,6,0)),"",VLOOKUP($C80,'FERDİ SONUÇ'!$B$6:$H$1140,6,0))</f>
        <v>0</v>
      </c>
      <c r="G80" s="134">
        <f>IF(OR(E80="",F80="DQ",F80="DNF",F80="DNS",F80=""),"-",VLOOKUP(C80,'FERDİ SONUÇ'!$B$6:$H$1140,7,0))</f>
        <v>82</v>
      </c>
      <c r="H80" s="132">
        <f>IF(A80="","",VLOOKUP(A80,'TAKIM KAYIT'!$A$6:$K$125,10,FALSE))</f>
        <v>206</v>
      </c>
    </row>
    <row r="81" spans="1:8" ht="14.25" customHeight="1">
      <c r="A81" s="13"/>
      <c r="B81" s="14"/>
      <c r="C81" s="127">
        <f>IF(A80="","",INDEX('TAKIM KAYIT'!$C$6:$C$125,MATCH(C80,'TAKIM KAYIT'!$C$6:$C$125,0)+1))</f>
        <v>1126</v>
      </c>
      <c r="D81" s="128" t="str">
        <f>IF(ISERROR(VLOOKUP($C81,'START LİSTE'!$B$6:$F$1027,2,0)),"",VLOOKUP($C81,'START LİSTE'!$B$6:$F$1027,2,0))</f>
        <v>HASAN KILIÇ</v>
      </c>
      <c r="E81" s="129" t="str">
        <f>IF(ISERROR(VLOOKUP($C81,'START LİSTE'!$B$6:$F$1027,4,0)),"",VLOOKUP($C81,'START LİSTE'!$B$6:$F$1027,4,0))</f>
        <v>T</v>
      </c>
      <c r="F81" s="130" t="str">
        <f>IF(ISERROR(VLOOKUP($C81,'FERDİ SONUÇ'!$B$6:$H$1140,6,0)),"",VLOOKUP($C81,'FERDİ SONUÇ'!$B$6:$H$1140,6,0))</f>
        <v>DNF</v>
      </c>
      <c r="G81" s="134" t="str">
        <f>IF(OR(E81="",F81="DQ",F81="DNF",F81="DNS",F81=""),"-",VLOOKUP(C81,'FERDİ SONUÇ'!$B$6:$H$1140,7,0))</f>
        <v>-</v>
      </c>
      <c r="H81" s="132"/>
    </row>
    <row r="82" spans="1:8" ht="14.25" customHeight="1">
      <c r="A82" s="6"/>
      <c r="B82" s="7"/>
      <c r="C82" s="121">
        <f>IF(A84="","",INDEX('TAKIM KAYIT'!$C$6:$C$125,MATCH(C84,'TAKIM KAYIT'!$C$6:$C$125,0)-2))</f>
        <v>1139</v>
      </c>
      <c r="D82" s="122" t="str">
        <f>IF(ISERROR(VLOOKUP($C82,'START LİSTE'!$B$6:$F$1027,2,0)),"",VLOOKUP($C82,'START LİSTE'!$B$6:$F$1027,2,0))</f>
        <v>SERKAN PARLAK</v>
      </c>
      <c r="E82" s="123" t="str">
        <f>IF(ISERROR(VLOOKUP($C82,'START LİSTE'!$B$6:$F$1027,4,0)),"",VLOOKUP($C82,'START LİSTE'!$B$6:$F$1027,4,0))</f>
        <v>T</v>
      </c>
      <c r="F82" s="124">
        <f>IF(ISERROR(VLOOKUP($C82,'FERDİ SONUÇ'!$B$6:$H$1140,6,0)),"",VLOOKUP($C82,'FERDİ SONUÇ'!$B$6:$H$1140,6,0))</f>
        <v>0</v>
      </c>
      <c r="G82" s="133">
        <f>IF(OR(E82="",F82="DQ",F82="DNF",F82="DNS",F82=""),"-",VLOOKUP(C82,'FERDİ SONUÇ'!$B$6:$H$1140,7,0))</f>
        <v>58</v>
      </c>
      <c r="H82" s="126"/>
    </row>
    <row r="83" spans="1:8" ht="14.25" customHeight="1">
      <c r="A83" s="13"/>
      <c r="B83" s="14"/>
      <c r="C83" s="127">
        <f>IF(A84="","",INDEX('TAKIM KAYIT'!$C$6:$C$125,MATCH(C84,'TAKIM KAYIT'!$C$6:$C$125,0)-1))</f>
        <v>1140</v>
      </c>
      <c r="D83" s="128" t="str">
        <f>IF(ISERROR(VLOOKUP($C83,'START LİSTE'!$B$6:$F$1027,2,0)),"",VLOOKUP($C83,'START LİSTE'!$B$6:$F$1027,2,0))</f>
        <v>ABDULKADİR BEYBAŞI</v>
      </c>
      <c r="E83" s="129" t="str">
        <f>IF(ISERROR(VLOOKUP($C83,'START LİSTE'!$B$6:$F$1027,4,0)),"",VLOOKUP($C83,'START LİSTE'!$B$6:$F$1027,4,0))</f>
        <v>T</v>
      </c>
      <c r="F83" s="130">
        <f>IF(ISERROR(VLOOKUP($C83,'FERDİ SONUÇ'!$B$6:$H$1140,6,0)),"",VLOOKUP($C83,'FERDİ SONUÇ'!$B$6:$H$1140,6,0))</f>
        <v>0</v>
      </c>
      <c r="G83" s="134">
        <f>IF(OR(E83="",F83="DQ",F83="DNF",F83="DNS",F83=""),"-",VLOOKUP(C83,'FERDİ SONUÇ'!$B$6:$H$1140,7,0))</f>
        <v>72</v>
      </c>
      <c r="H83" s="132"/>
    </row>
    <row r="84" spans="1:8" ht="14.25" customHeight="1">
      <c r="A84" s="48">
        <f>IF(ISERROR(SMALL('TAKIM KAYIT'!$A$6:$A$125,20)),"",SMALL('TAKIM KAYIT'!$A$6:$A$125,20))</f>
        <v>20</v>
      </c>
      <c r="B84" s="14" t="str">
        <f>IF(A84="","",VLOOKUP(A84,'TAKIM KAYIT'!$A$6:$J$125,2,FALSE))</f>
        <v>MALATYA KANO RAFTİNG SK.</v>
      </c>
      <c r="C84" s="127">
        <f>IF(A84="","",VLOOKUP(A84,'TAKIM KAYIT'!$A$6:$J$125,3,FALSE))</f>
        <v>1141</v>
      </c>
      <c r="D84" s="128" t="str">
        <f>IF(ISERROR(VLOOKUP($C84,'START LİSTE'!$B$6:$F$1027,2,0)),"",VLOOKUP($C84,'START LİSTE'!$B$6:$F$1027,2,0))</f>
        <v>SERHAT GÜNDOĞDU</v>
      </c>
      <c r="E84" s="129" t="str">
        <f>IF(ISERROR(VLOOKUP($C84,'START LİSTE'!$B$6:$F$1027,4,0)),"",VLOOKUP($C84,'START LİSTE'!$B$6:$F$1027,4,0))</f>
        <v>T</v>
      </c>
      <c r="F84" s="130">
        <f>IF(ISERROR(VLOOKUP($C84,'FERDİ SONUÇ'!$B$6:$H$1140,6,0)),"",VLOOKUP($C84,'FERDİ SONUÇ'!$B$6:$H$1140,6,0))</f>
        <v>0</v>
      </c>
      <c r="G84" s="134">
        <f>IF(OR(E84="",F84="DQ",F84="DNF",F84="DNS",F84=""),"-",VLOOKUP(C84,'FERDİ SONUÇ'!$B$6:$H$1140,7,0))</f>
        <v>77</v>
      </c>
      <c r="H84" s="132">
        <f>IF(A84="","",VLOOKUP(A84,'TAKIM KAYIT'!$A$6:$K$125,10,FALSE))</f>
        <v>207</v>
      </c>
    </row>
    <row r="85" spans="1:8" ht="14.25" customHeight="1">
      <c r="A85" s="13"/>
      <c r="B85" s="14"/>
      <c r="C85" s="127">
        <f>IF(A84="","",INDEX('TAKIM KAYIT'!$C$6:$C$125,MATCH(C84,'TAKIM KAYIT'!$C$6:$C$125,0)+1))</f>
        <v>1142</v>
      </c>
      <c r="D85" s="128" t="str">
        <f>IF(ISERROR(VLOOKUP($C85,'START LİSTE'!$B$6:$F$1027,2,0)),"",VLOOKUP($C85,'START LİSTE'!$B$6:$F$1027,2,0))</f>
        <v>FURKAN BİLGİN</v>
      </c>
      <c r="E85" s="129" t="str">
        <f>IF(ISERROR(VLOOKUP($C85,'START LİSTE'!$B$6:$F$1027,4,0)),"",VLOOKUP($C85,'START LİSTE'!$B$6:$F$1027,4,0))</f>
        <v>T</v>
      </c>
      <c r="F85" s="130">
        <f>IF(ISERROR(VLOOKUP($C85,'FERDİ SONUÇ'!$B$6:$H$1140,6,0)),"",VLOOKUP($C85,'FERDİ SONUÇ'!$B$6:$H$1140,6,0))</f>
        <v>0</v>
      </c>
      <c r="G85" s="134">
        <f>IF(OR(E85="",F85="DQ",F85="DNF",F85="DNS",F85=""),"-",VLOOKUP(C85,'FERDİ SONUÇ'!$B$6:$H$1140,7,0))</f>
        <v>81</v>
      </c>
      <c r="H85" s="132"/>
    </row>
    <row r="86" spans="1:8" ht="14.25" customHeight="1">
      <c r="A86" s="6"/>
      <c r="B86" s="7"/>
      <c r="C86" s="121">
        <f>IF(A88="","",INDEX('TAKIM KAYIT'!$C$6:$C$125,MATCH(C88,'TAKIM KAYIT'!$C$6:$C$125,0)-2))</f>
        <v>1147</v>
      </c>
      <c r="D86" s="122" t="str">
        <f>IF(ISERROR(VLOOKUP($C86,'START LİSTE'!$B$6:$F$1027,2,0)),"",VLOOKUP($C86,'START LİSTE'!$B$6:$F$1027,2,0))</f>
        <v>ÖMÜRCAN BULUT</v>
      </c>
      <c r="E86" s="123" t="str">
        <f>IF(ISERROR(VLOOKUP($C86,'START LİSTE'!$B$6:$F$1027,4,0)),"",VLOOKUP($C86,'START LİSTE'!$B$6:$F$1027,4,0))</f>
        <v>T</v>
      </c>
      <c r="F86" s="124">
        <f>IF(ISERROR(VLOOKUP($C86,'FERDİ SONUÇ'!$B$6:$H$1140,6,0)),"",VLOOKUP($C86,'FERDİ SONUÇ'!$B$6:$H$1140,6,0))</f>
        <v>0</v>
      </c>
      <c r="G86" s="133">
        <f>IF(OR(E86="",F86="DQ",F86="DNF",F86="DNS",F86=""),"-",VLOOKUP(C86,'FERDİ SONUÇ'!$B$6:$H$1140,7,0))</f>
        <v>83</v>
      </c>
      <c r="H86" s="126"/>
    </row>
    <row r="87" spans="1:8" ht="14.25" customHeight="1">
      <c r="A87" s="13"/>
      <c r="B87" s="14"/>
      <c r="C87" s="127">
        <f>IF(A88="","",INDEX('TAKIM KAYIT'!$C$6:$C$125,MATCH(C88,'TAKIM KAYIT'!$C$6:$C$125,0)-1))</f>
        <v>1148</v>
      </c>
      <c r="D87" s="128" t="str">
        <f>IF(ISERROR(VLOOKUP($C87,'START LİSTE'!$B$6:$F$1027,2,0)),"",VLOOKUP($C87,'START LİSTE'!$B$6:$F$1027,2,0))</f>
        <v>EMİRCAN BULUT</v>
      </c>
      <c r="E87" s="129" t="str">
        <f>IF(ISERROR(VLOOKUP($C87,'START LİSTE'!$B$6:$F$1027,4,0)),"",VLOOKUP($C87,'START LİSTE'!$B$6:$F$1027,4,0))</f>
        <v>T</v>
      </c>
      <c r="F87" s="130">
        <f>IF(ISERROR(VLOOKUP($C87,'FERDİ SONUÇ'!$B$6:$H$1140,6,0)),"",VLOOKUP($C87,'FERDİ SONUÇ'!$B$6:$H$1140,6,0))</f>
        <v>0</v>
      </c>
      <c r="G87" s="134">
        <f>IF(OR(E87="",F87="DQ",F87="DNF",F87="DNS",F87=""),"-",VLOOKUP(C87,'FERDİ SONUÇ'!$B$6:$H$1140,7,0))</f>
        <v>76</v>
      </c>
      <c r="H87" s="132"/>
    </row>
    <row r="88" spans="1:8" ht="14.25" customHeight="1">
      <c r="A88" s="46">
        <f>IF(ISERROR(SMALL('TAKIM KAYIT'!$A$6:$A$125,21)),"",SMALL('TAKIM KAYIT'!$A$6:$A$125,21))</f>
        <v>21</v>
      </c>
      <c r="B88" s="14" t="str">
        <f>IF(A88="","",VLOOKUP(A88,'TAKIM KAYIT'!$A$6:$J$125,2,FALSE))</f>
        <v>MALATYA UGD.SK.</v>
      </c>
      <c r="C88" s="127">
        <f>IF(A88="","",VLOOKUP(A88,'TAKIM KAYIT'!$A$6:$J$125,3,FALSE))</f>
        <v>1149</v>
      </c>
      <c r="D88" s="128" t="str">
        <f>IF(ISERROR(VLOOKUP($C88,'START LİSTE'!$B$6:$F$1027,2,0)),"",VLOOKUP($C88,'START LİSTE'!$B$6:$F$1027,2,0))</f>
        <v>FIRAT KUYUMCU</v>
      </c>
      <c r="E88" s="129" t="str">
        <f>IF(ISERROR(VLOOKUP($C88,'START LİSTE'!$B$6:$F$1027,4,0)),"",VLOOKUP($C88,'START LİSTE'!$B$6:$F$1027,4,0))</f>
        <v>T</v>
      </c>
      <c r="F88" s="130">
        <f>IF(ISERROR(VLOOKUP($C88,'FERDİ SONUÇ'!$B$6:$H$1140,6,0)),"",VLOOKUP($C88,'FERDİ SONUÇ'!$B$6:$H$1140,6,0))</f>
        <v>0</v>
      </c>
      <c r="G88" s="134">
        <f>IF(OR(E88="",F88="DQ",F88="DNF",F88="DNS",F88=""),"-",VLOOKUP(C88,'FERDİ SONUÇ'!$B$6:$H$1140,7,0))</f>
        <v>79</v>
      </c>
      <c r="H88" s="132">
        <f>IF(A88="","",VLOOKUP(A88,'TAKIM KAYIT'!$A$6:$J$125,10,FALSE))</f>
        <v>233</v>
      </c>
    </row>
    <row r="89" spans="1:8" ht="14.25" customHeight="1">
      <c r="A89" s="13"/>
      <c r="B89" s="14"/>
      <c r="C89" s="127">
        <f>IF(A88="","",INDEX('TAKIM KAYIT'!$C$6:$C$125,MATCH(C88,'TAKIM KAYIT'!$C$6:$C$125,0)+1))</f>
        <v>1150</v>
      </c>
      <c r="D89" s="128" t="str">
        <f>IF(ISERROR(VLOOKUP($C89,'START LİSTE'!$B$6:$F$1027,2,0)),"",VLOOKUP($C89,'START LİSTE'!$B$6:$F$1027,2,0))</f>
        <v>HÜSEYİN İLHAN</v>
      </c>
      <c r="E89" s="129" t="str">
        <f>IF(ISERROR(VLOOKUP($C89,'START LİSTE'!$B$6:$F$1027,4,0)),"",VLOOKUP($C89,'START LİSTE'!$B$6:$F$1027,4,0))</f>
        <v>T</v>
      </c>
      <c r="F89" s="130">
        <f>IF(ISERROR(VLOOKUP($C89,'FERDİ SONUÇ'!$B$6:$H$1140,6,0)),"",VLOOKUP($C89,'FERDİ SONUÇ'!$B$6:$H$1140,6,0))</f>
        <v>0</v>
      </c>
      <c r="G89" s="134">
        <f>IF(OR(E89="",F89="DQ",F89="DNF",F89="DNS",F89=""),"-",VLOOKUP(C89,'FERDİ SONUÇ'!$B$6:$H$1140,7,0))</f>
        <v>78</v>
      </c>
      <c r="H89" s="132"/>
    </row>
    <row r="90" spans="1:8" ht="14.25" customHeight="1">
      <c r="A90" s="6"/>
      <c r="B90" s="7"/>
      <c r="C90" s="121">
        <f>IF(A92="","",INDEX('TAKIM KAYIT'!$C$6:$C$125,MATCH(C92,'TAKIM KAYIT'!$C$6:$C$125,0)-2))</f>
        <v>1115</v>
      </c>
      <c r="D90" s="122" t="str">
        <f>IF(ISERROR(VLOOKUP($C90,'START LİSTE'!$B$6:$F$1027,2,0)),"",VLOOKUP($C90,'START LİSTE'!$B$6:$F$1027,2,0))</f>
        <v>RAMAZAN GÜNEŞ</v>
      </c>
      <c r="E90" s="123" t="str">
        <f>IF(ISERROR(VLOOKUP($C90,'START LİSTE'!$B$6:$F$1027,4,0)),"",VLOOKUP($C90,'START LİSTE'!$B$6:$F$1027,4,0))</f>
        <v>T</v>
      </c>
      <c r="F90" s="124">
        <f>IF(ISERROR(VLOOKUP($C90,'FERDİ SONUÇ'!$B$6:$H$1140,6,0)),"",VLOOKUP($C90,'FERDİ SONUÇ'!$B$6:$H$1140,6,0))</f>
        <v>651</v>
      </c>
      <c r="G90" s="133">
        <f>IF(OR(E90="",F90="DQ",F90="DNF",F90="DNS",F90=""),"-",VLOOKUP(C90,'FERDİ SONUÇ'!$B$6:$H$1140,7,0))</f>
        <v>28</v>
      </c>
      <c r="H90" s="126"/>
    </row>
    <row r="91" spans="1:8" ht="14.25" customHeight="1">
      <c r="A91" s="13"/>
      <c r="B91" s="14"/>
      <c r="C91" s="127">
        <f>IF(A92="","",INDEX('TAKIM KAYIT'!$C$6:$C$125,MATCH(C92,'TAKIM KAYIT'!$C$6:$C$125,0)-1))</f>
        <v>1116</v>
      </c>
      <c r="D91" s="128" t="str">
        <f>IF(ISERROR(VLOOKUP($C91,'START LİSTE'!$B$6:$F$1027,2,0)),"",VLOOKUP($C91,'START LİSTE'!$B$6:$F$1027,2,0))</f>
        <v>TAYYAR GÜNEŞ</v>
      </c>
      <c r="E91" s="129" t="str">
        <f>IF(ISERROR(VLOOKUP($C91,'START LİSTE'!$B$6:$F$1027,4,0)),"",VLOOKUP($C91,'START LİSTE'!$B$6:$F$1027,4,0))</f>
        <v>T</v>
      </c>
      <c r="F91" s="130" t="str">
        <f>IF(ISERROR(VLOOKUP($C91,'FERDİ SONUÇ'!$B$6:$H$1140,6,0)),"",VLOOKUP($C91,'FERDİ SONUÇ'!$B$6:$H$1140,6,0))</f>
        <v>DNF</v>
      </c>
      <c r="G91" s="134" t="str">
        <f>IF(OR(E91="",F91="DQ",F91="DNF",F91="DNS",F91=""),"-",VLOOKUP(C91,'FERDİ SONUÇ'!$B$6:$H$1140,7,0))</f>
        <v>-</v>
      </c>
      <c r="H91" s="132"/>
    </row>
    <row r="92" spans="1:8" ht="14.25" customHeight="1">
      <c r="A92" s="46">
        <f>IF(ISERROR(SMALL('TAKIM KAYIT'!$A$6:$A$125,22)),"",SMALL('TAKIM KAYIT'!$A$6:$A$125,22))</f>
        <v>1080</v>
      </c>
      <c r="B92" s="14" t="str">
        <f>IF(A92="","",VLOOKUP(A92,'TAKIM KAYIT'!$A$6:$J$125,2,FALSE))</f>
        <v>DİYARBAKIR GSM</v>
      </c>
      <c r="C92" s="127">
        <f>IF(A92="","",VLOOKUP(A92,'TAKIM KAYIT'!$A$6:$J$125,3,FALSE))</f>
        <v>1117</v>
      </c>
      <c r="D92" s="128" t="str">
        <f>IF(ISERROR(VLOOKUP($C92,'START LİSTE'!$B$6:$F$1027,2,0)),"",VLOOKUP($C92,'START LİSTE'!$B$6:$F$1027,2,0))</f>
        <v>UMUT ÇAKMAK</v>
      </c>
      <c r="E92" s="129" t="str">
        <f>IF(ISERROR(VLOOKUP($C92,'START LİSTE'!$B$6:$F$1027,4,0)),"",VLOOKUP($C92,'START LİSTE'!$B$6:$F$1027,4,0))</f>
        <v>T</v>
      </c>
      <c r="F92" s="130">
        <f>IF(ISERROR(VLOOKUP($C92,'FERDİ SONUÇ'!$B$6:$H$1140,6,0)),"",VLOOKUP($C92,'FERDİ SONUÇ'!$B$6:$H$1140,6,0))</f>
        <v>646</v>
      </c>
      <c r="G92" s="134">
        <f>IF(OR(E92="",F92="DQ",F92="DNF",F92="DNS",F92=""),"-",VLOOKUP(C92,'FERDİ SONUÇ'!$B$6:$H$1140,7,0))</f>
        <v>22</v>
      </c>
      <c r="H92" s="132" t="str">
        <f>IF(A92="","",VLOOKUP(A92,'TAKIM KAYIT'!$A$6:$K$125,10,FALSE))</f>
        <v>DQ</v>
      </c>
    </row>
    <row r="93" spans="1:8" ht="14.25" customHeight="1">
      <c r="A93" s="13"/>
      <c r="B93" s="14"/>
      <c r="C93" s="127">
        <f>IF(A92="","",INDEX('TAKIM KAYIT'!$C$6:$C$125,MATCH(C92,'TAKIM KAYIT'!$C$6:$C$125,0)+1))</f>
        <v>1118</v>
      </c>
      <c r="D93" s="128" t="str">
        <f>IF(ISERROR(VLOOKUP($C93,'START LİSTE'!$B$6:$F$1027,2,0)),"",VLOOKUP($C93,'START LİSTE'!$B$6:$F$1027,2,0))</f>
        <v>BÜNYAMİN AKYIL</v>
      </c>
      <c r="E93" s="129" t="str">
        <f>IF(ISERROR(VLOOKUP($C93,'START LİSTE'!$B$6:$F$1027,4,0)),"",VLOOKUP($C93,'START LİSTE'!$B$6:$F$1027,4,0))</f>
        <v>T</v>
      </c>
      <c r="F93" s="130" t="str">
        <f>IF(ISERROR(VLOOKUP($C93,'FERDİ SONUÇ'!$B$6:$H$1140,6,0)),"",VLOOKUP($C93,'FERDİ SONUÇ'!$B$6:$H$1140,6,0))</f>
        <v>DNF</v>
      </c>
      <c r="G93" s="134" t="str">
        <f>IF(OR(E93="",F93="DQ",F93="DNF",F93="DNS",F93=""),"-",VLOOKUP(C93,'FERDİ SONUÇ'!$B$6:$H$1140,7,0))</f>
        <v>-</v>
      </c>
      <c r="H93" s="132"/>
    </row>
    <row r="94" spans="1:8" ht="14.25" customHeight="1">
      <c r="A94" s="6"/>
      <c r="B94" s="7"/>
      <c r="C94" s="121">
        <f>IF(A96="","",INDEX('TAKIM KAYIT'!$C$6:$C$125,MATCH(C96,'TAKIM KAYIT'!$C$6:$C$125,0)-2))</f>
      </c>
      <c r="D94" s="122">
        <f>IF(ISERROR(VLOOKUP($C94,'START LİSTE'!$B$6:$F$1027,2,0)),"",VLOOKUP($C94,'START LİSTE'!$B$6:$F$1027,2,0))</f>
      </c>
      <c r="E94" s="123">
        <f>IF(ISERROR(VLOOKUP($C94,'START LİSTE'!$B$6:$F$1027,4,0)),"",VLOOKUP($C94,'START LİSTE'!$B$6:$F$1027,4,0))</f>
      </c>
      <c r="F94" s="124">
        <f>IF(ISERROR(VLOOKUP($C94,'FERDİ SONUÇ'!$B$6:$H$1140,6,0)),"",VLOOKUP($C94,'FERDİ SONUÇ'!$B$6:$H$1140,6,0))</f>
      </c>
      <c r="G94" s="133" t="str">
        <f>IF(OR(E94="",F94="DQ",F94="DNF",F94="DNS",F94=""),"-",VLOOKUP(C94,'FERDİ SONUÇ'!$B$6:$H$1140,7,0))</f>
        <v>-</v>
      </c>
      <c r="H94" s="126"/>
    </row>
    <row r="95" spans="1:8" ht="14.25" customHeight="1">
      <c r="A95" s="13"/>
      <c r="B95" s="14"/>
      <c r="C95" s="127">
        <f>IF(A96="","",INDEX('TAKIM KAYIT'!$C$6:$C$125,MATCH(C96,'TAKIM KAYIT'!$C$6:$C$125,0)-1))</f>
      </c>
      <c r="D95" s="128">
        <f>IF(ISERROR(VLOOKUP($C95,'START LİSTE'!$B$6:$F$1027,2,0)),"",VLOOKUP($C95,'START LİSTE'!$B$6:$F$1027,2,0))</f>
      </c>
      <c r="E95" s="129">
        <f>IF(ISERROR(VLOOKUP($C95,'START LİSTE'!$B$6:$F$1027,4,0)),"",VLOOKUP($C95,'START LİSTE'!$B$6:$F$1027,4,0))</f>
      </c>
      <c r="F95" s="130">
        <f>IF(ISERROR(VLOOKUP($C95,'FERDİ SONUÇ'!$B$6:$H$1140,6,0)),"",VLOOKUP($C95,'FERDİ SONUÇ'!$B$6:$H$1140,6,0))</f>
      </c>
      <c r="G95" s="134" t="str">
        <f>IF(OR(E95="",F95="DQ",F95="DNF",F95="DNS",F95=""),"-",VLOOKUP(C95,'FERDİ SONUÇ'!$B$6:$H$1140,7,0))</f>
        <v>-</v>
      </c>
      <c r="H95" s="132"/>
    </row>
    <row r="96" spans="1:8" ht="14.25" customHeight="1">
      <c r="A96" s="46">
        <f>IF(ISERROR(SMALL('TAKIM KAYIT'!$A$6:$A$125,23)),"",SMALL('TAKIM KAYIT'!$A$6:$A$125,23))</f>
      </c>
      <c r="B96" s="14">
        <f>IF(A96="","",VLOOKUP(A96,'TAKIM KAYIT'!$A$6:$J$125,2,FALSE))</f>
      </c>
      <c r="C96" s="127">
        <f>IF(A96="","",VLOOKUP(A96,'TAKIM KAYIT'!$A$6:$J$125,3,FALSE))</f>
      </c>
      <c r="D96" s="128">
        <f>IF(ISERROR(VLOOKUP($C96,'START LİSTE'!$B$6:$F$1027,2,0)),"",VLOOKUP($C96,'START LİSTE'!$B$6:$F$1027,2,0))</f>
      </c>
      <c r="E96" s="129">
        <f>IF(ISERROR(VLOOKUP($C96,'START LİSTE'!$B$6:$F$1027,4,0)),"",VLOOKUP($C96,'START LİSTE'!$B$6:$F$1027,4,0))</f>
      </c>
      <c r="F96" s="130">
        <f>IF(ISERROR(VLOOKUP($C96,'FERDİ SONUÇ'!$B$6:$H$1140,6,0)),"",VLOOKUP($C96,'FERDİ SONUÇ'!$B$6:$H$1140,6,0))</f>
      </c>
      <c r="G96" s="134" t="str">
        <f>IF(OR(E96="",F96="DQ",F96="DNF",F96="DNS",F96=""),"-",VLOOKUP(C96,'FERDİ SONUÇ'!$B$6:$H$1140,7,0))</f>
        <v>-</v>
      </c>
      <c r="H96" s="132">
        <f>IF(A96="","",VLOOKUP(A96,'TAKIM KAYIT'!$A$6:$K$125,10,FALSE))</f>
      </c>
    </row>
    <row r="97" spans="1:8" ht="14.25" customHeight="1">
      <c r="A97" s="13"/>
      <c r="B97" s="14"/>
      <c r="C97" s="127">
        <f>IF(A96="","",INDEX('TAKIM KAYIT'!$C$6:$C$125,MATCH(C96,'TAKIM KAYIT'!$C$6:$C$125,0)+1))</f>
      </c>
      <c r="D97" s="128">
        <f>IF(ISERROR(VLOOKUP($C97,'START LİSTE'!$B$6:$F$1027,2,0)),"",VLOOKUP($C97,'START LİSTE'!$B$6:$F$1027,2,0))</f>
      </c>
      <c r="E97" s="129">
        <f>IF(ISERROR(VLOOKUP($C97,'START LİSTE'!$B$6:$F$1027,4,0)),"",VLOOKUP($C97,'START LİSTE'!$B$6:$F$1027,4,0))</f>
      </c>
      <c r="F97" s="130">
        <f>IF(ISERROR(VLOOKUP($C97,'FERDİ SONUÇ'!$B$6:$H$1140,6,0)),"",VLOOKUP($C97,'FERDİ SONUÇ'!$B$6:$H$1140,6,0))</f>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mcihan</cp:lastModifiedBy>
  <cp:lastPrinted>2014-02-23T10:27:50Z</cp:lastPrinted>
  <dcterms:created xsi:type="dcterms:W3CDTF">2008-08-11T14:10:37Z</dcterms:created>
  <dcterms:modified xsi:type="dcterms:W3CDTF">2014-02-23T10:28:25Z</dcterms:modified>
  <cp:category/>
  <cp:version/>
  <cp:contentType/>
  <cp:contentStatus/>
</cp:coreProperties>
</file>