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876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SONUÇ'!$A$1:$H$42</definedName>
    <definedName name="_xlnm.Print_Area" localSheetId="1">'START LİSTE'!$A$1:$F$41</definedName>
    <definedName name="_xlnm.Print_Area" localSheetId="3">'TAKIM KAYIT'!$A$1:$J$41</definedName>
    <definedName name="_xlnm.Print_Area" localSheetId="4">'TAKIM SONUÇ'!$A$1:$H$41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<sst xmlns="http://schemas.openxmlformats.org/spreadsheetml/2006/main" count="161" uniqueCount="72">
  <si>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</si>
  <si>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</si>
  <si>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</si>
  <si>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</si>
  <si>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</si>
  <si>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</si>
  <si>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</si>
  <si>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</si>
  <si>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</si>
  <si>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</si>
  <si>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</si>
  <si>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</si>
  <si>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</si>
  <si>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</si>
  <si>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</si>
  <si>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</si>
  <si>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</si>
  <si>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</si>
  <si>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2000 Metre</t>
  </si>
  <si>
    <t>2000-2001 Doğumlu Kızlar</t>
  </si>
  <si>
    <t>ZEHRA KARABABA</t>
  </si>
  <si>
    <t>ADIYAMAN</t>
  </si>
  <si>
    <t>T</t>
  </si>
  <si>
    <t>SEVİNÇ BÜYÜKPOLAT</t>
  </si>
  <si>
    <t xml:space="preserve">MERVE KARAHAN </t>
  </si>
  <si>
    <t>BEFİN MEMİŞ</t>
  </si>
  <si>
    <t>RUKEN TEK</t>
  </si>
  <si>
    <t>BERİVAN DÜZENLİ</t>
  </si>
  <si>
    <t>MELEK YILDIRIM</t>
  </si>
  <si>
    <t>FATMA KAYA</t>
  </si>
  <si>
    <t>GONCAGÜL BALTA</t>
  </si>
  <si>
    <t>SİBEL KORKUTAL</t>
  </si>
  <si>
    <t>DİLARA ALBAYRAK</t>
  </si>
  <si>
    <t>ELAZIĞ</t>
  </si>
  <si>
    <t>HÜLYA DOLANBAY</t>
  </si>
  <si>
    <t>SULTAN ÇELİK</t>
  </si>
  <si>
    <t>BETÜL ÖVÜN</t>
  </si>
  <si>
    <t>MALATYA</t>
  </si>
  <si>
    <t>SELMA OYSAL</t>
  </si>
  <si>
    <t>AYŞE TETİK</t>
  </si>
  <si>
    <t>ASİYE DALKILIÇ</t>
  </si>
  <si>
    <t>EVİN ECE</t>
  </si>
  <si>
    <t>DERYA YILMAZ</t>
  </si>
  <si>
    <t>ZEYNEP KARTAL</t>
  </si>
  <si>
    <t>NARİN GÜNER</t>
  </si>
  <si>
    <t>CAHİDE DOĞAN</t>
  </si>
  <si>
    <t>HATİCE ÜLER</t>
  </si>
  <si>
    <t>SEVİM SOM</t>
  </si>
  <si>
    <t>İREM ACAR</t>
  </si>
  <si>
    <t>EMİNE BAYIK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</si>
  <si>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Elazığ</t>
    </r>
    <r>
      <rPr>
        <b/>
        <i/>
        <sz val="14"/>
        <color indexed="10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Atletizm İl Temsilciliği</t>
    </r>
  </si>
  <si>
    <r>
      <t xml:space="preserve">Atletizm Geliştirme Projesi </t>
    </r>
    <r>
      <rPr>
        <b/>
        <i/>
        <sz val="12"/>
        <color indexed="10"/>
        <rFont val="Cambria"/>
        <family val="1"/>
      </rPr>
      <t>3.Bölge</t>
    </r>
    <r>
      <rPr>
        <b/>
        <i/>
        <sz val="12"/>
        <color indexed="30"/>
        <rFont val="Cambria"/>
        <family val="1"/>
      </rPr>
      <t xml:space="preserve"> Kros Yarışmaları</t>
    </r>
  </si>
  <si>
    <t>Elazığ</t>
  </si>
  <si>
    <t>SENANUR BOZKURT</t>
  </si>
  <si>
    <t>AYNUR ÇETİNKAYA</t>
  </si>
  <si>
    <t>NERGİZ SEZGİN</t>
  </si>
  <si>
    <t>GÜLBAHAR TOKAY</t>
  </si>
  <si>
    <t>BERİVAN OBUZ</t>
  </si>
  <si>
    <t>AYŞE ERDOĞAN</t>
  </si>
  <si>
    <t>DİLEK YILDIZ</t>
  </si>
  <si>
    <t>ÖZLEM SİN</t>
  </si>
  <si>
    <t>BATMAN</t>
  </si>
  <si>
    <t>DİYARBAKIR</t>
  </si>
  <si>
    <t xml:space="preserve">MARDİN </t>
  </si>
  <si>
    <t xml:space="preserve">Ş.URFA </t>
  </si>
  <si>
    <t>ŞIRNAK</t>
  </si>
  <si>
    <t xml:space="preserve">SİİRT </t>
  </si>
  <si>
    <t>DNF</t>
  </si>
  <si>
    <t>DNS</t>
  </si>
  <si>
    <t>ŞEVVAL UÇAN (PROTESTOLU)</t>
  </si>
  <si>
    <t>ZEYNEP İNCİ (PROTESTOLU)</t>
  </si>
  <si>
    <t>DQ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</si>
</sst>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</numFmts>
  <fonts count="4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3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28" fillId="24" borderId="11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center" vertical="center"/>
      <protection hidden="1"/>
    </xf>
    <xf numFmtId="182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8" fillId="24" borderId="15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center" vertical="center"/>
      <protection hidden="1"/>
    </xf>
    <xf numFmtId="182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30" fillId="24" borderId="18" xfId="0" applyFont="1" applyFill="1" applyBorder="1" applyAlignment="1" applyProtection="1">
      <alignment horizontal="center" vertical="center"/>
      <protection hidden="1"/>
    </xf>
    <xf numFmtId="0" fontId="28" fillId="24" borderId="19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center" vertical="center"/>
      <protection hidden="1"/>
    </xf>
    <xf numFmtId="182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21" xfId="0" applyFont="1" applyFill="1" applyBorder="1" applyAlignment="1" applyProtection="1">
      <alignment horizontal="center" vertical="center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1" fontId="28" fillId="25" borderId="12" xfId="0" applyNumberFormat="1" applyFont="1" applyFill="1" applyBorder="1" applyAlignment="1" applyProtection="1">
      <alignment horizontal="center" vertical="center"/>
      <protection locked="0"/>
    </xf>
    <xf numFmtId="1" fontId="28" fillId="25" borderId="16" xfId="0" applyNumberFormat="1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80" fontId="28" fillId="0" borderId="0" xfId="0" applyNumberFormat="1" applyFont="1" applyAlignment="1">
      <alignment vertical="center"/>
    </xf>
    <xf numFmtId="0" fontId="30" fillId="3" borderId="22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14" fontId="30" fillId="3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8" fillId="18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14" fontId="28" fillId="24" borderId="25" xfId="0" applyNumberFormat="1" applyFont="1" applyFill="1" applyBorder="1" applyAlignment="1" applyProtection="1">
      <alignment horizontal="center" vertical="center"/>
      <protection hidden="1"/>
    </xf>
    <xf numFmtId="0" fontId="28" fillId="24" borderId="26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/>
    </xf>
    <xf numFmtId="184" fontId="33" fillId="6" borderId="27" xfId="0" applyNumberFormat="1" applyFont="1" applyFill="1" applyBorder="1" applyAlignment="1">
      <alignment horizontal="center" vertical="center"/>
    </xf>
    <xf numFmtId="184" fontId="33" fillId="6" borderId="27" xfId="0" applyNumberFormat="1" applyFont="1" applyFill="1" applyBorder="1" applyAlignment="1">
      <alignment vertical="center"/>
    </xf>
    <xf numFmtId="181" fontId="33" fillId="6" borderId="27" xfId="0" applyNumberFormat="1" applyFont="1" applyFill="1" applyBorder="1" applyAlignment="1" applyProtection="1">
      <alignment vertical="center"/>
      <protection hidden="1"/>
    </xf>
    <xf numFmtId="0" fontId="30" fillId="3" borderId="28" xfId="0" applyFont="1" applyFill="1" applyBorder="1" applyAlignment="1" applyProtection="1">
      <alignment horizontal="center" vertical="center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NumberFormat="1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0" fillId="3" borderId="29" xfId="0" applyFont="1" applyFill="1" applyBorder="1" applyAlignment="1" applyProtection="1">
      <alignment horizontal="center" vertical="center" wrapText="1"/>
      <protection hidden="1"/>
    </xf>
    <xf numFmtId="14" fontId="3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3" borderId="3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Alignment="1">
      <alignment vertical="center"/>
    </xf>
    <xf numFmtId="184" fontId="33" fillId="6" borderId="0" xfId="0" applyNumberFormat="1" applyFont="1" applyFill="1" applyBorder="1" applyAlignment="1">
      <alignment horizontal="left" vertical="center"/>
    </xf>
    <xf numFmtId="0" fontId="30" fillId="7" borderId="22" xfId="0" applyFont="1" applyFill="1" applyBorder="1" applyAlignment="1">
      <alignment horizontal="center" vertical="center" wrapText="1"/>
    </xf>
    <xf numFmtId="0" fontId="30" fillId="7" borderId="31" xfId="0" applyFont="1" applyFill="1" applyBorder="1" applyAlignment="1">
      <alignment horizontal="center" vertical="center" wrapText="1"/>
    </xf>
    <xf numFmtId="14" fontId="30" fillId="7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14" fontId="28" fillId="0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25" xfId="0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 shrinkToFit="1"/>
    </xf>
    <xf numFmtId="0" fontId="28" fillId="0" borderId="34" xfId="0" applyFont="1" applyFill="1" applyBorder="1" applyAlignment="1">
      <alignment horizontal="center" vertical="center" wrapText="1"/>
    </xf>
    <xf numFmtId="14" fontId="28" fillId="0" borderId="34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28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6" borderId="35" xfId="0" applyFont="1" applyFill="1" applyBorder="1" applyAlignment="1" applyProtection="1">
      <alignment vertical="center"/>
      <protection hidden="1"/>
    </xf>
    <xf numFmtId="0" fontId="21" fillId="6" borderId="0" xfId="0" applyFont="1" applyFill="1" applyBorder="1" applyAlignment="1" applyProtection="1">
      <alignment vertical="center"/>
      <protection hidden="1"/>
    </xf>
    <xf numFmtId="0" fontId="21" fillId="6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34" fillId="6" borderId="35" xfId="0" applyFont="1" applyFill="1" applyBorder="1" applyAlignment="1" applyProtection="1">
      <alignment vertical="center"/>
      <protection hidden="1"/>
    </xf>
    <xf numFmtId="0" fontId="35" fillId="6" borderId="0" xfId="0" applyFont="1" applyFill="1" applyBorder="1" applyAlignment="1" applyProtection="1">
      <alignment horizontal="center" vertical="center"/>
      <protection hidden="1"/>
    </xf>
    <xf numFmtId="0" fontId="34" fillId="6" borderId="36" xfId="0" applyFont="1" applyFill="1" applyBorder="1" applyAlignment="1" applyProtection="1">
      <alignment vertical="center"/>
      <protection hidden="1"/>
    </xf>
    <xf numFmtId="0" fontId="21" fillId="6" borderId="0" xfId="0" applyFont="1" applyFill="1" applyBorder="1" applyAlignment="1" applyProtection="1">
      <alignment horizontal="center" vertical="center"/>
      <protection hidden="1"/>
    </xf>
    <xf numFmtId="0" fontId="21" fillId="6" borderId="37" xfId="0" applyFont="1" applyFill="1" applyBorder="1" applyAlignment="1" applyProtection="1">
      <alignment vertical="center"/>
      <protection hidden="1"/>
    </xf>
    <xf numFmtId="0" fontId="21" fillId="6" borderId="38" xfId="0" applyFont="1" applyFill="1" applyBorder="1" applyAlignment="1" applyProtection="1">
      <alignment vertical="center"/>
      <protection hidden="1"/>
    </xf>
    <xf numFmtId="0" fontId="21" fillId="6" borderId="39" xfId="0" applyFont="1" applyFill="1" applyBorder="1" applyAlignment="1" applyProtection="1">
      <alignment vertical="center"/>
      <protection hidden="1"/>
    </xf>
    <xf numFmtId="0" fontId="36" fillId="6" borderId="35" xfId="0" applyFont="1" applyFill="1" applyBorder="1" applyAlignment="1" applyProtection="1">
      <alignment horizontal="right" vertical="center" wrapText="1"/>
      <protection hidden="1"/>
    </xf>
    <xf numFmtId="0" fontId="36" fillId="6" borderId="35" xfId="0" applyFont="1" applyFill="1" applyBorder="1" applyAlignment="1" applyProtection="1">
      <alignment horizontal="right" vertical="center"/>
      <protection hidden="1"/>
    </xf>
    <xf numFmtId="0" fontId="36" fillId="6" borderId="37" xfId="0" applyFont="1" applyFill="1" applyBorder="1" applyAlignment="1" applyProtection="1">
      <alignment horizontal="right" vertical="center" wrapText="1"/>
      <protection hidden="1"/>
    </xf>
    <xf numFmtId="0" fontId="25" fillId="6" borderId="35" xfId="0" applyFont="1" applyFill="1" applyBorder="1" applyAlignment="1" applyProtection="1">
      <alignment horizontal="right" vertical="center" wrapText="1"/>
      <protection hidden="1"/>
    </xf>
    <xf numFmtId="181" fontId="37" fillId="6" borderId="0" xfId="0" applyNumberFormat="1" applyFont="1" applyFill="1" applyBorder="1" applyAlignment="1" applyProtection="1">
      <alignment horizontal="left" vertical="center" wrapText="1"/>
      <protection hidden="1"/>
    </xf>
    <xf numFmtId="181" fontId="37" fillId="6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6" borderId="40" xfId="0" applyFont="1" applyFill="1" applyBorder="1" applyAlignment="1" applyProtection="1">
      <alignment horizontal="left" vertical="center"/>
      <protection hidden="1"/>
    </xf>
    <xf numFmtId="0" fontId="23" fillId="6" borderId="41" xfId="0" applyFont="1" applyFill="1" applyBorder="1" applyAlignment="1" applyProtection="1">
      <alignment vertical="center" wrapText="1"/>
      <protection hidden="1"/>
    </xf>
    <xf numFmtId="0" fontId="24" fillId="6" borderId="42" xfId="0" applyFont="1" applyFill="1" applyBorder="1" applyAlignment="1" applyProtection="1">
      <alignment vertical="center"/>
      <protection hidden="1"/>
    </xf>
    <xf numFmtId="0" fontId="32" fillId="0" borderId="33" xfId="0" applyFont="1" applyFill="1" applyBorder="1" applyAlignment="1">
      <alignment horizontal="left" vertical="center"/>
    </xf>
    <xf numFmtId="0" fontId="32" fillId="0" borderId="33" xfId="0" applyFont="1" applyFill="1" applyBorder="1" applyAlignment="1">
      <alignment horizontal="left" vertical="center" shrinkToFit="1"/>
    </xf>
    <xf numFmtId="0" fontId="32" fillId="0" borderId="25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left" vertical="center" shrinkToFit="1"/>
    </xf>
    <xf numFmtId="0" fontId="32" fillId="0" borderId="34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left" vertical="center" shrinkToFit="1"/>
    </xf>
    <xf numFmtId="0" fontId="32" fillId="0" borderId="26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left" vertical="center" shrinkToFit="1"/>
    </xf>
    <xf numFmtId="0" fontId="32" fillId="0" borderId="43" xfId="0" applyFont="1" applyFill="1" applyBorder="1" applyAlignment="1">
      <alignment horizontal="left" vertical="center" shrinkToFit="1"/>
    </xf>
    <xf numFmtId="0" fontId="38" fillId="0" borderId="33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186" fontId="30" fillId="3" borderId="23" xfId="0" applyNumberFormat="1" applyFont="1" applyFill="1" applyBorder="1" applyAlignment="1">
      <alignment horizontal="center" vertical="center" wrapText="1"/>
    </xf>
    <xf numFmtId="186" fontId="28" fillId="18" borderId="25" xfId="0" applyNumberFormat="1" applyFont="1" applyFill="1" applyBorder="1" applyAlignment="1" applyProtection="1">
      <alignment horizontal="center" vertical="center"/>
      <protection locked="0"/>
    </xf>
    <xf numFmtId="186" fontId="28" fillId="0" borderId="0" xfId="0" applyNumberFormat="1" applyFont="1" applyAlignment="1">
      <alignment horizontal="center" vertical="center"/>
    </xf>
    <xf numFmtId="186" fontId="30" fillId="3" borderId="28" xfId="0" applyNumberFormat="1" applyFont="1" applyFill="1" applyBorder="1" applyAlignment="1" applyProtection="1">
      <alignment horizontal="center" vertical="center" wrapText="1"/>
      <protection hidden="1"/>
    </xf>
    <xf numFmtId="186" fontId="28" fillId="24" borderId="12" xfId="0" applyNumberFormat="1" applyFont="1" applyFill="1" applyBorder="1" applyAlignment="1" applyProtection="1">
      <alignment horizontal="center" vertical="center"/>
      <protection hidden="1"/>
    </xf>
    <xf numFmtId="186" fontId="28" fillId="24" borderId="16" xfId="0" applyNumberFormat="1" applyFont="1" applyFill="1" applyBorder="1" applyAlignment="1" applyProtection="1">
      <alignment horizontal="center" vertical="center"/>
      <protection hidden="1"/>
    </xf>
    <xf numFmtId="186" fontId="28" fillId="0" borderId="0" xfId="0" applyNumberFormat="1" applyFont="1" applyAlignment="1" applyProtection="1">
      <alignment horizontal="center" vertical="center" wrapText="1"/>
      <protection hidden="1"/>
    </xf>
    <xf numFmtId="0" fontId="27" fillId="6" borderId="44" xfId="0" applyFont="1" applyFill="1" applyBorder="1" applyAlignment="1" applyProtection="1">
      <alignment horizontal="left" vertical="center" wrapText="1"/>
      <protection locked="0"/>
    </xf>
    <xf numFmtId="0" fontId="27" fillId="6" borderId="45" xfId="0" applyFont="1" applyFill="1" applyBorder="1" applyAlignment="1" applyProtection="1">
      <alignment horizontal="left" vertical="center" wrapText="1"/>
      <protection locked="0"/>
    </xf>
    <xf numFmtId="0" fontId="19" fillId="6" borderId="46" xfId="0" applyFont="1" applyFill="1" applyBorder="1" applyAlignment="1" applyProtection="1">
      <alignment horizontal="center" wrapText="1"/>
      <protection hidden="1"/>
    </xf>
    <xf numFmtId="0" fontId="19" fillId="6" borderId="47" xfId="0" applyFont="1" applyFill="1" applyBorder="1" applyAlignment="1" applyProtection="1">
      <alignment horizontal="center" wrapText="1"/>
      <protection hidden="1"/>
    </xf>
    <xf numFmtId="0" fontId="19" fillId="6" borderId="48" xfId="0" applyFont="1" applyFill="1" applyBorder="1" applyAlignment="1" applyProtection="1">
      <alignment horizontal="center" wrapText="1"/>
      <protection hidden="1"/>
    </xf>
    <xf numFmtId="0" fontId="40" fillId="6" borderId="35" xfId="0" applyFont="1" applyFill="1" applyBorder="1" applyAlignment="1" applyProtection="1">
      <alignment horizontal="center" vertical="center" wrapText="1"/>
      <protection locked="0"/>
    </xf>
    <xf numFmtId="0" fontId="40" fillId="6" borderId="0" xfId="0" applyFont="1" applyFill="1" applyBorder="1" applyAlignment="1" applyProtection="1">
      <alignment horizontal="center" vertical="center"/>
      <protection locked="0"/>
    </xf>
    <xf numFmtId="0" fontId="40" fillId="6" borderId="36" xfId="0" applyFont="1" applyFill="1" applyBorder="1" applyAlignment="1" applyProtection="1">
      <alignment horizontal="center" vertical="center"/>
      <protection locked="0"/>
    </xf>
    <xf numFmtId="0" fontId="40" fillId="6" borderId="35" xfId="0" applyFont="1" applyFill="1" applyBorder="1" applyAlignment="1" applyProtection="1">
      <alignment horizontal="center" vertical="center"/>
      <protection hidden="1"/>
    </xf>
    <xf numFmtId="0" fontId="40" fillId="6" borderId="0" xfId="0" applyFont="1" applyFill="1" applyBorder="1" applyAlignment="1" applyProtection="1">
      <alignment horizontal="center" vertical="center"/>
      <protection hidden="1"/>
    </xf>
    <xf numFmtId="0" fontId="40" fillId="6" borderId="36" xfId="0" applyFont="1" applyFill="1" applyBorder="1" applyAlignment="1" applyProtection="1">
      <alignment horizontal="center" vertical="center"/>
      <protection hidden="1"/>
    </xf>
    <xf numFmtId="0" fontId="35" fillId="6" borderId="35" xfId="0" applyFont="1" applyFill="1" applyBorder="1" applyAlignment="1" applyProtection="1">
      <alignment horizontal="center" vertical="center" wrapText="1"/>
      <protection hidden="1"/>
    </xf>
    <xf numFmtId="0" fontId="35" fillId="6" borderId="0" xfId="0" applyFont="1" applyFill="1" applyBorder="1" applyAlignment="1" applyProtection="1">
      <alignment horizontal="center" vertical="center"/>
      <protection hidden="1"/>
    </xf>
    <xf numFmtId="0" fontId="35" fillId="6" borderId="36" xfId="0" applyFont="1" applyFill="1" applyBorder="1" applyAlignment="1" applyProtection="1">
      <alignment horizontal="center" vertical="center"/>
      <protection hidden="1"/>
    </xf>
    <xf numFmtId="0" fontId="35" fillId="6" borderId="35" xfId="0" applyFont="1" applyFill="1" applyBorder="1" applyAlignment="1" applyProtection="1">
      <alignment horizontal="center" vertical="center"/>
      <protection hidden="1"/>
    </xf>
    <xf numFmtId="0" fontId="25" fillId="6" borderId="44" xfId="0" applyFont="1" applyFill="1" applyBorder="1" applyAlignment="1" applyProtection="1">
      <alignment horizontal="left" vertical="center" wrapText="1"/>
      <protection locked="0"/>
    </xf>
    <xf numFmtId="184" fontId="39" fillId="6" borderId="44" xfId="0" applyNumberFormat="1" applyFont="1" applyFill="1" applyBorder="1" applyAlignment="1" applyProtection="1">
      <alignment horizontal="left" vertical="center" wrapText="1"/>
      <protection locked="0"/>
    </xf>
    <xf numFmtId="184" fontId="39" fillId="6" borderId="45" xfId="0" applyNumberFormat="1" applyFont="1" applyFill="1" applyBorder="1" applyAlignment="1" applyProtection="1">
      <alignment horizontal="left" vertical="center" wrapText="1"/>
      <protection locked="0"/>
    </xf>
    <xf numFmtId="0" fontId="33" fillId="6" borderId="0" xfId="0" applyFont="1" applyFill="1" applyBorder="1" applyAlignment="1">
      <alignment horizontal="left" vertical="center"/>
    </xf>
    <xf numFmtId="0" fontId="31" fillId="6" borderId="0" xfId="0" applyFont="1" applyFill="1" applyAlignment="1">
      <alignment horizontal="center" vertical="center" wrapText="1"/>
    </xf>
    <xf numFmtId="0" fontId="31" fillId="6" borderId="0" xfId="0" applyFont="1" applyFill="1" applyAlignment="1">
      <alignment horizontal="center" vertical="center"/>
    </xf>
    <xf numFmtId="0" fontId="38" fillId="7" borderId="0" xfId="0" applyFont="1" applyFill="1" applyAlignment="1">
      <alignment horizontal="center" vertical="center" wrapText="1"/>
    </xf>
    <xf numFmtId="180" fontId="41" fillId="6" borderId="0" xfId="0" applyNumberFormat="1" applyFont="1" applyFill="1" applyAlignment="1">
      <alignment horizontal="center" vertical="center" wrapText="1"/>
    </xf>
    <xf numFmtId="184" fontId="33" fillId="6" borderId="27" xfId="0" applyNumberFormat="1" applyFont="1" applyFill="1" applyBorder="1" applyAlignment="1">
      <alignment horizontal="left" vertical="center"/>
    </xf>
    <xf numFmtId="0" fontId="33" fillId="6" borderId="0" xfId="0" applyFont="1" applyFill="1" applyBorder="1" applyAlignment="1">
      <alignment horizontal="left" vertical="center"/>
    </xf>
    <xf numFmtId="0" fontId="42" fillId="6" borderId="0" xfId="0" applyFont="1" applyFill="1" applyAlignment="1">
      <alignment horizontal="center" vertical="center" wrapText="1"/>
    </xf>
    <xf numFmtId="0" fontId="38" fillId="3" borderId="0" xfId="0" applyNumberFormat="1" applyFont="1" applyFill="1" applyAlignment="1">
      <alignment horizontal="center" vertical="center" wrapText="1"/>
    </xf>
    <xf numFmtId="0" fontId="43" fillId="6" borderId="0" xfId="0" applyNumberFormat="1" applyFont="1" applyFill="1" applyAlignment="1">
      <alignment horizontal="center" vertical="center" wrapText="1"/>
    </xf>
    <xf numFmtId="184" fontId="33" fillId="6" borderId="27" xfId="0" applyNumberFormat="1" applyFont="1" applyFill="1" applyBorder="1" applyAlignment="1">
      <alignment horizontal="center" vertical="center"/>
    </xf>
    <xf numFmtId="0" fontId="42" fillId="6" borderId="0" xfId="0" applyFont="1" applyFill="1" applyAlignment="1" applyProtection="1">
      <alignment horizontal="center" vertical="center" wrapText="1"/>
      <protection hidden="1"/>
    </xf>
    <xf numFmtId="0" fontId="38" fillId="3" borderId="0" xfId="0" applyFont="1" applyFill="1" applyAlignment="1" applyProtection="1">
      <alignment horizontal="center" vertical="center" wrapText="1"/>
      <protection hidden="1"/>
    </xf>
    <xf numFmtId="181" fontId="43" fillId="6" borderId="0" xfId="0" applyNumberFormat="1" applyFont="1" applyFill="1" applyAlignment="1" applyProtection="1">
      <alignment horizontal="center" wrapText="1"/>
      <protection hidden="1"/>
    </xf>
    <xf numFmtId="0" fontId="33" fillId="6" borderId="27" xfId="0" applyFont="1" applyFill="1" applyBorder="1" applyAlignment="1" applyProtection="1">
      <alignment horizontal="left" vertical="center"/>
      <protection hidden="1"/>
    </xf>
    <xf numFmtId="181" fontId="33" fillId="6" borderId="27" xfId="0" applyNumberFormat="1" applyFont="1" applyFill="1" applyBorder="1" applyAlignment="1" applyProtection="1">
      <alignment horizontal="left" vertical="center"/>
      <protection hidden="1"/>
    </xf>
    <xf numFmtId="184" fontId="33" fillId="6" borderId="27" xfId="0" applyNumberFormat="1" applyFont="1" applyFill="1" applyBorder="1" applyAlignment="1" applyProtection="1">
      <alignment horizontal="center" vertical="center"/>
      <protection hidden="1"/>
    </xf>
    <xf numFmtId="0" fontId="44" fillId="3" borderId="0" xfId="0" applyFont="1" applyFill="1" applyAlignment="1" applyProtection="1">
      <alignment horizontal="center" vertical="center" wrapText="1"/>
      <protection hidden="1"/>
    </xf>
    <xf numFmtId="181" fontId="43" fillId="6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E33"/>
  <sheetViews>
    <sheetView view="pageBreakPreview" zoomScale="115" zoomScaleSheetLayoutView="115" zoomScalePageLayoutView="0" workbookViewId="0" topLeftCell="A22">
      <selection activeCell="B29" sqref="B29"/>
    </sheetView>
  </sheetViews>
  <sheetFormatPr defaultColWidth="9.00390625" defaultRowHeight="12.75"/>
  <cols>
    <col min="1" max="2" width="30.375" style="90" customWidth="1"/>
    <col min="3" max="3" width="30.875" style="90" customWidth="1"/>
    <col min="4" max="7" width="6.75390625" style="90" customWidth="1"/>
    <col min="8" max="8" width="9.125" style="90" bestFit="1" customWidth="1"/>
    <col min="9" max="9" width="8.875" style="90" bestFit="1" customWidth="1"/>
    <col min="10" max="10" width="8.75390625" style="90" bestFit="1" customWidth="1"/>
    <col min="11" max="11" width="6.625" style="90" customWidth="1"/>
    <col min="12" max="12" width="6.75390625" style="90" customWidth="1"/>
    <col min="13" max="13" width="7.25390625" style="90" customWidth="1"/>
    <col min="14" max="14" width="7.00390625" style="90" customWidth="1"/>
    <col min="15" max="16384" width="9.125" style="90" customWidth="1"/>
  </cols>
  <sheetData>
    <row r="1" spans="1:3" ht="24" customHeight="1">
      <c r="A1" s="135"/>
      <c r="B1" s="136"/>
      <c r="C1" s="137"/>
    </row>
    <row r="2" spans="1:5" ht="42.75" customHeight="1">
      <c r="A2" s="138" t="s">
        <v>50</v>
      </c>
      <c r="B2" s="139"/>
      <c r="C2" s="140"/>
      <c r="D2" s="91"/>
      <c r="E2" s="91"/>
    </row>
    <row r="3" spans="1:5" ht="24.75" customHeight="1">
      <c r="A3" s="141"/>
      <c r="B3" s="142"/>
      <c r="C3" s="143"/>
      <c r="D3" s="92"/>
      <c r="E3" s="92"/>
    </row>
    <row r="4" spans="1:3" s="96" customFormat="1" ht="24.75" customHeight="1">
      <c r="A4" s="93"/>
      <c r="B4" s="94"/>
      <c r="C4" s="95"/>
    </row>
    <row r="5" spans="1:3" s="96" customFormat="1" ht="24.75" customHeight="1">
      <c r="A5" s="93"/>
      <c r="B5" s="94"/>
      <c r="C5" s="95"/>
    </row>
    <row r="6" spans="1:3" s="96" customFormat="1" ht="24.75" customHeight="1">
      <c r="A6" s="93"/>
      <c r="B6" s="94"/>
      <c r="C6" s="95"/>
    </row>
    <row r="7" spans="1:3" s="96" customFormat="1" ht="24.75" customHeight="1">
      <c r="A7" s="93"/>
      <c r="B7" s="94"/>
      <c r="C7" s="95"/>
    </row>
    <row r="8" spans="1:3" s="96" customFormat="1" ht="24.75" customHeight="1">
      <c r="A8" s="93"/>
      <c r="B8" s="94"/>
      <c r="C8" s="95"/>
    </row>
    <row r="9" spans="1:3" ht="22.5">
      <c r="A9" s="93"/>
      <c r="B9" s="94"/>
      <c r="C9" s="95"/>
    </row>
    <row r="10" spans="1:3" ht="22.5">
      <c r="A10" s="93"/>
      <c r="B10" s="94"/>
      <c r="C10" s="95"/>
    </row>
    <row r="11" spans="1:3" ht="22.5">
      <c r="A11" s="93"/>
      <c r="B11" s="94"/>
      <c r="C11" s="95"/>
    </row>
    <row r="12" spans="1:3" ht="22.5">
      <c r="A12" s="93"/>
      <c r="B12" s="94"/>
      <c r="C12" s="95"/>
    </row>
    <row r="13" spans="1:3" ht="22.5">
      <c r="A13" s="93"/>
      <c r="B13" s="94"/>
      <c r="C13" s="95"/>
    </row>
    <row r="14" spans="1:3" ht="22.5">
      <c r="A14" s="93"/>
      <c r="B14" s="94"/>
      <c r="C14" s="95"/>
    </row>
    <row r="15" spans="1:3" ht="22.5">
      <c r="A15" s="93"/>
      <c r="B15" s="94"/>
      <c r="C15" s="95"/>
    </row>
    <row r="16" spans="1:3" ht="22.5">
      <c r="A16" s="93"/>
      <c r="B16" s="94"/>
      <c r="C16" s="95"/>
    </row>
    <row r="17" spans="1:3" ht="22.5">
      <c r="A17" s="93"/>
      <c r="B17" s="94"/>
      <c r="C17" s="95"/>
    </row>
    <row r="18" spans="1:3" ht="18" customHeight="1">
      <c r="A18" s="144" t="str">
        <f>B24</f>
        <v>Atletizm Geliştirme Projesi 3.Bölge Kros Yarışmaları</v>
      </c>
      <c r="B18" s="145"/>
      <c r="C18" s="146"/>
    </row>
    <row r="19" spans="1:3" ht="31.5" customHeight="1">
      <c r="A19" s="147"/>
      <c r="B19" s="145"/>
      <c r="C19" s="146"/>
    </row>
    <row r="20" spans="1:3" ht="25.5" customHeight="1">
      <c r="A20" s="97"/>
      <c r="B20" s="98" t="str">
        <f>B27</f>
        <v>Elazığ</v>
      </c>
      <c r="C20" s="99"/>
    </row>
    <row r="21" spans="1:3" ht="25.5" customHeight="1">
      <c r="A21" s="93"/>
      <c r="B21" s="100"/>
      <c r="C21" s="95"/>
    </row>
    <row r="22" spans="1:3" ht="25.5" customHeight="1">
      <c r="A22" s="93"/>
      <c r="B22" s="100"/>
      <c r="C22" s="95"/>
    </row>
    <row r="23" spans="1:3" ht="22.5">
      <c r="A23" s="101"/>
      <c r="B23" s="102"/>
      <c r="C23" s="103"/>
    </row>
    <row r="24" spans="1:3" ht="21" customHeight="1">
      <c r="A24" s="104" t="s">
        <v>10</v>
      </c>
      <c r="B24" s="133" t="s">
        <v>51</v>
      </c>
      <c r="C24" s="134"/>
    </row>
    <row r="25" spans="1:3" ht="21" customHeight="1">
      <c r="A25" s="104" t="s">
        <v>11</v>
      </c>
      <c r="B25" s="133" t="s">
        <v>18</v>
      </c>
      <c r="C25" s="134"/>
    </row>
    <row r="26" spans="1:3" ht="21" customHeight="1">
      <c r="A26" s="105" t="s">
        <v>12</v>
      </c>
      <c r="B26" s="133" t="s">
        <v>19</v>
      </c>
      <c r="C26" s="134"/>
    </row>
    <row r="27" spans="1:3" ht="21" customHeight="1">
      <c r="A27" s="104" t="s">
        <v>13</v>
      </c>
      <c r="B27" s="148" t="s">
        <v>52</v>
      </c>
      <c r="C27" s="134"/>
    </row>
    <row r="28" spans="1:3" ht="21" customHeight="1">
      <c r="A28" s="106" t="s">
        <v>16</v>
      </c>
      <c r="B28" s="149">
        <v>41754.444444444445</v>
      </c>
      <c r="C28" s="150"/>
    </row>
    <row r="29" spans="1:3" ht="21" customHeight="1">
      <c r="A29" s="107"/>
      <c r="B29" s="108"/>
      <c r="C29" s="109"/>
    </row>
    <row r="30" spans="1:3" ht="21" customHeight="1">
      <c r="A30" s="107"/>
      <c r="B30" s="108"/>
      <c r="C30" s="109"/>
    </row>
    <row r="31" spans="1:3" ht="21" customHeight="1">
      <c r="A31" s="107"/>
      <c r="B31" s="108"/>
      <c r="C31" s="109"/>
    </row>
    <row r="32" spans="1:3" ht="21" customHeight="1">
      <c r="A32" s="107"/>
      <c r="B32" s="108"/>
      <c r="C32" s="109"/>
    </row>
    <row r="33" spans="1:3" ht="18.75" thickBot="1">
      <c r="A33" s="110"/>
      <c r="B33" s="111"/>
      <c r="C33" s="112"/>
    </row>
  </sheetData>
  <sheetProtection/>
  <mergeCells count="9">
    <mergeCell ref="B26:C26"/>
    <mergeCell ref="B27:C27"/>
    <mergeCell ref="B28:C28"/>
    <mergeCell ref="B24:C24"/>
    <mergeCell ref="A1:C1"/>
    <mergeCell ref="A2:C2"/>
    <mergeCell ref="A3:C3"/>
    <mergeCell ref="A18:C19"/>
    <mergeCell ref="B25:C25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0000FF"/>
  </sheetPr>
  <dimension ref="A1:H85"/>
  <sheetViews>
    <sheetView view="pageBreakPreview" zoomScaleSheetLayoutView="100" zoomScalePageLayoutView="0" workbookViewId="0" topLeftCell="A19">
      <selection activeCell="I20" sqref="I20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2" t="str">
        <f>KAPAK!A2</f>
        <v>Türkiye Atletizm Federasyonu
Elazığ Atletizm İl Temsilciliği</v>
      </c>
      <c r="B1" s="153"/>
      <c r="C1" s="153"/>
      <c r="D1" s="153"/>
      <c r="E1" s="153"/>
      <c r="F1" s="153"/>
    </row>
    <row r="2" spans="1:6" ht="18.75" customHeight="1">
      <c r="A2" s="154" t="str">
        <f>KAPAK!B24</f>
        <v>Atletizm Geliştirme Projesi 3.Bölge Kros Yarışmaları</v>
      </c>
      <c r="B2" s="154"/>
      <c r="C2" s="154"/>
      <c r="D2" s="154"/>
      <c r="E2" s="154"/>
      <c r="F2" s="154"/>
    </row>
    <row r="3" spans="1:6" ht="15.75" customHeight="1">
      <c r="A3" s="155" t="str">
        <f>KAPAK!B27</f>
        <v>Elazığ</v>
      </c>
      <c r="B3" s="155"/>
      <c r="C3" s="155"/>
      <c r="D3" s="155"/>
      <c r="E3" s="155"/>
      <c r="F3" s="155"/>
    </row>
    <row r="4" spans="1:6" ht="15.75" customHeight="1">
      <c r="A4" s="151" t="str">
        <f>KAPAK!B26</f>
        <v>2000-2001 Doğumlu Kızlar</v>
      </c>
      <c r="B4" s="151"/>
      <c r="C4" s="151"/>
      <c r="D4" s="65" t="str">
        <f>KAPAK!B25</f>
        <v>2000 Metre</v>
      </c>
      <c r="E4" s="156">
        <f>KAPAK!B28</f>
        <v>41754.444444444445</v>
      </c>
      <c r="F4" s="156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2">
        <v>20</v>
      </c>
      <c r="C6" s="113" t="s">
        <v>20</v>
      </c>
      <c r="D6" s="114" t="s">
        <v>21</v>
      </c>
      <c r="E6" s="89" t="s">
        <v>22</v>
      </c>
      <c r="F6" s="72">
        <v>36526</v>
      </c>
    </row>
    <row r="7" spans="1:6" ht="16.5" customHeight="1">
      <c r="A7" s="73">
        <v>2</v>
      </c>
      <c r="B7" s="123">
        <v>21</v>
      </c>
      <c r="C7" s="115" t="s">
        <v>23</v>
      </c>
      <c r="D7" s="116" t="s">
        <v>21</v>
      </c>
      <c r="E7" s="76" t="s">
        <v>22</v>
      </c>
      <c r="F7" s="77">
        <v>36822</v>
      </c>
    </row>
    <row r="8" spans="1:6" ht="16.5" customHeight="1">
      <c r="A8" s="73">
        <v>3</v>
      </c>
      <c r="B8" s="123">
        <v>22</v>
      </c>
      <c r="C8" s="115" t="s">
        <v>24</v>
      </c>
      <c r="D8" s="116" t="s">
        <v>21</v>
      </c>
      <c r="E8" s="76" t="s">
        <v>22</v>
      </c>
      <c r="F8" s="77">
        <v>36897</v>
      </c>
    </row>
    <row r="9" spans="1:6" ht="16.5" customHeight="1" thickBot="1">
      <c r="A9" s="73">
        <v>4</v>
      </c>
      <c r="B9" s="124">
        <v>23</v>
      </c>
      <c r="C9" s="117" t="s">
        <v>25</v>
      </c>
      <c r="D9" s="118" t="s">
        <v>21</v>
      </c>
      <c r="E9" s="80" t="s">
        <v>22</v>
      </c>
      <c r="F9" s="81">
        <v>36892</v>
      </c>
    </row>
    <row r="10" spans="1:6" ht="16.5" customHeight="1">
      <c r="A10" s="73">
        <v>5</v>
      </c>
      <c r="B10" s="125">
        <v>720</v>
      </c>
      <c r="C10" s="119" t="s">
        <v>26</v>
      </c>
      <c r="D10" s="120" t="s">
        <v>61</v>
      </c>
      <c r="E10" s="84" t="s">
        <v>22</v>
      </c>
      <c r="F10" s="85">
        <v>36777</v>
      </c>
    </row>
    <row r="11" spans="1:6" ht="16.5" customHeight="1">
      <c r="A11" s="73">
        <v>6</v>
      </c>
      <c r="B11" s="123">
        <v>721</v>
      </c>
      <c r="C11" s="115" t="s">
        <v>27</v>
      </c>
      <c r="D11" s="116" t="s">
        <v>61</v>
      </c>
      <c r="E11" s="76" t="s">
        <v>22</v>
      </c>
      <c r="F11" s="77">
        <v>36923</v>
      </c>
    </row>
    <row r="12" spans="1:6" ht="16.5" customHeight="1">
      <c r="A12" s="73">
        <v>7</v>
      </c>
      <c r="B12" s="123">
        <v>722</v>
      </c>
      <c r="C12" s="115" t="s">
        <v>55</v>
      </c>
      <c r="D12" s="116" t="s">
        <v>61</v>
      </c>
      <c r="E12" s="76" t="s">
        <v>22</v>
      </c>
      <c r="F12" s="77">
        <v>36678</v>
      </c>
    </row>
    <row r="13" spans="1:6" ht="16.5" customHeight="1" thickBot="1">
      <c r="A13" s="73">
        <v>8</v>
      </c>
      <c r="B13" s="124">
        <v>723</v>
      </c>
      <c r="C13" s="117" t="s">
        <v>28</v>
      </c>
      <c r="D13" s="118" t="s">
        <v>61</v>
      </c>
      <c r="E13" s="80" t="s">
        <v>22</v>
      </c>
      <c r="F13" s="81">
        <v>36821</v>
      </c>
    </row>
    <row r="14" spans="1:6" ht="16.5" customHeight="1">
      <c r="A14" s="73">
        <v>9</v>
      </c>
      <c r="B14" s="125">
        <v>211</v>
      </c>
      <c r="C14" s="119" t="s">
        <v>29</v>
      </c>
      <c r="D14" s="120" t="s">
        <v>62</v>
      </c>
      <c r="E14" s="84" t="s">
        <v>22</v>
      </c>
      <c r="F14" s="85">
        <v>36526</v>
      </c>
    </row>
    <row r="15" spans="1:6" ht="16.5" customHeight="1">
      <c r="A15" s="73">
        <v>10</v>
      </c>
      <c r="B15" s="123">
        <v>212</v>
      </c>
      <c r="C15" s="115" t="s">
        <v>30</v>
      </c>
      <c r="D15" s="120" t="s">
        <v>62</v>
      </c>
      <c r="E15" s="76" t="s">
        <v>22</v>
      </c>
      <c r="F15" s="77">
        <v>36892</v>
      </c>
    </row>
    <row r="16" spans="1:6" ht="16.5" customHeight="1">
      <c r="A16" s="73">
        <v>11</v>
      </c>
      <c r="B16" s="123">
        <v>213</v>
      </c>
      <c r="C16" s="115" t="s">
        <v>31</v>
      </c>
      <c r="D16" s="120" t="s">
        <v>62</v>
      </c>
      <c r="E16" s="76" t="s">
        <v>22</v>
      </c>
      <c r="F16" s="77">
        <v>36892</v>
      </c>
    </row>
    <row r="17" spans="1:6" ht="16.5" customHeight="1" thickBot="1">
      <c r="A17" s="73">
        <v>12</v>
      </c>
      <c r="B17" s="124">
        <v>214</v>
      </c>
      <c r="C17" s="117" t="s">
        <v>59</v>
      </c>
      <c r="D17" s="117" t="s">
        <v>62</v>
      </c>
      <c r="E17" s="80" t="s">
        <v>22</v>
      </c>
      <c r="F17" s="81">
        <v>36892</v>
      </c>
    </row>
    <row r="18" spans="1:6" ht="16.5" customHeight="1">
      <c r="A18" s="73">
        <v>13</v>
      </c>
      <c r="B18" s="125">
        <v>230</v>
      </c>
      <c r="C18" s="119" t="s">
        <v>32</v>
      </c>
      <c r="D18" s="120" t="s">
        <v>33</v>
      </c>
      <c r="E18" s="84" t="s">
        <v>22</v>
      </c>
      <c r="F18" s="85">
        <v>36526</v>
      </c>
    </row>
    <row r="19" spans="1:6" ht="16.5" customHeight="1">
      <c r="A19" s="73">
        <v>14</v>
      </c>
      <c r="B19" s="123">
        <v>231</v>
      </c>
      <c r="C19" s="115" t="s">
        <v>34</v>
      </c>
      <c r="D19" s="120" t="s">
        <v>33</v>
      </c>
      <c r="E19" s="76" t="s">
        <v>22</v>
      </c>
      <c r="F19" s="77">
        <v>36526</v>
      </c>
    </row>
    <row r="20" spans="1:6" ht="16.5" customHeight="1">
      <c r="A20" s="73">
        <v>15</v>
      </c>
      <c r="B20" s="123">
        <v>232</v>
      </c>
      <c r="C20" s="115" t="s">
        <v>35</v>
      </c>
      <c r="D20" s="120" t="s">
        <v>33</v>
      </c>
      <c r="E20" s="76" t="s">
        <v>22</v>
      </c>
      <c r="F20" s="77">
        <v>36892</v>
      </c>
    </row>
    <row r="21" spans="1:6" ht="16.5" customHeight="1" thickBot="1">
      <c r="A21" s="73">
        <v>16</v>
      </c>
      <c r="B21" s="124">
        <v>233</v>
      </c>
      <c r="C21" s="117" t="s">
        <v>36</v>
      </c>
      <c r="D21" s="121" t="s">
        <v>33</v>
      </c>
      <c r="E21" s="80" t="s">
        <v>22</v>
      </c>
      <c r="F21" s="81">
        <v>36526</v>
      </c>
    </row>
    <row r="22" spans="1:6" ht="16.5" customHeight="1">
      <c r="A22" s="73">
        <v>17</v>
      </c>
      <c r="B22" s="125">
        <v>440</v>
      </c>
      <c r="C22" s="119" t="s">
        <v>53</v>
      </c>
      <c r="D22" s="120" t="s">
        <v>37</v>
      </c>
      <c r="E22" s="84" t="s">
        <v>22</v>
      </c>
      <c r="F22" s="85">
        <v>36656</v>
      </c>
    </row>
    <row r="23" spans="1:6" ht="16.5" customHeight="1">
      <c r="A23" s="73">
        <v>18</v>
      </c>
      <c r="B23" s="123">
        <v>441</v>
      </c>
      <c r="C23" s="115" t="s">
        <v>54</v>
      </c>
      <c r="D23" s="116" t="s">
        <v>37</v>
      </c>
      <c r="E23" s="76" t="s">
        <v>22</v>
      </c>
      <c r="F23" s="77">
        <v>37073</v>
      </c>
    </row>
    <row r="24" spans="1:6" ht="16.5" customHeight="1">
      <c r="A24" s="73">
        <v>19</v>
      </c>
      <c r="B24" s="123">
        <v>442</v>
      </c>
      <c r="C24" s="115" t="s">
        <v>69</v>
      </c>
      <c r="D24" s="116" t="s">
        <v>37</v>
      </c>
      <c r="E24" s="76" t="s">
        <v>22</v>
      </c>
      <c r="F24" s="77">
        <v>36892</v>
      </c>
    </row>
    <row r="25" spans="1:6" ht="16.5" customHeight="1" thickBot="1">
      <c r="A25" s="73">
        <v>20</v>
      </c>
      <c r="B25" s="124">
        <v>443</v>
      </c>
      <c r="C25" s="117" t="s">
        <v>70</v>
      </c>
      <c r="D25" s="118" t="s">
        <v>37</v>
      </c>
      <c r="E25" s="80" t="s">
        <v>22</v>
      </c>
      <c r="F25" s="81">
        <v>37069</v>
      </c>
    </row>
    <row r="26" spans="1:6" ht="16.5" customHeight="1">
      <c r="A26" s="73">
        <v>21</v>
      </c>
      <c r="B26" s="125">
        <v>470</v>
      </c>
      <c r="C26" s="119" t="s">
        <v>56</v>
      </c>
      <c r="D26" s="120" t="s">
        <v>63</v>
      </c>
      <c r="E26" s="84" t="s">
        <v>22</v>
      </c>
      <c r="F26" s="85">
        <v>36647</v>
      </c>
    </row>
    <row r="27" spans="1:6" ht="16.5" customHeight="1">
      <c r="A27" s="73">
        <v>22</v>
      </c>
      <c r="B27" s="123">
        <v>471</v>
      </c>
      <c r="C27" s="115" t="s">
        <v>57</v>
      </c>
      <c r="D27" s="116" t="s">
        <v>63</v>
      </c>
      <c r="E27" s="76" t="s">
        <v>22</v>
      </c>
      <c r="F27" s="77">
        <v>36590</v>
      </c>
    </row>
    <row r="28" spans="1:6" ht="16.5" customHeight="1">
      <c r="A28" s="73">
        <v>23</v>
      </c>
      <c r="B28" s="123">
        <v>472</v>
      </c>
      <c r="C28" s="115" t="s">
        <v>60</v>
      </c>
      <c r="D28" s="116" t="s">
        <v>63</v>
      </c>
      <c r="E28" s="76" t="s">
        <v>22</v>
      </c>
      <c r="F28" s="77">
        <v>37046</v>
      </c>
    </row>
    <row r="29" spans="1:6" ht="16.5" customHeight="1" thickBot="1">
      <c r="A29" s="73">
        <v>24</v>
      </c>
      <c r="B29" s="124">
        <v>473</v>
      </c>
      <c r="C29" s="117" t="s">
        <v>58</v>
      </c>
      <c r="D29" s="118" t="s">
        <v>63</v>
      </c>
      <c r="E29" s="80" t="s">
        <v>22</v>
      </c>
      <c r="F29" s="81">
        <v>36972</v>
      </c>
    </row>
    <row r="30" spans="1:6" ht="16.5" customHeight="1">
      <c r="A30" s="73">
        <v>25</v>
      </c>
      <c r="B30" s="125">
        <v>560</v>
      </c>
      <c r="C30" s="119" t="s">
        <v>38</v>
      </c>
      <c r="D30" s="120" t="s">
        <v>66</v>
      </c>
      <c r="E30" s="84" t="s">
        <v>22</v>
      </c>
      <c r="F30" s="85">
        <v>36786</v>
      </c>
    </row>
    <row r="31" spans="1:6" ht="16.5" customHeight="1">
      <c r="A31" s="73">
        <v>26</v>
      </c>
      <c r="B31" s="123">
        <v>561</v>
      </c>
      <c r="C31" s="115" t="s">
        <v>39</v>
      </c>
      <c r="D31" s="116" t="s">
        <v>66</v>
      </c>
      <c r="E31" s="76" t="s">
        <v>22</v>
      </c>
      <c r="F31" s="77">
        <v>37205</v>
      </c>
    </row>
    <row r="32" spans="1:6" ht="16.5" customHeight="1">
      <c r="A32" s="73">
        <v>27</v>
      </c>
      <c r="B32" s="123">
        <v>562</v>
      </c>
      <c r="C32" s="115" t="s">
        <v>40</v>
      </c>
      <c r="D32" s="116" t="s">
        <v>66</v>
      </c>
      <c r="E32" s="76" t="s">
        <v>22</v>
      </c>
      <c r="F32" s="77">
        <v>36626</v>
      </c>
    </row>
    <row r="33" spans="1:6" ht="16.5" customHeight="1" thickBot="1">
      <c r="A33" s="73">
        <v>28</v>
      </c>
      <c r="B33" s="124">
        <v>563</v>
      </c>
      <c r="C33" s="117" t="s">
        <v>41</v>
      </c>
      <c r="D33" s="118" t="s">
        <v>66</v>
      </c>
      <c r="E33" s="80" t="s">
        <v>22</v>
      </c>
      <c r="F33" s="81">
        <v>36937</v>
      </c>
    </row>
    <row r="34" spans="1:6" ht="16.5" customHeight="1">
      <c r="A34" s="73">
        <v>29</v>
      </c>
      <c r="B34" s="125">
        <v>630</v>
      </c>
      <c r="C34" s="119" t="s">
        <v>42</v>
      </c>
      <c r="D34" s="120" t="s">
        <v>64</v>
      </c>
      <c r="E34" s="84" t="s">
        <v>22</v>
      </c>
      <c r="F34" s="85">
        <v>37216</v>
      </c>
    </row>
    <row r="35" spans="1:6" ht="16.5" customHeight="1">
      <c r="A35" s="73">
        <v>30</v>
      </c>
      <c r="B35" s="123">
        <v>631</v>
      </c>
      <c r="C35" s="115" t="s">
        <v>43</v>
      </c>
      <c r="D35" s="116" t="s">
        <v>64</v>
      </c>
      <c r="E35" s="76" t="s">
        <v>22</v>
      </c>
      <c r="F35" s="77">
        <v>36991</v>
      </c>
    </row>
    <row r="36" spans="1:6" ht="16.5" customHeight="1">
      <c r="A36" s="73">
        <v>31</v>
      </c>
      <c r="B36" s="123">
        <v>632</v>
      </c>
      <c r="C36" s="115" t="s">
        <v>44</v>
      </c>
      <c r="D36" s="116" t="s">
        <v>64</v>
      </c>
      <c r="E36" s="76" t="s">
        <v>22</v>
      </c>
      <c r="F36" s="77">
        <v>36632</v>
      </c>
    </row>
    <row r="37" spans="1:6" ht="16.5" customHeight="1" thickBot="1">
      <c r="A37" s="73">
        <v>32</v>
      </c>
      <c r="B37" s="124">
        <v>633</v>
      </c>
      <c r="C37" s="117" t="s">
        <v>45</v>
      </c>
      <c r="D37" s="118" t="s">
        <v>64</v>
      </c>
      <c r="E37" s="80" t="s">
        <v>22</v>
      </c>
      <c r="F37" s="81">
        <v>36607</v>
      </c>
    </row>
    <row r="38" spans="1:6" ht="16.5" customHeight="1">
      <c r="A38" s="73">
        <v>33</v>
      </c>
      <c r="B38" s="125">
        <v>730</v>
      </c>
      <c r="C38" s="119" t="s">
        <v>46</v>
      </c>
      <c r="D38" s="120" t="s">
        <v>65</v>
      </c>
      <c r="E38" s="84" t="s">
        <v>22</v>
      </c>
      <c r="F38" s="85">
        <v>37161</v>
      </c>
    </row>
    <row r="39" spans="1:6" ht="16.5" customHeight="1">
      <c r="A39" s="73">
        <v>34</v>
      </c>
      <c r="B39" s="123">
        <v>731</v>
      </c>
      <c r="C39" s="115" t="s">
        <v>47</v>
      </c>
      <c r="D39" s="116" t="s">
        <v>65</v>
      </c>
      <c r="E39" s="76" t="s">
        <v>22</v>
      </c>
      <c r="F39" s="77">
        <v>36836</v>
      </c>
    </row>
    <row r="40" spans="1:6" ht="16.5" customHeight="1">
      <c r="A40" s="73">
        <v>35</v>
      </c>
      <c r="B40" s="123">
        <v>732</v>
      </c>
      <c r="C40" s="115" t="s">
        <v>48</v>
      </c>
      <c r="D40" s="116" t="s">
        <v>65</v>
      </c>
      <c r="E40" s="76" t="s">
        <v>22</v>
      </c>
      <c r="F40" s="77">
        <v>37206</v>
      </c>
    </row>
    <row r="41" spans="1:6" ht="16.5" customHeight="1" thickBot="1">
      <c r="A41" s="73">
        <v>36</v>
      </c>
      <c r="B41" s="124">
        <v>733</v>
      </c>
      <c r="C41" s="117" t="s">
        <v>49</v>
      </c>
      <c r="D41" s="118" t="s">
        <v>65</v>
      </c>
      <c r="E41" s="80" t="s">
        <v>22</v>
      </c>
      <c r="F41" s="81">
        <v>37077</v>
      </c>
    </row>
    <row r="42" spans="1:6" ht="16.5" customHeight="1">
      <c r="A42" s="73">
        <v>37</v>
      </c>
      <c r="B42" s="125"/>
      <c r="C42" s="119"/>
      <c r="D42" s="120"/>
      <c r="E42" s="84"/>
      <c r="F42" s="85"/>
    </row>
    <row r="43" spans="1:6" ht="16.5" customHeight="1">
      <c r="A43" s="73">
        <v>38</v>
      </c>
      <c r="B43" s="123"/>
      <c r="C43" s="74"/>
      <c r="D43" s="75"/>
      <c r="E43" s="76"/>
      <c r="F43" s="77"/>
    </row>
    <row r="44" spans="1:6" ht="16.5" customHeight="1">
      <c r="A44" s="73">
        <v>39</v>
      </c>
      <c r="B44" s="123"/>
      <c r="C44" s="74"/>
      <c r="D44" s="75"/>
      <c r="E44" s="76"/>
      <c r="F44" s="77"/>
    </row>
    <row r="45" spans="1:6" ht="16.5" customHeight="1" thickBot="1">
      <c r="A45" s="73">
        <v>40</v>
      </c>
      <c r="B45" s="124"/>
      <c r="C45" s="78"/>
      <c r="D45" s="79"/>
      <c r="E45" s="80"/>
      <c r="F45" s="81"/>
    </row>
    <row r="46" spans="1:6" ht="16.5" customHeight="1">
      <c r="A46" s="73">
        <v>41</v>
      </c>
      <c r="B46" s="125"/>
      <c r="C46" s="82"/>
      <c r="D46" s="83"/>
      <c r="E46" s="84"/>
      <c r="F46" s="85"/>
    </row>
    <row r="47" spans="1:6" ht="16.5" customHeight="1">
      <c r="A47" s="73">
        <v>42</v>
      </c>
      <c r="B47" s="123"/>
      <c r="C47" s="74"/>
      <c r="D47" s="75"/>
      <c r="E47" s="76"/>
      <c r="F47" s="77"/>
    </row>
    <row r="48" spans="1:6" ht="16.5" customHeight="1">
      <c r="A48" s="73">
        <v>43</v>
      </c>
      <c r="B48" s="123"/>
      <c r="C48" s="74"/>
      <c r="D48" s="75"/>
      <c r="E48" s="76"/>
      <c r="F48" s="77"/>
    </row>
    <row r="49" spans="1:6" ht="16.5" customHeight="1" thickBot="1">
      <c r="A49" s="73">
        <v>44</v>
      </c>
      <c r="B49" s="124"/>
      <c r="C49" s="78"/>
      <c r="D49" s="79"/>
      <c r="E49" s="80"/>
      <c r="F49" s="81"/>
    </row>
    <row r="50" spans="1:6" ht="16.5" customHeight="1">
      <c r="A50" s="73">
        <v>45</v>
      </c>
      <c r="B50" s="125"/>
      <c r="C50" s="82"/>
      <c r="D50" s="83"/>
      <c r="E50" s="84"/>
      <c r="F50" s="85"/>
    </row>
    <row r="51" spans="1:6" ht="16.5" customHeight="1">
      <c r="A51" s="73">
        <v>46</v>
      </c>
      <c r="B51" s="123"/>
      <c r="C51" s="74"/>
      <c r="D51" s="75"/>
      <c r="E51" s="76"/>
      <c r="F51" s="77"/>
    </row>
    <row r="52" spans="1:6" ht="16.5" customHeight="1">
      <c r="A52" s="73">
        <v>47</v>
      </c>
      <c r="B52" s="123"/>
      <c r="C52" s="74"/>
      <c r="D52" s="75"/>
      <c r="E52" s="76"/>
      <c r="F52" s="77"/>
    </row>
    <row r="53" spans="1:6" ht="16.5" customHeight="1" thickBot="1">
      <c r="A53" s="73">
        <v>48</v>
      </c>
      <c r="B53" s="124"/>
      <c r="C53" s="78"/>
      <c r="D53" s="79"/>
      <c r="E53" s="80"/>
      <c r="F53" s="81"/>
    </row>
    <row r="54" spans="1:6" ht="16.5" customHeight="1">
      <c r="A54" s="73">
        <v>49</v>
      </c>
      <c r="B54" s="125"/>
      <c r="C54" s="82"/>
      <c r="D54" s="83"/>
      <c r="E54" s="84"/>
      <c r="F54" s="85"/>
    </row>
    <row r="55" spans="1:6" ht="16.5" customHeight="1">
      <c r="A55" s="73">
        <v>50</v>
      </c>
      <c r="B55" s="123"/>
      <c r="C55" s="74"/>
      <c r="D55" s="75"/>
      <c r="E55" s="76"/>
      <c r="F55" s="77"/>
    </row>
    <row r="56" spans="1:6" ht="16.5" customHeight="1">
      <c r="A56" s="73">
        <v>51</v>
      </c>
      <c r="B56" s="123"/>
      <c r="C56" s="74"/>
      <c r="D56" s="75"/>
      <c r="E56" s="76"/>
      <c r="F56" s="77"/>
    </row>
    <row r="57" spans="1:6" ht="16.5" customHeight="1" thickBot="1">
      <c r="A57" s="73">
        <v>52</v>
      </c>
      <c r="B57" s="124"/>
      <c r="C57" s="78"/>
      <c r="D57" s="79"/>
      <c r="E57" s="80"/>
      <c r="F57" s="81"/>
    </row>
    <row r="58" spans="1:6" ht="16.5" customHeight="1">
      <c r="A58" s="73">
        <v>53</v>
      </c>
      <c r="B58" s="125"/>
      <c r="C58" s="82"/>
      <c r="D58" s="83"/>
      <c r="E58" s="84"/>
      <c r="F58" s="85"/>
    </row>
    <row r="59" spans="1:6" ht="16.5" customHeight="1">
      <c r="A59" s="73">
        <v>54</v>
      </c>
      <c r="B59" s="123"/>
      <c r="C59" s="74"/>
      <c r="D59" s="75"/>
      <c r="E59" s="76"/>
      <c r="F59" s="77"/>
    </row>
    <row r="60" spans="1:6" ht="16.5" customHeight="1">
      <c r="A60" s="73">
        <v>55</v>
      </c>
      <c r="B60" s="123"/>
      <c r="C60" s="74"/>
      <c r="D60" s="75"/>
      <c r="E60" s="76"/>
      <c r="F60" s="77"/>
    </row>
    <row r="61" spans="1:6" ht="16.5" customHeight="1" thickBot="1">
      <c r="A61" s="73">
        <v>56</v>
      </c>
      <c r="B61" s="124"/>
      <c r="C61" s="78"/>
      <c r="D61" s="79"/>
      <c r="E61" s="80"/>
      <c r="F61" s="81"/>
    </row>
    <row r="62" spans="1:6" ht="16.5" customHeight="1">
      <c r="A62" s="73">
        <v>57</v>
      </c>
      <c r="B62" s="125"/>
      <c r="C62" s="82"/>
      <c r="D62" s="83"/>
      <c r="E62" s="84"/>
      <c r="F62" s="85"/>
    </row>
    <row r="63" spans="1:6" ht="16.5" customHeight="1">
      <c r="A63" s="73">
        <v>58</v>
      </c>
      <c r="B63" s="123"/>
      <c r="C63" s="74"/>
      <c r="D63" s="75"/>
      <c r="E63" s="76"/>
      <c r="F63" s="77"/>
    </row>
    <row r="64" spans="1:6" ht="16.5" customHeight="1">
      <c r="A64" s="73">
        <v>59</v>
      </c>
      <c r="B64" s="123"/>
      <c r="C64" s="74"/>
      <c r="D64" s="75"/>
      <c r="E64" s="76"/>
      <c r="F64" s="77"/>
    </row>
    <row r="65" spans="1:6" ht="16.5" customHeight="1" thickBot="1">
      <c r="A65" s="73">
        <v>60</v>
      </c>
      <c r="B65" s="124"/>
      <c r="C65" s="78"/>
      <c r="D65" s="79"/>
      <c r="E65" s="80"/>
      <c r="F65" s="81"/>
    </row>
    <row r="66" spans="1:6" ht="16.5" customHeight="1">
      <c r="A66" s="73">
        <v>61</v>
      </c>
      <c r="B66" s="125"/>
      <c r="C66" s="82"/>
      <c r="D66" s="83"/>
      <c r="E66" s="84"/>
      <c r="F66" s="85"/>
    </row>
    <row r="67" spans="1:6" ht="16.5" customHeight="1">
      <c r="A67" s="73">
        <v>62</v>
      </c>
      <c r="B67" s="123"/>
      <c r="C67" s="74"/>
      <c r="D67" s="75"/>
      <c r="E67" s="76"/>
      <c r="F67" s="77"/>
    </row>
    <row r="68" spans="1:6" ht="16.5" customHeight="1">
      <c r="A68" s="73">
        <v>63</v>
      </c>
      <c r="B68" s="123"/>
      <c r="C68" s="74"/>
      <c r="D68" s="75"/>
      <c r="E68" s="76"/>
      <c r="F68" s="77"/>
    </row>
    <row r="69" spans="1:6" ht="16.5" customHeight="1" thickBot="1">
      <c r="A69" s="73">
        <v>64</v>
      </c>
      <c r="B69" s="124"/>
      <c r="C69" s="78"/>
      <c r="D69" s="79"/>
      <c r="E69" s="80"/>
      <c r="F69" s="81"/>
    </row>
    <row r="70" spans="1:6" ht="16.5" customHeight="1">
      <c r="A70" s="73">
        <v>65</v>
      </c>
      <c r="B70" s="125"/>
      <c r="C70" s="82"/>
      <c r="D70" s="83"/>
      <c r="E70" s="84"/>
      <c r="F70" s="85"/>
    </row>
    <row r="71" spans="1:6" ht="16.5" customHeight="1">
      <c r="A71" s="73">
        <v>66</v>
      </c>
      <c r="B71" s="123"/>
      <c r="C71" s="74"/>
      <c r="D71" s="75"/>
      <c r="E71" s="76"/>
      <c r="F71" s="77"/>
    </row>
    <row r="72" spans="1:6" ht="16.5" customHeight="1">
      <c r="A72" s="73">
        <v>67</v>
      </c>
      <c r="B72" s="123"/>
      <c r="C72" s="74"/>
      <c r="D72" s="75"/>
      <c r="E72" s="76"/>
      <c r="F72" s="77"/>
    </row>
    <row r="73" spans="1:6" ht="16.5" customHeight="1" thickBot="1">
      <c r="A73" s="73">
        <v>68</v>
      </c>
      <c r="B73" s="124"/>
      <c r="C73" s="78"/>
      <c r="D73" s="79"/>
      <c r="E73" s="80"/>
      <c r="F73" s="81"/>
    </row>
    <row r="74" spans="1:6" ht="16.5" customHeight="1">
      <c r="A74" s="73">
        <v>69</v>
      </c>
      <c r="B74" s="125"/>
      <c r="C74" s="82"/>
      <c r="D74" s="83"/>
      <c r="E74" s="84"/>
      <c r="F74" s="85"/>
    </row>
    <row r="75" spans="1:6" ht="16.5" customHeight="1">
      <c r="A75" s="73">
        <v>70</v>
      </c>
      <c r="B75" s="123"/>
      <c r="C75" s="74"/>
      <c r="D75" s="75"/>
      <c r="E75" s="76"/>
      <c r="F75" s="77"/>
    </row>
    <row r="76" spans="1:6" ht="16.5" customHeight="1">
      <c r="A76" s="73">
        <v>71</v>
      </c>
      <c r="B76" s="123"/>
      <c r="C76" s="74"/>
      <c r="D76" s="75"/>
      <c r="E76" s="76"/>
      <c r="F76" s="77"/>
    </row>
    <row r="77" spans="1:6" ht="16.5" customHeight="1" thickBot="1">
      <c r="A77" s="73">
        <v>72</v>
      </c>
      <c r="B77" s="124"/>
      <c r="C77" s="78"/>
      <c r="D77" s="79"/>
      <c r="E77" s="80"/>
      <c r="F77" s="81"/>
    </row>
    <row r="78" spans="1:6" ht="16.5" customHeight="1">
      <c r="A78" s="73">
        <v>73</v>
      </c>
      <c r="B78" s="125"/>
      <c r="C78" s="82"/>
      <c r="D78" s="83"/>
      <c r="E78" s="84"/>
      <c r="F78" s="85"/>
    </row>
    <row r="79" spans="1:6" ht="16.5" customHeight="1">
      <c r="A79" s="73">
        <v>74</v>
      </c>
      <c r="B79" s="123"/>
      <c r="C79" s="74"/>
      <c r="D79" s="75"/>
      <c r="E79" s="76"/>
      <c r="F79" s="77"/>
    </row>
    <row r="80" spans="1:6" ht="16.5" customHeight="1">
      <c r="A80" s="73">
        <v>75</v>
      </c>
      <c r="B80" s="123"/>
      <c r="C80" s="74"/>
      <c r="D80" s="75"/>
      <c r="E80" s="76"/>
      <c r="F80" s="77"/>
    </row>
    <row r="81" spans="1:6" ht="16.5" customHeight="1" thickBot="1">
      <c r="A81" s="73">
        <v>76</v>
      </c>
      <c r="B81" s="124"/>
      <c r="C81" s="78"/>
      <c r="D81" s="79"/>
      <c r="E81" s="80"/>
      <c r="F81" s="81"/>
    </row>
    <row r="82" spans="1:6" ht="16.5" customHeight="1">
      <c r="A82" s="73">
        <v>77</v>
      </c>
      <c r="B82" s="125"/>
      <c r="C82" s="82"/>
      <c r="D82" s="83"/>
      <c r="E82" s="84"/>
      <c r="F82" s="85"/>
    </row>
    <row r="83" spans="1:6" ht="16.5" customHeight="1">
      <c r="A83" s="73">
        <v>78</v>
      </c>
      <c r="B83" s="123"/>
      <c r="C83" s="74"/>
      <c r="D83" s="75"/>
      <c r="E83" s="76"/>
      <c r="F83" s="77"/>
    </row>
    <row r="84" spans="1:6" ht="16.5" customHeight="1">
      <c r="A84" s="73">
        <v>79</v>
      </c>
      <c r="B84" s="123"/>
      <c r="C84" s="74"/>
      <c r="D84" s="75"/>
      <c r="E84" s="76"/>
      <c r="F84" s="77"/>
    </row>
    <row r="85" spans="1:6" ht="16.5" customHeight="1" thickBot="1">
      <c r="A85" s="73">
        <v>80</v>
      </c>
      <c r="B85" s="124"/>
      <c r="C85" s="78"/>
      <c r="D85" s="79"/>
      <c r="E85" s="80"/>
      <c r="F85" s="81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85">
    <cfRule type="cellIs" priority="1" dxfId="12" operator="between" stopIfTrue="1">
      <formula>35431</formula>
      <formula>36160</formula>
    </cfRule>
  </conditionalFormatting>
  <conditionalFormatting sqref="B6:B85">
    <cfRule type="duplicateValues" priority="184" dxfId="13" stopIfTrue="1">
      <formula>AND(COUNTIF($B$6:$B$85,B6)&gt;1,NOT(ISBLANK(B6)))</formula>
    </cfRule>
  </conditionalFormatting>
  <conditionalFormatting sqref="C6:C85 D17">
    <cfRule type="duplicateValues" priority="185" dxfId="13" stopIfTrue="1">
      <formula>AND(COUNTIF($C$6:$C$85,C6)+COUNTIF($D$17:$D$17,C6)&gt;1,NOT(ISBLANK(C6)))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FF0000"/>
  </sheetPr>
  <dimension ref="A1:P125"/>
  <sheetViews>
    <sheetView view="pageBreakPreview" zoomScaleSheetLayoutView="100" zoomScalePageLayoutView="0" workbookViewId="0" topLeftCell="A21">
      <selection activeCell="J42" sqref="J42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28" customWidth="1"/>
    <col min="8" max="8" width="6.75390625" style="36" customWidth="1"/>
    <col min="9" max="16384" width="9.125" style="36" customWidth="1"/>
  </cols>
  <sheetData>
    <row r="1" spans="1:10" ht="33.75" customHeight="1">
      <c r="A1" s="158" t="str">
        <f>KAPAK!A2</f>
        <v>Türkiye Atletizm Federasyonu
Elazığ Atletizm İl Temsilciliği</v>
      </c>
      <c r="B1" s="158"/>
      <c r="C1" s="158"/>
      <c r="D1" s="158"/>
      <c r="E1" s="158"/>
      <c r="F1" s="158"/>
      <c r="G1" s="158"/>
      <c r="H1" s="158"/>
      <c r="J1" s="37"/>
    </row>
    <row r="2" spans="1:8" ht="15.75">
      <c r="A2" s="159" t="str">
        <f>KAPAK!B24</f>
        <v>Atletizm Geliştirme Projesi 3.Bölge Kros Yarışmaları</v>
      </c>
      <c r="B2" s="159"/>
      <c r="C2" s="159"/>
      <c r="D2" s="159"/>
      <c r="E2" s="159"/>
      <c r="F2" s="159"/>
      <c r="G2" s="159"/>
      <c r="H2" s="159"/>
    </row>
    <row r="3" spans="1:9" ht="14.25">
      <c r="A3" s="160" t="str">
        <f>KAPAK!B27</f>
        <v>Elazığ</v>
      </c>
      <c r="B3" s="160"/>
      <c r="C3" s="160"/>
      <c r="D3" s="160"/>
      <c r="E3" s="160"/>
      <c r="F3" s="160"/>
      <c r="G3" s="160"/>
      <c r="H3" s="160"/>
      <c r="I3" s="38"/>
    </row>
    <row r="4" spans="1:8" ht="15.75" customHeight="1">
      <c r="A4" s="157" t="str">
        <f>KAPAK!B26</f>
        <v>2000-2001 Doğumlu Kızlar</v>
      </c>
      <c r="B4" s="157"/>
      <c r="C4" s="157"/>
      <c r="D4" s="51" t="str">
        <f>KAPAK!B25</f>
        <v>2000 Metre</v>
      </c>
      <c r="E4" s="52"/>
      <c r="F4" s="161">
        <f>KAPAK!B28</f>
        <v>41754.444444444445</v>
      </c>
      <c r="G4" s="161"/>
      <c r="H4" s="161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6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720</v>
      </c>
      <c r="C6" s="46" t="str">
        <f>IF(ISERROR(VLOOKUP(B6,'START LİSTE'!$B$6:$F$1042,2,0)),"",VLOOKUP(B6,'START LİSTE'!$B$6:$F$1042,2,0))</f>
        <v>RUKEN TEK</v>
      </c>
      <c r="D6" s="46" t="str">
        <f>IF(ISERROR(VLOOKUP(B6,'START LİSTE'!$B$6:$F$1042,3,0)),"",VLOOKUP(B6,'START LİSTE'!$B$6:$F$1042,3,0))</f>
        <v>BATMAN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36777</v>
      </c>
      <c r="G6" s="127">
        <v>714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722</v>
      </c>
      <c r="C7" s="46" t="str">
        <f>IF(ISERROR(VLOOKUP(B7,'START LİSTE'!$B$6:$F$1042,2,0)),"",VLOOKUP(B7,'START LİSTE'!$B$6:$F$1042,2,0))</f>
        <v>NERGİZ SEZGİN</v>
      </c>
      <c r="D7" s="46" t="str">
        <f>IF(ISERROR(VLOOKUP(B7,'START LİSTE'!$B$6:$F$1042,3,0)),"",VLOOKUP(B7,'START LİSTE'!$B$6:$F$1042,3,0))</f>
        <v>BATMAN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36678</v>
      </c>
      <c r="G7" s="127">
        <v>724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560</v>
      </c>
      <c r="C8" s="46" t="str">
        <f>IF(ISERROR(VLOOKUP(B8,'START LİSTE'!$B$6:$F$1042,2,0)),"",VLOOKUP(B8,'START LİSTE'!$B$6:$F$1042,2,0))</f>
        <v>SELMA OYSAL</v>
      </c>
      <c r="D8" s="46" t="str">
        <f>IF(ISERROR(VLOOKUP(B8,'START LİSTE'!$B$6:$F$1042,3,0)),"",VLOOKUP(B8,'START LİSTE'!$B$6:$F$1042,3,0))</f>
        <v>SİİRT 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36786</v>
      </c>
      <c r="G8" s="127">
        <v>738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470</v>
      </c>
      <c r="C9" s="46" t="str">
        <f>IF(ISERROR(VLOOKUP(B9,'START LİSTE'!$B$6:$F$1042,2,0)),"",VLOOKUP(B9,'START LİSTE'!$B$6:$F$1042,2,0))</f>
        <v>GÜLBAHAR TOKAY</v>
      </c>
      <c r="D9" s="46" t="str">
        <f>IF(ISERROR(VLOOKUP(B9,'START LİSTE'!$B$6:$F$1042,3,0)),"",VLOOKUP(B9,'START LİSTE'!$B$6:$F$1042,3,0))</f>
        <v>MARDİN 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36647</v>
      </c>
      <c r="G9" s="127">
        <v>749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721</v>
      </c>
      <c r="C10" s="46" t="str">
        <f>IF(ISERROR(VLOOKUP(B10,'START LİSTE'!$B$6:$F$1042,2,0)),"",VLOOKUP(B10,'START LİSTE'!$B$6:$F$1042,2,0))</f>
        <v>BERİVAN DÜZENLİ</v>
      </c>
      <c r="D10" s="46" t="str">
        <f>IF(ISERROR(VLOOKUP(B10,'START LİSTE'!$B$6:$F$1042,3,0)),"",VLOOKUP(B10,'START LİSTE'!$B$6:$F$1042,3,0))</f>
        <v>BATMAN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36923</v>
      </c>
      <c r="G10" s="127">
        <v>758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723</v>
      </c>
      <c r="C11" s="46" t="str">
        <f>IF(ISERROR(VLOOKUP(B11,'START LİSTE'!$B$6:$F$1042,2,0)),"",VLOOKUP(B11,'START LİSTE'!$B$6:$F$1042,2,0))</f>
        <v>MELEK YILDIRIM</v>
      </c>
      <c r="D11" s="46" t="str">
        <f>IF(ISERROR(VLOOKUP(B11,'START LİSTE'!$B$6:$F$1042,3,0)),"",VLOOKUP(B11,'START LİSTE'!$B$6:$F$1042,3,0))</f>
        <v>BATMAN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36821</v>
      </c>
      <c r="G11" s="127">
        <v>806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231</v>
      </c>
      <c r="C12" s="46" t="str">
        <f>IF(ISERROR(VLOOKUP(B12,'START LİSTE'!$B$6:$F$1042,2,0)),"",VLOOKUP(B12,'START LİSTE'!$B$6:$F$1042,2,0))</f>
        <v>HÜLYA DOLANBAY</v>
      </c>
      <c r="D12" s="46" t="str">
        <f>IF(ISERROR(VLOOKUP(B12,'START LİSTE'!$B$6:$F$1042,3,0)),"",VLOOKUP(B12,'START LİSTE'!$B$6:$F$1042,3,0))</f>
        <v>ELAZIĞ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36526</v>
      </c>
      <c r="G12" s="127">
        <v>810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561</v>
      </c>
      <c r="C13" s="46" t="str">
        <f>IF(ISERROR(VLOOKUP(B13,'START LİSTE'!$B$6:$F$1042,2,0)),"",VLOOKUP(B13,'START LİSTE'!$B$6:$F$1042,2,0))</f>
        <v>AYŞE TETİK</v>
      </c>
      <c r="D13" s="46" t="str">
        <f>IF(ISERROR(VLOOKUP(B13,'START LİSTE'!$B$6:$F$1042,3,0)),"",VLOOKUP(B13,'START LİSTE'!$B$6:$F$1042,3,0))</f>
        <v>SİİRT 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37205</v>
      </c>
      <c r="G13" s="127">
        <v>816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233</v>
      </c>
      <c r="C14" s="46" t="str">
        <f>IF(ISERROR(VLOOKUP(B14,'START LİSTE'!$B$6:$F$1042,2,0)),"",VLOOKUP(B14,'START LİSTE'!$B$6:$F$1042,2,0))</f>
        <v>BETÜL ÖVÜN</v>
      </c>
      <c r="D14" s="46" t="str">
        <f>IF(ISERROR(VLOOKUP(B14,'START LİSTE'!$B$6:$F$1042,3,0)),"",VLOOKUP(B14,'START LİSTE'!$B$6:$F$1042,3,0))</f>
        <v>ELAZIĞ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36526</v>
      </c>
      <c r="G14" s="127">
        <v>820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633</v>
      </c>
      <c r="C15" s="46" t="str">
        <f>IF(ISERROR(VLOOKUP(B15,'START LİSTE'!$B$6:$F$1042,2,0)),"",VLOOKUP(B15,'START LİSTE'!$B$6:$F$1042,2,0))</f>
        <v>CAHİDE DOĞAN</v>
      </c>
      <c r="D15" s="46" t="str">
        <f>IF(ISERROR(VLOOKUP(B15,'START LİSTE'!$B$6:$F$1042,3,0)),"",VLOOKUP(B15,'START LİSTE'!$B$6:$F$1042,3,0))</f>
        <v>Ş.URFA 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36607</v>
      </c>
      <c r="G15" s="127">
        <v>822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630</v>
      </c>
      <c r="C16" s="46" t="str">
        <f>IF(ISERROR(VLOOKUP(B16,'START LİSTE'!$B$6:$F$1042,2,0)),"",VLOOKUP(B16,'START LİSTE'!$B$6:$F$1042,2,0))</f>
        <v>DERYA YILMAZ</v>
      </c>
      <c r="D16" s="46" t="str">
        <f>IF(ISERROR(VLOOKUP(B16,'START LİSTE'!$B$6:$F$1042,3,0)),"",VLOOKUP(B16,'START LİSTE'!$B$6:$F$1042,3,0))</f>
        <v>Ş.URFA 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37216</v>
      </c>
      <c r="G16" s="127">
        <v>822</v>
      </c>
      <c r="H16" s="49">
        <f t="shared" si="1"/>
        <v>11</v>
      </c>
    </row>
    <row r="17" spans="1:8" ht="18" customHeight="1">
      <c r="A17" s="44">
        <f t="shared" si="0"/>
        <v>12</v>
      </c>
      <c r="B17" s="45">
        <v>563</v>
      </c>
      <c r="C17" s="46" t="str">
        <f>IF(ISERROR(VLOOKUP(B17,'START LİSTE'!$B$6:$F$1042,2,0)),"",VLOOKUP(B17,'START LİSTE'!$B$6:$F$1042,2,0))</f>
        <v>EVİN ECE</v>
      </c>
      <c r="D17" s="46" t="str">
        <f>IF(ISERROR(VLOOKUP(B17,'START LİSTE'!$B$6:$F$1042,3,0)),"",VLOOKUP(B17,'START LİSTE'!$B$6:$F$1042,3,0))</f>
        <v>SİİRT 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36937</v>
      </c>
      <c r="G17" s="127">
        <v>826</v>
      </c>
      <c r="H17" s="49">
        <f t="shared" si="1"/>
        <v>12</v>
      </c>
    </row>
    <row r="18" spans="1:8" ht="18" customHeight="1">
      <c r="A18" s="44">
        <f t="shared" si="0"/>
        <v>13</v>
      </c>
      <c r="B18" s="45">
        <v>232</v>
      </c>
      <c r="C18" s="46" t="str">
        <f>IF(ISERROR(VLOOKUP(B18,'START LİSTE'!$B$6:$F$1042,2,0)),"",VLOOKUP(B18,'START LİSTE'!$B$6:$F$1042,2,0))</f>
        <v>SULTAN ÇELİK</v>
      </c>
      <c r="D18" s="46" t="str">
        <f>IF(ISERROR(VLOOKUP(B18,'START LİSTE'!$B$6:$F$1042,3,0)),"",VLOOKUP(B18,'START LİSTE'!$B$6:$F$1042,3,0))</f>
        <v>ELAZIĞ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36892</v>
      </c>
      <c r="G18" s="127">
        <v>834</v>
      </c>
      <c r="H18" s="49">
        <f t="shared" si="1"/>
        <v>13</v>
      </c>
    </row>
    <row r="19" spans="1:8" ht="18" customHeight="1">
      <c r="A19" s="44">
        <f t="shared" si="0"/>
        <v>14</v>
      </c>
      <c r="B19" s="45">
        <v>230</v>
      </c>
      <c r="C19" s="46" t="str">
        <f>IF(ISERROR(VLOOKUP(B19,'START LİSTE'!$B$6:$F$1042,2,0)),"",VLOOKUP(B19,'START LİSTE'!$B$6:$F$1042,2,0))</f>
        <v>DİLARA ALBAYRAK</v>
      </c>
      <c r="D19" s="46" t="str">
        <f>IF(ISERROR(VLOOKUP(B19,'START LİSTE'!$B$6:$F$1042,3,0)),"",VLOOKUP(B19,'START LİSTE'!$B$6:$F$1042,3,0))</f>
        <v>ELAZIĞ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36526</v>
      </c>
      <c r="G19" s="127">
        <v>838</v>
      </c>
      <c r="H19" s="49">
        <f t="shared" si="1"/>
        <v>14</v>
      </c>
    </row>
    <row r="20" spans="1:8" ht="18" customHeight="1">
      <c r="A20" s="44">
        <f t="shared" si="0"/>
        <v>15</v>
      </c>
      <c r="B20" s="45">
        <v>632</v>
      </c>
      <c r="C20" s="46" t="str">
        <f>IF(ISERROR(VLOOKUP(B20,'START LİSTE'!$B$6:$F$1042,2,0)),"",VLOOKUP(B20,'START LİSTE'!$B$6:$F$1042,2,0))</f>
        <v>NARİN GÜNER</v>
      </c>
      <c r="D20" s="46" t="str">
        <f>IF(ISERROR(VLOOKUP(B20,'START LİSTE'!$B$6:$F$1042,3,0)),"",VLOOKUP(B20,'START LİSTE'!$B$6:$F$1042,3,0))</f>
        <v>Ş.URFA 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36632</v>
      </c>
      <c r="G20" s="127">
        <v>854</v>
      </c>
      <c r="H20" s="49">
        <f t="shared" si="1"/>
        <v>15</v>
      </c>
    </row>
    <row r="21" spans="1:8" ht="18" customHeight="1">
      <c r="A21" s="44">
        <f t="shared" si="0"/>
        <v>16</v>
      </c>
      <c r="B21" s="45">
        <v>212</v>
      </c>
      <c r="C21" s="46" t="str">
        <f>IF(ISERROR(VLOOKUP(B21,'START LİSTE'!$B$6:$F$1042,2,0)),"",VLOOKUP(B21,'START LİSTE'!$B$6:$F$1042,2,0))</f>
        <v>GONCAGÜL BALTA</v>
      </c>
      <c r="D21" s="46" t="str">
        <f>IF(ISERROR(VLOOKUP(B21,'START LİSTE'!$B$6:$F$1042,3,0)),"",VLOOKUP(B21,'START LİSTE'!$B$6:$F$1042,3,0))</f>
        <v>DİYARBAKIR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36892</v>
      </c>
      <c r="G21" s="127">
        <v>854</v>
      </c>
      <c r="H21" s="49">
        <f t="shared" si="1"/>
        <v>16</v>
      </c>
    </row>
    <row r="22" spans="1:8" ht="18" customHeight="1">
      <c r="A22" s="44">
        <f t="shared" si="0"/>
        <v>17</v>
      </c>
      <c r="B22" s="45">
        <v>472</v>
      </c>
      <c r="C22" s="46" t="str">
        <f>IF(ISERROR(VLOOKUP(B22,'START LİSTE'!$B$6:$F$1042,2,0)),"",VLOOKUP(B22,'START LİSTE'!$B$6:$F$1042,2,0))</f>
        <v>ÖZLEM SİN</v>
      </c>
      <c r="D22" s="46" t="str">
        <f>IF(ISERROR(VLOOKUP(B22,'START LİSTE'!$B$6:$F$1042,3,0)),"",VLOOKUP(B22,'START LİSTE'!$B$6:$F$1042,3,0))</f>
        <v>MARDİN 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37046</v>
      </c>
      <c r="G22" s="127">
        <v>908</v>
      </c>
      <c r="H22" s="49">
        <f t="shared" si="1"/>
        <v>17</v>
      </c>
    </row>
    <row r="23" spans="1:8" ht="18" customHeight="1">
      <c r="A23" s="44">
        <f t="shared" si="0"/>
        <v>18</v>
      </c>
      <c r="B23" s="45">
        <v>211</v>
      </c>
      <c r="C23" s="46" t="str">
        <f>IF(ISERROR(VLOOKUP(B23,'START LİSTE'!$B$6:$F$1042,2,0)),"",VLOOKUP(B23,'START LİSTE'!$B$6:$F$1042,2,0))</f>
        <v>FATMA KAYA</v>
      </c>
      <c r="D23" s="46" t="str">
        <f>IF(ISERROR(VLOOKUP(B23,'START LİSTE'!$B$6:$F$1042,3,0)),"",VLOOKUP(B23,'START LİSTE'!$B$6:$F$1042,3,0))</f>
        <v>DİYARBAKIR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36526</v>
      </c>
      <c r="G23" s="127">
        <v>911</v>
      </c>
      <c r="H23" s="49">
        <f t="shared" si="1"/>
        <v>18</v>
      </c>
    </row>
    <row r="24" spans="1:8" ht="18" customHeight="1">
      <c r="A24" s="44">
        <f t="shared" si="0"/>
        <v>19</v>
      </c>
      <c r="B24" s="45">
        <v>731</v>
      </c>
      <c r="C24" s="46" t="str">
        <f>IF(ISERROR(VLOOKUP(B24,'START LİSTE'!$B$6:$F$1042,2,0)),"",VLOOKUP(B24,'START LİSTE'!$B$6:$F$1042,2,0))</f>
        <v>SEVİM SOM</v>
      </c>
      <c r="D24" s="46" t="str">
        <f>IF(ISERROR(VLOOKUP(B24,'START LİSTE'!$B$6:$F$1042,3,0)),"",VLOOKUP(B24,'START LİSTE'!$B$6:$F$1042,3,0))</f>
        <v>ŞIRNAK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36836</v>
      </c>
      <c r="G24" s="127">
        <v>912</v>
      </c>
      <c r="H24" s="49">
        <f t="shared" si="1"/>
        <v>19</v>
      </c>
    </row>
    <row r="25" spans="1:8" ht="18" customHeight="1">
      <c r="A25" s="44">
        <f t="shared" si="0"/>
        <v>20</v>
      </c>
      <c r="B25" s="45">
        <v>562</v>
      </c>
      <c r="C25" s="46" t="str">
        <f>IF(ISERROR(VLOOKUP(B25,'START LİSTE'!$B$6:$F$1042,2,0)),"",VLOOKUP(B25,'START LİSTE'!$B$6:$F$1042,2,0))</f>
        <v>ASİYE DALKILIÇ</v>
      </c>
      <c r="D25" s="46" t="str">
        <f>IF(ISERROR(VLOOKUP(B25,'START LİSTE'!$B$6:$F$1042,3,0)),"",VLOOKUP(B25,'START LİSTE'!$B$6:$F$1042,3,0))</f>
        <v>SİİRT 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36626</v>
      </c>
      <c r="G25" s="127">
        <v>914</v>
      </c>
      <c r="H25" s="49">
        <f t="shared" si="1"/>
        <v>20</v>
      </c>
    </row>
    <row r="26" spans="1:8" ht="18" customHeight="1">
      <c r="A26" s="44">
        <f t="shared" si="0"/>
        <v>21</v>
      </c>
      <c r="B26" s="45">
        <v>214</v>
      </c>
      <c r="C26" s="46" t="str">
        <f>IF(ISERROR(VLOOKUP(B26,'START LİSTE'!$B$6:$F$1042,2,0)),"",VLOOKUP(B26,'START LİSTE'!$B$6:$F$1042,2,0))</f>
        <v>DİLEK YILDIZ</v>
      </c>
      <c r="D26" s="46" t="str">
        <f>IF(ISERROR(VLOOKUP(B26,'START LİSTE'!$B$6:$F$1042,3,0)),"",VLOOKUP(B26,'START LİSTE'!$B$6:$F$1042,3,0))</f>
        <v>DİYARBAKIR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36892</v>
      </c>
      <c r="G26" s="127">
        <v>914</v>
      </c>
      <c r="H26" s="49">
        <f t="shared" si="1"/>
        <v>21</v>
      </c>
    </row>
    <row r="27" spans="1:8" ht="18" customHeight="1">
      <c r="A27" s="44">
        <f t="shared" si="0"/>
        <v>22</v>
      </c>
      <c r="B27" s="45">
        <v>730</v>
      </c>
      <c r="C27" s="46" t="str">
        <f>IF(ISERROR(VLOOKUP(B27,'START LİSTE'!$B$6:$F$1042,2,0)),"",VLOOKUP(B27,'START LİSTE'!$B$6:$F$1042,2,0))</f>
        <v>HATİCE ÜLER</v>
      </c>
      <c r="D27" s="46" t="str">
        <f>IF(ISERROR(VLOOKUP(B27,'START LİSTE'!$B$6:$F$1042,3,0)),"",VLOOKUP(B27,'START LİSTE'!$B$6:$F$1042,3,0))</f>
        <v>ŞIRNAK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37161</v>
      </c>
      <c r="G27" s="127">
        <v>930</v>
      </c>
      <c r="H27" s="49">
        <f t="shared" si="1"/>
        <v>22</v>
      </c>
    </row>
    <row r="28" spans="1:8" ht="18" customHeight="1">
      <c r="A28" s="44">
        <f t="shared" si="0"/>
        <v>23</v>
      </c>
      <c r="B28" s="45">
        <v>23</v>
      </c>
      <c r="C28" s="46" t="str">
        <f>IF(ISERROR(VLOOKUP(B28,'START LİSTE'!$B$6:$F$1042,2,0)),"",VLOOKUP(B28,'START LİSTE'!$B$6:$F$1042,2,0))</f>
        <v>BEFİN MEMİŞ</v>
      </c>
      <c r="D28" s="46" t="str">
        <f>IF(ISERROR(VLOOKUP(B28,'START LİSTE'!$B$6:$F$1042,3,0)),"",VLOOKUP(B28,'START LİSTE'!$B$6:$F$1042,3,0))</f>
        <v>ADIYAMAN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36892</v>
      </c>
      <c r="G28" s="127">
        <v>930</v>
      </c>
      <c r="H28" s="49">
        <f t="shared" si="1"/>
        <v>23</v>
      </c>
    </row>
    <row r="29" spans="1:8" ht="18" customHeight="1">
      <c r="A29" s="44">
        <f t="shared" si="0"/>
        <v>24</v>
      </c>
      <c r="B29" s="45">
        <v>22</v>
      </c>
      <c r="C29" s="46" t="str">
        <f>IF(ISERROR(VLOOKUP(B29,'START LİSTE'!$B$6:$F$1042,2,0)),"",VLOOKUP(B29,'START LİSTE'!$B$6:$F$1042,2,0))</f>
        <v>MERVE KARAHAN </v>
      </c>
      <c r="D29" s="46" t="str">
        <f>IF(ISERROR(VLOOKUP(B29,'START LİSTE'!$B$6:$F$1042,3,0)),"",VLOOKUP(B29,'START LİSTE'!$B$6:$F$1042,3,0))</f>
        <v>ADIYAMAN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36897</v>
      </c>
      <c r="G29" s="127">
        <v>931</v>
      </c>
      <c r="H29" s="49">
        <f t="shared" si="1"/>
        <v>24</v>
      </c>
    </row>
    <row r="30" spans="1:8" ht="18" customHeight="1">
      <c r="A30" s="44">
        <f t="shared" si="0"/>
        <v>25</v>
      </c>
      <c r="B30" s="45">
        <v>20</v>
      </c>
      <c r="C30" s="46" t="str">
        <f>IF(ISERROR(VLOOKUP(B30,'START LİSTE'!$B$6:$F$1042,2,0)),"",VLOOKUP(B30,'START LİSTE'!$B$6:$F$1042,2,0))</f>
        <v>ZEHRA KARABABA</v>
      </c>
      <c r="D30" s="46" t="str">
        <f>IF(ISERROR(VLOOKUP(B30,'START LİSTE'!$B$6:$F$1042,3,0)),"",VLOOKUP(B30,'START LİSTE'!$B$6:$F$1042,3,0))</f>
        <v>ADIYAMAN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36526</v>
      </c>
      <c r="G30" s="127">
        <v>933</v>
      </c>
      <c r="H30" s="49">
        <f t="shared" si="1"/>
        <v>25</v>
      </c>
    </row>
    <row r="31" spans="1:8" ht="18" customHeight="1">
      <c r="A31" s="44">
        <f t="shared" si="0"/>
        <v>26</v>
      </c>
      <c r="B31" s="45">
        <v>440</v>
      </c>
      <c r="C31" s="46" t="str">
        <f>IF(ISERROR(VLOOKUP(B31,'START LİSTE'!$B$6:$F$1042,2,0)),"",VLOOKUP(B31,'START LİSTE'!$B$6:$F$1042,2,0))</f>
        <v>SENANUR BOZKURT</v>
      </c>
      <c r="D31" s="46" t="str">
        <f>IF(ISERROR(VLOOKUP(B31,'START LİSTE'!$B$6:$F$1042,3,0)),"",VLOOKUP(B31,'START LİSTE'!$B$6:$F$1042,3,0))</f>
        <v>MALATYA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36656</v>
      </c>
      <c r="G31" s="127" t="s">
        <v>67</v>
      </c>
      <c r="H31" s="49" t="str">
        <f t="shared" si="1"/>
        <v>-</v>
      </c>
    </row>
    <row r="32" spans="1:8" ht="18" customHeight="1">
      <c r="A32" s="44">
        <f t="shared" si="0"/>
        <v>27</v>
      </c>
      <c r="B32" s="45">
        <v>732</v>
      </c>
      <c r="C32" s="46" t="str">
        <f>IF(ISERROR(VLOOKUP(B32,'START LİSTE'!$B$6:$F$1042,2,0)),"",VLOOKUP(B32,'START LİSTE'!$B$6:$F$1042,2,0))</f>
        <v>İREM ACAR</v>
      </c>
      <c r="D32" s="46" t="str">
        <f>IF(ISERROR(VLOOKUP(B32,'START LİSTE'!$B$6:$F$1042,3,0)),"",VLOOKUP(B32,'START LİSTE'!$B$6:$F$1042,3,0))</f>
        <v>ŞIRNAK</v>
      </c>
      <c r="E32" s="47" t="str">
        <f>IF(ISERROR(VLOOKUP(B32,'START LİSTE'!$B$6:$F$1042,4,0)),"",VLOOKUP(B32,'START LİSTE'!$B$6:$F$1042,4,0))</f>
        <v>T</v>
      </c>
      <c r="F32" s="48">
        <f>IF(ISERROR(VLOOKUP($B32,'START LİSTE'!$B$6:$F$1042,5,0)),"",VLOOKUP($B32,'START LİSTE'!$B$6:$F$1042,5,0))</f>
        <v>37206</v>
      </c>
      <c r="G32" s="127" t="s">
        <v>67</v>
      </c>
      <c r="H32" s="49" t="str">
        <f t="shared" si="1"/>
        <v>-</v>
      </c>
    </row>
    <row r="33" spans="1:8" ht="18" customHeight="1">
      <c r="A33" s="44">
        <f t="shared" si="0"/>
        <v>28</v>
      </c>
      <c r="B33" s="45">
        <v>21</v>
      </c>
      <c r="C33" s="46" t="str">
        <f>IF(ISERROR(VLOOKUP(B33,'START LİSTE'!$B$6:$F$1042,2,0)),"",VLOOKUP(B33,'START LİSTE'!$B$6:$F$1042,2,0))</f>
        <v>SEVİNÇ BÜYÜKPOLAT</v>
      </c>
      <c r="D33" s="46" t="str">
        <f>IF(ISERROR(VLOOKUP(B33,'START LİSTE'!$B$6:$F$1042,3,0)),"",VLOOKUP(B33,'START LİSTE'!$B$6:$F$1042,3,0))</f>
        <v>ADIYAMAN</v>
      </c>
      <c r="E33" s="47" t="str">
        <f>IF(ISERROR(VLOOKUP(B33,'START LİSTE'!$B$6:$F$1042,4,0)),"",VLOOKUP(B33,'START LİSTE'!$B$6:$F$1042,4,0))</f>
        <v>T</v>
      </c>
      <c r="F33" s="48">
        <f>IF(ISERROR(VLOOKUP($B33,'START LİSTE'!$B$6:$F$1042,5,0)),"",VLOOKUP($B33,'START LİSTE'!$B$6:$F$1042,5,0))</f>
        <v>36822</v>
      </c>
      <c r="G33" s="127" t="s">
        <v>67</v>
      </c>
      <c r="H33" s="49" t="str">
        <f t="shared" si="1"/>
        <v>-</v>
      </c>
    </row>
    <row r="34" spans="1:8" ht="18" customHeight="1">
      <c r="A34" s="44">
        <f t="shared" si="0"/>
        <v>29</v>
      </c>
      <c r="B34" s="45">
        <v>471</v>
      </c>
      <c r="C34" s="46" t="str">
        <f>IF(ISERROR(VLOOKUP(B34,'START LİSTE'!$B$6:$F$1042,2,0)),"",VLOOKUP(B34,'START LİSTE'!$B$6:$F$1042,2,0))</f>
        <v>BERİVAN OBUZ</v>
      </c>
      <c r="D34" s="46" t="str">
        <f>IF(ISERROR(VLOOKUP(B34,'START LİSTE'!$B$6:$F$1042,3,0)),"",VLOOKUP(B34,'START LİSTE'!$B$6:$F$1042,3,0))</f>
        <v>MARDİN </v>
      </c>
      <c r="E34" s="47" t="str">
        <f>IF(ISERROR(VLOOKUP(B34,'START LİSTE'!$B$6:$F$1042,4,0)),"",VLOOKUP(B34,'START LİSTE'!$B$6:$F$1042,4,0))</f>
        <v>T</v>
      </c>
      <c r="F34" s="48">
        <f>IF(ISERROR(VLOOKUP($B34,'START LİSTE'!$B$6:$F$1042,5,0)),"",VLOOKUP($B34,'START LİSTE'!$B$6:$F$1042,5,0))</f>
        <v>36590</v>
      </c>
      <c r="G34" s="127" t="s">
        <v>67</v>
      </c>
      <c r="H34" s="49" t="str">
        <f t="shared" si="1"/>
        <v>-</v>
      </c>
    </row>
    <row r="35" spans="1:8" ht="18" customHeight="1">
      <c r="A35" s="44">
        <f t="shared" si="0"/>
        <v>30</v>
      </c>
      <c r="B35" s="45">
        <v>733</v>
      </c>
      <c r="C35" s="46" t="str">
        <f>IF(ISERROR(VLOOKUP(B35,'START LİSTE'!$B$6:$F$1042,2,0)),"",VLOOKUP(B35,'START LİSTE'!$B$6:$F$1042,2,0))</f>
        <v>EMİNE BAYIK</v>
      </c>
      <c r="D35" s="46" t="str">
        <f>IF(ISERROR(VLOOKUP(B35,'START LİSTE'!$B$6:$F$1042,3,0)),"",VLOOKUP(B35,'START LİSTE'!$B$6:$F$1042,3,0))</f>
        <v>ŞIRNAK</v>
      </c>
      <c r="E35" s="47" t="str">
        <f>IF(ISERROR(VLOOKUP(B35,'START LİSTE'!$B$6:$F$1042,4,0)),"",VLOOKUP(B35,'START LİSTE'!$B$6:$F$1042,4,0))</f>
        <v>T</v>
      </c>
      <c r="F35" s="48">
        <f>IF(ISERROR(VLOOKUP($B35,'START LİSTE'!$B$6:$F$1042,5,0)),"",VLOOKUP($B35,'START LİSTE'!$B$6:$F$1042,5,0))</f>
        <v>37077</v>
      </c>
      <c r="G35" s="127" t="s">
        <v>67</v>
      </c>
      <c r="H35" s="49" t="str">
        <f t="shared" si="1"/>
        <v>-</v>
      </c>
    </row>
    <row r="36" spans="1:8" ht="18" customHeight="1">
      <c r="A36" s="44">
        <f t="shared" si="0"/>
        <v>31</v>
      </c>
      <c r="B36" s="45">
        <v>473</v>
      </c>
      <c r="C36" s="46" t="str">
        <f>IF(ISERROR(VLOOKUP(B36,'START LİSTE'!$B$6:$F$1042,2,0)),"",VLOOKUP(B36,'START LİSTE'!$B$6:$F$1042,2,0))</f>
        <v>AYŞE ERDOĞAN</v>
      </c>
      <c r="D36" s="46" t="str">
        <f>IF(ISERROR(VLOOKUP(B36,'START LİSTE'!$B$6:$F$1042,3,0)),"",VLOOKUP(B36,'START LİSTE'!$B$6:$F$1042,3,0))</f>
        <v>MARDİN </v>
      </c>
      <c r="E36" s="47" t="str">
        <f>IF(ISERROR(VLOOKUP(B36,'START LİSTE'!$B$6:$F$1042,4,0)),"",VLOOKUP(B36,'START LİSTE'!$B$6:$F$1042,4,0))</f>
        <v>T</v>
      </c>
      <c r="F36" s="48">
        <f>IF(ISERROR(VLOOKUP($B36,'START LİSTE'!$B$6:$F$1042,5,0)),"",VLOOKUP($B36,'START LİSTE'!$B$6:$F$1042,5,0))</f>
        <v>36972</v>
      </c>
      <c r="G36" s="127" t="s">
        <v>67</v>
      </c>
      <c r="H36" s="49" t="str">
        <f t="shared" si="1"/>
        <v>-</v>
      </c>
    </row>
    <row r="37" spans="1:8" ht="18" customHeight="1">
      <c r="A37" s="44">
        <f t="shared" si="0"/>
        <v>32</v>
      </c>
      <c r="B37" s="45">
        <v>631</v>
      </c>
      <c r="C37" s="46" t="str">
        <f>IF(ISERROR(VLOOKUP(B37,'START LİSTE'!$B$6:$F$1042,2,0)),"",VLOOKUP(B37,'START LİSTE'!$B$6:$F$1042,2,0))</f>
        <v>ZEYNEP KARTAL</v>
      </c>
      <c r="D37" s="46" t="str">
        <f>IF(ISERROR(VLOOKUP(B37,'START LİSTE'!$B$6:$F$1042,3,0)),"",VLOOKUP(B37,'START LİSTE'!$B$6:$F$1042,3,0))</f>
        <v>Ş.URFA </v>
      </c>
      <c r="E37" s="47" t="str">
        <f>IF(ISERROR(VLOOKUP(B37,'START LİSTE'!$B$6:$F$1042,4,0)),"",VLOOKUP(B37,'START LİSTE'!$B$6:$F$1042,4,0))</f>
        <v>T</v>
      </c>
      <c r="F37" s="48">
        <f>IF(ISERROR(VLOOKUP($B37,'START LİSTE'!$B$6:$F$1042,5,0)),"",VLOOKUP($B37,'START LİSTE'!$B$6:$F$1042,5,0))</f>
        <v>36991</v>
      </c>
      <c r="G37" s="127" t="s">
        <v>67</v>
      </c>
      <c r="H37" s="49" t="str">
        <f t="shared" si="1"/>
        <v>-</v>
      </c>
    </row>
    <row r="38" spans="1:8" ht="18" customHeight="1">
      <c r="A38" s="44">
        <f t="shared" si="0"/>
        <v>33</v>
      </c>
      <c r="B38" s="45">
        <v>213</v>
      </c>
      <c r="C38" s="46" t="str">
        <f>IF(ISERROR(VLOOKUP(B38,'START LİSTE'!$B$6:$F$1042,2,0)),"",VLOOKUP(B38,'START LİSTE'!$B$6:$F$1042,2,0))</f>
        <v>SİBEL KORKUTAL</v>
      </c>
      <c r="D38" s="46" t="str">
        <f>IF(ISERROR(VLOOKUP(B38,'START LİSTE'!$B$6:$F$1042,3,0)),"",VLOOKUP(B38,'START LİSTE'!$B$6:$F$1042,3,0))</f>
        <v>DİYARBAKIR</v>
      </c>
      <c r="E38" s="47" t="str">
        <f>IF(ISERROR(VLOOKUP(B38,'START LİSTE'!$B$6:$F$1042,4,0)),"",VLOOKUP(B38,'START LİSTE'!$B$6:$F$1042,4,0))</f>
        <v>T</v>
      </c>
      <c r="F38" s="48">
        <f>IF(ISERROR(VLOOKUP($B38,'START LİSTE'!$B$6:$F$1042,5,0)),"",VLOOKUP($B38,'START LİSTE'!$B$6:$F$1042,5,0))</f>
        <v>36892</v>
      </c>
      <c r="G38" s="127" t="s">
        <v>68</v>
      </c>
      <c r="H38" s="49" t="str">
        <f t="shared" si="1"/>
        <v>-</v>
      </c>
    </row>
    <row r="39" spans="1:8" ht="18" customHeight="1">
      <c r="A39" s="44">
        <f t="shared" si="0"/>
        <v>34</v>
      </c>
      <c r="B39" s="45">
        <v>441</v>
      </c>
      <c r="C39" s="46" t="str">
        <f>IF(ISERROR(VLOOKUP(B39,'START LİSTE'!$B$6:$F$1042,2,0)),"",VLOOKUP(B39,'START LİSTE'!$B$6:$F$1042,2,0))</f>
        <v>AYNUR ÇETİNKAYA</v>
      </c>
      <c r="D39" s="46" t="str">
        <f>IF(ISERROR(VLOOKUP(B39,'START LİSTE'!$B$6:$F$1042,3,0)),"",VLOOKUP(B39,'START LİSTE'!$B$6:$F$1042,3,0))</f>
        <v>MALATYA</v>
      </c>
      <c r="E39" s="47" t="str">
        <f>IF(ISERROR(VLOOKUP(B39,'START LİSTE'!$B$6:$F$1042,4,0)),"",VLOOKUP(B39,'START LİSTE'!$B$6:$F$1042,4,0))</f>
        <v>T</v>
      </c>
      <c r="F39" s="48">
        <f>IF(ISERROR(VLOOKUP($B39,'START LİSTE'!$B$6:$F$1042,5,0)),"",VLOOKUP($B39,'START LİSTE'!$B$6:$F$1042,5,0))</f>
        <v>37073</v>
      </c>
      <c r="G39" s="127" t="s">
        <v>68</v>
      </c>
      <c r="H39" s="49" t="str">
        <f t="shared" si="1"/>
        <v>-</v>
      </c>
    </row>
    <row r="40" spans="1:8" ht="18" customHeight="1">
      <c r="A40" s="44">
        <f t="shared" si="0"/>
        <v>35</v>
      </c>
      <c r="B40" s="45">
        <v>443</v>
      </c>
      <c r="C40" s="46" t="str">
        <f>IF(ISERROR(VLOOKUP(B40,'START LİSTE'!$B$6:$F$1042,2,0)),"",VLOOKUP(B40,'START LİSTE'!$B$6:$F$1042,2,0))</f>
        <v>ZEYNEP İNCİ (PROTESTOLU)</v>
      </c>
      <c r="D40" s="46" t="str">
        <f>IF(ISERROR(VLOOKUP(B40,'START LİSTE'!$B$6:$F$1042,3,0)),"",VLOOKUP(B40,'START LİSTE'!$B$6:$F$1042,3,0))</f>
        <v>MALATYA</v>
      </c>
      <c r="E40" s="47" t="str">
        <f>IF(ISERROR(VLOOKUP(B40,'START LİSTE'!$B$6:$F$1042,4,0)),"",VLOOKUP(B40,'START LİSTE'!$B$6:$F$1042,4,0))</f>
        <v>T</v>
      </c>
      <c r="F40" s="48">
        <f>IF(ISERROR(VLOOKUP($B40,'START LİSTE'!$B$6:$F$1042,5,0)),"",VLOOKUP($B40,'START LİSTE'!$B$6:$F$1042,5,0))</f>
        <v>37069</v>
      </c>
      <c r="G40" s="127" t="s">
        <v>71</v>
      </c>
      <c r="H40" s="49" t="str">
        <f t="shared" si="1"/>
        <v>-</v>
      </c>
    </row>
    <row r="41" spans="1:8" ht="18" customHeight="1">
      <c r="A41" s="44">
        <f t="shared" si="0"/>
        <v>36</v>
      </c>
      <c r="B41" s="45">
        <v>442</v>
      </c>
      <c r="C41" s="46" t="str">
        <f>IF(ISERROR(VLOOKUP(B41,'START LİSTE'!$B$6:$F$1042,2,0)),"",VLOOKUP(B41,'START LİSTE'!$B$6:$F$1042,2,0))</f>
        <v>ŞEVVAL UÇAN (PROTESTOLU)</v>
      </c>
      <c r="D41" s="46" t="str">
        <f>IF(ISERROR(VLOOKUP(B41,'START LİSTE'!$B$6:$F$1042,3,0)),"",VLOOKUP(B41,'START LİSTE'!$B$6:$F$1042,3,0))</f>
        <v>MALATYA</v>
      </c>
      <c r="E41" s="47" t="str">
        <f>IF(ISERROR(VLOOKUP(B41,'START LİSTE'!$B$6:$F$1042,4,0)),"",VLOOKUP(B41,'START LİSTE'!$B$6:$F$1042,4,0))</f>
        <v>T</v>
      </c>
      <c r="F41" s="48">
        <f>IF(ISERROR(VLOOKUP($B41,'START LİSTE'!$B$6:$F$1042,5,0)),"",VLOOKUP($B41,'START LİSTE'!$B$6:$F$1042,5,0))</f>
        <v>36892</v>
      </c>
      <c r="G41" s="127" t="s">
        <v>71</v>
      </c>
      <c r="H41" s="49" t="str">
        <f t="shared" si="1"/>
        <v>-</v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7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7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7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7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7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7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7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7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7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7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7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7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7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7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7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7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7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7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7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7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7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7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7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7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7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7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7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7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7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7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7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7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7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7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7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7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7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7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7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7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7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7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7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7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7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7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7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7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7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7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7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7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7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7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7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7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7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7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7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7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7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7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7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7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7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7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7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7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7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7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7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7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7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7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7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7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7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7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7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7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7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7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7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7"/>
      <c r="H125" s="49">
        <f t="shared" si="5"/>
      </c>
    </row>
  </sheetData>
  <sheetProtection password="CC0F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25">
    <cfRule type="duplicateValues" priority="179" dxfId="13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>
    <tabColor rgb="FFFFFF00"/>
  </sheetPr>
  <dimension ref="A1:BA78"/>
  <sheetViews>
    <sheetView view="pageBreakPreview" zoomScaleSheetLayoutView="100" zoomScalePageLayoutView="0" workbookViewId="0" topLeftCell="A1">
      <selection activeCell="R13" sqref="R13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2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2" t="str">
        <f>KAPAK!A2</f>
        <v>Türkiye Atletizm Federasyonu
Elazığ Atletizm İl Temsilciliği</v>
      </c>
      <c r="B1" s="162"/>
      <c r="C1" s="162"/>
      <c r="D1" s="162"/>
      <c r="E1" s="162"/>
      <c r="F1" s="162"/>
      <c r="G1" s="162"/>
      <c r="H1" s="162"/>
      <c r="I1" s="162"/>
      <c r="J1" s="162"/>
      <c r="BA1" s="2"/>
    </row>
    <row r="2" spans="1:53" s="1" customFormat="1" ht="18" customHeight="1">
      <c r="A2" s="163" t="str">
        <f>KAPAK!B24</f>
        <v>Atletizm Geliştirme Projesi 3.Bölge Kros Yarışmaları</v>
      </c>
      <c r="B2" s="163"/>
      <c r="C2" s="163"/>
      <c r="D2" s="163"/>
      <c r="E2" s="163"/>
      <c r="F2" s="163"/>
      <c r="G2" s="163"/>
      <c r="H2" s="163"/>
      <c r="I2" s="163"/>
      <c r="J2" s="163"/>
      <c r="BA2" s="2"/>
    </row>
    <row r="3" spans="1:53" s="1" customFormat="1" ht="14.25" customHeight="1">
      <c r="A3" s="164" t="str">
        <f>KAPAK!B27</f>
        <v>Elazığ</v>
      </c>
      <c r="B3" s="164"/>
      <c r="C3" s="164"/>
      <c r="D3" s="164"/>
      <c r="E3" s="164"/>
      <c r="F3" s="164"/>
      <c r="G3" s="164"/>
      <c r="H3" s="164"/>
      <c r="I3" s="164"/>
      <c r="J3" s="164"/>
      <c r="BA3" s="2"/>
    </row>
    <row r="4" spans="1:53" s="1" customFormat="1" ht="18" customHeight="1">
      <c r="A4" s="165" t="str">
        <f>KAPAK!B26</f>
        <v>2000-2001 Doğumlu Kızlar</v>
      </c>
      <c r="B4" s="165"/>
      <c r="C4" s="166" t="str">
        <f>KAPAK!B25</f>
        <v>2000 Metre</v>
      </c>
      <c r="D4" s="166"/>
      <c r="E4" s="167">
        <f>KAPAK!B28</f>
        <v>41754.444444444445</v>
      </c>
      <c r="F4" s="167"/>
      <c r="G4" s="167"/>
      <c r="H4" s="167"/>
      <c r="I4" s="167"/>
      <c r="J4" s="167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29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20</v>
      </c>
      <c r="D6" s="8" t="str">
        <f>IF(ISERROR(VLOOKUP($C6,'START LİSTE'!$B$6:$F$814,2,0)),"",VLOOKUP($C6,'START LİSTE'!$B$6:$F$814,2,0))</f>
        <v>ZEHRA KARABABA</v>
      </c>
      <c r="E6" s="9" t="str">
        <f>IF(ISERROR(VLOOKUP($C6,'START LİSTE'!$B$6:$F$814,4,0)),"",VLOOKUP($C6,'START LİSTE'!$B$6:$F$814,4,0))</f>
        <v>T</v>
      </c>
      <c r="F6" s="130">
        <f>IF(ISERROR(VLOOKUP($C6,'FERDİ SONUÇ'!$B$6:$H$1007,6,0)),"",VLOOKUP($C6,'FERDİ SONUÇ'!$B$6:$H$1007,6,0))</f>
        <v>933</v>
      </c>
      <c r="G6" s="11">
        <f>IF(OR(E6="",F6="DQ",F6="DNF",F6="DNS",F6=""),"-",VLOOKUP(C6,'FERDİ SONUÇ'!$B$6:$H$1007,7,0))</f>
        <v>25</v>
      </c>
      <c r="H6" s="11">
        <f>IF(OR(E6="",E6="F",F6="DQ",F6="DNF",F6="DNS",F6=""),"-",VLOOKUP(C6,'FERDİ SONUÇ'!$B$6:$H$1007,7,0))</f>
        <v>25</v>
      </c>
      <c r="I6" s="12">
        <f>IF(ISERROR(SMALL(H6:H9,1)),"-",SMALL(H6:H9,1))</f>
        <v>23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21</v>
      </c>
      <c r="D7" s="16" t="str">
        <f>IF(ISERROR(VLOOKUP($C7,'START LİSTE'!$B$6:$F$814,2,0)),"",VLOOKUP($C7,'START LİSTE'!$B$6:$F$814,2,0))</f>
        <v>SEVİNÇ BÜYÜKPOLAT</v>
      </c>
      <c r="E7" s="17" t="str">
        <f>IF(ISERROR(VLOOKUP($C7,'START LİSTE'!$B$6:$F$814,4,0)),"",VLOOKUP($C7,'START LİSTE'!$B$6:$F$814,4,0))</f>
        <v>T</v>
      </c>
      <c r="F7" s="131" t="str">
        <f>IF(ISERROR(VLOOKUP($C7,'FERDİ SONUÇ'!$B$6:$H$1007,6,0)),"",VLOOKUP($C7,'FERDİ SONUÇ'!$B$6:$H$1007,6,0))</f>
        <v>DNF</v>
      </c>
      <c r="G7" s="19" t="str">
        <f>IF(OR(E7="",F7="DQ",F7="DNF",F7="DNS",F7=""),"-",VLOOKUP(C7,'FERDİ SONUÇ'!$B$6:$H$1007,7,0))</f>
        <v>-</v>
      </c>
      <c r="H7" s="19" t="str">
        <f>IF(OR(E7="",E7="F",F7="DQ",F7="DNF",F7="DNS",F7=""),"-",VLOOKUP(C7,'FERDİ SONUÇ'!$B$6:$H$1007,7,0))</f>
        <v>-</v>
      </c>
      <c r="I7" s="20">
        <f>IF(ISERROR(SMALL(H6:H9,2)),"-",SMALL(H6:H9,2))</f>
        <v>24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6</v>
      </c>
      <c r="B8" s="15" t="str">
        <f>IF(ISERROR(VLOOKUP(C6,'START LİSTE'!$B$6:$F$814,3,0)),"",VLOOKUP(C6,'START LİSTE'!$B$6:$F$814,3,0))</f>
        <v>ADIYAMAN</v>
      </c>
      <c r="C8" s="34">
        <v>22</v>
      </c>
      <c r="D8" s="16" t="str">
        <f>IF(ISERROR(VLOOKUP($C8,'START LİSTE'!$B$6:$F$814,2,0)),"",VLOOKUP($C8,'START LİSTE'!$B$6:$F$814,2,0))</f>
        <v>MERVE KARAHAN </v>
      </c>
      <c r="E8" s="17" t="str">
        <f>IF(ISERROR(VLOOKUP($C8,'START LİSTE'!$B$6:$F$814,4,0)),"",VLOOKUP($C8,'START LİSTE'!$B$6:$F$814,4,0))</f>
        <v>T</v>
      </c>
      <c r="F8" s="131">
        <f>IF(ISERROR(VLOOKUP($C8,'FERDİ SONUÇ'!$B$6:$H$1007,6,0)),"",VLOOKUP($C8,'FERDİ SONUÇ'!$B$6:$H$1007,6,0))</f>
        <v>931</v>
      </c>
      <c r="G8" s="19">
        <f>IF(OR(E8="",F8="DQ",F8="DNF",F8="DNS",F8=""),"-",VLOOKUP(C8,'FERDİ SONUÇ'!$B$6:$H$1007,7,0))</f>
        <v>24</v>
      </c>
      <c r="H8" s="19">
        <f>IF(OR(E8="",E8="F",F8="DQ",F8="DNF",F8="DNS",F8=""),"-",VLOOKUP(C8,'FERDİ SONUÇ'!$B$6:$H$1007,7,0))</f>
        <v>24</v>
      </c>
      <c r="I8" s="20">
        <f>IF(ISERROR(SMALL(H6:H9,3)),"-",SMALL(H6:H9,3))</f>
        <v>25</v>
      </c>
      <c r="J8" s="22">
        <f>IF(C6="","",IF(OR(I6="-",I7="-",I8="-"),"DQ",SUM(I6,I7,I8)))</f>
        <v>72</v>
      </c>
      <c r="K8" s="3"/>
      <c r="BA8" s="2">
        <v>1002</v>
      </c>
    </row>
    <row r="9" spans="1:53" s="1" customFormat="1" ht="15" customHeight="1">
      <c r="A9" s="14"/>
      <c r="B9" s="15"/>
      <c r="C9" s="34">
        <v>23</v>
      </c>
      <c r="D9" s="16" t="str">
        <f>IF(ISERROR(VLOOKUP($C9,'START LİSTE'!$B$6:$F$814,2,0)),"",VLOOKUP($C9,'START LİSTE'!$B$6:$F$814,2,0))</f>
        <v>BEFİN MEMİŞ</v>
      </c>
      <c r="E9" s="17" t="str">
        <f>IF(ISERROR(VLOOKUP($C9,'START LİSTE'!$B$6:$F$814,4,0)),"",VLOOKUP($C9,'START LİSTE'!$B$6:$F$814,4,0))</f>
        <v>T</v>
      </c>
      <c r="F9" s="131">
        <f>IF(ISERROR(VLOOKUP($C9,'FERDİ SONUÇ'!$B$6:$H$1007,6,0)),"",VLOOKUP($C9,'FERDİ SONUÇ'!$B$6:$H$1007,6,0))</f>
        <v>930</v>
      </c>
      <c r="G9" s="19">
        <f>IF(OR(E9="",F9="DQ",F9="DNF",F9="DNS",F9=""),"-",VLOOKUP(C9,'FERDİ SONUÇ'!$B$6:$H$1007,7,0))</f>
        <v>23</v>
      </c>
      <c r="H9" s="19">
        <f>IF(OR(E9="",E9="F",F9="DQ",F9="DNF",F9="DNS",F9=""),"-",VLOOKUP(C9,'FERDİ SONUÇ'!$B$6:$H$1007,7,0))</f>
        <v>23</v>
      </c>
      <c r="I9" s="20" t="str">
        <f>IF(ISERROR(SMALL(H6:H9,4)),"-",SMALL(H6:H9,4))</f>
        <v>-</v>
      </c>
      <c r="J9" s="21"/>
      <c r="K9" s="3"/>
      <c r="BA9" s="2">
        <v>1003</v>
      </c>
    </row>
    <row r="10" spans="1:53" ht="15" customHeight="1">
      <c r="A10" s="6"/>
      <c r="B10" s="7"/>
      <c r="C10" s="33">
        <v>720</v>
      </c>
      <c r="D10" s="8" t="str">
        <f>IF(ISERROR(VLOOKUP($C10,'START LİSTE'!$B$6:$F$814,2,0)),"",VLOOKUP($C10,'START LİSTE'!$B$6:$F$814,2,0))</f>
        <v>RUKEN TEK</v>
      </c>
      <c r="E10" s="9" t="str">
        <f>IF(ISERROR(VLOOKUP($C10,'START LİSTE'!$B$6:$F$814,4,0)),"",VLOOKUP($C10,'START LİSTE'!$B$6:$F$814,4,0))</f>
        <v>T</v>
      </c>
      <c r="F10" s="130">
        <f>IF(ISERROR(VLOOKUP($C10,'FERDİ SONUÇ'!$B$6:$H$1007,6,0)),"",VLOOKUP($C10,'FERDİ SONUÇ'!$B$6:$H$1007,6,0))</f>
        <v>714</v>
      </c>
      <c r="G10" s="11">
        <f>IF(OR(E10="",F10="DQ",F10="DNF",F10="DNS",F10=""),"-",VLOOKUP(C10,'FERDİ SONUÇ'!$B$6:$H$1007,7,0))</f>
        <v>1</v>
      </c>
      <c r="H10" s="11">
        <f>IF(OR(E10="",E10="F",F10="DQ",F10="DNF",F10="DNS",F10=""),"-",VLOOKUP(C10,'FERDİ SONUÇ'!$B$6:$H$1007,7,0))</f>
        <v>1</v>
      </c>
      <c r="I10" s="12">
        <f>IF(ISERROR(SMALL(H10:H13,1)),"-",SMALL(H10:H13,1))</f>
        <v>1</v>
      </c>
      <c r="J10" s="13"/>
      <c r="BA10" s="2">
        <v>1006</v>
      </c>
    </row>
    <row r="11" spans="1:53" ht="15" customHeight="1">
      <c r="A11" s="14"/>
      <c r="B11" s="15"/>
      <c r="C11" s="34">
        <v>721</v>
      </c>
      <c r="D11" s="16" t="str">
        <f>IF(ISERROR(VLOOKUP($C11,'START LİSTE'!$B$6:$F$814,2,0)),"",VLOOKUP($C11,'START LİSTE'!$B$6:$F$814,2,0))</f>
        <v>BERİVAN DÜZENLİ</v>
      </c>
      <c r="E11" s="17" t="str">
        <f>IF(ISERROR(VLOOKUP($C11,'START LİSTE'!$B$6:$F$814,4,0)),"",VLOOKUP($C11,'START LİSTE'!$B$6:$F$814,4,0))</f>
        <v>T</v>
      </c>
      <c r="F11" s="131">
        <f>IF(ISERROR(VLOOKUP($C11,'FERDİ SONUÇ'!$B$6:$H$1007,6,0)),"",VLOOKUP($C11,'FERDİ SONUÇ'!$B$6:$H$1007,6,0))</f>
        <v>758</v>
      </c>
      <c r="G11" s="19">
        <f>IF(OR(E11="",F11="DQ",F11="DNF",F11="DNS",F11=""),"-",VLOOKUP(C11,'FERDİ SONUÇ'!$B$6:$H$1007,7,0))</f>
        <v>5</v>
      </c>
      <c r="H11" s="19">
        <f>IF(OR(E11="",E11="F",F11="DQ",F11="DNF",F11="DNS",F11=""),"-",VLOOKUP(C11,'FERDİ SONUÇ'!$B$6:$H$1007,7,0))</f>
        <v>5</v>
      </c>
      <c r="I11" s="20">
        <f>IF(ISERROR(SMALL(H10:H13,2)),"-",SMALL(H10:H13,2))</f>
        <v>2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1</v>
      </c>
      <c r="B12" s="15" t="str">
        <f>IF(ISERROR(VLOOKUP(C10,'START LİSTE'!$B$6:$F$814,3,0)),"",VLOOKUP(C10,'START LİSTE'!$B$6:$F$814,3,0))</f>
        <v>BATMAN</v>
      </c>
      <c r="C12" s="34">
        <v>722</v>
      </c>
      <c r="D12" s="16" t="str">
        <f>IF(ISERROR(VLOOKUP($C12,'START LİSTE'!$B$6:$F$814,2,0)),"",VLOOKUP($C12,'START LİSTE'!$B$6:$F$814,2,0))</f>
        <v>NERGİZ SEZGİN</v>
      </c>
      <c r="E12" s="17" t="str">
        <f>IF(ISERROR(VLOOKUP($C12,'START LİSTE'!$B$6:$F$814,4,0)),"",VLOOKUP($C12,'START LİSTE'!$B$6:$F$814,4,0))</f>
        <v>T</v>
      </c>
      <c r="F12" s="131">
        <f>IF(ISERROR(VLOOKUP($C12,'FERDİ SONUÇ'!$B$6:$H$1007,6,0)),"",VLOOKUP($C12,'FERDİ SONUÇ'!$B$6:$H$1007,6,0))</f>
        <v>724</v>
      </c>
      <c r="G12" s="19">
        <f>IF(OR(E12="",F12="DQ",F12="DNF",F12="DNS",F12=""),"-",VLOOKUP(C12,'FERDİ SONUÇ'!$B$6:$H$1007,7,0))</f>
        <v>2</v>
      </c>
      <c r="H12" s="19">
        <f>IF(OR(E12="",E12="F",F12="DQ",F12="DNF",F12="DNS",F12=""),"-",VLOOKUP(C12,'FERDİ SONUÇ'!$B$6:$H$1007,7,0))</f>
        <v>2</v>
      </c>
      <c r="I12" s="20">
        <f>IF(ISERROR(SMALL(H10:H13,3)),"-",SMALL(H10:H13,3))</f>
        <v>5</v>
      </c>
      <c r="J12" s="22">
        <f>IF(C10="","",IF(OR(I10="-",I11="-",I12="-"),"DQ",SUM(I10,I11,I12)))</f>
        <v>8</v>
      </c>
      <c r="BA12" s="2">
        <v>1008</v>
      </c>
    </row>
    <row r="13" spans="1:53" ht="15" customHeight="1">
      <c r="A13" s="14"/>
      <c r="B13" s="15"/>
      <c r="C13" s="34">
        <v>723</v>
      </c>
      <c r="D13" s="16" t="str">
        <f>IF(ISERROR(VLOOKUP($C13,'START LİSTE'!$B$6:$F$814,2,0)),"",VLOOKUP($C13,'START LİSTE'!$B$6:$F$814,2,0))</f>
        <v>MELEK YILDIRIM</v>
      </c>
      <c r="E13" s="17" t="str">
        <f>IF(ISERROR(VLOOKUP($C13,'START LİSTE'!$B$6:$F$814,4,0)),"",VLOOKUP($C13,'START LİSTE'!$B$6:$F$814,4,0))</f>
        <v>T</v>
      </c>
      <c r="F13" s="131">
        <f>IF(ISERROR(VLOOKUP($C13,'FERDİ SONUÇ'!$B$6:$H$1007,6,0)),"",VLOOKUP($C13,'FERDİ SONUÇ'!$B$6:$H$1007,6,0))</f>
        <v>806</v>
      </c>
      <c r="G13" s="19">
        <f>IF(OR(E13="",F13="DQ",F13="DNF",F13="DNS",F13=""),"-",VLOOKUP(C13,'FERDİ SONUÇ'!$B$6:$H$1007,7,0))</f>
        <v>6</v>
      </c>
      <c r="H13" s="19">
        <f>IF(OR(E13="",E13="F",F13="DQ",F13="DNF",F13="DNS",F13=""),"-",VLOOKUP(C13,'FERDİ SONUÇ'!$B$6:$H$1007,7,0))</f>
        <v>6</v>
      </c>
      <c r="I13" s="20">
        <f>IF(ISERROR(SMALL(H10:H13,4)),"-",SMALL(H10:H13,4))</f>
        <v>6</v>
      </c>
      <c r="J13" s="21"/>
      <c r="BA13" s="2">
        <v>1009</v>
      </c>
    </row>
    <row r="14" spans="1:53" ht="15" customHeight="1">
      <c r="A14" s="6"/>
      <c r="B14" s="7"/>
      <c r="C14" s="33">
        <v>211</v>
      </c>
      <c r="D14" s="8" t="str">
        <f>IF(ISERROR(VLOOKUP($C14,'START LİSTE'!$B$6:$F$814,2,0)),"",VLOOKUP($C14,'START LİSTE'!$B$6:$F$814,2,0))</f>
        <v>FATMA KAYA</v>
      </c>
      <c r="E14" s="9" t="str">
        <f>IF(ISERROR(VLOOKUP($C14,'START LİSTE'!$B$6:$F$814,4,0)),"",VLOOKUP($C14,'START LİSTE'!$B$6:$F$814,4,0))</f>
        <v>T</v>
      </c>
      <c r="F14" s="130">
        <f>IF(ISERROR(VLOOKUP($C14,'FERDİ SONUÇ'!$B$6:$H$1007,6,0)),"",VLOOKUP($C14,'FERDİ SONUÇ'!$B$6:$H$1007,6,0))</f>
        <v>911</v>
      </c>
      <c r="G14" s="11">
        <f>IF(OR(E14="",F14="DQ",F14="DNF",F14="DNS",F14=""),"-",VLOOKUP(C14,'FERDİ SONUÇ'!$B$6:$H$1007,7,0))</f>
        <v>18</v>
      </c>
      <c r="H14" s="11">
        <f>IF(OR(E14="",E14="F",F14="DQ",F14="DNF",F14="DNS",F14=""),"-",VLOOKUP(C14,'FERDİ SONUÇ'!$B$6:$H$1007,7,0))</f>
        <v>18</v>
      </c>
      <c r="I14" s="12">
        <f>IF(ISERROR(SMALL(H14:H17,1)),"-",SMALL(H14:H17,1))</f>
        <v>16</v>
      </c>
      <c r="J14" s="13"/>
      <c r="BA14" s="2">
        <v>1012</v>
      </c>
    </row>
    <row r="15" spans="1:53" ht="15" customHeight="1">
      <c r="A15" s="14"/>
      <c r="B15" s="15"/>
      <c r="C15" s="34">
        <v>212</v>
      </c>
      <c r="D15" s="16" t="str">
        <f>IF(ISERROR(VLOOKUP($C15,'START LİSTE'!$B$6:$F$814,2,0)),"",VLOOKUP($C15,'START LİSTE'!$B$6:$F$814,2,0))</f>
        <v>GONCAGÜL BALTA</v>
      </c>
      <c r="E15" s="17" t="str">
        <f>IF(ISERROR(VLOOKUP($C15,'START LİSTE'!$B$6:$F$814,4,0)),"",VLOOKUP($C15,'START LİSTE'!$B$6:$F$814,4,0))</f>
        <v>T</v>
      </c>
      <c r="F15" s="131">
        <f>IF(ISERROR(VLOOKUP($C15,'FERDİ SONUÇ'!$B$6:$H$1007,6,0)),"",VLOOKUP($C15,'FERDİ SONUÇ'!$B$6:$H$1007,6,0))</f>
        <v>854</v>
      </c>
      <c r="G15" s="19">
        <f>IF(OR(E15="",F15="DQ",F15="DNF",F15="DNS",F15=""),"-",VLOOKUP(C15,'FERDİ SONUÇ'!$B$6:$H$1007,7,0))</f>
        <v>16</v>
      </c>
      <c r="H15" s="19">
        <f>IF(OR(E15="",E15="F",F15="DQ",F15="DNF",F15="DNS",F15=""),"-",VLOOKUP(C15,'FERDİ SONUÇ'!$B$6:$H$1007,7,0))</f>
        <v>16</v>
      </c>
      <c r="I15" s="20">
        <f>IF(ISERROR(SMALL(H14:H17,2)),"-",SMALL(H14:H17,2))</f>
        <v>18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5</v>
      </c>
      <c r="B16" s="15" t="str">
        <f>IF(ISERROR(VLOOKUP(C14,'START LİSTE'!$B$6:$F$814,3,0)),"",VLOOKUP(C14,'START LİSTE'!$B$6:$F$814,3,0))</f>
        <v>DİYARBAKIR</v>
      </c>
      <c r="C16" s="34">
        <v>213</v>
      </c>
      <c r="D16" s="16" t="str">
        <f>IF(ISERROR(VLOOKUP($C16,'START LİSTE'!$B$6:$F$814,2,0)),"",VLOOKUP($C16,'START LİSTE'!$B$6:$F$814,2,0))</f>
        <v>SİBEL KORKUTAL</v>
      </c>
      <c r="E16" s="17" t="str">
        <f>IF(ISERROR(VLOOKUP($C16,'START LİSTE'!$B$6:$F$814,4,0)),"",VLOOKUP($C16,'START LİSTE'!$B$6:$F$814,4,0))</f>
        <v>T</v>
      </c>
      <c r="F16" s="131" t="str">
        <f>IF(ISERROR(VLOOKUP($C16,'FERDİ SONUÇ'!$B$6:$H$1007,6,0)),"",VLOOKUP($C16,'FERDİ SONUÇ'!$B$6:$H$1007,6,0))</f>
        <v>DNS</v>
      </c>
      <c r="G16" s="19" t="str">
        <f>IF(OR(E16="",F16="DQ",F16="DNF",F16="DNS",F16=""),"-",VLOOKUP(C16,'FERDİ SONUÇ'!$B$6:$H$1007,7,0))</f>
        <v>-</v>
      </c>
      <c r="H16" s="19" t="str">
        <f>IF(OR(E16="",E16="F",F16="DQ",F16="DNF",F16="DNS",F16=""),"-",VLOOKUP(C16,'FERDİ SONUÇ'!$B$6:$H$1007,7,0))</f>
        <v>-</v>
      </c>
      <c r="I16" s="20">
        <f>IF(ISERROR(SMALL(H14:H17,3)),"-",SMALL(H14:H17,3))</f>
        <v>21</v>
      </c>
      <c r="J16" s="22">
        <f>IF(C14="","",IF(OR(I14="-",I15="-",I16="-"),"DQ",SUM(I14,I15,I16)))</f>
        <v>55</v>
      </c>
      <c r="BA16" s="2">
        <v>1014</v>
      </c>
    </row>
    <row r="17" spans="1:53" ht="15" customHeight="1">
      <c r="A17" s="14"/>
      <c r="B17" s="15"/>
      <c r="C17" s="34">
        <v>214</v>
      </c>
      <c r="D17" s="16" t="str">
        <f>IF(ISERROR(VLOOKUP($C17,'START LİSTE'!$B$6:$F$814,2,0)),"",VLOOKUP($C17,'START LİSTE'!$B$6:$F$814,2,0))</f>
        <v>DİLEK YILDIZ</v>
      </c>
      <c r="E17" s="17" t="str">
        <f>IF(ISERROR(VLOOKUP($C17,'START LİSTE'!$B$6:$F$814,4,0)),"",VLOOKUP($C17,'START LİSTE'!$B$6:$F$814,4,0))</f>
        <v>T</v>
      </c>
      <c r="F17" s="131">
        <f>IF(ISERROR(VLOOKUP($C17,'FERDİ SONUÇ'!$B$6:$H$1007,6,0)),"",VLOOKUP($C17,'FERDİ SONUÇ'!$B$6:$H$1007,6,0))</f>
        <v>914</v>
      </c>
      <c r="G17" s="19">
        <f>IF(OR(E17="",F17="DQ",F17="DNF",F17="DNS",F17=""),"-",VLOOKUP(C17,'FERDİ SONUÇ'!$B$6:$H$1007,7,0))</f>
        <v>21</v>
      </c>
      <c r="H17" s="19">
        <f>IF(OR(E17="",E17="F",F17="DQ",F17="DNF",F17="DNS",F17=""),"-",VLOOKUP(C17,'FERDİ SONUÇ'!$B$6:$H$1007,7,0))</f>
        <v>21</v>
      </c>
      <c r="I17" s="20" t="str">
        <f>IF(ISERROR(SMALL(H14:H17,4)),"-",SMALL(H14:H17,4))</f>
        <v>-</v>
      </c>
      <c r="J17" s="21"/>
      <c r="BA17" s="2">
        <v>1015</v>
      </c>
    </row>
    <row r="18" spans="1:53" ht="15" customHeight="1">
      <c r="A18" s="6"/>
      <c r="B18" s="7"/>
      <c r="C18" s="33">
        <v>230</v>
      </c>
      <c r="D18" s="8" t="str">
        <f>IF(ISERROR(VLOOKUP($C18,'START LİSTE'!$B$6:$F$814,2,0)),"",VLOOKUP($C18,'START LİSTE'!$B$6:$F$814,2,0))</f>
        <v>DİLARA ALBAYRAK</v>
      </c>
      <c r="E18" s="9" t="str">
        <f>IF(ISERROR(VLOOKUP($C18,'START LİSTE'!$B$6:$F$814,4,0)),"",VLOOKUP($C18,'START LİSTE'!$B$6:$F$814,4,0))</f>
        <v>T</v>
      </c>
      <c r="F18" s="130">
        <f>IF(ISERROR(VLOOKUP($C18,'FERDİ SONUÇ'!$B$6:$H$1007,6,0)),"",VLOOKUP($C18,'FERDİ SONUÇ'!$B$6:$H$1007,6,0))</f>
        <v>838</v>
      </c>
      <c r="G18" s="9">
        <f>IF(OR(E18="",F18="DQ",F18="DNF",F18="DNS",F18=""),"-",VLOOKUP(C18,'FERDİ SONUÇ'!$B$6:$H$1007,7,0))</f>
        <v>14</v>
      </c>
      <c r="H18" s="9">
        <f>IF(OR(E18="",E18="F",F18="DQ",F18="DNF",F18="DNS",F18=""),"-",VLOOKUP(C18,'FERDİ SONUÇ'!$B$6:$H$1007,7,0))</f>
        <v>14</v>
      </c>
      <c r="I18" s="12">
        <f>IF(ISERROR(SMALL(H18:H21,1)),"-",SMALL(H18:H21,1))</f>
        <v>7</v>
      </c>
      <c r="J18" s="13"/>
      <c r="BA18" s="2">
        <v>1018</v>
      </c>
    </row>
    <row r="19" spans="1:53" ht="15" customHeight="1">
      <c r="A19" s="14"/>
      <c r="B19" s="15"/>
      <c r="C19" s="34">
        <v>231</v>
      </c>
      <c r="D19" s="16" t="str">
        <f>IF(ISERROR(VLOOKUP($C19,'START LİSTE'!$B$6:$F$814,2,0)),"",VLOOKUP($C19,'START LİSTE'!$B$6:$F$814,2,0))</f>
        <v>HÜLYA DOLANBAY</v>
      </c>
      <c r="E19" s="17" t="str">
        <f>IF(ISERROR(VLOOKUP($C19,'START LİSTE'!$B$6:$F$814,4,0)),"",VLOOKUP($C19,'START LİSTE'!$B$6:$F$814,4,0))</f>
        <v>T</v>
      </c>
      <c r="F19" s="131">
        <f>IF(ISERROR(VLOOKUP($C19,'FERDİ SONUÇ'!$B$6:$H$1007,6,0)),"",VLOOKUP($C19,'FERDİ SONUÇ'!$B$6:$H$1007,6,0))</f>
        <v>810</v>
      </c>
      <c r="G19" s="17">
        <f>IF(OR(E19="",F19="DQ",F19="DNF",F19="DNS",F19=""),"-",VLOOKUP(C19,'FERDİ SONUÇ'!$B$6:$H$1007,7,0))</f>
        <v>7</v>
      </c>
      <c r="H19" s="17">
        <f>IF(OR(E19="",E19="F",F19="DQ",F19="DNF",F19="DNS",F19=""),"-",VLOOKUP(C19,'FERDİ SONUÇ'!$B$6:$H$1007,7,0))</f>
        <v>7</v>
      </c>
      <c r="I19" s="20">
        <f>IF(ISERROR(SMALL(H18:H21,2)),"-",SMALL(H18:H21,2))</f>
        <v>9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3</v>
      </c>
      <c r="B20" s="15" t="str">
        <f>IF(ISERROR(VLOOKUP(C18,'START LİSTE'!$B$6:$F$814,3,0)),"",VLOOKUP(C18,'START LİSTE'!$B$6:$F$814,3,0))</f>
        <v>ELAZIĞ</v>
      </c>
      <c r="C20" s="34">
        <v>232</v>
      </c>
      <c r="D20" s="16" t="str">
        <f>IF(ISERROR(VLOOKUP($C20,'START LİSTE'!$B$6:$F$814,2,0)),"",VLOOKUP($C20,'START LİSTE'!$B$6:$F$814,2,0))</f>
        <v>SULTAN ÇELİK</v>
      </c>
      <c r="E20" s="17" t="str">
        <f>IF(ISERROR(VLOOKUP($C20,'START LİSTE'!$B$6:$F$814,4,0)),"",VLOOKUP($C20,'START LİSTE'!$B$6:$F$814,4,0))</f>
        <v>T</v>
      </c>
      <c r="F20" s="131">
        <f>IF(ISERROR(VLOOKUP($C20,'FERDİ SONUÇ'!$B$6:$H$1007,6,0)),"",VLOOKUP($C20,'FERDİ SONUÇ'!$B$6:$H$1007,6,0))</f>
        <v>834</v>
      </c>
      <c r="G20" s="17">
        <f>IF(OR(E20="",F20="DQ",F20="DNF",F20="DNS",F20=""),"-",VLOOKUP(C20,'FERDİ SONUÇ'!$B$6:$H$1007,7,0))</f>
        <v>13</v>
      </c>
      <c r="H20" s="17">
        <f>IF(OR(E20="",E20="F",F20="DQ",F20="DNF",F20="DNS",F20=""),"-",VLOOKUP(C20,'FERDİ SONUÇ'!$B$6:$H$1007,7,0))</f>
        <v>13</v>
      </c>
      <c r="I20" s="20">
        <f>IF(ISERROR(SMALL(H18:H21,3)),"-",SMALL(H18:H21,3))</f>
        <v>13</v>
      </c>
      <c r="J20" s="22">
        <f>IF(C18="","",IF(OR(I18="-",I19="-",I20="-"),"DQ",SUM(I18,I19,I20)))</f>
        <v>29</v>
      </c>
      <c r="BA20" s="2">
        <v>1020</v>
      </c>
    </row>
    <row r="21" spans="1:53" ht="15" customHeight="1">
      <c r="A21" s="14"/>
      <c r="B21" s="15"/>
      <c r="C21" s="34">
        <v>233</v>
      </c>
      <c r="D21" s="16" t="str">
        <f>IF(ISERROR(VLOOKUP($C21,'START LİSTE'!$B$6:$F$814,2,0)),"",VLOOKUP($C21,'START LİSTE'!$B$6:$F$814,2,0))</f>
        <v>BETÜL ÖVÜN</v>
      </c>
      <c r="E21" s="17" t="str">
        <f>IF(ISERROR(VLOOKUP($C21,'START LİSTE'!$B$6:$F$814,4,0)),"",VLOOKUP($C21,'START LİSTE'!$B$6:$F$814,4,0))</f>
        <v>T</v>
      </c>
      <c r="F21" s="131">
        <f>IF(ISERROR(VLOOKUP($C21,'FERDİ SONUÇ'!$B$6:$H$1007,6,0)),"",VLOOKUP($C21,'FERDİ SONUÇ'!$B$6:$H$1007,6,0))</f>
        <v>820</v>
      </c>
      <c r="G21" s="17">
        <f>IF(OR(E21="",F21="DQ",F21="DNF",F21="DNS",F21=""),"-",VLOOKUP(C21,'FERDİ SONUÇ'!$B$6:$H$1007,7,0))</f>
        <v>9</v>
      </c>
      <c r="H21" s="17">
        <f>IF(OR(E21="",E21="F",F21="DQ",F21="DNF",F21="DNS",F21=""),"-",VLOOKUP(C21,'FERDİ SONUÇ'!$B$6:$H$1007,7,0))</f>
        <v>9</v>
      </c>
      <c r="I21" s="20">
        <f>IF(ISERROR(SMALL(H18:H21,4)),"-",SMALL(H18:H21,4))</f>
        <v>14</v>
      </c>
      <c r="J21" s="21"/>
      <c r="BA21" s="2">
        <v>1021</v>
      </c>
    </row>
    <row r="22" spans="1:53" ht="15" customHeight="1">
      <c r="A22" s="6"/>
      <c r="B22" s="7"/>
      <c r="C22" s="33">
        <v>440</v>
      </c>
      <c r="D22" s="8" t="str">
        <f>IF(ISERROR(VLOOKUP($C22,'START LİSTE'!$B$6:$F$814,2,0)),"",VLOOKUP($C22,'START LİSTE'!$B$6:$F$814,2,0))</f>
        <v>SENANUR BOZKURT</v>
      </c>
      <c r="E22" s="9" t="str">
        <f>IF(ISERROR(VLOOKUP($C22,'START LİSTE'!$B$6:$F$814,4,0)),"",VLOOKUP($C22,'START LİSTE'!$B$6:$F$814,4,0))</f>
        <v>T</v>
      </c>
      <c r="F22" s="130" t="str">
        <f>IF(ISERROR(VLOOKUP($C22,'FERDİ SONUÇ'!$B$6:$H$1007,6,0)),"",VLOOKUP($C22,'FERDİ SONUÇ'!$B$6:$H$1007,6,0))</f>
        <v>DNF</v>
      </c>
      <c r="G22" s="9" t="str">
        <f>IF(OR(E22="",F22="DQ",F22="DNF",F22="DNS",F22=""),"-",VLOOKUP(C22,'FERDİ SONUÇ'!$B$6:$H$1007,7,0))</f>
        <v>-</v>
      </c>
      <c r="H22" s="9" t="str">
        <f>IF(OR(E22="",E22="F",F22="DQ",F22="DNF",F22="DNS",F22=""),"-",VLOOKUP(C22,'FERDİ SONUÇ'!$B$6:$H$1007,7,0))</f>
        <v>-</v>
      </c>
      <c r="I22" s="12" t="str">
        <f>IF(ISERROR(SMALL(H22:H25,1)),"-",SMALL(H22:H25,1))</f>
        <v>-</v>
      </c>
      <c r="J22" s="13"/>
      <c r="BA22" s="2">
        <v>1024</v>
      </c>
    </row>
    <row r="23" spans="1:53" ht="15" customHeight="1">
      <c r="A23" s="14"/>
      <c r="B23" s="15"/>
      <c r="C23" s="34">
        <v>441</v>
      </c>
      <c r="D23" s="16" t="str">
        <f>IF(ISERROR(VLOOKUP($C23,'START LİSTE'!$B$6:$F$814,2,0)),"",VLOOKUP($C23,'START LİSTE'!$B$6:$F$814,2,0))</f>
        <v>AYNUR ÇETİNKAYA</v>
      </c>
      <c r="E23" s="17" t="str">
        <f>IF(ISERROR(VLOOKUP($C23,'START LİSTE'!$B$6:$F$814,4,0)),"",VLOOKUP($C23,'START LİSTE'!$B$6:$F$814,4,0))</f>
        <v>T</v>
      </c>
      <c r="F23" s="131" t="str">
        <f>IF(ISERROR(VLOOKUP($C23,'FERDİ SONUÇ'!$B$6:$H$1007,6,0)),"",VLOOKUP($C23,'FERDİ SONUÇ'!$B$6:$H$1007,6,0))</f>
        <v>DNS</v>
      </c>
      <c r="G23" s="17" t="str">
        <f>IF(OR(E23="",F23="DQ",F23="DNF",F23="DNS",F23=""),"-",VLOOKUP(C23,'FERDİ SONUÇ'!$B$6:$H$1007,7,0))</f>
        <v>-</v>
      </c>
      <c r="H23" s="17" t="str">
        <f>IF(OR(E23="",E23="F",F23="DQ",F23="DNF",F23="DNS",F23=""),"-",VLOOKUP(C23,'FERDİ SONUÇ'!$B$6:$H$1007,7,0))</f>
        <v>-</v>
      </c>
      <c r="I23" s="20" t="str">
        <f>IF(ISERROR(SMALL(H22:H25,2)),"-",SMALL(H22:H25,2))</f>
        <v>-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1026</v>
      </c>
      <c r="B24" s="15" t="str">
        <f>IF(ISERROR(VLOOKUP(C22,'START LİSTE'!$B$6:$F$814,3,0)),"",VLOOKUP(C22,'START LİSTE'!$B$6:$F$814,3,0))</f>
        <v>MALATYA</v>
      </c>
      <c r="C24" s="34">
        <v>442</v>
      </c>
      <c r="D24" s="16" t="str">
        <f>IF(ISERROR(VLOOKUP($C24,'START LİSTE'!$B$6:$F$814,2,0)),"",VLOOKUP($C24,'START LİSTE'!$B$6:$F$814,2,0))</f>
        <v>ŞEVVAL UÇAN (PROTESTOLU)</v>
      </c>
      <c r="E24" s="17" t="str">
        <f>IF(ISERROR(VLOOKUP($C24,'START LİSTE'!$B$6:$F$814,4,0)),"",VLOOKUP($C24,'START LİSTE'!$B$6:$F$814,4,0))</f>
        <v>T</v>
      </c>
      <c r="F24" s="131" t="str">
        <f>IF(ISERROR(VLOOKUP($C24,'FERDİ SONUÇ'!$B$6:$H$1007,6,0)),"",VLOOKUP($C24,'FERDİ SONUÇ'!$B$6:$H$1007,6,0))</f>
        <v>DQ</v>
      </c>
      <c r="G24" s="17" t="str">
        <f>IF(OR(E24="",F24="DQ",F24="DNF",F24="DNS",F24=""),"-",VLOOKUP(C24,'FERDİ SONUÇ'!$B$6:$H$1007,7,0))</f>
        <v>-</v>
      </c>
      <c r="H24" s="17" t="str">
        <f>IF(OR(E24="",E24="F",F24="DQ",F24="DNF",F24="DNS",F24=""),"-",VLOOKUP(C24,'FERDİ SONUÇ'!$B$6:$H$1007,7,0))</f>
        <v>-</v>
      </c>
      <c r="I24" s="20" t="str">
        <f>IF(ISERROR(SMALL(H22:H25,3)),"-",SMALL(H22:H25,3))</f>
        <v>-</v>
      </c>
      <c r="J24" s="22" t="str">
        <f>IF(C22="","",IF(OR(I22="-",I23="-",I24="-"),"DQ",SUM(I22,I23,I24)))</f>
        <v>DQ</v>
      </c>
      <c r="BA24" s="2">
        <v>1026</v>
      </c>
    </row>
    <row r="25" spans="1:53" ht="15" customHeight="1">
      <c r="A25" s="14"/>
      <c r="B25" s="15"/>
      <c r="C25" s="34">
        <v>443</v>
      </c>
      <c r="D25" s="16" t="str">
        <f>IF(ISERROR(VLOOKUP($C25,'START LİSTE'!$B$6:$F$814,2,0)),"",VLOOKUP($C25,'START LİSTE'!$B$6:$F$814,2,0))</f>
        <v>ZEYNEP İNCİ (PROTESTOLU)</v>
      </c>
      <c r="E25" s="17" t="str">
        <f>IF(ISERROR(VLOOKUP($C25,'START LİSTE'!$B$6:$F$814,4,0)),"",VLOOKUP($C25,'START LİSTE'!$B$6:$F$814,4,0))</f>
        <v>T</v>
      </c>
      <c r="F25" s="131" t="str">
        <f>IF(ISERROR(VLOOKUP($C25,'FERDİ SONUÇ'!$B$6:$H$1007,6,0)),"",VLOOKUP($C25,'FERDİ SONUÇ'!$B$6:$H$1007,6,0))</f>
        <v>DQ</v>
      </c>
      <c r="G25" s="17" t="str">
        <f>IF(OR(E25="",F25="DQ",F25="DNF",F25="DNS",F25=""),"-",VLOOKUP(C25,'FERDİ SONUÇ'!$B$6:$H$1007,7,0))</f>
        <v>-</v>
      </c>
      <c r="H25" s="17" t="str">
        <f>IF(OR(E25="",E25="F",F25="DQ",F25="DNF",F25="DNS",F25=""),"-",VLOOKUP(C25,'FERDİ SONUÇ'!$B$6:$H$1007,7,0))</f>
        <v>-</v>
      </c>
      <c r="I25" s="20" t="str">
        <f>IF(ISERROR(SMALL(H22:H25,4)),"-",SMALL(H22:H25,4))</f>
        <v>-</v>
      </c>
      <c r="J25" s="21"/>
      <c r="BA25" s="2">
        <v>1027</v>
      </c>
    </row>
    <row r="26" spans="1:53" ht="15" customHeight="1">
      <c r="A26" s="6"/>
      <c r="B26" s="7"/>
      <c r="C26" s="33">
        <v>470</v>
      </c>
      <c r="D26" s="8" t="str">
        <f>IF(ISERROR(VLOOKUP($C26,'START LİSTE'!$B$6:$F$814,2,0)),"",VLOOKUP($C26,'START LİSTE'!$B$6:$F$814,2,0))</f>
        <v>GÜLBAHAR TOKAY</v>
      </c>
      <c r="E26" s="9" t="str">
        <f>IF(ISERROR(VLOOKUP($C26,'START LİSTE'!$B$6:$F$814,4,0)),"",VLOOKUP($C26,'START LİSTE'!$B$6:$F$814,4,0))</f>
        <v>T</v>
      </c>
      <c r="F26" s="130">
        <f>IF(ISERROR(VLOOKUP($C26,'FERDİ SONUÇ'!$B$6:$H$1007,6,0)),"",VLOOKUP($C26,'FERDİ SONUÇ'!$B$6:$H$1007,6,0))</f>
        <v>749</v>
      </c>
      <c r="G26" s="9">
        <f>IF(OR(E26="",F26="DQ",F26="DNF",F26="DNS",F26=""),"-",VLOOKUP(C26,'FERDİ SONUÇ'!$B$6:$H$1007,7,0))</f>
        <v>4</v>
      </c>
      <c r="H26" s="9">
        <f>IF(OR(E26="",E26="F",F26="DQ",F26="DNF",F26="DNS",F26=""),"-",VLOOKUP(C26,'FERDİ SONUÇ'!$B$6:$H$1007,7,0))</f>
        <v>4</v>
      </c>
      <c r="I26" s="12">
        <f>IF(ISERROR(SMALL(H26:H29,1)),"-",SMALL(H26:H29,1))</f>
        <v>4</v>
      </c>
      <c r="J26" s="13"/>
      <c r="BA26" s="2">
        <v>1030</v>
      </c>
    </row>
    <row r="27" spans="1:53" ht="15" customHeight="1">
      <c r="A27" s="14"/>
      <c r="B27" s="15"/>
      <c r="C27" s="34">
        <v>471</v>
      </c>
      <c r="D27" s="16" t="str">
        <f>IF(ISERROR(VLOOKUP($C27,'START LİSTE'!$B$6:$F$814,2,0)),"",VLOOKUP($C27,'START LİSTE'!$B$6:$F$814,2,0))</f>
        <v>BERİVAN OBUZ</v>
      </c>
      <c r="E27" s="17" t="str">
        <f>IF(ISERROR(VLOOKUP($C27,'START LİSTE'!$B$6:$F$814,4,0)),"",VLOOKUP($C27,'START LİSTE'!$B$6:$F$814,4,0))</f>
        <v>T</v>
      </c>
      <c r="F27" s="131" t="str">
        <f>IF(ISERROR(VLOOKUP($C27,'FERDİ SONUÇ'!$B$6:$H$1007,6,0)),"",VLOOKUP($C27,'FERDİ SONUÇ'!$B$6:$H$1007,6,0))</f>
        <v>DNF</v>
      </c>
      <c r="G27" s="17" t="str">
        <f>IF(OR(E27="",F27="DQ",F27="DNF",F27="DNS",F27=""),"-",VLOOKUP(C27,'FERDİ SONUÇ'!$B$6:$H$1007,7,0))</f>
        <v>-</v>
      </c>
      <c r="H27" s="17" t="str">
        <f>IF(OR(E27="",E27="F",F27="DQ",F27="DNF",F27="DNS",F27=""),"-",VLOOKUP(C27,'FERDİ SONUÇ'!$B$6:$H$1007,7,0))</f>
        <v>-</v>
      </c>
      <c r="I27" s="20">
        <f>IF(ISERROR(SMALL(H26:H29,2)),"-",SMALL(H26:H29,2))</f>
        <v>17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1032</v>
      </c>
      <c r="B28" s="15" t="str">
        <f>IF(ISERROR(VLOOKUP(C26,'START LİSTE'!$B$6:$F$814,3,0)),"",VLOOKUP(C26,'START LİSTE'!$B$6:$F$814,3,0))</f>
        <v>MARDİN </v>
      </c>
      <c r="C28" s="34">
        <v>472</v>
      </c>
      <c r="D28" s="16" t="str">
        <f>IF(ISERROR(VLOOKUP($C28,'START LİSTE'!$B$6:$F$814,2,0)),"",VLOOKUP($C28,'START LİSTE'!$B$6:$F$814,2,0))</f>
        <v>ÖZLEM SİN</v>
      </c>
      <c r="E28" s="17" t="str">
        <f>IF(ISERROR(VLOOKUP($C28,'START LİSTE'!$B$6:$F$814,4,0)),"",VLOOKUP($C28,'START LİSTE'!$B$6:$F$814,4,0))</f>
        <v>T</v>
      </c>
      <c r="F28" s="131">
        <f>IF(ISERROR(VLOOKUP($C28,'FERDİ SONUÇ'!$B$6:$H$1007,6,0)),"",VLOOKUP($C28,'FERDİ SONUÇ'!$B$6:$H$1007,6,0))</f>
        <v>908</v>
      </c>
      <c r="G28" s="17">
        <f>IF(OR(E28="",F28="DQ",F28="DNF",F28="DNS",F28=""),"-",VLOOKUP(C28,'FERDİ SONUÇ'!$B$6:$H$1007,7,0))</f>
        <v>17</v>
      </c>
      <c r="H28" s="17">
        <f>IF(OR(E28="",E28="F",F28="DQ",F28="DNF",F28="DNS",F28=""),"-",VLOOKUP(C28,'FERDİ SONUÇ'!$B$6:$H$1007,7,0))</f>
        <v>17</v>
      </c>
      <c r="I28" s="20" t="str">
        <f>IF(ISERROR(SMALL(H26:H29,3)),"-",SMALL(H26:H29,3))</f>
        <v>-</v>
      </c>
      <c r="J28" s="22" t="str">
        <f>IF(C26="","",IF(OR(I26="-",I27="-",I28="-"),"DQ",SUM(I26,I27,I28)))</f>
        <v>DQ</v>
      </c>
      <c r="BA28" s="2">
        <v>1032</v>
      </c>
    </row>
    <row r="29" spans="1:53" ht="15" customHeight="1">
      <c r="A29" s="14"/>
      <c r="B29" s="15"/>
      <c r="C29" s="34">
        <v>473</v>
      </c>
      <c r="D29" s="16" t="str">
        <f>IF(ISERROR(VLOOKUP($C29,'START LİSTE'!$B$6:$F$814,2,0)),"",VLOOKUP($C29,'START LİSTE'!$B$6:$F$814,2,0))</f>
        <v>AYŞE ERDOĞAN</v>
      </c>
      <c r="E29" s="17" t="str">
        <f>IF(ISERROR(VLOOKUP($C29,'START LİSTE'!$B$6:$F$814,4,0)),"",VLOOKUP($C29,'START LİSTE'!$B$6:$F$814,4,0))</f>
        <v>T</v>
      </c>
      <c r="F29" s="131" t="str">
        <f>IF(ISERROR(VLOOKUP($C29,'FERDİ SONUÇ'!$B$6:$H$1007,6,0)),"",VLOOKUP($C29,'FERDİ SONUÇ'!$B$6:$H$1007,6,0))</f>
        <v>DNF</v>
      </c>
      <c r="G29" s="17" t="str">
        <f>IF(OR(E29="",F29="DQ",F29="DNF",F29="DNS",F29=""),"-",VLOOKUP(C29,'FERDİ SONUÇ'!$B$6:$H$1007,7,0))</f>
        <v>-</v>
      </c>
      <c r="H29" s="17" t="str">
        <f>IF(OR(E29="",E29="F",F29="DQ",F29="DNF",F29="DNS",F29=""),"-",VLOOKUP(C29,'FERDİ SONUÇ'!$B$6:$H$1007,7,0))</f>
        <v>-</v>
      </c>
      <c r="I29" s="20" t="str">
        <f>IF(ISERROR(SMALL(H26:H29,4)),"-",SMALL(H26:H29,4))</f>
        <v>-</v>
      </c>
      <c r="J29" s="21"/>
      <c r="BA29" s="2">
        <v>1033</v>
      </c>
    </row>
    <row r="30" spans="1:53" ht="15" customHeight="1">
      <c r="A30" s="6"/>
      <c r="B30" s="7"/>
      <c r="C30" s="33">
        <v>560</v>
      </c>
      <c r="D30" s="8" t="str">
        <f>IF(ISERROR(VLOOKUP($C30,'START LİSTE'!$B$6:$F$814,2,0)),"",VLOOKUP($C30,'START LİSTE'!$B$6:$F$814,2,0))</f>
        <v>SELMA OYSAL</v>
      </c>
      <c r="E30" s="9" t="str">
        <f>IF(ISERROR(VLOOKUP($C30,'START LİSTE'!$B$6:$F$814,4,0)),"",VLOOKUP($C30,'START LİSTE'!$B$6:$F$814,4,0))</f>
        <v>T</v>
      </c>
      <c r="F30" s="130">
        <f>IF(ISERROR(VLOOKUP($C30,'FERDİ SONUÇ'!$B$6:$H$1007,6,0)),"",VLOOKUP($C30,'FERDİ SONUÇ'!$B$6:$H$1007,6,0))</f>
        <v>738</v>
      </c>
      <c r="G30" s="9">
        <f>IF(OR(E30="",F30="DQ",F30="DNF",F30="DNS",F30=""),"-",VLOOKUP(C30,'FERDİ SONUÇ'!$B$6:$H$1007,7,0))</f>
        <v>3</v>
      </c>
      <c r="H30" s="9">
        <f>IF(OR(E30="",E30="F",F30="DQ",F30="DNF",F30="DNS",F30=""),"-",VLOOKUP(C30,'FERDİ SONUÇ'!$B$6:$H$1007,7,0))</f>
        <v>3</v>
      </c>
      <c r="I30" s="12">
        <f>IF(ISERROR(SMALL(H30:H33,1)),"-",SMALL(H30:H33,1))</f>
        <v>3</v>
      </c>
      <c r="J30" s="13"/>
      <c r="BA30" s="2">
        <v>1036</v>
      </c>
    </row>
    <row r="31" spans="1:53" ht="15" customHeight="1">
      <c r="A31" s="14"/>
      <c r="B31" s="15"/>
      <c r="C31" s="34">
        <v>561</v>
      </c>
      <c r="D31" s="16" t="str">
        <f>IF(ISERROR(VLOOKUP($C31,'START LİSTE'!$B$6:$F$814,2,0)),"",VLOOKUP($C31,'START LİSTE'!$B$6:$F$814,2,0))</f>
        <v>AYŞE TETİK</v>
      </c>
      <c r="E31" s="17" t="str">
        <f>IF(ISERROR(VLOOKUP($C31,'START LİSTE'!$B$6:$F$814,4,0)),"",VLOOKUP($C31,'START LİSTE'!$B$6:$F$814,4,0))</f>
        <v>T</v>
      </c>
      <c r="F31" s="131">
        <f>IF(ISERROR(VLOOKUP($C31,'FERDİ SONUÇ'!$B$6:$H$1007,6,0)),"",VLOOKUP($C31,'FERDİ SONUÇ'!$B$6:$H$1007,6,0))</f>
        <v>816</v>
      </c>
      <c r="G31" s="17">
        <f>IF(OR(E31="",F31="DQ",F31="DNF",F31="DNS",F31=""),"-",VLOOKUP(C31,'FERDİ SONUÇ'!$B$6:$H$1007,7,0))</f>
        <v>8</v>
      </c>
      <c r="H31" s="17">
        <f>IF(OR(E31="",E31="F",F31="DQ",F31="DNF",F31="DNS",F31=""),"-",VLOOKUP(C31,'FERDİ SONUÇ'!$B$6:$H$1007,7,0))</f>
        <v>8</v>
      </c>
      <c r="I31" s="20">
        <f>IF(ISERROR(SMALL(H30:H33,2)),"-",SMALL(H30:H33,2))</f>
        <v>8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2</v>
      </c>
      <c r="B32" s="15" t="str">
        <f>IF(ISERROR(VLOOKUP(C30,'START LİSTE'!$B$6:$F$814,3,0)),"",VLOOKUP(C30,'START LİSTE'!$B$6:$F$814,3,0))</f>
        <v>SİİRT </v>
      </c>
      <c r="C32" s="34">
        <v>562</v>
      </c>
      <c r="D32" s="16" t="str">
        <f>IF(ISERROR(VLOOKUP($C32,'START LİSTE'!$B$6:$F$814,2,0)),"",VLOOKUP($C32,'START LİSTE'!$B$6:$F$814,2,0))</f>
        <v>ASİYE DALKILIÇ</v>
      </c>
      <c r="E32" s="17" t="str">
        <f>IF(ISERROR(VLOOKUP($C32,'START LİSTE'!$B$6:$F$814,4,0)),"",VLOOKUP($C32,'START LİSTE'!$B$6:$F$814,4,0))</f>
        <v>T</v>
      </c>
      <c r="F32" s="131">
        <f>IF(ISERROR(VLOOKUP($C32,'FERDİ SONUÇ'!$B$6:$H$1007,6,0)),"",VLOOKUP($C32,'FERDİ SONUÇ'!$B$6:$H$1007,6,0))</f>
        <v>914</v>
      </c>
      <c r="G32" s="17">
        <f>IF(OR(E32="",F32="DQ",F32="DNF",F32="DNS",F32=""),"-",VLOOKUP(C32,'FERDİ SONUÇ'!$B$6:$H$1007,7,0))</f>
        <v>20</v>
      </c>
      <c r="H32" s="17">
        <f>IF(OR(E32="",E32="F",F32="DQ",F32="DNF",F32="DNS",F32=""),"-",VLOOKUP(C32,'FERDİ SONUÇ'!$B$6:$H$1007,7,0))</f>
        <v>20</v>
      </c>
      <c r="I32" s="20">
        <f>IF(ISERROR(SMALL(H30:H33,3)),"-",SMALL(H30:H33,3))</f>
        <v>12</v>
      </c>
      <c r="J32" s="22">
        <f>IF(C30="","",IF(OR(I30="-",I31="-",I32="-"),"DQ",SUM(I30,I31,I32)))</f>
        <v>23</v>
      </c>
      <c r="BA32" s="2">
        <v>1038</v>
      </c>
    </row>
    <row r="33" spans="1:53" ht="15" customHeight="1">
      <c r="A33" s="14"/>
      <c r="B33" s="15"/>
      <c r="C33" s="34">
        <v>563</v>
      </c>
      <c r="D33" s="16" t="str">
        <f>IF(ISERROR(VLOOKUP($C33,'START LİSTE'!$B$6:$F$814,2,0)),"",VLOOKUP($C33,'START LİSTE'!$B$6:$F$814,2,0))</f>
        <v>EVİN ECE</v>
      </c>
      <c r="E33" s="17" t="str">
        <f>IF(ISERROR(VLOOKUP($C33,'START LİSTE'!$B$6:$F$814,4,0)),"",VLOOKUP($C33,'START LİSTE'!$B$6:$F$814,4,0))</f>
        <v>T</v>
      </c>
      <c r="F33" s="131">
        <f>IF(ISERROR(VLOOKUP($C33,'FERDİ SONUÇ'!$B$6:$H$1007,6,0)),"",VLOOKUP($C33,'FERDİ SONUÇ'!$B$6:$H$1007,6,0))</f>
        <v>826</v>
      </c>
      <c r="G33" s="17">
        <f>IF(OR(E33="",F33="DQ",F33="DNF",F33="DNS",F33=""),"-",VLOOKUP(C33,'FERDİ SONUÇ'!$B$6:$H$1007,7,0))</f>
        <v>12</v>
      </c>
      <c r="H33" s="17">
        <f>IF(OR(E33="",E33="F",F33="DQ",F33="DNF",F33="DNS",F33=""),"-",VLOOKUP(C33,'FERDİ SONUÇ'!$B$6:$H$1007,7,0))</f>
        <v>12</v>
      </c>
      <c r="I33" s="20">
        <f>IF(ISERROR(SMALL(H30:H33,4)),"-",SMALL(H30:H33,4))</f>
        <v>20</v>
      </c>
      <c r="J33" s="21"/>
      <c r="BA33" s="2">
        <v>1039</v>
      </c>
    </row>
    <row r="34" spans="1:53" ht="15" customHeight="1">
      <c r="A34" s="6"/>
      <c r="B34" s="7"/>
      <c r="C34" s="33">
        <v>630</v>
      </c>
      <c r="D34" s="8" t="str">
        <f>IF(ISERROR(VLOOKUP($C34,'START LİSTE'!$B$6:$F$814,2,0)),"",VLOOKUP($C34,'START LİSTE'!$B$6:$F$814,2,0))</f>
        <v>DERYA YILMAZ</v>
      </c>
      <c r="E34" s="9" t="str">
        <f>IF(ISERROR(VLOOKUP($C34,'START LİSTE'!$B$6:$F$814,4,0)),"",VLOOKUP($C34,'START LİSTE'!$B$6:$F$814,4,0))</f>
        <v>T</v>
      </c>
      <c r="F34" s="130">
        <f>IF(ISERROR(VLOOKUP($C34,'FERDİ SONUÇ'!$B$6:$H$1007,6,0)),"",VLOOKUP($C34,'FERDİ SONUÇ'!$B$6:$H$1007,6,0))</f>
        <v>822</v>
      </c>
      <c r="G34" s="9">
        <f>IF(OR(E34="",F34="DQ",F34="DNF",F34="DNS",F34=""),"-",VLOOKUP(C34,'FERDİ SONUÇ'!$B$6:$H$1007,7,0))</f>
        <v>11</v>
      </c>
      <c r="H34" s="9">
        <f>IF(OR(E34="",E34="F",F34="DQ",F34="DNF",F34="DNS",F34=""),"-",VLOOKUP(C34,'FERDİ SONUÇ'!$B$6:$H$1007,7,0))</f>
        <v>11</v>
      </c>
      <c r="I34" s="12">
        <f>IF(ISERROR(SMALL(H34:H37,1)),"-",SMALL(H34:H37,1))</f>
        <v>10</v>
      </c>
      <c r="J34" s="13"/>
      <c r="BA34" s="2">
        <v>1042</v>
      </c>
    </row>
    <row r="35" spans="1:53" ht="15" customHeight="1">
      <c r="A35" s="14"/>
      <c r="B35" s="15"/>
      <c r="C35" s="34">
        <v>631</v>
      </c>
      <c r="D35" s="16" t="str">
        <f>IF(ISERROR(VLOOKUP($C35,'START LİSTE'!$B$6:$F$814,2,0)),"",VLOOKUP($C35,'START LİSTE'!$B$6:$F$814,2,0))</f>
        <v>ZEYNEP KARTAL</v>
      </c>
      <c r="E35" s="17" t="str">
        <f>IF(ISERROR(VLOOKUP($C35,'START LİSTE'!$B$6:$F$814,4,0)),"",VLOOKUP($C35,'START LİSTE'!$B$6:$F$814,4,0))</f>
        <v>T</v>
      </c>
      <c r="F35" s="131" t="str">
        <f>IF(ISERROR(VLOOKUP($C35,'FERDİ SONUÇ'!$B$6:$H$1007,6,0)),"",VLOOKUP($C35,'FERDİ SONUÇ'!$B$6:$H$1007,6,0))</f>
        <v>DNF</v>
      </c>
      <c r="G35" s="17" t="str">
        <f>IF(OR(E35="",F35="DQ",F35="DNF",F35="DNS",F35=""),"-",VLOOKUP(C35,'FERDİ SONUÇ'!$B$6:$H$1007,7,0))</f>
        <v>-</v>
      </c>
      <c r="H35" s="17" t="str">
        <f>IF(OR(E35="",E35="F",F35="DQ",F35="DNF",F35="DNS",F35=""),"-",VLOOKUP(C35,'FERDİ SONUÇ'!$B$6:$H$1007,7,0))</f>
        <v>-</v>
      </c>
      <c r="I35" s="20">
        <f>IF(ISERROR(SMALL(H34:H37,2)),"-",SMALL(H34:H37,2))</f>
        <v>11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  <v>4</v>
      </c>
      <c r="B36" s="15" t="str">
        <f>IF(ISERROR(VLOOKUP(C34,'START LİSTE'!$B$6:$F$814,3,0)),"",VLOOKUP(C34,'START LİSTE'!$B$6:$F$814,3,0))</f>
        <v>Ş.URFA </v>
      </c>
      <c r="C36" s="34">
        <v>632</v>
      </c>
      <c r="D36" s="16" t="str">
        <f>IF(ISERROR(VLOOKUP($C36,'START LİSTE'!$B$6:$F$814,2,0)),"",VLOOKUP($C36,'START LİSTE'!$B$6:$F$814,2,0))</f>
        <v>NARİN GÜNER</v>
      </c>
      <c r="E36" s="17" t="str">
        <f>IF(ISERROR(VLOOKUP($C36,'START LİSTE'!$B$6:$F$814,4,0)),"",VLOOKUP($C36,'START LİSTE'!$B$6:$F$814,4,0))</f>
        <v>T</v>
      </c>
      <c r="F36" s="131">
        <f>IF(ISERROR(VLOOKUP($C36,'FERDİ SONUÇ'!$B$6:$H$1007,6,0)),"",VLOOKUP($C36,'FERDİ SONUÇ'!$B$6:$H$1007,6,0))</f>
        <v>854</v>
      </c>
      <c r="G36" s="17">
        <f>IF(OR(E36="",F36="DQ",F36="DNF",F36="DNS",F36=""),"-",VLOOKUP(C36,'FERDİ SONUÇ'!$B$6:$H$1007,7,0))</f>
        <v>15</v>
      </c>
      <c r="H36" s="17">
        <f>IF(OR(E36="",E36="F",F36="DQ",F36="DNF",F36="DNS",F36=""),"-",VLOOKUP(C36,'FERDİ SONUÇ'!$B$6:$H$1007,7,0))</f>
        <v>15</v>
      </c>
      <c r="I36" s="20">
        <f>IF(ISERROR(SMALL(H34:H37,3)),"-",SMALL(H34:H37,3))</f>
        <v>15</v>
      </c>
      <c r="J36" s="22">
        <f>IF(C34="","",IF(OR(I34="-",I35="-",I36="-"),"DQ",SUM(I34,I35,I36)))</f>
        <v>36</v>
      </c>
      <c r="BA36" s="2">
        <v>1044</v>
      </c>
    </row>
    <row r="37" spans="1:53" ht="15" customHeight="1">
      <c r="A37" s="14"/>
      <c r="B37" s="15"/>
      <c r="C37" s="34">
        <v>633</v>
      </c>
      <c r="D37" s="16" t="str">
        <f>IF(ISERROR(VLOOKUP($C37,'START LİSTE'!$B$6:$F$814,2,0)),"",VLOOKUP($C37,'START LİSTE'!$B$6:$F$814,2,0))</f>
        <v>CAHİDE DOĞAN</v>
      </c>
      <c r="E37" s="17" t="str">
        <f>IF(ISERROR(VLOOKUP($C37,'START LİSTE'!$B$6:$F$814,4,0)),"",VLOOKUP($C37,'START LİSTE'!$B$6:$F$814,4,0))</f>
        <v>T</v>
      </c>
      <c r="F37" s="131">
        <f>IF(ISERROR(VLOOKUP($C37,'FERDİ SONUÇ'!$B$6:$H$1007,6,0)),"",VLOOKUP($C37,'FERDİ SONUÇ'!$B$6:$H$1007,6,0))</f>
        <v>822</v>
      </c>
      <c r="G37" s="17">
        <f>IF(OR(E37="",F37="DQ",F37="DNF",F37="DNS",F37=""),"-",VLOOKUP(C37,'FERDİ SONUÇ'!$B$6:$H$1007,7,0))</f>
        <v>10</v>
      </c>
      <c r="H37" s="17">
        <f>IF(OR(E37="",E37="F",F37="DQ",F37="DNF",F37="DNS",F37=""),"-",VLOOKUP(C37,'FERDİ SONUÇ'!$B$6:$H$1007,7,0))</f>
        <v>10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>
        <v>730</v>
      </c>
      <c r="D38" s="8" t="str">
        <f>IF(ISERROR(VLOOKUP($C38,'START LİSTE'!$B$6:$F$814,2,0)),"",VLOOKUP($C38,'START LİSTE'!$B$6:$F$814,2,0))</f>
        <v>HATİCE ÜLER</v>
      </c>
      <c r="E38" s="9" t="str">
        <f>IF(ISERROR(VLOOKUP($C38,'START LİSTE'!$B$6:$F$814,4,0)),"",VLOOKUP($C38,'START LİSTE'!$B$6:$F$814,4,0))</f>
        <v>T</v>
      </c>
      <c r="F38" s="130">
        <f>IF(ISERROR(VLOOKUP($C38,'FERDİ SONUÇ'!$B$6:$H$1007,6,0)),"",VLOOKUP($C38,'FERDİ SONUÇ'!$B$6:$H$1007,6,0))</f>
        <v>930</v>
      </c>
      <c r="G38" s="9">
        <f>IF(OR(E38="",F38="DQ",F38="DNF",F38="DNS",F38=""),"-",VLOOKUP(C38,'FERDİ SONUÇ'!$B$6:$H$1007,7,0))</f>
        <v>22</v>
      </c>
      <c r="H38" s="9">
        <f>IF(OR(E38="",E38="F",F38="DQ",F38="DNF",F38="DNS",F38=""),"-",VLOOKUP(C38,'FERDİ SONUÇ'!$B$6:$H$1007,7,0))</f>
        <v>22</v>
      </c>
      <c r="I38" s="12">
        <f>IF(ISERROR(SMALL(H38:H41,1)),"-",SMALL(H38:H41,1))</f>
        <v>19</v>
      </c>
      <c r="J38" s="13"/>
      <c r="BA38" s="2">
        <v>1048</v>
      </c>
    </row>
    <row r="39" spans="1:53" ht="15" customHeight="1">
      <c r="A39" s="14"/>
      <c r="B39" s="15"/>
      <c r="C39" s="34">
        <v>731</v>
      </c>
      <c r="D39" s="16" t="str">
        <f>IF(ISERROR(VLOOKUP($C39,'START LİSTE'!$B$6:$F$814,2,0)),"",VLOOKUP($C39,'START LİSTE'!$B$6:$F$814,2,0))</f>
        <v>SEVİM SOM</v>
      </c>
      <c r="E39" s="17" t="str">
        <f>IF(ISERROR(VLOOKUP($C39,'START LİSTE'!$B$6:$F$814,4,0)),"",VLOOKUP($C39,'START LİSTE'!$B$6:$F$814,4,0))</f>
        <v>T</v>
      </c>
      <c r="F39" s="131">
        <f>IF(ISERROR(VLOOKUP($C39,'FERDİ SONUÇ'!$B$6:$H$1007,6,0)),"",VLOOKUP($C39,'FERDİ SONUÇ'!$B$6:$H$1007,6,0))</f>
        <v>912</v>
      </c>
      <c r="G39" s="17">
        <f>IF(OR(E39="",F39="DQ",F39="DNF",F39="DNS",F39=""),"-",VLOOKUP(C39,'FERDİ SONUÇ'!$B$6:$H$1007,7,0))</f>
        <v>19</v>
      </c>
      <c r="H39" s="17">
        <f>IF(OR(E39="",E39="F",F39="DQ",F39="DNF",F39="DNS",F39=""),"-",VLOOKUP(C39,'FERDİ SONUÇ'!$B$6:$H$1007,7,0))</f>
        <v>19</v>
      </c>
      <c r="I39" s="20">
        <f>IF(ISERROR(SMALL(H38:H41,2)),"-",SMALL(H38:H41,2))</f>
        <v>22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  <v>1050</v>
      </c>
      <c r="B40" s="15" t="str">
        <f>IF(ISERROR(VLOOKUP(C38,'START LİSTE'!$B$6:$F$814,3,0)),"",VLOOKUP(C38,'START LİSTE'!$B$6:$F$814,3,0))</f>
        <v>ŞIRNAK</v>
      </c>
      <c r="C40" s="34">
        <v>732</v>
      </c>
      <c r="D40" s="16" t="str">
        <f>IF(ISERROR(VLOOKUP($C40,'START LİSTE'!$B$6:$F$814,2,0)),"",VLOOKUP($C40,'START LİSTE'!$B$6:$F$814,2,0))</f>
        <v>İREM ACAR</v>
      </c>
      <c r="E40" s="17" t="str">
        <f>IF(ISERROR(VLOOKUP($C40,'START LİSTE'!$B$6:$F$814,4,0)),"",VLOOKUP($C40,'START LİSTE'!$B$6:$F$814,4,0))</f>
        <v>T</v>
      </c>
      <c r="F40" s="131" t="str">
        <f>IF(ISERROR(VLOOKUP($C40,'FERDİ SONUÇ'!$B$6:$H$1007,6,0)),"",VLOOKUP($C40,'FERDİ SONUÇ'!$B$6:$H$1007,6,0))</f>
        <v>DNF</v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 t="str">
        <f>IF(C38="","",IF(OR(I38="-",I39="-",I40="-"),"DQ",SUM(I38,I39,I40)))</f>
        <v>DQ</v>
      </c>
      <c r="BA40" s="2">
        <v>1050</v>
      </c>
    </row>
    <row r="41" spans="1:53" ht="15" customHeight="1">
      <c r="A41" s="14"/>
      <c r="B41" s="15"/>
      <c r="C41" s="34">
        <v>733</v>
      </c>
      <c r="D41" s="16" t="str">
        <f>IF(ISERROR(VLOOKUP($C41,'START LİSTE'!$B$6:$F$814,2,0)),"",VLOOKUP($C41,'START LİSTE'!$B$6:$F$814,2,0))</f>
        <v>EMİNE BAYIK</v>
      </c>
      <c r="E41" s="17" t="str">
        <f>IF(ISERROR(VLOOKUP($C41,'START LİSTE'!$B$6:$F$814,4,0)),"",VLOOKUP($C41,'START LİSTE'!$B$6:$F$814,4,0))</f>
        <v>T</v>
      </c>
      <c r="F41" s="131" t="str">
        <f>IF(ISERROR(VLOOKUP($C41,'FERDİ SONUÇ'!$B$6:$H$1007,6,0)),"",VLOOKUP($C41,'FERDİ SONUÇ'!$B$6:$H$1007,6,0))</f>
        <v>DNF</v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30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31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31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31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30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31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31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31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30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31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31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31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30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31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31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31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30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31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31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31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30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31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31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31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K25" sqref="K25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2" t="str">
        <f>KAPAK!A2</f>
        <v>Türkiye Atletizm Federasyonu
Elazığ Atletizm İl Temsilciliği</v>
      </c>
      <c r="B1" s="162"/>
      <c r="C1" s="162"/>
      <c r="D1" s="162"/>
      <c r="E1" s="162"/>
      <c r="F1" s="162"/>
      <c r="G1" s="162"/>
      <c r="H1" s="162"/>
    </row>
    <row r="2" spans="1:8" s="1" customFormat="1" ht="14.25">
      <c r="A2" s="168" t="str">
        <f>KAPAK!B24</f>
        <v>Atletizm Geliştirme Projesi 3.Bölge Kros Yarışmaları</v>
      </c>
      <c r="B2" s="168"/>
      <c r="C2" s="168"/>
      <c r="D2" s="168"/>
      <c r="E2" s="168"/>
      <c r="F2" s="168"/>
      <c r="G2" s="168"/>
      <c r="H2" s="168"/>
    </row>
    <row r="3" spans="1:8" s="1" customFormat="1" ht="14.25">
      <c r="A3" s="169" t="str">
        <f>KAPAK!B27</f>
        <v>Elazığ</v>
      </c>
      <c r="B3" s="169"/>
      <c r="C3" s="169"/>
      <c r="D3" s="169"/>
      <c r="E3" s="169"/>
      <c r="F3" s="169"/>
      <c r="G3" s="169"/>
      <c r="H3" s="169"/>
    </row>
    <row r="4" spans="1:8" s="1" customFormat="1" ht="17.25" customHeight="1">
      <c r="A4" s="165" t="str">
        <f>KAPAK!B26</f>
        <v>2000-2001 Doğumlu Kızlar</v>
      </c>
      <c r="B4" s="165"/>
      <c r="C4" s="166" t="str">
        <f>KAPAK!B25</f>
        <v>2000 Metre</v>
      </c>
      <c r="D4" s="166"/>
      <c r="E4" s="53"/>
      <c r="F4" s="167">
        <f>KAPAK!B28</f>
        <v>41754.444444444445</v>
      </c>
      <c r="G4" s="167"/>
      <c r="H4" s="167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720</v>
      </c>
      <c r="D6" s="8" t="str">
        <f>IF(ISERROR(VLOOKUP($C6,'START LİSTE'!$B$6:$F$814,2,0)),"",VLOOKUP($C6,'START LİSTE'!$B$6:$F$814,2,0))</f>
        <v>RUKEN TEK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714</v>
      </c>
      <c r="G6" s="56">
        <f>IF(OR(E6="",F6="DQ",F6="DNF",F6="DNS",F6=""),"-",VLOOKUP(C6,'FERDİ SONUÇ'!$B$6:$H$1007,7,0))</f>
        <v>1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721</v>
      </c>
      <c r="D7" s="16" t="str">
        <f>IF(ISERROR(VLOOKUP($C7,'START LİSTE'!$B$6:$F$814,2,0)),"",VLOOKUP($C7,'START LİSTE'!$B$6:$F$814,2,0))</f>
        <v>BERİVAN DÜZENLİ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758</v>
      </c>
      <c r="G7" s="58">
        <f>IF(OR(E7="",F7="DQ",F7="DNF",F7="DNS",F7=""),"-",VLOOKUP(C7,'FERDİ SONUÇ'!$B$6:$H$1007,7,0))</f>
        <v>5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BATMAN</v>
      </c>
      <c r="C8" s="57">
        <f>IF(A8="","",VLOOKUP(A8,'TAKIM KAYIT'!$A$6:$J$65,3,FALSE))</f>
        <v>722</v>
      </c>
      <c r="D8" s="16" t="str">
        <f>IF(ISERROR(VLOOKUP($C8,'START LİSTE'!$B$6:$F$814,2,0)),"",VLOOKUP($C8,'START LİSTE'!$B$6:$F$814,2,0))</f>
        <v>NERGİZ SEZGİN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724</v>
      </c>
      <c r="G8" s="58">
        <f>IF(OR(E8="",F8="DQ",F8="DNF",F8="DNS",F8=""),"-",VLOOKUP(C8,'FERDİ SONUÇ'!$B$6:$H$1007,7,0))</f>
        <v>2</v>
      </c>
      <c r="H8" s="22">
        <f>IF(A8="","",VLOOKUP(A8,'TAKIM KAYIT'!$A$6:$K$65,10,FALSE))</f>
        <v>8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723</v>
      </c>
      <c r="D9" s="16" t="str">
        <f>IF(ISERROR(VLOOKUP($C9,'START LİSTE'!$B$6:$F$814,2,0)),"",VLOOKUP($C9,'START LİSTE'!$B$6:$F$814,2,0))</f>
        <v>MELEK YILDIRIM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806</v>
      </c>
      <c r="G9" s="58">
        <f>IF(OR(E9="",F9="DQ",F9="DNF",F9="DNS",F9=""),"-",VLOOKUP(C9,'FERDİ SONUÇ'!$B$6:$H$1007,7,0))</f>
        <v>6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560</v>
      </c>
      <c r="D10" s="8" t="str">
        <f>IF(ISERROR(VLOOKUP($C10,'START LİSTE'!$B$6:$F$814,2,0)),"",VLOOKUP($C10,'START LİSTE'!$B$6:$F$814,2,0))</f>
        <v>SELMA OYSAL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738</v>
      </c>
      <c r="G10" s="56">
        <f>IF(OR(E10="",F10="DQ",F10="DNF",F10="DNS",F10=""),"-",VLOOKUP(C10,'FERDİ SONUÇ'!$B$6:$H$1007,7,0))</f>
        <v>3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561</v>
      </c>
      <c r="D11" s="16" t="str">
        <f>IF(ISERROR(VLOOKUP($C11,'START LİSTE'!$B$6:$F$814,2,0)),"",VLOOKUP($C11,'START LİSTE'!$B$6:$F$814,2,0))</f>
        <v>AYŞE TETİK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816</v>
      </c>
      <c r="G11" s="58">
        <f>IF(OR(E11="",F11="DQ",F11="DNF",F11="DNS",F11=""),"-",VLOOKUP(C11,'FERDİ SONUÇ'!$B$6:$H$1007,7,0))</f>
        <v>8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SİİRT </v>
      </c>
      <c r="C12" s="57">
        <f>IF(A12="","",VLOOKUP(A12,'TAKIM KAYIT'!$A$6:$J$65,3,FALSE))</f>
        <v>562</v>
      </c>
      <c r="D12" s="16" t="str">
        <f>IF(ISERROR(VLOOKUP($C12,'START LİSTE'!$B$6:$F$814,2,0)),"",VLOOKUP($C12,'START LİSTE'!$B$6:$F$814,2,0))</f>
        <v>ASİYE DALKILIÇ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914</v>
      </c>
      <c r="G12" s="58">
        <f>IF(OR(E12="",F12="DQ",F12="DNF",F12="DNS",F12=""),"-",VLOOKUP(C12,'FERDİ SONUÇ'!$B$6:$H$1007,7,0))</f>
        <v>20</v>
      </c>
      <c r="H12" s="22">
        <f>IF(A12="","",VLOOKUP(A12,'TAKIM KAYIT'!$A$6:$J$65,10,FALSE))</f>
        <v>23</v>
      </c>
    </row>
    <row r="13" spans="1:8" ht="14.25" customHeight="1">
      <c r="A13" s="14"/>
      <c r="B13" s="15"/>
      <c r="C13" s="57">
        <f>IF(A12="","",INDEX('TAKIM KAYIT'!$C$6:$C$65,MATCH(C12,'TAKIM KAYIT'!$C$6:$C$65,0)+1))</f>
        <v>563</v>
      </c>
      <c r="D13" s="16" t="str">
        <f>IF(ISERROR(VLOOKUP($C13,'START LİSTE'!$B$6:$F$814,2,0)),"",VLOOKUP($C13,'START LİSTE'!$B$6:$F$814,2,0))</f>
        <v>EVİN ECE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826</v>
      </c>
      <c r="G13" s="58">
        <f>IF(OR(E13="",F13="DQ",F13="DNF",F13="DNS",F13=""),"-",VLOOKUP(C13,'FERDİ SONUÇ'!$B$6:$H$1007,7,0))</f>
        <v>12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230</v>
      </c>
      <c r="D14" s="8" t="str">
        <f>IF(ISERROR(VLOOKUP($C14,'START LİSTE'!$B$6:$F$814,2,0)),"",VLOOKUP($C14,'START LİSTE'!$B$6:$F$814,2,0))</f>
        <v>DİLARA ALBAYRAK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838</v>
      </c>
      <c r="G14" s="56">
        <f>IF(OR(E14="",F14="DQ",F14="DNF",F14="DNS",F14=""),"-",VLOOKUP(C14,'FERDİ SONUÇ'!$B$6:$H$1007,7,0))</f>
        <v>14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231</v>
      </c>
      <c r="D15" s="16" t="str">
        <f>IF(ISERROR(VLOOKUP($C15,'START LİSTE'!$B$6:$F$814,2,0)),"",VLOOKUP($C15,'START LİSTE'!$B$6:$F$814,2,0))</f>
        <v>HÜLYA DOLANBAY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810</v>
      </c>
      <c r="G15" s="58">
        <f>IF(OR(E15="",F15="DQ",F15="DNF",F15="DNS",F15=""),"-",VLOOKUP(C15,'FERDİ SONUÇ'!$B$6:$H$1007,7,0))</f>
        <v>7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ELAZIĞ</v>
      </c>
      <c r="C16" s="57">
        <f>IF(A16="","",VLOOKUP(A16,'TAKIM KAYIT'!$A$6:$J$65,3,FALSE))</f>
        <v>232</v>
      </c>
      <c r="D16" s="16" t="str">
        <f>IF(ISERROR(VLOOKUP($C16,'START LİSTE'!$B$6:$F$814,2,0)),"",VLOOKUP($C16,'START LİSTE'!$B$6:$F$814,2,0))</f>
        <v>SULTAN ÇELİK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834</v>
      </c>
      <c r="G16" s="58">
        <f>IF(OR(E16="",F16="DQ",F16="DNF",F16="DNS",F16=""),"-",VLOOKUP(C16,'FERDİ SONUÇ'!$B$6:$H$1007,7,0))</f>
        <v>13</v>
      </c>
      <c r="H16" s="22">
        <f>IF(A16="","",VLOOKUP(A16,'TAKIM KAYIT'!$A$6:$K$65,10,FALSE))</f>
        <v>29</v>
      </c>
    </row>
    <row r="17" spans="1:8" ht="14.25" customHeight="1">
      <c r="A17" s="14"/>
      <c r="B17" s="15"/>
      <c r="C17" s="57">
        <f>IF(A16="","",INDEX('TAKIM KAYIT'!$C$6:$C$65,MATCH(C16,'TAKIM KAYIT'!$C$6:$C$65,0)+1))</f>
        <v>233</v>
      </c>
      <c r="D17" s="16" t="str">
        <f>IF(ISERROR(VLOOKUP($C17,'START LİSTE'!$B$6:$F$814,2,0)),"",VLOOKUP($C17,'START LİSTE'!$B$6:$F$814,2,0))</f>
        <v>BETÜL ÖVÜN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820</v>
      </c>
      <c r="G17" s="58">
        <f>IF(OR(E17="",F17="DQ",F17="DNF",F17="DNS",F17=""),"-",VLOOKUP(C17,'FERDİ SONUÇ'!$B$6:$H$1007,7,0))</f>
        <v>9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630</v>
      </c>
      <c r="D18" s="8" t="str">
        <f>IF(ISERROR(VLOOKUP($C18,'START LİSTE'!$B$6:$F$814,2,0)),"",VLOOKUP($C18,'START LİSTE'!$B$6:$F$814,2,0))</f>
        <v>DERYA YILMAZ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822</v>
      </c>
      <c r="G18" s="12">
        <f>IF(OR(E18="",F18="DQ",F18="DNF",F18="DNS",F18=""),"-",VLOOKUP(C18,'FERDİ SONUÇ'!$B$6:$H$1007,7,0))</f>
        <v>11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631</v>
      </c>
      <c r="D19" s="16" t="str">
        <f>IF(ISERROR(VLOOKUP($C19,'START LİSTE'!$B$6:$F$814,2,0)),"",VLOOKUP($C19,'START LİSTE'!$B$6:$F$814,2,0))</f>
        <v>ZEYNEP KARTAL</v>
      </c>
      <c r="E19" s="17" t="str">
        <f>IF(ISERROR(VLOOKUP($C19,'START LİSTE'!$B$6:$F$814,4,0)),"",VLOOKUP($C19,'START LİSTE'!$B$6:$F$814,4,0))</f>
        <v>T</v>
      </c>
      <c r="F19" s="18" t="str">
        <f>IF(ISERROR(VLOOKUP($C19,'FERDİ SONUÇ'!$B$6:$H$1007,6,0)),"",VLOOKUP($C19,'FERDİ SONUÇ'!$B$6:$H$1007,6,0))</f>
        <v>DNF</v>
      </c>
      <c r="G19" s="20" t="str">
        <f>IF(OR(E19="",F19="DQ",F19="DNF",F19="DNS",F19=""),"-",VLOOKUP(C19,'FERDİ SONUÇ'!$B$6:$H$1007,7,0))</f>
        <v>-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Ş.URFA </v>
      </c>
      <c r="C20" s="57">
        <f>IF(A20="","",VLOOKUP(A20,'TAKIM KAYIT'!$A$6:$J$65,3,FALSE))</f>
        <v>632</v>
      </c>
      <c r="D20" s="16" t="str">
        <f>IF(ISERROR(VLOOKUP($C20,'START LİSTE'!$B$6:$F$814,2,0)),"",VLOOKUP($C20,'START LİSTE'!$B$6:$F$814,2,0))</f>
        <v>NARİN GÜNER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854</v>
      </c>
      <c r="G20" s="20">
        <f>IF(OR(E20="",F20="DQ",F20="DNF",F20="DNS",F20=""),"-",VLOOKUP(C20,'FERDİ SONUÇ'!$B$6:$H$1007,7,0))</f>
        <v>15</v>
      </c>
      <c r="H20" s="22">
        <f>IF(A20="","",VLOOKUP(A20,'TAKIM KAYIT'!$A$6:$K$65,10,FALSE))</f>
        <v>36</v>
      </c>
    </row>
    <row r="21" spans="1:8" ht="14.25" customHeight="1">
      <c r="A21" s="14"/>
      <c r="B21" s="15"/>
      <c r="C21" s="57">
        <f>IF(A20="","",INDEX('TAKIM KAYIT'!$C$6:$C$65,MATCH(C20,'TAKIM KAYIT'!$C$6:$C$65,0)+1))</f>
        <v>633</v>
      </c>
      <c r="D21" s="16" t="str">
        <f>IF(ISERROR(VLOOKUP($C21,'START LİSTE'!$B$6:$F$814,2,0)),"",VLOOKUP($C21,'START LİSTE'!$B$6:$F$814,2,0))</f>
        <v>CAHİDE DOĞAN</v>
      </c>
      <c r="E21" s="17" t="str">
        <f>IF(ISERROR(VLOOKUP($C21,'START LİSTE'!$B$6:$F$814,4,0)),"",VLOOKUP($C21,'START LİSTE'!$B$6:$F$814,4,0))</f>
        <v>T</v>
      </c>
      <c r="F21" s="18">
        <f>IF(ISERROR(VLOOKUP($C21,'FERDİ SONUÇ'!$B$6:$H$1007,6,0)),"",VLOOKUP($C21,'FERDİ SONUÇ'!$B$6:$H$1007,6,0))</f>
        <v>822</v>
      </c>
      <c r="G21" s="20">
        <f>IF(OR(E21="",F21="DQ",F21="DNF",F21="DNS",F21=""),"-",VLOOKUP(C21,'FERDİ SONUÇ'!$B$6:$H$1007,7,0))</f>
        <v>10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211</v>
      </c>
      <c r="D22" s="8" t="str">
        <f>IF(ISERROR(VLOOKUP($C22,'START LİSTE'!$B$6:$F$814,2,0)),"",VLOOKUP($C22,'START LİSTE'!$B$6:$F$814,2,0))</f>
        <v>FATMA KAYA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911</v>
      </c>
      <c r="G22" s="12">
        <f>IF(OR(E22="",F22="DQ",F22="DNF",F22="DNS",F22=""),"-",VLOOKUP(C22,'FERDİ SONUÇ'!$B$6:$H$1007,7,0))</f>
        <v>18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212</v>
      </c>
      <c r="D23" s="16" t="str">
        <f>IF(ISERROR(VLOOKUP($C23,'START LİSTE'!$B$6:$F$814,2,0)),"",VLOOKUP($C23,'START LİSTE'!$B$6:$F$814,2,0))</f>
        <v>GONCAGÜL BALTA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854</v>
      </c>
      <c r="G23" s="20">
        <f>IF(OR(E23="",F23="DQ",F23="DNF",F23="DNS",F23=""),"-",VLOOKUP(C23,'FERDİ SONUÇ'!$B$6:$H$1007,7,0))</f>
        <v>16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DİYARBAKIR</v>
      </c>
      <c r="C24" s="57">
        <f>IF(A24="","",VLOOKUP(A24,'TAKIM KAYIT'!$A$6:$J$65,3,FALSE))</f>
        <v>213</v>
      </c>
      <c r="D24" s="16" t="str">
        <f>IF(ISERROR(VLOOKUP($C24,'START LİSTE'!$B$6:$F$814,2,0)),"",VLOOKUP($C24,'START LİSTE'!$B$6:$F$814,2,0))</f>
        <v>SİBEL KORKUTAL</v>
      </c>
      <c r="E24" s="17" t="str">
        <f>IF(ISERROR(VLOOKUP($C24,'START LİSTE'!$B$6:$F$814,4,0)),"",VLOOKUP($C24,'START LİSTE'!$B$6:$F$814,4,0))</f>
        <v>T</v>
      </c>
      <c r="F24" s="18" t="str">
        <f>IF(ISERROR(VLOOKUP($C24,'FERDİ SONUÇ'!$B$6:$H$1007,6,0)),"",VLOOKUP($C24,'FERDİ SONUÇ'!$B$6:$H$1007,6,0))</f>
        <v>DNS</v>
      </c>
      <c r="G24" s="20" t="str">
        <f>IF(OR(E24="",F24="DQ",F24="DNF",F24="DNS",F24=""),"-",VLOOKUP(C24,'FERDİ SONUÇ'!$B$6:$H$1007,7,0))</f>
        <v>-</v>
      </c>
      <c r="H24" s="22">
        <f>IF(A24="","",VLOOKUP(A24,'TAKIM KAYIT'!$A$6:$K$65,10,FALSE))</f>
        <v>55</v>
      </c>
    </row>
    <row r="25" spans="1:8" ht="14.25" customHeight="1">
      <c r="A25" s="14"/>
      <c r="B25" s="15"/>
      <c r="C25" s="57">
        <f>IF(A24="","",INDEX('TAKIM KAYIT'!$C$6:$C$65,MATCH(C24,'TAKIM KAYIT'!$C$6:$C$65,0)+1))</f>
        <v>214</v>
      </c>
      <c r="D25" s="16" t="str">
        <f>IF(ISERROR(VLOOKUP($C25,'START LİSTE'!$B$6:$F$814,2,0)),"",VLOOKUP($C25,'START LİSTE'!$B$6:$F$814,2,0))</f>
        <v>DİLEK YILDIZ</v>
      </c>
      <c r="E25" s="17" t="str">
        <f>IF(ISERROR(VLOOKUP($C25,'START LİSTE'!$B$6:$F$814,4,0)),"",VLOOKUP($C25,'START LİSTE'!$B$6:$F$814,4,0))</f>
        <v>T</v>
      </c>
      <c r="F25" s="18">
        <f>IF(ISERROR(VLOOKUP($C25,'FERDİ SONUÇ'!$B$6:$H$1007,6,0)),"",VLOOKUP($C25,'FERDİ SONUÇ'!$B$6:$H$1007,6,0))</f>
        <v>914</v>
      </c>
      <c r="G25" s="20">
        <f>IF(OR(E25="",F25="DQ",F25="DNF",F25="DNS",F25=""),"-",VLOOKUP(C25,'FERDİ SONUÇ'!$B$6:$H$1007,7,0))</f>
        <v>21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20</v>
      </c>
      <c r="D26" s="8" t="str">
        <f>IF(ISERROR(VLOOKUP($C26,'START LİSTE'!$B$6:$F$814,2,0)),"",VLOOKUP($C26,'START LİSTE'!$B$6:$F$814,2,0))</f>
        <v>ZEHRA KARABABA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933</v>
      </c>
      <c r="G26" s="12">
        <f>IF(OR(E26="",F26="DQ",F26="DNF",F26="DNS",F26=""),"-",VLOOKUP(C26,'FERDİ SONUÇ'!$B$6:$H$1007,7,0))</f>
        <v>25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21</v>
      </c>
      <c r="D27" s="16" t="str">
        <f>IF(ISERROR(VLOOKUP($C27,'START LİSTE'!$B$6:$F$814,2,0)),"",VLOOKUP($C27,'START LİSTE'!$B$6:$F$814,2,0))</f>
        <v>SEVİNÇ BÜYÜKPOLAT</v>
      </c>
      <c r="E27" s="17" t="str">
        <f>IF(ISERROR(VLOOKUP($C27,'START LİSTE'!$B$6:$F$814,4,0)),"",VLOOKUP($C27,'START LİSTE'!$B$6:$F$814,4,0))</f>
        <v>T</v>
      </c>
      <c r="F27" s="18" t="str">
        <f>IF(ISERROR(VLOOKUP($C27,'FERDİ SONUÇ'!$B$6:$H$1007,6,0)),"",VLOOKUP($C27,'FERDİ SONUÇ'!$B$6:$H$1007,6,0))</f>
        <v>DNF</v>
      </c>
      <c r="G27" s="20" t="str">
        <f>IF(OR(E27="",F27="DQ",F27="DNF",F27="DNS",F27=""),"-",VLOOKUP(C27,'FERDİ SONUÇ'!$B$6:$H$1007,7,0))</f>
        <v>-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ADIYAMAN</v>
      </c>
      <c r="C28" s="57">
        <f>IF(A28="","",VLOOKUP(A28,'TAKIM KAYIT'!$A$6:$J$65,3,FALSE))</f>
        <v>22</v>
      </c>
      <c r="D28" s="16" t="str">
        <f>IF(ISERROR(VLOOKUP($C28,'START LİSTE'!$B$6:$F$814,2,0)),"",VLOOKUP($C28,'START LİSTE'!$B$6:$F$814,2,0))</f>
        <v>MERVE KARAHAN </v>
      </c>
      <c r="E28" s="17" t="str">
        <f>IF(ISERROR(VLOOKUP($C28,'START LİSTE'!$B$6:$F$814,4,0)),"",VLOOKUP($C28,'START LİSTE'!$B$6:$F$814,4,0))</f>
        <v>T</v>
      </c>
      <c r="F28" s="18">
        <f>IF(ISERROR(VLOOKUP($C28,'FERDİ SONUÇ'!$B$6:$H$1007,6,0)),"",VLOOKUP($C28,'FERDİ SONUÇ'!$B$6:$H$1007,6,0))</f>
        <v>931</v>
      </c>
      <c r="G28" s="20">
        <f>IF(OR(E28="",F28="DQ",F28="DNF",F28="DNS",F28=""),"-",VLOOKUP(C28,'FERDİ SONUÇ'!$B$6:$H$1007,7,0))</f>
        <v>24</v>
      </c>
      <c r="H28" s="22">
        <f>IF(A28="","",VLOOKUP(A28,'TAKIM KAYIT'!$A$6:$K$65,10,FALSE))</f>
        <v>72</v>
      </c>
    </row>
    <row r="29" spans="1:8" ht="14.25" customHeight="1">
      <c r="A29" s="14"/>
      <c r="B29" s="15"/>
      <c r="C29" s="57">
        <f>IF(A28="","",INDEX('TAKIM KAYIT'!$C$6:$C$65,MATCH(C28,'TAKIM KAYIT'!$C$6:$C$65,0)+1))</f>
        <v>23</v>
      </c>
      <c r="D29" s="16" t="str">
        <f>IF(ISERROR(VLOOKUP($C29,'START LİSTE'!$B$6:$F$814,2,0)),"",VLOOKUP($C29,'START LİSTE'!$B$6:$F$814,2,0))</f>
        <v>BEFİN MEMİŞ</v>
      </c>
      <c r="E29" s="17" t="str">
        <f>IF(ISERROR(VLOOKUP($C29,'START LİSTE'!$B$6:$F$814,4,0)),"",VLOOKUP($C29,'START LİSTE'!$B$6:$F$814,4,0))</f>
        <v>T</v>
      </c>
      <c r="F29" s="18">
        <f>IF(ISERROR(VLOOKUP($C29,'FERDİ SONUÇ'!$B$6:$H$1007,6,0)),"",VLOOKUP($C29,'FERDİ SONUÇ'!$B$6:$H$1007,6,0))</f>
        <v>930</v>
      </c>
      <c r="G29" s="20">
        <f>IF(OR(E29="",F29="DQ",F29="DNF",F29="DNS",F29=""),"-",VLOOKUP(C29,'FERDİ SONUÇ'!$B$6:$H$1007,7,0))</f>
        <v>23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440</v>
      </c>
      <c r="D30" s="8" t="str">
        <f>IF(ISERROR(VLOOKUP($C30,'START LİSTE'!$B$6:$F$814,2,0)),"",VLOOKUP($C30,'START LİSTE'!$B$6:$F$814,2,0))</f>
        <v>SENANUR BOZKURT</v>
      </c>
      <c r="E30" s="9" t="str">
        <f>IF(ISERROR(VLOOKUP($C30,'START LİSTE'!$B$6:$F$814,4,0)),"",VLOOKUP($C30,'START LİSTE'!$B$6:$F$814,4,0))</f>
        <v>T</v>
      </c>
      <c r="F30" s="10" t="str">
        <f>IF(ISERROR(VLOOKUP($C30,'FERDİ SONUÇ'!$B$6:$H$1007,6,0)),"",VLOOKUP($C30,'FERDİ SONUÇ'!$B$6:$H$1007,6,0))</f>
        <v>DNF</v>
      </c>
      <c r="G30" s="12" t="str">
        <f>IF(OR(E30="",F30="DQ",F30="DNF",F30="DNS",F30=""),"-",VLOOKUP(C30,'FERDİ SONUÇ'!$B$6:$H$1007,7,0))</f>
        <v>-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441</v>
      </c>
      <c r="D31" s="16" t="str">
        <f>IF(ISERROR(VLOOKUP($C31,'START LİSTE'!$B$6:$F$814,2,0)),"",VLOOKUP($C31,'START LİSTE'!$B$6:$F$814,2,0))</f>
        <v>AYNUR ÇETİNKAYA</v>
      </c>
      <c r="E31" s="17" t="str">
        <f>IF(ISERROR(VLOOKUP($C31,'START LİSTE'!$B$6:$F$814,4,0)),"",VLOOKUP($C31,'START LİSTE'!$B$6:$F$814,4,0))</f>
        <v>T</v>
      </c>
      <c r="F31" s="18" t="str">
        <f>IF(ISERROR(VLOOKUP($C31,'FERDİ SONUÇ'!$B$6:$H$1007,6,0)),"",VLOOKUP($C31,'FERDİ SONUÇ'!$B$6:$H$1007,6,0))</f>
        <v>DNS</v>
      </c>
      <c r="G31" s="20" t="str">
        <f>IF(OR(E31="",F31="DQ",F31="DNF",F31="DNS",F31=""),"-",VLOOKUP(C31,'FERDİ SONUÇ'!$B$6:$H$1007,7,0))</f>
        <v>-</v>
      </c>
      <c r="H31" s="21"/>
    </row>
    <row r="32" spans="1:8" ht="14.25" customHeight="1">
      <c r="A32" s="60">
        <f>IF(ISERROR(SMALL('TAKIM KAYIT'!$A$6:$A$65,7)),"",SMALL('TAKIM KAYIT'!$A$6:$A$65,7))</f>
        <v>1026</v>
      </c>
      <c r="B32" s="15" t="str">
        <f>IF(A32="","",VLOOKUP(A32,'TAKIM KAYIT'!$A$6:$J$65,2,FALSE))</f>
        <v>MALATYA</v>
      </c>
      <c r="C32" s="57">
        <f>IF(A32="","",VLOOKUP(A32,'TAKIM KAYIT'!$A$6:$J$65,3,FALSE))</f>
        <v>442</v>
      </c>
      <c r="D32" s="16" t="str">
        <f>IF(ISERROR(VLOOKUP($C32,'START LİSTE'!$B$6:$F$814,2,0)),"",VLOOKUP($C32,'START LİSTE'!$B$6:$F$814,2,0))</f>
        <v>ŞEVVAL UÇAN (PROTESTOLU)</v>
      </c>
      <c r="E32" s="17" t="str">
        <f>IF(ISERROR(VLOOKUP($C32,'START LİSTE'!$B$6:$F$814,4,0)),"",VLOOKUP($C32,'START LİSTE'!$B$6:$F$814,4,0))</f>
        <v>T</v>
      </c>
      <c r="F32" s="18" t="str">
        <f>IF(ISERROR(VLOOKUP($C32,'FERDİ SONUÇ'!$B$6:$H$1007,6,0)),"",VLOOKUP($C32,'FERDİ SONUÇ'!$B$6:$H$1007,6,0))</f>
        <v>DQ</v>
      </c>
      <c r="G32" s="20" t="str">
        <f>IF(OR(E32="",F32="DQ",F32="DNF",F32="DNS",F32=""),"-",VLOOKUP(C32,'FERDİ SONUÇ'!$B$6:$H$1007,7,0))</f>
        <v>-</v>
      </c>
      <c r="H32" s="22" t="str">
        <f>IF(A32="","",VLOOKUP(A32,'TAKIM KAYIT'!$A$6:$K$65,10,FALSE))</f>
        <v>DQ</v>
      </c>
    </row>
    <row r="33" spans="1:8" ht="14.25" customHeight="1">
      <c r="A33" s="14"/>
      <c r="B33" s="15"/>
      <c r="C33" s="57">
        <f>IF(A32="","",INDEX('TAKIM KAYIT'!$C$6:$C$65,MATCH(C32,'TAKIM KAYIT'!$C$6:$C$65,0)+1))</f>
        <v>443</v>
      </c>
      <c r="D33" s="16" t="str">
        <f>IF(ISERROR(VLOOKUP($C33,'START LİSTE'!$B$6:$F$814,2,0)),"",VLOOKUP($C33,'START LİSTE'!$B$6:$F$814,2,0))</f>
        <v>ZEYNEP İNCİ (PROTESTOLU)</v>
      </c>
      <c r="E33" s="17" t="str">
        <f>IF(ISERROR(VLOOKUP($C33,'START LİSTE'!$B$6:$F$814,4,0)),"",VLOOKUP($C33,'START LİSTE'!$B$6:$F$814,4,0))</f>
        <v>T</v>
      </c>
      <c r="F33" s="18" t="str">
        <f>IF(ISERROR(VLOOKUP($C33,'FERDİ SONUÇ'!$B$6:$H$1007,6,0)),"",VLOOKUP($C33,'FERDİ SONUÇ'!$B$6:$H$1007,6,0))</f>
        <v>DQ</v>
      </c>
      <c r="G33" s="20" t="str">
        <f>IF(OR(E33="",F33="DQ",F33="DNF",F33="DNS",F33=""),"-",VLOOKUP(C33,'FERDİ SONUÇ'!$B$6:$H$1007,7,0))</f>
        <v>-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  <v>470</v>
      </c>
      <c r="D34" s="8" t="str">
        <f>IF(ISERROR(VLOOKUP($C34,'START LİSTE'!$B$6:$F$814,2,0)),"",VLOOKUP($C34,'START LİSTE'!$B$6:$F$814,2,0))</f>
        <v>GÜLBAHAR TOKAY</v>
      </c>
      <c r="E34" s="9" t="str">
        <f>IF(ISERROR(VLOOKUP($C34,'START LİSTE'!$B$6:$F$814,4,0)),"",VLOOKUP($C34,'START LİSTE'!$B$6:$F$814,4,0))</f>
        <v>T</v>
      </c>
      <c r="F34" s="10">
        <f>IF(ISERROR(VLOOKUP($C34,'FERDİ SONUÇ'!$B$6:$H$1007,6,0)),"",VLOOKUP($C34,'FERDİ SONUÇ'!$B$6:$H$1007,6,0))</f>
        <v>749</v>
      </c>
      <c r="G34" s="12">
        <f>IF(OR(E34="",F34="DQ",F34="DNF",F34="DNS",F34=""),"-",VLOOKUP(C34,'FERDİ SONUÇ'!$B$6:$H$1007,7,0))</f>
        <v>4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  <v>471</v>
      </c>
      <c r="D35" s="16" t="str">
        <f>IF(ISERROR(VLOOKUP($C35,'START LİSTE'!$B$6:$F$814,2,0)),"",VLOOKUP($C35,'START LİSTE'!$B$6:$F$814,2,0))</f>
        <v>BERİVAN OBUZ</v>
      </c>
      <c r="E35" s="17" t="str">
        <f>IF(ISERROR(VLOOKUP($C35,'START LİSTE'!$B$6:$F$814,4,0)),"",VLOOKUP($C35,'START LİSTE'!$B$6:$F$814,4,0))</f>
        <v>T</v>
      </c>
      <c r="F35" s="18" t="str">
        <f>IF(ISERROR(VLOOKUP($C35,'FERDİ SONUÇ'!$B$6:$H$1007,6,0)),"",VLOOKUP($C35,'FERDİ SONUÇ'!$B$6:$H$1007,6,0))</f>
        <v>DNF</v>
      </c>
      <c r="G35" s="20" t="str">
        <f>IF(OR(E35="",F35="DQ",F35="DNF",F35="DNS",F35=""),"-",VLOOKUP(C35,'FERDİ SONUÇ'!$B$6:$H$1007,7,0))</f>
        <v>-</v>
      </c>
      <c r="H35" s="21"/>
    </row>
    <row r="36" spans="1:8" ht="14.25" customHeight="1">
      <c r="A36" s="60">
        <f>IF(ISERROR(SMALL('TAKIM KAYIT'!$A$6:$A$65,8)),"",SMALL('TAKIM KAYIT'!$A$6:$A$65,8))</f>
        <v>1032</v>
      </c>
      <c r="B36" s="15" t="str">
        <f>IF(A36="","",VLOOKUP(A36,'TAKIM KAYIT'!$A$6:$J$65,2,FALSE))</f>
        <v>MARDİN </v>
      </c>
      <c r="C36" s="57">
        <f>IF(A36="","",VLOOKUP(A36,'TAKIM KAYIT'!$A$6:$J$65,3,FALSE))</f>
        <v>472</v>
      </c>
      <c r="D36" s="16" t="str">
        <f>IF(ISERROR(VLOOKUP($C36,'START LİSTE'!$B$6:$F$814,2,0)),"",VLOOKUP($C36,'START LİSTE'!$B$6:$F$814,2,0))</f>
        <v>ÖZLEM SİN</v>
      </c>
      <c r="E36" s="17" t="str">
        <f>IF(ISERROR(VLOOKUP($C36,'START LİSTE'!$B$6:$F$814,4,0)),"",VLOOKUP($C36,'START LİSTE'!$B$6:$F$814,4,0))</f>
        <v>T</v>
      </c>
      <c r="F36" s="18">
        <f>IF(ISERROR(VLOOKUP($C36,'FERDİ SONUÇ'!$B$6:$H$1007,6,0)),"",VLOOKUP($C36,'FERDİ SONUÇ'!$B$6:$H$1007,6,0))</f>
        <v>908</v>
      </c>
      <c r="G36" s="20">
        <f>IF(OR(E36="",F36="DQ",F36="DNF",F36="DNS",F36=""),"-",VLOOKUP(C36,'FERDİ SONUÇ'!$B$6:$H$1007,7,0))</f>
        <v>17</v>
      </c>
      <c r="H36" s="22" t="str">
        <f>IF(A36="","",VLOOKUP(A36,'TAKIM KAYIT'!$A$6:$K$65,10,FALSE))</f>
        <v>DQ</v>
      </c>
    </row>
    <row r="37" spans="1:8" ht="14.25" customHeight="1">
      <c r="A37" s="24"/>
      <c r="B37" s="25"/>
      <c r="C37" s="59">
        <f>IF(A36="","",INDEX('TAKIM KAYIT'!$C$6:$C$65,MATCH(C36,'TAKIM KAYIT'!$C$6:$C$65,0)+1))</f>
        <v>473</v>
      </c>
      <c r="D37" s="26" t="str">
        <f>IF(ISERROR(VLOOKUP($C37,'START LİSTE'!$B$6:$F$814,2,0)),"",VLOOKUP($C37,'START LİSTE'!$B$6:$F$814,2,0))</f>
        <v>AYŞE ERDOĞAN</v>
      </c>
      <c r="E37" s="27" t="str">
        <f>IF(ISERROR(VLOOKUP($C37,'START LİSTE'!$B$6:$F$814,4,0)),"",VLOOKUP($C37,'START LİSTE'!$B$6:$F$814,4,0))</f>
        <v>T</v>
      </c>
      <c r="F37" s="28" t="str">
        <f>IF(ISERROR(VLOOKUP($C37,'FERDİ SONUÇ'!$B$6:$H$1007,6,0)),"",VLOOKUP($C37,'FERDİ SONUÇ'!$B$6:$H$1007,6,0))</f>
        <v>DNF</v>
      </c>
      <c r="G37" s="29" t="str">
        <f>IF(OR(E37="",F37="DQ",F37="DNF",F37="DNS",F37=""),"-",VLOOKUP(C37,'FERDİ SONUÇ'!$B$6:$H$1007,7,0))</f>
        <v>-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  <v>730</v>
      </c>
      <c r="D38" s="8" t="str">
        <f>IF(ISERROR(VLOOKUP($C38,'START LİSTE'!$B$6:$F$814,2,0)),"",VLOOKUP($C38,'START LİSTE'!$B$6:$F$814,2,0))</f>
        <v>HATİCE ÜLER</v>
      </c>
      <c r="E38" s="9" t="str">
        <f>IF(ISERROR(VLOOKUP($C38,'START LİSTE'!$B$6:$F$814,4,0)),"",VLOOKUP($C38,'START LİSTE'!$B$6:$F$814,4,0))</f>
        <v>T</v>
      </c>
      <c r="F38" s="10">
        <f>IF(ISERROR(VLOOKUP($C38,'FERDİ SONUÇ'!$B$6:$H$1007,6,0)),"",VLOOKUP($C38,'FERDİ SONUÇ'!$B$6:$H$1007,6,0))</f>
        <v>930</v>
      </c>
      <c r="G38" s="12">
        <f>IF(OR(E38="",F38="DQ",F38="DNF",F38="DNS",F38=""),"-",VLOOKUP(C38,'FERDİ SONUÇ'!$B$6:$H$1007,7,0))</f>
        <v>22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  <v>731</v>
      </c>
      <c r="D39" s="16" t="str">
        <f>IF(ISERROR(VLOOKUP($C39,'START LİSTE'!$B$6:$F$814,2,0)),"",VLOOKUP($C39,'START LİSTE'!$B$6:$F$814,2,0))</f>
        <v>SEVİM SOM</v>
      </c>
      <c r="E39" s="17" t="str">
        <f>IF(ISERROR(VLOOKUP($C39,'START LİSTE'!$B$6:$F$814,4,0)),"",VLOOKUP($C39,'START LİSTE'!$B$6:$F$814,4,0))</f>
        <v>T</v>
      </c>
      <c r="F39" s="18">
        <f>IF(ISERROR(VLOOKUP($C39,'FERDİ SONUÇ'!$B$6:$H$1007,6,0)),"",VLOOKUP($C39,'FERDİ SONUÇ'!$B$6:$H$1007,6,0))</f>
        <v>912</v>
      </c>
      <c r="G39" s="20">
        <f>IF(OR(E39="",F39="DQ",F39="DNF",F39="DNS",F39=""),"-",VLOOKUP(C39,'FERDİ SONUÇ'!$B$6:$H$1007,7,0))</f>
        <v>19</v>
      </c>
      <c r="H39" s="21"/>
    </row>
    <row r="40" spans="1:8" ht="14.25" customHeight="1">
      <c r="A40" s="60">
        <f>IF(ISERROR(SMALL('TAKIM KAYIT'!$A$6:$A$65,9)),"",SMALL('TAKIM KAYIT'!$A$6:$A$65,9))</f>
        <v>1050</v>
      </c>
      <c r="B40" s="15" t="str">
        <f>IF(A40="","",VLOOKUP(A40,'TAKIM KAYIT'!$A$6:$J$65,2,FALSE))</f>
        <v>ŞIRNAK</v>
      </c>
      <c r="C40" s="57">
        <f>IF(A40="","",VLOOKUP(A40,'TAKIM KAYIT'!$A$6:$J$65,3,FALSE))</f>
        <v>732</v>
      </c>
      <c r="D40" s="16" t="str">
        <f>IF(ISERROR(VLOOKUP($C40,'START LİSTE'!$B$6:$F$814,2,0)),"",VLOOKUP($C40,'START LİSTE'!$B$6:$F$814,2,0))</f>
        <v>İREM ACAR</v>
      </c>
      <c r="E40" s="17" t="str">
        <f>IF(ISERROR(VLOOKUP($C40,'START LİSTE'!$B$6:$F$814,4,0)),"",VLOOKUP($C40,'START LİSTE'!$B$6:$F$814,4,0))</f>
        <v>T</v>
      </c>
      <c r="F40" s="18" t="str">
        <f>IF(ISERROR(VLOOKUP($C40,'FERDİ SONUÇ'!$B$6:$H$1007,6,0)),"",VLOOKUP($C40,'FERDİ SONUÇ'!$B$6:$H$1007,6,0))</f>
        <v>DNF</v>
      </c>
      <c r="G40" s="20" t="str">
        <f>IF(OR(E40="",F40="DQ",F40="DNF",F40="DNS",F40=""),"-",VLOOKUP(C40,'FERDİ SONUÇ'!$B$6:$H$1007,7,0))</f>
        <v>-</v>
      </c>
      <c r="H40" s="22" t="str">
        <f>IF(A40="","",VLOOKUP(A40,'TAKIM KAYIT'!$A$6:$K$65,10,FALSE))</f>
        <v>DQ</v>
      </c>
    </row>
    <row r="41" spans="1:8" ht="14.25" customHeight="1">
      <c r="A41" s="14"/>
      <c r="B41" s="15"/>
      <c r="C41" s="57">
        <f>IF(A40="","",INDEX('TAKIM KAYIT'!$C$6:$C$65,MATCH(C40,'TAKIM KAYIT'!$C$6:$C$65,0)+1))</f>
        <v>733</v>
      </c>
      <c r="D41" s="16" t="str">
        <f>IF(ISERROR(VLOOKUP($C41,'START LİSTE'!$B$6:$F$814,2,0)),"",VLOOKUP($C41,'START LİSTE'!$B$6:$F$814,2,0))</f>
        <v>EMİNE BAYIK</v>
      </c>
      <c r="E41" s="17" t="str">
        <f>IF(ISERROR(VLOOKUP($C41,'START LİSTE'!$B$6:$F$814,4,0)),"",VLOOKUP($C41,'START LİSTE'!$B$6:$F$814,4,0))</f>
        <v>T</v>
      </c>
      <c r="F41" s="18" t="str">
        <f>IF(ISERROR(VLOOKUP($C41,'FERDİ SONUÇ'!$B$6:$H$1007,6,0)),"",VLOOKUP($C41,'FERDİ SONUÇ'!$B$6:$H$1007,6,0))</f>
        <v>DNF</v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60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60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60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14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60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60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2014-04-25T08:39:32Z</cp:lastPrinted>
  <dcterms:created xsi:type="dcterms:W3CDTF">2008-08-11T14:10:37Z</dcterms:created>
  <dcterms:modified xsi:type="dcterms:W3CDTF">2014-04-25T09:36:48Z</dcterms:modified>
  <cp:category/>
  <cp:version/>
  <cp:contentType/>
  <cp:contentStatus/>
</cp:coreProperties>
</file>