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SONUÇ'!$A$1:$H$91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<sst xmlns="http://schemas.openxmlformats.org/spreadsheetml/2006/main" count="137" uniqueCount="66">
  <si>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</si>
  <si>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</si>
  <si>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</si>
  <si>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</si>
  <si>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</si>
  <si>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</si>
  <si>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</si>
  <si>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</si>
  <si>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</si>
  <si>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</si>
  <si>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</si>
  <si>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</si>
  <si>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</si>
  <si>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</si>
  <si>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</si>
  <si>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</si>
  <si>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</si>
  <si>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</si>
  <si>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</si>
  <si>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Erkekler</t>
  </si>
  <si>
    <r>
      <t>Atletizm Geliştirme Projesi 2</t>
    </r>
    <r>
      <rPr>
        <b/>
        <i/>
        <sz val="12"/>
        <color indexed="10"/>
        <rFont val="Cambria"/>
        <family val="1"/>
      </rPr>
      <t>.Bölge</t>
    </r>
    <r>
      <rPr>
        <b/>
        <i/>
        <sz val="12"/>
        <color indexed="30"/>
        <rFont val="Cambria"/>
        <family val="1"/>
      </rPr>
      <t xml:space="preserve"> Kros Yarışmaları</t>
    </r>
  </si>
  <si>
    <t>Giresun</t>
  </si>
  <si>
    <t>YAĞIZ BERKE ÖZTÜRK</t>
  </si>
  <si>
    <t>T</t>
  </si>
  <si>
    <t>ÜNAL AL</t>
  </si>
  <si>
    <t>YILMAZ AY</t>
  </si>
  <si>
    <t>ONUR KAYA</t>
  </si>
  <si>
    <t xml:space="preserve">TUNCELİ </t>
  </si>
  <si>
    <t>TOLGA  İPEK</t>
  </si>
  <si>
    <t>ALPEREN  SARAÇ</t>
  </si>
  <si>
    <t>MUHAMMET ALİ ÇAKIR</t>
  </si>
  <si>
    <t>İSMETHAN KAPUCU</t>
  </si>
  <si>
    <t xml:space="preserve">TRABZON </t>
  </si>
  <si>
    <t>TRABZON</t>
  </si>
  <si>
    <t>TUNCELİ</t>
  </si>
  <si>
    <t>ERZURUM</t>
  </si>
  <si>
    <t>ONUR MÜNİKLİOĞLU</t>
  </si>
  <si>
    <t xml:space="preserve">FATİH YILMAZ </t>
  </si>
  <si>
    <t xml:space="preserve">COŞKUN ÖZDEMİR </t>
  </si>
  <si>
    <t>GİRESUN</t>
  </si>
  <si>
    <t>HADİS BÖRÜ</t>
  </si>
  <si>
    <t>BİNGÖL</t>
  </si>
  <si>
    <t>NEZİR ELHANSU</t>
  </si>
  <si>
    <t>ÖMER UÇAR</t>
  </si>
  <si>
    <t>YASİR BİRGİN</t>
  </si>
  <si>
    <t>DENİZHAN YEŞİLDAL</t>
  </si>
  <si>
    <t>FERHAT LARÇİN</t>
  </si>
  <si>
    <t>ERZİNCAN</t>
  </si>
  <si>
    <t>RECEP TURAN</t>
  </si>
  <si>
    <t>SERKAN GÜLLÜ</t>
  </si>
  <si>
    <t>SİNAN İNCİR</t>
  </si>
  <si>
    <t>SERKAN KABADAYI</t>
  </si>
  <si>
    <t>GÜMÜŞHANE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</si>
  <si>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Giresun </t>
    </r>
    <r>
      <rPr>
        <b/>
        <i/>
        <sz val="12"/>
        <color indexed="10"/>
        <rFont val="Cambria"/>
        <family val="1"/>
      </rPr>
      <t>Atletizm İl Temsilciliği</t>
    </r>
  </si>
  <si>
    <t>FATİH FURKAN AKIN</t>
  </si>
  <si>
    <t>M.TAHA TANAS</t>
  </si>
  <si>
    <t>ENES YAZICI</t>
  </si>
  <si>
    <t>SEDAT ÖZTÜRK</t>
  </si>
  <si>
    <t>MURAT TÜTÜNCÜ</t>
  </si>
  <si>
    <t>İSMAİL KAHRAMAN</t>
  </si>
  <si>
    <t>SEDAT TAŞTAN</t>
  </si>
  <si>
    <t>YUNUS EMRE DEMİRHAN</t>
  </si>
  <si>
    <t>ABDULLAH KURT</t>
  </si>
  <si>
    <t>EMİRCAN BEKTAŞ</t>
  </si>
  <si>
    <t>BAYBURT</t>
  </si>
  <si>
    <t>DNF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</si>
</sst>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74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74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74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2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30" fillId="27" borderId="23" xfId="0" applyNumberFormat="1" applyFont="1" applyFill="1" applyBorder="1" applyAlignment="1">
      <alignment horizontal="center" vertical="center" wrapText="1"/>
    </xf>
    <xf numFmtId="178" fontId="28" fillId="28" borderId="25" xfId="0" applyNumberFormat="1" applyFont="1" applyFill="1" applyBorder="1" applyAlignment="1" applyProtection="1">
      <alignment horizontal="center" vertical="center"/>
      <protection locked="0"/>
    </xf>
    <xf numFmtId="178" fontId="28" fillId="0" borderId="0" xfId="0" applyNumberFormat="1" applyFont="1" applyAlignment="1">
      <alignment horizontal="center" vertical="center"/>
    </xf>
    <xf numFmtId="178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8" fillId="24" borderId="12" xfId="0" applyNumberFormat="1" applyFont="1" applyFill="1" applyBorder="1" applyAlignment="1" applyProtection="1">
      <alignment horizontal="center" vertical="center"/>
      <protection hidden="1"/>
    </xf>
    <xf numFmtId="178" fontId="28" fillId="24" borderId="16" xfId="0" applyNumberFormat="1" applyFont="1" applyFill="1" applyBorder="1" applyAlignment="1" applyProtection="1">
      <alignment horizontal="center" vertical="center"/>
      <protection hidden="1"/>
    </xf>
    <xf numFmtId="178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6</xdr:row>
      <xdr:rowOff>114300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53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2.Bölge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Giresun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20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21</v>
      </c>
      <c r="C27" s="136"/>
    </row>
    <row r="28" spans="1:3" ht="21" customHeight="1">
      <c r="A28" s="108" t="s">
        <v>16</v>
      </c>
      <c r="B28" s="138">
        <v>41754.458333333336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25">
      <selection activeCell="B36" sqref="B6:B36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4" t="str">
        <f>KAPAK!A2</f>
        <v>Türkiye Atletizm Federasyonu
Giresun 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2.Bölge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Giresun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2000-2001 Doğumlu Erkekler</v>
      </c>
      <c r="B4" s="153"/>
      <c r="C4" s="153"/>
      <c r="D4" s="65" t="str">
        <f>KAPAK!B25</f>
        <v>2000 Metre</v>
      </c>
      <c r="E4" s="158">
        <f>KAPAK!B28</f>
        <v>41754.458333333336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620</v>
      </c>
      <c r="C6" s="115" t="s">
        <v>22</v>
      </c>
      <c r="D6" s="116" t="s">
        <v>27</v>
      </c>
      <c r="E6" s="91" t="s">
        <v>23</v>
      </c>
      <c r="F6" s="72">
        <v>36526</v>
      </c>
    </row>
    <row r="7" spans="1:6" ht="16.5" customHeight="1">
      <c r="A7" s="73">
        <v>2</v>
      </c>
      <c r="B7" s="125">
        <v>621</v>
      </c>
      <c r="C7" s="117" t="s">
        <v>24</v>
      </c>
      <c r="D7" s="116" t="s">
        <v>27</v>
      </c>
      <c r="E7" s="76" t="s">
        <v>23</v>
      </c>
      <c r="F7" s="77">
        <v>36892</v>
      </c>
    </row>
    <row r="8" spans="1:6" ht="16.5" customHeight="1">
      <c r="A8" s="73">
        <v>3</v>
      </c>
      <c r="B8" s="125">
        <v>622</v>
      </c>
      <c r="C8" s="117" t="s">
        <v>25</v>
      </c>
      <c r="D8" s="116" t="s">
        <v>27</v>
      </c>
      <c r="E8" s="76" t="s">
        <v>23</v>
      </c>
      <c r="F8" s="77">
        <v>36892</v>
      </c>
    </row>
    <row r="9" spans="1:6" ht="16.5" customHeight="1" thickBot="1">
      <c r="A9" s="73">
        <v>4</v>
      </c>
      <c r="B9" s="126">
        <v>623</v>
      </c>
      <c r="C9" s="119" t="s">
        <v>26</v>
      </c>
      <c r="D9" s="120" t="s">
        <v>34</v>
      </c>
      <c r="E9" s="80" t="s">
        <v>23</v>
      </c>
      <c r="F9" s="81">
        <v>36892</v>
      </c>
    </row>
    <row r="10" spans="1:6" ht="16.5" customHeight="1">
      <c r="A10" s="73">
        <v>5</v>
      </c>
      <c r="B10" s="127">
        <v>610</v>
      </c>
      <c r="C10" s="121" t="s">
        <v>28</v>
      </c>
      <c r="D10" s="122" t="s">
        <v>32</v>
      </c>
      <c r="E10" s="84" t="s">
        <v>23</v>
      </c>
      <c r="F10" s="85">
        <v>36841</v>
      </c>
    </row>
    <row r="11" spans="1:6" ht="16.5" customHeight="1">
      <c r="A11" s="73">
        <v>6</v>
      </c>
      <c r="B11" s="125">
        <v>611</v>
      </c>
      <c r="C11" s="117" t="s">
        <v>29</v>
      </c>
      <c r="D11" s="122" t="s">
        <v>32</v>
      </c>
      <c r="E11" s="76" t="s">
        <v>23</v>
      </c>
      <c r="F11" s="77">
        <v>36526</v>
      </c>
    </row>
    <row r="12" spans="1:6" ht="16.5" customHeight="1">
      <c r="A12" s="73">
        <v>7</v>
      </c>
      <c r="B12" s="125">
        <v>612</v>
      </c>
      <c r="C12" s="117" t="s">
        <v>30</v>
      </c>
      <c r="D12" s="122" t="s">
        <v>32</v>
      </c>
      <c r="E12" s="76" t="s">
        <v>23</v>
      </c>
      <c r="F12" s="77">
        <v>36527</v>
      </c>
    </row>
    <row r="13" spans="1:6" ht="16.5" customHeight="1" thickBot="1">
      <c r="A13" s="73">
        <v>8</v>
      </c>
      <c r="B13" s="126">
        <v>613</v>
      </c>
      <c r="C13" s="119" t="s">
        <v>31</v>
      </c>
      <c r="D13" s="120" t="s">
        <v>33</v>
      </c>
      <c r="E13" s="80" t="s">
        <v>23</v>
      </c>
      <c r="F13" s="81">
        <v>36532</v>
      </c>
    </row>
    <row r="14" spans="1:6" ht="16.5" customHeight="1">
      <c r="A14" s="73">
        <v>9</v>
      </c>
      <c r="B14" s="127">
        <v>250</v>
      </c>
      <c r="C14" s="121" t="s">
        <v>54</v>
      </c>
      <c r="D14" s="122" t="s">
        <v>35</v>
      </c>
      <c r="E14" s="84" t="s">
        <v>23</v>
      </c>
      <c r="F14" s="85">
        <v>36526</v>
      </c>
    </row>
    <row r="15" spans="1:6" ht="16.5" customHeight="1">
      <c r="A15" s="73">
        <v>10</v>
      </c>
      <c r="B15" s="125">
        <v>251</v>
      </c>
      <c r="C15" s="117" t="s">
        <v>55</v>
      </c>
      <c r="D15" s="122" t="s">
        <v>35</v>
      </c>
      <c r="E15" s="76" t="s">
        <v>23</v>
      </c>
      <c r="F15" s="77">
        <v>36526</v>
      </c>
    </row>
    <row r="16" spans="1:6" ht="16.5" customHeight="1">
      <c r="A16" s="73">
        <v>11</v>
      </c>
      <c r="B16" s="125">
        <v>252</v>
      </c>
      <c r="C16" s="117" t="s">
        <v>56</v>
      </c>
      <c r="D16" s="122" t="s">
        <v>35</v>
      </c>
      <c r="E16" s="76" t="s">
        <v>23</v>
      </c>
      <c r="F16" s="77">
        <v>36892</v>
      </c>
    </row>
    <row r="17" spans="1:6" ht="16.5" customHeight="1" thickBot="1">
      <c r="A17" s="73">
        <v>12</v>
      </c>
      <c r="B17" s="126">
        <v>253</v>
      </c>
      <c r="C17" s="119" t="s">
        <v>57</v>
      </c>
      <c r="D17" s="123" t="s">
        <v>35</v>
      </c>
      <c r="E17" s="80" t="s">
        <v>23</v>
      </c>
      <c r="F17" s="81">
        <v>36526</v>
      </c>
    </row>
    <row r="18" spans="1:6" ht="16.5" customHeight="1">
      <c r="A18" s="73">
        <v>13</v>
      </c>
      <c r="B18" s="127">
        <v>280</v>
      </c>
      <c r="C18" s="121" t="s">
        <v>36</v>
      </c>
      <c r="D18" s="122" t="s">
        <v>39</v>
      </c>
      <c r="E18" s="84" t="s">
        <v>23</v>
      </c>
      <c r="F18" s="85">
        <v>37179</v>
      </c>
    </row>
    <row r="19" spans="1:6" ht="16.5" customHeight="1">
      <c r="A19" s="73">
        <v>14</v>
      </c>
      <c r="B19" s="125">
        <v>281</v>
      </c>
      <c r="C19" s="117" t="s">
        <v>37</v>
      </c>
      <c r="D19" s="122" t="s">
        <v>39</v>
      </c>
      <c r="E19" s="76" t="s">
        <v>23</v>
      </c>
      <c r="F19" s="77">
        <v>36701</v>
      </c>
    </row>
    <row r="20" spans="1:6" ht="16.5" customHeight="1">
      <c r="A20" s="73">
        <v>15</v>
      </c>
      <c r="B20" s="125">
        <v>282</v>
      </c>
      <c r="C20" s="117" t="s">
        <v>38</v>
      </c>
      <c r="D20" s="122" t="s">
        <v>39</v>
      </c>
      <c r="E20" s="76" t="s">
        <v>23</v>
      </c>
      <c r="F20" s="77">
        <v>36809</v>
      </c>
    </row>
    <row r="21" spans="1:6" ht="16.5" customHeight="1" thickBot="1">
      <c r="A21" s="73">
        <v>16</v>
      </c>
      <c r="B21" s="126">
        <v>284</v>
      </c>
      <c r="C21" s="119" t="s">
        <v>58</v>
      </c>
      <c r="D21" s="123" t="s">
        <v>39</v>
      </c>
      <c r="E21" s="80" t="s">
        <v>23</v>
      </c>
      <c r="F21" s="81">
        <v>36698</v>
      </c>
    </row>
    <row r="22" spans="1:6" ht="16.5" customHeight="1">
      <c r="A22" s="73">
        <v>17</v>
      </c>
      <c r="B22" s="127">
        <v>120</v>
      </c>
      <c r="C22" s="121" t="s">
        <v>40</v>
      </c>
      <c r="D22" s="122" t="s">
        <v>41</v>
      </c>
      <c r="E22" s="84" t="s">
        <v>23</v>
      </c>
      <c r="F22" s="85">
        <v>36588</v>
      </c>
    </row>
    <row r="23" spans="1:6" ht="16.5" customHeight="1">
      <c r="A23" s="73">
        <v>18</v>
      </c>
      <c r="B23" s="125">
        <v>121</v>
      </c>
      <c r="C23" s="117" t="s">
        <v>42</v>
      </c>
      <c r="D23" s="118" t="s">
        <v>41</v>
      </c>
      <c r="E23" s="76" t="s">
        <v>23</v>
      </c>
      <c r="F23" s="77">
        <v>36643</v>
      </c>
    </row>
    <row r="24" spans="1:6" ht="16.5" customHeight="1">
      <c r="A24" s="73">
        <v>19</v>
      </c>
      <c r="B24" s="125">
        <v>122</v>
      </c>
      <c r="C24" s="117" t="s">
        <v>43</v>
      </c>
      <c r="D24" s="118" t="s">
        <v>41</v>
      </c>
      <c r="E24" s="76" t="s">
        <v>23</v>
      </c>
      <c r="F24" s="77">
        <v>37429</v>
      </c>
    </row>
    <row r="25" spans="1:6" ht="16.5" customHeight="1" thickBot="1">
      <c r="A25" s="73">
        <v>20</v>
      </c>
      <c r="B25" s="126">
        <v>123</v>
      </c>
      <c r="C25" s="119" t="s">
        <v>44</v>
      </c>
      <c r="D25" s="120" t="s">
        <v>41</v>
      </c>
      <c r="E25" s="80" t="s">
        <v>23</v>
      </c>
      <c r="F25" s="81">
        <v>37084</v>
      </c>
    </row>
    <row r="26" spans="1:6" ht="16.5" customHeight="1">
      <c r="A26" s="73">
        <v>21</v>
      </c>
      <c r="B26" s="127">
        <v>240</v>
      </c>
      <c r="C26" s="121" t="s">
        <v>45</v>
      </c>
      <c r="D26" s="122" t="s">
        <v>47</v>
      </c>
      <c r="E26" s="84" t="s">
        <v>23</v>
      </c>
      <c r="F26" s="85">
        <v>36526</v>
      </c>
    </row>
    <row r="27" spans="1:6" ht="16.5" customHeight="1">
      <c r="A27" s="73">
        <v>22</v>
      </c>
      <c r="B27" s="125">
        <v>244</v>
      </c>
      <c r="C27" s="117" t="s">
        <v>59</v>
      </c>
      <c r="D27" s="122" t="s">
        <v>47</v>
      </c>
      <c r="E27" s="76" t="s">
        <v>23</v>
      </c>
      <c r="F27" s="77">
        <v>36892</v>
      </c>
    </row>
    <row r="28" spans="1:6" ht="16.5" customHeight="1">
      <c r="A28" s="73">
        <v>23</v>
      </c>
      <c r="B28" s="125">
        <v>245</v>
      </c>
      <c r="C28" s="117" t="s">
        <v>60</v>
      </c>
      <c r="D28" s="122" t="s">
        <v>47</v>
      </c>
      <c r="E28" s="76" t="s">
        <v>23</v>
      </c>
      <c r="F28" s="77">
        <v>36892</v>
      </c>
    </row>
    <row r="29" spans="1:6" ht="16.5" customHeight="1" thickBot="1">
      <c r="A29" s="73">
        <v>24</v>
      </c>
      <c r="B29" s="126">
        <v>243</v>
      </c>
      <c r="C29" s="119" t="s">
        <v>46</v>
      </c>
      <c r="D29" s="120" t="s">
        <v>47</v>
      </c>
      <c r="E29" s="80" t="s">
        <v>23</v>
      </c>
      <c r="F29" s="81">
        <v>36892</v>
      </c>
    </row>
    <row r="30" spans="1:6" ht="16.5" customHeight="1">
      <c r="A30" s="73">
        <v>25</v>
      </c>
      <c r="B30" s="127">
        <v>290</v>
      </c>
      <c r="C30" s="121" t="s">
        <v>48</v>
      </c>
      <c r="D30" s="122" t="s">
        <v>52</v>
      </c>
      <c r="E30" s="84" t="s">
        <v>23</v>
      </c>
      <c r="F30" s="85">
        <v>36956</v>
      </c>
    </row>
    <row r="31" spans="1:6" ht="16.5" customHeight="1">
      <c r="A31" s="73">
        <v>26</v>
      </c>
      <c r="B31" s="125">
        <v>291</v>
      </c>
      <c r="C31" s="117" t="s">
        <v>49</v>
      </c>
      <c r="D31" s="122" t="s">
        <v>52</v>
      </c>
      <c r="E31" s="76" t="s">
        <v>23</v>
      </c>
      <c r="F31" s="77">
        <v>36782</v>
      </c>
    </row>
    <row r="32" spans="1:6" ht="16.5" customHeight="1">
      <c r="A32" s="73">
        <v>27</v>
      </c>
      <c r="B32" s="125">
        <v>292</v>
      </c>
      <c r="C32" s="117" t="s">
        <v>50</v>
      </c>
      <c r="D32" s="122" t="s">
        <v>52</v>
      </c>
      <c r="E32" s="76" t="s">
        <v>23</v>
      </c>
      <c r="F32" s="77">
        <v>36561</v>
      </c>
    </row>
    <row r="33" spans="1:6" ht="16.5" customHeight="1" thickBot="1">
      <c r="A33" s="73">
        <v>28</v>
      </c>
      <c r="B33" s="126">
        <v>293</v>
      </c>
      <c r="C33" s="119" t="s">
        <v>51</v>
      </c>
      <c r="D33" s="120" t="s">
        <v>52</v>
      </c>
      <c r="E33" s="80" t="s">
        <v>23</v>
      </c>
      <c r="F33" s="81">
        <v>36526</v>
      </c>
    </row>
    <row r="34" spans="1:6" ht="16.5" customHeight="1">
      <c r="A34" s="73">
        <v>29</v>
      </c>
      <c r="B34" s="127">
        <v>691</v>
      </c>
      <c r="C34" s="121" t="s">
        <v>61</v>
      </c>
      <c r="D34" s="122" t="s">
        <v>64</v>
      </c>
      <c r="E34" s="84" t="s">
        <v>23</v>
      </c>
      <c r="F34" s="85">
        <v>37102</v>
      </c>
    </row>
    <row r="35" spans="1:6" ht="16.5" customHeight="1">
      <c r="A35" s="73">
        <v>30</v>
      </c>
      <c r="B35" s="125">
        <v>692</v>
      </c>
      <c r="C35" s="117" t="s">
        <v>62</v>
      </c>
      <c r="D35" s="122" t="s">
        <v>64</v>
      </c>
      <c r="E35" s="76" t="s">
        <v>23</v>
      </c>
      <c r="F35" s="77">
        <v>37166</v>
      </c>
    </row>
    <row r="36" spans="1:6" ht="16.5" customHeight="1">
      <c r="A36" s="73">
        <v>31</v>
      </c>
      <c r="B36" s="125">
        <v>693</v>
      </c>
      <c r="C36" s="117" t="s">
        <v>63</v>
      </c>
      <c r="D36" s="122" t="s">
        <v>64</v>
      </c>
      <c r="E36" s="76" t="s">
        <v>23</v>
      </c>
      <c r="F36" s="77">
        <v>37126</v>
      </c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9">
      <selection activeCell="C37" sqref="C37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Giresun 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2.Bölge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Giresun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2000-2001 Doğumlu Erkekler</v>
      </c>
      <c r="B4" s="159"/>
      <c r="C4" s="159"/>
      <c r="D4" s="51" t="str">
        <f>KAPAK!B25</f>
        <v>2000 Metre</v>
      </c>
      <c r="E4" s="52"/>
      <c r="F4" s="163">
        <f>KAPAK!B28</f>
        <v>41754.458333333336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250</v>
      </c>
      <c r="C6" s="46" t="str">
        <f>IF(ISERROR(VLOOKUP(B6,'START LİSTE'!$B$6:$F$1042,2,0)),"",VLOOKUP(B6,'START LİSTE'!$B$6:$F$1042,2,0))</f>
        <v>FATİH FURKAN AKIN</v>
      </c>
      <c r="D6" s="46" t="str">
        <f>IF(ISERROR(VLOOKUP(B6,'START LİSTE'!$B$6:$F$1042,3,0)),"",VLOOKUP(B6,'START LİSTE'!$B$6:$F$1042,3,0))</f>
        <v>ERZURUM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36526</v>
      </c>
      <c r="G6" s="129"/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120</v>
      </c>
      <c r="C7" s="46" t="str">
        <f>IF(ISERROR(VLOOKUP(B7,'START LİSTE'!$B$6:$F$1042,2,0)),"",VLOOKUP(B7,'START LİSTE'!$B$6:$F$1042,2,0))</f>
        <v>HADİS BÖRÜ</v>
      </c>
      <c r="D7" s="46" t="str">
        <f>IF(ISERROR(VLOOKUP(B7,'START LİSTE'!$B$6:$F$1042,3,0)),"",VLOOKUP(B7,'START LİSTE'!$B$6:$F$1042,3,0))</f>
        <v>BİNGÖL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36588</v>
      </c>
      <c r="G7" s="129"/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251</v>
      </c>
      <c r="C8" s="46" t="str">
        <f>IF(ISERROR(VLOOKUP(B8,'START LİSTE'!$B$6:$F$1042,2,0)),"",VLOOKUP(B8,'START LİSTE'!$B$6:$F$1042,2,0))</f>
        <v>M.TAHA TANAS</v>
      </c>
      <c r="D8" s="46" t="str">
        <f>IF(ISERROR(VLOOKUP(B8,'START LİSTE'!$B$6:$F$1042,3,0)),"",VLOOKUP(B8,'START LİSTE'!$B$6:$F$1042,3,0))</f>
        <v>ERZURUM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36526</v>
      </c>
      <c r="G8" s="129"/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280</v>
      </c>
      <c r="C9" s="46" t="str">
        <f>IF(ISERROR(VLOOKUP(B9,'START LİSTE'!$B$6:$F$1042,2,0)),"",VLOOKUP(B9,'START LİSTE'!$B$6:$F$1042,2,0))</f>
        <v>ONUR MÜNİKLİOĞLU</v>
      </c>
      <c r="D9" s="46" t="str">
        <f>IF(ISERROR(VLOOKUP(B9,'START LİSTE'!$B$6:$F$1042,3,0)),"",VLOOKUP(B9,'START LİSTE'!$B$6:$F$1042,3,0))</f>
        <v>GİRESUN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37179</v>
      </c>
      <c r="G9" s="129"/>
      <c r="H9" s="49">
        <f t="shared" si="1"/>
        <v>4</v>
      </c>
    </row>
    <row r="10" spans="1:8" ht="18" customHeight="1">
      <c r="A10" s="44">
        <f t="shared" si="0"/>
        <v>5</v>
      </c>
      <c r="B10" s="45">
        <v>610</v>
      </c>
      <c r="C10" s="46" t="str">
        <f>IF(ISERROR(VLOOKUP(B10,'START LİSTE'!$B$6:$F$1042,2,0)),"",VLOOKUP(B10,'START LİSTE'!$B$6:$F$1042,2,0))</f>
        <v>TOLGA  İPEK</v>
      </c>
      <c r="D10" s="46" t="str">
        <f>IF(ISERROR(VLOOKUP(B10,'START LİSTE'!$B$6:$F$1042,3,0)),"",VLOOKUP(B10,'START LİSTE'!$B$6:$F$1042,3,0))</f>
        <v>TRABZON 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36841</v>
      </c>
      <c r="G10" s="129"/>
      <c r="H10" s="49">
        <f t="shared" si="1"/>
        <v>5</v>
      </c>
    </row>
    <row r="11" spans="1:8" ht="18" customHeight="1">
      <c r="A11" s="44">
        <f t="shared" si="0"/>
        <v>6</v>
      </c>
      <c r="B11" s="45">
        <v>121</v>
      </c>
      <c r="C11" s="46" t="str">
        <f>IF(ISERROR(VLOOKUP(B11,'START LİSTE'!$B$6:$F$1042,2,0)),"",VLOOKUP(B11,'START LİSTE'!$B$6:$F$1042,2,0))</f>
        <v>NEZİR ELHANSU</v>
      </c>
      <c r="D11" s="46" t="str">
        <f>IF(ISERROR(VLOOKUP(B11,'START LİSTE'!$B$6:$F$1042,3,0)),"",VLOOKUP(B11,'START LİSTE'!$B$6:$F$1042,3,0))</f>
        <v>BİNGÖL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36643</v>
      </c>
      <c r="G11" s="129"/>
      <c r="H11" s="49">
        <f t="shared" si="1"/>
        <v>6</v>
      </c>
    </row>
    <row r="12" spans="1:8" ht="18" customHeight="1">
      <c r="A12" s="44">
        <f t="shared" si="0"/>
        <v>7</v>
      </c>
      <c r="B12" s="45">
        <v>122</v>
      </c>
      <c r="C12" s="46" t="str">
        <f>IF(ISERROR(VLOOKUP(B12,'START LİSTE'!$B$6:$F$1042,2,0)),"",VLOOKUP(B12,'START LİSTE'!$B$6:$F$1042,2,0))</f>
        <v>ÖMER UÇAR</v>
      </c>
      <c r="D12" s="46" t="str">
        <f>IF(ISERROR(VLOOKUP(B12,'START LİSTE'!$B$6:$F$1042,3,0)),"",VLOOKUP(B12,'START LİSTE'!$B$6:$F$1042,3,0))</f>
        <v>BİNGÖL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37429</v>
      </c>
      <c r="G12" s="129"/>
      <c r="H12" s="49">
        <f t="shared" si="1"/>
        <v>7</v>
      </c>
    </row>
    <row r="13" spans="1:8" ht="18" customHeight="1">
      <c r="A13" s="44">
        <f t="shared" si="0"/>
        <v>8</v>
      </c>
      <c r="B13" s="45">
        <v>620</v>
      </c>
      <c r="C13" s="46" t="str">
        <f>IF(ISERROR(VLOOKUP(B13,'START LİSTE'!$B$6:$F$1042,2,0)),"",VLOOKUP(B13,'START LİSTE'!$B$6:$F$1042,2,0))</f>
        <v>YAĞIZ BERKE ÖZTÜRK</v>
      </c>
      <c r="D13" s="46" t="str">
        <f>IF(ISERROR(VLOOKUP(B13,'START LİSTE'!$B$6:$F$1042,3,0)),"",VLOOKUP(B13,'START LİSTE'!$B$6:$F$1042,3,0))</f>
        <v>TUNCELİ 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36526</v>
      </c>
      <c r="G13" s="129"/>
      <c r="H13" s="49">
        <f t="shared" si="1"/>
        <v>8</v>
      </c>
    </row>
    <row r="14" spans="1:8" ht="18" customHeight="1">
      <c r="A14" s="44">
        <f t="shared" si="0"/>
        <v>9</v>
      </c>
      <c r="B14" s="45">
        <v>252</v>
      </c>
      <c r="C14" s="46" t="str">
        <f>IF(ISERROR(VLOOKUP(B14,'START LİSTE'!$B$6:$F$1042,2,0)),"",VLOOKUP(B14,'START LİSTE'!$B$6:$F$1042,2,0))</f>
        <v>ENES YAZICI</v>
      </c>
      <c r="D14" s="46" t="str">
        <f>IF(ISERROR(VLOOKUP(B14,'START LİSTE'!$B$6:$F$1042,3,0)),"",VLOOKUP(B14,'START LİSTE'!$B$6:$F$1042,3,0))</f>
        <v>ERZURUM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36892</v>
      </c>
      <c r="G14" s="129"/>
      <c r="H14" s="49">
        <f t="shared" si="1"/>
        <v>9</v>
      </c>
    </row>
    <row r="15" spans="1:8" ht="18" customHeight="1">
      <c r="A15" s="44">
        <f t="shared" si="0"/>
        <v>10</v>
      </c>
      <c r="B15" s="45">
        <v>282</v>
      </c>
      <c r="C15" s="46" t="str">
        <f>IF(ISERROR(VLOOKUP(B15,'START LİSTE'!$B$6:$F$1042,2,0)),"",VLOOKUP(B15,'START LİSTE'!$B$6:$F$1042,2,0))</f>
        <v>COŞKUN ÖZDEMİR </v>
      </c>
      <c r="D15" s="46" t="str">
        <f>IF(ISERROR(VLOOKUP(B15,'START LİSTE'!$B$6:$F$1042,3,0)),"",VLOOKUP(B15,'START LİSTE'!$B$6:$F$1042,3,0))</f>
        <v>GİRESUN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36809</v>
      </c>
      <c r="G15" s="129"/>
      <c r="H15" s="49">
        <f t="shared" si="1"/>
        <v>10</v>
      </c>
    </row>
    <row r="16" spans="1:8" ht="18" customHeight="1">
      <c r="A16" s="44">
        <f t="shared" si="0"/>
        <v>11</v>
      </c>
      <c r="B16" s="45">
        <v>253</v>
      </c>
      <c r="C16" s="46" t="str">
        <f>IF(ISERROR(VLOOKUP(B16,'START LİSTE'!$B$6:$F$1042,2,0)),"",VLOOKUP(B16,'START LİSTE'!$B$6:$F$1042,2,0))</f>
        <v>SEDAT ÖZTÜRK</v>
      </c>
      <c r="D16" s="46" t="str">
        <f>IF(ISERROR(VLOOKUP(B16,'START LİSTE'!$B$6:$F$1042,3,0)),"",VLOOKUP(B16,'START LİSTE'!$B$6:$F$1042,3,0))</f>
        <v>ERZURUM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36526</v>
      </c>
      <c r="G16" s="129"/>
      <c r="H16" s="49">
        <f t="shared" si="1"/>
        <v>11</v>
      </c>
    </row>
    <row r="17" spans="1:8" ht="18" customHeight="1">
      <c r="A17" s="44">
        <f t="shared" si="0"/>
        <v>12</v>
      </c>
      <c r="B17" s="45">
        <v>240</v>
      </c>
      <c r="C17" s="46" t="str">
        <f>IF(ISERROR(VLOOKUP(B17,'START LİSTE'!$B$6:$F$1042,2,0)),"",VLOOKUP(B17,'START LİSTE'!$B$6:$F$1042,2,0))</f>
        <v>DENİZHAN YEŞİLDAL</v>
      </c>
      <c r="D17" s="46" t="str">
        <f>IF(ISERROR(VLOOKUP(B17,'START LİSTE'!$B$6:$F$1042,3,0)),"",VLOOKUP(B17,'START LİSTE'!$B$6:$F$1042,3,0))</f>
        <v>ERZİNCAN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36526</v>
      </c>
      <c r="G17" s="129"/>
      <c r="H17" s="49">
        <f t="shared" si="1"/>
        <v>12</v>
      </c>
    </row>
    <row r="18" spans="1:8" ht="18" customHeight="1">
      <c r="A18" s="44">
        <f t="shared" si="0"/>
        <v>13</v>
      </c>
      <c r="B18" s="45">
        <v>293</v>
      </c>
      <c r="C18" s="46" t="str">
        <f>IF(ISERROR(VLOOKUP(B18,'START LİSTE'!$B$6:$F$1042,2,0)),"",VLOOKUP(B18,'START LİSTE'!$B$6:$F$1042,2,0))</f>
        <v>SERKAN KABADAYI</v>
      </c>
      <c r="D18" s="46" t="str">
        <f>IF(ISERROR(VLOOKUP(B18,'START LİSTE'!$B$6:$F$1042,3,0)),"",VLOOKUP(B18,'START LİSTE'!$B$6:$F$1042,3,0))</f>
        <v>GÜMÜŞHANE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36526</v>
      </c>
      <c r="G18" s="129"/>
      <c r="H18" s="49">
        <f t="shared" si="1"/>
        <v>13</v>
      </c>
    </row>
    <row r="19" spans="1:8" ht="18" customHeight="1">
      <c r="A19" s="44">
        <f t="shared" si="0"/>
        <v>14</v>
      </c>
      <c r="B19" s="45">
        <v>292</v>
      </c>
      <c r="C19" s="46" t="str">
        <f>IF(ISERROR(VLOOKUP(B19,'START LİSTE'!$B$6:$F$1042,2,0)),"",VLOOKUP(B19,'START LİSTE'!$B$6:$F$1042,2,0))</f>
        <v>SİNAN İNCİR</v>
      </c>
      <c r="D19" s="46" t="str">
        <f>IF(ISERROR(VLOOKUP(B19,'START LİSTE'!$B$6:$F$1042,3,0)),"",VLOOKUP(B19,'START LİSTE'!$B$6:$F$1042,3,0))</f>
        <v>GÜMÜŞHANE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36561</v>
      </c>
      <c r="G19" s="129"/>
      <c r="H19" s="49">
        <f t="shared" si="1"/>
        <v>14</v>
      </c>
    </row>
    <row r="20" spans="1:8" ht="18" customHeight="1">
      <c r="A20" s="44">
        <f t="shared" si="0"/>
        <v>15</v>
      </c>
      <c r="B20" s="45">
        <v>123</v>
      </c>
      <c r="C20" s="46" t="str">
        <f>IF(ISERROR(VLOOKUP(B20,'START LİSTE'!$B$6:$F$1042,2,0)),"",VLOOKUP(B20,'START LİSTE'!$B$6:$F$1042,2,0))</f>
        <v>YASİR BİRGİN</v>
      </c>
      <c r="D20" s="46" t="str">
        <f>IF(ISERROR(VLOOKUP(B20,'START LİSTE'!$B$6:$F$1042,3,0)),"",VLOOKUP(B20,'START LİSTE'!$B$6:$F$1042,3,0))</f>
        <v>BİNGÖL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37084</v>
      </c>
      <c r="G20" s="129"/>
      <c r="H20" s="49">
        <f t="shared" si="1"/>
        <v>15</v>
      </c>
    </row>
    <row r="21" spans="1:8" ht="18" customHeight="1">
      <c r="A21" s="44">
        <f t="shared" si="0"/>
        <v>16</v>
      </c>
      <c r="B21" s="45">
        <v>290</v>
      </c>
      <c r="C21" s="46" t="str">
        <f>IF(ISERROR(VLOOKUP(B21,'START LİSTE'!$B$6:$F$1042,2,0)),"",VLOOKUP(B21,'START LİSTE'!$B$6:$F$1042,2,0))</f>
        <v>RECEP TURAN</v>
      </c>
      <c r="D21" s="46" t="str">
        <f>IF(ISERROR(VLOOKUP(B21,'START LİSTE'!$B$6:$F$1042,3,0)),"",VLOOKUP(B21,'START LİSTE'!$B$6:$F$1042,3,0))</f>
        <v>GÜMÜŞHANE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36956</v>
      </c>
      <c r="G21" s="129"/>
      <c r="H21" s="49">
        <f t="shared" si="1"/>
        <v>16</v>
      </c>
    </row>
    <row r="22" spans="1:8" ht="18" customHeight="1">
      <c r="A22" s="44">
        <f t="shared" si="0"/>
        <v>17</v>
      </c>
      <c r="B22" s="45">
        <v>291</v>
      </c>
      <c r="C22" s="46" t="str">
        <f>IF(ISERROR(VLOOKUP(B22,'START LİSTE'!$B$6:$F$1042,2,0)),"",VLOOKUP(B22,'START LİSTE'!$B$6:$F$1042,2,0))</f>
        <v>SERKAN GÜLLÜ</v>
      </c>
      <c r="D22" s="46" t="str">
        <f>IF(ISERROR(VLOOKUP(B22,'START LİSTE'!$B$6:$F$1042,3,0)),"",VLOOKUP(B22,'START LİSTE'!$B$6:$F$1042,3,0))</f>
        <v>GÜMÜŞHANE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36782</v>
      </c>
      <c r="G22" s="129"/>
      <c r="H22" s="49">
        <f t="shared" si="1"/>
        <v>17</v>
      </c>
    </row>
    <row r="23" spans="1:8" ht="18" customHeight="1">
      <c r="A23" s="44">
        <f t="shared" si="0"/>
        <v>18</v>
      </c>
      <c r="B23" s="45">
        <v>621</v>
      </c>
      <c r="C23" s="46" t="str">
        <f>IF(ISERROR(VLOOKUP(B23,'START LİSTE'!$B$6:$F$1042,2,0)),"",VLOOKUP(B23,'START LİSTE'!$B$6:$F$1042,2,0))</f>
        <v>ÜNAL AL</v>
      </c>
      <c r="D23" s="46" t="str">
        <f>IF(ISERROR(VLOOKUP(B23,'START LİSTE'!$B$6:$F$1042,3,0)),"",VLOOKUP(B23,'START LİSTE'!$B$6:$F$1042,3,0))</f>
        <v>TUNCELİ 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36892</v>
      </c>
      <c r="G23" s="129"/>
      <c r="H23" s="49">
        <f t="shared" si="1"/>
        <v>18</v>
      </c>
    </row>
    <row r="24" spans="1:8" ht="18" customHeight="1">
      <c r="A24" s="44">
        <f t="shared" si="0"/>
        <v>19</v>
      </c>
      <c r="B24" s="45">
        <v>612</v>
      </c>
      <c r="C24" s="46" t="str">
        <f>IF(ISERROR(VLOOKUP(B24,'START LİSTE'!$B$6:$F$1042,2,0)),"",VLOOKUP(B24,'START LİSTE'!$B$6:$F$1042,2,0))</f>
        <v>MUHAMMET ALİ ÇAKIR</v>
      </c>
      <c r="D24" s="46" t="str">
        <f>IF(ISERROR(VLOOKUP(B24,'START LİSTE'!$B$6:$F$1042,3,0)),"",VLOOKUP(B24,'START LİSTE'!$B$6:$F$1042,3,0))</f>
        <v>TRABZON 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36527</v>
      </c>
      <c r="G24" s="129"/>
      <c r="H24" s="49">
        <f t="shared" si="1"/>
        <v>19</v>
      </c>
    </row>
    <row r="25" spans="1:8" ht="18" customHeight="1">
      <c r="A25" s="44">
        <f t="shared" si="0"/>
        <v>20</v>
      </c>
      <c r="B25" s="45">
        <v>622</v>
      </c>
      <c r="C25" s="46" t="str">
        <f>IF(ISERROR(VLOOKUP(B25,'START LİSTE'!$B$6:$F$1042,2,0)),"",VLOOKUP(B25,'START LİSTE'!$B$6:$F$1042,2,0))</f>
        <v>YILMAZ AY</v>
      </c>
      <c r="D25" s="46" t="str">
        <f>IF(ISERROR(VLOOKUP(B25,'START LİSTE'!$B$6:$F$1042,3,0)),"",VLOOKUP(B25,'START LİSTE'!$B$6:$F$1042,3,0))</f>
        <v>TUNCELİ 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36892</v>
      </c>
      <c r="G25" s="129"/>
      <c r="H25" s="49">
        <f t="shared" si="1"/>
        <v>20</v>
      </c>
    </row>
    <row r="26" spans="1:8" ht="18" customHeight="1">
      <c r="A26" s="44">
        <f t="shared" si="0"/>
        <v>21</v>
      </c>
      <c r="B26" s="45">
        <v>611</v>
      </c>
      <c r="C26" s="46" t="str">
        <f>IF(ISERROR(VLOOKUP(B26,'START LİSTE'!$B$6:$F$1042,2,0)),"",VLOOKUP(B26,'START LİSTE'!$B$6:$F$1042,2,0))</f>
        <v>ALPEREN  SARAÇ</v>
      </c>
      <c r="D26" s="46" t="str">
        <f>IF(ISERROR(VLOOKUP(B26,'START LİSTE'!$B$6:$F$1042,3,0)),"",VLOOKUP(B26,'START LİSTE'!$B$6:$F$1042,3,0))</f>
        <v>TRABZON 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36526</v>
      </c>
      <c r="G26" s="129"/>
      <c r="H26" s="49">
        <f t="shared" si="1"/>
        <v>21</v>
      </c>
    </row>
    <row r="27" spans="1:8" ht="18" customHeight="1">
      <c r="A27" s="44">
        <f t="shared" si="0"/>
        <v>22</v>
      </c>
      <c r="B27" s="45">
        <v>613</v>
      </c>
      <c r="C27" s="46" t="str">
        <f>IF(ISERROR(VLOOKUP(B27,'START LİSTE'!$B$6:$F$1042,2,0)),"",VLOOKUP(B27,'START LİSTE'!$B$6:$F$1042,2,0))</f>
        <v>İSMETHAN KAPUCU</v>
      </c>
      <c r="D27" s="46" t="str">
        <f>IF(ISERROR(VLOOKUP(B27,'START LİSTE'!$B$6:$F$1042,3,0)),"",VLOOKUP(B27,'START LİSTE'!$B$6:$F$1042,3,0))</f>
        <v>TRABZON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36532</v>
      </c>
      <c r="G27" s="129"/>
      <c r="H27" s="49">
        <f t="shared" si="1"/>
        <v>22</v>
      </c>
    </row>
    <row r="28" spans="1:8" ht="18" customHeight="1">
      <c r="A28" s="44">
        <f t="shared" si="0"/>
        <v>23</v>
      </c>
      <c r="B28" s="45">
        <v>245</v>
      </c>
      <c r="C28" s="46" t="str">
        <f>IF(ISERROR(VLOOKUP(B28,'START LİSTE'!$B$6:$F$1042,2,0)),"",VLOOKUP(B28,'START LİSTE'!$B$6:$F$1042,2,0))</f>
        <v>SEDAT TAŞTAN</v>
      </c>
      <c r="D28" s="46" t="str">
        <f>IF(ISERROR(VLOOKUP(B28,'START LİSTE'!$B$6:$F$1042,3,0)),"",VLOOKUP(B28,'START LİSTE'!$B$6:$F$1042,3,0))</f>
        <v>ERZİNCAN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36892</v>
      </c>
      <c r="G28" s="129"/>
      <c r="H28" s="49">
        <f t="shared" si="1"/>
        <v>23</v>
      </c>
    </row>
    <row r="29" spans="1:8" ht="18" customHeight="1">
      <c r="A29" s="44">
        <f t="shared" si="0"/>
        <v>24</v>
      </c>
      <c r="B29" s="45">
        <v>244</v>
      </c>
      <c r="C29" s="46" t="str">
        <f>IF(ISERROR(VLOOKUP(B29,'START LİSTE'!$B$6:$F$1042,2,0)),"",VLOOKUP(B29,'START LİSTE'!$B$6:$F$1042,2,0))</f>
        <v>İSMAİL KAHRAMAN</v>
      </c>
      <c r="D29" s="46" t="str">
        <f>IF(ISERROR(VLOOKUP(B29,'START LİSTE'!$B$6:$F$1042,3,0)),"",VLOOKUP(B29,'START LİSTE'!$B$6:$F$1042,3,0))</f>
        <v>ERZİNCAN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36892</v>
      </c>
      <c r="G29" s="129"/>
      <c r="H29" s="49">
        <f t="shared" si="1"/>
        <v>24</v>
      </c>
    </row>
    <row r="30" spans="1:8" ht="18" customHeight="1">
      <c r="A30" s="44">
        <f t="shared" si="0"/>
        <v>25</v>
      </c>
      <c r="B30" s="45">
        <v>243</v>
      </c>
      <c r="C30" s="46" t="str">
        <f>IF(ISERROR(VLOOKUP(B30,'START LİSTE'!$B$6:$F$1042,2,0)),"",VLOOKUP(B30,'START LİSTE'!$B$6:$F$1042,2,0))</f>
        <v>FERHAT LARÇİN</v>
      </c>
      <c r="D30" s="46" t="str">
        <f>IF(ISERROR(VLOOKUP(B30,'START LİSTE'!$B$6:$F$1042,3,0)),"",VLOOKUP(B30,'START LİSTE'!$B$6:$F$1042,3,0))</f>
        <v>ERZİNCAN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36892</v>
      </c>
      <c r="G30" s="129"/>
      <c r="H30" s="49">
        <f t="shared" si="1"/>
        <v>25</v>
      </c>
    </row>
    <row r="31" spans="1:8" ht="18" customHeight="1">
      <c r="A31" s="44">
        <f t="shared" si="0"/>
        <v>26</v>
      </c>
      <c r="B31" s="45">
        <v>691</v>
      </c>
      <c r="C31" s="46" t="str">
        <f>IF(ISERROR(VLOOKUP(B31,'START LİSTE'!$B$6:$F$1042,2,0)),"",VLOOKUP(B31,'START LİSTE'!$B$6:$F$1042,2,0))</f>
        <v>YUNUS EMRE DEMİRHAN</v>
      </c>
      <c r="D31" s="46" t="str">
        <f>IF(ISERROR(VLOOKUP(B31,'START LİSTE'!$B$6:$F$1042,3,0)),"",VLOOKUP(B31,'START LİSTE'!$B$6:$F$1042,3,0))</f>
        <v>BAYBURT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37102</v>
      </c>
      <c r="G31" s="129"/>
      <c r="H31" s="49">
        <f t="shared" si="1"/>
        <v>26</v>
      </c>
    </row>
    <row r="32" spans="1:8" ht="18" customHeight="1">
      <c r="A32" s="44">
        <f t="shared" si="0"/>
        <v>27</v>
      </c>
      <c r="B32" s="45">
        <v>623</v>
      </c>
      <c r="C32" s="46" t="str">
        <f>IF(ISERROR(VLOOKUP(B32,'START LİSTE'!$B$6:$F$1042,2,0)),"",VLOOKUP(B32,'START LİSTE'!$B$6:$F$1042,2,0))</f>
        <v>ONUR KAYA</v>
      </c>
      <c r="D32" s="46" t="str">
        <f>IF(ISERROR(VLOOKUP(B32,'START LİSTE'!$B$6:$F$1042,3,0)),"",VLOOKUP(B32,'START LİSTE'!$B$6:$F$1042,3,0))</f>
        <v>TUNCELİ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36892</v>
      </c>
      <c r="G32" s="129"/>
      <c r="H32" s="49">
        <f t="shared" si="1"/>
        <v>27</v>
      </c>
    </row>
    <row r="33" spans="1:8" ht="18" customHeight="1">
      <c r="A33" s="44">
        <f t="shared" si="0"/>
        <v>28</v>
      </c>
      <c r="B33" s="45">
        <v>692</v>
      </c>
      <c r="C33" s="46" t="str">
        <f>IF(ISERROR(VLOOKUP(B33,'START LİSTE'!$B$6:$F$1042,2,0)),"",VLOOKUP(B33,'START LİSTE'!$B$6:$F$1042,2,0))</f>
        <v>ABDULLAH KURT</v>
      </c>
      <c r="D33" s="46" t="str">
        <f>IF(ISERROR(VLOOKUP(B33,'START LİSTE'!$B$6:$F$1042,3,0)),"",VLOOKUP(B33,'START LİSTE'!$B$6:$F$1042,3,0))</f>
        <v>BAYBURT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37166</v>
      </c>
      <c r="G33" s="129"/>
      <c r="H33" s="49">
        <f t="shared" si="1"/>
        <v>28</v>
      </c>
    </row>
    <row r="34" spans="1:8" ht="18" customHeight="1">
      <c r="A34" s="44">
        <f t="shared" si="0"/>
        <v>29</v>
      </c>
      <c r="B34" s="45">
        <v>693</v>
      </c>
      <c r="C34" s="46" t="str">
        <f>IF(ISERROR(VLOOKUP(B34,'START LİSTE'!$B$6:$F$1042,2,0)),"",VLOOKUP(B34,'START LİSTE'!$B$6:$F$1042,2,0))</f>
        <v>EMİRCAN BEKTAŞ</v>
      </c>
      <c r="D34" s="46" t="str">
        <f>IF(ISERROR(VLOOKUP(B34,'START LİSTE'!$B$6:$F$1042,3,0)),"",VLOOKUP(B34,'START LİSTE'!$B$6:$F$1042,3,0))</f>
        <v>BAYBURT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37126</v>
      </c>
      <c r="G34" s="129"/>
      <c r="H34" s="49">
        <f t="shared" si="1"/>
        <v>29</v>
      </c>
    </row>
    <row r="35" spans="1:8" ht="18" customHeight="1">
      <c r="A35" s="44">
        <f t="shared" si="0"/>
        <v>30</v>
      </c>
      <c r="B35" s="45">
        <v>281</v>
      </c>
      <c r="C35" s="46" t="str">
        <f>IF(ISERROR(VLOOKUP(B35,'START LİSTE'!$B$6:$F$1042,2,0)),"",VLOOKUP(B35,'START LİSTE'!$B$6:$F$1042,2,0))</f>
        <v>FATİH YILMAZ </v>
      </c>
      <c r="D35" s="46" t="str">
        <f>IF(ISERROR(VLOOKUP(B35,'START LİSTE'!$B$6:$F$1042,3,0)),"",VLOOKUP(B35,'START LİSTE'!$B$6:$F$1042,3,0))</f>
        <v>GİRESUN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36701</v>
      </c>
      <c r="G35" s="129" t="s">
        <v>65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284</v>
      </c>
      <c r="C36" s="46" t="str">
        <f>IF(ISERROR(VLOOKUP(B36,'START LİSTE'!$B$6:$F$1042,2,0)),"",VLOOKUP(B36,'START LİSTE'!$B$6:$F$1042,2,0))</f>
        <v>MURAT TÜTÜNCÜ</v>
      </c>
      <c r="D36" s="46" t="str">
        <f>IF(ISERROR(VLOOKUP(B36,'START LİSTE'!$B$6:$F$1042,3,0)),"",VLOOKUP(B36,'START LİSTE'!$B$6:$F$1042,3,0))</f>
        <v>GİRESUN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36698</v>
      </c>
      <c r="G36" s="129" t="s">
        <v>65</v>
      </c>
      <c r="H36" s="49" t="str">
        <f t="shared" si="1"/>
        <v>-</v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C6" sqref="C6:C36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Giresun 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2.Bölge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Giresun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2000-2001 Doğumlu Erkekler</v>
      </c>
      <c r="B4" s="167"/>
      <c r="C4" s="168" t="str">
        <f>KAPAK!B25</f>
        <v>2000 Metre</v>
      </c>
      <c r="D4" s="168"/>
      <c r="E4" s="169">
        <f>KAPAK!B28</f>
        <v>41754.458333333336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620</v>
      </c>
      <c r="D6" s="8" t="str">
        <f>IF(ISERROR(VLOOKUP($C6,'START LİSTE'!$B$6:$F$814,2,0)),"",VLOOKUP($C6,'START LİSTE'!$B$6:$F$814,2,0))</f>
        <v>YAĞIZ BERKE ÖZTÜRK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8</v>
      </c>
      <c r="H6" s="11">
        <f>IF(OR(E6="",E6="F",F6="DQ",F6="DNF",F6="DNS",F6=""),"-",VLOOKUP(C6,'FERDİ SONUÇ'!$B$6:$H$1007,7,0))</f>
        <v>8</v>
      </c>
      <c r="I6" s="12">
        <f>IF(ISERROR(SMALL(H6:H9,1)),"-",SMALL(H6:H9,1))</f>
        <v>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621</v>
      </c>
      <c r="D7" s="16" t="str">
        <f>IF(ISERROR(VLOOKUP($C7,'START LİSTE'!$B$6:$F$814,2,0)),"",VLOOKUP($C7,'START LİSTE'!$B$6:$F$814,2,0))</f>
        <v>ÜNAL AL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18</v>
      </c>
      <c r="H7" s="19">
        <f>IF(OR(E7="",E7="F",F7="DQ",F7="DNF",F7="DNS",F7=""),"-",VLOOKUP(C7,'FERDİ SONUÇ'!$B$6:$H$1007,7,0))</f>
        <v>18</v>
      </c>
      <c r="I7" s="20">
        <f>IF(ISERROR(SMALL(H6:H9,2)),"-",SMALL(H6:H9,2))</f>
        <v>18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5</v>
      </c>
      <c r="B8" s="15" t="str">
        <f>IF(ISERROR(VLOOKUP(C6,'START LİSTE'!$B$6:$F$814,3,0)),"",VLOOKUP(C6,'START LİSTE'!$B$6:$F$814,3,0))</f>
        <v>TUNCELİ </v>
      </c>
      <c r="C8" s="34">
        <v>622</v>
      </c>
      <c r="D8" s="16" t="str">
        <f>IF(ISERROR(VLOOKUP($C8,'START LİSTE'!$B$6:$F$814,2,0)),"",VLOOKUP($C8,'START LİSTE'!$B$6:$F$814,2,0))</f>
        <v>YILMAZ AY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20</v>
      </c>
      <c r="H8" s="19">
        <f>IF(OR(E8="",E8="F",F8="DQ",F8="DNF",F8="DNS",F8=""),"-",VLOOKUP(C8,'FERDİ SONUÇ'!$B$6:$H$1007,7,0))</f>
        <v>20</v>
      </c>
      <c r="I8" s="20">
        <f>IF(ISERROR(SMALL(H6:H9,3)),"-",SMALL(H6:H9,3))</f>
        <v>20</v>
      </c>
      <c r="J8" s="22">
        <f>IF(C6="","",IF(OR(I6="-",I7="-",I8="-"),"DQ",SUM(I6,I7,I8)))</f>
        <v>46</v>
      </c>
      <c r="K8" s="3"/>
      <c r="BA8" s="2">
        <v>1002</v>
      </c>
    </row>
    <row r="9" spans="1:53" s="1" customFormat="1" ht="15" customHeight="1">
      <c r="A9" s="14"/>
      <c r="B9" s="15"/>
      <c r="C9" s="34">
        <v>623</v>
      </c>
      <c r="D9" s="16" t="str">
        <f>IF(ISERROR(VLOOKUP($C9,'START LİSTE'!$B$6:$F$814,2,0)),"",VLOOKUP($C9,'START LİSTE'!$B$6:$F$814,2,0))</f>
        <v>ONUR KAYA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27</v>
      </c>
      <c r="H9" s="19">
        <f>IF(OR(E9="",E9="F",F9="DQ",F9="DNF",F9="DNS",F9=""),"-",VLOOKUP(C9,'FERDİ SONUÇ'!$B$6:$H$1007,7,0))</f>
        <v>27</v>
      </c>
      <c r="I9" s="20">
        <f>IF(ISERROR(SMALL(H6:H9,4)),"-",SMALL(H6:H9,4))</f>
        <v>27</v>
      </c>
      <c r="J9" s="21"/>
      <c r="K9" s="3"/>
      <c r="BA9" s="2">
        <v>1003</v>
      </c>
    </row>
    <row r="10" spans="1:53" ht="15" customHeight="1">
      <c r="A10" s="6"/>
      <c r="B10" s="7"/>
      <c r="C10" s="33">
        <v>610</v>
      </c>
      <c r="D10" s="8" t="str">
        <f>IF(ISERROR(VLOOKUP($C10,'START LİSTE'!$B$6:$F$814,2,0)),"",VLOOKUP($C10,'START LİSTE'!$B$6:$F$814,2,0))</f>
        <v>TOLGA  İPEK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0</v>
      </c>
      <c r="G10" s="11">
        <f>IF(OR(E10="",F10="DQ",F10="DNF",F10="DNS",F10=""),"-",VLOOKUP(C10,'FERDİ SONUÇ'!$B$6:$H$1007,7,0))</f>
        <v>5</v>
      </c>
      <c r="H10" s="11">
        <f>IF(OR(E10="",E10="F",F10="DQ",F10="DNF",F10="DNS",F10=""),"-",VLOOKUP(C10,'FERDİ SONUÇ'!$B$6:$H$1007,7,0))</f>
        <v>5</v>
      </c>
      <c r="I10" s="12">
        <f>IF(ISERROR(SMALL(H10:H13,1)),"-",SMALL(H10:H13,1))</f>
        <v>5</v>
      </c>
      <c r="J10" s="13"/>
      <c r="BA10" s="2">
        <v>1006</v>
      </c>
    </row>
    <row r="11" spans="1:53" ht="15" customHeight="1">
      <c r="A11" s="14"/>
      <c r="B11" s="15"/>
      <c r="C11" s="34">
        <v>611</v>
      </c>
      <c r="D11" s="16" t="str">
        <f>IF(ISERROR(VLOOKUP($C11,'START LİSTE'!$B$6:$F$814,2,0)),"",VLOOKUP($C11,'START LİSTE'!$B$6:$F$814,2,0))</f>
        <v>ALPEREN  SARAÇ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21</v>
      </c>
      <c r="H11" s="19">
        <f>IF(OR(E11="",E11="F",F11="DQ",F11="DNF",F11="DNS",F11=""),"-",VLOOKUP(C11,'FERDİ SONUÇ'!$B$6:$H$1007,7,0))</f>
        <v>21</v>
      </c>
      <c r="I11" s="20">
        <f>IF(ISERROR(SMALL(H10:H13,2)),"-",SMALL(H10:H13,2))</f>
        <v>19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4</v>
      </c>
      <c r="B12" s="15" t="str">
        <f>IF(ISERROR(VLOOKUP(C10,'START LİSTE'!$B$6:$F$814,3,0)),"",VLOOKUP(C10,'START LİSTE'!$B$6:$F$814,3,0))</f>
        <v>TRABZON </v>
      </c>
      <c r="C12" s="34">
        <v>612</v>
      </c>
      <c r="D12" s="16" t="str">
        <f>IF(ISERROR(VLOOKUP($C12,'START LİSTE'!$B$6:$F$814,2,0)),"",VLOOKUP($C12,'START LİSTE'!$B$6:$F$814,2,0))</f>
        <v>MUHAMMET ALİ ÇAKIR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0</v>
      </c>
      <c r="G12" s="19">
        <f>IF(OR(E12="",F12="DQ",F12="DNF",F12="DNS",F12=""),"-",VLOOKUP(C12,'FERDİ SONUÇ'!$B$6:$H$1007,7,0))</f>
        <v>19</v>
      </c>
      <c r="H12" s="19">
        <f>IF(OR(E12="",E12="F",F12="DQ",F12="DNF",F12="DNS",F12=""),"-",VLOOKUP(C12,'FERDİ SONUÇ'!$B$6:$H$1007,7,0))</f>
        <v>19</v>
      </c>
      <c r="I12" s="20">
        <f>IF(ISERROR(SMALL(H10:H13,3)),"-",SMALL(H10:H13,3))</f>
        <v>21</v>
      </c>
      <c r="J12" s="22">
        <f>IF(C10="","",IF(OR(I10="-",I11="-",I12="-"),"DQ",SUM(I10,I11,I12)))</f>
        <v>45</v>
      </c>
      <c r="BA12" s="2">
        <v>1008</v>
      </c>
    </row>
    <row r="13" spans="1:53" ht="15" customHeight="1">
      <c r="A13" s="14"/>
      <c r="B13" s="15"/>
      <c r="C13" s="34">
        <v>613</v>
      </c>
      <c r="D13" s="16" t="str">
        <f>IF(ISERROR(VLOOKUP($C13,'START LİSTE'!$B$6:$F$814,2,0)),"",VLOOKUP($C13,'START LİSTE'!$B$6:$F$814,2,0))</f>
        <v>İSMETHAN KAPUCU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22</v>
      </c>
      <c r="H13" s="19">
        <f>IF(OR(E13="",E13="F",F13="DQ",F13="DNF",F13="DNS",F13=""),"-",VLOOKUP(C13,'FERDİ SONUÇ'!$B$6:$H$1007,7,0))</f>
        <v>22</v>
      </c>
      <c r="I13" s="20">
        <f>IF(ISERROR(SMALL(H10:H13,4)),"-",SMALL(H10:H13,4))</f>
        <v>22</v>
      </c>
      <c r="J13" s="21"/>
      <c r="BA13" s="2">
        <v>1009</v>
      </c>
    </row>
    <row r="14" spans="1:53" ht="15" customHeight="1">
      <c r="A14" s="6"/>
      <c r="B14" s="7"/>
      <c r="C14" s="33">
        <v>250</v>
      </c>
      <c r="D14" s="8" t="str">
        <f>IF(ISERROR(VLOOKUP($C14,'START LİSTE'!$B$6:$F$814,2,0)),"",VLOOKUP($C14,'START LİSTE'!$B$6:$F$814,2,0))</f>
        <v>FATİH FURKAN AKIN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0</v>
      </c>
      <c r="G14" s="11">
        <f>IF(OR(E14="",F14="DQ",F14="DNF",F14="DNS",F14=""),"-",VLOOKUP(C14,'FERDİ SONUÇ'!$B$6:$H$1007,7,0))</f>
        <v>1</v>
      </c>
      <c r="H14" s="11">
        <f>IF(OR(E14="",E14="F",F14="DQ",F14="DNF",F14="DNS",F14=""),"-",VLOOKUP(C14,'FERDİ SONUÇ'!$B$6:$H$1007,7,0))</f>
        <v>1</v>
      </c>
      <c r="I14" s="12">
        <f>IF(ISERROR(SMALL(H14:H17,1)),"-",SMALL(H14:H17,1))</f>
        <v>1</v>
      </c>
      <c r="J14" s="13"/>
      <c r="BA14" s="2">
        <v>1012</v>
      </c>
    </row>
    <row r="15" spans="1:53" ht="15" customHeight="1">
      <c r="A15" s="14"/>
      <c r="B15" s="15"/>
      <c r="C15" s="34">
        <v>251</v>
      </c>
      <c r="D15" s="16" t="str">
        <f>IF(ISERROR(VLOOKUP($C15,'START LİSTE'!$B$6:$F$814,2,0)),"",VLOOKUP($C15,'START LİSTE'!$B$6:$F$814,2,0))</f>
        <v>M.TAHA TANAS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3</v>
      </c>
      <c r="H15" s="19">
        <f>IF(OR(E15="",E15="F",F15="DQ",F15="DNF",F15="DNS",F15=""),"-",VLOOKUP(C15,'FERDİ SONUÇ'!$B$6:$H$1007,7,0))</f>
        <v>3</v>
      </c>
      <c r="I15" s="20">
        <f>IF(ISERROR(SMALL(H14:H17,2)),"-",SMALL(H14:H17,2))</f>
        <v>3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1</v>
      </c>
      <c r="B16" s="15" t="str">
        <f>IF(ISERROR(VLOOKUP(C14,'START LİSTE'!$B$6:$F$814,3,0)),"",VLOOKUP(C14,'START LİSTE'!$B$6:$F$814,3,0))</f>
        <v>ERZURUM</v>
      </c>
      <c r="C16" s="34">
        <v>252</v>
      </c>
      <c r="D16" s="16" t="str">
        <f>IF(ISERROR(VLOOKUP($C16,'START LİSTE'!$B$6:$F$814,2,0)),"",VLOOKUP($C16,'START LİSTE'!$B$6:$F$814,2,0))</f>
        <v>ENES YAZICI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9</v>
      </c>
      <c r="H16" s="19">
        <f>IF(OR(E16="",E16="F",F16="DQ",F16="DNF",F16="DNS",F16=""),"-",VLOOKUP(C16,'FERDİ SONUÇ'!$B$6:$H$1007,7,0))</f>
        <v>9</v>
      </c>
      <c r="I16" s="20">
        <f>IF(ISERROR(SMALL(H14:H17,3)),"-",SMALL(H14:H17,3))</f>
        <v>9</v>
      </c>
      <c r="J16" s="22">
        <f>IF(C14="","",IF(OR(I14="-",I15="-",I16="-"),"DQ",SUM(I14,I15,I16)))</f>
        <v>13</v>
      </c>
      <c r="BA16" s="2">
        <v>1014</v>
      </c>
    </row>
    <row r="17" spans="1:53" ht="15" customHeight="1">
      <c r="A17" s="14"/>
      <c r="B17" s="15"/>
      <c r="C17" s="34">
        <v>253</v>
      </c>
      <c r="D17" s="16" t="str">
        <f>IF(ISERROR(VLOOKUP($C17,'START LİSTE'!$B$6:$F$814,2,0)),"",VLOOKUP($C17,'START LİSTE'!$B$6:$F$814,2,0))</f>
        <v>SEDAT ÖZTÜRK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0</v>
      </c>
      <c r="G17" s="19">
        <f>IF(OR(E17="",F17="DQ",F17="DNF",F17="DNS",F17=""),"-",VLOOKUP(C17,'FERDİ SONUÇ'!$B$6:$H$1007,7,0))</f>
        <v>11</v>
      </c>
      <c r="H17" s="19">
        <f>IF(OR(E17="",E17="F",F17="DQ",F17="DNF",F17="DNS",F17=""),"-",VLOOKUP(C17,'FERDİ SONUÇ'!$B$6:$H$1007,7,0))</f>
        <v>11</v>
      </c>
      <c r="I17" s="20">
        <f>IF(ISERROR(SMALL(H14:H17,4)),"-",SMALL(H14:H17,4))</f>
        <v>11</v>
      </c>
      <c r="J17" s="21"/>
      <c r="BA17" s="2">
        <v>1015</v>
      </c>
    </row>
    <row r="18" spans="1:53" ht="15" customHeight="1">
      <c r="A18" s="6"/>
      <c r="B18" s="7"/>
      <c r="C18" s="33">
        <v>280</v>
      </c>
      <c r="D18" s="8" t="str">
        <f>IF(ISERROR(VLOOKUP($C18,'START LİSTE'!$B$6:$F$814,2,0)),"",VLOOKUP($C18,'START LİSTE'!$B$6:$F$814,2,0))</f>
        <v>ONUR MÜNİKLİOĞLU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0</v>
      </c>
      <c r="G18" s="9">
        <f>IF(OR(E18="",F18="DQ",F18="DNF",F18="DNS",F18=""),"-",VLOOKUP(C18,'FERDİ SONUÇ'!$B$6:$H$1007,7,0))</f>
        <v>4</v>
      </c>
      <c r="H18" s="9">
        <f>IF(OR(E18="",E18="F",F18="DQ",F18="DNF",F18="DNS",F18=""),"-",VLOOKUP(C18,'FERDİ SONUÇ'!$B$6:$H$1007,7,0))</f>
        <v>4</v>
      </c>
      <c r="I18" s="12">
        <f>IF(ISERROR(SMALL(H18:H21,1)),"-",SMALL(H18:H21,1))</f>
        <v>4</v>
      </c>
      <c r="J18" s="13"/>
      <c r="BA18" s="2">
        <v>1018</v>
      </c>
    </row>
    <row r="19" spans="1:53" ht="15" customHeight="1">
      <c r="A19" s="14"/>
      <c r="B19" s="15"/>
      <c r="C19" s="34">
        <v>281</v>
      </c>
      <c r="D19" s="16" t="str">
        <f>IF(ISERROR(VLOOKUP($C19,'START LİSTE'!$B$6:$F$814,2,0)),"",VLOOKUP($C19,'START LİSTE'!$B$6:$F$814,2,0))</f>
        <v>FATİH YILMAZ </v>
      </c>
      <c r="E19" s="17" t="str">
        <f>IF(ISERROR(VLOOKUP($C19,'START LİSTE'!$B$6:$F$814,4,0)),"",VLOOKUP($C19,'START LİSTE'!$B$6:$F$814,4,0))</f>
        <v>T</v>
      </c>
      <c r="F19" s="133" t="str">
        <f>IF(ISERROR(VLOOKUP($C19,'FERDİ SONUÇ'!$B$6:$H$1007,6,0)),"",VLOOKUP($C19,'FERDİ SONUÇ'!$B$6:$H$1007,6,0))</f>
        <v>DNF</v>
      </c>
      <c r="G19" s="17" t="str">
        <f>IF(OR(E19="",F19="DQ",F19="DNF",F19="DNS",F19=""),"-",VLOOKUP(C19,'FERDİ SONUÇ'!$B$6:$H$1007,7,0))</f>
        <v>-</v>
      </c>
      <c r="H19" s="17" t="str">
        <f>IF(OR(E19="",E19="F",F19="DQ",F19="DNF",F19="DNS",F19=""),"-",VLOOKUP(C19,'FERDİ SONUÇ'!$B$6:$H$1007,7,0))</f>
        <v>-</v>
      </c>
      <c r="I19" s="20">
        <f>IF(ISERROR(SMALL(H18:H21,2)),"-",SMALL(H18:H21,2))</f>
        <v>10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1020</v>
      </c>
      <c r="B20" s="15" t="str">
        <f>IF(ISERROR(VLOOKUP(C18,'START LİSTE'!$B$6:$F$814,3,0)),"",VLOOKUP(C18,'START LİSTE'!$B$6:$F$814,3,0))</f>
        <v>GİRESUN</v>
      </c>
      <c r="C20" s="34">
        <v>282</v>
      </c>
      <c r="D20" s="16" t="str">
        <f>IF(ISERROR(VLOOKUP($C20,'START LİSTE'!$B$6:$F$814,2,0)),"",VLOOKUP($C20,'START LİSTE'!$B$6:$F$814,2,0))</f>
        <v>COŞKUN ÖZDEMİR 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10</v>
      </c>
      <c r="H20" s="17">
        <f>IF(OR(E20="",E20="F",F20="DQ",F20="DNF",F20="DNS",F20=""),"-",VLOOKUP(C20,'FERDİ SONUÇ'!$B$6:$H$1007,7,0))</f>
        <v>10</v>
      </c>
      <c r="I20" s="20" t="str">
        <f>IF(ISERROR(SMALL(H18:H21,3)),"-",SMALL(H18:H21,3))</f>
        <v>-</v>
      </c>
      <c r="J20" s="22" t="str">
        <f>IF(C18="","",IF(OR(I18="-",I19="-",I20="-"),"DQ",SUM(I18,I19,I20)))</f>
        <v>DQ</v>
      </c>
      <c r="BA20" s="2">
        <v>1020</v>
      </c>
    </row>
    <row r="21" spans="1:53" ht="15" customHeight="1">
      <c r="A21" s="14"/>
      <c r="B21" s="15"/>
      <c r="C21" s="34">
        <v>284</v>
      </c>
      <c r="D21" s="16" t="str">
        <f>IF(ISERROR(VLOOKUP($C21,'START LİSTE'!$B$6:$F$814,2,0)),"",VLOOKUP($C21,'START LİSTE'!$B$6:$F$814,2,0))</f>
        <v>MURAT TÜTÜNCÜ</v>
      </c>
      <c r="E21" s="17" t="str">
        <f>IF(ISERROR(VLOOKUP($C21,'START LİSTE'!$B$6:$F$814,4,0)),"",VLOOKUP($C21,'START LİSTE'!$B$6:$F$814,4,0))</f>
        <v>T</v>
      </c>
      <c r="F21" s="133" t="str">
        <f>IF(ISERROR(VLOOKUP($C21,'FERDİ SONUÇ'!$B$6:$H$1007,6,0)),"",VLOOKUP($C21,'FERDİ SONUÇ'!$B$6:$H$1007,6,0))</f>
        <v>DNF</v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120</v>
      </c>
      <c r="D22" s="8" t="str">
        <f>IF(ISERROR(VLOOKUP($C22,'START LİSTE'!$B$6:$F$814,2,0)),"",VLOOKUP($C22,'START LİSTE'!$B$6:$F$814,2,0))</f>
        <v>HADİS BÖRÜ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0</v>
      </c>
      <c r="G22" s="9">
        <f>IF(OR(E22="",F22="DQ",F22="DNF",F22="DNS",F22=""),"-",VLOOKUP(C22,'FERDİ SONUÇ'!$B$6:$H$1007,7,0))</f>
        <v>2</v>
      </c>
      <c r="H22" s="9">
        <f>IF(OR(E22="",E22="F",F22="DQ",F22="DNF",F22="DNS",F22=""),"-",VLOOKUP(C22,'FERDİ SONUÇ'!$B$6:$H$1007,7,0))</f>
        <v>2</v>
      </c>
      <c r="I22" s="12">
        <f>IF(ISERROR(SMALL(H22:H25,1)),"-",SMALL(H22:H25,1))</f>
        <v>2</v>
      </c>
      <c r="J22" s="13"/>
      <c r="BA22" s="2">
        <v>1024</v>
      </c>
    </row>
    <row r="23" spans="1:53" ht="15" customHeight="1">
      <c r="A23" s="14"/>
      <c r="B23" s="15"/>
      <c r="C23" s="34">
        <v>121</v>
      </c>
      <c r="D23" s="16" t="str">
        <f>IF(ISERROR(VLOOKUP($C23,'START LİSTE'!$B$6:$F$814,2,0)),"",VLOOKUP($C23,'START LİSTE'!$B$6:$F$814,2,0))</f>
        <v>NEZİR ELHANSU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6</v>
      </c>
      <c r="H23" s="17">
        <f>IF(OR(E23="",E23="F",F23="DQ",F23="DNF",F23="DNS",F23=""),"-",VLOOKUP(C23,'FERDİ SONUÇ'!$B$6:$H$1007,7,0))</f>
        <v>6</v>
      </c>
      <c r="I23" s="20">
        <f>IF(ISERROR(SMALL(H22:H25,2)),"-",SMALL(H22:H25,2))</f>
        <v>6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2</v>
      </c>
      <c r="B24" s="15" t="str">
        <f>IF(ISERROR(VLOOKUP(C22,'START LİSTE'!$B$6:$F$814,3,0)),"",VLOOKUP(C22,'START LİSTE'!$B$6:$F$814,3,0))</f>
        <v>BİNGÖL</v>
      </c>
      <c r="C24" s="34">
        <v>122</v>
      </c>
      <c r="D24" s="16" t="str">
        <f>IF(ISERROR(VLOOKUP($C24,'START LİSTE'!$B$6:$F$814,2,0)),"",VLOOKUP($C24,'START LİSTE'!$B$6:$F$814,2,0))</f>
        <v>ÖMER UÇAR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7</v>
      </c>
      <c r="H24" s="17">
        <f>IF(OR(E24="",E24="F",F24="DQ",F24="DNF",F24="DNS",F24=""),"-",VLOOKUP(C24,'FERDİ SONUÇ'!$B$6:$H$1007,7,0))</f>
        <v>7</v>
      </c>
      <c r="I24" s="20">
        <f>IF(ISERROR(SMALL(H22:H25,3)),"-",SMALL(H22:H25,3))</f>
        <v>7</v>
      </c>
      <c r="J24" s="22">
        <f>IF(C22="","",IF(OR(I22="-",I23="-",I24="-"),"DQ",SUM(I22,I23,I24)))</f>
        <v>15</v>
      </c>
      <c r="BA24" s="2">
        <v>1026</v>
      </c>
    </row>
    <row r="25" spans="1:53" ht="15" customHeight="1">
      <c r="A25" s="14"/>
      <c r="B25" s="15"/>
      <c r="C25" s="34">
        <v>123</v>
      </c>
      <c r="D25" s="16" t="str">
        <f>IF(ISERROR(VLOOKUP($C25,'START LİSTE'!$B$6:$F$814,2,0)),"",VLOOKUP($C25,'START LİSTE'!$B$6:$F$814,2,0))</f>
        <v>YASİR BİRGİN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15</v>
      </c>
      <c r="H25" s="17">
        <f>IF(OR(E25="",E25="F",F25="DQ",F25="DNF",F25="DNS",F25=""),"-",VLOOKUP(C25,'FERDİ SONUÇ'!$B$6:$H$1007,7,0))</f>
        <v>15</v>
      </c>
      <c r="I25" s="20">
        <f>IF(ISERROR(SMALL(H22:H25,4)),"-",SMALL(H22:H25,4))</f>
        <v>15</v>
      </c>
      <c r="J25" s="21"/>
      <c r="BA25" s="2">
        <v>1027</v>
      </c>
    </row>
    <row r="26" spans="1:53" ht="15" customHeight="1">
      <c r="A26" s="6"/>
      <c r="B26" s="7"/>
      <c r="C26" s="33">
        <v>240</v>
      </c>
      <c r="D26" s="8" t="str">
        <f>IF(ISERROR(VLOOKUP($C26,'START LİSTE'!$B$6:$F$814,2,0)),"",VLOOKUP($C26,'START LİSTE'!$B$6:$F$814,2,0))</f>
        <v>DENİZHAN YEŞİLDAL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12</v>
      </c>
      <c r="H26" s="9">
        <f>IF(OR(E26="",E26="F",F26="DQ",F26="DNF",F26="DNS",F26=""),"-",VLOOKUP(C26,'FERDİ SONUÇ'!$B$6:$H$1007,7,0))</f>
        <v>12</v>
      </c>
      <c r="I26" s="12">
        <f>IF(ISERROR(SMALL(H26:H29,1)),"-",SMALL(H26:H29,1))</f>
        <v>12</v>
      </c>
      <c r="J26" s="13"/>
      <c r="BA26" s="2">
        <v>1030</v>
      </c>
    </row>
    <row r="27" spans="1:53" ht="15" customHeight="1">
      <c r="A27" s="14"/>
      <c r="B27" s="15"/>
      <c r="C27" s="34">
        <v>244</v>
      </c>
      <c r="D27" s="16" t="str">
        <f>IF(ISERROR(VLOOKUP($C27,'START LİSTE'!$B$6:$F$814,2,0)),"",VLOOKUP($C27,'START LİSTE'!$B$6:$F$814,2,0))</f>
        <v>İSMAİL KAHRAMAN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0</v>
      </c>
      <c r="G27" s="17">
        <f>IF(OR(E27="",F27="DQ",F27="DNF",F27="DNS",F27=""),"-",VLOOKUP(C27,'FERDİ SONUÇ'!$B$6:$H$1007,7,0))</f>
        <v>24</v>
      </c>
      <c r="H27" s="17">
        <f>IF(OR(E27="",E27="F",F27="DQ",F27="DNF",F27="DNS",F27=""),"-",VLOOKUP(C27,'FERDİ SONUÇ'!$B$6:$H$1007,7,0))</f>
        <v>24</v>
      </c>
      <c r="I27" s="20">
        <f>IF(ISERROR(SMALL(H26:H29,2)),"-",SMALL(H26:H29,2))</f>
        <v>23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6</v>
      </c>
      <c r="B28" s="15" t="str">
        <f>IF(ISERROR(VLOOKUP(C26,'START LİSTE'!$B$6:$F$814,3,0)),"",VLOOKUP(C26,'START LİSTE'!$B$6:$F$814,3,0))</f>
        <v>ERZİNCAN</v>
      </c>
      <c r="C28" s="34">
        <v>245</v>
      </c>
      <c r="D28" s="16" t="str">
        <f>IF(ISERROR(VLOOKUP($C28,'START LİSTE'!$B$6:$F$814,2,0)),"",VLOOKUP($C28,'START LİSTE'!$B$6:$F$814,2,0))</f>
        <v>SEDAT TAŞTAN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23</v>
      </c>
      <c r="H28" s="17">
        <f>IF(OR(E28="",E28="F",F28="DQ",F28="DNF",F28="DNS",F28=""),"-",VLOOKUP(C28,'FERDİ SONUÇ'!$B$6:$H$1007,7,0))</f>
        <v>23</v>
      </c>
      <c r="I28" s="20">
        <f>IF(ISERROR(SMALL(H26:H29,3)),"-",SMALL(H26:H29,3))</f>
        <v>24</v>
      </c>
      <c r="J28" s="22">
        <f>IF(C26="","",IF(OR(I26="-",I27="-",I28="-"),"DQ",SUM(I26,I27,I28)))</f>
        <v>59</v>
      </c>
      <c r="BA28" s="2">
        <v>1032</v>
      </c>
    </row>
    <row r="29" spans="1:53" ht="15" customHeight="1">
      <c r="A29" s="14"/>
      <c r="B29" s="15"/>
      <c r="C29" s="34">
        <v>243</v>
      </c>
      <c r="D29" s="16" t="str">
        <f>IF(ISERROR(VLOOKUP($C29,'START LİSTE'!$B$6:$F$814,2,0)),"",VLOOKUP($C29,'START LİSTE'!$B$6:$F$814,2,0))</f>
        <v>FERHAT LARÇİN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0</v>
      </c>
      <c r="G29" s="17">
        <f>IF(OR(E29="",F29="DQ",F29="DNF",F29="DNS",F29=""),"-",VLOOKUP(C29,'FERDİ SONUÇ'!$B$6:$H$1007,7,0))</f>
        <v>25</v>
      </c>
      <c r="H29" s="17">
        <f>IF(OR(E29="",E29="F",F29="DQ",F29="DNF",F29="DNS",F29=""),"-",VLOOKUP(C29,'FERDİ SONUÇ'!$B$6:$H$1007,7,0))</f>
        <v>25</v>
      </c>
      <c r="I29" s="20">
        <f>IF(ISERROR(SMALL(H26:H29,4)),"-",SMALL(H26:H29,4))</f>
        <v>25</v>
      </c>
      <c r="J29" s="21"/>
      <c r="BA29" s="2">
        <v>1033</v>
      </c>
    </row>
    <row r="30" spans="1:53" ht="15" customHeight="1">
      <c r="A30" s="6"/>
      <c r="B30" s="7"/>
      <c r="C30" s="33">
        <v>290</v>
      </c>
      <c r="D30" s="8" t="str">
        <f>IF(ISERROR(VLOOKUP($C30,'START LİSTE'!$B$6:$F$814,2,0)),"",VLOOKUP($C30,'START LİSTE'!$B$6:$F$814,2,0))</f>
        <v>RECEP TURAN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0</v>
      </c>
      <c r="G30" s="9">
        <f>IF(OR(E30="",F30="DQ",F30="DNF",F30="DNS",F30=""),"-",VLOOKUP(C30,'FERDİ SONUÇ'!$B$6:$H$1007,7,0))</f>
        <v>16</v>
      </c>
      <c r="H30" s="9">
        <f>IF(OR(E30="",E30="F",F30="DQ",F30="DNF",F30="DNS",F30=""),"-",VLOOKUP(C30,'FERDİ SONUÇ'!$B$6:$H$1007,7,0))</f>
        <v>16</v>
      </c>
      <c r="I30" s="12">
        <f>IF(ISERROR(SMALL(H30:H33,1)),"-",SMALL(H30:H33,1))</f>
        <v>13</v>
      </c>
      <c r="J30" s="13"/>
      <c r="BA30" s="2">
        <v>1036</v>
      </c>
    </row>
    <row r="31" spans="1:53" ht="15" customHeight="1">
      <c r="A31" s="14"/>
      <c r="B31" s="15"/>
      <c r="C31" s="34">
        <v>291</v>
      </c>
      <c r="D31" s="16" t="str">
        <f>IF(ISERROR(VLOOKUP($C31,'START LİSTE'!$B$6:$F$814,2,0)),"",VLOOKUP($C31,'START LİSTE'!$B$6:$F$814,2,0))</f>
        <v>SERKAN GÜLLÜ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0</v>
      </c>
      <c r="G31" s="17">
        <f>IF(OR(E31="",F31="DQ",F31="DNF",F31="DNS",F31=""),"-",VLOOKUP(C31,'FERDİ SONUÇ'!$B$6:$H$1007,7,0))</f>
        <v>17</v>
      </c>
      <c r="H31" s="17">
        <f>IF(OR(E31="",E31="F",F31="DQ",F31="DNF",F31="DNS",F31=""),"-",VLOOKUP(C31,'FERDİ SONUÇ'!$B$6:$H$1007,7,0))</f>
        <v>17</v>
      </c>
      <c r="I31" s="20">
        <f>IF(ISERROR(SMALL(H30:H33,2)),"-",SMALL(H30:H33,2))</f>
        <v>14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3</v>
      </c>
      <c r="B32" s="15" t="str">
        <f>IF(ISERROR(VLOOKUP(C30,'START LİSTE'!$B$6:$F$814,3,0)),"",VLOOKUP(C30,'START LİSTE'!$B$6:$F$814,3,0))</f>
        <v>GÜMÜŞHANE</v>
      </c>
      <c r="C32" s="34">
        <v>292</v>
      </c>
      <c r="D32" s="16" t="str">
        <f>IF(ISERROR(VLOOKUP($C32,'START LİSTE'!$B$6:$F$814,2,0)),"",VLOOKUP($C32,'START LİSTE'!$B$6:$F$814,2,0))</f>
        <v>SİNAN İNCİR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0</v>
      </c>
      <c r="G32" s="17">
        <f>IF(OR(E32="",F32="DQ",F32="DNF",F32="DNS",F32=""),"-",VLOOKUP(C32,'FERDİ SONUÇ'!$B$6:$H$1007,7,0))</f>
        <v>14</v>
      </c>
      <c r="H32" s="17">
        <f>IF(OR(E32="",E32="F",F32="DQ",F32="DNF",F32="DNS",F32=""),"-",VLOOKUP(C32,'FERDİ SONUÇ'!$B$6:$H$1007,7,0))</f>
        <v>14</v>
      </c>
      <c r="I32" s="20">
        <f>IF(ISERROR(SMALL(H30:H33,3)),"-",SMALL(H30:H33,3))</f>
        <v>16</v>
      </c>
      <c r="J32" s="22">
        <f>IF(C30="","",IF(OR(I30="-",I31="-",I32="-"),"DQ",SUM(I30,I31,I32)))</f>
        <v>43</v>
      </c>
      <c r="BA32" s="2">
        <v>1038</v>
      </c>
    </row>
    <row r="33" spans="1:53" ht="15" customHeight="1">
      <c r="A33" s="14"/>
      <c r="B33" s="15"/>
      <c r="C33" s="34">
        <v>293</v>
      </c>
      <c r="D33" s="16" t="str">
        <f>IF(ISERROR(VLOOKUP($C33,'START LİSTE'!$B$6:$F$814,2,0)),"",VLOOKUP($C33,'START LİSTE'!$B$6:$F$814,2,0))</f>
        <v>SERKAN KABADAYI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0</v>
      </c>
      <c r="G33" s="17">
        <f>IF(OR(E33="",F33="DQ",F33="DNF",F33="DNS",F33=""),"-",VLOOKUP(C33,'FERDİ SONUÇ'!$B$6:$H$1007,7,0))</f>
        <v>13</v>
      </c>
      <c r="H33" s="17">
        <f>IF(OR(E33="",E33="F",F33="DQ",F33="DNF",F33="DNS",F33=""),"-",VLOOKUP(C33,'FERDİ SONUÇ'!$B$6:$H$1007,7,0))</f>
        <v>13</v>
      </c>
      <c r="I33" s="20">
        <f>IF(ISERROR(SMALL(H30:H33,4)),"-",SMALL(H30:H33,4))</f>
        <v>17</v>
      </c>
      <c r="J33" s="21"/>
      <c r="BA33" s="2">
        <v>1039</v>
      </c>
    </row>
    <row r="34" spans="1:53" ht="15" customHeight="1">
      <c r="A34" s="6"/>
      <c r="B34" s="7"/>
      <c r="C34" s="33">
        <v>691</v>
      </c>
      <c r="D34" s="8" t="str">
        <f>IF(ISERROR(VLOOKUP($C34,'START LİSTE'!$B$6:$F$814,2,0)),"",VLOOKUP($C34,'START LİSTE'!$B$6:$F$814,2,0))</f>
        <v>YUNUS EMRE DEMİRHAN</v>
      </c>
      <c r="E34" s="9" t="str">
        <f>IF(ISERROR(VLOOKUP($C34,'START LİSTE'!$B$6:$F$814,4,0)),"",VLOOKUP($C34,'START LİSTE'!$B$6:$F$814,4,0))</f>
        <v>T</v>
      </c>
      <c r="F34" s="132">
        <f>IF(ISERROR(VLOOKUP($C34,'FERDİ SONUÇ'!$B$6:$H$1007,6,0)),"",VLOOKUP($C34,'FERDİ SONUÇ'!$B$6:$H$1007,6,0))</f>
        <v>0</v>
      </c>
      <c r="G34" s="9">
        <f>IF(OR(E34="",F34="DQ",F34="DNF",F34="DNS",F34=""),"-",VLOOKUP(C34,'FERDİ SONUÇ'!$B$6:$H$1007,7,0))</f>
        <v>26</v>
      </c>
      <c r="H34" s="9">
        <f>IF(OR(E34="",E34="F",F34="DQ",F34="DNF",F34="DNS",F34=""),"-",VLOOKUP(C34,'FERDİ SONUÇ'!$B$6:$H$1007,7,0))</f>
        <v>26</v>
      </c>
      <c r="I34" s="12">
        <f>IF(ISERROR(SMALL(H34:H37,1)),"-",SMALL(H34:H37,1))</f>
        <v>26</v>
      </c>
      <c r="J34" s="13"/>
      <c r="BA34" s="2">
        <v>1042</v>
      </c>
    </row>
    <row r="35" spans="1:53" ht="15" customHeight="1">
      <c r="A35" s="14"/>
      <c r="B35" s="15"/>
      <c r="C35" s="34">
        <v>692</v>
      </c>
      <c r="D35" s="16" t="str">
        <f>IF(ISERROR(VLOOKUP($C35,'START LİSTE'!$B$6:$F$814,2,0)),"",VLOOKUP($C35,'START LİSTE'!$B$6:$F$814,2,0))</f>
        <v>ABDULLAH KURT</v>
      </c>
      <c r="E35" s="17" t="str">
        <f>IF(ISERROR(VLOOKUP($C35,'START LİSTE'!$B$6:$F$814,4,0)),"",VLOOKUP($C35,'START LİSTE'!$B$6:$F$814,4,0))</f>
        <v>T</v>
      </c>
      <c r="F35" s="133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28</v>
      </c>
      <c r="H35" s="17">
        <f>IF(OR(E35="",E35="F",F35="DQ",F35="DNF",F35="DNS",F35=""),"-",VLOOKUP(C35,'FERDİ SONUÇ'!$B$6:$H$1007,7,0))</f>
        <v>28</v>
      </c>
      <c r="I35" s="20">
        <f>IF(ISERROR(SMALL(H34:H37,2)),"-",SMALL(H34:H37,2))</f>
        <v>28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7</v>
      </c>
      <c r="B36" s="15" t="str">
        <f>IF(ISERROR(VLOOKUP(C34,'START LİSTE'!$B$6:$F$814,3,0)),"",VLOOKUP(C34,'START LİSTE'!$B$6:$F$814,3,0))</f>
        <v>BAYBURT</v>
      </c>
      <c r="C36" s="34">
        <v>693</v>
      </c>
      <c r="D36" s="16" t="str">
        <f>IF(ISERROR(VLOOKUP($C36,'START LİSTE'!$B$6:$F$814,2,0)),"",VLOOKUP($C36,'START LİSTE'!$B$6:$F$814,2,0))</f>
        <v>EMİRCAN BEKTAŞ</v>
      </c>
      <c r="E36" s="17" t="str">
        <f>IF(ISERROR(VLOOKUP($C36,'START LİSTE'!$B$6:$F$814,4,0)),"",VLOOKUP($C36,'START LİSTE'!$B$6:$F$814,4,0))</f>
        <v>T</v>
      </c>
      <c r="F36" s="133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29</v>
      </c>
      <c r="H36" s="17">
        <f>IF(OR(E36="",E36="F",F36="DQ",F36="DNF",F36="DNS",F36=""),"-",VLOOKUP(C36,'FERDİ SONUÇ'!$B$6:$H$1007,7,0))</f>
        <v>29</v>
      </c>
      <c r="I36" s="20">
        <f>IF(ISERROR(SMALL(H34:H37,3)),"-",SMALL(H34:H37,3))</f>
        <v>29</v>
      </c>
      <c r="J36" s="22">
        <f>IF(C34="","",IF(OR(I34="-",I35="-",I36="-"),"DQ",SUM(I34,I35,I36)))</f>
        <v>83</v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Giresun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2.Bölge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Giresun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2000-2001 Doğumlu Erkekler</v>
      </c>
      <c r="B4" s="167"/>
      <c r="C4" s="168" t="str">
        <f>KAPAK!B25</f>
        <v>2000 Metre</v>
      </c>
      <c r="D4" s="168"/>
      <c r="E4" s="53"/>
      <c r="F4" s="169">
        <f>KAPAK!B28</f>
        <v>41754.458333333336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250</v>
      </c>
      <c r="D6" s="8" t="str">
        <f>IF(ISERROR(VLOOKUP($C6,'START LİSTE'!$B$6:$F$814,2,0)),"",VLOOKUP($C6,'START LİSTE'!$B$6:$F$814,2,0))</f>
        <v>FATİH FURKAN AKIN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0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251</v>
      </c>
      <c r="D7" s="16" t="str">
        <f>IF(ISERROR(VLOOKUP($C7,'START LİSTE'!$B$6:$F$814,2,0)),"",VLOOKUP($C7,'START LİSTE'!$B$6:$F$814,2,0))</f>
        <v>M.TAHA TANAS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0</v>
      </c>
      <c r="G7" s="58">
        <f>IF(OR(E7="",F7="DQ",F7="DNF",F7="DNS",F7=""),"-",VLOOKUP(C7,'FERDİ SONUÇ'!$B$6:$H$1007,7,0))</f>
        <v>3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ERZURUM</v>
      </c>
      <c r="C8" s="57">
        <f>IF(A8="","",VLOOKUP(A8,'TAKIM KAYIT'!$A$6:$J$65,3,FALSE))</f>
        <v>252</v>
      </c>
      <c r="D8" s="16" t="str">
        <f>IF(ISERROR(VLOOKUP($C8,'START LİSTE'!$B$6:$F$814,2,0)),"",VLOOKUP($C8,'START LİSTE'!$B$6:$F$814,2,0))</f>
        <v>ENES YAZICI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0</v>
      </c>
      <c r="G8" s="58">
        <f>IF(OR(E8="",F8="DQ",F8="DNF",F8="DNS",F8=""),"-",VLOOKUP(C8,'FERDİ SONUÇ'!$B$6:$H$1007,7,0))</f>
        <v>9</v>
      </c>
      <c r="H8" s="22">
        <f>IF(A8="","",VLOOKUP(A8,'TAKIM KAYIT'!$A$6:$K$65,10,FALSE))</f>
        <v>13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253</v>
      </c>
      <c r="D9" s="16" t="str">
        <f>IF(ISERROR(VLOOKUP($C9,'START LİSTE'!$B$6:$F$814,2,0)),"",VLOOKUP($C9,'START LİSTE'!$B$6:$F$814,2,0))</f>
        <v>SEDAT ÖZTÜRK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0</v>
      </c>
      <c r="G9" s="58">
        <f>IF(OR(E9="",F9="DQ",F9="DNF",F9="DNS",F9=""),"-",VLOOKUP(C9,'FERDİ SONUÇ'!$B$6:$H$1007,7,0))</f>
        <v>11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120</v>
      </c>
      <c r="D10" s="8" t="str">
        <f>IF(ISERROR(VLOOKUP($C10,'START LİSTE'!$B$6:$F$814,2,0)),"",VLOOKUP($C10,'START LİSTE'!$B$6:$F$814,2,0))</f>
        <v>HADİS BÖRÜ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0</v>
      </c>
      <c r="G10" s="56">
        <f>IF(OR(E10="",F10="DQ",F10="DNF",F10="DNS",F10=""),"-",VLOOKUP(C10,'FERDİ SONUÇ'!$B$6:$H$1007,7,0))</f>
        <v>2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121</v>
      </c>
      <c r="D11" s="16" t="str">
        <f>IF(ISERROR(VLOOKUP($C11,'START LİSTE'!$B$6:$F$814,2,0)),"",VLOOKUP($C11,'START LİSTE'!$B$6:$F$814,2,0))</f>
        <v>NEZİR ELHANSU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0</v>
      </c>
      <c r="G11" s="58">
        <f>IF(OR(E11="",F11="DQ",F11="DNF",F11="DNS",F11=""),"-",VLOOKUP(C11,'FERDİ SONUÇ'!$B$6:$H$1007,7,0))</f>
        <v>6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BİNGÖL</v>
      </c>
      <c r="C12" s="57">
        <f>IF(A12="","",VLOOKUP(A12,'TAKIM KAYIT'!$A$6:$J$65,3,FALSE))</f>
        <v>122</v>
      </c>
      <c r="D12" s="16" t="str">
        <f>IF(ISERROR(VLOOKUP($C12,'START LİSTE'!$B$6:$F$814,2,0)),"",VLOOKUP($C12,'START LİSTE'!$B$6:$F$814,2,0))</f>
        <v>ÖMER UÇAR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0</v>
      </c>
      <c r="G12" s="58">
        <f>IF(OR(E12="",F12="DQ",F12="DNF",F12="DNS",F12=""),"-",VLOOKUP(C12,'FERDİ SONUÇ'!$B$6:$H$1007,7,0))</f>
        <v>7</v>
      </c>
      <c r="H12" s="22">
        <f>IF(A12="","",VLOOKUP(A12,'TAKIM KAYIT'!$A$6:$J$65,10,FALSE))</f>
        <v>15</v>
      </c>
    </row>
    <row r="13" spans="1:8" ht="14.25" customHeight="1">
      <c r="A13" s="14"/>
      <c r="B13" s="15"/>
      <c r="C13" s="57">
        <f>IF(A12="","",INDEX('TAKIM KAYIT'!$C$6:$C$65,MATCH(C12,'TAKIM KAYIT'!$C$6:$C$65,0)+1))</f>
        <v>123</v>
      </c>
      <c r="D13" s="16" t="str">
        <f>IF(ISERROR(VLOOKUP($C13,'START LİSTE'!$B$6:$F$814,2,0)),"",VLOOKUP($C13,'START LİSTE'!$B$6:$F$814,2,0))</f>
        <v>YASİR BİRGİN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15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290</v>
      </c>
      <c r="D14" s="8" t="str">
        <f>IF(ISERROR(VLOOKUP($C14,'START LİSTE'!$B$6:$F$814,2,0)),"",VLOOKUP($C14,'START LİSTE'!$B$6:$F$814,2,0))</f>
        <v>RECEP TURAN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0</v>
      </c>
      <c r="G14" s="56">
        <f>IF(OR(E14="",F14="DQ",F14="DNF",F14="DNS",F14=""),"-",VLOOKUP(C14,'FERDİ SONUÇ'!$B$6:$H$1007,7,0))</f>
        <v>16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291</v>
      </c>
      <c r="D15" s="16" t="str">
        <f>IF(ISERROR(VLOOKUP($C15,'START LİSTE'!$B$6:$F$814,2,0)),"",VLOOKUP($C15,'START LİSTE'!$B$6:$F$814,2,0))</f>
        <v>SERKAN GÜLLÜ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0</v>
      </c>
      <c r="G15" s="58">
        <f>IF(OR(E15="",F15="DQ",F15="DNF",F15="DNS",F15=""),"-",VLOOKUP(C15,'FERDİ SONUÇ'!$B$6:$H$1007,7,0))</f>
        <v>17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GÜMÜŞHANE</v>
      </c>
      <c r="C16" s="57">
        <f>IF(A16="","",VLOOKUP(A16,'TAKIM KAYIT'!$A$6:$J$65,3,FALSE))</f>
        <v>292</v>
      </c>
      <c r="D16" s="16" t="str">
        <f>IF(ISERROR(VLOOKUP($C16,'START LİSTE'!$B$6:$F$814,2,0)),"",VLOOKUP($C16,'START LİSTE'!$B$6:$F$814,2,0))</f>
        <v>SİNAN İNCİR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14</v>
      </c>
      <c r="H16" s="22">
        <f>IF(A16="","",VLOOKUP(A16,'TAKIM KAYIT'!$A$6:$K$65,10,FALSE))</f>
        <v>43</v>
      </c>
    </row>
    <row r="17" spans="1:8" ht="14.25" customHeight="1">
      <c r="A17" s="14"/>
      <c r="B17" s="15"/>
      <c r="C17" s="57">
        <f>IF(A16="","",INDEX('TAKIM KAYIT'!$C$6:$C$65,MATCH(C16,'TAKIM KAYIT'!$C$6:$C$65,0)+1))</f>
        <v>293</v>
      </c>
      <c r="D17" s="16" t="str">
        <f>IF(ISERROR(VLOOKUP($C17,'START LİSTE'!$B$6:$F$814,2,0)),"",VLOOKUP($C17,'START LİSTE'!$B$6:$F$814,2,0))</f>
        <v>SERKAN KABADAYI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13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610</v>
      </c>
      <c r="D18" s="8" t="str">
        <f>IF(ISERROR(VLOOKUP($C18,'START LİSTE'!$B$6:$F$814,2,0)),"",VLOOKUP($C18,'START LİSTE'!$B$6:$F$814,2,0))</f>
        <v>TOLGA  İPEK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0</v>
      </c>
      <c r="G18" s="12">
        <f>IF(OR(E18="",F18="DQ",F18="DNF",F18="DNS",F18=""),"-",VLOOKUP(C18,'FERDİ SONUÇ'!$B$6:$H$1007,7,0))</f>
        <v>5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611</v>
      </c>
      <c r="D19" s="16" t="str">
        <f>IF(ISERROR(VLOOKUP($C19,'START LİSTE'!$B$6:$F$814,2,0)),"",VLOOKUP($C19,'START LİSTE'!$B$6:$F$814,2,0))</f>
        <v>ALPEREN  SARAÇ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21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TRABZON </v>
      </c>
      <c r="C20" s="57">
        <f>IF(A20="","",VLOOKUP(A20,'TAKIM KAYIT'!$A$6:$J$65,3,FALSE))</f>
        <v>612</v>
      </c>
      <c r="D20" s="16" t="str">
        <f>IF(ISERROR(VLOOKUP($C20,'START LİSTE'!$B$6:$F$814,2,0)),"",VLOOKUP($C20,'START LİSTE'!$B$6:$F$814,2,0))</f>
        <v>MUHAMMET ALİ ÇAKIR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19</v>
      </c>
      <c r="H20" s="22">
        <f>IF(A20="","",VLOOKUP(A20,'TAKIM KAYIT'!$A$6:$K$65,10,FALSE))</f>
        <v>45</v>
      </c>
    </row>
    <row r="21" spans="1:8" ht="14.25" customHeight="1">
      <c r="A21" s="14"/>
      <c r="B21" s="15"/>
      <c r="C21" s="57">
        <f>IF(A20="","",INDEX('TAKIM KAYIT'!$C$6:$C$65,MATCH(C20,'TAKIM KAYIT'!$C$6:$C$65,0)+1))</f>
        <v>613</v>
      </c>
      <c r="D21" s="16" t="str">
        <f>IF(ISERROR(VLOOKUP($C21,'START LİSTE'!$B$6:$F$814,2,0)),"",VLOOKUP($C21,'START LİSTE'!$B$6:$F$814,2,0))</f>
        <v>İSMETHAN KAPUCU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22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620</v>
      </c>
      <c r="D22" s="8" t="str">
        <f>IF(ISERROR(VLOOKUP($C22,'START LİSTE'!$B$6:$F$814,2,0)),"",VLOOKUP($C22,'START LİSTE'!$B$6:$F$814,2,0))</f>
        <v>YAĞIZ BERKE ÖZTÜRK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8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621</v>
      </c>
      <c r="D23" s="16" t="str">
        <f>IF(ISERROR(VLOOKUP($C23,'START LİSTE'!$B$6:$F$814,2,0)),"",VLOOKUP($C23,'START LİSTE'!$B$6:$F$814,2,0))</f>
        <v>ÜNAL AL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18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TUNCELİ </v>
      </c>
      <c r="C24" s="57">
        <f>IF(A24="","",VLOOKUP(A24,'TAKIM KAYIT'!$A$6:$J$65,3,FALSE))</f>
        <v>622</v>
      </c>
      <c r="D24" s="16" t="str">
        <f>IF(ISERROR(VLOOKUP($C24,'START LİSTE'!$B$6:$F$814,2,0)),"",VLOOKUP($C24,'START LİSTE'!$B$6:$F$814,2,0))</f>
        <v>YILMAZ AY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20</v>
      </c>
      <c r="H24" s="22">
        <f>IF(A24="","",VLOOKUP(A24,'TAKIM KAYIT'!$A$6:$K$65,10,FALSE))</f>
        <v>46</v>
      </c>
    </row>
    <row r="25" spans="1:8" ht="14.25" customHeight="1">
      <c r="A25" s="14"/>
      <c r="B25" s="15"/>
      <c r="C25" s="57">
        <f>IF(A24="","",INDEX('TAKIM KAYIT'!$C$6:$C$65,MATCH(C24,'TAKIM KAYIT'!$C$6:$C$65,0)+1))</f>
        <v>623</v>
      </c>
      <c r="D25" s="16" t="str">
        <f>IF(ISERROR(VLOOKUP($C25,'START LİSTE'!$B$6:$F$814,2,0)),"",VLOOKUP($C25,'START LİSTE'!$B$6:$F$814,2,0))</f>
        <v>ONUR KAYA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27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240</v>
      </c>
      <c r="D26" s="8" t="str">
        <f>IF(ISERROR(VLOOKUP($C26,'START LİSTE'!$B$6:$F$814,2,0)),"",VLOOKUP($C26,'START LİSTE'!$B$6:$F$814,2,0))</f>
        <v>DENİZHAN YEŞİLDAL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12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244</v>
      </c>
      <c r="D27" s="16" t="str">
        <f>IF(ISERROR(VLOOKUP($C27,'START LİSTE'!$B$6:$F$814,2,0)),"",VLOOKUP($C27,'START LİSTE'!$B$6:$F$814,2,0))</f>
        <v>İSMAİL KAHRAMAN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24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ERZİNCAN</v>
      </c>
      <c r="C28" s="57">
        <f>IF(A28="","",VLOOKUP(A28,'TAKIM KAYIT'!$A$6:$J$65,3,FALSE))</f>
        <v>245</v>
      </c>
      <c r="D28" s="16" t="str">
        <f>IF(ISERROR(VLOOKUP($C28,'START LİSTE'!$B$6:$F$814,2,0)),"",VLOOKUP($C28,'START LİSTE'!$B$6:$F$814,2,0))</f>
        <v>SEDAT TAŞTAN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23</v>
      </c>
      <c r="H28" s="22">
        <f>IF(A28="","",VLOOKUP(A28,'TAKIM KAYIT'!$A$6:$K$65,10,FALSE))</f>
        <v>59</v>
      </c>
    </row>
    <row r="29" spans="1:8" ht="14.25" customHeight="1">
      <c r="A29" s="14"/>
      <c r="B29" s="15"/>
      <c r="C29" s="57">
        <f>IF(A28="","",INDEX('TAKIM KAYIT'!$C$6:$C$65,MATCH(C28,'TAKIM KAYIT'!$C$6:$C$65,0)+1))</f>
        <v>243</v>
      </c>
      <c r="D29" s="16" t="str">
        <f>IF(ISERROR(VLOOKUP($C29,'START LİSTE'!$B$6:$F$814,2,0)),"",VLOOKUP($C29,'START LİSTE'!$B$6:$F$814,2,0))</f>
        <v>FERHAT LARÇİN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25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691</v>
      </c>
      <c r="D30" s="8" t="str">
        <f>IF(ISERROR(VLOOKUP($C30,'START LİSTE'!$B$6:$F$814,2,0)),"",VLOOKUP($C30,'START LİSTE'!$B$6:$F$814,2,0))</f>
        <v>YUNUS EMRE DEMİRHAN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26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692</v>
      </c>
      <c r="D31" s="16" t="str">
        <f>IF(ISERROR(VLOOKUP($C31,'START LİSTE'!$B$6:$F$814,2,0)),"",VLOOKUP($C31,'START LİSTE'!$B$6:$F$814,2,0))</f>
        <v>ABDULLAH KURT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28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BAYBURT</v>
      </c>
      <c r="C32" s="57">
        <f>IF(A32="","",VLOOKUP(A32,'TAKIM KAYIT'!$A$6:$J$65,3,FALSE))</f>
        <v>693</v>
      </c>
      <c r="D32" s="16" t="str">
        <f>IF(ISERROR(VLOOKUP($C32,'START LİSTE'!$B$6:$F$814,2,0)),"",VLOOKUP($C32,'START LİSTE'!$B$6:$F$814,2,0))</f>
        <v>EMİRCAN BEKTAŞ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29</v>
      </c>
      <c r="H32" s="22">
        <f>IF(A32="","",VLOOKUP(A32,'TAKIM KAYIT'!$A$6:$K$65,10,FALSE))</f>
        <v>83</v>
      </c>
    </row>
    <row r="33" spans="1:8" ht="14.25" customHeight="1">
      <c r="A33" s="14"/>
      <c r="B33" s="15"/>
      <c r="C33" s="57">
        <f>IF(A32="","",INDEX('TAKIM KAYIT'!$C$6:$C$65,MATCH(C32,'TAKIM KAYIT'!$C$6:$C$65,0)+1))</f>
        <v>0</v>
      </c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280</v>
      </c>
      <c r="D34" s="8" t="str">
        <f>IF(ISERROR(VLOOKUP($C34,'START LİSTE'!$B$6:$F$814,2,0)),"",VLOOKUP($C34,'START LİSTE'!$B$6:$F$814,2,0))</f>
        <v>ONUR MÜNİKLİOĞLU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0</v>
      </c>
      <c r="G34" s="12">
        <f>IF(OR(E34="",F34="DQ",F34="DNF",F34="DNS",F34=""),"-",VLOOKUP(C34,'FERDİ SONUÇ'!$B$6:$H$1007,7,0))</f>
        <v>4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281</v>
      </c>
      <c r="D35" s="16" t="str">
        <f>IF(ISERROR(VLOOKUP($C35,'START LİSTE'!$B$6:$F$814,2,0)),"",VLOOKUP($C35,'START LİSTE'!$B$6:$F$814,2,0))</f>
        <v>FATİH YILMAZ </v>
      </c>
      <c r="E35" s="17" t="str">
        <f>IF(ISERROR(VLOOKUP($C35,'START LİSTE'!$B$6:$F$814,4,0)),"",VLOOKUP($C35,'START LİSTE'!$B$6:$F$814,4,0))</f>
        <v>T</v>
      </c>
      <c r="F35" s="18" t="str">
        <f>IF(ISERROR(VLOOKUP($C35,'FERDİ SONUÇ'!$B$6:$H$1007,6,0)),"",VLOOKUP($C35,'FERDİ SONUÇ'!$B$6:$H$1007,6,0))</f>
        <v>DNF</v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  <v>1020</v>
      </c>
      <c r="B36" s="15" t="str">
        <f>IF(A36="","",VLOOKUP(A36,'TAKIM KAYIT'!$A$6:$J$65,2,FALSE))</f>
        <v>GİRESUN</v>
      </c>
      <c r="C36" s="57">
        <f>IF(A36="","",VLOOKUP(A36,'TAKIM KAYIT'!$A$6:$J$65,3,FALSE))</f>
        <v>282</v>
      </c>
      <c r="D36" s="16" t="str">
        <f>IF(ISERROR(VLOOKUP($C36,'START LİSTE'!$B$6:$F$814,2,0)),"",VLOOKUP($C36,'START LİSTE'!$B$6:$F$814,2,0))</f>
        <v>COŞKUN ÖZDEMİR </v>
      </c>
      <c r="E36" s="17" t="str">
        <f>IF(ISERROR(VLOOKUP($C36,'START LİSTE'!$B$6:$F$814,4,0)),"",VLOOKUP($C36,'START LİSTE'!$B$6:$F$814,4,0))</f>
        <v>T</v>
      </c>
      <c r="F36" s="18">
        <f>IF(ISERROR(VLOOKUP($C36,'FERDİ SONUÇ'!$B$6:$H$1007,6,0)),"",VLOOKUP($C36,'FERDİ SONUÇ'!$B$6:$H$1007,6,0))</f>
        <v>0</v>
      </c>
      <c r="G36" s="20">
        <f>IF(OR(E36="",F36="DQ",F36="DNF",F36="DNS",F36=""),"-",VLOOKUP(C36,'FERDİ SONUÇ'!$B$6:$H$1007,7,0))</f>
        <v>10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284</v>
      </c>
      <c r="D37" s="26" t="str">
        <f>IF(ISERROR(VLOOKUP($C37,'START LİSTE'!$B$6:$F$814,2,0)),"",VLOOKUP($C37,'START LİSTE'!$B$6:$F$814,2,0))</f>
        <v>MURAT TÜTÜNCÜ</v>
      </c>
      <c r="E37" s="27" t="str">
        <f>IF(ISERROR(VLOOKUP($C37,'START LİSTE'!$B$6:$F$814,4,0)),"",VLOOKUP($C37,'START LİSTE'!$B$6:$F$814,4,0))</f>
        <v>T</v>
      </c>
      <c r="F37" s="28" t="str">
        <f>IF(ISERROR(VLOOKUP($C37,'FERDİ SONUÇ'!$B$6:$H$1007,6,0)),"",VLOOKUP($C37,'FERDİ SONUÇ'!$B$6:$H$1007,6,0))</f>
        <v>DNF</v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2014-04-01T14:57:04Z</cp:lastPrinted>
  <dcterms:created xsi:type="dcterms:W3CDTF">2008-08-11T14:10:37Z</dcterms:created>
  <dcterms:modified xsi:type="dcterms:W3CDTF">2014-04-25T10:53:16Z</dcterms:modified>
  <cp:category/>
  <cp:version/>
  <cp:contentType/>
  <cp:contentStatus/>
</cp:coreProperties>
</file>