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20490" windowHeight="7920" tabRatio="894" activeTab="4"/>
  </bookViews>
  <sheets>
    <sheet name="KAPAK" sheetId="1" r:id="rId1"/>
    <sheet name="START LİSTE" sheetId="2" r:id="rId2"/>
    <sheet name="FERDİ SONUÇ" sheetId="3" r:id="rId3"/>
    <sheet name="TAKIM KAYIT" sheetId="4" state="hidden" r:id="rId4"/>
    <sheet name="TAKIM SONUÇ" sheetId="5" r:id="rId5"/>
  </sheets>
  <definedNames>
    <definedName name="EsasPuan" localSheetId="0">#REF!</definedName>
    <definedName name="EsasPuan">#REF!</definedName>
    <definedName name="Kodlama" localSheetId="0">#REF!</definedName>
    <definedName name="Kodlama">#REF!</definedName>
    <definedName name="Puanlama" localSheetId="0">#REF!</definedName>
    <definedName name="Puanlama">#REF!</definedName>
    <definedName name="Sonuc" localSheetId="0">#REF!</definedName>
    <definedName name="Sonuc">#REF!</definedName>
    <definedName name="Sporcular" localSheetId="0">#REF!</definedName>
    <definedName name="Sporcular">#REF!</definedName>
    <definedName name="TakımData" localSheetId="0">#REF!</definedName>
    <definedName name="TakımData">#REF!</definedName>
    <definedName name="TakımKod" localSheetId="0">#REF!</definedName>
    <definedName name="TakımKod">#REF!</definedName>
    <definedName name="TakımKod2" localSheetId="0">#REF!</definedName>
    <definedName name="TakımKod2">#REF!</definedName>
    <definedName name="TakımPuan" localSheetId="0">#REF!</definedName>
    <definedName name="TakımPuan">#REF!</definedName>
    <definedName name="ToplamPuanlar" localSheetId="0">#REF!</definedName>
    <definedName name="ToplamPuanlar">#REF!</definedName>
    <definedName name="_xlnm.Print_Area" localSheetId="2">'FERDİ SONUÇ'!$A$1:$H$32</definedName>
    <definedName name="_xlnm.Print_Area" localSheetId="1">'START LİSTE'!$A$1:$F$33</definedName>
    <definedName name="_xlnm.Print_Area" localSheetId="3">'TAKIM KAYIT'!$A$1:$J$33</definedName>
    <definedName name="_xlnm.Print_Area" localSheetId="4">'TAKIM SONUÇ'!$A$1:$H$33</definedName>
    <definedName name="_xlnm.Print_Titles" localSheetId="2">'FERDİ SONUÇ'!$4:$5</definedName>
    <definedName name="_xlnm.Print_Titles" localSheetId="1">'START LİSTE'!$4:$5</definedName>
    <definedName name="_xlnm.Print_Titles" localSheetId="3">'TAKIM KAYIT'!$4:$5</definedName>
    <definedName name="_xlnm.Print_Titles" localSheetId="4">'TAKIM SONUÇ'!$4:$5</definedName>
  </definedNames>
  <calcPr fullCalcOnLoad="1"/>
</workbook>
</file>

<file path=xl/sharedStrings.xml><?xml version="1.0" encoding="utf-8"?>
<sst xmlns="http://schemas.openxmlformats.org/spreadsheetml/2006/main" count="123" uniqueCount="58">
  <si>
    <t>Sıra No</t>
  </si>
  <si>
    <t>Göğüs No</t>
  </si>
  <si>
    <t>Doğum Tarihi</t>
  </si>
  <si>
    <t>Adı Soyadı</t>
  </si>
  <si>
    <t>Derecesi</t>
  </si>
  <si>
    <t>Takım Sırası</t>
  </si>
  <si>
    <t>Takım Puanı</t>
  </si>
  <si>
    <t>Derece</t>
  </si>
  <si>
    <t>Takım
Ferdi</t>
  </si>
  <si>
    <t>Geliş Sırası</t>
  </si>
  <si>
    <t>Yarışma Adı  :</t>
  </si>
  <si>
    <t>Mesafe  :</t>
  </si>
  <si>
    <t>Kategori  :</t>
  </si>
  <si>
    <t>Yarışma Yeri  :</t>
  </si>
  <si>
    <t>Puan</t>
  </si>
  <si>
    <t>Geliş Puanı</t>
  </si>
  <si>
    <t>Yarışma Tarihi-Saati  :</t>
  </si>
  <si>
    <t>İli - Kulüp/Okul Adı</t>
  </si>
  <si>
    <t>1500 Metre</t>
  </si>
  <si>
    <t>2002-2003 Doğumlu Kızlar</t>
  </si>
  <si>
    <t>BURÇİN KANIK</t>
  </si>
  <si>
    <t>T</t>
  </si>
  <si>
    <t>ŞEHRİBAN AKKURT</t>
  </si>
  <si>
    <t>SELCAN KORKMAZ</t>
  </si>
  <si>
    <t>ALEYNA GÜNDEM</t>
  </si>
  <si>
    <t>AYDIN</t>
  </si>
  <si>
    <t>ÖZLEM BAŞARAN</t>
  </si>
  <si>
    <t>MELEKNUR BAVUT</t>
  </si>
  <si>
    <t>YELİZ KADEM</t>
  </si>
  <si>
    <t>GAMZE TURGUT</t>
  </si>
  <si>
    <t>MUĞLA</t>
  </si>
  <si>
    <t>EDANUR YAVUZ</t>
  </si>
  <si>
    <t>ASİYE NUR SANCAR</t>
  </si>
  <si>
    <t>ASLIHAN EROL</t>
  </si>
  <si>
    <t>HATİCE ÖZBALCI</t>
  </si>
  <si>
    <t>ISPARTA</t>
  </si>
  <si>
    <t>HÜLYA BALAMİR</t>
  </si>
  <si>
    <t>DENİZLİ</t>
  </si>
  <si>
    <t>SEVİLAY SALDIRAN</t>
  </si>
  <si>
    <t>CEYLAN DEMİR</t>
  </si>
  <si>
    <t>BAHAR YARIMTEPE</t>
  </si>
  <si>
    <t>AFYONKARAHİSAR</t>
  </si>
  <si>
    <t>SULTAN ŞAHAN</t>
  </si>
  <si>
    <t>MİRAY NİSA ÜRÜN</t>
  </si>
  <si>
    <t>SİBEL CAN</t>
  </si>
  <si>
    <t>ANTALYA</t>
  </si>
  <si>
    <t>HİRA NUR KARAKUŞ</t>
  </si>
  <si>
    <t>ASLI ATAN</t>
  </si>
  <si>
    <t>İREM DALCI</t>
  </si>
  <si>
    <r>
      <t xml:space="preserve">Atletizm Geliştirme Projesi </t>
    </r>
    <r>
      <rPr>
        <b/>
        <i/>
        <sz val="12"/>
        <color indexed="10"/>
        <rFont val="Cambria"/>
        <family val="1"/>
      </rPr>
      <t>8.Bölge</t>
    </r>
    <r>
      <rPr>
        <b/>
        <i/>
        <sz val="12"/>
        <color indexed="30"/>
        <rFont val="Cambria"/>
        <family val="1"/>
      </rPr>
      <t xml:space="preserve"> Kros Yarışmaları</t>
    </r>
  </si>
  <si>
    <t>Isparta</t>
  </si>
  <si>
    <r>
      <rPr>
        <b/>
        <i/>
        <sz val="14"/>
        <color indexed="8"/>
        <rFont val="Cambria"/>
        <family val="1"/>
      </rPr>
      <t xml:space="preserve">Türkiye Atletizm Federasyonu
</t>
    </r>
    <r>
      <rPr>
        <b/>
        <i/>
        <sz val="14"/>
        <color indexed="10"/>
        <rFont val="Cambria"/>
        <family val="1"/>
      </rPr>
      <t>Isparta</t>
    </r>
    <r>
      <rPr>
        <b/>
        <i/>
        <sz val="12"/>
        <color indexed="10"/>
        <rFont val="Cambria"/>
        <family val="1"/>
      </rPr>
      <t>Atletizm İl Temsilciliği</t>
    </r>
  </si>
  <si>
    <t>ELİF SU KEYİK</t>
  </si>
  <si>
    <t>BURDUR</t>
  </si>
  <si>
    <t>ŞERİFE BELGE</t>
  </si>
  <si>
    <t>GAMZE GÜZELOĞLU</t>
  </si>
  <si>
    <t>MERVE ŞENOL</t>
  </si>
  <si>
    <t>MERVE BALIK</t>
  </si>
</sst>
</file>

<file path=xl/styles.xml><?xml version="1.0" encoding="utf-8"?>
<styleSheet xmlns="http://schemas.openxmlformats.org/spreadsheetml/2006/main">
  <numFmts count="3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[$-41F]d\ mmmm\ yyyy;@"/>
    <numFmt numFmtId="181" formatCode="[$-F800]dddd\,\ mmmm\ dd\,\ yyyy"/>
    <numFmt numFmtId="182" formatCode="00\.00"/>
    <numFmt numFmtId="183" formatCode="[$-41F]dd\ mmmm\ yyyy\ dddd"/>
    <numFmt numFmtId="184" formatCode="[$-41F]d\ mmmm\ yyyy\ h:mm;@"/>
    <numFmt numFmtId="185" formatCode="00\.00\.00"/>
    <numFmt numFmtId="186" formatCode="00\:00"/>
  </numFmts>
  <fonts count="59">
    <font>
      <sz val="10"/>
      <name val="Arial Tur"/>
      <family val="0"/>
    </font>
    <font>
      <sz val="11"/>
      <color indexed="8"/>
      <name val="Calibri"/>
      <family val="2"/>
    </font>
    <font>
      <sz val="8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8"/>
      <name val="Cambria"/>
      <family val="1"/>
    </font>
    <font>
      <b/>
      <sz val="14"/>
      <name val="Cambria"/>
      <family val="1"/>
    </font>
    <font>
      <b/>
      <i/>
      <sz val="18"/>
      <color indexed="10"/>
      <name val="Cambria"/>
      <family val="1"/>
    </font>
    <font>
      <b/>
      <i/>
      <sz val="14"/>
      <color indexed="8"/>
      <name val="Cambria"/>
      <family val="1"/>
    </font>
    <font>
      <b/>
      <i/>
      <sz val="9"/>
      <name val="Cambria"/>
      <family val="1"/>
    </font>
    <font>
      <b/>
      <i/>
      <sz val="8"/>
      <name val="Cambria"/>
      <family val="1"/>
    </font>
    <font>
      <b/>
      <i/>
      <sz val="12"/>
      <color indexed="10"/>
      <name val="Cambria"/>
      <family val="1"/>
    </font>
    <font>
      <b/>
      <i/>
      <sz val="12"/>
      <color indexed="30"/>
      <name val="Cambria"/>
      <family val="1"/>
    </font>
    <font>
      <b/>
      <i/>
      <sz val="14"/>
      <color indexed="10"/>
      <name val="Cambria"/>
      <family val="1"/>
    </font>
    <font>
      <sz val="10"/>
      <name val="Cambria"/>
      <family val="1"/>
    </font>
    <font>
      <sz val="10"/>
      <color indexed="9"/>
      <name val="Cambria"/>
      <family val="1"/>
    </font>
    <font>
      <b/>
      <sz val="10"/>
      <name val="Cambria"/>
      <family val="1"/>
    </font>
    <font>
      <b/>
      <sz val="12"/>
      <name val="Cambria"/>
      <family val="1"/>
    </font>
    <font>
      <sz val="10"/>
      <color indexed="8"/>
      <name val="Cambria"/>
      <family val="1"/>
    </font>
    <font>
      <b/>
      <sz val="10"/>
      <color indexed="10"/>
      <name val="Cambria"/>
      <family val="1"/>
    </font>
    <font>
      <b/>
      <i/>
      <sz val="18"/>
      <color indexed="56"/>
      <name val="Cambria"/>
      <family val="1"/>
    </font>
    <font>
      <b/>
      <i/>
      <sz val="22"/>
      <color indexed="56"/>
      <name val="Cambria"/>
      <family val="1"/>
    </font>
    <font>
      <b/>
      <i/>
      <sz val="12"/>
      <color indexed="56"/>
      <name val="Cambria"/>
      <family val="1"/>
    </font>
    <font>
      <b/>
      <i/>
      <sz val="11"/>
      <color indexed="8"/>
      <name val="Cambria"/>
      <family val="1"/>
    </font>
    <font>
      <b/>
      <sz val="12"/>
      <color indexed="10"/>
      <name val="Cambria"/>
      <family val="1"/>
    </font>
    <font>
      <b/>
      <i/>
      <sz val="11"/>
      <color indexed="30"/>
      <name val="Cambria"/>
      <family val="1"/>
    </font>
    <font>
      <b/>
      <i/>
      <sz val="12"/>
      <color indexed="8"/>
      <name val="Cambria"/>
      <family val="1"/>
    </font>
    <font>
      <b/>
      <sz val="12"/>
      <color indexed="8"/>
      <name val="Cambria"/>
      <family val="1"/>
    </font>
    <font>
      <b/>
      <sz val="11"/>
      <name val="Cambria"/>
      <family val="1"/>
    </font>
    <font>
      <b/>
      <sz val="11"/>
      <color indexed="8"/>
      <name val="Cambria"/>
      <family val="1"/>
    </font>
    <font>
      <b/>
      <sz val="11"/>
      <color indexed="10"/>
      <name val="Cambria"/>
      <family val="1"/>
    </font>
    <font>
      <sz val="10"/>
      <color theme="0"/>
      <name val="Cambria"/>
      <family val="1"/>
    </font>
    <font>
      <b/>
      <sz val="10"/>
      <color rgb="FFFF0000"/>
      <name val="Cambria"/>
      <family val="1"/>
    </font>
    <font>
      <b/>
      <i/>
      <sz val="18"/>
      <color rgb="FF002060"/>
      <name val="Cambria"/>
      <family val="1"/>
    </font>
    <font>
      <b/>
      <i/>
      <sz val="22"/>
      <color rgb="FF002060"/>
      <name val="Cambria"/>
      <family val="1"/>
    </font>
    <font>
      <b/>
      <i/>
      <sz val="12"/>
      <color rgb="FF002060"/>
      <name val="Cambria"/>
      <family val="1"/>
    </font>
    <font>
      <b/>
      <i/>
      <sz val="12"/>
      <color rgb="FFFF0000"/>
      <name val="Cambria"/>
      <family val="1"/>
    </font>
    <font>
      <b/>
      <i/>
      <sz val="11"/>
      <color theme="1"/>
      <name val="Cambria"/>
      <family val="1"/>
    </font>
    <font>
      <sz val="10"/>
      <color theme="1"/>
      <name val="Cambria"/>
      <family val="1"/>
    </font>
    <font>
      <b/>
      <sz val="12"/>
      <color rgb="FFFF0000"/>
      <name val="Cambria"/>
      <family val="1"/>
    </font>
    <font>
      <b/>
      <i/>
      <sz val="12"/>
      <color rgb="FF0070C0"/>
      <name val="Cambria"/>
      <family val="1"/>
    </font>
    <font>
      <b/>
      <i/>
      <sz val="11"/>
      <color rgb="FF0070C0"/>
      <name val="Cambria"/>
      <family val="1"/>
    </font>
    <font>
      <b/>
      <i/>
      <sz val="12"/>
      <color theme="1"/>
      <name val="Cambria"/>
      <family val="1"/>
    </font>
    <font>
      <b/>
      <sz val="12"/>
      <color theme="1"/>
      <name val="Cambria"/>
      <family val="1"/>
    </font>
    <font>
      <b/>
      <sz val="11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E1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D9FFFF"/>
        <bgColor indexed="64"/>
      </patternFill>
    </fill>
    <fill>
      <patternFill patternType="solid">
        <fgColor rgb="FFC1FFFF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/>
      <right style="thin"/>
      <top/>
      <bottom style="hair"/>
    </border>
    <border>
      <left/>
      <right/>
      <top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hair"/>
    </border>
    <border>
      <left/>
      <right style="thin"/>
      <top style="thin"/>
      <bottom style="hair"/>
    </border>
    <border>
      <left/>
      <right style="thin"/>
      <top style="hair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dashDot"/>
    </border>
    <border>
      <left/>
      <right/>
      <top/>
      <bottom style="dashDot"/>
    </border>
    <border>
      <left/>
      <right style="medium"/>
      <top/>
      <bottom style="dashDot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hair"/>
      <bottom style="medium"/>
    </border>
    <border>
      <left style="dashDot"/>
      <right/>
      <top style="dashDot"/>
      <bottom style="dashDot"/>
    </border>
    <border>
      <left/>
      <right style="medium"/>
      <top style="dashDot"/>
      <bottom style="dashDot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7" borderId="6" applyNumberFormat="0" applyAlignment="0" applyProtection="0"/>
    <xf numFmtId="0" fontId="12" fillId="16" borderId="6" applyNumberFormat="0" applyAlignment="0" applyProtection="0"/>
    <xf numFmtId="0" fontId="13" fillId="17" borderId="7" applyNumberFormat="0" applyAlignment="0" applyProtection="0"/>
    <xf numFmtId="0" fontId="14" fillId="4" borderId="0" applyNumberFormat="0" applyBorder="0" applyAlignment="0" applyProtection="0"/>
    <xf numFmtId="0" fontId="15" fillId="3" borderId="0" applyNumberFormat="0" applyBorder="0" applyAlignment="0" applyProtection="0"/>
    <xf numFmtId="0" fontId="0" fillId="18" borderId="8" applyNumberFormat="0" applyFont="0" applyAlignment="0" applyProtection="0"/>
    <xf numFmtId="0" fontId="16" fillId="19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72">
    <xf numFmtId="0" fontId="0" fillId="0" borderId="0" xfId="0" applyAlignment="1">
      <alignment/>
    </xf>
    <xf numFmtId="0" fontId="28" fillId="0" borderId="0" xfId="0" applyFont="1" applyAlignment="1" applyProtection="1">
      <alignment horizontal="center" vertical="center"/>
      <protection hidden="1"/>
    </xf>
    <xf numFmtId="0" fontId="45" fillId="0" borderId="0" xfId="0" applyFont="1" applyAlignment="1" applyProtection="1">
      <alignment horizontal="center" vertical="center"/>
      <protection hidden="1"/>
    </xf>
    <xf numFmtId="0" fontId="28" fillId="0" borderId="0" xfId="0" applyFont="1" applyBorder="1" applyAlignment="1" applyProtection="1">
      <alignment horizontal="center" vertical="center"/>
      <protection hidden="1"/>
    </xf>
    <xf numFmtId="0" fontId="28" fillId="0" borderId="0" xfId="0" applyFont="1" applyBorder="1" applyAlignment="1" applyProtection="1">
      <alignment horizontal="center" vertical="center" wrapText="1"/>
      <protection hidden="1"/>
    </xf>
    <xf numFmtId="0" fontId="45" fillId="0" borderId="0" xfId="0" applyFont="1" applyBorder="1" applyAlignment="1" applyProtection="1">
      <alignment horizontal="center" vertical="center" wrapText="1"/>
      <protection hidden="1"/>
    </xf>
    <xf numFmtId="0" fontId="30" fillId="24" borderId="10" xfId="0" applyFont="1" applyFill="1" applyBorder="1" applyAlignment="1" applyProtection="1">
      <alignment horizontal="center" vertical="center"/>
      <protection hidden="1"/>
    </xf>
    <xf numFmtId="0" fontId="28" fillId="25" borderId="11" xfId="0" applyFont="1" applyFill="1" applyBorder="1" applyAlignment="1" applyProtection="1">
      <alignment horizontal="left" vertical="center" shrinkToFit="1"/>
      <protection hidden="1"/>
    </xf>
    <xf numFmtId="0" fontId="28" fillId="24" borderId="12" xfId="0" applyFont="1" applyFill="1" applyBorder="1" applyAlignment="1" applyProtection="1">
      <alignment horizontal="left" vertical="center" shrinkToFit="1"/>
      <protection hidden="1"/>
    </xf>
    <xf numFmtId="0" fontId="28" fillId="24" borderId="12" xfId="0" applyFont="1" applyFill="1" applyBorder="1" applyAlignment="1" applyProtection="1">
      <alignment horizontal="center" vertical="center"/>
      <protection hidden="1"/>
    </xf>
    <xf numFmtId="182" fontId="28" fillId="24" borderId="12" xfId="0" applyNumberFormat="1" applyFont="1" applyFill="1" applyBorder="1" applyAlignment="1" applyProtection="1">
      <alignment horizontal="center" vertical="center"/>
      <protection hidden="1"/>
    </xf>
    <xf numFmtId="0" fontId="28" fillId="24" borderId="12" xfId="0" applyNumberFormat="1" applyFont="1" applyFill="1" applyBorder="1" applyAlignment="1" applyProtection="1">
      <alignment horizontal="center" vertical="center"/>
      <protection hidden="1"/>
    </xf>
    <xf numFmtId="0" fontId="28" fillId="24" borderId="13" xfId="0" applyFont="1" applyFill="1" applyBorder="1" applyAlignment="1" applyProtection="1">
      <alignment horizontal="center" vertical="center"/>
      <protection hidden="1"/>
    </xf>
    <xf numFmtId="0" fontId="30" fillId="24" borderId="11" xfId="0" applyFont="1" applyFill="1" applyBorder="1" applyAlignment="1" applyProtection="1">
      <alignment horizontal="center" vertical="center"/>
      <protection hidden="1"/>
    </xf>
    <xf numFmtId="0" fontId="30" fillId="24" borderId="14" xfId="0" applyFont="1" applyFill="1" applyBorder="1" applyAlignment="1" applyProtection="1">
      <alignment horizontal="center" vertical="center"/>
      <protection hidden="1"/>
    </xf>
    <xf numFmtId="0" fontId="28" fillId="25" borderId="15" xfId="0" applyFont="1" applyFill="1" applyBorder="1" applyAlignment="1" applyProtection="1">
      <alignment horizontal="left" vertical="center" shrinkToFit="1"/>
      <protection hidden="1"/>
    </xf>
    <xf numFmtId="0" fontId="28" fillId="24" borderId="16" xfId="0" applyFont="1" applyFill="1" applyBorder="1" applyAlignment="1" applyProtection="1">
      <alignment horizontal="left" vertical="center" shrinkToFit="1"/>
      <protection hidden="1"/>
    </xf>
    <xf numFmtId="0" fontId="28" fillId="24" borderId="16" xfId="0" applyFont="1" applyFill="1" applyBorder="1" applyAlignment="1" applyProtection="1">
      <alignment horizontal="center" vertical="center"/>
      <protection hidden="1"/>
    </xf>
    <xf numFmtId="182" fontId="28" fillId="24" borderId="16" xfId="0" applyNumberFormat="1" applyFont="1" applyFill="1" applyBorder="1" applyAlignment="1" applyProtection="1">
      <alignment horizontal="center" vertical="center"/>
      <protection hidden="1"/>
    </xf>
    <xf numFmtId="0" fontId="28" fillId="24" borderId="16" xfId="0" applyNumberFormat="1" applyFont="1" applyFill="1" applyBorder="1" applyAlignment="1" applyProtection="1">
      <alignment horizontal="center" vertical="center"/>
      <protection hidden="1"/>
    </xf>
    <xf numFmtId="0" fontId="28" fillId="24" borderId="17" xfId="0" applyFont="1" applyFill="1" applyBorder="1" applyAlignment="1" applyProtection="1">
      <alignment horizontal="center" vertical="center"/>
      <protection hidden="1"/>
    </xf>
    <xf numFmtId="0" fontId="30" fillId="24" borderId="15" xfId="0" applyFont="1" applyFill="1" applyBorder="1" applyAlignment="1" applyProtection="1">
      <alignment horizontal="center" vertical="center"/>
      <protection hidden="1"/>
    </xf>
    <xf numFmtId="0" fontId="31" fillId="24" borderId="15" xfId="0" applyFont="1" applyFill="1" applyBorder="1" applyAlignment="1" applyProtection="1">
      <alignment horizontal="center" vertical="center"/>
      <protection hidden="1"/>
    </xf>
    <xf numFmtId="0" fontId="28" fillId="0" borderId="0" xfId="0" applyFont="1" applyAlignment="1" applyProtection="1">
      <alignment horizontal="center" vertical="center" wrapText="1"/>
      <protection hidden="1"/>
    </xf>
    <xf numFmtId="0" fontId="30" fillId="24" borderId="18" xfId="0" applyFont="1" applyFill="1" applyBorder="1" applyAlignment="1" applyProtection="1">
      <alignment horizontal="center" vertical="center"/>
      <protection hidden="1"/>
    </xf>
    <xf numFmtId="0" fontId="28" fillId="25" borderId="19" xfId="0" applyFont="1" applyFill="1" applyBorder="1" applyAlignment="1" applyProtection="1">
      <alignment horizontal="left" vertical="center" shrinkToFit="1"/>
      <protection hidden="1"/>
    </xf>
    <xf numFmtId="0" fontId="28" fillId="24" borderId="20" xfId="0" applyFont="1" applyFill="1" applyBorder="1" applyAlignment="1" applyProtection="1">
      <alignment horizontal="left" vertical="center" shrinkToFit="1"/>
      <protection hidden="1"/>
    </xf>
    <xf numFmtId="0" fontId="28" fillId="24" borderId="20" xfId="0" applyFont="1" applyFill="1" applyBorder="1" applyAlignment="1" applyProtection="1">
      <alignment horizontal="center" vertical="center"/>
      <protection hidden="1"/>
    </xf>
    <xf numFmtId="182" fontId="28" fillId="24" borderId="20" xfId="0" applyNumberFormat="1" applyFont="1" applyFill="1" applyBorder="1" applyAlignment="1" applyProtection="1">
      <alignment horizontal="center" vertical="center"/>
      <protection hidden="1"/>
    </xf>
    <xf numFmtId="0" fontId="28" fillId="24" borderId="21" xfId="0" applyFont="1" applyFill="1" applyBorder="1" applyAlignment="1" applyProtection="1">
      <alignment horizontal="center" vertical="center"/>
      <protection hidden="1"/>
    </xf>
    <xf numFmtId="0" fontId="30" fillId="24" borderId="19" xfId="0" applyFont="1" applyFill="1" applyBorder="1" applyAlignment="1" applyProtection="1">
      <alignment horizontal="center" vertical="center"/>
      <protection hidden="1"/>
    </xf>
    <xf numFmtId="0" fontId="30" fillId="0" borderId="0" xfId="0" applyFont="1" applyAlignment="1" applyProtection="1">
      <alignment horizontal="center" vertical="center" wrapText="1"/>
      <protection hidden="1"/>
    </xf>
    <xf numFmtId="0" fontId="45" fillId="0" borderId="0" xfId="0" applyFont="1" applyAlignment="1" applyProtection="1">
      <alignment horizontal="center" vertical="center" wrapText="1"/>
      <protection hidden="1"/>
    </xf>
    <xf numFmtId="1" fontId="28" fillId="26" borderId="12" xfId="0" applyNumberFormat="1" applyFont="1" applyFill="1" applyBorder="1" applyAlignment="1" applyProtection="1">
      <alignment horizontal="center" vertical="center"/>
      <protection locked="0"/>
    </xf>
    <xf numFmtId="1" fontId="28" fillId="26" borderId="16" xfId="0" applyNumberFormat="1" applyFont="1" applyFill="1" applyBorder="1" applyAlignment="1" applyProtection="1">
      <alignment horizontal="center" vertical="center"/>
      <protection locked="0"/>
    </xf>
    <xf numFmtId="0" fontId="31" fillId="26" borderId="14" xfId="0" applyFont="1" applyFill="1" applyBorder="1" applyAlignment="1" applyProtection="1">
      <alignment horizontal="center" vertical="center"/>
      <protection locked="0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180" fontId="28" fillId="0" borderId="0" xfId="0" applyNumberFormat="1" applyFont="1" applyAlignment="1">
      <alignment vertical="center"/>
    </xf>
    <xf numFmtId="0" fontId="30" fillId="27" borderId="22" xfId="0" applyFont="1" applyFill="1" applyBorder="1" applyAlignment="1">
      <alignment horizontal="center" vertical="center" wrapText="1"/>
    </xf>
    <xf numFmtId="0" fontId="30" fillId="27" borderId="23" xfId="0" applyFont="1" applyFill="1" applyBorder="1" applyAlignment="1">
      <alignment horizontal="center" vertical="center" wrapText="1"/>
    </xf>
    <xf numFmtId="14" fontId="30" fillId="27" borderId="23" xfId="0" applyNumberFormat="1" applyFont="1" applyFill="1" applyBorder="1" applyAlignment="1">
      <alignment horizontal="center" vertical="center" wrapText="1"/>
    </xf>
    <xf numFmtId="0" fontId="28" fillId="0" borderId="0" xfId="0" applyFont="1" applyBorder="1" applyAlignment="1">
      <alignment vertical="center" wrapText="1"/>
    </xf>
    <xf numFmtId="0" fontId="28" fillId="0" borderId="0" xfId="0" applyFont="1" applyBorder="1" applyAlignment="1">
      <alignment/>
    </xf>
    <xf numFmtId="0" fontId="32" fillId="24" borderId="24" xfId="0" applyFont="1" applyFill="1" applyBorder="1" applyAlignment="1" applyProtection="1">
      <alignment horizontal="center" vertical="center"/>
      <protection hidden="1"/>
    </xf>
    <xf numFmtId="0" fontId="28" fillId="28" borderId="25" xfId="0" applyFont="1" applyFill="1" applyBorder="1" applyAlignment="1" applyProtection="1">
      <alignment horizontal="center" vertical="center"/>
      <protection locked="0"/>
    </xf>
    <xf numFmtId="0" fontId="28" fillId="24" borderId="25" xfId="0" applyFont="1" applyFill="1" applyBorder="1" applyAlignment="1" applyProtection="1">
      <alignment horizontal="left" vertical="center" shrinkToFit="1"/>
      <protection hidden="1"/>
    </xf>
    <xf numFmtId="0" fontId="28" fillId="24" borderId="25" xfId="0" applyFont="1" applyFill="1" applyBorder="1" applyAlignment="1" applyProtection="1">
      <alignment horizontal="center" vertical="center"/>
      <protection hidden="1"/>
    </xf>
    <xf numFmtId="14" fontId="28" fillId="24" borderId="25" xfId="0" applyNumberFormat="1" applyFont="1" applyFill="1" applyBorder="1" applyAlignment="1" applyProtection="1">
      <alignment horizontal="center" vertical="center"/>
      <protection hidden="1"/>
    </xf>
    <xf numFmtId="0" fontId="28" fillId="24" borderId="26" xfId="0" applyFont="1" applyFill="1" applyBorder="1" applyAlignment="1" applyProtection="1">
      <alignment horizontal="center" vertical="center"/>
      <protection hidden="1"/>
    </xf>
    <xf numFmtId="0" fontId="28" fillId="0" borderId="0" xfId="0" applyFont="1" applyAlignment="1">
      <alignment horizontal="left" vertical="center"/>
    </xf>
    <xf numFmtId="184" fontId="46" fillId="29" borderId="27" xfId="0" applyNumberFormat="1" applyFont="1" applyFill="1" applyBorder="1" applyAlignment="1">
      <alignment horizontal="center" vertical="center"/>
    </xf>
    <xf numFmtId="184" fontId="46" fillId="29" borderId="27" xfId="0" applyNumberFormat="1" applyFont="1" applyFill="1" applyBorder="1" applyAlignment="1">
      <alignment vertical="center"/>
    </xf>
    <xf numFmtId="181" fontId="46" fillId="29" borderId="27" xfId="0" applyNumberFormat="1" applyFont="1" applyFill="1" applyBorder="1" applyAlignment="1" applyProtection="1">
      <alignment vertical="center"/>
      <protection hidden="1"/>
    </xf>
    <xf numFmtId="0" fontId="30" fillId="27" borderId="28" xfId="0" applyFont="1" applyFill="1" applyBorder="1" applyAlignment="1" applyProtection="1">
      <alignment horizontal="center" vertical="center" wrapText="1"/>
      <protection hidden="1"/>
    </xf>
    <xf numFmtId="1" fontId="28" fillId="24" borderId="12" xfId="0" applyNumberFormat="1" applyFont="1" applyFill="1" applyBorder="1" applyAlignment="1" applyProtection="1">
      <alignment horizontal="center" vertical="center"/>
      <protection hidden="1"/>
    </xf>
    <xf numFmtId="0" fontId="28" fillId="24" borderId="13" xfId="0" applyNumberFormat="1" applyFont="1" applyFill="1" applyBorder="1" applyAlignment="1" applyProtection="1">
      <alignment horizontal="center" vertical="center"/>
      <protection hidden="1"/>
    </xf>
    <xf numFmtId="1" fontId="28" fillId="24" borderId="16" xfId="0" applyNumberFormat="1" applyFont="1" applyFill="1" applyBorder="1" applyAlignment="1" applyProtection="1">
      <alignment horizontal="center" vertical="center"/>
      <protection hidden="1"/>
    </xf>
    <xf numFmtId="0" fontId="28" fillId="24" borderId="17" xfId="0" applyNumberFormat="1" applyFont="1" applyFill="1" applyBorder="1" applyAlignment="1" applyProtection="1">
      <alignment horizontal="center" vertical="center"/>
      <protection hidden="1"/>
    </xf>
    <xf numFmtId="1" fontId="28" fillId="24" borderId="20" xfId="0" applyNumberFormat="1" applyFont="1" applyFill="1" applyBorder="1" applyAlignment="1" applyProtection="1">
      <alignment horizontal="center" vertical="center"/>
      <protection hidden="1"/>
    </xf>
    <xf numFmtId="0" fontId="31" fillId="24" borderId="14" xfId="0" applyFont="1" applyFill="1" applyBorder="1" applyAlignment="1" applyProtection="1">
      <alignment horizontal="center" vertical="center"/>
      <protection hidden="1"/>
    </xf>
    <xf numFmtId="0" fontId="30" fillId="27" borderId="29" xfId="0" applyFont="1" applyFill="1" applyBorder="1" applyAlignment="1" applyProtection="1">
      <alignment horizontal="center" vertical="center" wrapText="1"/>
      <protection hidden="1"/>
    </xf>
    <xf numFmtId="14" fontId="30" fillId="27" borderId="28" xfId="0" applyNumberFormat="1" applyFont="1" applyFill="1" applyBorder="1" applyAlignment="1" applyProtection="1">
      <alignment horizontal="center" vertical="center" wrapText="1"/>
      <protection hidden="1"/>
    </xf>
    <xf numFmtId="0" fontId="30" fillId="27" borderId="30" xfId="0" applyFont="1" applyFill="1" applyBorder="1" applyAlignment="1" applyProtection="1">
      <alignment horizontal="center" vertical="center" wrapText="1"/>
      <protection hidden="1"/>
    </xf>
    <xf numFmtId="0" fontId="28" fillId="0" borderId="0" xfId="0" applyFont="1" applyFill="1" applyAlignment="1">
      <alignment vertical="center"/>
    </xf>
    <xf numFmtId="184" fontId="46" fillId="29" borderId="0" xfId="0" applyNumberFormat="1" applyFont="1" applyFill="1" applyBorder="1" applyAlignment="1">
      <alignment horizontal="left" vertical="center"/>
    </xf>
    <xf numFmtId="0" fontId="30" fillId="30" borderId="22" xfId="0" applyFont="1" applyFill="1" applyBorder="1" applyAlignment="1">
      <alignment horizontal="center" vertical="center" wrapText="1"/>
    </xf>
    <xf numFmtId="0" fontId="30" fillId="30" borderId="31" xfId="0" applyFont="1" applyFill="1" applyBorder="1" applyAlignment="1">
      <alignment horizontal="center" vertical="center" wrapText="1"/>
    </xf>
    <xf numFmtId="14" fontId="30" fillId="30" borderId="22" xfId="0" applyNumberFormat="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/>
    </xf>
    <xf numFmtId="0" fontId="28" fillId="0" borderId="32" xfId="0" applyFont="1" applyFill="1" applyBorder="1" applyAlignment="1">
      <alignment horizontal="center" vertical="center"/>
    </xf>
    <xf numFmtId="14" fontId="28" fillId="0" borderId="33" xfId="0" applyNumberFormat="1" applyFont="1" applyFill="1" applyBorder="1" applyAlignment="1">
      <alignment horizontal="center" vertical="center"/>
    </xf>
    <xf numFmtId="0" fontId="28" fillId="0" borderId="24" xfId="0" applyFont="1" applyFill="1" applyBorder="1" applyAlignment="1">
      <alignment horizontal="center" vertical="center"/>
    </xf>
    <xf numFmtId="0" fontId="28" fillId="0" borderId="25" xfId="0" applyFont="1" applyFill="1" applyBorder="1" applyAlignment="1">
      <alignment horizontal="left" vertical="center"/>
    </xf>
    <xf numFmtId="0" fontId="28" fillId="0" borderId="25" xfId="0" applyFont="1" applyFill="1" applyBorder="1" applyAlignment="1">
      <alignment horizontal="left" vertical="center" shrinkToFit="1"/>
    </xf>
    <xf numFmtId="0" fontId="28" fillId="0" borderId="25" xfId="0" applyFont="1" applyFill="1" applyBorder="1" applyAlignment="1">
      <alignment horizontal="center" vertical="center" wrapText="1"/>
    </xf>
    <xf numFmtId="14" fontId="28" fillId="0" borderId="25" xfId="0" applyNumberFormat="1" applyFont="1" applyFill="1" applyBorder="1" applyAlignment="1">
      <alignment horizontal="center" vertical="center"/>
    </xf>
    <xf numFmtId="0" fontId="28" fillId="0" borderId="34" xfId="0" applyFont="1" applyFill="1" applyBorder="1" applyAlignment="1">
      <alignment horizontal="left" vertical="center"/>
    </xf>
    <xf numFmtId="0" fontId="28" fillId="0" borderId="34" xfId="0" applyFont="1" applyFill="1" applyBorder="1" applyAlignment="1">
      <alignment horizontal="left" vertical="center" shrinkToFit="1"/>
    </xf>
    <xf numFmtId="0" fontId="28" fillId="0" borderId="34" xfId="0" applyFont="1" applyFill="1" applyBorder="1" applyAlignment="1">
      <alignment horizontal="center" vertical="center" wrapText="1"/>
    </xf>
    <xf numFmtId="14" fontId="28" fillId="0" borderId="34" xfId="0" applyNumberFormat="1" applyFont="1" applyFill="1" applyBorder="1" applyAlignment="1">
      <alignment horizontal="center" vertical="center"/>
    </xf>
    <xf numFmtId="0" fontId="28" fillId="0" borderId="26" xfId="0" applyFont="1" applyFill="1" applyBorder="1" applyAlignment="1">
      <alignment horizontal="left" vertical="center"/>
    </xf>
    <xf numFmtId="0" fontId="28" fillId="0" borderId="26" xfId="0" applyFont="1" applyFill="1" applyBorder="1" applyAlignment="1">
      <alignment horizontal="left" vertical="center" shrinkToFit="1"/>
    </xf>
    <xf numFmtId="0" fontId="28" fillId="0" borderId="26" xfId="0" applyFont="1" applyFill="1" applyBorder="1" applyAlignment="1">
      <alignment horizontal="center" vertical="center" wrapText="1"/>
    </xf>
    <xf numFmtId="14" fontId="28" fillId="0" borderId="26" xfId="0" applyNumberFormat="1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left" vertical="center"/>
    </xf>
    <xf numFmtId="14" fontId="28" fillId="0" borderId="0" xfId="0" applyNumberFormat="1" applyFont="1" applyFill="1" applyAlignment="1">
      <alignment horizontal="center" vertical="center"/>
    </xf>
    <xf numFmtId="0" fontId="31" fillId="25" borderId="14" xfId="0" applyFont="1" applyFill="1" applyBorder="1" applyAlignment="1" applyProtection="1">
      <alignment horizontal="center" vertical="center"/>
      <protection hidden="1"/>
    </xf>
    <xf numFmtId="0" fontId="30" fillId="25" borderId="14" xfId="0" applyFont="1" applyFill="1" applyBorder="1" applyAlignment="1" applyProtection="1">
      <alignment horizontal="center" vertical="center"/>
      <protection hidden="1"/>
    </xf>
    <xf numFmtId="0" fontId="28" fillId="0" borderId="33" xfId="0" applyFont="1" applyFill="1" applyBorder="1" applyAlignment="1">
      <alignment horizontal="center" vertical="center" wrapText="1"/>
    </xf>
    <xf numFmtId="0" fontId="20" fillId="0" borderId="0" xfId="0" applyFont="1" applyFill="1" applyAlignment="1" applyProtection="1">
      <alignment/>
      <protection hidden="1"/>
    </xf>
    <xf numFmtId="0" fontId="20" fillId="0" borderId="0" xfId="0" applyFont="1" applyFill="1" applyAlignment="1" applyProtection="1">
      <alignment/>
      <protection hidden="1"/>
    </xf>
    <xf numFmtId="181" fontId="20" fillId="0" borderId="0" xfId="0" applyNumberFormat="1" applyFont="1" applyFill="1" applyAlignment="1" applyProtection="1">
      <alignment/>
      <protection hidden="1"/>
    </xf>
    <xf numFmtId="0" fontId="21" fillId="31" borderId="35" xfId="0" applyFont="1" applyFill="1" applyBorder="1" applyAlignment="1" applyProtection="1">
      <alignment vertical="center"/>
      <protection hidden="1"/>
    </xf>
    <xf numFmtId="0" fontId="21" fillId="31" borderId="0" xfId="0" applyFont="1" applyFill="1" applyBorder="1" applyAlignment="1" applyProtection="1">
      <alignment vertical="center"/>
      <protection hidden="1"/>
    </xf>
    <xf numFmtId="0" fontId="21" fillId="31" borderId="36" xfId="0" applyFont="1" applyFill="1" applyBorder="1" applyAlignment="1" applyProtection="1">
      <alignment vertical="center"/>
      <protection hidden="1"/>
    </xf>
    <xf numFmtId="0" fontId="20" fillId="0" borderId="0" xfId="0" applyFont="1" applyFill="1" applyAlignment="1" applyProtection="1">
      <alignment vertical="center"/>
      <protection hidden="1"/>
    </xf>
    <xf numFmtId="0" fontId="47" fillId="31" borderId="35" xfId="0" applyFont="1" applyFill="1" applyBorder="1" applyAlignment="1" applyProtection="1">
      <alignment vertical="center"/>
      <protection hidden="1"/>
    </xf>
    <xf numFmtId="0" fontId="48" fillId="31" borderId="0" xfId="0" applyFont="1" applyFill="1" applyBorder="1" applyAlignment="1" applyProtection="1">
      <alignment horizontal="center" vertical="center"/>
      <protection hidden="1"/>
    </xf>
    <xf numFmtId="0" fontId="47" fillId="31" borderId="36" xfId="0" applyFont="1" applyFill="1" applyBorder="1" applyAlignment="1" applyProtection="1">
      <alignment vertical="center"/>
      <protection hidden="1"/>
    </xf>
    <xf numFmtId="0" fontId="21" fillId="31" borderId="0" xfId="0" applyFont="1" applyFill="1" applyBorder="1" applyAlignment="1" applyProtection="1">
      <alignment horizontal="center" vertical="center"/>
      <protection hidden="1"/>
    </xf>
    <xf numFmtId="0" fontId="21" fillId="31" borderId="37" xfId="0" applyFont="1" applyFill="1" applyBorder="1" applyAlignment="1" applyProtection="1">
      <alignment vertical="center"/>
      <protection hidden="1"/>
    </xf>
    <xf numFmtId="0" fontId="21" fillId="31" borderId="38" xfId="0" applyFont="1" applyFill="1" applyBorder="1" applyAlignment="1" applyProtection="1">
      <alignment vertical="center"/>
      <protection hidden="1"/>
    </xf>
    <xf numFmtId="0" fontId="21" fillId="31" borderId="39" xfId="0" applyFont="1" applyFill="1" applyBorder="1" applyAlignment="1" applyProtection="1">
      <alignment vertical="center"/>
      <protection hidden="1"/>
    </xf>
    <xf numFmtId="0" fontId="49" fillId="32" borderId="35" xfId="0" applyFont="1" applyFill="1" applyBorder="1" applyAlignment="1" applyProtection="1">
      <alignment horizontal="right" vertical="center" wrapText="1"/>
      <protection hidden="1"/>
    </xf>
    <xf numFmtId="0" fontId="49" fillId="32" borderId="35" xfId="0" applyFont="1" applyFill="1" applyBorder="1" applyAlignment="1" applyProtection="1">
      <alignment horizontal="right" vertical="center"/>
      <protection hidden="1"/>
    </xf>
    <xf numFmtId="0" fontId="49" fillId="32" borderId="37" xfId="0" applyFont="1" applyFill="1" applyBorder="1" applyAlignment="1" applyProtection="1">
      <alignment horizontal="right" vertical="center" wrapText="1"/>
      <protection hidden="1"/>
    </xf>
    <xf numFmtId="0" fontId="50" fillId="31" borderId="35" xfId="0" applyFont="1" applyFill="1" applyBorder="1" applyAlignment="1" applyProtection="1">
      <alignment horizontal="right" vertical="center" wrapText="1"/>
      <protection hidden="1"/>
    </xf>
    <xf numFmtId="181" fontId="51" fillId="31" borderId="0" xfId="0" applyNumberFormat="1" applyFont="1" applyFill="1" applyBorder="1" applyAlignment="1" applyProtection="1">
      <alignment horizontal="left" vertical="center" wrapText="1"/>
      <protection hidden="1"/>
    </xf>
    <xf numFmtId="181" fontId="51" fillId="31" borderId="36" xfId="0" applyNumberFormat="1" applyFont="1" applyFill="1" applyBorder="1" applyAlignment="1" applyProtection="1">
      <alignment horizontal="left" vertical="center" wrapText="1"/>
      <protection hidden="1"/>
    </xf>
    <xf numFmtId="0" fontId="23" fillId="31" borderId="40" xfId="0" applyFont="1" applyFill="1" applyBorder="1" applyAlignment="1" applyProtection="1">
      <alignment horizontal="left" vertical="center"/>
      <protection hidden="1"/>
    </xf>
    <xf numFmtId="0" fontId="23" fillId="31" borderId="41" xfId="0" applyFont="1" applyFill="1" applyBorder="1" applyAlignment="1" applyProtection="1">
      <alignment vertical="center" wrapText="1"/>
      <protection hidden="1"/>
    </xf>
    <xf numFmtId="0" fontId="24" fillId="31" borderId="42" xfId="0" applyFont="1" applyFill="1" applyBorder="1" applyAlignment="1" applyProtection="1">
      <alignment vertical="center"/>
      <protection hidden="1"/>
    </xf>
    <xf numFmtId="0" fontId="52" fillId="0" borderId="33" xfId="0" applyFont="1" applyFill="1" applyBorder="1" applyAlignment="1">
      <alignment horizontal="left" vertical="center"/>
    </xf>
    <xf numFmtId="0" fontId="52" fillId="0" borderId="33" xfId="0" applyFont="1" applyFill="1" applyBorder="1" applyAlignment="1">
      <alignment horizontal="left" vertical="center" shrinkToFit="1"/>
    </xf>
    <xf numFmtId="0" fontId="52" fillId="0" borderId="25" xfId="0" applyFont="1" applyFill="1" applyBorder="1" applyAlignment="1">
      <alignment horizontal="left" vertical="center"/>
    </xf>
    <xf numFmtId="0" fontId="52" fillId="0" borderId="25" xfId="0" applyFont="1" applyFill="1" applyBorder="1" applyAlignment="1">
      <alignment horizontal="left" vertical="center" shrinkToFit="1"/>
    </xf>
    <xf numFmtId="0" fontId="52" fillId="0" borderId="34" xfId="0" applyFont="1" applyFill="1" applyBorder="1" applyAlignment="1">
      <alignment horizontal="left" vertical="center"/>
    </xf>
    <xf numFmtId="0" fontId="52" fillId="0" borderId="34" xfId="0" applyFont="1" applyFill="1" applyBorder="1" applyAlignment="1">
      <alignment horizontal="left" vertical="center" shrinkToFit="1"/>
    </xf>
    <xf numFmtId="0" fontId="52" fillId="0" borderId="26" xfId="0" applyFont="1" applyFill="1" applyBorder="1" applyAlignment="1">
      <alignment horizontal="left" vertical="center"/>
    </xf>
    <xf numFmtId="0" fontId="52" fillId="0" borderId="26" xfId="0" applyFont="1" applyFill="1" applyBorder="1" applyAlignment="1">
      <alignment horizontal="left" vertical="center" shrinkToFit="1"/>
    </xf>
    <xf numFmtId="0" fontId="52" fillId="0" borderId="43" xfId="0" applyFont="1" applyFill="1" applyBorder="1" applyAlignment="1">
      <alignment horizontal="left" vertical="center" shrinkToFit="1"/>
    </xf>
    <xf numFmtId="0" fontId="53" fillId="0" borderId="33" xfId="0" applyFont="1" applyFill="1" applyBorder="1" applyAlignment="1">
      <alignment horizontal="center" vertical="center"/>
    </xf>
    <xf numFmtId="0" fontId="53" fillId="0" borderId="25" xfId="0" applyFont="1" applyFill="1" applyBorder="1" applyAlignment="1">
      <alignment horizontal="center" vertical="center"/>
    </xf>
    <xf numFmtId="0" fontId="53" fillId="0" borderId="34" xfId="0" applyFont="1" applyFill="1" applyBorder="1" applyAlignment="1">
      <alignment horizontal="center" vertical="center"/>
    </xf>
    <xf numFmtId="0" fontId="53" fillId="0" borderId="26" xfId="0" applyFont="1" applyFill="1" applyBorder="1" applyAlignment="1">
      <alignment horizontal="center" vertical="center"/>
    </xf>
    <xf numFmtId="186" fontId="30" fillId="27" borderId="23" xfId="0" applyNumberFormat="1" applyFont="1" applyFill="1" applyBorder="1" applyAlignment="1">
      <alignment horizontal="center" vertical="center" wrapText="1"/>
    </xf>
    <xf numFmtId="186" fontId="28" fillId="28" borderId="25" xfId="0" applyNumberFormat="1" applyFont="1" applyFill="1" applyBorder="1" applyAlignment="1" applyProtection="1">
      <alignment horizontal="center" vertical="center"/>
      <protection locked="0"/>
    </xf>
    <xf numFmtId="186" fontId="28" fillId="0" borderId="0" xfId="0" applyNumberFormat="1" applyFont="1" applyAlignment="1">
      <alignment horizontal="center" vertical="center"/>
    </xf>
    <xf numFmtId="186" fontId="30" fillId="27" borderId="28" xfId="0" applyNumberFormat="1" applyFont="1" applyFill="1" applyBorder="1" applyAlignment="1" applyProtection="1">
      <alignment horizontal="center" vertical="center" wrapText="1"/>
      <protection hidden="1"/>
    </xf>
    <xf numFmtId="186" fontId="28" fillId="24" borderId="12" xfId="0" applyNumberFormat="1" applyFont="1" applyFill="1" applyBorder="1" applyAlignment="1" applyProtection="1">
      <alignment horizontal="center" vertical="center"/>
      <protection hidden="1"/>
    </xf>
    <xf numFmtId="186" fontId="28" fillId="24" borderId="16" xfId="0" applyNumberFormat="1" applyFont="1" applyFill="1" applyBorder="1" applyAlignment="1" applyProtection="1">
      <alignment horizontal="center" vertical="center"/>
      <protection hidden="1"/>
    </xf>
    <xf numFmtId="186" fontId="28" fillId="0" borderId="0" xfId="0" applyNumberFormat="1" applyFont="1" applyAlignment="1" applyProtection="1">
      <alignment horizontal="center" vertical="center" wrapText="1"/>
      <protection hidden="1"/>
    </xf>
    <xf numFmtId="0" fontId="54" fillId="32" borderId="44" xfId="0" applyFont="1" applyFill="1" applyBorder="1" applyAlignment="1" applyProtection="1">
      <alignment horizontal="left" vertical="center" wrapText="1"/>
      <protection locked="0"/>
    </xf>
    <xf numFmtId="0" fontId="54" fillId="32" borderId="45" xfId="0" applyFont="1" applyFill="1" applyBorder="1" applyAlignment="1" applyProtection="1">
      <alignment horizontal="left" vertical="center" wrapText="1"/>
      <protection locked="0"/>
    </xf>
    <xf numFmtId="0" fontId="50" fillId="32" borderId="44" xfId="0" applyFont="1" applyFill="1" applyBorder="1" applyAlignment="1" applyProtection="1">
      <alignment horizontal="left" vertical="center" wrapText="1"/>
      <protection locked="0"/>
    </xf>
    <xf numFmtId="184" fontId="55" fillId="32" borderId="44" xfId="0" applyNumberFormat="1" applyFont="1" applyFill="1" applyBorder="1" applyAlignment="1" applyProtection="1">
      <alignment horizontal="left" vertical="center" wrapText="1"/>
      <protection locked="0"/>
    </xf>
    <xf numFmtId="184" fontId="55" fillId="32" borderId="45" xfId="0" applyNumberFormat="1" applyFont="1" applyFill="1" applyBorder="1" applyAlignment="1" applyProtection="1">
      <alignment horizontal="left" vertical="center" wrapText="1"/>
      <protection locked="0"/>
    </xf>
    <xf numFmtId="0" fontId="19" fillId="31" borderId="46" xfId="0" applyFont="1" applyFill="1" applyBorder="1" applyAlignment="1" applyProtection="1">
      <alignment horizontal="center" wrapText="1"/>
      <protection hidden="1"/>
    </xf>
    <xf numFmtId="0" fontId="19" fillId="31" borderId="47" xfId="0" applyFont="1" applyFill="1" applyBorder="1" applyAlignment="1" applyProtection="1">
      <alignment horizontal="center" wrapText="1"/>
      <protection hidden="1"/>
    </xf>
    <xf numFmtId="0" fontId="19" fillId="31" borderId="48" xfId="0" applyFont="1" applyFill="1" applyBorder="1" applyAlignment="1" applyProtection="1">
      <alignment horizontal="center" wrapText="1"/>
      <protection hidden="1"/>
    </xf>
    <xf numFmtId="0" fontId="56" fillId="31" borderId="35" xfId="0" applyFont="1" applyFill="1" applyBorder="1" applyAlignment="1" applyProtection="1">
      <alignment horizontal="center" vertical="center" wrapText="1"/>
      <protection locked="0"/>
    </xf>
    <xf numFmtId="0" fontId="56" fillId="31" borderId="0" xfId="0" applyFont="1" applyFill="1" applyBorder="1" applyAlignment="1" applyProtection="1">
      <alignment horizontal="center" vertical="center"/>
      <protection locked="0"/>
    </xf>
    <xf numFmtId="0" fontId="56" fillId="31" borderId="36" xfId="0" applyFont="1" applyFill="1" applyBorder="1" applyAlignment="1" applyProtection="1">
      <alignment horizontal="center" vertical="center"/>
      <protection locked="0"/>
    </xf>
    <xf numFmtId="0" fontId="56" fillId="31" borderId="35" xfId="0" applyFont="1" applyFill="1" applyBorder="1" applyAlignment="1" applyProtection="1">
      <alignment horizontal="center" vertical="center"/>
      <protection hidden="1"/>
    </xf>
    <xf numFmtId="0" fontId="56" fillId="31" borderId="0" xfId="0" applyFont="1" applyFill="1" applyBorder="1" applyAlignment="1" applyProtection="1">
      <alignment horizontal="center" vertical="center"/>
      <protection hidden="1"/>
    </xf>
    <xf numFmtId="0" fontId="56" fillId="31" borderId="36" xfId="0" applyFont="1" applyFill="1" applyBorder="1" applyAlignment="1" applyProtection="1">
      <alignment horizontal="center" vertical="center"/>
      <protection hidden="1"/>
    </xf>
    <xf numFmtId="0" fontId="48" fillId="31" borderId="35" xfId="0" applyFont="1" applyFill="1" applyBorder="1" applyAlignment="1" applyProtection="1">
      <alignment horizontal="center" vertical="center" wrapText="1"/>
      <protection hidden="1"/>
    </xf>
    <xf numFmtId="0" fontId="48" fillId="31" borderId="0" xfId="0" applyFont="1" applyFill="1" applyBorder="1" applyAlignment="1" applyProtection="1">
      <alignment horizontal="center" vertical="center"/>
      <protection hidden="1"/>
    </xf>
    <xf numFmtId="0" fontId="48" fillId="31" borderId="36" xfId="0" applyFont="1" applyFill="1" applyBorder="1" applyAlignment="1" applyProtection="1">
      <alignment horizontal="center" vertical="center"/>
      <protection hidden="1"/>
    </xf>
    <xf numFmtId="0" fontId="48" fillId="31" borderId="35" xfId="0" applyFont="1" applyFill="1" applyBorder="1" applyAlignment="1" applyProtection="1">
      <alignment horizontal="center" vertical="center"/>
      <protection hidden="1"/>
    </xf>
    <xf numFmtId="0" fontId="46" fillId="29" borderId="0" xfId="0" applyFont="1" applyFill="1" applyBorder="1" applyAlignment="1">
      <alignment horizontal="left" vertical="center"/>
    </xf>
    <xf numFmtId="0" fontId="31" fillId="29" borderId="0" xfId="0" applyFont="1" applyFill="1" applyAlignment="1">
      <alignment horizontal="center" vertical="center" wrapText="1"/>
    </xf>
    <xf numFmtId="0" fontId="31" fillId="29" borderId="0" xfId="0" applyFont="1" applyFill="1" applyAlignment="1">
      <alignment horizontal="center" vertical="center"/>
    </xf>
    <xf numFmtId="0" fontId="38" fillId="30" borderId="0" xfId="0" applyFont="1" applyFill="1" applyAlignment="1">
      <alignment horizontal="center" vertical="center" wrapText="1"/>
    </xf>
    <xf numFmtId="180" fontId="57" fillId="29" borderId="0" xfId="0" applyNumberFormat="1" applyFont="1" applyFill="1" applyAlignment="1">
      <alignment horizontal="center" vertical="center" wrapText="1"/>
    </xf>
    <xf numFmtId="184" fontId="46" fillId="29" borderId="27" xfId="0" applyNumberFormat="1" applyFont="1" applyFill="1" applyBorder="1" applyAlignment="1">
      <alignment horizontal="left" vertical="center"/>
    </xf>
    <xf numFmtId="0" fontId="33" fillId="29" borderId="0" xfId="0" applyFont="1" applyFill="1" applyBorder="1" applyAlignment="1">
      <alignment horizontal="left" vertical="center"/>
    </xf>
    <xf numFmtId="0" fontId="42" fillId="29" borderId="0" xfId="0" applyFont="1" applyFill="1" applyAlignment="1">
      <alignment horizontal="center" vertical="center" wrapText="1"/>
    </xf>
    <xf numFmtId="0" fontId="38" fillId="27" borderId="0" xfId="0" applyNumberFormat="1" applyFont="1" applyFill="1" applyAlignment="1">
      <alignment horizontal="center" vertical="center" wrapText="1"/>
    </xf>
    <xf numFmtId="0" fontId="58" fillId="29" borderId="0" xfId="0" applyNumberFormat="1" applyFont="1" applyFill="1" applyAlignment="1">
      <alignment horizontal="center" vertical="center" wrapText="1"/>
    </xf>
    <xf numFmtId="184" fontId="46" fillId="29" borderId="27" xfId="0" applyNumberFormat="1" applyFont="1" applyFill="1" applyBorder="1" applyAlignment="1">
      <alignment horizontal="center" vertical="center"/>
    </xf>
    <xf numFmtId="0" fontId="42" fillId="29" borderId="0" xfId="0" applyFont="1" applyFill="1" applyAlignment="1" applyProtection="1">
      <alignment horizontal="center" vertical="center" wrapText="1"/>
      <protection hidden="1"/>
    </xf>
    <xf numFmtId="0" fontId="38" fillId="27" borderId="0" xfId="0" applyFont="1" applyFill="1" applyAlignment="1" applyProtection="1">
      <alignment horizontal="center" vertical="center" wrapText="1"/>
      <protection hidden="1"/>
    </xf>
    <xf numFmtId="181" fontId="58" fillId="29" borderId="0" xfId="0" applyNumberFormat="1" applyFont="1" applyFill="1" applyAlignment="1" applyProtection="1">
      <alignment horizontal="center" wrapText="1"/>
      <protection hidden="1"/>
    </xf>
    <xf numFmtId="0" fontId="33" fillId="29" borderId="27" xfId="0" applyFont="1" applyFill="1" applyBorder="1" applyAlignment="1" applyProtection="1">
      <alignment horizontal="left" vertical="center"/>
      <protection hidden="1"/>
    </xf>
    <xf numFmtId="181" fontId="46" fillId="29" borderId="27" xfId="0" applyNumberFormat="1" applyFont="1" applyFill="1" applyBorder="1" applyAlignment="1" applyProtection="1">
      <alignment horizontal="left" vertical="center"/>
      <protection hidden="1"/>
    </xf>
    <xf numFmtId="184" fontId="46" fillId="29" borderId="27" xfId="0" applyNumberFormat="1" applyFont="1" applyFill="1" applyBorder="1" applyAlignment="1" applyProtection="1">
      <alignment horizontal="center" vertical="center"/>
      <protection hidden="1"/>
    </xf>
    <xf numFmtId="0" fontId="44" fillId="27" borderId="0" xfId="0" applyFont="1" applyFill="1" applyAlignment="1" applyProtection="1">
      <alignment horizontal="center" vertical="center" wrapText="1"/>
      <protection hidden="1"/>
    </xf>
    <xf numFmtId="181" fontId="58" fillId="29" borderId="0" xfId="0" applyNumberFormat="1" applyFont="1" applyFill="1" applyAlignment="1" applyProtection="1">
      <alignment horizontal="center" vertical="center" wrapText="1"/>
      <protection hidden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15"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24</xdr:row>
      <xdr:rowOff>47625</xdr:rowOff>
    </xdr:from>
    <xdr:to>
      <xdr:col>0</xdr:col>
      <xdr:colOff>885825</xdr:colOff>
      <xdr:row>26</xdr:row>
      <xdr:rowOff>66675</xdr:rowOff>
    </xdr:to>
    <xdr:grpSp>
      <xdr:nvGrpSpPr>
        <xdr:cNvPr id="1" name="5 Grup"/>
        <xdr:cNvGrpSpPr>
          <a:grpSpLocks/>
        </xdr:cNvGrpSpPr>
      </xdr:nvGrpSpPr>
      <xdr:grpSpPr>
        <a:xfrm>
          <a:off x="295275" y="7505700"/>
          <a:ext cx="600075" cy="552450"/>
          <a:chOff x="254794" y="7798490"/>
          <a:chExt cx="523770" cy="541683"/>
        </a:xfrm>
        <a:solidFill>
          <a:srgbClr val="FFFFFF"/>
        </a:solidFill>
      </xdr:grpSpPr>
      <xdr:sp>
        <xdr:nvSpPr>
          <xdr:cNvPr id="2" name="3 Güneş"/>
          <xdr:cNvSpPr>
            <a:spLocks/>
          </xdr:cNvSpPr>
        </xdr:nvSpPr>
        <xdr:spPr>
          <a:xfrm>
            <a:off x="254794" y="7798490"/>
            <a:ext cx="523770" cy="541683"/>
          </a:xfrm>
          <a:prstGeom prst="sun">
            <a:avLst/>
          </a:prstGeom>
          <a:solidFill>
            <a:srgbClr val="FFFFCC"/>
          </a:solidFill>
          <a:ln w="317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 Tur"/>
                <a:ea typeface="Arial Tur"/>
                <a:cs typeface="Arial Tur"/>
              </a:rPr>
              <a:t/>
            </a:r>
          </a:p>
        </xdr:txBody>
      </xdr:sp>
      <xdr:pic>
        <xdr:nvPicPr>
          <xdr:cNvPr id="3" name="Resim 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376178" y="7934317"/>
            <a:ext cx="273801" cy="27856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466725</xdr:colOff>
      <xdr:row>2</xdr:row>
      <xdr:rowOff>238125</xdr:rowOff>
    </xdr:from>
    <xdr:to>
      <xdr:col>1</xdr:col>
      <xdr:colOff>1800225</xdr:colOff>
      <xdr:row>5</xdr:row>
      <xdr:rowOff>238125</xdr:rowOff>
    </xdr:to>
    <xdr:pic>
      <xdr:nvPicPr>
        <xdr:cNvPr id="4" name="Picture 2" descr="tafbiglogo"/>
        <xdr:cNvPicPr preferRelativeResize="1">
          <a:picLocks noChangeAspect="0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781300" y="1085850"/>
          <a:ext cx="1333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0</xdr:row>
      <xdr:rowOff>161925</xdr:rowOff>
    </xdr:from>
    <xdr:to>
      <xdr:col>2</xdr:col>
      <xdr:colOff>742950</xdr:colOff>
      <xdr:row>3</xdr:row>
      <xdr:rowOff>9525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00075" y="161925"/>
          <a:ext cx="10191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0</xdr:row>
      <xdr:rowOff>123825</xdr:rowOff>
    </xdr:from>
    <xdr:to>
      <xdr:col>2</xdr:col>
      <xdr:colOff>790575</xdr:colOff>
      <xdr:row>3</xdr:row>
      <xdr:rowOff>47625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47700" y="123825"/>
          <a:ext cx="10191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47625</xdr:rowOff>
    </xdr:from>
    <xdr:to>
      <xdr:col>1</xdr:col>
      <xdr:colOff>800100</xdr:colOff>
      <xdr:row>2</xdr:row>
      <xdr:rowOff>171450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57175" y="47625"/>
          <a:ext cx="10287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57150</xdr:rowOff>
    </xdr:from>
    <xdr:to>
      <xdr:col>1</xdr:col>
      <xdr:colOff>733425</xdr:colOff>
      <xdr:row>3</xdr:row>
      <xdr:rowOff>47625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9550" y="57150"/>
          <a:ext cx="10287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E33"/>
  <sheetViews>
    <sheetView view="pageBreakPreview" zoomScale="115" zoomScaleSheetLayoutView="115" zoomScalePageLayoutView="0" workbookViewId="0" topLeftCell="A1">
      <selection activeCell="B29" sqref="B29"/>
    </sheetView>
  </sheetViews>
  <sheetFormatPr defaultColWidth="9.00390625" defaultRowHeight="12.75"/>
  <cols>
    <col min="1" max="2" width="30.375" style="92" customWidth="1"/>
    <col min="3" max="3" width="30.875" style="92" customWidth="1"/>
    <col min="4" max="7" width="6.75390625" style="92" customWidth="1"/>
    <col min="8" max="8" width="9.125" style="92" bestFit="1" customWidth="1"/>
    <col min="9" max="9" width="8.875" style="92" bestFit="1" customWidth="1"/>
    <col min="10" max="10" width="8.75390625" style="92" bestFit="1" customWidth="1"/>
    <col min="11" max="11" width="6.625" style="92" customWidth="1"/>
    <col min="12" max="12" width="6.75390625" style="92" customWidth="1"/>
    <col min="13" max="13" width="7.25390625" style="92" customWidth="1"/>
    <col min="14" max="14" width="7.00390625" style="92" customWidth="1"/>
    <col min="15" max="16384" width="9.125" style="92" customWidth="1"/>
  </cols>
  <sheetData>
    <row r="1" spans="1:3" ht="24" customHeight="1">
      <c r="A1" s="140"/>
      <c r="B1" s="141"/>
      <c r="C1" s="142"/>
    </row>
    <row r="2" spans="1:5" ht="42.75" customHeight="1">
      <c r="A2" s="143" t="s">
        <v>51</v>
      </c>
      <c r="B2" s="144"/>
      <c r="C2" s="145"/>
      <c r="D2" s="93"/>
      <c r="E2" s="93"/>
    </row>
    <row r="3" spans="1:5" ht="24.75" customHeight="1">
      <c r="A3" s="146"/>
      <c r="B3" s="147"/>
      <c r="C3" s="148"/>
      <c r="D3" s="94"/>
      <c r="E3" s="94"/>
    </row>
    <row r="4" spans="1:3" s="98" customFormat="1" ht="24.75" customHeight="1">
      <c r="A4" s="95"/>
      <c r="B4" s="96"/>
      <c r="C4" s="97"/>
    </row>
    <row r="5" spans="1:3" s="98" customFormat="1" ht="24.75" customHeight="1">
      <c r="A5" s="95"/>
      <c r="B5" s="96"/>
      <c r="C5" s="97"/>
    </row>
    <row r="6" spans="1:3" s="98" customFormat="1" ht="24.75" customHeight="1">
      <c r="A6" s="95"/>
      <c r="B6" s="96"/>
      <c r="C6" s="97"/>
    </row>
    <row r="7" spans="1:3" s="98" customFormat="1" ht="24.75" customHeight="1">
      <c r="A7" s="95"/>
      <c r="B7" s="96"/>
      <c r="C7" s="97"/>
    </row>
    <row r="8" spans="1:3" s="98" customFormat="1" ht="24.75" customHeight="1">
      <c r="A8" s="95"/>
      <c r="B8" s="96"/>
      <c r="C8" s="97"/>
    </row>
    <row r="9" spans="1:3" ht="22.5">
      <c r="A9" s="95"/>
      <c r="B9" s="96"/>
      <c r="C9" s="97"/>
    </row>
    <row r="10" spans="1:3" ht="22.5">
      <c r="A10" s="95"/>
      <c r="B10" s="96"/>
      <c r="C10" s="97"/>
    </row>
    <row r="11" spans="1:3" ht="22.5">
      <c r="A11" s="95"/>
      <c r="B11" s="96"/>
      <c r="C11" s="97"/>
    </row>
    <row r="12" spans="1:3" ht="22.5">
      <c r="A12" s="95"/>
      <c r="B12" s="96"/>
      <c r="C12" s="97"/>
    </row>
    <row r="13" spans="1:3" ht="22.5">
      <c r="A13" s="95"/>
      <c r="B13" s="96"/>
      <c r="C13" s="97"/>
    </row>
    <row r="14" spans="1:3" ht="22.5">
      <c r="A14" s="95"/>
      <c r="B14" s="96"/>
      <c r="C14" s="97"/>
    </row>
    <row r="15" spans="1:3" ht="22.5">
      <c r="A15" s="95"/>
      <c r="B15" s="96"/>
      <c r="C15" s="97"/>
    </row>
    <row r="16" spans="1:3" ht="22.5">
      <c r="A16" s="95"/>
      <c r="B16" s="96"/>
      <c r="C16" s="97"/>
    </row>
    <row r="17" spans="1:3" ht="22.5">
      <c r="A17" s="95"/>
      <c r="B17" s="96"/>
      <c r="C17" s="97"/>
    </row>
    <row r="18" spans="1:3" ht="18" customHeight="1">
      <c r="A18" s="149" t="str">
        <f>B24</f>
        <v>Atletizm Geliştirme Projesi 8.Bölge Kros Yarışmaları</v>
      </c>
      <c r="B18" s="150"/>
      <c r="C18" s="151"/>
    </row>
    <row r="19" spans="1:3" ht="31.5" customHeight="1">
      <c r="A19" s="152"/>
      <c r="B19" s="150"/>
      <c r="C19" s="151"/>
    </row>
    <row r="20" spans="1:3" ht="25.5" customHeight="1">
      <c r="A20" s="99"/>
      <c r="B20" s="100" t="str">
        <f>B27</f>
        <v>Isparta</v>
      </c>
      <c r="C20" s="101"/>
    </row>
    <row r="21" spans="1:3" ht="25.5" customHeight="1">
      <c r="A21" s="95"/>
      <c r="B21" s="102"/>
      <c r="C21" s="97"/>
    </row>
    <row r="22" spans="1:3" ht="25.5" customHeight="1">
      <c r="A22" s="95"/>
      <c r="B22" s="102"/>
      <c r="C22" s="97"/>
    </row>
    <row r="23" spans="1:3" ht="22.5">
      <c r="A23" s="103"/>
      <c r="B23" s="104"/>
      <c r="C23" s="105"/>
    </row>
    <row r="24" spans="1:3" ht="21" customHeight="1">
      <c r="A24" s="106" t="s">
        <v>10</v>
      </c>
      <c r="B24" s="135" t="s">
        <v>49</v>
      </c>
      <c r="C24" s="136"/>
    </row>
    <row r="25" spans="1:3" ht="21" customHeight="1">
      <c r="A25" s="106" t="s">
        <v>11</v>
      </c>
      <c r="B25" s="135" t="s">
        <v>18</v>
      </c>
      <c r="C25" s="136"/>
    </row>
    <row r="26" spans="1:3" ht="21" customHeight="1">
      <c r="A26" s="107" t="s">
        <v>12</v>
      </c>
      <c r="B26" s="135" t="s">
        <v>19</v>
      </c>
      <c r="C26" s="136"/>
    </row>
    <row r="27" spans="1:3" ht="21" customHeight="1">
      <c r="A27" s="106" t="s">
        <v>13</v>
      </c>
      <c r="B27" s="137" t="s">
        <v>50</v>
      </c>
      <c r="C27" s="136"/>
    </row>
    <row r="28" spans="1:3" ht="21" customHeight="1">
      <c r="A28" s="108" t="s">
        <v>16</v>
      </c>
      <c r="B28" s="138">
        <v>41754.4375</v>
      </c>
      <c r="C28" s="139"/>
    </row>
    <row r="29" spans="1:3" ht="21" customHeight="1">
      <c r="A29" s="109"/>
      <c r="B29" s="110"/>
      <c r="C29" s="111"/>
    </row>
    <row r="30" spans="1:3" ht="21" customHeight="1">
      <c r="A30" s="109"/>
      <c r="B30" s="110"/>
      <c r="C30" s="111"/>
    </row>
    <row r="31" spans="1:3" ht="21" customHeight="1">
      <c r="A31" s="109"/>
      <c r="B31" s="110"/>
      <c r="C31" s="111"/>
    </row>
    <row r="32" spans="1:3" ht="21" customHeight="1">
      <c r="A32" s="109"/>
      <c r="B32" s="110"/>
      <c r="C32" s="111"/>
    </row>
    <row r="33" spans="1:3" ht="18.75" thickBot="1">
      <c r="A33" s="112"/>
      <c r="B33" s="113"/>
      <c r="C33" s="114"/>
    </row>
  </sheetData>
  <sheetProtection/>
  <mergeCells count="9">
    <mergeCell ref="B25:C25"/>
    <mergeCell ref="B26:C26"/>
    <mergeCell ref="B27:C27"/>
    <mergeCell ref="B28:C28"/>
    <mergeCell ref="A1:C1"/>
    <mergeCell ref="A2:C2"/>
    <mergeCell ref="A3:C3"/>
    <mergeCell ref="A18:C19"/>
    <mergeCell ref="B24:C24"/>
  </mergeCells>
  <printOptions horizontalCentered="1"/>
  <pageMargins left="0.25" right="0.25" top="0.57" bottom="0.53" header="0.3" footer="0.3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A1:H85"/>
  <sheetViews>
    <sheetView view="pageBreakPreview" zoomScaleSheetLayoutView="100" zoomScalePageLayoutView="0" workbookViewId="0" topLeftCell="A10">
      <selection activeCell="F20" sqref="F20"/>
    </sheetView>
  </sheetViews>
  <sheetFormatPr defaultColWidth="9.00390625" defaultRowHeight="12.75"/>
  <cols>
    <col min="1" max="1" width="5.125" style="86" customWidth="1"/>
    <col min="2" max="2" width="6.375" style="86" bestFit="1" customWidth="1"/>
    <col min="3" max="3" width="29.75390625" style="87" customWidth="1"/>
    <col min="4" max="4" width="35.75390625" style="87" customWidth="1"/>
    <col min="5" max="5" width="7.125" style="86" customWidth="1"/>
    <col min="6" max="6" width="14.25390625" style="88" customWidth="1"/>
    <col min="7" max="16384" width="9.125" style="64" customWidth="1"/>
  </cols>
  <sheetData>
    <row r="1" spans="1:6" ht="35.25" customHeight="1">
      <c r="A1" s="154" t="str">
        <f>KAPAK!A2</f>
        <v>Türkiye Atletizm Federasyonu
IspartaAtletizm İl Temsilciliği</v>
      </c>
      <c r="B1" s="155"/>
      <c r="C1" s="155"/>
      <c r="D1" s="155"/>
      <c r="E1" s="155"/>
      <c r="F1" s="155"/>
    </row>
    <row r="2" spans="1:6" ht="18.75" customHeight="1">
      <c r="A2" s="156" t="str">
        <f>KAPAK!B24</f>
        <v>Atletizm Geliştirme Projesi 8.Bölge Kros Yarışmaları</v>
      </c>
      <c r="B2" s="156"/>
      <c r="C2" s="156"/>
      <c r="D2" s="156"/>
      <c r="E2" s="156"/>
      <c r="F2" s="156"/>
    </row>
    <row r="3" spans="1:6" ht="15.75" customHeight="1">
      <c r="A3" s="157" t="str">
        <f>KAPAK!B27</f>
        <v>Isparta</v>
      </c>
      <c r="B3" s="157"/>
      <c r="C3" s="157"/>
      <c r="D3" s="157"/>
      <c r="E3" s="157"/>
      <c r="F3" s="157"/>
    </row>
    <row r="4" spans="1:6" ht="15.75" customHeight="1">
      <c r="A4" s="153" t="str">
        <f>KAPAK!B26</f>
        <v>2002-2003 Doğumlu Kızlar</v>
      </c>
      <c r="B4" s="153"/>
      <c r="C4" s="153"/>
      <c r="D4" s="65" t="str">
        <f>KAPAK!B25</f>
        <v>1500 Metre</v>
      </c>
      <c r="E4" s="158">
        <f>KAPAK!B28</f>
        <v>41754.4375</v>
      </c>
      <c r="F4" s="158"/>
    </row>
    <row r="5" spans="1:8" s="69" customFormat="1" ht="25.5">
      <c r="A5" s="66" t="s">
        <v>0</v>
      </c>
      <c r="B5" s="66" t="s">
        <v>1</v>
      </c>
      <c r="C5" s="67" t="s">
        <v>3</v>
      </c>
      <c r="D5" s="66" t="s">
        <v>17</v>
      </c>
      <c r="E5" s="66" t="s">
        <v>8</v>
      </c>
      <c r="F5" s="68" t="s">
        <v>2</v>
      </c>
      <c r="G5" s="70"/>
      <c r="H5" s="70"/>
    </row>
    <row r="6" spans="1:6" ht="16.5" customHeight="1">
      <c r="A6" s="71">
        <v>1</v>
      </c>
      <c r="B6" s="124">
        <v>90</v>
      </c>
      <c r="C6" s="115" t="s">
        <v>20</v>
      </c>
      <c r="D6" s="116" t="s">
        <v>25</v>
      </c>
      <c r="E6" s="91" t="s">
        <v>21</v>
      </c>
      <c r="F6" s="72">
        <v>37275</v>
      </c>
    </row>
    <row r="7" spans="1:6" ht="16.5" customHeight="1">
      <c r="A7" s="73">
        <v>2</v>
      </c>
      <c r="B7" s="125">
        <v>91</v>
      </c>
      <c r="C7" s="117" t="s">
        <v>22</v>
      </c>
      <c r="D7" s="118" t="s">
        <v>25</v>
      </c>
      <c r="E7" s="76" t="s">
        <v>21</v>
      </c>
      <c r="F7" s="77">
        <v>37257</v>
      </c>
    </row>
    <row r="8" spans="1:6" ht="16.5" customHeight="1">
      <c r="A8" s="73">
        <v>3</v>
      </c>
      <c r="B8" s="125">
        <v>92</v>
      </c>
      <c r="C8" s="117" t="s">
        <v>23</v>
      </c>
      <c r="D8" s="118" t="s">
        <v>25</v>
      </c>
      <c r="E8" s="76" t="s">
        <v>21</v>
      </c>
      <c r="F8" s="77">
        <v>37257</v>
      </c>
    </row>
    <row r="9" spans="1:6" ht="16.5" customHeight="1" thickBot="1">
      <c r="A9" s="73">
        <v>4</v>
      </c>
      <c r="B9" s="126">
        <v>93</v>
      </c>
      <c r="C9" s="119" t="s">
        <v>24</v>
      </c>
      <c r="D9" s="120" t="s">
        <v>25</v>
      </c>
      <c r="E9" s="80" t="s">
        <v>21</v>
      </c>
      <c r="F9" s="81">
        <v>37446</v>
      </c>
    </row>
    <row r="10" spans="1:6" ht="16.5" customHeight="1">
      <c r="A10" s="73">
        <v>5</v>
      </c>
      <c r="B10" s="127">
        <v>480</v>
      </c>
      <c r="C10" s="121" t="s">
        <v>26</v>
      </c>
      <c r="D10" s="122" t="s">
        <v>30</v>
      </c>
      <c r="E10" s="84" t="s">
        <v>21</v>
      </c>
      <c r="F10" s="85">
        <v>37434</v>
      </c>
    </row>
    <row r="11" spans="1:6" ht="16.5" customHeight="1">
      <c r="A11" s="73">
        <v>6</v>
      </c>
      <c r="B11" s="125">
        <v>481</v>
      </c>
      <c r="C11" s="117" t="s">
        <v>27</v>
      </c>
      <c r="D11" s="118" t="s">
        <v>30</v>
      </c>
      <c r="E11" s="76" t="s">
        <v>21</v>
      </c>
      <c r="F11" s="77">
        <v>37358</v>
      </c>
    </row>
    <row r="12" spans="1:6" ht="16.5" customHeight="1">
      <c r="A12" s="73">
        <v>7</v>
      </c>
      <c r="B12" s="125">
        <v>482</v>
      </c>
      <c r="C12" s="117" t="s">
        <v>28</v>
      </c>
      <c r="D12" s="118" t="s">
        <v>30</v>
      </c>
      <c r="E12" s="76" t="s">
        <v>21</v>
      </c>
      <c r="F12" s="77">
        <v>37313</v>
      </c>
    </row>
    <row r="13" spans="1:6" ht="16.5" customHeight="1" thickBot="1">
      <c r="A13" s="73">
        <v>8</v>
      </c>
      <c r="B13" s="126">
        <v>483</v>
      </c>
      <c r="C13" s="119" t="s">
        <v>29</v>
      </c>
      <c r="D13" s="120" t="s">
        <v>30</v>
      </c>
      <c r="E13" s="80" t="s">
        <v>21</v>
      </c>
      <c r="F13" s="81">
        <v>37841</v>
      </c>
    </row>
    <row r="14" spans="1:6" ht="16.5" customHeight="1">
      <c r="A14" s="73">
        <v>9</v>
      </c>
      <c r="B14" s="127">
        <v>320</v>
      </c>
      <c r="C14" s="121" t="s">
        <v>31</v>
      </c>
      <c r="D14" s="122" t="s">
        <v>35</v>
      </c>
      <c r="E14" s="84" t="s">
        <v>21</v>
      </c>
      <c r="F14" s="85">
        <v>37272</v>
      </c>
    </row>
    <row r="15" spans="1:6" ht="16.5" customHeight="1">
      <c r="A15" s="73">
        <v>10</v>
      </c>
      <c r="B15" s="125">
        <v>321</v>
      </c>
      <c r="C15" s="117" t="s">
        <v>32</v>
      </c>
      <c r="D15" s="122" t="s">
        <v>35</v>
      </c>
      <c r="E15" s="76" t="s">
        <v>21</v>
      </c>
      <c r="F15" s="77">
        <v>37428</v>
      </c>
    </row>
    <row r="16" spans="1:6" ht="16.5" customHeight="1">
      <c r="A16" s="73">
        <v>11</v>
      </c>
      <c r="B16" s="125">
        <v>322</v>
      </c>
      <c r="C16" s="117" t="s">
        <v>33</v>
      </c>
      <c r="D16" s="122" t="s">
        <v>35</v>
      </c>
      <c r="E16" s="76" t="s">
        <v>21</v>
      </c>
      <c r="F16" s="77">
        <v>37260</v>
      </c>
    </row>
    <row r="17" spans="1:6" ht="16.5" customHeight="1" thickBot="1">
      <c r="A17" s="73">
        <v>12</v>
      </c>
      <c r="B17" s="126">
        <v>323</v>
      </c>
      <c r="C17" s="119" t="s">
        <v>34</v>
      </c>
      <c r="D17" s="123" t="s">
        <v>35</v>
      </c>
      <c r="E17" s="80" t="s">
        <v>21</v>
      </c>
      <c r="F17" s="81">
        <v>37622</v>
      </c>
    </row>
    <row r="18" spans="1:6" ht="16.5" customHeight="1">
      <c r="A18" s="73">
        <v>13</v>
      </c>
      <c r="B18" s="127">
        <v>200</v>
      </c>
      <c r="C18" s="121" t="s">
        <v>36</v>
      </c>
      <c r="D18" s="122" t="s">
        <v>37</v>
      </c>
      <c r="E18" s="84" t="s">
        <v>21</v>
      </c>
      <c r="F18" s="85">
        <v>37297</v>
      </c>
    </row>
    <row r="19" spans="1:6" ht="16.5" customHeight="1">
      <c r="A19" s="73">
        <v>14</v>
      </c>
      <c r="B19" s="125">
        <v>201</v>
      </c>
      <c r="C19" s="117" t="s">
        <v>38</v>
      </c>
      <c r="D19" s="122" t="s">
        <v>37</v>
      </c>
      <c r="E19" s="76" t="s">
        <v>21</v>
      </c>
      <c r="F19" s="77">
        <v>37827</v>
      </c>
    </row>
    <row r="20" spans="1:6" ht="16.5" customHeight="1">
      <c r="A20" s="73">
        <v>15</v>
      </c>
      <c r="B20" s="125">
        <v>202</v>
      </c>
      <c r="C20" s="117" t="s">
        <v>39</v>
      </c>
      <c r="D20" s="122" t="s">
        <v>37</v>
      </c>
      <c r="E20" s="76" t="s">
        <v>21</v>
      </c>
      <c r="F20" s="77">
        <v>37356</v>
      </c>
    </row>
    <row r="21" spans="1:6" ht="16.5" customHeight="1" thickBot="1">
      <c r="A21" s="73">
        <v>16</v>
      </c>
      <c r="B21" s="126"/>
      <c r="C21" s="119"/>
      <c r="D21" s="123"/>
      <c r="E21" s="80"/>
      <c r="F21" s="81"/>
    </row>
    <row r="22" spans="1:6" ht="16.5" customHeight="1">
      <c r="A22" s="73">
        <v>17</v>
      </c>
      <c r="B22" s="127">
        <v>30</v>
      </c>
      <c r="C22" s="121" t="s">
        <v>40</v>
      </c>
      <c r="D22" s="122" t="s">
        <v>41</v>
      </c>
      <c r="E22" s="84" t="s">
        <v>21</v>
      </c>
      <c r="F22" s="85">
        <v>37284</v>
      </c>
    </row>
    <row r="23" spans="1:6" ht="16.5" customHeight="1">
      <c r="A23" s="73">
        <v>18</v>
      </c>
      <c r="B23" s="125">
        <v>31</v>
      </c>
      <c r="C23" s="117" t="s">
        <v>42</v>
      </c>
      <c r="D23" s="118" t="s">
        <v>41</v>
      </c>
      <c r="E23" s="76" t="s">
        <v>21</v>
      </c>
      <c r="F23" s="77">
        <v>37366</v>
      </c>
    </row>
    <row r="24" spans="1:6" ht="16.5" customHeight="1">
      <c r="A24" s="73">
        <v>19</v>
      </c>
      <c r="B24" s="125">
        <v>32</v>
      </c>
      <c r="C24" s="117" t="s">
        <v>57</v>
      </c>
      <c r="D24" s="118" t="s">
        <v>41</v>
      </c>
      <c r="E24" s="76" t="s">
        <v>21</v>
      </c>
      <c r="F24" s="77">
        <v>37792</v>
      </c>
    </row>
    <row r="25" spans="1:6" ht="16.5" customHeight="1" thickBot="1">
      <c r="A25" s="73">
        <v>20</v>
      </c>
      <c r="B25" s="126">
        <v>33</v>
      </c>
      <c r="C25" s="119" t="s">
        <v>43</v>
      </c>
      <c r="D25" s="120" t="s">
        <v>41</v>
      </c>
      <c r="E25" s="80" t="s">
        <v>21</v>
      </c>
      <c r="F25" s="81">
        <v>37532</v>
      </c>
    </row>
    <row r="26" spans="1:6" ht="16.5" customHeight="1">
      <c r="A26" s="73">
        <v>21</v>
      </c>
      <c r="B26" s="127">
        <v>70</v>
      </c>
      <c r="C26" s="121" t="s">
        <v>44</v>
      </c>
      <c r="D26" s="122" t="s">
        <v>45</v>
      </c>
      <c r="E26" s="84" t="s">
        <v>21</v>
      </c>
      <c r="F26" s="85">
        <v>37257</v>
      </c>
    </row>
    <row r="27" spans="1:6" ht="16.5" customHeight="1">
      <c r="A27" s="73">
        <v>22</v>
      </c>
      <c r="B27" s="125">
        <v>71</v>
      </c>
      <c r="C27" s="117" t="s">
        <v>46</v>
      </c>
      <c r="D27" s="118" t="s">
        <v>45</v>
      </c>
      <c r="E27" s="76" t="s">
        <v>21</v>
      </c>
      <c r="F27" s="77">
        <v>37257</v>
      </c>
    </row>
    <row r="28" spans="1:6" ht="16.5" customHeight="1">
      <c r="A28" s="73">
        <v>23</v>
      </c>
      <c r="B28" s="125">
        <v>72</v>
      </c>
      <c r="C28" s="117" t="s">
        <v>47</v>
      </c>
      <c r="D28" s="118" t="s">
        <v>45</v>
      </c>
      <c r="E28" s="76" t="s">
        <v>21</v>
      </c>
      <c r="F28" s="77">
        <v>37622</v>
      </c>
    </row>
    <row r="29" spans="1:6" ht="16.5" customHeight="1" thickBot="1">
      <c r="A29" s="73">
        <v>24</v>
      </c>
      <c r="B29" s="126">
        <v>73</v>
      </c>
      <c r="C29" s="119" t="s">
        <v>48</v>
      </c>
      <c r="D29" s="120" t="s">
        <v>45</v>
      </c>
      <c r="E29" s="80" t="s">
        <v>21</v>
      </c>
      <c r="F29" s="81">
        <v>37622</v>
      </c>
    </row>
    <row r="30" spans="1:6" ht="16.5" customHeight="1">
      <c r="A30" s="73">
        <v>25</v>
      </c>
      <c r="B30" s="127">
        <v>150</v>
      </c>
      <c r="C30" s="121" t="s">
        <v>52</v>
      </c>
      <c r="D30" s="122" t="s">
        <v>53</v>
      </c>
      <c r="E30" s="84" t="s">
        <v>21</v>
      </c>
      <c r="F30" s="85">
        <v>37301</v>
      </c>
    </row>
    <row r="31" spans="1:6" ht="16.5" customHeight="1">
      <c r="A31" s="73">
        <v>26</v>
      </c>
      <c r="B31" s="125">
        <v>151</v>
      </c>
      <c r="C31" s="117" t="s">
        <v>54</v>
      </c>
      <c r="D31" s="118" t="s">
        <v>53</v>
      </c>
      <c r="E31" s="76" t="s">
        <v>21</v>
      </c>
      <c r="F31" s="77">
        <v>37448</v>
      </c>
    </row>
    <row r="32" spans="1:6" ht="16.5" customHeight="1">
      <c r="A32" s="73">
        <v>27</v>
      </c>
      <c r="B32" s="125">
        <v>152</v>
      </c>
      <c r="C32" s="117" t="s">
        <v>55</v>
      </c>
      <c r="D32" s="118" t="s">
        <v>53</v>
      </c>
      <c r="E32" s="76" t="s">
        <v>21</v>
      </c>
      <c r="F32" s="77">
        <v>37413</v>
      </c>
    </row>
    <row r="33" spans="1:6" ht="16.5" customHeight="1" thickBot="1">
      <c r="A33" s="73">
        <v>28</v>
      </c>
      <c r="B33" s="126">
        <v>155</v>
      </c>
      <c r="C33" s="119" t="s">
        <v>56</v>
      </c>
      <c r="D33" s="120" t="s">
        <v>53</v>
      </c>
      <c r="E33" s="80" t="s">
        <v>21</v>
      </c>
      <c r="F33" s="81">
        <v>37443</v>
      </c>
    </row>
    <row r="34" spans="1:6" ht="16.5" customHeight="1">
      <c r="A34" s="73">
        <v>29</v>
      </c>
      <c r="B34" s="127"/>
      <c r="C34" s="121"/>
      <c r="D34" s="122"/>
      <c r="E34" s="84"/>
      <c r="F34" s="85"/>
    </row>
    <row r="35" spans="1:6" ht="16.5" customHeight="1">
      <c r="A35" s="73">
        <v>30</v>
      </c>
      <c r="B35" s="125"/>
      <c r="C35" s="117"/>
      <c r="D35" s="118"/>
      <c r="E35" s="76"/>
      <c r="F35" s="77"/>
    </row>
    <row r="36" spans="1:6" ht="16.5" customHeight="1">
      <c r="A36" s="73">
        <v>31</v>
      </c>
      <c r="B36" s="125"/>
      <c r="C36" s="117"/>
      <c r="D36" s="118"/>
      <c r="E36" s="76"/>
      <c r="F36" s="77"/>
    </row>
    <row r="37" spans="1:6" ht="16.5" customHeight="1" thickBot="1">
      <c r="A37" s="73">
        <v>32</v>
      </c>
      <c r="B37" s="126"/>
      <c r="C37" s="119"/>
      <c r="D37" s="120"/>
      <c r="E37" s="80"/>
      <c r="F37" s="81"/>
    </row>
    <row r="38" spans="1:6" ht="16.5" customHeight="1">
      <c r="A38" s="73">
        <v>33</v>
      </c>
      <c r="B38" s="127"/>
      <c r="C38" s="121"/>
      <c r="D38" s="122"/>
      <c r="E38" s="84"/>
      <c r="F38" s="85"/>
    </row>
    <row r="39" spans="1:6" ht="16.5" customHeight="1">
      <c r="A39" s="73">
        <v>34</v>
      </c>
      <c r="B39" s="125"/>
      <c r="C39" s="117"/>
      <c r="D39" s="118"/>
      <c r="E39" s="76"/>
      <c r="F39" s="77"/>
    </row>
    <row r="40" spans="1:6" ht="16.5" customHeight="1">
      <c r="A40" s="73">
        <v>35</v>
      </c>
      <c r="B40" s="125"/>
      <c r="C40" s="117"/>
      <c r="D40" s="118"/>
      <c r="E40" s="76"/>
      <c r="F40" s="77"/>
    </row>
    <row r="41" spans="1:6" ht="16.5" customHeight="1" thickBot="1">
      <c r="A41" s="73">
        <v>36</v>
      </c>
      <c r="B41" s="126"/>
      <c r="C41" s="119"/>
      <c r="D41" s="120"/>
      <c r="E41" s="80"/>
      <c r="F41" s="81"/>
    </row>
    <row r="42" spans="1:6" ht="16.5" customHeight="1">
      <c r="A42" s="73">
        <v>37</v>
      </c>
      <c r="B42" s="127"/>
      <c r="C42" s="121"/>
      <c r="D42" s="122"/>
      <c r="E42" s="84"/>
      <c r="F42" s="85"/>
    </row>
    <row r="43" spans="1:6" ht="16.5" customHeight="1">
      <c r="A43" s="73">
        <v>38</v>
      </c>
      <c r="B43" s="125"/>
      <c r="C43" s="74"/>
      <c r="D43" s="75"/>
      <c r="E43" s="76"/>
      <c r="F43" s="77"/>
    </row>
    <row r="44" spans="1:6" ht="16.5" customHeight="1">
      <c r="A44" s="73">
        <v>39</v>
      </c>
      <c r="B44" s="125"/>
      <c r="C44" s="74"/>
      <c r="D44" s="75"/>
      <c r="E44" s="76"/>
      <c r="F44" s="77"/>
    </row>
    <row r="45" spans="1:6" ht="16.5" customHeight="1" thickBot="1">
      <c r="A45" s="73">
        <v>40</v>
      </c>
      <c r="B45" s="126"/>
      <c r="C45" s="78"/>
      <c r="D45" s="79"/>
      <c r="E45" s="80"/>
      <c r="F45" s="81"/>
    </row>
    <row r="46" spans="1:6" ht="16.5" customHeight="1">
      <c r="A46" s="73">
        <v>41</v>
      </c>
      <c r="B46" s="127"/>
      <c r="C46" s="82"/>
      <c r="D46" s="83"/>
      <c r="E46" s="84"/>
      <c r="F46" s="85"/>
    </row>
    <row r="47" spans="1:6" ht="16.5" customHeight="1">
      <c r="A47" s="73">
        <v>42</v>
      </c>
      <c r="B47" s="125"/>
      <c r="C47" s="74"/>
      <c r="D47" s="75"/>
      <c r="E47" s="76"/>
      <c r="F47" s="77"/>
    </row>
    <row r="48" spans="1:6" ht="16.5" customHeight="1">
      <c r="A48" s="73">
        <v>43</v>
      </c>
      <c r="B48" s="125"/>
      <c r="C48" s="74"/>
      <c r="D48" s="75"/>
      <c r="E48" s="76"/>
      <c r="F48" s="77"/>
    </row>
    <row r="49" spans="1:6" ht="16.5" customHeight="1" thickBot="1">
      <c r="A49" s="73">
        <v>44</v>
      </c>
      <c r="B49" s="126"/>
      <c r="C49" s="78"/>
      <c r="D49" s="79"/>
      <c r="E49" s="80"/>
      <c r="F49" s="81"/>
    </row>
    <row r="50" spans="1:6" ht="16.5" customHeight="1">
      <c r="A50" s="73">
        <v>45</v>
      </c>
      <c r="B50" s="127"/>
      <c r="C50" s="82"/>
      <c r="D50" s="83"/>
      <c r="E50" s="84"/>
      <c r="F50" s="85"/>
    </row>
    <row r="51" spans="1:6" ht="16.5" customHeight="1">
      <c r="A51" s="73">
        <v>46</v>
      </c>
      <c r="B51" s="125"/>
      <c r="C51" s="74"/>
      <c r="D51" s="75"/>
      <c r="E51" s="76"/>
      <c r="F51" s="77"/>
    </row>
    <row r="52" spans="1:6" ht="16.5" customHeight="1">
      <c r="A52" s="73">
        <v>47</v>
      </c>
      <c r="B52" s="125"/>
      <c r="C52" s="74"/>
      <c r="D52" s="75"/>
      <c r="E52" s="76"/>
      <c r="F52" s="77"/>
    </row>
    <row r="53" spans="1:6" ht="16.5" customHeight="1" thickBot="1">
      <c r="A53" s="73">
        <v>48</v>
      </c>
      <c r="B53" s="126"/>
      <c r="C53" s="78"/>
      <c r="D53" s="79"/>
      <c r="E53" s="80"/>
      <c r="F53" s="81"/>
    </row>
    <row r="54" spans="1:6" ht="16.5" customHeight="1">
      <c r="A54" s="73">
        <v>49</v>
      </c>
      <c r="B54" s="127"/>
      <c r="C54" s="82"/>
      <c r="D54" s="83"/>
      <c r="E54" s="84"/>
      <c r="F54" s="85"/>
    </row>
    <row r="55" spans="1:6" ht="16.5" customHeight="1">
      <c r="A55" s="73">
        <v>50</v>
      </c>
      <c r="B55" s="125"/>
      <c r="C55" s="74"/>
      <c r="D55" s="75"/>
      <c r="E55" s="76"/>
      <c r="F55" s="77"/>
    </row>
    <row r="56" spans="1:6" ht="16.5" customHeight="1">
      <c r="A56" s="73">
        <v>51</v>
      </c>
      <c r="B56" s="125"/>
      <c r="C56" s="74"/>
      <c r="D56" s="75"/>
      <c r="E56" s="76"/>
      <c r="F56" s="77"/>
    </row>
    <row r="57" spans="1:6" ht="16.5" customHeight="1" thickBot="1">
      <c r="A57" s="73">
        <v>52</v>
      </c>
      <c r="B57" s="126"/>
      <c r="C57" s="78"/>
      <c r="D57" s="79"/>
      <c r="E57" s="80"/>
      <c r="F57" s="81"/>
    </row>
    <row r="58" spans="1:6" ht="16.5" customHeight="1">
      <c r="A58" s="73">
        <v>53</v>
      </c>
      <c r="B58" s="127"/>
      <c r="C58" s="82"/>
      <c r="D58" s="83"/>
      <c r="E58" s="84"/>
      <c r="F58" s="85"/>
    </row>
    <row r="59" spans="1:6" ht="16.5" customHeight="1">
      <c r="A59" s="73">
        <v>54</v>
      </c>
      <c r="B59" s="125"/>
      <c r="C59" s="74"/>
      <c r="D59" s="75"/>
      <c r="E59" s="76"/>
      <c r="F59" s="77"/>
    </row>
    <row r="60" spans="1:6" ht="16.5" customHeight="1">
      <c r="A60" s="73">
        <v>55</v>
      </c>
      <c r="B60" s="125"/>
      <c r="C60" s="74"/>
      <c r="D60" s="75"/>
      <c r="E60" s="76"/>
      <c r="F60" s="77"/>
    </row>
    <row r="61" spans="1:6" ht="16.5" customHeight="1" thickBot="1">
      <c r="A61" s="73">
        <v>56</v>
      </c>
      <c r="B61" s="126"/>
      <c r="C61" s="78"/>
      <c r="D61" s="79"/>
      <c r="E61" s="80"/>
      <c r="F61" s="81"/>
    </row>
    <row r="62" spans="1:6" ht="16.5" customHeight="1">
      <c r="A62" s="73">
        <v>57</v>
      </c>
      <c r="B62" s="127"/>
      <c r="C62" s="82"/>
      <c r="D62" s="83"/>
      <c r="E62" s="84"/>
      <c r="F62" s="85"/>
    </row>
    <row r="63" spans="1:6" ht="16.5" customHeight="1">
      <c r="A63" s="73">
        <v>58</v>
      </c>
      <c r="B63" s="125"/>
      <c r="C63" s="74"/>
      <c r="D63" s="75"/>
      <c r="E63" s="76"/>
      <c r="F63" s="77"/>
    </row>
    <row r="64" spans="1:6" ht="16.5" customHeight="1">
      <c r="A64" s="73">
        <v>59</v>
      </c>
      <c r="B64" s="125"/>
      <c r="C64" s="74"/>
      <c r="D64" s="75"/>
      <c r="E64" s="76"/>
      <c r="F64" s="77"/>
    </row>
    <row r="65" spans="1:6" ht="16.5" customHeight="1" thickBot="1">
      <c r="A65" s="73">
        <v>60</v>
      </c>
      <c r="B65" s="126"/>
      <c r="C65" s="78"/>
      <c r="D65" s="79"/>
      <c r="E65" s="80"/>
      <c r="F65" s="81"/>
    </row>
    <row r="66" spans="1:6" ht="16.5" customHeight="1">
      <c r="A66" s="73">
        <v>61</v>
      </c>
      <c r="B66" s="127"/>
      <c r="C66" s="82"/>
      <c r="D66" s="83"/>
      <c r="E66" s="84"/>
      <c r="F66" s="85"/>
    </row>
    <row r="67" spans="1:6" ht="16.5" customHeight="1">
      <c r="A67" s="73">
        <v>62</v>
      </c>
      <c r="B67" s="125"/>
      <c r="C67" s="74"/>
      <c r="D67" s="75"/>
      <c r="E67" s="76"/>
      <c r="F67" s="77"/>
    </row>
    <row r="68" spans="1:6" ht="16.5" customHeight="1">
      <c r="A68" s="73">
        <v>63</v>
      </c>
      <c r="B68" s="125"/>
      <c r="C68" s="74"/>
      <c r="D68" s="75"/>
      <c r="E68" s="76"/>
      <c r="F68" s="77"/>
    </row>
    <row r="69" spans="1:6" ht="16.5" customHeight="1" thickBot="1">
      <c r="A69" s="73">
        <v>64</v>
      </c>
      <c r="B69" s="126"/>
      <c r="C69" s="78"/>
      <c r="D69" s="79"/>
      <c r="E69" s="80"/>
      <c r="F69" s="81"/>
    </row>
    <row r="70" spans="1:6" ht="16.5" customHeight="1">
      <c r="A70" s="73">
        <v>65</v>
      </c>
      <c r="B70" s="127"/>
      <c r="C70" s="82"/>
      <c r="D70" s="83"/>
      <c r="E70" s="84"/>
      <c r="F70" s="85"/>
    </row>
    <row r="71" spans="1:6" ht="16.5" customHeight="1">
      <c r="A71" s="73">
        <v>66</v>
      </c>
      <c r="B71" s="125"/>
      <c r="C71" s="74"/>
      <c r="D71" s="75"/>
      <c r="E71" s="76"/>
      <c r="F71" s="77"/>
    </row>
    <row r="72" spans="1:6" ht="16.5" customHeight="1">
      <c r="A72" s="73">
        <v>67</v>
      </c>
      <c r="B72" s="125"/>
      <c r="C72" s="74"/>
      <c r="D72" s="75"/>
      <c r="E72" s="76"/>
      <c r="F72" s="77"/>
    </row>
    <row r="73" spans="1:6" ht="16.5" customHeight="1" thickBot="1">
      <c r="A73" s="73">
        <v>68</v>
      </c>
      <c r="B73" s="126"/>
      <c r="C73" s="78"/>
      <c r="D73" s="79"/>
      <c r="E73" s="80"/>
      <c r="F73" s="81"/>
    </row>
    <row r="74" spans="1:6" ht="16.5" customHeight="1">
      <c r="A74" s="73">
        <v>69</v>
      </c>
      <c r="B74" s="127"/>
      <c r="C74" s="82"/>
      <c r="D74" s="83"/>
      <c r="E74" s="84"/>
      <c r="F74" s="85"/>
    </row>
    <row r="75" spans="1:6" ht="16.5" customHeight="1">
      <c r="A75" s="73">
        <v>70</v>
      </c>
      <c r="B75" s="125"/>
      <c r="C75" s="74"/>
      <c r="D75" s="75"/>
      <c r="E75" s="76"/>
      <c r="F75" s="77"/>
    </row>
    <row r="76" spans="1:6" ht="16.5" customHeight="1">
      <c r="A76" s="73">
        <v>71</v>
      </c>
      <c r="B76" s="125"/>
      <c r="C76" s="74"/>
      <c r="D76" s="75"/>
      <c r="E76" s="76"/>
      <c r="F76" s="77"/>
    </row>
    <row r="77" spans="1:6" ht="16.5" customHeight="1" thickBot="1">
      <c r="A77" s="73">
        <v>72</v>
      </c>
      <c r="B77" s="126"/>
      <c r="C77" s="78"/>
      <c r="D77" s="79"/>
      <c r="E77" s="80"/>
      <c r="F77" s="81"/>
    </row>
    <row r="78" spans="1:6" ht="16.5" customHeight="1">
      <c r="A78" s="73">
        <v>73</v>
      </c>
      <c r="B78" s="127"/>
      <c r="C78" s="82"/>
      <c r="D78" s="83"/>
      <c r="E78" s="84"/>
      <c r="F78" s="85"/>
    </row>
    <row r="79" spans="1:6" ht="16.5" customHeight="1">
      <c r="A79" s="73">
        <v>74</v>
      </c>
      <c r="B79" s="125"/>
      <c r="C79" s="74"/>
      <c r="D79" s="75"/>
      <c r="E79" s="76"/>
      <c r="F79" s="77"/>
    </row>
    <row r="80" spans="1:6" ht="16.5" customHeight="1">
      <c r="A80" s="73">
        <v>75</v>
      </c>
      <c r="B80" s="125"/>
      <c r="C80" s="74"/>
      <c r="D80" s="75"/>
      <c r="E80" s="76"/>
      <c r="F80" s="77"/>
    </row>
    <row r="81" spans="1:6" ht="16.5" customHeight="1" thickBot="1">
      <c r="A81" s="73">
        <v>76</v>
      </c>
      <c r="B81" s="126"/>
      <c r="C81" s="78"/>
      <c r="D81" s="79"/>
      <c r="E81" s="80"/>
      <c r="F81" s="81"/>
    </row>
    <row r="82" spans="1:6" ht="16.5" customHeight="1">
      <c r="A82" s="73">
        <v>77</v>
      </c>
      <c r="B82" s="127"/>
      <c r="C82" s="82"/>
      <c r="D82" s="83"/>
      <c r="E82" s="84"/>
      <c r="F82" s="85"/>
    </row>
    <row r="83" spans="1:6" ht="16.5" customHeight="1">
      <c r="A83" s="73">
        <v>78</v>
      </c>
      <c r="B83" s="125"/>
      <c r="C83" s="74"/>
      <c r="D83" s="75"/>
      <c r="E83" s="76"/>
      <c r="F83" s="77"/>
    </row>
    <row r="84" spans="1:6" ht="16.5" customHeight="1">
      <c r="A84" s="73">
        <v>79</v>
      </c>
      <c r="B84" s="125"/>
      <c r="C84" s="74"/>
      <c r="D84" s="75"/>
      <c r="E84" s="76"/>
      <c r="F84" s="77"/>
    </row>
    <row r="85" spans="1:6" ht="16.5" customHeight="1" thickBot="1">
      <c r="A85" s="73">
        <v>80</v>
      </c>
      <c r="B85" s="126"/>
      <c r="C85" s="78"/>
      <c r="D85" s="79"/>
      <c r="E85" s="80"/>
      <c r="F85" s="81"/>
    </row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</sheetData>
  <sheetProtection/>
  <mergeCells count="5">
    <mergeCell ref="A4:C4"/>
    <mergeCell ref="A1:F1"/>
    <mergeCell ref="A2:F2"/>
    <mergeCell ref="A3:F3"/>
    <mergeCell ref="E4:F4"/>
  </mergeCells>
  <conditionalFormatting sqref="F6:F85">
    <cfRule type="cellIs" priority="1" dxfId="12" operator="between" stopIfTrue="1">
      <formula>35431</formula>
      <formula>36160</formula>
    </cfRule>
  </conditionalFormatting>
  <conditionalFormatting sqref="B6:B85">
    <cfRule type="duplicateValues" priority="184" dxfId="13" stopIfTrue="1">
      <formula>AND(COUNTIF($B$6:$B$85,B6)&gt;1,NOT(ISBLANK(B6)))</formula>
    </cfRule>
  </conditionalFormatting>
  <conditionalFormatting sqref="C6:C85">
    <cfRule type="duplicateValues" priority="185" dxfId="13" stopIfTrue="1">
      <formula>AND(COUNTIF($C$6:$C$85,C6)&gt;1,NOT(ISBLANK(C6)))</formula>
    </cfRule>
  </conditionalFormatting>
  <printOptions horizontalCentered="1"/>
  <pageMargins left="0.2" right="0.22" top="0.7086614173228347" bottom="0.31496062992125984" header="0.3937007874015748" footer="0.15748031496062992"/>
  <pageSetup fitToHeight="1" fitToWidth="1" horizontalDpi="300" verticalDpi="300" orientation="portrait" paperSize="9" r:id="rId2"/>
  <headerFooter alignWithMargins="0">
    <oddFooter>&amp;C&amp;P</oddFooter>
  </headerFooter>
  <rowBreaks count="1" manualBreakCount="1">
    <brk id="41" max="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P125"/>
  <sheetViews>
    <sheetView view="pageBreakPreview" zoomScaleSheetLayoutView="100" zoomScalePageLayoutView="0" workbookViewId="0" topLeftCell="A1">
      <selection activeCell="B6" sqref="B6"/>
    </sheetView>
  </sheetViews>
  <sheetFormatPr defaultColWidth="9.00390625" defaultRowHeight="12.75"/>
  <cols>
    <col min="1" max="1" width="5.125" style="37" customWidth="1"/>
    <col min="2" max="2" width="6.375" style="37" bestFit="1" customWidth="1"/>
    <col min="3" max="3" width="24.375" style="50" customWidth="1"/>
    <col min="4" max="4" width="31.75390625" style="50" customWidth="1"/>
    <col min="5" max="5" width="7.125" style="36" customWidth="1"/>
    <col min="6" max="6" width="10.125" style="37" bestFit="1" customWidth="1"/>
    <col min="7" max="7" width="9.125" style="130" customWidth="1"/>
    <col min="8" max="8" width="6.75390625" style="36" customWidth="1"/>
    <col min="9" max="16384" width="9.125" style="36" customWidth="1"/>
  </cols>
  <sheetData>
    <row r="1" spans="1:10" ht="33.75" customHeight="1">
      <c r="A1" s="160" t="str">
        <f>KAPAK!A2</f>
        <v>Türkiye Atletizm Federasyonu
IspartaAtletizm İl Temsilciliği</v>
      </c>
      <c r="B1" s="160"/>
      <c r="C1" s="160"/>
      <c r="D1" s="160"/>
      <c r="E1" s="160"/>
      <c r="F1" s="160"/>
      <c r="G1" s="160"/>
      <c r="H1" s="160"/>
      <c r="J1" s="37"/>
    </row>
    <row r="2" spans="1:8" ht="15.75">
      <c r="A2" s="161" t="str">
        <f>KAPAK!B24</f>
        <v>Atletizm Geliştirme Projesi 8.Bölge Kros Yarışmaları</v>
      </c>
      <c r="B2" s="161"/>
      <c r="C2" s="161"/>
      <c r="D2" s="161"/>
      <c r="E2" s="161"/>
      <c r="F2" s="161"/>
      <c r="G2" s="161"/>
      <c r="H2" s="161"/>
    </row>
    <row r="3" spans="1:9" ht="14.25">
      <c r="A3" s="162" t="str">
        <f>KAPAK!B27</f>
        <v>Isparta</v>
      </c>
      <c r="B3" s="162"/>
      <c r="C3" s="162"/>
      <c r="D3" s="162"/>
      <c r="E3" s="162"/>
      <c r="F3" s="162"/>
      <c r="G3" s="162"/>
      <c r="H3" s="162"/>
      <c r="I3" s="38"/>
    </row>
    <row r="4" spans="1:8" ht="15.75" customHeight="1">
      <c r="A4" s="159" t="str">
        <f>KAPAK!B26</f>
        <v>2002-2003 Doğumlu Kızlar</v>
      </c>
      <c r="B4" s="159"/>
      <c r="C4" s="159"/>
      <c r="D4" s="51" t="str">
        <f>KAPAK!B25</f>
        <v>1500 Metre</v>
      </c>
      <c r="E4" s="52"/>
      <c r="F4" s="163">
        <f>KAPAK!B28</f>
        <v>41754.4375</v>
      </c>
      <c r="G4" s="163"/>
      <c r="H4" s="163"/>
    </row>
    <row r="5" spans="1:16" s="42" customFormat="1" ht="25.5">
      <c r="A5" s="39" t="s">
        <v>0</v>
      </c>
      <c r="B5" s="40" t="s">
        <v>1</v>
      </c>
      <c r="C5" s="40" t="s">
        <v>3</v>
      </c>
      <c r="D5" s="40" t="s">
        <v>17</v>
      </c>
      <c r="E5" s="40" t="s">
        <v>8</v>
      </c>
      <c r="F5" s="41" t="s">
        <v>2</v>
      </c>
      <c r="G5" s="128" t="s">
        <v>4</v>
      </c>
      <c r="H5" s="40" t="s">
        <v>15</v>
      </c>
      <c r="L5" s="43"/>
      <c r="M5" s="43"/>
      <c r="N5" s="43"/>
      <c r="O5" s="43"/>
      <c r="P5" s="43"/>
    </row>
    <row r="6" spans="1:10" ht="18" customHeight="1">
      <c r="A6" s="44">
        <f>IF(B6&lt;&gt;"",1,"")</f>
        <v>1</v>
      </c>
      <c r="B6" s="45">
        <v>320</v>
      </c>
      <c r="C6" s="46" t="str">
        <f>IF(ISERROR(VLOOKUP(B6,'START LİSTE'!$B$6:$F$1042,2,0)),"",VLOOKUP(B6,'START LİSTE'!$B$6:$F$1042,2,0))</f>
        <v>EDANUR YAVUZ</v>
      </c>
      <c r="D6" s="46" t="str">
        <f>IF(ISERROR(VLOOKUP(B6,'START LİSTE'!$B$6:$F$1042,3,0)),"",VLOOKUP(B6,'START LİSTE'!$B$6:$F$1042,3,0))</f>
        <v>ISPARTA</v>
      </c>
      <c r="E6" s="47" t="str">
        <f>IF(ISERROR(VLOOKUP(B6,'START LİSTE'!$B$6:$F$1042,4,0)),"",VLOOKUP(B6,'START LİSTE'!$B$6:$F$1042,4,0))</f>
        <v>T</v>
      </c>
      <c r="F6" s="48">
        <f>IF(ISERROR(VLOOKUP($B6,'START LİSTE'!$B$6:$F$1042,5,0)),"",VLOOKUP($B6,'START LİSTE'!$B$6:$F$1042,5,0))</f>
        <v>37272</v>
      </c>
      <c r="G6" s="129">
        <v>511</v>
      </c>
      <c r="H6" s="49">
        <f>IF(OR(G6="DQ",G6="DNF",G6="DNS"),"-",IF(B6&lt;&gt;"",IF(E6="F",0,1),""))</f>
        <v>1</v>
      </c>
      <c r="J6" s="37"/>
    </row>
    <row r="7" spans="1:10" ht="18" customHeight="1">
      <c r="A7" s="44">
        <f aca="true" t="shared" si="0" ref="A7:A69">IF(B7&lt;&gt;"",A6+1,"")</f>
        <v>2</v>
      </c>
      <c r="B7" s="45">
        <v>72</v>
      </c>
      <c r="C7" s="46" t="str">
        <f>IF(ISERROR(VLOOKUP(B7,'START LİSTE'!$B$6:$F$1042,2,0)),"",VLOOKUP(B7,'START LİSTE'!$B$6:$F$1042,2,0))</f>
        <v>ASLI ATAN</v>
      </c>
      <c r="D7" s="46" t="str">
        <f>IF(ISERROR(VLOOKUP(B7,'START LİSTE'!$B$6:$F$1042,3,0)),"",VLOOKUP(B7,'START LİSTE'!$B$6:$F$1042,3,0))</f>
        <v>ANTALYA</v>
      </c>
      <c r="E7" s="47" t="str">
        <f>IF(ISERROR(VLOOKUP(B7,'START LİSTE'!$B$6:$F$1042,4,0)),"",VLOOKUP(B7,'START LİSTE'!$B$6:$F$1042,4,0))</f>
        <v>T</v>
      </c>
      <c r="F7" s="48">
        <f>IF(ISERROR(VLOOKUP($B7,'START LİSTE'!$B$6:$F$1042,5,0)),"",VLOOKUP($B7,'START LİSTE'!$B$6:$F$1042,5,0))</f>
        <v>37622</v>
      </c>
      <c r="G7" s="129">
        <v>523</v>
      </c>
      <c r="H7" s="49">
        <f aca="true" t="shared" si="1" ref="H7:H69">IF(OR(G7="DQ",G7="DNF",G7="DNS"),"-",IF(B7&lt;&gt;"",IF(E7="F",H6,H6+1),""))</f>
        <v>2</v>
      </c>
      <c r="J7" s="37"/>
    </row>
    <row r="8" spans="1:10" ht="18" customHeight="1">
      <c r="A8" s="44">
        <f t="shared" si="0"/>
        <v>3</v>
      </c>
      <c r="B8" s="45">
        <v>322</v>
      </c>
      <c r="C8" s="46" t="str">
        <f>IF(ISERROR(VLOOKUP(B8,'START LİSTE'!$B$6:$F$1042,2,0)),"",VLOOKUP(B8,'START LİSTE'!$B$6:$F$1042,2,0))</f>
        <v>ASLIHAN EROL</v>
      </c>
      <c r="D8" s="46" t="str">
        <f>IF(ISERROR(VLOOKUP(B8,'START LİSTE'!$B$6:$F$1042,3,0)),"",VLOOKUP(B8,'START LİSTE'!$B$6:$F$1042,3,0))</f>
        <v>ISPARTA</v>
      </c>
      <c r="E8" s="47" t="str">
        <f>IF(ISERROR(VLOOKUP(B8,'START LİSTE'!$B$6:$F$1042,4,0)),"",VLOOKUP(B8,'START LİSTE'!$B$6:$F$1042,4,0))</f>
        <v>T</v>
      </c>
      <c r="F8" s="48">
        <f>IF(ISERROR(VLOOKUP($B8,'START LİSTE'!$B$6:$F$1042,5,0)),"",VLOOKUP($B8,'START LİSTE'!$B$6:$F$1042,5,0))</f>
        <v>37260</v>
      </c>
      <c r="G8" s="129">
        <v>526</v>
      </c>
      <c r="H8" s="49">
        <f t="shared" si="1"/>
        <v>3</v>
      </c>
      <c r="J8" s="37"/>
    </row>
    <row r="9" spans="1:8" ht="18" customHeight="1">
      <c r="A9" s="44">
        <f t="shared" si="0"/>
        <v>4</v>
      </c>
      <c r="B9" s="45">
        <v>90</v>
      </c>
      <c r="C9" s="46" t="str">
        <f>IF(ISERROR(VLOOKUP(B9,'START LİSTE'!$B$6:$F$1042,2,0)),"",VLOOKUP(B9,'START LİSTE'!$B$6:$F$1042,2,0))</f>
        <v>BURÇİN KANIK</v>
      </c>
      <c r="D9" s="46" t="str">
        <f>IF(ISERROR(VLOOKUP(B9,'START LİSTE'!$B$6:$F$1042,3,0)),"",VLOOKUP(B9,'START LİSTE'!$B$6:$F$1042,3,0))</f>
        <v>AYDIN</v>
      </c>
      <c r="E9" s="47" t="str">
        <f>IF(ISERROR(VLOOKUP(B9,'START LİSTE'!$B$6:$F$1042,4,0)),"",VLOOKUP(B9,'START LİSTE'!$B$6:$F$1042,4,0))</f>
        <v>T</v>
      </c>
      <c r="F9" s="48">
        <f>IF(ISERROR(VLOOKUP($B9,'START LİSTE'!$B$6:$F$1042,5,0)),"",VLOOKUP($B9,'START LİSTE'!$B$6:$F$1042,5,0))</f>
        <v>37275</v>
      </c>
      <c r="G9" s="129">
        <v>530</v>
      </c>
      <c r="H9" s="49">
        <f t="shared" si="1"/>
        <v>4</v>
      </c>
    </row>
    <row r="10" spans="1:8" ht="18" customHeight="1">
      <c r="A10" s="44">
        <f t="shared" si="0"/>
        <v>5</v>
      </c>
      <c r="B10" s="45">
        <v>323</v>
      </c>
      <c r="C10" s="46" t="str">
        <f>IF(ISERROR(VLOOKUP(B10,'START LİSTE'!$B$6:$F$1042,2,0)),"",VLOOKUP(B10,'START LİSTE'!$B$6:$F$1042,2,0))</f>
        <v>HATİCE ÖZBALCI</v>
      </c>
      <c r="D10" s="46" t="str">
        <f>IF(ISERROR(VLOOKUP(B10,'START LİSTE'!$B$6:$F$1042,3,0)),"",VLOOKUP(B10,'START LİSTE'!$B$6:$F$1042,3,0))</f>
        <v>ISPARTA</v>
      </c>
      <c r="E10" s="47" t="str">
        <f>IF(ISERROR(VLOOKUP(B10,'START LİSTE'!$B$6:$F$1042,4,0)),"",VLOOKUP(B10,'START LİSTE'!$B$6:$F$1042,4,0))</f>
        <v>T</v>
      </c>
      <c r="F10" s="48">
        <f>IF(ISERROR(VLOOKUP($B10,'START LİSTE'!$B$6:$F$1042,5,0)),"",VLOOKUP($B10,'START LİSTE'!$B$6:$F$1042,5,0))</f>
        <v>37622</v>
      </c>
      <c r="G10" s="129">
        <v>534</v>
      </c>
      <c r="H10" s="49">
        <f t="shared" si="1"/>
        <v>5</v>
      </c>
    </row>
    <row r="11" spans="1:8" ht="18" customHeight="1">
      <c r="A11" s="44">
        <f t="shared" si="0"/>
        <v>6</v>
      </c>
      <c r="B11" s="45">
        <v>30</v>
      </c>
      <c r="C11" s="46" t="str">
        <f>IF(ISERROR(VLOOKUP(B11,'START LİSTE'!$B$6:$F$1042,2,0)),"",VLOOKUP(B11,'START LİSTE'!$B$6:$F$1042,2,0))</f>
        <v>BAHAR YARIMTEPE</v>
      </c>
      <c r="D11" s="46" t="str">
        <f>IF(ISERROR(VLOOKUP(B11,'START LİSTE'!$B$6:$F$1042,3,0)),"",VLOOKUP(B11,'START LİSTE'!$B$6:$F$1042,3,0))</f>
        <v>AFYONKARAHİSAR</v>
      </c>
      <c r="E11" s="47" t="str">
        <f>IF(ISERROR(VLOOKUP(B11,'START LİSTE'!$B$6:$F$1042,4,0)),"",VLOOKUP(B11,'START LİSTE'!$B$6:$F$1042,4,0))</f>
        <v>T</v>
      </c>
      <c r="F11" s="48">
        <f>IF(ISERROR(VLOOKUP($B11,'START LİSTE'!$B$6:$F$1042,5,0)),"",VLOOKUP($B11,'START LİSTE'!$B$6:$F$1042,5,0))</f>
        <v>37284</v>
      </c>
      <c r="G11" s="129">
        <v>537</v>
      </c>
      <c r="H11" s="49">
        <f t="shared" si="1"/>
        <v>6</v>
      </c>
    </row>
    <row r="12" spans="1:8" ht="18" customHeight="1">
      <c r="A12" s="44">
        <f t="shared" si="0"/>
        <v>7</v>
      </c>
      <c r="B12" s="45">
        <v>70</v>
      </c>
      <c r="C12" s="46" t="str">
        <f>IF(ISERROR(VLOOKUP(B12,'START LİSTE'!$B$6:$F$1042,2,0)),"",VLOOKUP(B12,'START LİSTE'!$B$6:$F$1042,2,0))</f>
        <v>SİBEL CAN</v>
      </c>
      <c r="D12" s="46" t="str">
        <f>IF(ISERROR(VLOOKUP(B12,'START LİSTE'!$B$6:$F$1042,3,0)),"",VLOOKUP(B12,'START LİSTE'!$B$6:$F$1042,3,0))</f>
        <v>ANTALYA</v>
      </c>
      <c r="E12" s="47" t="str">
        <f>IF(ISERROR(VLOOKUP(B12,'START LİSTE'!$B$6:$F$1042,4,0)),"",VLOOKUP(B12,'START LİSTE'!$B$6:$F$1042,4,0))</f>
        <v>T</v>
      </c>
      <c r="F12" s="48">
        <f>IF(ISERROR(VLOOKUP($B12,'START LİSTE'!$B$6:$F$1042,5,0)),"",VLOOKUP($B12,'START LİSTE'!$B$6:$F$1042,5,0))</f>
        <v>37257</v>
      </c>
      <c r="G12" s="129">
        <v>544</v>
      </c>
      <c r="H12" s="49">
        <f t="shared" si="1"/>
        <v>7</v>
      </c>
    </row>
    <row r="13" spans="1:8" ht="18" customHeight="1">
      <c r="A13" s="44">
        <f t="shared" si="0"/>
        <v>8</v>
      </c>
      <c r="B13" s="45">
        <v>321</v>
      </c>
      <c r="C13" s="46" t="str">
        <f>IF(ISERROR(VLOOKUP(B13,'START LİSTE'!$B$6:$F$1042,2,0)),"",VLOOKUP(B13,'START LİSTE'!$B$6:$F$1042,2,0))</f>
        <v>ASİYE NUR SANCAR</v>
      </c>
      <c r="D13" s="46" t="str">
        <f>IF(ISERROR(VLOOKUP(B13,'START LİSTE'!$B$6:$F$1042,3,0)),"",VLOOKUP(B13,'START LİSTE'!$B$6:$F$1042,3,0))</f>
        <v>ISPARTA</v>
      </c>
      <c r="E13" s="47" t="str">
        <f>IF(ISERROR(VLOOKUP(B13,'START LİSTE'!$B$6:$F$1042,4,0)),"",VLOOKUP(B13,'START LİSTE'!$B$6:$F$1042,4,0))</f>
        <v>T</v>
      </c>
      <c r="F13" s="48">
        <f>IF(ISERROR(VLOOKUP($B13,'START LİSTE'!$B$6:$F$1042,5,0)),"",VLOOKUP($B13,'START LİSTE'!$B$6:$F$1042,5,0))</f>
        <v>37428</v>
      </c>
      <c r="G13" s="129">
        <v>546</v>
      </c>
      <c r="H13" s="49">
        <f t="shared" si="1"/>
        <v>8</v>
      </c>
    </row>
    <row r="14" spans="1:8" ht="18" customHeight="1">
      <c r="A14" s="44">
        <f t="shared" si="0"/>
        <v>9</v>
      </c>
      <c r="B14" s="45">
        <v>71</v>
      </c>
      <c r="C14" s="46" t="str">
        <f>IF(ISERROR(VLOOKUP(B14,'START LİSTE'!$B$6:$F$1042,2,0)),"",VLOOKUP(B14,'START LİSTE'!$B$6:$F$1042,2,0))</f>
        <v>HİRA NUR KARAKUŞ</v>
      </c>
      <c r="D14" s="46" t="str">
        <f>IF(ISERROR(VLOOKUP(B14,'START LİSTE'!$B$6:$F$1042,3,0)),"",VLOOKUP(B14,'START LİSTE'!$B$6:$F$1042,3,0))</f>
        <v>ANTALYA</v>
      </c>
      <c r="E14" s="47" t="str">
        <f>IF(ISERROR(VLOOKUP(B14,'START LİSTE'!$B$6:$F$1042,4,0)),"",VLOOKUP(B14,'START LİSTE'!$B$6:$F$1042,4,0))</f>
        <v>T</v>
      </c>
      <c r="F14" s="48">
        <f>IF(ISERROR(VLOOKUP($B14,'START LİSTE'!$B$6:$F$1042,5,0)),"",VLOOKUP($B14,'START LİSTE'!$B$6:$F$1042,5,0))</f>
        <v>37257</v>
      </c>
      <c r="G14" s="129">
        <v>549</v>
      </c>
      <c r="H14" s="49">
        <f t="shared" si="1"/>
        <v>9</v>
      </c>
    </row>
    <row r="15" spans="1:8" ht="18" customHeight="1">
      <c r="A15" s="44">
        <f t="shared" si="0"/>
        <v>10</v>
      </c>
      <c r="B15" s="45">
        <v>92</v>
      </c>
      <c r="C15" s="46" t="str">
        <f>IF(ISERROR(VLOOKUP(B15,'START LİSTE'!$B$6:$F$1042,2,0)),"",VLOOKUP(B15,'START LİSTE'!$B$6:$F$1042,2,0))</f>
        <v>SELCAN KORKMAZ</v>
      </c>
      <c r="D15" s="46" t="str">
        <f>IF(ISERROR(VLOOKUP(B15,'START LİSTE'!$B$6:$F$1042,3,0)),"",VLOOKUP(B15,'START LİSTE'!$B$6:$F$1042,3,0))</f>
        <v>AYDIN</v>
      </c>
      <c r="E15" s="47" t="str">
        <f>IF(ISERROR(VLOOKUP(B15,'START LİSTE'!$B$6:$F$1042,4,0)),"",VLOOKUP(B15,'START LİSTE'!$B$6:$F$1042,4,0))</f>
        <v>T</v>
      </c>
      <c r="F15" s="48">
        <f>IF(ISERROR(VLOOKUP($B15,'START LİSTE'!$B$6:$F$1042,5,0)),"",VLOOKUP($B15,'START LİSTE'!$B$6:$F$1042,5,0))</f>
        <v>37257</v>
      </c>
      <c r="G15" s="129">
        <v>552</v>
      </c>
      <c r="H15" s="49">
        <f t="shared" si="1"/>
        <v>10</v>
      </c>
    </row>
    <row r="16" spans="1:8" ht="18" customHeight="1">
      <c r="A16" s="44">
        <f t="shared" si="0"/>
        <v>11</v>
      </c>
      <c r="B16" s="45">
        <v>480</v>
      </c>
      <c r="C16" s="46" t="str">
        <f>IF(ISERROR(VLOOKUP(B16,'START LİSTE'!$B$6:$F$1042,2,0)),"",VLOOKUP(B16,'START LİSTE'!$B$6:$F$1042,2,0))</f>
        <v>ÖZLEM BAŞARAN</v>
      </c>
      <c r="D16" s="46" t="str">
        <f>IF(ISERROR(VLOOKUP(B16,'START LİSTE'!$B$6:$F$1042,3,0)),"",VLOOKUP(B16,'START LİSTE'!$B$6:$F$1042,3,0))</f>
        <v>MUĞLA</v>
      </c>
      <c r="E16" s="47" t="str">
        <f>IF(ISERROR(VLOOKUP(B16,'START LİSTE'!$B$6:$F$1042,4,0)),"",VLOOKUP(B16,'START LİSTE'!$B$6:$F$1042,4,0))</f>
        <v>T</v>
      </c>
      <c r="F16" s="48">
        <f>IF(ISERROR(VLOOKUP($B16,'START LİSTE'!$B$6:$F$1042,5,0)),"",VLOOKUP($B16,'START LİSTE'!$B$6:$F$1042,5,0))</f>
        <v>37434</v>
      </c>
      <c r="G16" s="129">
        <v>555</v>
      </c>
      <c r="H16" s="49">
        <f t="shared" si="1"/>
        <v>11</v>
      </c>
    </row>
    <row r="17" spans="1:8" ht="18" customHeight="1">
      <c r="A17" s="44">
        <f t="shared" si="0"/>
        <v>12</v>
      </c>
      <c r="B17" s="45">
        <v>200</v>
      </c>
      <c r="C17" s="46" t="str">
        <f>IF(ISERROR(VLOOKUP(B17,'START LİSTE'!$B$6:$F$1042,2,0)),"",VLOOKUP(B17,'START LİSTE'!$B$6:$F$1042,2,0))</f>
        <v>HÜLYA BALAMİR</v>
      </c>
      <c r="D17" s="46" t="str">
        <f>IF(ISERROR(VLOOKUP(B17,'START LİSTE'!$B$6:$F$1042,3,0)),"",VLOOKUP(B17,'START LİSTE'!$B$6:$F$1042,3,0))</f>
        <v>DENİZLİ</v>
      </c>
      <c r="E17" s="47" t="str">
        <f>IF(ISERROR(VLOOKUP(B17,'START LİSTE'!$B$6:$F$1042,4,0)),"",VLOOKUP(B17,'START LİSTE'!$B$6:$F$1042,4,0))</f>
        <v>T</v>
      </c>
      <c r="F17" s="48">
        <f>IF(ISERROR(VLOOKUP($B17,'START LİSTE'!$B$6:$F$1042,5,0)),"",VLOOKUP($B17,'START LİSTE'!$B$6:$F$1042,5,0))</f>
        <v>37297</v>
      </c>
      <c r="G17" s="129">
        <v>560</v>
      </c>
      <c r="H17" s="49">
        <f t="shared" si="1"/>
        <v>12</v>
      </c>
    </row>
    <row r="18" spans="1:8" ht="18" customHeight="1">
      <c r="A18" s="44">
        <f t="shared" si="0"/>
        <v>13</v>
      </c>
      <c r="B18" s="45">
        <v>73</v>
      </c>
      <c r="C18" s="46" t="str">
        <f>IF(ISERROR(VLOOKUP(B18,'START LİSTE'!$B$6:$F$1042,2,0)),"",VLOOKUP(B18,'START LİSTE'!$B$6:$F$1042,2,0))</f>
        <v>İREM DALCI</v>
      </c>
      <c r="D18" s="46" t="str">
        <f>IF(ISERROR(VLOOKUP(B18,'START LİSTE'!$B$6:$F$1042,3,0)),"",VLOOKUP(B18,'START LİSTE'!$B$6:$F$1042,3,0))</f>
        <v>ANTALYA</v>
      </c>
      <c r="E18" s="47" t="str">
        <f>IF(ISERROR(VLOOKUP(B18,'START LİSTE'!$B$6:$F$1042,4,0)),"",VLOOKUP(B18,'START LİSTE'!$B$6:$F$1042,4,0))</f>
        <v>T</v>
      </c>
      <c r="F18" s="48">
        <f>IF(ISERROR(VLOOKUP($B18,'START LİSTE'!$B$6:$F$1042,5,0)),"",VLOOKUP($B18,'START LİSTE'!$B$6:$F$1042,5,0))</f>
        <v>37622</v>
      </c>
      <c r="G18" s="129">
        <v>601</v>
      </c>
      <c r="H18" s="49">
        <f t="shared" si="1"/>
        <v>13</v>
      </c>
    </row>
    <row r="19" spans="1:8" ht="18" customHeight="1">
      <c r="A19" s="44">
        <f t="shared" si="0"/>
        <v>14</v>
      </c>
      <c r="B19" s="45">
        <v>33</v>
      </c>
      <c r="C19" s="46" t="str">
        <f>IF(ISERROR(VLOOKUP(B19,'START LİSTE'!$B$6:$F$1042,2,0)),"",VLOOKUP(B19,'START LİSTE'!$B$6:$F$1042,2,0))</f>
        <v>MİRAY NİSA ÜRÜN</v>
      </c>
      <c r="D19" s="46" t="str">
        <f>IF(ISERROR(VLOOKUP(B19,'START LİSTE'!$B$6:$F$1042,3,0)),"",VLOOKUP(B19,'START LİSTE'!$B$6:$F$1042,3,0))</f>
        <v>AFYONKARAHİSAR</v>
      </c>
      <c r="E19" s="47" t="str">
        <f>IF(ISERROR(VLOOKUP(B19,'START LİSTE'!$B$6:$F$1042,4,0)),"",VLOOKUP(B19,'START LİSTE'!$B$6:$F$1042,4,0))</f>
        <v>T</v>
      </c>
      <c r="F19" s="48">
        <f>IF(ISERROR(VLOOKUP($B19,'START LİSTE'!$B$6:$F$1042,5,0)),"",VLOOKUP($B19,'START LİSTE'!$B$6:$F$1042,5,0))</f>
        <v>37532</v>
      </c>
      <c r="G19" s="129">
        <v>603</v>
      </c>
      <c r="H19" s="49">
        <f t="shared" si="1"/>
        <v>14</v>
      </c>
    </row>
    <row r="20" spans="1:8" ht="18" customHeight="1">
      <c r="A20" s="44">
        <f t="shared" si="0"/>
        <v>15</v>
      </c>
      <c r="B20" s="45">
        <v>91</v>
      </c>
      <c r="C20" s="46" t="str">
        <f>IF(ISERROR(VLOOKUP(B20,'START LİSTE'!$B$6:$F$1042,2,0)),"",VLOOKUP(B20,'START LİSTE'!$B$6:$F$1042,2,0))</f>
        <v>ŞEHRİBAN AKKURT</v>
      </c>
      <c r="D20" s="46" t="str">
        <f>IF(ISERROR(VLOOKUP(B20,'START LİSTE'!$B$6:$F$1042,3,0)),"",VLOOKUP(B20,'START LİSTE'!$B$6:$F$1042,3,0))</f>
        <v>AYDIN</v>
      </c>
      <c r="E20" s="47" t="str">
        <f>IF(ISERROR(VLOOKUP(B20,'START LİSTE'!$B$6:$F$1042,4,0)),"",VLOOKUP(B20,'START LİSTE'!$B$6:$F$1042,4,0))</f>
        <v>T</v>
      </c>
      <c r="F20" s="48">
        <f>IF(ISERROR(VLOOKUP($B20,'START LİSTE'!$B$6:$F$1042,5,0)),"",VLOOKUP($B20,'START LİSTE'!$B$6:$F$1042,5,0))</f>
        <v>37257</v>
      </c>
      <c r="G20" s="129">
        <v>606</v>
      </c>
      <c r="H20" s="49">
        <f t="shared" si="1"/>
        <v>15</v>
      </c>
    </row>
    <row r="21" spans="1:8" ht="18" customHeight="1">
      <c r="A21" s="44">
        <f t="shared" si="0"/>
        <v>16</v>
      </c>
      <c r="B21" s="45">
        <v>201</v>
      </c>
      <c r="C21" s="46" t="str">
        <f>IF(ISERROR(VLOOKUP(B21,'START LİSTE'!$B$6:$F$1042,2,0)),"",VLOOKUP(B21,'START LİSTE'!$B$6:$F$1042,2,0))</f>
        <v>SEVİLAY SALDIRAN</v>
      </c>
      <c r="D21" s="46" t="str">
        <f>IF(ISERROR(VLOOKUP(B21,'START LİSTE'!$B$6:$F$1042,3,0)),"",VLOOKUP(B21,'START LİSTE'!$B$6:$F$1042,3,0))</f>
        <v>DENİZLİ</v>
      </c>
      <c r="E21" s="47" t="str">
        <f>IF(ISERROR(VLOOKUP(B21,'START LİSTE'!$B$6:$F$1042,4,0)),"",VLOOKUP(B21,'START LİSTE'!$B$6:$F$1042,4,0))</f>
        <v>T</v>
      </c>
      <c r="F21" s="48">
        <f>IF(ISERROR(VLOOKUP($B21,'START LİSTE'!$B$6:$F$1042,5,0)),"",VLOOKUP($B21,'START LİSTE'!$B$6:$F$1042,5,0))</f>
        <v>37827</v>
      </c>
      <c r="G21" s="129">
        <v>612</v>
      </c>
      <c r="H21" s="49">
        <f t="shared" si="1"/>
        <v>16</v>
      </c>
    </row>
    <row r="22" spans="1:8" ht="18" customHeight="1">
      <c r="A22" s="44">
        <f t="shared" si="0"/>
        <v>17</v>
      </c>
      <c r="B22" s="45">
        <v>31</v>
      </c>
      <c r="C22" s="46" t="str">
        <f>IF(ISERROR(VLOOKUP(B22,'START LİSTE'!$B$6:$F$1042,2,0)),"",VLOOKUP(B22,'START LİSTE'!$B$6:$F$1042,2,0))</f>
        <v>SULTAN ŞAHAN</v>
      </c>
      <c r="D22" s="46" t="str">
        <f>IF(ISERROR(VLOOKUP(B22,'START LİSTE'!$B$6:$F$1042,3,0)),"",VLOOKUP(B22,'START LİSTE'!$B$6:$F$1042,3,0))</f>
        <v>AFYONKARAHİSAR</v>
      </c>
      <c r="E22" s="47" t="str">
        <f>IF(ISERROR(VLOOKUP(B22,'START LİSTE'!$B$6:$F$1042,4,0)),"",VLOOKUP(B22,'START LİSTE'!$B$6:$F$1042,4,0))</f>
        <v>T</v>
      </c>
      <c r="F22" s="48">
        <f>IF(ISERROR(VLOOKUP($B22,'START LİSTE'!$B$6:$F$1042,5,0)),"",VLOOKUP($B22,'START LİSTE'!$B$6:$F$1042,5,0))</f>
        <v>37366</v>
      </c>
      <c r="G22" s="129">
        <v>614</v>
      </c>
      <c r="H22" s="49">
        <f t="shared" si="1"/>
        <v>17</v>
      </c>
    </row>
    <row r="23" spans="1:8" ht="18" customHeight="1">
      <c r="A23" s="44">
        <f t="shared" si="0"/>
        <v>18</v>
      </c>
      <c r="B23" s="45">
        <v>93</v>
      </c>
      <c r="C23" s="46" t="str">
        <f>IF(ISERROR(VLOOKUP(B23,'START LİSTE'!$B$6:$F$1042,2,0)),"",VLOOKUP(B23,'START LİSTE'!$B$6:$F$1042,2,0))</f>
        <v>ALEYNA GÜNDEM</v>
      </c>
      <c r="D23" s="46" t="str">
        <f>IF(ISERROR(VLOOKUP(B23,'START LİSTE'!$B$6:$F$1042,3,0)),"",VLOOKUP(B23,'START LİSTE'!$B$6:$F$1042,3,0))</f>
        <v>AYDIN</v>
      </c>
      <c r="E23" s="47" t="str">
        <f>IF(ISERROR(VLOOKUP(B23,'START LİSTE'!$B$6:$F$1042,4,0)),"",VLOOKUP(B23,'START LİSTE'!$B$6:$F$1042,4,0))</f>
        <v>T</v>
      </c>
      <c r="F23" s="48">
        <f>IF(ISERROR(VLOOKUP($B23,'START LİSTE'!$B$6:$F$1042,5,0)),"",VLOOKUP($B23,'START LİSTE'!$B$6:$F$1042,5,0))</f>
        <v>37446</v>
      </c>
      <c r="G23" s="129">
        <v>615</v>
      </c>
      <c r="H23" s="49">
        <f t="shared" si="1"/>
        <v>18</v>
      </c>
    </row>
    <row r="24" spans="1:8" ht="18" customHeight="1">
      <c r="A24" s="44">
        <f t="shared" si="0"/>
        <v>19</v>
      </c>
      <c r="B24" s="45">
        <v>202</v>
      </c>
      <c r="C24" s="46" t="str">
        <f>IF(ISERROR(VLOOKUP(B24,'START LİSTE'!$B$6:$F$1042,2,0)),"",VLOOKUP(B24,'START LİSTE'!$B$6:$F$1042,2,0))</f>
        <v>CEYLAN DEMİR</v>
      </c>
      <c r="D24" s="46" t="str">
        <f>IF(ISERROR(VLOOKUP(B24,'START LİSTE'!$B$6:$F$1042,3,0)),"",VLOOKUP(B24,'START LİSTE'!$B$6:$F$1042,3,0))</f>
        <v>DENİZLİ</v>
      </c>
      <c r="E24" s="47" t="str">
        <f>IF(ISERROR(VLOOKUP(B24,'START LİSTE'!$B$6:$F$1042,4,0)),"",VLOOKUP(B24,'START LİSTE'!$B$6:$F$1042,4,0))</f>
        <v>T</v>
      </c>
      <c r="F24" s="48">
        <f>IF(ISERROR(VLOOKUP($B24,'START LİSTE'!$B$6:$F$1042,5,0)),"",VLOOKUP($B24,'START LİSTE'!$B$6:$F$1042,5,0))</f>
        <v>37356</v>
      </c>
      <c r="G24" s="129">
        <v>619</v>
      </c>
      <c r="H24" s="49">
        <f t="shared" si="1"/>
        <v>19</v>
      </c>
    </row>
    <row r="25" spans="1:8" ht="18" customHeight="1">
      <c r="A25" s="44">
        <f t="shared" si="0"/>
        <v>20</v>
      </c>
      <c r="B25" s="45">
        <v>483</v>
      </c>
      <c r="C25" s="46" t="str">
        <f>IF(ISERROR(VLOOKUP(B25,'START LİSTE'!$B$6:$F$1042,2,0)),"",VLOOKUP(B25,'START LİSTE'!$B$6:$F$1042,2,0))</f>
        <v>GAMZE TURGUT</v>
      </c>
      <c r="D25" s="46" t="str">
        <f>IF(ISERROR(VLOOKUP(B25,'START LİSTE'!$B$6:$F$1042,3,0)),"",VLOOKUP(B25,'START LİSTE'!$B$6:$F$1042,3,0))</f>
        <v>MUĞLA</v>
      </c>
      <c r="E25" s="47" t="str">
        <f>IF(ISERROR(VLOOKUP(B25,'START LİSTE'!$B$6:$F$1042,4,0)),"",VLOOKUP(B25,'START LİSTE'!$B$6:$F$1042,4,0))</f>
        <v>T</v>
      </c>
      <c r="F25" s="48">
        <f>IF(ISERROR(VLOOKUP($B25,'START LİSTE'!$B$6:$F$1042,5,0)),"",VLOOKUP($B25,'START LİSTE'!$B$6:$F$1042,5,0))</f>
        <v>37841</v>
      </c>
      <c r="G25" s="129">
        <v>620</v>
      </c>
      <c r="H25" s="49">
        <f t="shared" si="1"/>
        <v>20</v>
      </c>
    </row>
    <row r="26" spans="1:8" ht="18" customHeight="1">
      <c r="A26" s="44">
        <f t="shared" si="0"/>
        <v>21</v>
      </c>
      <c r="B26" s="45">
        <v>32</v>
      </c>
      <c r="C26" s="46" t="str">
        <f>IF(ISERROR(VLOOKUP(B26,'START LİSTE'!$B$6:$F$1042,2,0)),"",VLOOKUP(B26,'START LİSTE'!$B$6:$F$1042,2,0))</f>
        <v>MERVE BALIK</v>
      </c>
      <c r="D26" s="46" t="str">
        <f>IF(ISERROR(VLOOKUP(B26,'START LİSTE'!$B$6:$F$1042,3,0)),"",VLOOKUP(B26,'START LİSTE'!$B$6:$F$1042,3,0))</f>
        <v>AFYONKARAHİSAR</v>
      </c>
      <c r="E26" s="47" t="str">
        <f>IF(ISERROR(VLOOKUP(B26,'START LİSTE'!$B$6:$F$1042,4,0)),"",VLOOKUP(B26,'START LİSTE'!$B$6:$F$1042,4,0))</f>
        <v>T</v>
      </c>
      <c r="F26" s="48">
        <f>IF(ISERROR(VLOOKUP($B26,'START LİSTE'!$B$6:$F$1042,5,0)),"",VLOOKUP($B26,'START LİSTE'!$B$6:$F$1042,5,0))</f>
        <v>37792</v>
      </c>
      <c r="G26" s="129">
        <v>635</v>
      </c>
      <c r="H26" s="49">
        <f t="shared" si="1"/>
        <v>21</v>
      </c>
    </row>
    <row r="27" spans="1:8" ht="18" customHeight="1">
      <c r="A27" s="44">
        <f t="shared" si="0"/>
        <v>22</v>
      </c>
      <c r="B27" s="45">
        <v>481</v>
      </c>
      <c r="C27" s="46" t="str">
        <f>IF(ISERROR(VLOOKUP(B27,'START LİSTE'!$B$6:$F$1042,2,0)),"",VLOOKUP(B27,'START LİSTE'!$B$6:$F$1042,2,0))</f>
        <v>MELEKNUR BAVUT</v>
      </c>
      <c r="D27" s="46" t="str">
        <f>IF(ISERROR(VLOOKUP(B27,'START LİSTE'!$B$6:$F$1042,3,0)),"",VLOOKUP(B27,'START LİSTE'!$B$6:$F$1042,3,0))</f>
        <v>MUĞLA</v>
      </c>
      <c r="E27" s="47" t="str">
        <f>IF(ISERROR(VLOOKUP(B27,'START LİSTE'!$B$6:$F$1042,4,0)),"",VLOOKUP(B27,'START LİSTE'!$B$6:$F$1042,4,0))</f>
        <v>T</v>
      </c>
      <c r="F27" s="48">
        <f>IF(ISERROR(VLOOKUP($B27,'START LİSTE'!$B$6:$F$1042,5,0)),"",VLOOKUP($B27,'START LİSTE'!$B$6:$F$1042,5,0))</f>
        <v>37358</v>
      </c>
      <c r="G27" s="129">
        <v>803</v>
      </c>
      <c r="H27" s="49">
        <f t="shared" si="1"/>
        <v>22</v>
      </c>
    </row>
    <row r="28" spans="1:8" ht="18" customHeight="1">
      <c r="A28" s="44">
        <f t="shared" si="0"/>
        <v>23</v>
      </c>
      <c r="B28" s="45">
        <v>482</v>
      </c>
      <c r="C28" s="46" t="str">
        <f>IF(ISERROR(VLOOKUP(B28,'START LİSTE'!$B$6:$F$1042,2,0)),"",VLOOKUP(B28,'START LİSTE'!$B$6:$F$1042,2,0))</f>
        <v>YELİZ KADEM</v>
      </c>
      <c r="D28" s="46" t="str">
        <f>IF(ISERROR(VLOOKUP(B28,'START LİSTE'!$B$6:$F$1042,3,0)),"",VLOOKUP(B28,'START LİSTE'!$B$6:$F$1042,3,0))</f>
        <v>MUĞLA</v>
      </c>
      <c r="E28" s="47" t="str">
        <f>IF(ISERROR(VLOOKUP(B28,'START LİSTE'!$B$6:$F$1042,4,0)),"",VLOOKUP(B28,'START LİSTE'!$B$6:$F$1042,4,0))</f>
        <v>T</v>
      </c>
      <c r="F28" s="48">
        <f>IF(ISERROR(VLOOKUP($B28,'START LİSTE'!$B$6:$F$1042,5,0)),"",VLOOKUP($B28,'START LİSTE'!$B$6:$F$1042,5,0))</f>
        <v>37313</v>
      </c>
      <c r="G28" s="129">
        <v>910</v>
      </c>
      <c r="H28" s="49">
        <f t="shared" si="1"/>
        <v>23</v>
      </c>
    </row>
    <row r="29" spans="1:8" ht="18" customHeight="1">
      <c r="A29" s="44">
        <f t="shared" si="0"/>
        <v>24</v>
      </c>
      <c r="B29" s="45">
        <v>151</v>
      </c>
      <c r="C29" s="46" t="str">
        <f>IF(ISERROR(VLOOKUP(B29,'START LİSTE'!$B$6:$F$1042,2,0)),"",VLOOKUP(B29,'START LİSTE'!$B$6:$F$1042,2,0))</f>
        <v>ŞERİFE BELGE</v>
      </c>
      <c r="D29" s="46" t="str">
        <f>IF(ISERROR(VLOOKUP(B29,'START LİSTE'!$B$6:$F$1042,3,0)),"",VLOOKUP(B29,'START LİSTE'!$B$6:$F$1042,3,0))</f>
        <v>BURDUR</v>
      </c>
      <c r="E29" s="47" t="str">
        <f>IF(ISERROR(VLOOKUP(B29,'START LİSTE'!$B$6:$F$1042,4,0)),"",VLOOKUP(B29,'START LİSTE'!$B$6:$F$1042,4,0))</f>
        <v>T</v>
      </c>
      <c r="F29" s="48">
        <f>IF(ISERROR(VLOOKUP($B29,'START LİSTE'!$B$6:$F$1042,5,0)),"",VLOOKUP($B29,'START LİSTE'!$B$6:$F$1042,5,0))</f>
        <v>37448</v>
      </c>
      <c r="G29" s="129">
        <v>911</v>
      </c>
      <c r="H29" s="49">
        <f t="shared" si="1"/>
        <v>24</v>
      </c>
    </row>
    <row r="30" spans="1:8" ht="18" customHeight="1">
      <c r="A30" s="44">
        <f t="shared" si="0"/>
        <v>25</v>
      </c>
      <c r="B30" s="45">
        <v>150</v>
      </c>
      <c r="C30" s="46" t="str">
        <f>IF(ISERROR(VLOOKUP(B30,'START LİSTE'!$B$6:$F$1042,2,0)),"",VLOOKUP(B30,'START LİSTE'!$B$6:$F$1042,2,0))</f>
        <v>ELİF SU KEYİK</v>
      </c>
      <c r="D30" s="46" t="str">
        <f>IF(ISERROR(VLOOKUP(B30,'START LİSTE'!$B$6:$F$1042,3,0)),"",VLOOKUP(B30,'START LİSTE'!$B$6:$F$1042,3,0))</f>
        <v>BURDUR</v>
      </c>
      <c r="E30" s="47" t="str">
        <f>IF(ISERROR(VLOOKUP(B30,'START LİSTE'!$B$6:$F$1042,4,0)),"",VLOOKUP(B30,'START LİSTE'!$B$6:$F$1042,4,0))</f>
        <v>T</v>
      </c>
      <c r="F30" s="48">
        <f>IF(ISERROR(VLOOKUP($B30,'START LİSTE'!$B$6:$F$1042,5,0)),"",VLOOKUP($B30,'START LİSTE'!$B$6:$F$1042,5,0))</f>
        <v>37301</v>
      </c>
      <c r="G30" s="129">
        <v>912</v>
      </c>
      <c r="H30" s="49">
        <f t="shared" si="1"/>
        <v>25</v>
      </c>
    </row>
    <row r="31" spans="1:8" ht="18" customHeight="1">
      <c r="A31" s="44">
        <f t="shared" si="0"/>
        <v>26</v>
      </c>
      <c r="B31" s="45">
        <v>155</v>
      </c>
      <c r="C31" s="46" t="str">
        <f>IF(ISERROR(VLOOKUP(B31,'START LİSTE'!$B$6:$F$1042,2,0)),"",VLOOKUP(B31,'START LİSTE'!$B$6:$F$1042,2,0))</f>
        <v>MERVE ŞENOL</v>
      </c>
      <c r="D31" s="46" t="str">
        <f>IF(ISERROR(VLOOKUP(B31,'START LİSTE'!$B$6:$F$1042,3,0)),"",VLOOKUP(B31,'START LİSTE'!$B$6:$F$1042,3,0))</f>
        <v>BURDUR</v>
      </c>
      <c r="E31" s="47" t="str">
        <f>IF(ISERROR(VLOOKUP(B31,'START LİSTE'!$B$6:$F$1042,4,0)),"",VLOOKUP(B31,'START LİSTE'!$B$6:$F$1042,4,0))</f>
        <v>T</v>
      </c>
      <c r="F31" s="48">
        <f>IF(ISERROR(VLOOKUP($B31,'START LİSTE'!$B$6:$F$1042,5,0)),"",VLOOKUP($B31,'START LİSTE'!$B$6:$F$1042,5,0))</f>
        <v>37443</v>
      </c>
      <c r="G31" s="129">
        <v>916</v>
      </c>
      <c r="H31" s="49">
        <f t="shared" si="1"/>
        <v>26</v>
      </c>
    </row>
    <row r="32" spans="1:8" ht="18" customHeight="1">
      <c r="A32" s="44">
        <f t="shared" si="0"/>
        <v>27</v>
      </c>
      <c r="B32" s="45">
        <v>152</v>
      </c>
      <c r="C32" s="46" t="str">
        <f>IF(ISERROR(VLOOKUP(B32,'START LİSTE'!$B$6:$F$1042,2,0)),"",VLOOKUP(B32,'START LİSTE'!$B$6:$F$1042,2,0))</f>
        <v>GAMZE GÜZELOĞLU</v>
      </c>
      <c r="D32" s="46" t="str">
        <f>IF(ISERROR(VLOOKUP(B32,'START LİSTE'!$B$6:$F$1042,3,0)),"",VLOOKUP(B32,'START LİSTE'!$B$6:$F$1042,3,0))</f>
        <v>BURDUR</v>
      </c>
      <c r="E32" s="47" t="str">
        <f>IF(ISERROR(VLOOKUP(B32,'START LİSTE'!$B$6:$F$1042,4,0)),"",VLOOKUP(B32,'START LİSTE'!$B$6:$F$1042,4,0))</f>
        <v>T</v>
      </c>
      <c r="F32" s="48">
        <f>IF(ISERROR(VLOOKUP($B32,'START LİSTE'!$B$6:$F$1042,5,0)),"",VLOOKUP($B32,'START LİSTE'!$B$6:$F$1042,5,0))</f>
        <v>37413</v>
      </c>
      <c r="G32" s="129">
        <v>919</v>
      </c>
      <c r="H32" s="49">
        <f t="shared" si="1"/>
        <v>27</v>
      </c>
    </row>
    <row r="33" spans="1:8" ht="18" customHeight="1">
      <c r="A33" s="44">
        <f t="shared" si="0"/>
      </c>
      <c r="B33" s="45"/>
      <c r="C33" s="46">
        <f>IF(ISERROR(VLOOKUP(B33,'START LİSTE'!$B$6:$F$1042,2,0)),"",VLOOKUP(B33,'START LİSTE'!$B$6:$F$1042,2,0))</f>
      </c>
      <c r="D33" s="46">
        <f>IF(ISERROR(VLOOKUP(B33,'START LİSTE'!$B$6:$F$1042,3,0)),"",VLOOKUP(B33,'START LİSTE'!$B$6:$F$1042,3,0))</f>
      </c>
      <c r="E33" s="47">
        <f>IF(ISERROR(VLOOKUP(B33,'START LİSTE'!$B$6:$F$1042,4,0)),"",VLOOKUP(B33,'START LİSTE'!$B$6:$F$1042,4,0))</f>
      </c>
      <c r="F33" s="48">
        <f>IF(ISERROR(VLOOKUP($B33,'START LİSTE'!$B$6:$F$1042,5,0)),"",VLOOKUP($B33,'START LİSTE'!$B$6:$F$1042,5,0))</f>
      </c>
      <c r="G33" s="129"/>
      <c r="H33" s="49">
        <f t="shared" si="1"/>
      </c>
    </row>
    <row r="34" spans="1:8" ht="18" customHeight="1">
      <c r="A34" s="44">
        <f t="shared" si="0"/>
      </c>
      <c r="B34" s="45"/>
      <c r="C34" s="46">
        <f>IF(ISERROR(VLOOKUP(B34,'START LİSTE'!$B$6:$F$1042,2,0)),"",VLOOKUP(B34,'START LİSTE'!$B$6:$F$1042,2,0))</f>
      </c>
      <c r="D34" s="46">
        <f>IF(ISERROR(VLOOKUP(B34,'START LİSTE'!$B$6:$F$1042,3,0)),"",VLOOKUP(B34,'START LİSTE'!$B$6:$F$1042,3,0))</f>
      </c>
      <c r="E34" s="47">
        <f>IF(ISERROR(VLOOKUP(B34,'START LİSTE'!$B$6:$F$1042,4,0)),"",VLOOKUP(B34,'START LİSTE'!$B$6:$F$1042,4,0))</f>
      </c>
      <c r="F34" s="48">
        <f>IF(ISERROR(VLOOKUP($B34,'START LİSTE'!$B$6:$F$1042,5,0)),"",VLOOKUP($B34,'START LİSTE'!$B$6:$F$1042,5,0))</f>
      </c>
      <c r="G34" s="129"/>
      <c r="H34" s="49">
        <f t="shared" si="1"/>
      </c>
    </row>
    <row r="35" spans="1:8" ht="18" customHeight="1">
      <c r="A35" s="44">
        <f t="shared" si="0"/>
      </c>
      <c r="B35" s="45"/>
      <c r="C35" s="46">
        <f>IF(ISERROR(VLOOKUP(B35,'START LİSTE'!$B$6:$F$1042,2,0)),"",VLOOKUP(B35,'START LİSTE'!$B$6:$F$1042,2,0))</f>
      </c>
      <c r="D35" s="46">
        <f>IF(ISERROR(VLOOKUP(B35,'START LİSTE'!$B$6:$F$1042,3,0)),"",VLOOKUP(B35,'START LİSTE'!$B$6:$F$1042,3,0))</f>
      </c>
      <c r="E35" s="47">
        <f>IF(ISERROR(VLOOKUP(B35,'START LİSTE'!$B$6:$F$1042,4,0)),"",VLOOKUP(B35,'START LİSTE'!$B$6:$F$1042,4,0))</f>
      </c>
      <c r="F35" s="48">
        <f>IF(ISERROR(VLOOKUP($B35,'START LİSTE'!$B$6:$F$1042,5,0)),"",VLOOKUP($B35,'START LİSTE'!$B$6:$F$1042,5,0))</f>
      </c>
      <c r="G35" s="129"/>
      <c r="H35" s="49">
        <f t="shared" si="1"/>
      </c>
    </row>
    <row r="36" spans="1:8" ht="18" customHeight="1">
      <c r="A36" s="44">
        <f t="shared" si="0"/>
      </c>
      <c r="B36" s="45"/>
      <c r="C36" s="46">
        <f>IF(ISERROR(VLOOKUP(B36,'START LİSTE'!$B$6:$F$1042,2,0)),"",VLOOKUP(B36,'START LİSTE'!$B$6:$F$1042,2,0))</f>
      </c>
      <c r="D36" s="46">
        <f>IF(ISERROR(VLOOKUP(B36,'START LİSTE'!$B$6:$F$1042,3,0)),"",VLOOKUP(B36,'START LİSTE'!$B$6:$F$1042,3,0))</f>
      </c>
      <c r="E36" s="47">
        <f>IF(ISERROR(VLOOKUP(B36,'START LİSTE'!$B$6:$F$1042,4,0)),"",VLOOKUP(B36,'START LİSTE'!$B$6:$F$1042,4,0))</f>
      </c>
      <c r="F36" s="48">
        <f>IF(ISERROR(VLOOKUP($B36,'START LİSTE'!$B$6:$F$1042,5,0)),"",VLOOKUP($B36,'START LİSTE'!$B$6:$F$1042,5,0))</f>
      </c>
      <c r="G36" s="129"/>
      <c r="H36" s="49">
        <f t="shared" si="1"/>
      </c>
    </row>
    <row r="37" spans="1:8" ht="18" customHeight="1">
      <c r="A37" s="44">
        <f t="shared" si="0"/>
      </c>
      <c r="B37" s="45"/>
      <c r="C37" s="46">
        <f>IF(ISERROR(VLOOKUP(B37,'START LİSTE'!$B$6:$F$1042,2,0)),"",VLOOKUP(B37,'START LİSTE'!$B$6:$F$1042,2,0))</f>
      </c>
      <c r="D37" s="46">
        <f>IF(ISERROR(VLOOKUP(B37,'START LİSTE'!$B$6:$F$1042,3,0)),"",VLOOKUP(B37,'START LİSTE'!$B$6:$F$1042,3,0))</f>
      </c>
      <c r="E37" s="47">
        <f>IF(ISERROR(VLOOKUP(B37,'START LİSTE'!$B$6:$F$1042,4,0)),"",VLOOKUP(B37,'START LİSTE'!$B$6:$F$1042,4,0))</f>
      </c>
      <c r="F37" s="48">
        <f>IF(ISERROR(VLOOKUP($B37,'START LİSTE'!$B$6:$F$1042,5,0)),"",VLOOKUP($B37,'START LİSTE'!$B$6:$F$1042,5,0))</f>
      </c>
      <c r="G37" s="129"/>
      <c r="H37" s="49">
        <f t="shared" si="1"/>
      </c>
    </row>
    <row r="38" spans="1:8" ht="18" customHeight="1">
      <c r="A38" s="44">
        <f t="shared" si="0"/>
      </c>
      <c r="B38" s="45"/>
      <c r="C38" s="46">
        <f>IF(ISERROR(VLOOKUP(B38,'START LİSTE'!$B$6:$F$1042,2,0)),"",VLOOKUP(B38,'START LİSTE'!$B$6:$F$1042,2,0))</f>
      </c>
      <c r="D38" s="46">
        <f>IF(ISERROR(VLOOKUP(B38,'START LİSTE'!$B$6:$F$1042,3,0)),"",VLOOKUP(B38,'START LİSTE'!$B$6:$F$1042,3,0))</f>
      </c>
      <c r="E38" s="47">
        <f>IF(ISERROR(VLOOKUP(B38,'START LİSTE'!$B$6:$F$1042,4,0)),"",VLOOKUP(B38,'START LİSTE'!$B$6:$F$1042,4,0))</f>
      </c>
      <c r="F38" s="48">
        <f>IF(ISERROR(VLOOKUP($B38,'START LİSTE'!$B$6:$F$1042,5,0)),"",VLOOKUP($B38,'START LİSTE'!$B$6:$F$1042,5,0))</f>
      </c>
      <c r="G38" s="129"/>
      <c r="H38" s="49">
        <f t="shared" si="1"/>
      </c>
    </row>
    <row r="39" spans="1:8" ht="18" customHeight="1">
      <c r="A39" s="44">
        <f t="shared" si="0"/>
      </c>
      <c r="B39" s="45"/>
      <c r="C39" s="46">
        <f>IF(ISERROR(VLOOKUP(B39,'START LİSTE'!$B$6:$F$1042,2,0)),"",VLOOKUP(B39,'START LİSTE'!$B$6:$F$1042,2,0))</f>
      </c>
      <c r="D39" s="46">
        <f>IF(ISERROR(VLOOKUP(B39,'START LİSTE'!$B$6:$F$1042,3,0)),"",VLOOKUP(B39,'START LİSTE'!$B$6:$F$1042,3,0))</f>
      </c>
      <c r="E39" s="47">
        <f>IF(ISERROR(VLOOKUP(B39,'START LİSTE'!$B$6:$F$1042,4,0)),"",VLOOKUP(B39,'START LİSTE'!$B$6:$F$1042,4,0))</f>
      </c>
      <c r="F39" s="48">
        <f>IF(ISERROR(VLOOKUP($B39,'START LİSTE'!$B$6:$F$1042,5,0)),"",VLOOKUP($B39,'START LİSTE'!$B$6:$F$1042,5,0))</f>
      </c>
      <c r="G39" s="129"/>
      <c r="H39" s="49">
        <f t="shared" si="1"/>
      </c>
    </row>
    <row r="40" spans="1:8" ht="18" customHeight="1">
      <c r="A40" s="44">
        <f t="shared" si="0"/>
      </c>
      <c r="B40" s="45"/>
      <c r="C40" s="46">
        <f>IF(ISERROR(VLOOKUP(B40,'START LİSTE'!$B$6:$F$1042,2,0)),"",VLOOKUP(B40,'START LİSTE'!$B$6:$F$1042,2,0))</f>
      </c>
      <c r="D40" s="46">
        <f>IF(ISERROR(VLOOKUP(B40,'START LİSTE'!$B$6:$F$1042,3,0)),"",VLOOKUP(B40,'START LİSTE'!$B$6:$F$1042,3,0))</f>
      </c>
      <c r="E40" s="47">
        <f>IF(ISERROR(VLOOKUP(B40,'START LİSTE'!$B$6:$F$1042,4,0)),"",VLOOKUP(B40,'START LİSTE'!$B$6:$F$1042,4,0))</f>
      </c>
      <c r="F40" s="48">
        <f>IF(ISERROR(VLOOKUP($B40,'START LİSTE'!$B$6:$F$1042,5,0)),"",VLOOKUP($B40,'START LİSTE'!$B$6:$F$1042,5,0))</f>
      </c>
      <c r="G40" s="129"/>
      <c r="H40" s="49">
        <f t="shared" si="1"/>
      </c>
    </row>
    <row r="41" spans="1:8" ht="18" customHeight="1">
      <c r="A41" s="44">
        <f t="shared" si="0"/>
      </c>
      <c r="B41" s="45"/>
      <c r="C41" s="46">
        <f>IF(ISERROR(VLOOKUP(B41,'START LİSTE'!$B$6:$F$1042,2,0)),"",VLOOKUP(B41,'START LİSTE'!$B$6:$F$1042,2,0))</f>
      </c>
      <c r="D41" s="46">
        <f>IF(ISERROR(VLOOKUP(B41,'START LİSTE'!$B$6:$F$1042,3,0)),"",VLOOKUP(B41,'START LİSTE'!$B$6:$F$1042,3,0))</f>
      </c>
      <c r="E41" s="47">
        <f>IF(ISERROR(VLOOKUP(B41,'START LİSTE'!$B$6:$F$1042,4,0)),"",VLOOKUP(B41,'START LİSTE'!$B$6:$F$1042,4,0))</f>
      </c>
      <c r="F41" s="48">
        <f>IF(ISERROR(VLOOKUP($B41,'START LİSTE'!$B$6:$F$1042,5,0)),"",VLOOKUP($B41,'START LİSTE'!$B$6:$F$1042,5,0))</f>
      </c>
      <c r="G41" s="129"/>
      <c r="H41" s="49">
        <f t="shared" si="1"/>
      </c>
    </row>
    <row r="42" spans="1:8" ht="18" customHeight="1">
      <c r="A42" s="44">
        <f t="shared" si="0"/>
      </c>
      <c r="B42" s="45"/>
      <c r="C42" s="46">
        <f>IF(ISERROR(VLOOKUP(B42,'START LİSTE'!$B$6:$F$1042,2,0)),"",VLOOKUP(B42,'START LİSTE'!$B$6:$F$1042,2,0))</f>
      </c>
      <c r="D42" s="46">
        <f>IF(ISERROR(VLOOKUP(B42,'START LİSTE'!$B$6:$F$1042,3,0)),"",VLOOKUP(B42,'START LİSTE'!$B$6:$F$1042,3,0))</f>
      </c>
      <c r="E42" s="47">
        <f>IF(ISERROR(VLOOKUP(B42,'START LİSTE'!$B$6:$F$1042,4,0)),"",VLOOKUP(B42,'START LİSTE'!$B$6:$F$1042,4,0))</f>
      </c>
      <c r="F42" s="48">
        <f>IF(ISERROR(VLOOKUP($B42,'START LİSTE'!$B$6:$F$1042,5,0)),"",VLOOKUP($B42,'START LİSTE'!$B$6:$F$1042,5,0))</f>
      </c>
      <c r="G42" s="129"/>
      <c r="H42" s="49">
        <f t="shared" si="1"/>
      </c>
    </row>
    <row r="43" spans="1:8" ht="18" customHeight="1">
      <c r="A43" s="44">
        <f t="shared" si="0"/>
      </c>
      <c r="B43" s="45"/>
      <c r="C43" s="46">
        <f>IF(ISERROR(VLOOKUP(B43,'START LİSTE'!$B$6:$F$1042,2,0)),"",VLOOKUP(B43,'START LİSTE'!$B$6:$F$1042,2,0))</f>
      </c>
      <c r="D43" s="46">
        <f>IF(ISERROR(VLOOKUP(B43,'START LİSTE'!$B$6:$F$1042,3,0)),"",VLOOKUP(B43,'START LİSTE'!$B$6:$F$1042,3,0))</f>
      </c>
      <c r="E43" s="47">
        <f>IF(ISERROR(VLOOKUP(B43,'START LİSTE'!$B$6:$F$1042,4,0)),"",VLOOKUP(B43,'START LİSTE'!$B$6:$F$1042,4,0))</f>
      </c>
      <c r="F43" s="48">
        <f>IF(ISERROR(VLOOKUP($B43,'START LİSTE'!$B$6:$F$1042,5,0)),"",VLOOKUP($B43,'START LİSTE'!$B$6:$F$1042,5,0))</f>
      </c>
      <c r="G43" s="129"/>
      <c r="H43" s="49">
        <f t="shared" si="1"/>
      </c>
    </row>
    <row r="44" spans="1:8" ht="18" customHeight="1">
      <c r="A44" s="44">
        <f t="shared" si="0"/>
      </c>
      <c r="B44" s="45"/>
      <c r="C44" s="46">
        <f>IF(ISERROR(VLOOKUP(B44,'START LİSTE'!$B$6:$F$1042,2,0)),"",VLOOKUP(B44,'START LİSTE'!$B$6:$F$1042,2,0))</f>
      </c>
      <c r="D44" s="46">
        <f>IF(ISERROR(VLOOKUP(B44,'START LİSTE'!$B$6:$F$1042,3,0)),"",VLOOKUP(B44,'START LİSTE'!$B$6:$F$1042,3,0))</f>
      </c>
      <c r="E44" s="47">
        <f>IF(ISERROR(VLOOKUP(B44,'START LİSTE'!$B$6:$F$1042,4,0)),"",VLOOKUP(B44,'START LİSTE'!$B$6:$F$1042,4,0))</f>
      </c>
      <c r="F44" s="48">
        <f>IF(ISERROR(VLOOKUP($B44,'START LİSTE'!$B$6:$F$1042,5,0)),"",VLOOKUP($B44,'START LİSTE'!$B$6:$F$1042,5,0))</f>
      </c>
      <c r="G44" s="129"/>
      <c r="H44" s="49">
        <f t="shared" si="1"/>
      </c>
    </row>
    <row r="45" spans="1:8" ht="18" customHeight="1">
      <c r="A45" s="44">
        <f t="shared" si="0"/>
      </c>
      <c r="B45" s="45"/>
      <c r="C45" s="46">
        <f>IF(ISERROR(VLOOKUP(B45,'START LİSTE'!$B$6:$F$1042,2,0)),"",VLOOKUP(B45,'START LİSTE'!$B$6:$F$1042,2,0))</f>
      </c>
      <c r="D45" s="46">
        <f>IF(ISERROR(VLOOKUP(B45,'START LİSTE'!$B$6:$F$1042,3,0)),"",VLOOKUP(B45,'START LİSTE'!$B$6:$F$1042,3,0))</f>
      </c>
      <c r="E45" s="47">
        <f>IF(ISERROR(VLOOKUP(B45,'START LİSTE'!$B$6:$F$1042,4,0)),"",VLOOKUP(B45,'START LİSTE'!$B$6:$F$1042,4,0))</f>
      </c>
      <c r="F45" s="48">
        <f>IF(ISERROR(VLOOKUP($B45,'START LİSTE'!$B$6:$F$1042,5,0)),"",VLOOKUP($B45,'START LİSTE'!$B$6:$F$1042,5,0))</f>
      </c>
      <c r="G45" s="129"/>
      <c r="H45" s="49">
        <f t="shared" si="1"/>
      </c>
    </row>
    <row r="46" spans="1:8" ht="18" customHeight="1">
      <c r="A46" s="44">
        <f t="shared" si="0"/>
      </c>
      <c r="B46" s="45"/>
      <c r="C46" s="46">
        <f>IF(ISERROR(VLOOKUP(B46,'START LİSTE'!$B$6:$F$1042,2,0)),"",VLOOKUP(B46,'START LİSTE'!$B$6:$F$1042,2,0))</f>
      </c>
      <c r="D46" s="46">
        <f>IF(ISERROR(VLOOKUP(B46,'START LİSTE'!$B$6:$F$1042,3,0)),"",VLOOKUP(B46,'START LİSTE'!$B$6:$F$1042,3,0))</f>
      </c>
      <c r="E46" s="47">
        <f>IF(ISERROR(VLOOKUP(B46,'START LİSTE'!$B$6:$F$1042,4,0)),"",VLOOKUP(B46,'START LİSTE'!$B$6:$F$1042,4,0))</f>
      </c>
      <c r="F46" s="48">
        <f>IF(ISERROR(VLOOKUP($B46,'START LİSTE'!$B$6:$F$1042,5,0)),"",VLOOKUP($B46,'START LİSTE'!$B$6:$F$1042,5,0))</f>
      </c>
      <c r="G46" s="129"/>
      <c r="H46" s="49">
        <f t="shared" si="1"/>
      </c>
    </row>
    <row r="47" spans="1:8" ht="18" customHeight="1">
      <c r="A47" s="44">
        <f t="shared" si="0"/>
      </c>
      <c r="B47" s="45"/>
      <c r="C47" s="46">
        <f>IF(ISERROR(VLOOKUP(B47,'START LİSTE'!$B$6:$F$1042,2,0)),"",VLOOKUP(B47,'START LİSTE'!$B$6:$F$1042,2,0))</f>
      </c>
      <c r="D47" s="46">
        <f>IF(ISERROR(VLOOKUP(B47,'START LİSTE'!$B$6:$F$1042,3,0)),"",VLOOKUP(B47,'START LİSTE'!$B$6:$F$1042,3,0))</f>
      </c>
      <c r="E47" s="47">
        <f>IF(ISERROR(VLOOKUP(B47,'START LİSTE'!$B$6:$F$1042,4,0)),"",VLOOKUP(B47,'START LİSTE'!$B$6:$F$1042,4,0))</f>
      </c>
      <c r="F47" s="48">
        <f>IF(ISERROR(VLOOKUP($B47,'START LİSTE'!$B$6:$F$1042,5,0)),"",VLOOKUP($B47,'START LİSTE'!$B$6:$F$1042,5,0))</f>
      </c>
      <c r="G47" s="129"/>
      <c r="H47" s="49">
        <f t="shared" si="1"/>
      </c>
    </row>
    <row r="48" spans="1:8" ht="18" customHeight="1">
      <c r="A48" s="44">
        <f t="shared" si="0"/>
      </c>
      <c r="B48" s="45"/>
      <c r="C48" s="46">
        <f>IF(ISERROR(VLOOKUP(B48,'START LİSTE'!$B$6:$F$1042,2,0)),"",VLOOKUP(B48,'START LİSTE'!$B$6:$F$1042,2,0))</f>
      </c>
      <c r="D48" s="46">
        <f>IF(ISERROR(VLOOKUP(B48,'START LİSTE'!$B$6:$F$1042,3,0)),"",VLOOKUP(B48,'START LİSTE'!$B$6:$F$1042,3,0))</f>
      </c>
      <c r="E48" s="47">
        <f>IF(ISERROR(VLOOKUP(B48,'START LİSTE'!$B$6:$F$1042,4,0)),"",VLOOKUP(B48,'START LİSTE'!$B$6:$F$1042,4,0))</f>
      </c>
      <c r="F48" s="48">
        <f>IF(ISERROR(VLOOKUP($B48,'START LİSTE'!$B$6:$F$1042,5,0)),"",VLOOKUP($B48,'START LİSTE'!$B$6:$F$1042,5,0))</f>
      </c>
      <c r="G48" s="129"/>
      <c r="H48" s="49">
        <f t="shared" si="1"/>
      </c>
    </row>
    <row r="49" spans="1:8" ht="18" customHeight="1">
      <c r="A49" s="44">
        <f t="shared" si="0"/>
      </c>
      <c r="B49" s="45"/>
      <c r="C49" s="46">
        <f>IF(ISERROR(VLOOKUP(B49,'START LİSTE'!$B$6:$F$1042,2,0)),"",VLOOKUP(B49,'START LİSTE'!$B$6:$F$1042,2,0))</f>
      </c>
      <c r="D49" s="46">
        <f>IF(ISERROR(VLOOKUP(B49,'START LİSTE'!$B$6:$F$1042,3,0)),"",VLOOKUP(B49,'START LİSTE'!$B$6:$F$1042,3,0))</f>
      </c>
      <c r="E49" s="47">
        <f>IF(ISERROR(VLOOKUP(B49,'START LİSTE'!$B$6:$F$1042,4,0)),"",VLOOKUP(B49,'START LİSTE'!$B$6:$F$1042,4,0))</f>
      </c>
      <c r="F49" s="48">
        <f>IF(ISERROR(VLOOKUP($B49,'START LİSTE'!$B$6:$F$1042,5,0)),"",VLOOKUP($B49,'START LİSTE'!$B$6:$F$1042,5,0))</f>
      </c>
      <c r="G49" s="129"/>
      <c r="H49" s="49">
        <f t="shared" si="1"/>
      </c>
    </row>
    <row r="50" spans="1:8" ht="18" customHeight="1">
      <c r="A50" s="44">
        <f t="shared" si="0"/>
      </c>
      <c r="B50" s="45"/>
      <c r="C50" s="46">
        <f>IF(ISERROR(VLOOKUP(B50,'START LİSTE'!$B$6:$F$1042,2,0)),"",VLOOKUP(B50,'START LİSTE'!$B$6:$F$1042,2,0))</f>
      </c>
      <c r="D50" s="46">
        <f>IF(ISERROR(VLOOKUP(B50,'START LİSTE'!$B$6:$F$1042,3,0)),"",VLOOKUP(B50,'START LİSTE'!$B$6:$F$1042,3,0))</f>
      </c>
      <c r="E50" s="47">
        <f>IF(ISERROR(VLOOKUP(B50,'START LİSTE'!$B$6:$F$1042,4,0)),"",VLOOKUP(B50,'START LİSTE'!$B$6:$F$1042,4,0))</f>
      </c>
      <c r="F50" s="48">
        <f>IF(ISERROR(VLOOKUP($B50,'START LİSTE'!$B$6:$F$1042,5,0)),"",VLOOKUP($B50,'START LİSTE'!$B$6:$F$1042,5,0))</f>
      </c>
      <c r="G50" s="129"/>
      <c r="H50" s="49">
        <f t="shared" si="1"/>
      </c>
    </row>
    <row r="51" spans="1:8" ht="18" customHeight="1">
      <c r="A51" s="44">
        <f t="shared" si="0"/>
      </c>
      <c r="B51" s="45"/>
      <c r="C51" s="46">
        <f>IF(ISERROR(VLOOKUP(B51,'START LİSTE'!$B$6:$F$1042,2,0)),"",VLOOKUP(B51,'START LİSTE'!$B$6:$F$1042,2,0))</f>
      </c>
      <c r="D51" s="46">
        <f>IF(ISERROR(VLOOKUP(B51,'START LİSTE'!$B$6:$F$1042,3,0)),"",VLOOKUP(B51,'START LİSTE'!$B$6:$F$1042,3,0))</f>
      </c>
      <c r="E51" s="47">
        <f>IF(ISERROR(VLOOKUP(B51,'START LİSTE'!$B$6:$F$1042,4,0)),"",VLOOKUP(B51,'START LİSTE'!$B$6:$F$1042,4,0))</f>
      </c>
      <c r="F51" s="48">
        <f>IF(ISERROR(VLOOKUP($B51,'START LİSTE'!$B$6:$F$1042,5,0)),"",VLOOKUP($B51,'START LİSTE'!$B$6:$F$1042,5,0))</f>
      </c>
      <c r="G51" s="129"/>
      <c r="H51" s="49">
        <f t="shared" si="1"/>
      </c>
    </row>
    <row r="52" spans="1:8" ht="18" customHeight="1">
      <c r="A52" s="44">
        <f t="shared" si="0"/>
      </c>
      <c r="B52" s="45"/>
      <c r="C52" s="46">
        <f>IF(ISERROR(VLOOKUP(B52,'START LİSTE'!$B$6:$F$1042,2,0)),"",VLOOKUP(B52,'START LİSTE'!$B$6:$F$1042,2,0))</f>
      </c>
      <c r="D52" s="46">
        <f>IF(ISERROR(VLOOKUP(B52,'START LİSTE'!$B$6:$F$1042,3,0)),"",VLOOKUP(B52,'START LİSTE'!$B$6:$F$1042,3,0))</f>
      </c>
      <c r="E52" s="47">
        <f>IF(ISERROR(VLOOKUP(B52,'START LİSTE'!$B$6:$F$1042,4,0)),"",VLOOKUP(B52,'START LİSTE'!$B$6:$F$1042,4,0))</f>
      </c>
      <c r="F52" s="48">
        <f>IF(ISERROR(VLOOKUP($B52,'START LİSTE'!$B$6:$F$1042,5,0)),"",VLOOKUP($B52,'START LİSTE'!$B$6:$F$1042,5,0))</f>
      </c>
      <c r="G52" s="129"/>
      <c r="H52" s="49">
        <f t="shared" si="1"/>
      </c>
    </row>
    <row r="53" spans="1:8" ht="18" customHeight="1">
      <c r="A53" s="44">
        <f t="shared" si="0"/>
      </c>
      <c r="B53" s="45"/>
      <c r="C53" s="46">
        <f>IF(ISERROR(VLOOKUP(B53,'START LİSTE'!$B$6:$F$1042,2,0)),"",VLOOKUP(B53,'START LİSTE'!$B$6:$F$1042,2,0))</f>
      </c>
      <c r="D53" s="46">
        <f>IF(ISERROR(VLOOKUP(B53,'START LİSTE'!$B$6:$F$1042,3,0)),"",VLOOKUP(B53,'START LİSTE'!$B$6:$F$1042,3,0))</f>
      </c>
      <c r="E53" s="47">
        <f>IF(ISERROR(VLOOKUP(B53,'START LİSTE'!$B$6:$F$1042,4,0)),"",VLOOKUP(B53,'START LİSTE'!$B$6:$F$1042,4,0))</f>
      </c>
      <c r="F53" s="48">
        <f>IF(ISERROR(VLOOKUP($B53,'START LİSTE'!$B$6:$F$1042,5,0)),"",VLOOKUP($B53,'START LİSTE'!$B$6:$F$1042,5,0))</f>
      </c>
      <c r="G53" s="129"/>
      <c r="H53" s="49">
        <f t="shared" si="1"/>
      </c>
    </row>
    <row r="54" spans="1:8" ht="18" customHeight="1">
      <c r="A54" s="44">
        <f t="shared" si="0"/>
      </c>
      <c r="B54" s="45"/>
      <c r="C54" s="46">
        <f>IF(ISERROR(VLOOKUP(B54,'START LİSTE'!$B$6:$F$1042,2,0)),"",VLOOKUP(B54,'START LİSTE'!$B$6:$F$1042,2,0))</f>
      </c>
      <c r="D54" s="46">
        <f>IF(ISERROR(VLOOKUP(B54,'START LİSTE'!$B$6:$F$1042,3,0)),"",VLOOKUP(B54,'START LİSTE'!$B$6:$F$1042,3,0))</f>
      </c>
      <c r="E54" s="47">
        <f>IF(ISERROR(VLOOKUP(B54,'START LİSTE'!$B$6:$F$1042,4,0)),"",VLOOKUP(B54,'START LİSTE'!$B$6:$F$1042,4,0))</f>
      </c>
      <c r="F54" s="48">
        <f>IF(ISERROR(VLOOKUP($B54,'START LİSTE'!$B$6:$F$1042,5,0)),"",VLOOKUP($B54,'START LİSTE'!$B$6:$F$1042,5,0))</f>
      </c>
      <c r="G54" s="129"/>
      <c r="H54" s="49">
        <f t="shared" si="1"/>
      </c>
    </row>
    <row r="55" spans="1:8" ht="18" customHeight="1">
      <c r="A55" s="44">
        <f t="shared" si="0"/>
      </c>
      <c r="B55" s="45"/>
      <c r="C55" s="46">
        <f>IF(ISERROR(VLOOKUP(B55,'START LİSTE'!$B$6:$F$1042,2,0)),"",VLOOKUP(B55,'START LİSTE'!$B$6:$F$1042,2,0))</f>
      </c>
      <c r="D55" s="46">
        <f>IF(ISERROR(VLOOKUP(B55,'START LİSTE'!$B$6:$F$1042,3,0)),"",VLOOKUP(B55,'START LİSTE'!$B$6:$F$1042,3,0))</f>
      </c>
      <c r="E55" s="47">
        <f>IF(ISERROR(VLOOKUP(B55,'START LİSTE'!$B$6:$F$1042,4,0)),"",VLOOKUP(B55,'START LİSTE'!$B$6:$F$1042,4,0))</f>
      </c>
      <c r="F55" s="48">
        <f>IF(ISERROR(VLOOKUP($B55,'START LİSTE'!$B$6:$F$1042,5,0)),"",VLOOKUP($B55,'START LİSTE'!$B$6:$F$1042,5,0))</f>
      </c>
      <c r="G55" s="129"/>
      <c r="H55" s="49">
        <f t="shared" si="1"/>
      </c>
    </row>
    <row r="56" spans="1:8" ht="18" customHeight="1">
      <c r="A56" s="44">
        <f t="shared" si="0"/>
      </c>
      <c r="B56" s="45"/>
      <c r="C56" s="46">
        <f>IF(ISERROR(VLOOKUP(B56,'START LİSTE'!$B$6:$F$1042,2,0)),"",VLOOKUP(B56,'START LİSTE'!$B$6:$F$1042,2,0))</f>
      </c>
      <c r="D56" s="46">
        <f>IF(ISERROR(VLOOKUP(B56,'START LİSTE'!$B$6:$F$1042,3,0)),"",VLOOKUP(B56,'START LİSTE'!$B$6:$F$1042,3,0))</f>
      </c>
      <c r="E56" s="47">
        <f>IF(ISERROR(VLOOKUP(B56,'START LİSTE'!$B$6:$F$1042,4,0)),"",VLOOKUP(B56,'START LİSTE'!$B$6:$F$1042,4,0))</f>
      </c>
      <c r="F56" s="48">
        <f>IF(ISERROR(VLOOKUP($B56,'START LİSTE'!$B$6:$F$1042,5,0)),"",VLOOKUP($B56,'START LİSTE'!$B$6:$F$1042,5,0))</f>
      </c>
      <c r="G56" s="129"/>
      <c r="H56" s="49">
        <f t="shared" si="1"/>
      </c>
    </row>
    <row r="57" spans="1:8" ht="18" customHeight="1">
      <c r="A57" s="44">
        <f t="shared" si="0"/>
      </c>
      <c r="B57" s="45"/>
      <c r="C57" s="46">
        <f>IF(ISERROR(VLOOKUP(B57,'START LİSTE'!$B$6:$F$1042,2,0)),"",VLOOKUP(B57,'START LİSTE'!$B$6:$F$1042,2,0))</f>
      </c>
      <c r="D57" s="46">
        <f>IF(ISERROR(VLOOKUP(B57,'START LİSTE'!$B$6:$F$1042,3,0)),"",VLOOKUP(B57,'START LİSTE'!$B$6:$F$1042,3,0))</f>
      </c>
      <c r="E57" s="47">
        <f>IF(ISERROR(VLOOKUP(B57,'START LİSTE'!$B$6:$F$1042,4,0)),"",VLOOKUP(B57,'START LİSTE'!$B$6:$F$1042,4,0))</f>
      </c>
      <c r="F57" s="48">
        <f>IF(ISERROR(VLOOKUP($B57,'START LİSTE'!$B$6:$F$1042,5,0)),"",VLOOKUP($B57,'START LİSTE'!$B$6:$F$1042,5,0))</f>
      </c>
      <c r="G57" s="129"/>
      <c r="H57" s="49">
        <f t="shared" si="1"/>
      </c>
    </row>
    <row r="58" spans="1:8" ht="18" customHeight="1">
      <c r="A58" s="44">
        <f t="shared" si="0"/>
      </c>
      <c r="B58" s="45"/>
      <c r="C58" s="46">
        <f>IF(ISERROR(VLOOKUP(B58,'START LİSTE'!$B$6:$F$1042,2,0)),"",VLOOKUP(B58,'START LİSTE'!$B$6:$F$1042,2,0))</f>
      </c>
      <c r="D58" s="46">
        <f>IF(ISERROR(VLOOKUP(B58,'START LİSTE'!$B$6:$F$1042,3,0)),"",VLOOKUP(B58,'START LİSTE'!$B$6:$F$1042,3,0))</f>
      </c>
      <c r="E58" s="47">
        <f>IF(ISERROR(VLOOKUP(B58,'START LİSTE'!$B$6:$F$1042,4,0)),"",VLOOKUP(B58,'START LİSTE'!$B$6:$F$1042,4,0))</f>
      </c>
      <c r="F58" s="48">
        <f>IF(ISERROR(VLOOKUP($B58,'START LİSTE'!$B$6:$F$1042,5,0)),"",VLOOKUP($B58,'START LİSTE'!$B$6:$F$1042,5,0))</f>
      </c>
      <c r="G58" s="129"/>
      <c r="H58" s="49">
        <f t="shared" si="1"/>
      </c>
    </row>
    <row r="59" spans="1:8" ht="18" customHeight="1">
      <c r="A59" s="44">
        <f t="shared" si="0"/>
      </c>
      <c r="B59" s="45"/>
      <c r="C59" s="46">
        <f>IF(ISERROR(VLOOKUP(B59,'START LİSTE'!$B$6:$F$1042,2,0)),"",VLOOKUP(B59,'START LİSTE'!$B$6:$F$1042,2,0))</f>
      </c>
      <c r="D59" s="46">
        <f>IF(ISERROR(VLOOKUP(B59,'START LİSTE'!$B$6:$F$1042,3,0)),"",VLOOKUP(B59,'START LİSTE'!$B$6:$F$1042,3,0))</f>
      </c>
      <c r="E59" s="47">
        <f>IF(ISERROR(VLOOKUP(B59,'START LİSTE'!$B$6:$F$1042,4,0)),"",VLOOKUP(B59,'START LİSTE'!$B$6:$F$1042,4,0))</f>
      </c>
      <c r="F59" s="48">
        <f>IF(ISERROR(VLOOKUP($B59,'START LİSTE'!$B$6:$F$1042,5,0)),"",VLOOKUP($B59,'START LİSTE'!$B$6:$F$1042,5,0))</f>
      </c>
      <c r="G59" s="129"/>
      <c r="H59" s="49">
        <f t="shared" si="1"/>
      </c>
    </row>
    <row r="60" spans="1:8" ht="18" customHeight="1">
      <c r="A60" s="44">
        <f t="shared" si="0"/>
      </c>
      <c r="B60" s="45"/>
      <c r="C60" s="46">
        <f>IF(ISERROR(VLOOKUP(B60,'START LİSTE'!$B$6:$F$1042,2,0)),"",VLOOKUP(B60,'START LİSTE'!$B$6:$F$1042,2,0))</f>
      </c>
      <c r="D60" s="46">
        <f>IF(ISERROR(VLOOKUP(B60,'START LİSTE'!$B$6:$F$1042,3,0)),"",VLOOKUP(B60,'START LİSTE'!$B$6:$F$1042,3,0))</f>
      </c>
      <c r="E60" s="47">
        <f>IF(ISERROR(VLOOKUP(B60,'START LİSTE'!$B$6:$F$1042,4,0)),"",VLOOKUP(B60,'START LİSTE'!$B$6:$F$1042,4,0))</f>
      </c>
      <c r="F60" s="48">
        <f>IF(ISERROR(VLOOKUP($B60,'START LİSTE'!$B$6:$F$1042,5,0)),"",VLOOKUP($B60,'START LİSTE'!$B$6:$F$1042,5,0))</f>
      </c>
      <c r="G60" s="129"/>
      <c r="H60" s="49">
        <f t="shared" si="1"/>
      </c>
    </row>
    <row r="61" spans="1:8" ht="18" customHeight="1">
      <c r="A61" s="44">
        <f t="shared" si="0"/>
      </c>
      <c r="B61" s="45"/>
      <c r="C61" s="46">
        <f>IF(ISERROR(VLOOKUP(B61,'START LİSTE'!$B$6:$F$1042,2,0)),"",VLOOKUP(B61,'START LİSTE'!$B$6:$F$1042,2,0))</f>
      </c>
      <c r="D61" s="46">
        <f>IF(ISERROR(VLOOKUP(B61,'START LİSTE'!$B$6:$F$1042,3,0)),"",VLOOKUP(B61,'START LİSTE'!$B$6:$F$1042,3,0))</f>
      </c>
      <c r="E61" s="47">
        <f>IF(ISERROR(VLOOKUP(B61,'START LİSTE'!$B$6:$F$1042,4,0)),"",VLOOKUP(B61,'START LİSTE'!$B$6:$F$1042,4,0))</f>
      </c>
      <c r="F61" s="48">
        <f>IF(ISERROR(VLOOKUP($B61,'START LİSTE'!$B$6:$F$1042,5,0)),"",VLOOKUP($B61,'START LİSTE'!$B$6:$F$1042,5,0))</f>
      </c>
      <c r="G61" s="129"/>
      <c r="H61" s="49">
        <f t="shared" si="1"/>
      </c>
    </row>
    <row r="62" spans="1:8" ht="18" customHeight="1">
      <c r="A62" s="44">
        <f t="shared" si="0"/>
      </c>
      <c r="B62" s="45"/>
      <c r="C62" s="46">
        <f>IF(ISERROR(VLOOKUP(B62,'START LİSTE'!$B$6:$F$1042,2,0)),"",VLOOKUP(B62,'START LİSTE'!$B$6:$F$1042,2,0))</f>
      </c>
      <c r="D62" s="46">
        <f>IF(ISERROR(VLOOKUP(B62,'START LİSTE'!$B$6:$F$1042,3,0)),"",VLOOKUP(B62,'START LİSTE'!$B$6:$F$1042,3,0))</f>
      </c>
      <c r="E62" s="47">
        <f>IF(ISERROR(VLOOKUP(B62,'START LİSTE'!$B$6:$F$1042,4,0)),"",VLOOKUP(B62,'START LİSTE'!$B$6:$F$1042,4,0))</f>
      </c>
      <c r="F62" s="48">
        <f>IF(ISERROR(VLOOKUP($B62,'START LİSTE'!$B$6:$F$1042,5,0)),"",VLOOKUP($B62,'START LİSTE'!$B$6:$F$1042,5,0))</f>
      </c>
      <c r="G62" s="129"/>
      <c r="H62" s="49">
        <f t="shared" si="1"/>
      </c>
    </row>
    <row r="63" spans="1:8" ht="18" customHeight="1">
      <c r="A63" s="44">
        <f t="shared" si="0"/>
      </c>
      <c r="B63" s="45"/>
      <c r="C63" s="46">
        <f>IF(ISERROR(VLOOKUP(B63,'START LİSTE'!$B$6:$F$1042,2,0)),"",VLOOKUP(B63,'START LİSTE'!$B$6:$F$1042,2,0))</f>
      </c>
      <c r="D63" s="46">
        <f>IF(ISERROR(VLOOKUP(B63,'START LİSTE'!$B$6:$F$1042,3,0)),"",VLOOKUP(B63,'START LİSTE'!$B$6:$F$1042,3,0))</f>
      </c>
      <c r="E63" s="47">
        <f>IF(ISERROR(VLOOKUP(B63,'START LİSTE'!$B$6:$F$1042,4,0)),"",VLOOKUP(B63,'START LİSTE'!$B$6:$F$1042,4,0))</f>
      </c>
      <c r="F63" s="48">
        <f>IF(ISERROR(VLOOKUP($B63,'START LİSTE'!$B$6:$F$1042,5,0)),"",VLOOKUP($B63,'START LİSTE'!$B$6:$F$1042,5,0))</f>
      </c>
      <c r="G63" s="129"/>
      <c r="H63" s="49">
        <f t="shared" si="1"/>
      </c>
    </row>
    <row r="64" spans="1:8" ht="18" customHeight="1">
      <c r="A64" s="44">
        <f t="shared" si="0"/>
      </c>
      <c r="B64" s="45"/>
      <c r="C64" s="46">
        <f>IF(ISERROR(VLOOKUP(B64,'START LİSTE'!$B$6:$F$1042,2,0)),"",VLOOKUP(B64,'START LİSTE'!$B$6:$F$1042,2,0))</f>
      </c>
      <c r="D64" s="46">
        <f>IF(ISERROR(VLOOKUP(B64,'START LİSTE'!$B$6:$F$1042,3,0)),"",VLOOKUP(B64,'START LİSTE'!$B$6:$F$1042,3,0))</f>
      </c>
      <c r="E64" s="47">
        <f>IF(ISERROR(VLOOKUP(B64,'START LİSTE'!$B$6:$F$1042,4,0)),"",VLOOKUP(B64,'START LİSTE'!$B$6:$F$1042,4,0))</f>
      </c>
      <c r="F64" s="48">
        <f>IF(ISERROR(VLOOKUP($B64,'START LİSTE'!$B$6:$F$1042,5,0)),"",VLOOKUP($B64,'START LİSTE'!$B$6:$F$1042,5,0))</f>
      </c>
      <c r="G64" s="129"/>
      <c r="H64" s="49">
        <f t="shared" si="1"/>
      </c>
    </row>
    <row r="65" spans="1:8" ht="18" customHeight="1">
      <c r="A65" s="44">
        <f t="shared" si="0"/>
      </c>
      <c r="B65" s="45"/>
      <c r="C65" s="46">
        <f>IF(ISERROR(VLOOKUP(B65,'START LİSTE'!$B$6:$F$1042,2,0)),"",VLOOKUP(B65,'START LİSTE'!$B$6:$F$1042,2,0))</f>
      </c>
      <c r="D65" s="46">
        <f>IF(ISERROR(VLOOKUP(B65,'START LİSTE'!$B$6:$F$1042,3,0)),"",VLOOKUP(B65,'START LİSTE'!$B$6:$F$1042,3,0))</f>
      </c>
      <c r="E65" s="47">
        <f>IF(ISERROR(VLOOKUP(B65,'START LİSTE'!$B$6:$F$1042,4,0)),"",VLOOKUP(B65,'START LİSTE'!$B$6:$F$1042,4,0))</f>
      </c>
      <c r="F65" s="48">
        <f>IF(ISERROR(VLOOKUP($B65,'START LİSTE'!$B$6:$F$1042,5,0)),"",VLOOKUP($B65,'START LİSTE'!$B$6:$F$1042,5,0))</f>
      </c>
      <c r="G65" s="129"/>
      <c r="H65" s="49">
        <f t="shared" si="1"/>
      </c>
    </row>
    <row r="66" spans="1:8" ht="18" customHeight="1">
      <c r="A66" s="44">
        <f t="shared" si="0"/>
      </c>
      <c r="B66" s="45"/>
      <c r="C66" s="46">
        <f>IF(ISERROR(VLOOKUP(B66,'START LİSTE'!$B$6:$F$1042,2,0)),"",VLOOKUP(B66,'START LİSTE'!$B$6:$F$1042,2,0))</f>
      </c>
      <c r="D66" s="46">
        <f>IF(ISERROR(VLOOKUP(B66,'START LİSTE'!$B$6:$F$1042,3,0)),"",VLOOKUP(B66,'START LİSTE'!$B$6:$F$1042,3,0))</f>
      </c>
      <c r="E66" s="47">
        <f>IF(ISERROR(VLOOKUP(B66,'START LİSTE'!$B$6:$F$1042,4,0)),"",VLOOKUP(B66,'START LİSTE'!$B$6:$F$1042,4,0))</f>
      </c>
      <c r="F66" s="48">
        <f>IF(ISERROR(VLOOKUP($B66,'START LİSTE'!$B$6:$F$1042,5,0)),"",VLOOKUP($B66,'START LİSTE'!$B$6:$F$1042,5,0))</f>
      </c>
      <c r="G66" s="129"/>
      <c r="H66" s="49">
        <f t="shared" si="1"/>
      </c>
    </row>
    <row r="67" spans="1:8" ht="18" customHeight="1">
      <c r="A67" s="44">
        <f t="shared" si="0"/>
      </c>
      <c r="B67" s="45"/>
      <c r="C67" s="46">
        <f>IF(ISERROR(VLOOKUP(B67,'START LİSTE'!$B$6:$F$1042,2,0)),"",VLOOKUP(B67,'START LİSTE'!$B$6:$F$1042,2,0))</f>
      </c>
      <c r="D67" s="46">
        <f>IF(ISERROR(VLOOKUP(B67,'START LİSTE'!$B$6:$F$1042,3,0)),"",VLOOKUP(B67,'START LİSTE'!$B$6:$F$1042,3,0))</f>
      </c>
      <c r="E67" s="47">
        <f>IF(ISERROR(VLOOKUP(B67,'START LİSTE'!$B$6:$F$1042,4,0)),"",VLOOKUP(B67,'START LİSTE'!$B$6:$F$1042,4,0))</f>
      </c>
      <c r="F67" s="48">
        <f>IF(ISERROR(VLOOKUP($B67,'START LİSTE'!$B$6:$F$1042,5,0)),"",VLOOKUP($B67,'START LİSTE'!$B$6:$F$1042,5,0))</f>
      </c>
      <c r="G67" s="129"/>
      <c r="H67" s="49">
        <f t="shared" si="1"/>
      </c>
    </row>
    <row r="68" spans="1:8" ht="18" customHeight="1">
      <c r="A68" s="44">
        <f t="shared" si="0"/>
      </c>
      <c r="B68" s="45"/>
      <c r="C68" s="46">
        <f>IF(ISERROR(VLOOKUP(B68,'START LİSTE'!$B$6:$F$1042,2,0)),"",VLOOKUP(B68,'START LİSTE'!$B$6:$F$1042,2,0))</f>
      </c>
      <c r="D68" s="46">
        <f>IF(ISERROR(VLOOKUP(B68,'START LİSTE'!$B$6:$F$1042,3,0)),"",VLOOKUP(B68,'START LİSTE'!$B$6:$F$1042,3,0))</f>
      </c>
      <c r="E68" s="47">
        <f>IF(ISERROR(VLOOKUP(B68,'START LİSTE'!$B$6:$F$1042,4,0)),"",VLOOKUP(B68,'START LİSTE'!$B$6:$F$1042,4,0))</f>
      </c>
      <c r="F68" s="48">
        <f>IF(ISERROR(VLOOKUP($B68,'START LİSTE'!$B$6:$F$1042,5,0)),"",VLOOKUP($B68,'START LİSTE'!$B$6:$F$1042,5,0))</f>
      </c>
      <c r="G68" s="129"/>
      <c r="H68" s="49">
        <f t="shared" si="1"/>
      </c>
    </row>
    <row r="69" spans="1:8" ht="18" customHeight="1">
      <c r="A69" s="44">
        <f t="shared" si="0"/>
      </c>
      <c r="B69" s="45"/>
      <c r="C69" s="46">
        <f>IF(ISERROR(VLOOKUP(B69,'START LİSTE'!$B$6:$F$1042,2,0)),"",VLOOKUP(B69,'START LİSTE'!$B$6:$F$1042,2,0))</f>
      </c>
      <c r="D69" s="46">
        <f>IF(ISERROR(VLOOKUP(B69,'START LİSTE'!$B$6:$F$1042,3,0)),"",VLOOKUP(B69,'START LİSTE'!$B$6:$F$1042,3,0))</f>
      </c>
      <c r="E69" s="47">
        <f>IF(ISERROR(VLOOKUP(B69,'START LİSTE'!$B$6:$F$1042,4,0)),"",VLOOKUP(B69,'START LİSTE'!$B$6:$F$1042,4,0))</f>
      </c>
      <c r="F69" s="48">
        <f>IF(ISERROR(VLOOKUP($B69,'START LİSTE'!$B$6:$F$1042,5,0)),"",VLOOKUP($B69,'START LİSTE'!$B$6:$F$1042,5,0))</f>
      </c>
      <c r="G69" s="129"/>
      <c r="H69" s="49">
        <f t="shared" si="1"/>
      </c>
    </row>
    <row r="70" spans="1:8" ht="18" customHeight="1">
      <c r="A70" s="44">
        <f aca="true" t="shared" si="2" ref="A70:A114">IF(B70&lt;&gt;"",A69+1,"")</f>
      </c>
      <c r="B70" s="45"/>
      <c r="C70" s="46">
        <f>IF(ISERROR(VLOOKUP(B70,'START LİSTE'!$B$6:$F$1042,2,0)),"",VLOOKUP(B70,'START LİSTE'!$B$6:$F$1042,2,0))</f>
      </c>
      <c r="D70" s="46">
        <f>IF(ISERROR(VLOOKUP(B70,'START LİSTE'!$B$6:$F$1042,3,0)),"",VLOOKUP(B70,'START LİSTE'!$B$6:$F$1042,3,0))</f>
      </c>
      <c r="E70" s="47">
        <f>IF(ISERROR(VLOOKUP(B70,'START LİSTE'!$B$6:$F$1042,4,0)),"",VLOOKUP(B70,'START LİSTE'!$B$6:$F$1042,4,0))</f>
      </c>
      <c r="F70" s="48">
        <f>IF(ISERROR(VLOOKUP($B70,'START LİSTE'!$B$6:$F$1042,5,0)),"",VLOOKUP($B70,'START LİSTE'!$B$6:$F$1042,5,0))</f>
      </c>
      <c r="G70" s="129"/>
      <c r="H70" s="49">
        <f aca="true" t="shared" si="3" ref="H70:H114">IF(OR(G70="DQ",G70="DNF",G70="DNS"),"-",IF(B70&lt;&gt;"",IF(E70="F",H69,H69+1),""))</f>
      </c>
    </row>
    <row r="71" spans="1:8" ht="18" customHeight="1">
      <c r="A71" s="44">
        <f t="shared" si="2"/>
      </c>
      <c r="B71" s="45"/>
      <c r="C71" s="46">
        <f>IF(ISERROR(VLOOKUP(B71,'START LİSTE'!$B$6:$F$1042,2,0)),"",VLOOKUP(B71,'START LİSTE'!$B$6:$F$1042,2,0))</f>
      </c>
      <c r="D71" s="46">
        <f>IF(ISERROR(VLOOKUP(B71,'START LİSTE'!$B$6:$F$1042,3,0)),"",VLOOKUP(B71,'START LİSTE'!$B$6:$F$1042,3,0))</f>
      </c>
      <c r="E71" s="47">
        <f>IF(ISERROR(VLOOKUP(B71,'START LİSTE'!$B$6:$F$1042,4,0)),"",VLOOKUP(B71,'START LİSTE'!$B$6:$F$1042,4,0))</f>
      </c>
      <c r="F71" s="48">
        <f>IF(ISERROR(VLOOKUP($B71,'START LİSTE'!$B$6:$F$1042,5,0)),"",VLOOKUP($B71,'START LİSTE'!$B$6:$F$1042,5,0))</f>
      </c>
      <c r="G71" s="129"/>
      <c r="H71" s="49">
        <f t="shared" si="3"/>
      </c>
    </row>
    <row r="72" spans="1:8" ht="18" customHeight="1">
      <c r="A72" s="44">
        <f t="shared" si="2"/>
      </c>
      <c r="B72" s="45"/>
      <c r="C72" s="46">
        <f>IF(ISERROR(VLOOKUP(B72,'START LİSTE'!$B$6:$F$1042,2,0)),"",VLOOKUP(B72,'START LİSTE'!$B$6:$F$1042,2,0))</f>
      </c>
      <c r="D72" s="46">
        <f>IF(ISERROR(VLOOKUP(B72,'START LİSTE'!$B$6:$F$1042,3,0)),"",VLOOKUP(B72,'START LİSTE'!$B$6:$F$1042,3,0))</f>
      </c>
      <c r="E72" s="47">
        <f>IF(ISERROR(VLOOKUP(B72,'START LİSTE'!$B$6:$F$1042,4,0)),"",VLOOKUP(B72,'START LİSTE'!$B$6:$F$1042,4,0))</f>
      </c>
      <c r="F72" s="48">
        <f>IF(ISERROR(VLOOKUP($B72,'START LİSTE'!$B$6:$F$1042,5,0)),"",VLOOKUP($B72,'START LİSTE'!$B$6:$F$1042,5,0))</f>
      </c>
      <c r="G72" s="129"/>
      <c r="H72" s="49">
        <f t="shared" si="3"/>
      </c>
    </row>
    <row r="73" spans="1:8" ht="18" customHeight="1">
      <c r="A73" s="44">
        <f t="shared" si="2"/>
      </c>
      <c r="B73" s="45"/>
      <c r="C73" s="46">
        <f>IF(ISERROR(VLOOKUP(B73,'START LİSTE'!$B$6:$F$1042,2,0)),"",VLOOKUP(B73,'START LİSTE'!$B$6:$F$1042,2,0))</f>
      </c>
      <c r="D73" s="46">
        <f>IF(ISERROR(VLOOKUP(B73,'START LİSTE'!$B$6:$F$1042,3,0)),"",VLOOKUP(B73,'START LİSTE'!$B$6:$F$1042,3,0))</f>
      </c>
      <c r="E73" s="47">
        <f>IF(ISERROR(VLOOKUP(B73,'START LİSTE'!$B$6:$F$1042,4,0)),"",VLOOKUP(B73,'START LİSTE'!$B$6:$F$1042,4,0))</f>
      </c>
      <c r="F73" s="48">
        <f>IF(ISERROR(VLOOKUP($B73,'START LİSTE'!$B$6:$F$1042,5,0)),"",VLOOKUP($B73,'START LİSTE'!$B$6:$F$1042,5,0))</f>
      </c>
      <c r="G73" s="129"/>
      <c r="H73" s="49">
        <f t="shared" si="3"/>
      </c>
    </row>
    <row r="74" spans="1:8" ht="18" customHeight="1">
      <c r="A74" s="44">
        <f t="shared" si="2"/>
      </c>
      <c r="B74" s="45"/>
      <c r="C74" s="46">
        <f>IF(ISERROR(VLOOKUP(B74,'START LİSTE'!$B$6:$F$1042,2,0)),"",VLOOKUP(B74,'START LİSTE'!$B$6:$F$1042,2,0))</f>
      </c>
      <c r="D74" s="46">
        <f>IF(ISERROR(VLOOKUP(B74,'START LİSTE'!$B$6:$F$1042,3,0)),"",VLOOKUP(B74,'START LİSTE'!$B$6:$F$1042,3,0))</f>
      </c>
      <c r="E74" s="47">
        <f>IF(ISERROR(VLOOKUP(B74,'START LİSTE'!$B$6:$F$1042,4,0)),"",VLOOKUP(B74,'START LİSTE'!$B$6:$F$1042,4,0))</f>
      </c>
      <c r="F74" s="48">
        <f>IF(ISERROR(VLOOKUP($B74,'START LİSTE'!$B$6:$F$1042,5,0)),"",VLOOKUP($B74,'START LİSTE'!$B$6:$F$1042,5,0))</f>
      </c>
      <c r="G74" s="129"/>
      <c r="H74" s="49">
        <f t="shared" si="3"/>
      </c>
    </row>
    <row r="75" spans="1:8" ht="18" customHeight="1">
      <c r="A75" s="44">
        <f t="shared" si="2"/>
      </c>
      <c r="B75" s="45"/>
      <c r="C75" s="46">
        <f>IF(ISERROR(VLOOKUP(B75,'START LİSTE'!$B$6:$F$1042,2,0)),"",VLOOKUP(B75,'START LİSTE'!$B$6:$F$1042,2,0))</f>
      </c>
      <c r="D75" s="46">
        <f>IF(ISERROR(VLOOKUP(B75,'START LİSTE'!$B$6:$F$1042,3,0)),"",VLOOKUP(B75,'START LİSTE'!$B$6:$F$1042,3,0))</f>
      </c>
      <c r="E75" s="47">
        <f>IF(ISERROR(VLOOKUP(B75,'START LİSTE'!$B$6:$F$1042,4,0)),"",VLOOKUP(B75,'START LİSTE'!$B$6:$F$1042,4,0))</f>
      </c>
      <c r="F75" s="48">
        <f>IF(ISERROR(VLOOKUP($B75,'START LİSTE'!$B$6:$F$1042,5,0)),"",VLOOKUP($B75,'START LİSTE'!$B$6:$F$1042,5,0))</f>
      </c>
      <c r="G75" s="129"/>
      <c r="H75" s="49">
        <f t="shared" si="3"/>
      </c>
    </row>
    <row r="76" spans="1:8" ht="18" customHeight="1">
      <c r="A76" s="44">
        <f t="shared" si="2"/>
      </c>
      <c r="B76" s="45"/>
      <c r="C76" s="46">
        <f>IF(ISERROR(VLOOKUP(B76,'START LİSTE'!$B$6:$F$1042,2,0)),"",VLOOKUP(B76,'START LİSTE'!$B$6:$F$1042,2,0))</f>
      </c>
      <c r="D76" s="46">
        <f>IF(ISERROR(VLOOKUP(B76,'START LİSTE'!$B$6:$F$1042,3,0)),"",VLOOKUP(B76,'START LİSTE'!$B$6:$F$1042,3,0))</f>
      </c>
      <c r="E76" s="47">
        <f>IF(ISERROR(VLOOKUP(B76,'START LİSTE'!$B$6:$F$1042,4,0)),"",VLOOKUP(B76,'START LİSTE'!$B$6:$F$1042,4,0))</f>
      </c>
      <c r="F76" s="48">
        <f>IF(ISERROR(VLOOKUP($B76,'START LİSTE'!$B$6:$F$1042,5,0)),"",VLOOKUP($B76,'START LİSTE'!$B$6:$F$1042,5,0))</f>
      </c>
      <c r="G76" s="129"/>
      <c r="H76" s="49">
        <f t="shared" si="3"/>
      </c>
    </row>
    <row r="77" spans="1:8" ht="18" customHeight="1">
      <c r="A77" s="44">
        <f t="shared" si="2"/>
      </c>
      <c r="B77" s="45"/>
      <c r="C77" s="46">
        <f>IF(ISERROR(VLOOKUP(B77,'START LİSTE'!$B$6:$F$1042,2,0)),"",VLOOKUP(B77,'START LİSTE'!$B$6:$F$1042,2,0))</f>
      </c>
      <c r="D77" s="46">
        <f>IF(ISERROR(VLOOKUP(B77,'START LİSTE'!$B$6:$F$1042,3,0)),"",VLOOKUP(B77,'START LİSTE'!$B$6:$F$1042,3,0))</f>
      </c>
      <c r="E77" s="47">
        <f>IF(ISERROR(VLOOKUP(B77,'START LİSTE'!$B$6:$F$1042,4,0)),"",VLOOKUP(B77,'START LİSTE'!$B$6:$F$1042,4,0))</f>
      </c>
      <c r="F77" s="48">
        <f>IF(ISERROR(VLOOKUP($B77,'START LİSTE'!$B$6:$F$1042,5,0)),"",VLOOKUP($B77,'START LİSTE'!$B$6:$F$1042,5,0))</f>
      </c>
      <c r="G77" s="129"/>
      <c r="H77" s="49">
        <f t="shared" si="3"/>
      </c>
    </row>
    <row r="78" spans="1:8" ht="18" customHeight="1">
      <c r="A78" s="44">
        <f t="shared" si="2"/>
      </c>
      <c r="B78" s="45"/>
      <c r="C78" s="46">
        <f>IF(ISERROR(VLOOKUP(B78,'START LİSTE'!$B$6:$F$1042,2,0)),"",VLOOKUP(B78,'START LİSTE'!$B$6:$F$1042,2,0))</f>
      </c>
      <c r="D78" s="46">
        <f>IF(ISERROR(VLOOKUP(B78,'START LİSTE'!$B$6:$F$1042,3,0)),"",VLOOKUP(B78,'START LİSTE'!$B$6:$F$1042,3,0))</f>
      </c>
      <c r="E78" s="47">
        <f>IF(ISERROR(VLOOKUP(B78,'START LİSTE'!$B$6:$F$1042,4,0)),"",VLOOKUP(B78,'START LİSTE'!$B$6:$F$1042,4,0))</f>
      </c>
      <c r="F78" s="48">
        <f>IF(ISERROR(VLOOKUP($B78,'START LİSTE'!$B$6:$F$1042,5,0)),"",VLOOKUP($B78,'START LİSTE'!$B$6:$F$1042,5,0))</f>
      </c>
      <c r="G78" s="129"/>
      <c r="H78" s="49">
        <f t="shared" si="3"/>
      </c>
    </row>
    <row r="79" spans="1:8" ht="18" customHeight="1">
      <c r="A79" s="44">
        <f t="shared" si="2"/>
      </c>
      <c r="B79" s="45"/>
      <c r="C79" s="46">
        <f>IF(ISERROR(VLOOKUP(B79,'START LİSTE'!$B$6:$F$1042,2,0)),"",VLOOKUP(B79,'START LİSTE'!$B$6:$F$1042,2,0))</f>
      </c>
      <c r="D79" s="46">
        <f>IF(ISERROR(VLOOKUP(B79,'START LİSTE'!$B$6:$F$1042,3,0)),"",VLOOKUP(B79,'START LİSTE'!$B$6:$F$1042,3,0))</f>
      </c>
      <c r="E79" s="47">
        <f>IF(ISERROR(VLOOKUP(B79,'START LİSTE'!$B$6:$F$1042,4,0)),"",VLOOKUP(B79,'START LİSTE'!$B$6:$F$1042,4,0))</f>
      </c>
      <c r="F79" s="48">
        <f>IF(ISERROR(VLOOKUP($B79,'START LİSTE'!$B$6:$F$1042,5,0)),"",VLOOKUP($B79,'START LİSTE'!$B$6:$F$1042,5,0))</f>
      </c>
      <c r="G79" s="129"/>
      <c r="H79" s="49">
        <f t="shared" si="3"/>
      </c>
    </row>
    <row r="80" spans="1:8" ht="18" customHeight="1">
      <c r="A80" s="44">
        <f t="shared" si="2"/>
      </c>
      <c r="B80" s="45"/>
      <c r="C80" s="46">
        <f>IF(ISERROR(VLOOKUP(B80,'START LİSTE'!$B$6:$F$1042,2,0)),"",VLOOKUP(B80,'START LİSTE'!$B$6:$F$1042,2,0))</f>
      </c>
      <c r="D80" s="46">
        <f>IF(ISERROR(VLOOKUP(B80,'START LİSTE'!$B$6:$F$1042,3,0)),"",VLOOKUP(B80,'START LİSTE'!$B$6:$F$1042,3,0))</f>
      </c>
      <c r="E80" s="47">
        <f>IF(ISERROR(VLOOKUP(B80,'START LİSTE'!$B$6:$F$1042,4,0)),"",VLOOKUP(B80,'START LİSTE'!$B$6:$F$1042,4,0))</f>
      </c>
      <c r="F80" s="48">
        <f>IF(ISERROR(VLOOKUP($B80,'START LİSTE'!$B$6:$F$1042,5,0)),"",VLOOKUP($B80,'START LİSTE'!$B$6:$F$1042,5,0))</f>
      </c>
      <c r="G80" s="129"/>
      <c r="H80" s="49">
        <f t="shared" si="3"/>
      </c>
    </row>
    <row r="81" spans="1:8" ht="18" customHeight="1">
      <c r="A81" s="44">
        <f t="shared" si="2"/>
      </c>
      <c r="B81" s="45"/>
      <c r="C81" s="46">
        <f>IF(ISERROR(VLOOKUP(B81,'START LİSTE'!$B$6:$F$1042,2,0)),"",VLOOKUP(B81,'START LİSTE'!$B$6:$F$1042,2,0))</f>
      </c>
      <c r="D81" s="46">
        <f>IF(ISERROR(VLOOKUP(B81,'START LİSTE'!$B$6:$F$1042,3,0)),"",VLOOKUP(B81,'START LİSTE'!$B$6:$F$1042,3,0))</f>
      </c>
      <c r="E81" s="47">
        <f>IF(ISERROR(VLOOKUP(B81,'START LİSTE'!$B$6:$F$1042,4,0)),"",VLOOKUP(B81,'START LİSTE'!$B$6:$F$1042,4,0))</f>
      </c>
      <c r="F81" s="48">
        <f>IF(ISERROR(VLOOKUP($B81,'START LİSTE'!$B$6:$F$1042,5,0)),"",VLOOKUP($B81,'START LİSTE'!$B$6:$F$1042,5,0))</f>
      </c>
      <c r="G81" s="129"/>
      <c r="H81" s="49">
        <f t="shared" si="3"/>
      </c>
    </row>
    <row r="82" spans="1:8" ht="18" customHeight="1">
      <c r="A82" s="44">
        <f t="shared" si="2"/>
      </c>
      <c r="B82" s="45"/>
      <c r="C82" s="46">
        <f>IF(ISERROR(VLOOKUP(B82,'START LİSTE'!$B$6:$F$1042,2,0)),"",VLOOKUP(B82,'START LİSTE'!$B$6:$F$1042,2,0))</f>
      </c>
      <c r="D82" s="46">
        <f>IF(ISERROR(VLOOKUP(B82,'START LİSTE'!$B$6:$F$1042,3,0)),"",VLOOKUP(B82,'START LİSTE'!$B$6:$F$1042,3,0))</f>
      </c>
      <c r="E82" s="47">
        <f>IF(ISERROR(VLOOKUP(B82,'START LİSTE'!$B$6:$F$1042,4,0)),"",VLOOKUP(B82,'START LİSTE'!$B$6:$F$1042,4,0))</f>
      </c>
      <c r="F82" s="48">
        <f>IF(ISERROR(VLOOKUP($B82,'START LİSTE'!$B$6:$F$1042,5,0)),"",VLOOKUP($B82,'START LİSTE'!$B$6:$F$1042,5,0))</f>
      </c>
      <c r="G82" s="129"/>
      <c r="H82" s="49">
        <f t="shared" si="3"/>
      </c>
    </row>
    <row r="83" spans="1:8" ht="18" customHeight="1">
      <c r="A83" s="44">
        <f t="shared" si="2"/>
      </c>
      <c r="B83" s="45"/>
      <c r="C83" s="46">
        <f>IF(ISERROR(VLOOKUP(B83,'START LİSTE'!$B$6:$F$1042,2,0)),"",VLOOKUP(B83,'START LİSTE'!$B$6:$F$1042,2,0))</f>
      </c>
      <c r="D83" s="46">
        <f>IF(ISERROR(VLOOKUP(B83,'START LİSTE'!$B$6:$F$1042,3,0)),"",VLOOKUP(B83,'START LİSTE'!$B$6:$F$1042,3,0))</f>
      </c>
      <c r="E83" s="47">
        <f>IF(ISERROR(VLOOKUP(B83,'START LİSTE'!$B$6:$F$1042,4,0)),"",VLOOKUP(B83,'START LİSTE'!$B$6:$F$1042,4,0))</f>
      </c>
      <c r="F83" s="48">
        <f>IF(ISERROR(VLOOKUP($B83,'START LİSTE'!$B$6:$F$1042,5,0)),"",VLOOKUP($B83,'START LİSTE'!$B$6:$F$1042,5,0))</f>
      </c>
      <c r="G83" s="129"/>
      <c r="H83" s="49">
        <f t="shared" si="3"/>
      </c>
    </row>
    <row r="84" spans="1:8" ht="18" customHeight="1">
      <c r="A84" s="44">
        <f t="shared" si="2"/>
      </c>
      <c r="B84" s="45"/>
      <c r="C84" s="46">
        <f>IF(ISERROR(VLOOKUP(B84,'START LİSTE'!$B$6:$F$1042,2,0)),"",VLOOKUP(B84,'START LİSTE'!$B$6:$F$1042,2,0))</f>
      </c>
      <c r="D84" s="46">
        <f>IF(ISERROR(VLOOKUP(B84,'START LİSTE'!$B$6:$F$1042,3,0)),"",VLOOKUP(B84,'START LİSTE'!$B$6:$F$1042,3,0))</f>
      </c>
      <c r="E84" s="47">
        <f>IF(ISERROR(VLOOKUP(B84,'START LİSTE'!$B$6:$F$1042,4,0)),"",VLOOKUP(B84,'START LİSTE'!$B$6:$F$1042,4,0))</f>
      </c>
      <c r="F84" s="48">
        <f>IF(ISERROR(VLOOKUP($B84,'START LİSTE'!$B$6:$F$1042,5,0)),"",VLOOKUP($B84,'START LİSTE'!$B$6:$F$1042,5,0))</f>
      </c>
      <c r="G84" s="129"/>
      <c r="H84" s="49">
        <f t="shared" si="3"/>
      </c>
    </row>
    <row r="85" spans="1:8" ht="18" customHeight="1">
      <c r="A85" s="44">
        <f t="shared" si="2"/>
      </c>
      <c r="B85" s="45"/>
      <c r="C85" s="46">
        <f>IF(ISERROR(VLOOKUP(B85,'START LİSTE'!$B$6:$F$1042,2,0)),"",VLOOKUP(B85,'START LİSTE'!$B$6:$F$1042,2,0))</f>
      </c>
      <c r="D85" s="46">
        <f>IF(ISERROR(VLOOKUP(B85,'START LİSTE'!$B$6:$F$1042,3,0)),"",VLOOKUP(B85,'START LİSTE'!$B$6:$F$1042,3,0))</f>
      </c>
      <c r="E85" s="47">
        <f>IF(ISERROR(VLOOKUP(B85,'START LİSTE'!$B$6:$F$1042,4,0)),"",VLOOKUP(B85,'START LİSTE'!$B$6:$F$1042,4,0))</f>
      </c>
      <c r="F85" s="48">
        <f>IF(ISERROR(VLOOKUP($B85,'START LİSTE'!$B$6:$F$1042,5,0)),"",VLOOKUP($B85,'START LİSTE'!$B$6:$F$1042,5,0))</f>
      </c>
      <c r="G85" s="129"/>
      <c r="H85" s="49">
        <f t="shared" si="3"/>
      </c>
    </row>
    <row r="86" spans="1:8" ht="18" customHeight="1">
      <c r="A86" s="44">
        <f t="shared" si="2"/>
      </c>
      <c r="B86" s="45"/>
      <c r="C86" s="46">
        <f>IF(ISERROR(VLOOKUP(B86,'START LİSTE'!$B$6:$F$1042,2,0)),"",VLOOKUP(B86,'START LİSTE'!$B$6:$F$1042,2,0))</f>
      </c>
      <c r="D86" s="46">
        <f>IF(ISERROR(VLOOKUP(B86,'START LİSTE'!$B$6:$F$1042,3,0)),"",VLOOKUP(B86,'START LİSTE'!$B$6:$F$1042,3,0))</f>
      </c>
      <c r="E86" s="47">
        <f>IF(ISERROR(VLOOKUP(B86,'START LİSTE'!$B$6:$F$1042,4,0)),"",VLOOKUP(B86,'START LİSTE'!$B$6:$F$1042,4,0))</f>
      </c>
      <c r="F86" s="48">
        <f>IF(ISERROR(VLOOKUP($B86,'START LİSTE'!$B$6:$F$1042,5,0)),"",VLOOKUP($B86,'START LİSTE'!$B$6:$F$1042,5,0))</f>
      </c>
      <c r="G86" s="129"/>
      <c r="H86" s="49">
        <f t="shared" si="3"/>
      </c>
    </row>
    <row r="87" spans="1:8" ht="18" customHeight="1">
      <c r="A87" s="44">
        <f t="shared" si="2"/>
      </c>
      <c r="B87" s="45"/>
      <c r="C87" s="46">
        <f>IF(ISERROR(VLOOKUP(B87,'START LİSTE'!$B$6:$F$1042,2,0)),"",VLOOKUP(B87,'START LİSTE'!$B$6:$F$1042,2,0))</f>
      </c>
      <c r="D87" s="46">
        <f>IF(ISERROR(VLOOKUP(B87,'START LİSTE'!$B$6:$F$1042,3,0)),"",VLOOKUP(B87,'START LİSTE'!$B$6:$F$1042,3,0))</f>
      </c>
      <c r="E87" s="47">
        <f>IF(ISERROR(VLOOKUP(B87,'START LİSTE'!$B$6:$F$1042,4,0)),"",VLOOKUP(B87,'START LİSTE'!$B$6:$F$1042,4,0))</f>
      </c>
      <c r="F87" s="48">
        <f>IF(ISERROR(VLOOKUP($B87,'START LİSTE'!$B$6:$F$1042,5,0)),"",VLOOKUP($B87,'START LİSTE'!$B$6:$F$1042,5,0))</f>
      </c>
      <c r="G87" s="129"/>
      <c r="H87" s="49">
        <f t="shared" si="3"/>
      </c>
    </row>
    <row r="88" spans="1:8" ht="18" customHeight="1">
      <c r="A88" s="44">
        <f t="shared" si="2"/>
      </c>
      <c r="B88" s="45"/>
      <c r="C88" s="46">
        <f>IF(ISERROR(VLOOKUP(B88,'START LİSTE'!$B$6:$F$1042,2,0)),"",VLOOKUP(B88,'START LİSTE'!$B$6:$F$1042,2,0))</f>
      </c>
      <c r="D88" s="46">
        <f>IF(ISERROR(VLOOKUP(B88,'START LİSTE'!$B$6:$F$1042,3,0)),"",VLOOKUP(B88,'START LİSTE'!$B$6:$F$1042,3,0))</f>
      </c>
      <c r="E88" s="47">
        <f>IF(ISERROR(VLOOKUP(B88,'START LİSTE'!$B$6:$F$1042,4,0)),"",VLOOKUP(B88,'START LİSTE'!$B$6:$F$1042,4,0))</f>
      </c>
      <c r="F88" s="48">
        <f>IF(ISERROR(VLOOKUP($B88,'START LİSTE'!$B$6:$F$1042,5,0)),"",VLOOKUP($B88,'START LİSTE'!$B$6:$F$1042,5,0))</f>
      </c>
      <c r="G88" s="129"/>
      <c r="H88" s="49">
        <f t="shared" si="3"/>
      </c>
    </row>
    <row r="89" spans="1:8" ht="18" customHeight="1">
      <c r="A89" s="44">
        <f t="shared" si="2"/>
      </c>
      <c r="B89" s="45"/>
      <c r="C89" s="46">
        <f>IF(ISERROR(VLOOKUP(B89,'START LİSTE'!$B$6:$F$1042,2,0)),"",VLOOKUP(B89,'START LİSTE'!$B$6:$F$1042,2,0))</f>
      </c>
      <c r="D89" s="46">
        <f>IF(ISERROR(VLOOKUP(B89,'START LİSTE'!$B$6:$F$1042,3,0)),"",VLOOKUP(B89,'START LİSTE'!$B$6:$F$1042,3,0))</f>
      </c>
      <c r="E89" s="47">
        <f>IF(ISERROR(VLOOKUP(B89,'START LİSTE'!$B$6:$F$1042,4,0)),"",VLOOKUP(B89,'START LİSTE'!$B$6:$F$1042,4,0))</f>
      </c>
      <c r="F89" s="48">
        <f>IF(ISERROR(VLOOKUP($B89,'START LİSTE'!$B$6:$F$1042,5,0)),"",VLOOKUP($B89,'START LİSTE'!$B$6:$F$1042,5,0))</f>
      </c>
      <c r="G89" s="129"/>
      <c r="H89" s="49">
        <f t="shared" si="3"/>
      </c>
    </row>
    <row r="90" spans="1:8" ht="18" customHeight="1">
      <c r="A90" s="44">
        <f t="shared" si="2"/>
      </c>
      <c r="B90" s="45"/>
      <c r="C90" s="46">
        <f>IF(ISERROR(VLOOKUP(B90,'START LİSTE'!$B$6:$F$1042,2,0)),"",VLOOKUP(B90,'START LİSTE'!$B$6:$F$1042,2,0))</f>
      </c>
      <c r="D90" s="46">
        <f>IF(ISERROR(VLOOKUP(B90,'START LİSTE'!$B$6:$F$1042,3,0)),"",VLOOKUP(B90,'START LİSTE'!$B$6:$F$1042,3,0))</f>
      </c>
      <c r="E90" s="47">
        <f>IF(ISERROR(VLOOKUP(B90,'START LİSTE'!$B$6:$F$1042,4,0)),"",VLOOKUP(B90,'START LİSTE'!$B$6:$F$1042,4,0))</f>
      </c>
      <c r="F90" s="48">
        <f>IF(ISERROR(VLOOKUP($B90,'START LİSTE'!$B$6:$F$1042,5,0)),"",VLOOKUP($B90,'START LİSTE'!$B$6:$F$1042,5,0))</f>
      </c>
      <c r="G90" s="129"/>
      <c r="H90" s="49">
        <f t="shared" si="3"/>
      </c>
    </row>
    <row r="91" spans="1:8" ht="18" customHeight="1">
      <c r="A91" s="44">
        <f t="shared" si="2"/>
      </c>
      <c r="B91" s="45"/>
      <c r="C91" s="46">
        <f>IF(ISERROR(VLOOKUP(B91,'START LİSTE'!$B$6:$F$1042,2,0)),"",VLOOKUP(B91,'START LİSTE'!$B$6:$F$1042,2,0))</f>
      </c>
      <c r="D91" s="46">
        <f>IF(ISERROR(VLOOKUP(B91,'START LİSTE'!$B$6:$F$1042,3,0)),"",VLOOKUP(B91,'START LİSTE'!$B$6:$F$1042,3,0))</f>
      </c>
      <c r="E91" s="47">
        <f>IF(ISERROR(VLOOKUP(B91,'START LİSTE'!$B$6:$F$1042,4,0)),"",VLOOKUP(B91,'START LİSTE'!$B$6:$F$1042,4,0))</f>
      </c>
      <c r="F91" s="48">
        <f>IF(ISERROR(VLOOKUP($B91,'START LİSTE'!$B$6:$F$1042,5,0)),"",VLOOKUP($B91,'START LİSTE'!$B$6:$F$1042,5,0))</f>
      </c>
      <c r="G91" s="129"/>
      <c r="H91" s="49">
        <f t="shared" si="3"/>
      </c>
    </row>
    <row r="92" spans="1:8" ht="18" customHeight="1">
      <c r="A92" s="44">
        <f t="shared" si="2"/>
      </c>
      <c r="B92" s="45"/>
      <c r="C92" s="46">
        <f>IF(ISERROR(VLOOKUP(B92,'START LİSTE'!$B$6:$F$1042,2,0)),"",VLOOKUP(B92,'START LİSTE'!$B$6:$F$1042,2,0))</f>
      </c>
      <c r="D92" s="46">
        <f>IF(ISERROR(VLOOKUP(B92,'START LİSTE'!$B$6:$F$1042,3,0)),"",VLOOKUP(B92,'START LİSTE'!$B$6:$F$1042,3,0))</f>
      </c>
      <c r="E92" s="47">
        <f>IF(ISERROR(VLOOKUP(B92,'START LİSTE'!$B$6:$F$1042,4,0)),"",VLOOKUP(B92,'START LİSTE'!$B$6:$F$1042,4,0))</f>
      </c>
      <c r="F92" s="48">
        <f>IF(ISERROR(VLOOKUP($B92,'START LİSTE'!$B$6:$F$1042,5,0)),"",VLOOKUP($B92,'START LİSTE'!$B$6:$F$1042,5,0))</f>
      </c>
      <c r="G92" s="129"/>
      <c r="H92" s="49">
        <f t="shared" si="3"/>
      </c>
    </row>
    <row r="93" spans="1:8" ht="18" customHeight="1">
      <c r="A93" s="44">
        <f t="shared" si="2"/>
      </c>
      <c r="B93" s="45"/>
      <c r="C93" s="46">
        <f>IF(ISERROR(VLOOKUP(B93,'START LİSTE'!$B$6:$F$1042,2,0)),"",VLOOKUP(B93,'START LİSTE'!$B$6:$F$1042,2,0))</f>
      </c>
      <c r="D93" s="46">
        <f>IF(ISERROR(VLOOKUP(B93,'START LİSTE'!$B$6:$F$1042,3,0)),"",VLOOKUP(B93,'START LİSTE'!$B$6:$F$1042,3,0))</f>
      </c>
      <c r="E93" s="47">
        <f>IF(ISERROR(VLOOKUP(B93,'START LİSTE'!$B$6:$F$1042,4,0)),"",VLOOKUP(B93,'START LİSTE'!$B$6:$F$1042,4,0))</f>
      </c>
      <c r="F93" s="48">
        <f>IF(ISERROR(VLOOKUP($B93,'START LİSTE'!$B$6:$F$1042,5,0)),"",VLOOKUP($B93,'START LİSTE'!$B$6:$F$1042,5,0))</f>
      </c>
      <c r="G93" s="129"/>
      <c r="H93" s="49">
        <f t="shared" si="3"/>
      </c>
    </row>
    <row r="94" spans="1:8" ht="18" customHeight="1">
      <c r="A94" s="44">
        <f t="shared" si="2"/>
      </c>
      <c r="B94" s="45"/>
      <c r="C94" s="46">
        <f>IF(ISERROR(VLOOKUP(B94,'START LİSTE'!$B$6:$F$1042,2,0)),"",VLOOKUP(B94,'START LİSTE'!$B$6:$F$1042,2,0))</f>
      </c>
      <c r="D94" s="46">
        <f>IF(ISERROR(VLOOKUP(B94,'START LİSTE'!$B$6:$F$1042,3,0)),"",VLOOKUP(B94,'START LİSTE'!$B$6:$F$1042,3,0))</f>
      </c>
      <c r="E94" s="47">
        <f>IF(ISERROR(VLOOKUP(B94,'START LİSTE'!$B$6:$F$1042,4,0)),"",VLOOKUP(B94,'START LİSTE'!$B$6:$F$1042,4,0))</f>
      </c>
      <c r="F94" s="48">
        <f>IF(ISERROR(VLOOKUP($B94,'START LİSTE'!$B$6:$F$1042,5,0)),"",VLOOKUP($B94,'START LİSTE'!$B$6:$F$1042,5,0))</f>
      </c>
      <c r="G94" s="129"/>
      <c r="H94" s="49">
        <f t="shared" si="3"/>
      </c>
    </row>
    <row r="95" spans="1:8" ht="18" customHeight="1">
      <c r="A95" s="44">
        <f t="shared" si="2"/>
      </c>
      <c r="B95" s="45"/>
      <c r="C95" s="46">
        <f>IF(ISERROR(VLOOKUP(B95,'START LİSTE'!$B$6:$F$1042,2,0)),"",VLOOKUP(B95,'START LİSTE'!$B$6:$F$1042,2,0))</f>
      </c>
      <c r="D95" s="46">
        <f>IF(ISERROR(VLOOKUP(B95,'START LİSTE'!$B$6:$F$1042,3,0)),"",VLOOKUP(B95,'START LİSTE'!$B$6:$F$1042,3,0))</f>
      </c>
      <c r="E95" s="47">
        <f>IF(ISERROR(VLOOKUP(B95,'START LİSTE'!$B$6:$F$1042,4,0)),"",VLOOKUP(B95,'START LİSTE'!$B$6:$F$1042,4,0))</f>
      </c>
      <c r="F95" s="48">
        <f>IF(ISERROR(VLOOKUP($B95,'START LİSTE'!$B$6:$F$1042,5,0)),"",VLOOKUP($B95,'START LİSTE'!$B$6:$F$1042,5,0))</f>
      </c>
      <c r="G95" s="129"/>
      <c r="H95" s="49">
        <f t="shared" si="3"/>
      </c>
    </row>
    <row r="96" spans="1:8" ht="18" customHeight="1">
      <c r="A96" s="44">
        <f t="shared" si="2"/>
      </c>
      <c r="B96" s="45"/>
      <c r="C96" s="46">
        <f>IF(ISERROR(VLOOKUP(B96,'START LİSTE'!$B$6:$F$1042,2,0)),"",VLOOKUP(B96,'START LİSTE'!$B$6:$F$1042,2,0))</f>
      </c>
      <c r="D96" s="46">
        <f>IF(ISERROR(VLOOKUP(B96,'START LİSTE'!$B$6:$F$1042,3,0)),"",VLOOKUP(B96,'START LİSTE'!$B$6:$F$1042,3,0))</f>
      </c>
      <c r="E96" s="47">
        <f>IF(ISERROR(VLOOKUP(B96,'START LİSTE'!$B$6:$F$1042,4,0)),"",VLOOKUP(B96,'START LİSTE'!$B$6:$F$1042,4,0))</f>
      </c>
      <c r="F96" s="48">
        <f>IF(ISERROR(VLOOKUP($B96,'START LİSTE'!$B$6:$F$1042,5,0)),"",VLOOKUP($B96,'START LİSTE'!$B$6:$F$1042,5,0))</f>
      </c>
      <c r="G96" s="129"/>
      <c r="H96" s="49">
        <f t="shared" si="3"/>
      </c>
    </row>
    <row r="97" spans="1:8" ht="18" customHeight="1">
      <c r="A97" s="44">
        <f t="shared" si="2"/>
      </c>
      <c r="B97" s="45"/>
      <c r="C97" s="46">
        <f>IF(ISERROR(VLOOKUP(B97,'START LİSTE'!$B$6:$F$1042,2,0)),"",VLOOKUP(B97,'START LİSTE'!$B$6:$F$1042,2,0))</f>
      </c>
      <c r="D97" s="46">
        <f>IF(ISERROR(VLOOKUP(B97,'START LİSTE'!$B$6:$F$1042,3,0)),"",VLOOKUP(B97,'START LİSTE'!$B$6:$F$1042,3,0))</f>
      </c>
      <c r="E97" s="47">
        <f>IF(ISERROR(VLOOKUP(B97,'START LİSTE'!$B$6:$F$1042,4,0)),"",VLOOKUP(B97,'START LİSTE'!$B$6:$F$1042,4,0))</f>
      </c>
      <c r="F97" s="48">
        <f>IF(ISERROR(VLOOKUP($B97,'START LİSTE'!$B$6:$F$1042,5,0)),"",VLOOKUP($B97,'START LİSTE'!$B$6:$F$1042,5,0))</f>
      </c>
      <c r="G97" s="129"/>
      <c r="H97" s="49">
        <f t="shared" si="3"/>
      </c>
    </row>
    <row r="98" spans="1:8" ht="18" customHeight="1">
      <c r="A98" s="44">
        <f t="shared" si="2"/>
      </c>
      <c r="B98" s="45"/>
      <c r="C98" s="46">
        <f>IF(ISERROR(VLOOKUP(B98,'START LİSTE'!$B$6:$F$1042,2,0)),"",VLOOKUP(B98,'START LİSTE'!$B$6:$F$1042,2,0))</f>
      </c>
      <c r="D98" s="46">
        <f>IF(ISERROR(VLOOKUP(B98,'START LİSTE'!$B$6:$F$1042,3,0)),"",VLOOKUP(B98,'START LİSTE'!$B$6:$F$1042,3,0))</f>
      </c>
      <c r="E98" s="47">
        <f>IF(ISERROR(VLOOKUP(B98,'START LİSTE'!$B$6:$F$1042,4,0)),"",VLOOKUP(B98,'START LİSTE'!$B$6:$F$1042,4,0))</f>
      </c>
      <c r="F98" s="48">
        <f>IF(ISERROR(VLOOKUP($B98,'START LİSTE'!$B$6:$F$1042,5,0)),"",VLOOKUP($B98,'START LİSTE'!$B$6:$F$1042,5,0))</f>
      </c>
      <c r="G98" s="129"/>
      <c r="H98" s="49">
        <f t="shared" si="3"/>
      </c>
    </row>
    <row r="99" spans="1:8" ht="18" customHeight="1">
      <c r="A99" s="44">
        <f t="shared" si="2"/>
      </c>
      <c r="B99" s="45"/>
      <c r="C99" s="46">
        <f>IF(ISERROR(VLOOKUP(B99,'START LİSTE'!$B$6:$F$1042,2,0)),"",VLOOKUP(B99,'START LİSTE'!$B$6:$F$1042,2,0))</f>
      </c>
      <c r="D99" s="46">
        <f>IF(ISERROR(VLOOKUP(B99,'START LİSTE'!$B$6:$F$1042,3,0)),"",VLOOKUP(B99,'START LİSTE'!$B$6:$F$1042,3,0))</f>
      </c>
      <c r="E99" s="47">
        <f>IF(ISERROR(VLOOKUP(B99,'START LİSTE'!$B$6:$F$1042,4,0)),"",VLOOKUP(B99,'START LİSTE'!$B$6:$F$1042,4,0))</f>
      </c>
      <c r="F99" s="48">
        <f>IF(ISERROR(VLOOKUP($B99,'START LİSTE'!$B$6:$F$1042,5,0)),"",VLOOKUP($B99,'START LİSTE'!$B$6:$F$1042,5,0))</f>
      </c>
      <c r="G99" s="129"/>
      <c r="H99" s="49">
        <f t="shared" si="3"/>
      </c>
    </row>
    <row r="100" spans="1:8" ht="18" customHeight="1">
      <c r="A100" s="44">
        <f t="shared" si="2"/>
      </c>
      <c r="B100" s="45"/>
      <c r="C100" s="46">
        <f>IF(ISERROR(VLOOKUP(B100,'START LİSTE'!$B$6:$F$1042,2,0)),"",VLOOKUP(B100,'START LİSTE'!$B$6:$F$1042,2,0))</f>
      </c>
      <c r="D100" s="46">
        <f>IF(ISERROR(VLOOKUP(B100,'START LİSTE'!$B$6:$F$1042,3,0)),"",VLOOKUP(B100,'START LİSTE'!$B$6:$F$1042,3,0))</f>
      </c>
      <c r="E100" s="47">
        <f>IF(ISERROR(VLOOKUP(B100,'START LİSTE'!$B$6:$F$1042,4,0)),"",VLOOKUP(B100,'START LİSTE'!$B$6:$F$1042,4,0))</f>
      </c>
      <c r="F100" s="48">
        <f>IF(ISERROR(VLOOKUP($B100,'START LİSTE'!$B$6:$F$1042,5,0)),"",VLOOKUP($B100,'START LİSTE'!$B$6:$F$1042,5,0))</f>
      </c>
      <c r="G100" s="129"/>
      <c r="H100" s="49">
        <f t="shared" si="3"/>
      </c>
    </row>
    <row r="101" spans="1:8" ht="18" customHeight="1">
      <c r="A101" s="44">
        <f t="shared" si="2"/>
      </c>
      <c r="B101" s="45"/>
      <c r="C101" s="46">
        <f>IF(ISERROR(VLOOKUP(B101,'START LİSTE'!$B$6:$F$1042,2,0)),"",VLOOKUP(B101,'START LİSTE'!$B$6:$F$1042,2,0))</f>
      </c>
      <c r="D101" s="46">
        <f>IF(ISERROR(VLOOKUP(B101,'START LİSTE'!$B$6:$F$1042,3,0)),"",VLOOKUP(B101,'START LİSTE'!$B$6:$F$1042,3,0))</f>
      </c>
      <c r="E101" s="47">
        <f>IF(ISERROR(VLOOKUP(B101,'START LİSTE'!$B$6:$F$1042,4,0)),"",VLOOKUP(B101,'START LİSTE'!$B$6:$F$1042,4,0))</f>
      </c>
      <c r="F101" s="48">
        <f>IF(ISERROR(VLOOKUP($B101,'START LİSTE'!$B$6:$F$1042,5,0)),"",VLOOKUP($B101,'START LİSTE'!$B$6:$F$1042,5,0))</f>
      </c>
      <c r="G101" s="129"/>
      <c r="H101" s="49">
        <f t="shared" si="3"/>
      </c>
    </row>
    <row r="102" spans="1:8" ht="18" customHeight="1">
      <c r="A102" s="44">
        <f t="shared" si="2"/>
      </c>
      <c r="B102" s="45"/>
      <c r="C102" s="46">
        <f>IF(ISERROR(VLOOKUP(B102,'START LİSTE'!$B$6:$F$1042,2,0)),"",VLOOKUP(B102,'START LİSTE'!$B$6:$F$1042,2,0))</f>
      </c>
      <c r="D102" s="46">
        <f>IF(ISERROR(VLOOKUP(B102,'START LİSTE'!$B$6:$F$1042,3,0)),"",VLOOKUP(B102,'START LİSTE'!$B$6:$F$1042,3,0))</f>
      </c>
      <c r="E102" s="47">
        <f>IF(ISERROR(VLOOKUP(B102,'START LİSTE'!$B$6:$F$1042,4,0)),"",VLOOKUP(B102,'START LİSTE'!$B$6:$F$1042,4,0))</f>
      </c>
      <c r="F102" s="48">
        <f>IF(ISERROR(VLOOKUP($B102,'START LİSTE'!$B$6:$F$1042,5,0)),"",VLOOKUP($B102,'START LİSTE'!$B$6:$F$1042,5,0))</f>
      </c>
      <c r="G102" s="129"/>
      <c r="H102" s="49">
        <f t="shared" si="3"/>
      </c>
    </row>
    <row r="103" spans="1:8" ht="18" customHeight="1">
      <c r="A103" s="44">
        <f t="shared" si="2"/>
      </c>
      <c r="B103" s="45"/>
      <c r="C103" s="46">
        <f>IF(ISERROR(VLOOKUP(B103,'START LİSTE'!$B$6:$F$1042,2,0)),"",VLOOKUP(B103,'START LİSTE'!$B$6:$F$1042,2,0))</f>
      </c>
      <c r="D103" s="46">
        <f>IF(ISERROR(VLOOKUP(B103,'START LİSTE'!$B$6:$F$1042,3,0)),"",VLOOKUP(B103,'START LİSTE'!$B$6:$F$1042,3,0))</f>
      </c>
      <c r="E103" s="47">
        <f>IF(ISERROR(VLOOKUP(B103,'START LİSTE'!$B$6:$F$1042,4,0)),"",VLOOKUP(B103,'START LİSTE'!$B$6:$F$1042,4,0))</f>
      </c>
      <c r="F103" s="48">
        <f>IF(ISERROR(VLOOKUP($B103,'START LİSTE'!$B$6:$F$1042,5,0)),"",VLOOKUP($B103,'START LİSTE'!$B$6:$F$1042,5,0))</f>
      </c>
      <c r="G103" s="129"/>
      <c r="H103" s="49">
        <f t="shared" si="3"/>
      </c>
    </row>
    <row r="104" spans="1:8" ht="18" customHeight="1">
      <c r="A104" s="44">
        <f t="shared" si="2"/>
      </c>
      <c r="B104" s="45"/>
      <c r="C104" s="46">
        <f>IF(ISERROR(VLOOKUP(B104,'START LİSTE'!$B$6:$F$1042,2,0)),"",VLOOKUP(B104,'START LİSTE'!$B$6:$F$1042,2,0))</f>
      </c>
      <c r="D104" s="46">
        <f>IF(ISERROR(VLOOKUP(B104,'START LİSTE'!$B$6:$F$1042,3,0)),"",VLOOKUP(B104,'START LİSTE'!$B$6:$F$1042,3,0))</f>
      </c>
      <c r="E104" s="47">
        <f>IF(ISERROR(VLOOKUP(B104,'START LİSTE'!$B$6:$F$1042,4,0)),"",VLOOKUP(B104,'START LİSTE'!$B$6:$F$1042,4,0))</f>
      </c>
      <c r="F104" s="48">
        <f>IF(ISERROR(VLOOKUP($B104,'START LİSTE'!$B$6:$F$1042,5,0)),"",VLOOKUP($B104,'START LİSTE'!$B$6:$F$1042,5,0))</f>
      </c>
      <c r="G104" s="129"/>
      <c r="H104" s="49">
        <f t="shared" si="3"/>
      </c>
    </row>
    <row r="105" spans="1:8" ht="18" customHeight="1">
      <c r="A105" s="44">
        <f t="shared" si="2"/>
      </c>
      <c r="B105" s="45"/>
      <c r="C105" s="46">
        <f>IF(ISERROR(VLOOKUP(B105,'START LİSTE'!$B$6:$F$1042,2,0)),"",VLOOKUP(B105,'START LİSTE'!$B$6:$F$1042,2,0))</f>
      </c>
      <c r="D105" s="46">
        <f>IF(ISERROR(VLOOKUP(B105,'START LİSTE'!$B$6:$F$1042,3,0)),"",VLOOKUP(B105,'START LİSTE'!$B$6:$F$1042,3,0))</f>
      </c>
      <c r="E105" s="47">
        <f>IF(ISERROR(VLOOKUP(B105,'START LİSTE'!$B$6:$F$1042,4,0)),"",VLOOKUP(B105,'START LİSTE'!$B$6:$F$1042,4,0))</f>
      </c>
      <c r="F105" s="48">
        <f>IF(ISERROR(VLOOKUP($B105,'START LİSTE'!$B$6:$F$1042,5,0)),"",VLOOKUP($B105,'START LİSTE'!$B$6:$F$1042,5,0))</f>
      </c>
      <c r="G105" s="129"/>
      <c r="H105" s="49">
        <f t="shared" si="3"/>
      </c>
    </row>
    <row r="106" spans="1:8" ht="18" customHeight="1">
      <c r="A106" s="44">
        <f t="shared" si="2"/>
      </c>
      <c r="B106" s="45"/>
      <c r="C106" s="46">
        <f>IF(ISERROR(VLOOKUP(B106,'START LİSTE'!$B$6:$F$1042,2,0)),"",VLOOKUP(B106,'START LİSTE'!$B$6:$F$1042,2,0))</f>
      </c>
      <c r="D106" s="46">
        <f>IF(ISERROR(VLOOKUP(B106,'START LİSTE'!$B$6:$F$1042,3,0)),"",VLOOKUP(B106,'START LİSTE'!$B$6:$F$1042,3,0))</f>
      </c>
      <c r="E106" s="47">
        <f>IF(ISERROR(VLOOKUP(B106,'START LİSTE'!$B$6:$F$1042,4,0)),"",VLOOKUP(B106,'START LİSTE'!$B$6:$F$1042,4,0))</f>
      </c>
      <c r="F106" s="48">
        <f>IF(ISERROR(VLOOKUP($B106,'START LİSTE'!$B$6:$F$1042,5,0)),"",VLOOKUP($B106,'START LİSTE'!$B$6:$F$1042,5,0))</f>
      </c>
      <c r="G106" s="129"/>
      <c r="H106" s="49">
        <f t="shared" si="3"/>
      </c>
    </row>
    <row r="107" spans="1:8" ht="18" customHeight="1">
      <c r="A107" s="44">
        <f t="shared" si="2"/>
      </c>
      <c r="B107" s="45"/>
      <c r="C107" s="46">
        <f>IF(ISERROR(VLOOKUP(B107,'START LİSTE'!$B$6:$F$1042,2,0)),"",VLOOKUP(B107,'START LİSTE'!$B$6:$F$1042,2,0))</f>
      </c>
      <c r="D107" s="46">
        <f>IF(ISERROR(VLOOKUP(B107,'START LİSTE'!$B$6:$F$1042,3,0)),"",VLOOKUP(B107,'START LİSTE'!$B$6:$F$1042,3,0))</f>
      </c>
      <c r="E107" s="47">
        <f>IF(ISERROR(VLOOKUP(B107,'START LİSTE'!$B$6:$F$1042,4,0)),"",VLOOKUP(B107,'START LİSTE'!$B$6:$F$1042,4,0))</f>
      </c>
      <c r="F107" s="48">
        <f>IF(ISERROR(VLOOKUP($B107,'START LİSTE'!$B$6:$F$1042,5,0)),"",VLOOKUP($B107,'START LİSTE'!$B$6:$F$1042,5,0))</f>
      </c>
      <c r="G107" s="129"/>
      <c r="H107" s="49">
        <f t="shared" si="3"/>
      </c>
    </row>
    <row r="108" spans="1:8" ht="18" customHeight="1">
      <c r="A108" s="44">
        <f t="shared" si="2"/>
      </c>
      <c r="B108" s="45"/>
      <c r="C108" s="46">
        <f>IF(ISERROR(VLOOKUP(B108,'START LİSTE'!$B$6:$F$1042,2,0)),"",VLOOKUP(B108,'START LİSTE'!$B$6:$F$1042,2,0))</f>
      </c>
      <c r="D108" s="46">
        <f>IF(ISERROR(VLOOKUP(B108,'START LİSTE'!$B$6:$F$1042,3,0)),"",VLOOKUP(B108,'START LİSTE'!$B$6:$F$1042,3,0))</f>
      </c>
      <c r="E108" s="47">
        <f>IF(ISERROR(VLOOKUP(B108,'START LİSTE'!$B$6:$F$1042,4,0)),"",VLOOKUP(B108,'START LİSTE'!$B$6:$F$1042,4,0))</f>
      </c>
      <c r="F108" s="48">
        <f>IF(ISERROR(VLOOKUP($B108,'START LİSTE'!$B$6:$F$1042,5,0)),"",VLOOKUP($B108,'START LİSTE'!$B$6:$F$1042,5,0))</f>
      </c>
      <c r="G108" s="129"/>
      <c r="H108" s="49">
        <f t="shared" si="3"/>
      </c>
    </row>
    <row r="109" spans="1:8" ht="18" customHeight="1">
      <c r="A109" s="44">
        <f t="shared" si="2"/>
      </c>
      <c r="B109" s="45"/>
      <c r="C109" s="46">
        <f>IF(ISERROR(VLOOKUP(B109,'START LİSTE'!$B$6:$F$1042,2,0)),"",VLOOKUP(B109,'START LİSTE'!$B$6:$F$1042,2,0))</f>
      </c>
      <c r="D109" s="46">
        <f>IF(ISERROR(VLOOKUP(B109,'START LİSTE'!$B$6:$F$1042,3,0)),"",VLOOKUP(B109,'START LİSTE'!$B$6:$F$1042,3,0))</f>
      </c>
      <c r="E109" s="47">
        <f>IF(ISERROR(VLOOKUP(B109,'START LİSTE'!$B$6:$F$1042,4,0)),"",VLOOKUP(B109,'START LİSTE'!$B$6:$F$1042,4,0))</f>
      </c>
      <c r="F109" s="48">
        <f>IF(ISERROR(VLOOKUP($B109,'START LİSTE'!$B$6:$F$1042,5,0)),"",VLOOKUP($B109,'START LİSTE'!$B$6:$F$1042,5,0))</f>
      </c>
      <c r="G109" s="129"/>
      <c r="H109" s="49">
        <f t="shared" si="3"/>
      </c>
    </row>
    <row r="110" spans="1:8" ht="18" customHeight="1">
      <c r="A110" s="44">
        <f t="shared" si="2"/>
      </c>
      <c r="B110" s="45"/>
      <c r="C110" s="46">
        <f>IF(ISERROR(VLOOKUP(B110,'START LİSTE'!$B$6:$F$1042,2,0)),"",VLOOKUP(B110,'START LİSTE'!$B$6:$F$1042,2,0))</f>
      </c>
      <c r="D110" s="46">
        <f>IF(ISERROR(VLOOKUP(B110,'START LİSTE'!$B$6:$F$1042,3,0)),"",VLOOKUP(B110,'START LİSTE'!$B$6:$F$1042,3,0))</f>
      </c>
      <c r="E110" s="47">
        <f>IF(ISERROR(VLOOKUP(B110,'START LİSTE'!$B$6:$F$1042,4,0)),"",VLOOKUP(B110,'START LİSTE'!$B$6:$F$1042,4,0))</f>
      </c>
      <c r="F110" s="48">
        <f>IF(ISERROR(VLOOKUP($B110,'START LİSTE'!$B$6:$F$1042,5,0)),"",VLOOKUP($B110,'START LİSTE'!$B$6:$F$1042,5,0))</f>
      </c>
      <c r="G110" s="129"/>
      <c r="H110" s="49">
        <f t="shared" si="3"/>
      </c>
    </row>
    <row r="111" spans="1:8" ht="18" customHeight="1">
      <c r="A111" s="44">
        <f t="shared" si="2"/>
      </c>
      <c r="B111" s="45"/>
      <c r="C111" s="46">
        <f>IF(ISERROR(VLOOKUP(B111,'START LİSTE'!$B$6:$F$1042,2,0)),"",VLOOKUP(B111,'START LİSTE'!$B$6:$F$1042,2,0))</f>
      </c>
      <c r="D111" s="46">
        <f>IF(ISERROR(VLOOKUP(B111,'START LİSTE'!$B$6:$F$1042,3,0)),"",VLOOKUP(B111,'START LİSTE'!$B$6:$F$1042,3,0))</f>
      </c>
      <c r="E111" s="47">
        <f>IF(ISERROR(VLOOKUP(B111,'START LİSTE'!$B$6:$F$1042,4,0)),"",VLOOKUP(B111,'START LİSTE'!$B$6:$F$1042,4,0))</f>
      </c>
      <c r="F111" s="48">
        <f>IF(ISERROR(VLOOKUP($B111,'START LİSTE'!$B$6:$F$1042,5,0)),"",VLOOKUP($B111,'START LİSTE'!$B$6:$F$1042,5,0))</f>
      </c>
      <c r="G111" s="129"/>
      <c r="H111" s="49">
        <f t="shared" si="3"/>
      </c>
    </row>
    <row r="112" spans="1:8" ht="18" customHeight="1">
      <c r="A112" s="44">
        <f t="shared" si="2"/>
      </c>
      <c r="B112" s="45"/>
      <c r="C112" s="46">
        <f>IF(ISERROR(VLOOKUP(B112,'START LİSTE'!$B$6:$F$1042,2,0)),"",VLOOKUP(B112,'START LİSTE'!$B$6:$F$1042,2,0))</f>
      </c>
      <c r="D112" s="46">
        <f>IF(ISERROR(VLOOKUP(B112,'START LİSTE'!$B$6:$F$1042,3,0)),"",VLOOKUP(B112,'START LİSTE'!$B$6:$F$1042,3,0))</f>
      </c>
      <c r="E112" s="47">
        <f>IF(ISERROR(VLOOKUP(B112,'START LİSTE'!$B$6:$F$1042,4,0)),"",VLOOKUP(B112,'START LİSTE'!$B$6:$F$1042,4,0))</f>
      </c>
      <c r="F112" s="48">
        <f>IF(ISERROR(VLOOKUP($B112,'START LİSTE'!$B$6:$F$1042,5,0)),"",VLOOKUP($B112,'START LİSTE'!$B$6:$F$1042,5,0))</f>
      </c>
      <c r="G112" s="129"/>
      <c r="H112" s="49">
        <f t="shared" si="3"/>
      </c>
    </row>
    <row r="113" spans="1:8" ht="18" customHeight="1">
      <c r="A113" s="44">
        <f t="shared" si="2"/>
      </c>
      <c r="B113" s="45"/>
      <c r="C113" s="46">
        <f>IF(ISERROR(VLOOKUP(B113,'START LİSTE'!$B$6:$F$1042,2,0)),"",VLOOKUP(B113,'START LİSTE'!$B$6:$F$1042,2,0))</f>
      </c>
      <c r="D113" s="46">
        <f>IF(ISERROR(VLOOKUP(B113,'START LİSTE'!$B$6:$F$1042,3,0)),"",VLOOKUP(B113,'START LİSTE'!$B$6:$F$1042,3,0))</f>
      </c>
      <c r="E113" s="47">
        <f>IF(ISERROR(VLOOKUP(B113,'START LİSTE'!$B$6:$F$1042,4,0)),"",VLOOKUP(B113,'START LİSTE'!$B$6:$F$1042,4,0))</f>
      </c>
      <c r="F113" s="48">
        <f>IF(ISERROR(VLOOKUP($B113,'START LİSTE'!$B$6:$F$1042,5,0)),"",VLOOKUP($B113,'START LİSTE'!$B$6:$F$1042,5,0))</f>
      </c>
      <c r="G113" s="129"/>
      <c r="H113" s="49">
        <f t="shared" si="3"/>
      </c>
    </row>
    <row r="114" spans="1:8" ht="18" customHeight="1">
      <c r="A114" s="44">
        <f t="shared" si="2"/>
      </c>
      <c r="B114" s="45"/>
      <c r="C114" s="46">
        <f>IF(ISERROR(VLOOKUP(B114,'START LİSTE'!$B$6:$F$1042,2,0)),"",VLOOKUP(B114,'START LİSTE'!$B$6:$F$1042,2,0))</f>
      </c>
      <c r="D114" s="46">
        <f>IF(ISERROR(VLOOKUP(B114,'START LİSTE'!$B$6:$F$1042,3,0)),"",VLOOKUP(B114,'START LİSTE'!$B$6:$F$1042,3,0))</f>
      </c>
      <c r="E114" s="47">
        <f>IF(ISERROR(VLOOKUP(B114,'START LİSTE'!$B$6:$F$1042,4,0)),"",VLOOKUP(B114,'START LİSTE'!$B$6:$F$1042,4,0))</f>
      </c>
      <c r="F114" s="48">
        <f>IF(ISERROR(VLOOKUP($B114,'START LİSTE'!$B$6:$F$1042,5,0)),"",VLOOKUP($B114,'START LİSTE'!$B$6:$F$1042,5,0))</f>
      </c>
      <c r="G114" s="129"/>
      <c r="H114" s="49">
        <f t="shared" si="3"/>
      </c>
    </row>
    <row r="115" spans="1:8" ht="18" customHeight="1">
      <c r="A115" s="44">
        <f aca="true" t="shared" si="4" ref="A115:A125">IF(B115&lt;&gt;"",A114+1,"")</f>
      </c>
      <c r="B115" s="45"/>
      <c r="C115" s="46">
        <f>IF(ISERROR(VLOOKUP(B115,'START LİSTE'!$B$6:$F$1042,2,0)),"",VLOOKUP(B115,'START LİSTE'!$B$6:$F$1042,2,0))</f>
      </c>
      <c r="D115" s="46">
        <f>IF(ISERROR(VLOOKUP(B115,'START LİSTE'!$B$6:$F$1042,3,0)),"",VLOOKUP(B115,'START LİSTE'!$B$6:$F$1042,3,0))</f>
      </c>
      <c r="E115" s="47">
        <f>IF(ISERROR(VLOOKUP(B115,'START LİSTE'!$B$6:$F$1042,4,0)),"",VLOOKUP(B115,'START LİSTE'!$B$6:$F$1042,4,0))</f>
      </c>
      <c r="F115" s="48">
        <f>IF(ISERROR(VLOOKUP($B115,'START LİSTE'!$B$6:$F$1042,5,0)),"",VLOOKUP($B115,'START LİSTE'!$B$6:$F$1042,5,0))</f>
      </c>
      <c r="G115" s="129"/>
      <c r="H115" s="49">
        <f aca="true" t="shared" si="5" ref="H115:H125">IF(OR(G115="DQ",G115="DNF",G115="DNS"),"-",IF(B115&lt;&gt;"",IF(E115="F",H114,H114+1),""))</f>
      </c>
    </row>
    <row r="116" spans="1:8" ht="18" customHeight="1">
      <c r="A116" s="44">
        <f t="shared" si="4"/>
      </c>
      <c r="B116" s="45"/>
      <c r="C116" s="46">
        <f>IF(ISERROR(VLOOKUP(B116,'START LİSTE'!$B$6:$F$1042,2,0)),"",VLOOKUP(B116,'START LİSTE'!$B$6:$F$1042,2,0))</f>
      </c>
      <c r="D116" s="46">
        <f>IF(ISERROR(VLOOKUP(B116,'START LİSTE'!$B$6:$F$1042,3,0)),"",VLOOKUP(B116,'START LİSTE'!$B$6:$F$1042,3,0))</f>
      </c>
      <c r="E116" s="47">
        <f>IF(ISERROR(VLOOKUP(B116,'START LİSTE'!$B$6:$F$1042,4,0)),"",VLOOKUP(B116,'START LİSTE'!$B$6:$F$1042,4,0))</f>
      </c>
      <c r="F116" s="48">
        <f>IF(ISERROR(VLOOKUP($B116,'START LİSTE'!$B$6:$F$1042,5,0)),"",VLOOKUP($B116,'START LİSTE'!$B$6:$F$1042,5,0))</f>
      </c>
      <c r="G116" s="129"/>
      <c r="H116" s="49">
        <f t="shared" si="5"/>
      </c>
    </row>
    <row r="117" spans="1:8" ht="18" customHeight="1">
      <c r="A117" s="44">
        <f t="shared" si="4"/>
      </c>
      <c r="B117" s="45"/>
      <c r="C117" s="46">
        <f>IF(ISERROR(VLOOKUP(B117,'START LİSTE'!$B$6:$F$1042,2,0)),"",VLOOKUP(B117,'START LİSTE'!$B$6:$F$1042,2,0))</f>
      </c>
      <c r="D117" s="46">
        <f>IF(ISERROR(VLOOKUP(B117,'START LİSTE'!$B$6:$F$1042,3,0)),"",VLOOKUP(B117,'START LİSTE'!$B$6:$F$1042,3,0))</f>
      </c>
      <c r="E117" s="47">
        <f>IF(ISERROR(VLOOKUP(B117,'START LİSTE'!$B$6:$F$1042,4,0)),"",VLOOKUP(B117,'START LİSTE'!$B$6:$F$1042,4,0))</f>
      </c>
      <c r="F117" s="48">
        <f>IF(ISERROR(VLOOKUP($B117,'START LİSTE'!$B$6:$F$1042,5,0)),"",VLOOKUP($B117,'START LİSTE'!$B$6:$F$1042,5,0))</f>
      </c>
      <c r="G117" s="129"/>
      <c r="H117" s="49">
        <f t="shared" si="5"/>
      </c>
    </row>
    <row r="118" spans="1:8" ht="18" customHeight="1">
      <c r="A118" s="44">
        <f t="shared" si="4"/>
      </c>
      <c r="B118" s="45"/>
      <c r="C118" s="46">
        <f>IF(ISERROR(VLOOKUP(B118,'START LİSTE'!$B$6:$F$1042,2,0)),"",VLOOKUP(B118,'START LİSTE'!$B$6:$F$1042,2,0))</f>
      </c>
      <c r="D118" s="46">
        <f>IF(ISERROR(VLOOKUP(B118,'START LİSTE'!$B$6:$F$1042,3,0)),"",VLOOKUP(B118,'START LİSTE'!$B$6:$F$1042,3,0))</f>
      </c>
      <c r="E118" s="47">
        <f>IF(ISERROR(VLOOKUP(B118,'START LİSTE'!$B$6:$F$1042,4,0)),"",VLOOKUP(B118,'START LİSTE'!$B$6:$F$1042,4,0))</f>
      </c>
      <c r="F118" s="48">
        <f>IF(ISERROR(VLOOKUP($B118,'START LİSTE'!$B$6:$F$1042,5,0)),"",VLOOKUP($B118,'START LİSTE'!$B$6:$F$1042,5,0))</f>
      </c>
      <c r="G118" s="129"/>
      <c r="H118" s="49">
        <f t="shared" si="5"/>
      </c>
    </row>
    <row r="119" spans="1:8" ht="18" customHeight="1">
      <c r="A119" s="44">
        <f t="shared" si="4"/>
      </c>
      <c r="B119" s="45"/>
      <c r="C119" s="46">
        <f>IF(ISERROR(VLOOKUP(B119,'START LİSTE'!$B$6:$F$1042,2,0)),"",VLOOKUP(B119,'START LİSTE'!$B$6:$F$1042,2,0))</f>
      </c>
      <c r="D119" s="46">
        <f>IF(ISERROR(VLOOKUP(B119,'START LİSTE'!$B$6:$F$1042,3,0)),"",VLOOKUP(B119,'START LİSTE'!$B$6:$F$1042,3,0))</f>
      </c>
      <c r="E119" s="47">
        <f>IF(ISERROR(VLOOKUP(B119,'START LİSTE'!$B$6:$F$1042,4,0)),"",VLOOKUP(B119,'START LİSTE'!$B$6:$F$1042,4,0))</f>
      </c>
      <c r="F119" s="48">
        <f>IF(ISERROR(VLOOKUP($B119,'START LİSTE'!$B$6:$F$1042,5,0)),"",VLOOKUP($B119,'START LİSTE'!$B$6:$F$1042,5,0))</f>
      </c>
      <c r="G119" s="129"/>
      <c r="H119" s="49">
        <f t="shared" si="5"/>
      </c>
    </row>
    <row r="120" spans="1:8" ht="18" customHeight="1">
      <c r="A120" s="44">
        <f t="shared" si="4"/>
      </c>
      <c r="B120" s="45"/>
      <c r="C120" s="46">
        <f>IF(ISERROR(VLOOKUP(B120,'START LİSTE'!$B$6:$F$1042,2,0)),"",VLOOKUP(B120,'START LİSTE'!$B$6:$F$1042,2,0))</f>
      </c>
      <c r="D120" s="46">
        <f>IF(ISERROR(VLOOKUP(B120,'START LİSTE'!$B$6:$F$1042,3,0)),"",VLOOKUP(B120,'START LİSTE'!$B$6:$F$1042,3,0))</f>
      </c>
      <c r="E120" s="47">
        <f>IF(ISERROR(VLOOKUP(B120,'START LİSTE'!$B$6:$F$1042,4,0)),"",VLOOKUP(B120,'START LİSTE'!$B$6:$F$1042,4,0))</f>
      </c>
      <c r="F120" s="48">
        <f>IF(ISERROR(VLOOKUP($B120,'START LİSTE'!$B$6:$F$1042,5,0)),"",VLOOKUP($B120,'START LİSTE'!$B$6:$F$1042,5,0))</f>
      </c>
      <c r="G120" s="129"/>
      <c r="H120" s="49">
        <f t="shared" si="5"/>
      </c>
    </row>
    <row r="121" spans="1:8" ht="18" customHeight="1">
      <c r="A121" s="44">
        <f t="shared" si="4"/>
      </c>
      <c r="B121" s="45"/>
      <c r="C121" s="46">
        <f>IF(ISERROR(VLOOKUP(B121,'START LİSTE'!$B$6:$F$1042,2,0)),"",VLOOKUP(B121,'START LİSTE'!$B$6:$F$1042,2,0))</f>
      </c>
      <c r="D121" s="46">
        <f>IF(ISERROR(VLOOKUP(B121,'START LİSTE'!$B$6:$F$1042,3,0)),"",VLOOKUP(B121,'START LİSTE'!$B$6:$F$1042,3,0))</f>
      </c>
      <c r="E121" s="47">
        <f>IF(ISERROR(VLOOKUP(B121,'START LİSTE'!$B$6:$F$1042,4,0)),"",VLOOKUP(B121,'START LİSTE'!$B$6:$F$1042,4,0))</f>
      </c>
      <c r="F121" s="48">
        <f>IF(ISERROR(VLOOKUP($B121,'START LİSTE'!$B$6:$F$1042,5,0)),"",VLOOKUP($B121,'START LİSTE'!$B$6:$F$1042,5,0))</f>
      </c>
      <c r="G121" s="129"/>
      <c r="H121" s="49">
        <f t="shared" si="5"/>
      </c>
    </row>
    <row r="122" spans="1:8" ht="18" customHeight="1">
      <c r="A122" s="44">
        <f t="shared" si="4"/>
      </c>
      <c r="B122" s="45"/>
      <c r="C122" s="46">
        <f>IF(ISERROR(VLOOKUP(B122,'START LİSTE'!$B$6:$F$1042,2,0)),"",VLOOKUP(B122,'START LİSTE'!$B$6:$F$1042,2,0))</f>
      </c>
      <c r="D122" s="46">
        <f>IF(ISERROR(VLOOKUP(B122,'START LİSTE'!$B$6:$F$1042,3,0)),"",VLOOKUP(B122,'START LİSTE'!$B$6:$F$1042,3,0))</f>
      </c>
      <c r="E122" s="47">
        <f>IF(ISERROR(VLOOKUP(B122,'START LİSTE'!$B$6:$F$1042,4,0)),"",VLOOKUP(B122,'START LİSTE'!$B$6:$F$1042,4,0))</f>
      </c>
      <c r="F122" s="48">
        <f>IF(ISERROR(VLOOKUP($B122,'START LİSTE'!$B$6:$F$1042,5,0)),"",VLOOKUP($B122,'START LİSTE'!$B$6:$F$1042,5,0))</f>
      </c>
      <c r="G122" s="129"/>
      <c r="H122" s="49">
        <f t="shared" si="5"/>
      </c>
    </row>
    <row r="123" spans="1:8" ht="18" customHeight="1">
      <c r="A123" s="44">
        <f t="shared" si="4"/>
      </c>
      <c r="B123" s="45"/>
      <c r="C123" s="46">
        <f>IF(ISERROR(VLOOKUP(B123,'START LİSTE'!$B$6:$F$1042,2,0)),"",VLOOKUP(B123,'START LİSTE'!$B$6:$F$1042,2,0))</f>
      </c>
      <c r="D123" s="46">
        <f>IF(ISERROR(VLOOKUP(B123,'START LİSTE'!$B$6:$F$1042,3,0)),"",VLOOKUP(B123,'START LİSTE'!$B$6:$F$1042,3,0))</f>
      </c>
      <c r="E123" s="47">
        <f>IF(ISERROR(VLOOKUP(B123,'START LİSTE'!$B$6:$F$1042,4,0)),"",VLOOKUP(B123,'START LİSTE'!$B$6:$F$1042,4,0))</f>
      </c>
      <c r="F123" s="48">
        <f>IF(ISERROR(VLOOKUP($B123,'START LİSTE'!$B$6:$F$1042,5,0)),"",VLOOKUP($B123,'START LİSTE'!$B$6:$F$1042,5,0))</f>
      </c>
      <c r="G123" s="129"/>
      <c r="H123" s="49">
        <f t="shared" si="5"/>
      </c>
    </row>
    <row r="124" spans="1:8" ht="18" customHeight="1">
      <c r="A124" s="44">
        <f t="shared" si="4"/>
      </c>
      <c r="B124" s="45"/>
      <c r="C124" s="46">
        <f>IF(ISERROR(VLOOKUP(B124,'START LİSTE'!$B$6:$F$1042,2,0)),"",VLOOKUP(B124,'START LİSTE'!$B$6:$F$1042,2,0))</f>
      </c>
      <c r="D124" s="46">
        <f>IF(ISERROR(VLOOKUP(B124,'START LİSTE'!$B$6:$F$1042,3,0)),"",VLOOKUP(B124,'START LİSTE'!$B$6:$F$1042,3,0))</f>
      </c>
      <c r="E124" s="47">
        <f>IF(ISERROR(VLOOKUP(B124,'START LİSTE'!$B$6:$F$1042,4,0)),"",VLOOKUP(B124,'START LİSTE'!$B$6:$F$1042,4,0))</f>
      </c>
      <c r="F124" s="48">
        <f>IF(ISERROR(VLOOKUP($B124,'START LİSTE'!$B$6:$F$1042,5,0)),"",VLOOKUP($B124,'START LİSTE'!$B$6:$F$1042,5,0))</f>
      </c>
      <c r="G124" s="129"/>
      <c r="H124" s="49">
        <f t="shared" si="5"/>
      </c>
    </row>
    <row r="125" spans="1:8" ht="18" customHeight="1">
      <c r="A125" s="44">
        <f t="shared" si="4"/>
      </c>
      <c r="B125" s="45"/>
      <c r="C125" s="46">
        <f>IF(ISERROR(VLOOKUP(B125,'START LİSTE'!$B$6:$F$1042,2,0)),"",VLOOKUP(B125,'START LİSTE'!$B$6:$F$1042,2,0))</f>
      </c>
      <c r="D125" s="46">
        <f>IF(ISERROR(VLOOKUP(B125,'START LİSTE'!$B$6:$F$1042,3,0)),"",VLOOKUP(B125,'START LİSTE'!$B$6:$F$1042,3,0))</f>
      </c>
      <c r="E125" s="47">
        <f>IF(ISERROR(VLOOKUP(B125,'START LİSTE'!$B$6:$F$1042,4,0)),"",VLOOKUP(B125,'START LİSTE'!$B$6:$F$1042,4,0))</f>
      </c>
      <c r="F125" s="48">
        <f>IF(ISERROR(VLOOKUP($B125,'START LİSTE'!$B$6:$F$1042,5,0)),"",VLOOKUP($B125,'START LİSTE'!$B$6:$F$1042,5,0))</f>
      </c>
      <c r="G125" s="129"/>
      <c r="H125" s="49">
        <f t="shared" si="5"/>
      </c>
    </row>
  </sheetData>
  <sheetProtection password="F5D3" sheet="1"/>
  <mergeCells count="5">
    <mergeCell ref="A4:C4"/>
    <mergeCell ref="A1:H1"/>
    <mergeCell ref="A2:H2"/>
    <mergeCell ref="A3:H3"/>
    <mergeCell ref="F4:H4"/>
  </mergeCells>
  <conditionalFormatting sqref="H6:H125">
    <cfRule type="containsText" priority="2" dxfId="13" operator="containsText" stopIfTrue="1" text="$E$7=&quot;&quot;F&quot;&quot;">
      <formula>NOT(ISERROR(SEARCH("$E$7=""F""",H6)))</formula>
    </cfRule>
    <cfRule type="containsText" priority="4" dxfId="13" operator="containsText" stopIfTrue="1" text="F=E7">
      <formula>NOT(ISERROR(SEARCH("F=E7",H6)))</formula>
    </cfRule>
  </conditionalFormatting>
  <conditionalFormatting sqref="B6:B125">
    <cfRule type="duplicateValues" priority="179" dxfId="13" stopIfTrue="1">
      <formula>AND(COUNTIF($B$6:$B$125,B6)&gt;1,NOT(ISBLANK(B6)))</formula>
    </cfRule>
  </conditionalFormatting>
  <printOptions horizontalCentered="1"/>
  <pageMargins left="0.6692913385826772" right="0.2362204724409449" top="0.47" bottom="0.41" header="0.3937007874015748" footer="0.29"/>
  <pageSetup horizontalDpi="300" verticalDpi="300" orientation="portrait" paperSize="9" scale="90" r:id="rId2"/>
  <rowBreaks count="1" manualBreakCount="1">
    <brk id="45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BA78"/>
  <sheetViews>
    <sheetView view="pageBreakPreview" zoomScaleSheetLayoutView="100" zoomScalePageLayoutView="0" workbookViewId="0" topLeftCell="A1">
      <selection activeCell="C6" sqref="C6"/>
    </sheetView>
  </sheetViews>
  <sheetFormatPr defaultColWidth="9.00390625" defaultRowHeight="12.75"/>
  <cols>
    <col min="1" max="1" width="6.375" style="31" customWidth="1"/>
    <col min="2" max="2" width="30.75390625" style="23" customWidth="1"/>
    <col min="3" max="3" width="6.125" style="23" customWidth="1"/>
    <col min="4" max="4" width="23.75390625" style="23" customWidth="1"/>
    <col min="5" max="5" width="6.75390625" style="23" customWidth="1"/>
    <col min="6" max="6" width="7.125" style="134" customWidth="1"/>
    <col min="7" max="7" width="5.75390625" style="23" hidden="1" customWidth="1"/>
    <col min="8" max="8" width="6.00390625" style="23" customWidth="1"/>
    <col min="9" max="9" width="5.375" style="23" hidden="1" customWidth="1"/>
    <col min="10" max="10" width="6.25390625" style="31" customWidth="1"/>
    <col min="11" max="12" width="8.875" style="23" customWidth="1"/>
    <col min="13" max="52" width="9.125" style="23" customWidth="1"/>
    <col min="53" max="53" width="0" style="32" hidden="1" customWidth="1"/>
    <col min="54" max="16384" width="9.125" style="23" customWidth="1"/>
  </cols>
  <sheetData>
    <row r="1" spans="1:53" s="1" customFormat="1" ht="30" customHeight="1">
      <c r="A1" s="164" t="str">
        <f>KAPAK!A2</f>
        <v>Türkiye Atletizm Federasyonu
IspartaAtletizm İl Temsilciliği</v>
      </c>
      <c r="B1" s="164"/>
      <c r="C1" s="164"/>
      <c r="D1" s="164"/>
      <c r="E1" s="164"/>
      <c r="F1" s="164"/>
      <c r="G1" s="164"/>
      <c r="H1" s="164"/>
      <c r="I1" s="164"/>
      <c r="J1" s="164"/>
      <c r="BA1" s="2"/>
    </row>
    <row r="2" spans="1:53" s="1" customFormat="1" ht="18" customHeight="1">
      <c r="A2" s="165" t="str">
        <f>KAPAK!B24</f>
        <v>Atletizm Geliştirme Projesi 8.Bölge Kros Yarışmaları</v>
      </c>
      <c r="B2" s="165"/>
      <c r="C2" s="165"/>
      <c r="D2" s="165"/>
      <c r="E2" s="165"/>
      <c r="F2" s="165"/>
      <c r="G2" s="165"/>
      <c r="H2" s="165"/>
      <c r="I2" s="165"/>
      <c r="J2" s="165"/>
      <c r="BA2" s="2"/>
    </row>
    <row r="3" spans="1:53" s="1" customFormat="1" ht="14.25" customHeight="1">
      <c r="A3" s="166" t="str">
        <f>KAPAK!B27</f>
        <v>Isparta</v>
      </c>
      <c r="B3" s="166"/>
      <c r="C3" s="166"/>
      <c r="D3" s="166"/>
      <c r="E3" s="166"/>
      <c r="F3" s="166"/>
      <c r="G3" s="166"/>
      <c r="H3" s="166"/>
      <c r="I3" s="166"/>
      <c r="J3" s="166"/>
      <c r="BA3" s="2"/>
    </row>
    <row r="4" spans="1:53" s="1" customFormat="1" ht="18" customHeight="1">
      <c r="A4" s="167" t="str">
        <f>KAPAK!B26</f>
        <v>2002-2003 Doğumlu Kızlar</v>
      </c>
      <c r="B4" s="167"/>
      <c r="C4" s="168" t="str">
        <f>KAPAK!B25</f>
        <v>1500 Metre</v>
      </c>
      <c r="D4" s="168"/>
      <c r="E4" s="169">
        <f>KAPAK!B28</f>
        <v>41754.4375</v>
      </c>
      <c r="F4" s="169"/>
      <c r="G4" s="169"/>
      <c r="H4" s="169"/>
      <c r="I4" s="169"/>
      <c r="J4" s="169"/>
      <c r="BA4" s="2"/>
    </row>
    <row r="5" spans="1:53" s="4" customFormat="1" ht="26.25" customHeight="1">
      <c r="A5" s="61" t="s">
        <v>5</v>
      </c>
      <c r="B5" s="54" t="s">
        <v>17</v>
      </c>
      <c r="C5" s="62" t="s">
        <v>1</v>
      </c>
      <c r="D5" s="54" t="s">
        <v>3</v>
      </c>
      <c r="E5" s="54" t="s">
        <v>8</v>
      </c>
      <c r="F5" s="131" t="s">
        <v>7</v>
      </c>
      <c r="G5" s="54" t="s">
        <v>9</v>
      </c>
      <c r="H5" s="54" t="s">
        <v>15</v>
      </c>
      <c r="I5" s="63" t="s">
        <v>14</v>
      </c>
      <c r="J5" s="54" t="s">
        <v>6</v>
      </c>
      <c r="K5" s="3"/>
      <c r="L5" s="3"/>
      <c r="M5" s="3"/>
      <c r="N5" s="3"/>
      <c r="BA5" s="5"/>
    </row>
    <row r="6" spans="1:53" s="1" customFormat="1" ht="15" customHeight="1">
      <c r="A6" s="6"/>
      <c r="B6" s="7"/>
      <c r="C6" s="33">
        <v>90</v>
      </c>
      <c r="D6" s="8" t="str">
        <f>IF(ISERROR(VLOOKUP($C6,'START LİSTE'!$B$6:$F$814,2,0)),"",VLOOKUP($C6,'START LİSTE'!$B$6:$F$814,2,0))</f>
        <v>BURÇİN KANIK</v>
      </c>
      <c r="E6" s="9" t="str">
        <f>IF(ISERROR(VLOOKUP($C6,'START LİSTE'!$B$6:$F$814,4,0)),"",VLOOKUP($C6,'START LİSTE'!$B$6:$F$814,4,0))</f>
        <v>T</v>
      </c>
      <c r="F6" s="132">
        <f>IF(ISERROR(VLOOKUP($C6,'FERDİ SONUÇ'!$B$6:$H$1007,6,0)),"",VLOOKUP($C6,'FERDİ SONUÇ'!$B$6:$H$1007,6,0))</f>
        <v>530</v>
      </c>
      <c r="G6" s="11">
        <f>IF(OR(E6="",F6="DQ",F6="DNF",F6="DNS",F6=""),"-",VLOOKUP(C6,'FERDİ SONUÇ'!$B$6:$H$1007,7,0))</f>
        <v>4</v>
      </c>
      <c r="H6" s="11">
        <f>IF(OR(E6="",E6="F",F6="DQ",F6="DNF",F6="DNS",F6=""),"-",VLOOKUP(C6,'FERDİ SONUÇ'!$B$6:$H$1007,7,0))</f>
        <v>4</v>
      </c>
      <c r="I6" s="12">
        <f>IF(ISERROR(SMALL(H6:H9,1)),"-",SMALL(H6:H9,1))</f>
        <v>4</v>
      </c>
      <c r="J6" s="13"/>
      <c r="K6" s="3"/>
      <c r="BA6" s="2">
        <v>1000</v>
      </c>
    </row>
    <row r="7" spans="1:53" s="1" customFormat="1" ht="15" customHeight="1">
      <c r="A7" s="14"/>
      <c r="B7" s="15"/>
      <c r="C7" s="34">
        <v>91</v>
      </c>
      <c r="D7" s="16" t="str">
        <f>IF(ISERROR(VLOOKUP($C7,'START LİSTE'!$B$6:$F$814,2,0)),"",VLOOKUP($C7,'START LİSTE'!$B$6:$F$814,2,0))</f>
        <v>ŞEHRİBAN AKKURT</v>
      </c>
      <c r="E7" s="17" t="str">
        <f>IF(ISERROR(VLOOKUP($C7,'START LİSTE'!$B$6:$F$814,4,0)),"",VLOOKUP($C7,'START LİSTE'!$B$6:$F$814,4,0))</f>
        <v>T</v>
      </c>
      <c r="F7" s="133">
        <f>IF(ISERROR(VLOOKUP($C7,'FERDİ SONUÇ'!$B$6:$H$1007,6,0)),"",VLOOKUP($C7,'FERDİ SONUÇ'!$B$6:$H$1007,6,0))</f>
        <v>606</v>
      </c>
      <c r="G7" s="19">
        <f>IF(OR(E7="",F7="DQ",F7="DNF",F7="DNS",F7=""),"-",VLOOKUP(C7,'FERDİ SONUÇ'!$B$6:$H$1007,7,0))</f>
        <v>15</v>
      </c>
      <c r="H7" s="19">
        <f>IF(OR(E7="",E7="F",F7="DQ",F7="DNF",F7="DNS",F7=""),"-",VLOOKUP(C7,'FERDİ SONUÇ'!$B$6:$H$1007,7,0))</f>
        <v>15</v>
      </c>
      <c r="I7" s="20">
        <f>IF(ISERROR(SMALL(H6:H9,2)),"-",SMALL(H6:H9,2))</f>
        <v>10</v>
      </c>
      <c r="J7" s="21"/>
      <c r="K7" s="3"/>
      <c r="BA7" s="2">
        <v>1001</v>
      </c>
    </row>
    <row r="8" spans="1:53" s="1" customFormat="1" ht="15" customHeight="1">
      <c r="A8" s="35">
        <f>IF(AND(B8&lt;&gt;"",J8&lt;&gt;"DQ"),COUNT(J$6:J$65)-(RANK(J8,J$6:J$65)+COUNTIF(J$6:J8,J8))+2,IF(C6&lt;&gt;"",BA8,""))</f>
        <v>3</v>
      </c>
      <c r="B8" s="15" t="str">
        <f>IF(ISERROR(VLOOKUP(C6,'START LİSTE'!$B$6:$F$814,3,0)),"",VLOOKUP(C6,'START LİSTE'!$B$6:$F$814,3,0))</f>
        <v>AYDIN</v>
      </c>
      <c r="C8" s="34">
        <v>92</v>
      </c>
      <c r="D8" s="16" t="str">
        <f>IF(ISERROR(VLOOKUP($C8,'START LİSTE'!$B$6:$F$814,2,0)),"",VLOOKUP($C8,'START LİSTE'!$B$6:$F$814,2,0))</f>
        <v>SELCAN KORKMAZ</v>
      </c>
      <c r="E8" s="17" t="str">
        <f>IF(ISERROR(VLOOKUP($C8,'START LİSTE'!$B$6:$F$814,4,0)),"",VLOOKUP($C8,'START LİSTE'!$B$6:$F$814,4,0))</f>
        <v>T</v>
      </c>
      <c r="F8" s="133">
        <f>IF(ISERROR(VLOOKUP($C8,'FERDİ SONUÇ'!$B$6:$H$1007,6,0)),"",VLOOKUP($C8,'FERDİ SONUÇ'!$B$6:$H$1007,6,0))</f>
        <v>552</v>
      </c>
      <c r="G8" s="19">
        <f>IF(OR(E8="",F8="DQ",F8="DNF",F8="DNS",F8=""),"-",VLOOKUP(C8,'FERDİ SONUÇ'!$B$6:$H$1007,7,0))</f>
        <v>10</v>
      </c>
      <c r="H8" s="19">
        <f>IF(OR(E8="",E8="F",F8="DQ",F8="DNF",F8="DNS",F8=""),"-",VLOOKUP(C8,'FERDİ SONUÇ'!$B$6:$H$1007,7,0))</f>
        <v>10</v>
      </c>
      <c r="I8" s="20">
        <f>IF(ISERROR(SMALL(H6:H9,3)),"-",SMALL(H6:H9,3))</f>
        <v>15</v>
      </c>
      <c r="J8" s="22">
        <f>IF(C6="","",IF(OR(I6="-",I7="-",I8="-"),"DQ",SUM(I6,I7,I8)))</f>
        <v>29</v>
      </c>
      <c r="K8" s="3"/>
      <c r="BA8" s="2">
        <v>1002</v>
      </c>
    </row>
    <row r="9" spans="1:53" s="1" customFormat="1" ht="15" customHeight="1">
      <c r="A9" s="14"/>
      <c r="B9" s="15"/>
      <c r="C9" s="34">
        <v>93</v>
      </c>
      <c r="D9" s="16" t="str">
        <f>IF(ISERROR(VLOOKUP($C9,'START LİSTE'!$B$6:$F$814,2,0)),"",VLOOKUP($C9,'START LİSTE'!$B$6:$F$814,2,0))</f>
        <v>ALEYNA GÜNDEM</v>
      </c>
      <c r="E9" s="17" t="str">
        <f>IF(ISERROR(VLOOKUP($C9,'START LİSTE'!$B$6:$F$814,4,0)),"",VLOOKUP($C9,'START LİSTE'!$B$6:$F$814,4,0))</f>
        <v>T</v>
      </c>
      <c r="F9" s="133">
        <f>IF(ISERROR(VLOOKUP($C9,'FERDİ SONUÇ'!$B$6:$H$1007,6,0)),"",VLOOKUP($C9,'FERDİ SONUÇ'!$B$6:$H$1007,6,0))</f>
        <v>615</v>
      </c>
      <c r="G9" s="19">
        <f>IF(OR(E9="",F9="DQ",F9="DNF",F9="DNS",F9=""),"-",VLOOKUP(C9,'FERDİ SONUÇ'!$B$6:$H$1007,7,0))</f>
        <v>18</v>
      </c>
      <c r="H9" s="19">
        <f>IF(OR(E9="",E9="F",F9="DQ",F9="DNF",F9="DNS",F9=""),"-",VLOOKUP(C9,'FERDİ SONUÇ'!$B$6:$H$1007,7,0))</f>
        <v>18</v>
      </c>
      <c r="I9" s="20">
        <f>IF(ISERROR(SMALL(H6:H9,4)),"-",SMALL(H6:H9,4))</f>
        <v>18</v>
      </c>
      <c r="J9" s="21"/>
      <c r="K9" s="3"/>
      <c r="BA9" s="2">
        <v>1003</v>
      </c>
    </row>
    <row r="10" spans="1:53" ht="15" customHeight="1">
      <c r="A10" s="6"/>
      <c r="B10" s="7"/>
      <c r="C10" s="33">
        <v>480</v>
      </c>
      <c r="D10" s="8" t="str">
        <f>IF(ISERROR(VLOOKUP($C10,'START LİSTE'!$B$6:$F$814,2,0)),"",VLOOKUP($C10,'START LİSTE'!$B$6:$F$814,2,0))</f>
        <v>ÖZLEM BAŞARAN</v>
      </c>
      <c r="E10" s="9" t="str">
        <f>IF(ISERROR(VLOOKUP($C10,'START LİSTE'!$B$6:$F$814,4,0)),"",VLOOKUP($C10,'START LİSTE'!$B$6:$F$814,4,0))</f>
        <v>T</v>
      </c>
      <c r="F10" s="132">
        <f>IF(ISERROR(VLOOKUP($C10,'FERDİ SONUÇ'!$B$6:$H$1007,6,0)),"",VLOOKUP($C10,'FERDİ SONUÇ'!$B$6:$H$1007,6,0))</f>
        <v>555</v>
      </c>
      <c r="G10" s="11">
        <f>IF(OR(E10="",F10="DQ",F10="DNF",F10="DNS",F10=""),"-",VLOOKUP(C10,'FERDİ SONUÇ'!$B$6:$H$1007,7,0))</f>
        <v>11</v>
      </c>
      <c r="H10" s="11">
        <f>IF(OR(E10="",E10="F",F10="DQ",F10="DNF",F10="DNS",F10=""),"-",VLOOKUP(C10,'FERDİ SONUÇ'!$B$6:$H$1007,7,0))</f>
        <v>11</v>
      </c>
      <c r="I10" s="12">
        <f>IF(ISERROR(SMALL(H10:H13,1)),"-",SMALL(H10:H13,1))</f>
        <v>11</v>
      </c>
      <c r="J10" s="13"/>
      <c r="BA10" s="2">
        <v>1006</v>
      </c>
    </row>
    <row r="11" spans="1:53" ht="15" customHeight="1">
      <c r="A11" s="14"/>
      <c r="B11" s="15"/>
      <c r="C11" s="34">
        <v>481</v>
      </c>
      <c r="D11" s="16" t="str">
        <f>IF(ISERROR(VLOOKUP($C11,'START LİSTE'!$B$6:$F$814,2,0)),"",VLOOKUP($C11,'START LİSTE'!$B$6:$F$814,2,0))</f>
        <v>MELEKNUR BAVUT</v>
      </c>
      <c r="E11" s="17" t="str">
        <f>IF(ISERROR(VLOOKUP($C11,'START LİSTE'!$B$6:$F$814,4,0)),"",VLOOKUP($C11,'START LİSTE'!$B$6:$F$814,4,0))</f>
        <v>T</v>
      </c>
      <c r="F11" s="133">
        <f>IF(ISERROR(VLOOKUP($C11,'FERDİ SONUÇ'!$B$6:$H$1007,6,0)),"",VLOOKUP($C11,'FERDİ SONUÇ'!$B$6:$H$1007,6,0))</f>
        <v>803</v>
      </c>
      <c r="G11" s="19">
        <f>IF(OR(E11="",F11="DQ",F11="DNF",F11="DNS",F11=""),"-",VLOOKUP(C11,'FERDİ SONUÇ'!$B$6:$H$1007,7,0))</f>
        <v>22</v>
      </c>
      <c r="H11" s="19">
        <f>IF(OR(E11="",E11="F",F11="DQ",F11="DNF",F11="DNS",F11=""),"-",VLOOKUP(C11,'FERDİ SONUÇ'!$B$6:$H$1007,7,0))</f>
        <v>22</v>
      </c>
      <c r="I11" s="20">
        <f>IF(ISERROR(SMALL(H10:H13,2)),"-",SMALL(H10:H13,2))</f>
        <v>20</v>
      </c>
      <c r="J11" s="21"/>
      <c r="BA11" s="2">
        <v>1007</v>
      </c>
    </row>
    <row r="12" spans="1:53" ht="15" customHeight="1">
      <c r="A12" s="35">
        <f>IF(AND(B12&lt;&gt;"",J12&lt;&gt;"DQ"),COUNT(J$6:J$65)-(RANK(J12,J$6:J$65)+COUNTIF(J$6:J12,J12))+2,IF(C10&lt;&gt;"",BA12,""))</f>
        <v>6</v>
      </c>
      <c r="B12" s="15" t="str">
        <f>IF(ISERROR(VLOOKUP(C10,'START LİSTE'!$B$6:$F$814,3,0)),"",VLOOKUP(C10,'START LİSTE'!$B$6:$F$814,3,0))</f>
        <v>MUĞLA</v>
      </c>
      <c r="C12" s="34">
        <v>482</v>
      </c>
      <c r="D12" s="16" t="str">
        <f>IF(ISERROR(VLOOKUP($C12,'START LİSTE'!$B$6:$F$814,2,0)),"",VLOOKUP($C12,'START LİSTE'!$B$6:$F$814,2,0))</f>
        <v>YELİZ KADEM</v>
      </c>
      <c r="E12" s="17" t="str">
        <f>IF(ISERROR(VLOOKUP($C12,'START LİSTE'!$B$6:$F$814,4,0)),"",VLOOKUP($C12,'START LİSTE'!$B$6:$F$814,4,0))</f>
        <v>T</v>
      </c>
      <c r="F12" s="133">
        <f>IF(ISERROR(VLOOKUP($C12,'FERDİ SONUÇ'!$B$6:$H$1007,6,0)),"",VLOOKUP($C12,'FERDİ SONUÇ'!$B$6:$H$1007,6,0))</f>
        <v>910</v>
      </c>
      <c r="G12" s="19">
        <f>IF(OR(E12="",F12="DQ",F12="DNF",F12="DNS",F12=""),"-",VLOOKUP(C12,'FERDİ SONUÇ'!$B$6:$H$1007,7,0))</f>
        <v>23</v>
      </c>
      <c r="H12" s="19">
        <f>IF(OR(E12="",E12="F",F12="DQ",F12="DNF",F12="DNS",F12=""),"-",VLOOKUP(C12,'FERDİ SONUÇ'!$B$6:$H$1007,7,0))</f>
        <v>23</v>
      </c>
      <c r="I12" s="20">
        <f>IF(ISERROR(SMALL(H10:H13,3)),"-",SMALL(H10:H13,3))</f>
        <v>22</v>
      </c>
      <c r="J12" s="22">
        <f>IF(C10="","",IF(OR(I10="-",I11="-",I12="-"),"DQ",SUM(I10,I11,I12)))</f>
        <v>53</v>
      </c>
      <c r="BA12" s="2">
        <v>1008</v>
      </c>
    </row>
    <row r="13" spans="1:53" ht="15" customHeight="1">
      <c r="A13" s="14"/>
      <c r="B13" s="15"/>
      <c r="C13" s="34">
        <v>483</v>
      </c>
      <c r="D13" s="16" t="str">
        <f>IF(ISERROR(VLOOKUP($C13,'START LİSTE'!$B$6:$F$814,2,0)),"",VLOOKUP($C13,'START LİSTE'!$B$6:$F$814,2,0))</f>
        <v>GAMZE TURGUT</v>
      </c>
      <c r="E13" s="17" t="str">
        <f>IF(ISERROR(VLOOKUP($C13,'START LİSTE'!$B$6:$F$814,4,0)),"",VLOOKUP($C13,'START LİSTE'!$B$6:$F$814,4,0))</f>
        <v>T</v>
      </c>
      <c r="F13" s="133">
        <f>IF(ISERROR(VLOOKUP($C13,'FERDİ SONUÇ'!$B$6:$H$1007,6,0)),"",VLOOKUP($C13,'FERDİ SONUÇ'!$B$6:$H$1007,6,0))</f>
        <v>620</v>
      </c>
      <c r="G13" s="19">
        <f>IF(OR(E13="",F13="DQ",F13="DNF",F13="DNS",F13=""),"-",VLOOKUP(C13,'FERDİ SONUÇ'!$B$6:$H$1007,7,0))</f>
        <v>20</v>
      </c>
      <c r="H13" s="19">
        <f>IF(OR(E13="",E13="F",F13="DQ",F13="DNF",F13="DNS",F13=""),"-",VLOOKUP(C13,'FERDİ SONUÇ'!$B$6:$H$1007,7,0))</f>
        <v>20</v>
      </c>
      <c r="I13" s="20">
        <f>IF(ISERROR(SMALL(H10:H13,4)),"-",SMALL(H10:H13,4))</f>
        <v>23</v>
      </c>
      <c r="J13" s="21"/>
      <c r="BA13" s="2">
        <v>1009</v>
      </c>
    </row>
    <row r="14" spans="1:53" ht="15" customHeight="1">
      <c r="A14" s="6"/>
      <c r="B14" s="7"/>
      <c r="C14" s="33">
        <v>320</v>
      </c>
      <c r="D14" s="8" t="str">
        <f>IF(ISERROR(VLOOKUP($C14,'START LİSTE'!$B$6:$F$814,2,0)),"",VLOOKUP($C14,'START LİSTE'!$B$6:$F$814,2,0))</f>
        <v>EDANUR YAVUZ</v>
      </c>
      <c r="E14" s="9" t="str">
        <f>IF(ISERROR(VLOOKUP($C14,'START LİSTE'!$B$6:$F$814,4,0)),"",VLOOKUP($C14,'START LİSTE'!$B$6:$F$814,4,0))</f>
        <v>T</v>
      </c>
      <c r="F14" s="132">
        <f>IF(ISERROR(VLOOKUP($C14,'FERDİ SONUÇ'!$B$6:$H$1007,6,0)),"",VLOOKUP($C14,'FERDİ SONUÇ'!$B$6:$H$1007,6,0))</f>
        <v>511</v>
      </c>
      <c r="G14" s="11">
        <f>IF(OR(E14="",F14="DQ",F14="DNF",F14="DNS",F14=""),"-",VLOOKUP(C14,'FERDİ SONUÇ'!$B$6:$H$1007,7,0))</f>
        <v>1</v>
      </c>
      <c r="H14" s="11">
        <f>IF(OR(E14="",E14="F",F14="DQ",F14="DNF",F14="DNS",F14=""),"-",VLOOKUP(C14,'FERDİ SONUÇ'!$B$6:$H$1007,7,0))</f>
        <v>1</v>
      </c>
      <c r="I14" s="12">
        <f>IF(ISERROR(SMALL(H14:H17,1)),"-",SMALL(H14:H17,1))</f>
        <v>1</v>
      </c>
      <c r="J14" s="13"/>
      <c r="BA14" s="2">
        <v>1012</v>
      </c>
    </row>
    <row r="15" spans="1:53" ht="15" customHeight="1">
      <c r="A15" s="14"/>
      <c r="B15" s="15"/>
      <c r="C15" s="34">
        <v>321</v>
      </c>
      <c r="D15" s="16" t="str">
        <f>IF(ISERROR(VLOOKUP($C15,'START LİSTE'!$B$6:$F$814,2,0)),"",VLOOKUP($C15,'START LİSTE'!$B$6:$F$814,2,0))</f>
        <v>ASİYE NUR SANCAR</v>
      </c>
      <c r="E15" s="17" t="str">
        <f>IF(ISERROR(VLOOKUP($C15,'START LİSTE'!$B$6:$F$814,4,0)),"",VLOOKUP($C15,'START LİSTE'!$B$6:$F$814,4,0))</f>
        <v>T</v>
      </c>
      <c r="F15" s="133">
        <f>IF(ISERROR(VLOOKUP($C15,'FERDİ SONUÇ'!$B$6:$H$1007,6,0)),"",VLOOKUP($C15,'FERDİ SONUÇ'!$B$6:$H$1007,6,0))</f>
        <v>546</v>
      </c>
      <c r="G15" s="19">
        <f>IF(OR(E15="",F15="DQ",F15="DNF",F15="DNS",F15=""),"-",VLOOKUP(C15,'FERDİ SONUÇ'!$B$6:$H$1007,7,0))</f>
        <v>8</v>
      </c>
      <c r="H15" s="19">
        <f>IF(OR(E15="",E15="F",F15="DQ",F15="DNF",F15="DNS",F15=""),"-",VLOOKUP(C15,'FERDİ SONUÇ'!$B$6:$H$1007,7,0))</f>
        <v>8</v>
      </c>
      <c r="I15" s="20">
        <f>IF(ISERROR(SMALL(H14:H17,2)),"-",SMALL(H14:H17,2))</f>
        <v>3</v>
      </c>
      <c r="J15" s="21"/>
      <c r="BA15" s="2">
        <v>1013</v>
      </c>
    </row>
    <row r="16" spans="1:53" ht="15" customHeight="1">
      <c r="A16" s="35">
        <f>IF(AND(B16&lt;&gt;"",J16&lt;&gt;"DQ"),COUNT(J$6:J$65)-(RANK(J16,J$6:J$65)+COUNTIF(J$6:J16,J16))+2,IF(C14&lt;&gt;"",BA16,""))</f>
        <v>1</v>
      </c>
      <c r="B16" s="15" t="str">
        <f>IF(ISERROR(VLOOKUP(C14,'START LİSTE'!$B$6:$F$814,3,0)),"",VLOOKUP(C14,'START LİSTE'!$B$6:$F$814,3,0))</f>
        <v>ISPARTA</v>
      </c>
      <c r="C16" s="34">
        <v>322</v>
      </c>
      <c r="D16" s="16" t="str">
        <f>IF(ISERROR(VLOOKUP($C16,'START LİSTE'!$B$6:$F$814,2,0)),"",VLOOKUP($C16,'START LİSTE'!$B$6:$F$814,2,0))</f>
        <v>ASLIHAN EROL</v>
      </c>
      <c r="E16" s="17" t="str">
        <f>IF(ISERROR(VLOOKUP($C16,'START LİSTE'!$B$6:$F$814,4,0)),"",VLOOKUP($C16,'START LİSTE'!$B$6:$F$814,4,0))</f>
        <v>T</v>
      </c>
      <c r="F16" s="133">
        <f>IF(ISERROR(VLOOKUP($C16,'FERDİ SONUÇ'!$B$6:$H$1007,6,0)),"",VLOOKUP($C16,'FERDİ SONUÇ'!$B$6:$H$1007,6,0))</f>
        <v>526</v>
      </c>
      <c r="G16" s="19">
        <f>IF(OR(E16="",F16="DQ",F16="DNF",F16="DNS",F16=""),"-",VLOOKUP(C16,'FERDİ SONUÇ'!$B$6:$H$1007,7,0))</f>
        <v>3</v>
      </c>
      <c r="H16" s="19">
        <f>IF(OR(E16="",E16="F",F16="DQ",F16="DNF",F16="DNS",F16=""),"-",VLOOKUP(C16,'FERDİ SONUÇ'!$B$6:$H$1007,7,0))</f>
        <v>3</v>
      </c>
      <c r="I16" s="20">
        <f>IF(ISERROR(SMALL(H14:H17,3)),"-",SMALL(H14:H17,3))</f>
        <v>5</v>
      </c>
      <c r="J16" s="22">
        <f>IF(C14="","",IF(OR(I14="-",I15="-",I16="-"),"DQ",SUM(I14,I15,I16)))</f>
        <v>9</v>
      </c>
      <c r="BA16" s="2">
        <v>1014</v>
      </c>
    </row>
    <row r="17" spans="1:53" ht="15" customHeight="1">
      <c r="A17" s="14"/>
      <c r="B17" s="15"/>
      <c r="C17" s="34">
        <v>323</v>
      </c>
      <c r="D17" s="16" t="str">
        <f>IF(ISERROR(VLOOKUP($C17,'START LİSTE'!$B$6:$F$814,2,0)),"",VLOOKUP($C17,'START LİSTE'!$B$6:$F$814,2,0))</f>
        <v>HATİCE ÖZBALCI</v>
      </c>
      <c r="E17" s="17" t="str">
        <f>IF(ISERROR(VLOOKUP($C17,'START LİSTE'!$B$6:$F$814,4,0)),"",VLOOKUP($C17,'START LİSTE'!$B$6:$F$814,4,0))</f>
        <v>T</v>
      </c>
      <c r="F17" s="133">
        <f>IF(ISERROR(VLOOKUP($C17,'FERDİ SONUÇ'!$B$6:$H$1007,6,0)),"",VLOOKUP($C17,'FERDİ SONUÇ'!$B$6:$H$1007,6,0))</f>
        <v>534</v>
      </c>
      <c r="G17" s="19">
        <f>IF(OR(E17="",F17="DQ",F17="DNF",F17="DNS",F17=""),"-",VLOOKUP(C17,'FERDİ SONUÇ'!$B$6:$H$1007,7,0))</f>
        <v>5</v>
      </c>
      <c r="H17" s="19">
        <f>IF(OR(E17="",E17="F",F17="DQ",F17="DNF",F17="DNS",F17=""),"-",VLOOKUP(C17,'FERDİ SONUÇ'!$B$6:$H$1007,7,0))</f>
        <v>5</v>
      </c>
      <c r="I17" s="20">
        <f>IF(ISERROR(SMALL(H14:H17,4)),"-",SMALL(H14:H17,4))</f>
        <v>8</v>
      </c>
      <c r="J17" s="21"/>
      <c r="BA17" s="2">
        <v>1015</v>
      </c>
    </row>
    <row r="18" spans="1:53" ht="15" customHeight="1">
      <c r="A18" s="6"/>
      <c r="B18" s="7"/>
      <c r="C18" s="33">
        <v>200</v>
      </c>
      <c r="D18" s="8" t="str">
        <f>IF(ISERROR(VLOOKUP($C18,'START LİSTE'!$B$6:$F$814,2,0)),"",VLOOKUP($C18,'START LİSTE'!$B$6:$F$814,2,0))</f>
        <v>HÜLYA BALAMİR</v>
      </c>
      <c r="E18" s="9" t="str">
        <f>IF(ISERROR(VLOOKUP($C18,'START LİSTE'!$B$6:$F$814,4,0)),"",VLOOKUP($C18,'START LİSTE'!$B$6:$F$814,4,0))</f>
        <v>T</v>
      </c>
      <c r="F18" s="132">
        <f>IF(ISERROR(VLOOKUP($C18,'FERDİ SONUÇ'!$B$6:$H$1007,6,0)),"",VLOOKUP($C18,'FERDİ SONUÇ'!$B$6:$H$1007,6,0))</f>
        <v>560</v>
      </c>
      <c r="G18" s="9">
        <f>IF(OR(E18="",F18="DQ",F18="DNF",F18="DNS",F18=""),"-",VLOOKUP(C18,'FERDİ SONUÇ'!$B$6:$H$1007,7,0))</f>
        <v>12</v>
      </c>
      <c r="H18" s="9">
        <f>IF(OR(E18="",E18="F",F18="DQ",F18="DNF",F18="DNS",F18=""),"-",VLOOKUP(C18,'FERDİ SONUÇ'!$B$6:$H$1007,7,0))</f>
        <v>12</v>
      </c>
      <c r="I18" s="12">
        <f>IF(ISERROR(SMALL(H18:H21,1)),"-",SMALL(H18:H21,1))</f>
        <v>12</v>
      </c>
      <c r="J18" s="13"/>
      <c r="BA18" s="2">
        <v>1018</v>
      </c>
    </row>
    <row r="19" spans="1:53" ht="15" customHeight="1">
      <c r="A19" s="14"/>
      <c r="B19" s="15"/>
      <c r="C19" s="34">
        <v>201</v>
      </c>
      <c r="D19" s="16" t="str">
        <f>IF(ISERROR(VLOOKUP($C19,'START LİSTE'!$B$6:$F$814,2,0)),"",VLOOKUP($C19,'START LİSTE'!$B$6:$F$814,2,0))</f>
        <v>SEVİLAY SALDIRAN</v>
      </c>
      <c r="E19" s="17" t="str">
        <f>IF(ISERROR(VLOOKUP($C19,'START LİSTE'!$B$6:$F$814,4,0)),"",VLOOKUP($C19,'START LİSTE'!$B$6:$F$814,4,0))</f>
        <v>T</v>
      </c>
      <c r="F19" s="133">
        <f>IF(ISERROR(VLOOKUP($C19,'FERDİ SONUÇ'!$B$6:$H$1007,6,0)),"",VLOOKUP($C19,'FERDİ SONUÇ'!$B$6:$H$1007,6,0))</f>
        <v>612</v>
      </c>
      <c r="G19" s="17">
        <f>IF(OR(E19="",F19="DQ",F19="DNF",F19="DNS",F19=""),"-",VLOOKUP(C19,'FERDİ SONUÇ'!$B$6:$H$1007,7,0))</f>
        <v>16</v>
      </c>
      <c r="H19" s="17">
        <f>IF(OR(E19="",E19="F",F19="DQ",F19="DNF",F19="DNS",F19=""),"-",VLOOKUP(C19,'FERDİ SONUÇ'!$B$6:$H$1007,7,0))</f>
        <v>16</v>
      </c>
      <c r="I19" s="20">
        <f>IF(ISERROR(SMALL(H18:H21,2)),"-",SMALL(H18:H21,2))</f>
        <v>16</v>
      </c>
      <c r="J19" s="21"/>
      <c r="BA19" s="2">
        <v>1019</v>
      </c>
    </row>
    <row r="20" spans="1:53" ht="15" customHeight="1">
      <c r="A20" s="35">
        <f>IF(AND(B20&lt;&gt;"",J20&lt;&gt;"DQ"),COUNT(J$6:J$65)-(RANK(J20,J$6:J$65)+COUNTIF(J$6:J20,J20))+2,IF(C18&lt;&gt;"",BA20,""))</f>
        <v>5</v>
      </c>
      <c r="B20" s="15" t="str">
        <f>IF(ISERROR(VLOOKUP(C18,'START LİSTE'!$B$6:$F$814,3,0)),"",VLOOKUP(C18,'START LİSTE'!$B$6:$F$814,3,0))</f>
        <v>DENİZLİ</v>
      </c>
      <c r="C20" s="34">
        <v>202</v>
      </c>
      <c r="D20" s="16" t="str">
        <f>IF(ISERROR(VLOOKUP($C20,'START LİSTE'!$B$6:$F$814,2,0)),"",VLOOKUP($C20,'START LİSTE'!$B$6:$F$814,2,0))</f>
        <v>CEYLAN DEMİR</v>
      </c>
      <c r="E20" s="17" t="str">
        <f>IF(ISERROR(VLOOKUP($C20,'START LİSTE'!$B$6:$F$814,4,0)),"",VLOOKUP($C20,'START LİSTE'!$B$6:$F$814,4,0))</f>
        <v>T</v>
      </c>
      <c r="F20" s="133">
        <f>IF(ISERROR(VLOOKUP($C20,'FERDİ SONUÇ'!$B$6:$H$1007,6,0)),"",VLOOKUP($C20,'FERDİ SONUÇ'!$B$6:$H$1007,6,0))</f>
        <v>619</v>
      </c>
      <c r="G20" s="17">
        <f>IF(OR(E20="",F20="DQ",F20="DNF",F20="DNS",F20=""),"-",VLOOKUP(C20,'FERDİ SONUÇ'!$B$6:$H$1007,7,0))</f>
        <v>19</v>
      </c>
      <c r="H20" s="17">
        <f>IF(OR(E20="",E20="F",F20="DQ",F20="DNF",F20="DNS",F20=""),"-",VLOOKUP(C20,'FERDİ SONUÇ'!$B$6:$H$1007,7,0))</f>
        <v>19</v>
      </c>
      <c r="I20" s="20">
        <f>IF(ISERROR(SMALL(H18:H21,3)),"-",SMALL(H18:H21,3))</f>
        <v>19</v>
      </c>
      <c r="J20" s="22">
        <f>IF(C18="","",IF(OR(I18="-",I19="-",I20="-"),"DQ",SUM(I18,I19,I20)))</f>
        <v>47</v>
      </c>
      <c r="BA20" s="2">
        <v>1020</v>
      </c>
    </row>
    <row r="21" spans="1:53" ht="15" customHeight="1">
      <c r="A21" s="14"/>
      <c r="B21" s="15"/>
      <c r="C21" s="34"/>
      <c r="D21" s="16">
        <f>IF(ISERROR(VLOOKUP($C21,'START LİSTE'!$B$6:$F$814,2,0)),"",VLOOKUP($C21,'START LİSTE'!$B$6:$F$814,2,0))</f>
      </c>
      <c r="E21" s="17">
        <f>IF(ISERROR(VLOOKUP($C21,'START LİSTE'!$B$6:$F$814,4,0)),"",VLOOKUP($C21,'START LİSTE'!$B$6:$F$814,4,0))</f>
      </c>
      <c r="F21" s="133">
        <f>IF(ISERROR(VLOOKUP($C21,'FERDİ SONUÇ'!$B$6:$H$1007,6,0)),"",VLOOKUP($C21,'FERDİ SONUÇ'!$B$6:$H$1007,6,0))</f>
      </c>
      <c r="G21" s="17" t="str">
        <f>IF(OR(E21="",F21="DQ",F21="DNF",F21="DNS",F21=""),"-",VLOOKUP(C21,'FERDİ SONUÇ'!$B$6:$H$1007,7,0))</f>
        <v>-</v>
      </c>
      <c r="H21" s="17" t="str">
        <f>IF(OR(E21="",E21="F",F21="DQ",F21="DNF",F21="DNS",F21=""),"-",VLOOKUP(C21,'FERDİ SONUÇ'!$B$6:$H$1007,7,0))</f>
        <v>-</v>
      </c>
      <c r="I21" s="20" t="str">
        <f>IF(ISERROR(SMALL(H18:H21,4)),"-",SMALL(H18:H21,4))</f>
        <v>-</v>
      </c>
      <c r="J21" s="21"/>
      <c r="BA21" s="2">
        <v>1021</v>
      </c>
    </row>
    <row r="22" spans="1:53" ht="15" customHeight="1">
      <c r="A22" s="6"/>
      <c r="B22" s="7"/>
      <c r="C22" s="33">
        <v>30</v>
      </c>
      <c r="D22" s="8" t="str">
        <f>IF(ISERROR(VLOOKUP($C22,'START LİSTE'!$B$6:$F$814,2,0)),"",VLOOKUP($C22,'START LİSTE'!$B$6:$F$814,2,0))</f>
        <v>BAHAR YARIMTEPE</v>
      </c>
      <c r="E22" s="9" t="str">
        <f>IF(ISERROR(VLOOKUP($C22,'START LİSTE'!$B$6:$F$814,4,0)),"",VLOOKUP($C22,'START LİSTE'!$B$6:$F$814,4,0))</f>
        <v>T</v>
      </c>
      <c r="F22" s="132">
        <f>IF(ISERROR(VLOOKUP($C22,'FERDİ SONUÇ'!$B$6:$H$1007,6,0)),"",VLOOKUP($C22,'FERDİ SONUÇ'!$B$6:$H$1007,6,0))</f>
        <v>537</v>
      </c>
      <c r="G22" s="9">
        <f>IF(OR(E22="",F22="DQ",F22="DNF",F22="DNS",F22=""),"-",VLOOKUP(C22,'FERDİ SONUÇ'!$B$6:$H$1007,7,0))</f>
        <v>6</v>
      </c>
      <c r="H22" s="9">
        <f>IF(OR(E22="",E22="F",F22="DQ",F22="DNF",F22="DNS",F22=""),"-",VLOOKUP(C22,'FERDİ SONUÇ'!$B$6:$H$1007,7,0))</f>
        <v>6</v>
      </c>
      <c r="I22" s="12">
        <f>IF(ISERROR(SMALL(H22:H25,1)),"-",SMALL(H22:H25,1))</f>
        <v>6</v>
      </c>
      <c r="J22" s="13"/>
      <c r="BA22" s="2">
        <v>1024</v>
      </c>
    </row>
    <row r="23" spans="1:53" ht="15" customHeight="1">
      <c r="A23" s="14"/>
      <c r="B23" s="15"/>
      <c r="C23" s="34">
        <v>31</v>
      </c>
      <c r="D23" s="16" t="str">
        <f>IF(ISERROR(VLOOKUP($C23,'START LİSTE'!$B$6:$F$814,2,0)),"",VLOOKUP($C23,'START LİSTE'!$B$6:$F$814,2,0))</f>
        <v>SULTAN ŞAHAN</v>
      </c>
      <c r="E23" s="17" t="str">
        <f>IF(ISERROR(VLOOKUP($C23,'START LİSTE'!$B$6:$F$814,4,0)),"",VLOOKUP($C23,'START LİSTE'!$B$6:$F$814,4,0))</f>
        <v>T</v>
      </c>
      <c r="F23" s="133">
        <f>IF(ISERROR(VLOOKUP($C23,'FERDİ SONUÇ'!$B$6:$H$1007,6,0)),"",VLOOKUP($C23,'FERDİ SONUÇ'!$B$6:$H$1007,6,0))</f>
        <v>614</v>
      </c>
      <c r="G23" s="17">
        <f>IF(OR(E23="",F23="DQ",F23="DNF",F23="DNS",F23=""),"-",VLOOKUP(C23,'FERDİ SONUÇ'!$B$6:$H$1007,7,0))</f>
        <v>17</v>
      </c>
      <c r="H23" s="17">
        <f>IF(OR(E23="",E23="F",F23="DQ",F23="DNF",F23="DNS",F23=""),"-",VLOOKUP(C23,'FERDİ SONUÇ'!$B$6:$H$1007,7,0))</f>
        <v>17</v>
      </c>
      <c r="I23" s="20">
        <f>IF(ISERROR(SMALL(H22:H25,2)),"-",SMALL(H22:H25,2))</f>
        <v>14</v>
      </c>
      <c r="J23" s="21"/>
      <c r="BA23" s="2">
        <v>1025</v>
      </c>
    </row>
    <row r="24" spans="1:53" ht="15" customHeight="1">
      <c r="A24" s="35">
        <f>IF(AND(B24&lt;&gt;"",J24&lt;&gt;"DQ"),COUNT(J$6:J$65)-(RANK(J24,J$6:J$65)+COUNTIF(J$6:J24,J24))+2,IF(C22&lt;&gt;"",BA24,""))</f>
        <v>4</v>
      </c>
      <c r="B24" s="15" t="str">
        <f>IF(ISERROR(VLOOKUP(C22,'START LİSTE'!$B$6:$F$814,3,0)),"",VLOOKUP(C22,'START LİSTE'!$B$6:$F$814,3,0))</f>
        <v>AFYONKARAHİSAR</v>
      </c>
      <c r="C24" s="34">
        <v>32</v>
      </c>
      <c r="D24" s="16" t="str">
        <f>IF(ISERROR(VLOOKUP($C24,'START LİSTE'!$B$6:$F$814,2,0)),"",VLOOKUP($C24,'START LİSTE'!$B$6:$F$814,2,0))</f>
        <v>MERVE BALIK</v>
      </c>
      <c r="E24" s="17" t="str">
        <f>IF(ISERROR(VLOOKUP($C24,'START LİSTE'!$B$6:$F$814,4,0)),"",VLOOKUP($C24,'START LİSTE'!$B$6:$F$814,4,0))</f>
        <v>T</v>
      </c>
      <c r="F24" s="133">
        <f>IF(ISERROR(VLOOKUP($C24,'FERDİ SONUÇ'!$B$6:$H$1007,6,0)),"",VLOOKUP($C24,'FERDİ SONUÇ'!$B$6:$H$1007,6,0))</f>
        <v>635</v>
      </c>
      <c r="G24" s="17">
        <f>IF(OR(E24="",F24="DQ",F24="DNF",F24="DNS",F24=""),"-",VLOOKUP(C24,'FERDİ SONUÇ'!$B$6:$H$1007,7,0))</f>
        <v>21</v>
      </c>
      <c r="H24" s="17">
        <f>IF(OR(E24="",E24="F",F24="DQ",F24="DNF",F24="DNS",F24=""),"-",VLOOKUP(C24,'FERDİ SONUÇ'!$B$6:$H$1007,7,0))</f>
        <v>21</v>
      </c>
      <c r="I24" s="20">
        <f>IF(ISERROR(SMALL(H22:H25,3)),"-",SMALL(H22:H25,3))</f>
        <v>17</v>
      </c>
      <c r="J24" s="22">
        <f>IF(C22="","",IF(OR(I22="-",I23="-",I24="-"),"DQ",SUM(I22,I23,I24)))</f>
        <v>37</v>
      </c>
      <c r="BA24" s="2">
        <v>1026</v>
      </c>
    </row>
    <row r="25" spans="1:53" ht="15" customHeight="1">
      <c r="A25" s="14"/>
      <c r="B25" s="15"/>
      <c r="C25" s="34">
        <v>33</v>
      </c>
      <c r="D25" s="16" t="str">
        <f>IF(ISERROR(VLOOKUP($C25,'START LİSTE'!$B$6:$F$814,2,0)),"",VLOOKUP($C25,'START LİSTE'!$B$6:$F$814,2,0))</f>
        <v>MİRAY NİSA ÜRÜN</v>
      </c>
      <c r="E25" s="17" t="str">
        <f>IF(ISERROR(VLOOKUP($C25,'START LİSTE'!$B$6:$F$814,4,0)),"",VLOOKUP($C25,'START LİSTE'!$B$6:$F$814,4,0))</f>
        <v>T</v>
      </c>
      <c r="F25" s="133">
        <f>IF(ISERROR(VLOOKUP($C25,'FERDİ SONUÇ'!$B$6:$H$1007,6,0)),"",VLOOKUP($C25,'FERDİ SONUÇ'!$B$6:$H$1007,6,0))</f>
        <v>603</v>
      </c>
      <c r="G25" s="17">
        <f>IF(OR(E25="",F25="DQ",F25="DNF",F25="DNS",F25=""),"-",VLOOKUP(C25,'FERDİ SONUÇ'!$B$6:$H$1007,7,0))</f>
        <v>14</v>
      </c>
      <c r="H25" s="17">
        <f>IF(OR(E25="",E25="F",F25="DQ",F25="DNF",F25="DNS",F25=""),"-",VLOOKUP(C25,'FERDİ SONUÇ'!$B$6:$H$1007,7,0))</f>
        <v>14</v>
      </c>
      <c r="I25" s="20">
        <f>IF(ISERROR(SMALL(H22:H25,4)),"-",SMALL(H22:H25,4))</f>
        <v>21</v>
      </c>
      <c r="J25" s="21"/>
      <c r="BA25" s="2">
        <v>1027</v>
      </c>
    </row>
    <row r="26" spans="1:53" ht="15" customHeight="1">
      <c r="A26" s="6"/>
      <c r="B26" s="7"/>
      <c r="C26" s="33">
        <v>70</v>
      </c>
      <c r="D26" s="8" t="str">
        <f>IF(ISERROR(VLOOKUP($C26,'START LİSTE'!$B$6:$F$814,2,0)),"",VLOOKUP($C26,'START LİSTE'!$B$6:$F$814,2,0))</f>
        <v>SİBEL CAN</v>
      </c>
      <c r="E26" s="9" t="str">
        <f>IF(ISERROR(VLOOKUP($C26,'START LİSTE'!$B$6:$F$814,4,0)),"",VLOOKUP($C26,'START LİSTE'!$B$6:$F$814,4,0))</f>
        <v>T</v>
      </c>
      <c r="F26" s="132">
        <f>IF(ISERROR(VLOOKUP($C26,'FERDİ SONUÇ'!$B$6:$H$1007,6,0)),"",VLOOKUP($C26,'FERDİ SONUÇ'!$B$6:$H$1007,6,0))</f>
        <v>544</v>
      </c>
      <c r="G26" s="9">
        <f>IF(OR(E26="",F26="DQ",F26="DNF",F26="DNS",F26=""),"-",VLOOKUP(C26,'FERDİ SONUÇ'!$B$6:$H$1007,7,0))</f>
        <v>7</v>
      </c>
      <c r="H26" s="9">
        <f>IF(OR(E26="",E26="F",F26="DQ",F26="DNF",F26="DNS",F26=""),"-",VLOOKUP(C26,'FERDİ SONUÇ'!$B$6:$H$1007,7,0))</f>
        <v>7</v>
      </c>
      <c r="I26" s="12">
        <f>IF(ISERROR(SMALL(H26:H29,1)),"-",SMALL(H26:H29,1))</f>
        <v>2</v>
      </c>
      <c r="J26" s="13"/>
      <c r="BA26" s="2">
        <v>1030</v>
      </c>
    </row>
    <row r="27" spans="1:53" ht="15" customHeight="1">
      <c r="A27" s="14"/>
      <c r="B27" s="15"/>
      <c r="C27" s="34">
        <v>71</v>
      </c>
      <c r="D27" s="16" t="str">
        <f>IF(ISERROR(VLOOKUP($C27,'START LİSTE'!$B$6:$F$814,2,0)),"",VLOOKUP($C27,'START LİSTE'!$B$6:$F$814,2,0))</f>
        <v>HİRA NUR KARAKUŞ</v>
      </c>
      <c r="E27" s="17" t="str">
        <f>IF(ISERROR(VLOOKUP($C27,'START LİSTE'!$B$6:$F$814,4,0)),"",VLOOKUP($C27,'START LİSTE'!$B$6:$F$814,4,0))</f>
        <v>T</v>
      </c>
      <c r="F27" s="133">
        <f>IF(ISERROR(VLOOKUP($C27,'FERDİ SONUÇ'!$B$6:$H$1007,6,0)),"",VLOOKUP($C27,'FERDİ SONUÇ'!$B$6:$H$1007,6,0))</f>
        <v>549</v>
      </c>
      <c r="G27" s="17">
        <f>IF(OR(E27="",F27="DQ",F27="DNF",F27="DNS",F27=""),"-",VLOOKUP(C27,'FERDİ SONUÇ'!$B$6:$H$1007,7,0))</f>
        <v>9</v>
      </c>
      <c r="H27" s="17">
        <f>IF(OR(E27="",E27="F",F27="DQ",F27="DNF",F27="DNS",F27=""),"-",VLOOKUP(C27,'FERDİ SONUÇ'!$B$6:$H$1007,7,0))</f>
        <v>9</v>
      </c>
      <c r="I27" s="20">
        <f>IF(ISERROR(SMALL(H26:H29,2)),"-",SMALL(H26:H29,2))</f>
        <v>7</v>
      </c>
      <c r="J27" s="21"/>
      <c r="BA27" s="2">
        <v>1031</v>
      </c>
    </row>
    <row r="28" spans="1:53" ht="15" customHeight="1">
      <c r="A28" s="35">
        <f>IF(AND(B28&lt;&gt;"",J28&lt;&gt;"DQ"),COUNT(J$6:J$65)-(RANK(J28,J$6:J$65)+COUNTIF(J$6:J28,J28))+2,IF(C26&lt;&gt;"",BA28,""))</f>
        <v>2</v>
      </c>
      <c r="B28" s="15" t="str">
        <f>IF(ISERROR(VLOOKUP(C26,'START LİSTE'!$B$6:$F$814,3,0)),"",VLOOKUP(C26,'START LİSTE'!$B$6:$F$814,3,0))</f>
        <v>ANTALYA</v>
      </c>
      <c r="C28" s="34">
        <v>72</v>
      </c>
      <c r="D28" s="16" t="str">
        <f>IF(ISERROR(VLOOKUP($C28,'START LİSTE'!$B$6:$F$814,2,0)),"",VLOOKUP($C28,'START LİSTE'!$B$6:$F$814,2,0))</f>
        <v>ASLI ATAN</v>
      </c>
      <c r="E28" s="17" t="str">
        <f>IF(ISERROR(VLOOKUP($C28,'START LİSTE'!$B$6:$F$814,4,0)),"",VLOOKUP($C28,'START LİSTE'!$B$6:$F$814,4,0))</f>
        <v>T</v>
      </c>
      <c r="F28" s="133">
        <f>IF(ISERROR(VLOOKUP($C28,'FERDİ SONUÇ'!$B$6:$H$1007,6,0)),"",VLOOKUP($C28,'FERDİ SONUÇ'!$B$6:$H$1007,6,0))</f>
        <v>523</v>
      </c>
      <c r="G28" s="17">
        <f>IF(OR(E28="",F28="DQ",F28="DNF",F28="DNS",F28=""),"-",VLOOKUP(C28,'FERDİ SONUÇ'!$B$6:$H$1007,7,0))</f>
        <v>2</v>
      </c>
      <c r="H28" s="17">
        <f>IF(OR(E28="",E28="F",F28="DQ",F28="DNF",F28="DNS",F28=""),"-",VLOOKUP(C28,'FERDİ SONUÇ'!$B$6:$H$1007,7,0))</f>
        <v>2</v>
      </c>
      <c r="I28" s="20">
        <f>IF(ISERROR(SMALL(H26:H29,3)),"-",SMALL(H26:H29,3))</f>
        <v>9</v>
      </c>
      <c r="J28" s="22">
        <f>IF(C26="","",IF(OR(I26="-",I27="-",I28="-"),"DQ",SUM(I26,I27,I28)))</f>
        <v>18</v>
      </c>
      <c r="BA28" s="2">
        <v>1032</v>
      </c>
    </row>
    <row r="29" spans="1:53" ht="15" customHeight="1">
      <c r="A29" s="14"/>
      <c r="B29" s="15"/>
      <c r="C29" s="34">
        <v>73</v>
      </c>
      <c r="D29" s="16" t="str">
        <f>IF(ISERROR(VLOOKUP($C29,'START LİSTE'!$B$6:$F$814,2,0)),"",VLOOKUP($C29,'START LİSTE'!$B$6:$F$814,2,0))</f>
        <v>İREM DALCI</v>
      </c>
      <c r="E29" s="17" t="str">
        <f>IF(ISERROR(VLOOKUP($C29,'START LİSTE'!$B$6:$F$814,4,0)),"",VLOOKUP($C29,'START LİSTE'!$B$6:$F$814,4,0))</f>
        <v>T</v>
      </c>
      <c r="F29" s="133">
        <f>IF(ISERROR(VLOOKUP($C29,'FERDİ SONUÇ'!$B$6:$H$1007,6,0)),"",VLOOKUP($C29,'FERDİ SONUÇ'!$B$6:$H$1007,6,0))</f>
        <v>601</v>
      </c>
      <c r="G29" s="17">
        <f>IF(OR(E29="",F29="DQ",F29="DNF",F29="DNS",F29=""),"-",VLOOKUP(C29,'FERDİ SONUÇ'!$B$6:$H$1007,7,0))</f>
        <v>13</v>
      </c>
      <c r="H29" s="17">
        <f>IF(OR(E29="",E29="F",F29="DQ",F29="DNF",F29="DNS",F29=""),"-",VLOOKUP(C29,'FERDİ SONUÇ'!$B$6:$H$1007,7,0))</f>
        <v>13</v>
      </c>
      <c r="I29" s="20">
        <f>IF(ISERROR(SMALL(H26:H29,4)),"-",SMALL(H26:H29,4))</f>
        <v>13</v>
      </c>
      <c r="J29" s="21"/>
      <c r="BA29" s="2">
        <v>1033</v>
      </c>
    </row>
    <row r="30" spans="1:53" ht="15" customHeight="1">
      <c r="A30" s="6"/>
      <c r="B30" s="7"/>
      <c r="C30" s="33">
        <v>150</v>
      </c>
      <c r="D30" s="8" t="str">
        <f>IF(ISERROR(VLOOKUP($C30,'START LİSTE'!$B$6:$F$814,2,0)),"",VLOOKUP($C30,'START LİSTE'!$B$6:$F$814,2,0))</f>
        <v>ELİF SU KEYİK</v>
      </c>
      <c r="E30" s="9" t="str">
        <f>IF(ISERROR(VLOOKUP($C30,'START LİSTE'!$B$6:$F$814,4,0)),"",VLOOKUP($C30,'START LİSTE'!$B$6:$F$814,4,0))</f>
        <v>T</v>
      </c>
      <c r="F30" s="132">
        <f>IF(ISERROR(VLOOKUP($C30,'FERDİ SONUÇ'!$B$6:$H$1007,6,0)),"",VLOOKUP($C30,'FERDİ SONUÇ'!$B$6:$H$1007,6,0))</f>
        <v>912</v>
      </c>
      <c r="G30" s="9">
        <f>IF(OR(E30="",F30="DQ",F30="DNF",F30="DNS",F30=""),"-",VLOOKUP(C30,'FERDİ SONUÇ'!$B$6:$H$1007,7,0))</f>
        <v>25</v>
      </c>
      <c r="H30" s="9">
        <f>IF(OR(E30="",E30="F",F30="DQ",F30="DNF",F30="DNS",F30=""),"-",VLOOKUP(C30,'FERDİ SONUÇ'!$B$6:$H$1007,7,0))</f>
        <v>25</v>
      </c>
      <c r="I30" s="12">
        <f>IF(ISERROR(SMALL(H30:H33,1)),"-",SMALL(H30:H33,1))</f>
        <v>24</v>
      </c>
      <c r="J30" s="13"/>
      <c r="BA30" s="2">
        <v>1036</v>
      </c>
    </row>
    <row r="31" spans="1:53" ht="15" customHeight="1">
      <c r="A31" s="14"/>
      <c r="B31" s="15"/>
      <c r="C31" s="34">
        <v>151</v>
      </c>
      <c r="D31" s="16" t="str">
        <f>IF(ISERROR(VLOOKUP($C31,'START LİSTE'!$B$6:$F$814,2,0)),"",VLOOKUP($C31,'START LİSTE'!$B$6:$F$814,2,0))</f>
        <v>ŞERİFE BELGE</v>
      </c>
      <c r="E31" s="17" t="str">
        <f>IF(ISERROR(VLOOKUP($C31,'START LİSTE'!$B$6:$F$814,4,0)),"",VLOOKUP($C31,'START LİSTE'!$B$6:$F$814,4,0))</f>
        <v>T</v>
      </c>
      <c r="F31" s="133">
        <f>IF(ISERROR(VLOOKUP($C31,'FERDİ SONUÇ'!$B$6:$H$1007,6,0)),"",VLOOKUP($C31,'FERDİ SONUÇ'!$B$6:$H$1007,6,0))</f>
        <v>911</v>
      </c>
      <c r="G31" s="17">
        <f>IF(OR(E31="",F31="DQ",F31="DNF",F31="DNS",F31=""),"-",VLOOKUP(C31,'FERDİ SONUÇ'!$B$6:$H$1007,7,0))</f>
        <v>24</v>
      </c>
      <c r="H31" s="17">
        <f>IF(OR(E31="",E31="F",F31="DQ",F31="DNF",F31="DNS",F31=""),"-",VLOOKUP(C31,'FERDİ SONUÇ'!$B$6:$H$1007,7,0))</f>
        <v>24</v>
      </c>
      <c r="I31" s="20">
        <f>IF(ISERROR(SMALL(H30:H33,2)),"-",SMALL(H30:H33,2))</f>
        <v>25</v>
      </c>
      <c r="J31" s="21"/>
      <c r="BA31" s="2">
        <v>1037</v>
      </c>
    </row>
    <row r="32" spans="1:53" ht="15" customHeight="1">
      <c r="A32" s="35">
        <f>IF(AND(B32&lt;&gt;"",J32&lt;&gt;"DQ"),COUNT(J$6:J$65)-(RANK(J32,J$6:J$65)+COUNTIF(J$6:J32,J32))+2,IF(C30&lt;&gt;"",BA32,""))</f>
        <v>7</v>
      </c>
      <c r="B32" s="15" t="str">
        <f>IF(ISERROR(VLOOKUP(C30,'START LİSTE'!$B$6:$F$814,3,0)),"",VLOOKUP(C30,'START LİSTE'!$B$6:$F$814,3,0))</f>
        <v>BURDUR</v>
      </c>
      <c r="C32" s="34">
        <v>152</v>
      </c>
      <c r="D32" s="16" t="str">
        <f>IF(ISERROR(VLOOKUP($C32,'START LİSTE'!$B$6:$F$814,2,0)),"",VLOOKUP($C32,'START LİSTE'!$B$6:$F$814,2,0))</f>
        <v>GAMZE GÜZELOĞLU</v>
      </c>
      <c r="E32" s="17" t="str">
        <f>IF(ISERROR(VLOOKUP($C32,'START LİSTE'!$B$6:$F$814,4,0)),"",VLOOKUP($C32,'START LİSTE'!$B$6:$F$814,4,0))</f>
        <v>T</v>
      </c>
      <c r="F32" s="133">
        <f>IF(ISERROR(VLOOKUP($C32,'FERDİ SONUÇ'!$B$6:$H$1007,6,0)),"",VLOOKUP($C32,'FERDİ SONUÇ'!$B$6:$H$1007,6,0))</f>
        <v>919</v>
      </c>
      <c r="G32" s="17">
        <f>IF(OR(E32="",F32="DQ",F32="DNF",F32="DNS",F32=""),"-",VLOOKUP(C32,'FERDİ SONUÇ'!$B$6:$H$1007,7,0))</f>
        <v>27</v>
      </c>
      <c r="H32" s="17">
        <f>IF(OR(E32="",E32="F",F32="DQ",F32="DNF",F32="DNS",F32=""),"-",VLOOKUP(C32,'FERDİ SONUÇ'!$B$6:$H$1007,7,0))</f>
        <v>27</v>
      </c>
      <c r="I32" s="20">
        <f>IF(ISERROR(SMALL(H30:H33,3)),"-",SMALL(H30:H33,3))</f>
        <v>26</v>
      </c>
      <c r="J32" s="22">
        <f>IF(C30="","",IF(OR(I30="-",I31="-",I32="-"),"DQ",SUM(I30,I31,I32)))</f>
        <v>75</v>
      </c>
      <c r="BA32" s="2">
        <v>1038</v>
      </c>
    </row>
    <row r="33" spans="1:53" ht="15" customHeight="1">
      <c r="A33" s="14"/>
      <c r="B33" s="15"/>
      <c r="C33" s="34">
        <v>155</v>
      </c>
      <c r="D33" s="16" t="str">
        <f>IF(ISERROR(VLOOKUP($C33,'START LİSTE'!$B$6:$F$814,2,0)),"",VLOOKUP($C33,'START LİSTE'!$B$6:$F$814,2,0))</f>
        <v>MERVE ŞENOL</v>
      </c>
      <c r="E33" s="17" t="str">
        <f>IF(ISERROR(VLOOKUP($C33,'START LİSTE'!$B$6:$F$814,4,0)),"",VLOOKUP($C33,'START LİSTE'!$B$6:$F$814,4,0))</f>
        <v>T</v>
      </c>
      <c r="F33" s="133">
        <f>IF(ISERROR(VLOOKUP($C33,'FERDİ SONUÇ'!$B$6:$H$1007,6,0)),"",VLOOKUP($C33,'FERDİ SONUÇ'!$B$6:$H$1007,6,0))</f>
        <v>916</v>
      </c>
      <c r="G33" s="17">
        <f>IF(OR(E33="",F33="DQ",F33="DNF",F33="DNS",F33=""),"-",VLOOKUP(C33,'FERDİ SONUÇ'!$B$6:$H$1007,7,0))</f>
        <v>26</v>
      </c>
      <c r="H33" s="17">
        <f>IF(OR(E33="",E33="F",F33="DQ",F33="DNF",F33="DNS",F33=""),"-",VLOOKUP(C33,'FERDİ SONUÇ'!$B$6:$H$1007,7,0))</f>
        <v>26</v>
      </c>
      <c r="I33" s="20">
        <f>IF(ISERROR(SMALL(H30:H33,4)),"-",SMALL(H30:H33,4))</f>
        <v>27</v>
      </c>
      <c r="J33" s="21"/>
      <c r="BA33" s="2">
        <v>1039</v>
      </c>
    </row>
    <row r="34" spans="1:53" ht="15" customHeight="1">
      <c r="A34" s="6"/>
      <c r="B34" s="7"/>
      <c r="C34" s="33"/>
      <c r="D34" s="8">
        <f>IF(ISERROR(VLOOKUP($C34,'START LİSTE'!$B$6:$F$814,2,0)),"",VLOOKUP($C34,'START LİSTE'!$B$6:$F$814,2,0))</f>
      </c>
      <c r="E34" s="9">
        <f>IF(ISERROR(VLOOKUP($C34,'START LİSTE'!$B$6:$F$814,4,0)),"",VLOOKUP($C34,'START LİSTE'!$B$6:$F$814,4,0))</f>
      </c>
      <c r="F34" s="132">
        <f>IF(ISERROR(VLOOKUP($C34,'FERDİ SONUÇ'!$B$6:$H$1007,6,0)),"",VLOOKUP($C34,'FERDİ SONUÇ'!$B$6:$H$1007,6,0))</f>
      </c>
      <c r="G34" s="9" t="str">
        <f>IF(OR(E34="",F34="DQ",F34="DNF",F34="DNS",F34=""),"-",VLOOKUP(C34,'FERDİ SONUÇ'!$B$6:$H$1007,7,0))</f>
        <v>-</v>
      </c>
      <c r="H34" s="9" t="str">
        <f>IF(OR(E34="",E34="F",F34="DQ",F34="DNF",F34="DNS",F34=""),"-",VLOOKUP(C34,'FERDİ SONUÇ'!$B$6:$H$1007,7,0))</f>
        <v>-</v>
      </c>
      <c r="I34" s="12" t="str">
        <f>IF(ISERROR(SMALL(H34:H37,1)),"-",SMALL(H34:H37,1))</f>
        <v>-</v>
      </c>
      <c r="J34" s="13"/>
      <c r="BA34" s="2">
        <v>1042</v>
      </c>
    </row>
    <row r="35" spans="1:53" ht="15" customHeight="1">
      <c r="A35" s="14"/>
      <c r="B35" s="15"/>
      <c r="C35" s="34"/>
      <c r="D35" s="16">
        <f>IF(ISERROR(VLOOKUP($C35,'START LİSTE'!$B$6:$F$814,2,0)),"",VLOOKUP($C35,'START LİSTE'!$B$6:$F$814,2,0))</f>
      </c>
      <c r="E35" s="17">
        <f>IF(ISERROR(VLOOKUP($C35,'START LİSTE'!$B$6:$F$814,4,0)),"",VLOOKUP($C35,'START LİSTE'!$B$6:$F$814,4,0))</f>
      </c>
      <c r="F35" s="133">
        <f>IF(ISERROR(VLOOKUP($C35,'FERDİ SONUÇ'!$B$6:$H$1007,6,0)),"",VLOOKUP($C35,'FERDİ SONUÇ'!$B$6:$H$1007,6,0))</f>
      </c>
      <c r="G35" s="17" t="str">
        <f>IF(OR(E35="",F35="DQ",F35="DNF",F35="DNS",F35=""),"-",VLOOKUP(C35,'FERDİ SONUÇ'!$B$6:$H$1007,7,0))</f>
        <v>-</v>
      </c>
      <c r="H35" s="17" t="str">
        <f>IF(OR(E35="",E35="F",F35="DQ",F35="DNF",F35="DNS",F35=""),"-",VLOOKUP(C35,'FERDİ SONUÇ'!$B$6:$H$1007,7,0))</f>
        <v>-</v>
      </c>
      <c r="I35" s="20" t="str">
        <f>IF(ISERROR(SMALL(H34:H37,2)),"-",SMALL(H34:H37,2))</f>
        <v>-</v>
      </c>
      <c r="J35" s="21"/>
      <c r="BA35" s="2">
        <v>1043</v>
      </c>
    </row>
    <row r="36" spans="1:53" ht="15" customHeight="1">
      <c r="A36" s="35">
        <f>IF(AND(B36&lt;&gt;"",J36&lt;&gt;"DQ"),COUNT(J$6:J$65)-(RANK(J36,J$6:J$65)+COUNTIF(J$6:J36,J36))+2,IF(C34&lt;&gt;"",BA36,""))</f>
      </c>
      <c r="B36" s="15">
        <f>IF(ISERROR(VLOOKUP(C34,'START LİSTE'!$B$6:$F$814,3,0)),"",VLOOKUP(C34,'START LİSTE'!$B$6:$F$814,3,0))</f>
      </c>
      <c r="C36" s="34"/>
      <c r="D36" s="16">
        <f>IF(ISERROR(VLOOKUP($C36,'START LİSTE'!$B$6:$F$814,2,0)),"",VLOOKUP($C36,'START LİSTE'!$B$6:$F$814,2,0))</f>
      </c>
      <c r="E36" s="17">
        <f>IF(ISERROR(VLOOKUP($C36,'START LİSTE'!$B$6:$F$814,4,0)),"",VLOOKUP($C36,'START LİSTE'!$B$6:$F$814,4,0))</f>
      </c>
      <c r="F36" s="133">
        <f>IF(ISERROR(VLOOKUP($C36,'FERDİ SONUÇ'!$B$6:$H$1007,6,0)),"",VLOOKUP($C36,'FERDİ SONUÇ'!$B$6:$H$1007,6,0))</f>
      </c>
      <c r="G36" s="17" t="str">
        <f>IF(OR(E36="",F36="DQ",F36="DNF",F36="DNS",F36=""),"-",VLOOKUP(C36,'FERDİ SONUÇ'!$B$6:$H$1007,7,0))</f>
        <v>-</v>
      </c>
      <c r="H36" s="17" t="str">
        <f>IF(OR(E36="",E36="F",F36="DQ",F36="DNF",F36="DNS",F36=""),"-",VLOOKUP(C36,'FERDİ SONUÇ'!$B$6:$H$1007,7,0))</f>
        <v>-</v>
      </c>
      <c r="I36" s="20" t="str">
        <f>IF(ISERROR(SMALL(H34:H37,3)),"-",SMALL(H34:H37,3))</f>
        <v>-</v>
      </c>
      <c r="J36" s="22">
        <f>IF(C34="","",IF(OR(I34="-",I35="-",I36="-"),"DQ",SUM(I34,I35,I36)))</f>
      </c>
      <c r="BA36" s="2">
        <v>1044</v>
      </c>
    </row>
    <row r="37" spans="1:53" ht="15" customHeight="1">
      <c r="A37" s="14"/>
      <c r="B37" s="15"/>
      <c r="C37" s="34"/>
      <c r="D37" s="16">
        <f>IF(ISERROR(VLOOKUP($C37,'START LİSTE'!$B$6:$F$814,2,0)),"",VLOOKUP($C37,'START LİSTE'!$B$6:$F$814,2,0))</f>
      </c>
      <c r="E37" s="17">
        <f>IF(ISERROR(VLOOKUP($C37,'START LİSTE'!$B$6:$F$814,4,0)),"",VLOOKUP($C37,'START LİSTE'!$B$6:$F$814,4,0))</f>
      </c>
      <c r="F37" s="133">
        <f>IF(ISERROR(VLOOKUP($C37,'FERDİ SONUÇ'!$B$6:$H$1007,6,0)),"",VLOOKUP($C37,'FERDİ SONUÇ'!$B$6:$H$1007,6,0))</f>
      </c>
      <c r="G37" s="17" t="str">
        <f>IF(OR(E37="",F37="DQ",F37="DNF",F37="DNS",F37=""),"-",VLOOKUP(C37,'FERDİ SONUÇ'!$B$6:$H$1007,7,0))</f>
        <v>-</v>
      </c>
      <c r="H37" s="17" t="str">
        <f>IF(OR(E37="",E37="F",F37="DQ",F37="DNF",F37="DNS",F37=""),"-",VLOOKUP(C37,'FERDİ SONUÇ'!$B$6:$H$1007,7,0))</f>
        <v>-</v>
      </c>
      <c r="I37" s="20" t="str">
        <f>IF(ISERROR(SMALL(H34:H37,4)),"-",SMALL(H34:H37,4))</f>
        <v>-</v>
      </c>
      <c r="J37" s="21"/>
      <c r="BA37" s="2">
        <v>1045</v>
      </c>
    </row>
    <row r="38" spans="1:53" ht="15" customHeight="1">
      <c r="A38" s="6"/>
      <c r="B38" s="7"/>
      <c r="C38" s="33"/>
      <c r="D38" s="8">
        <f>IF(ISERROR(VLOOKUP($C38,'START LİSTE'!$B$6:$F$814,2,0)),"",VLOOKUP($C38,'START LİSTE'!$B$6:$F$814,2,0))</f>
      </c>
      <c r="E38" s="9">
        <f>IF(ISERROR(VLOOKUP($C38,'START LİSTE'!$B$6:$F$814,4,0)),"",VLOOKUP($C38,'START LİSTE'!$B$6:$F$814,4,0))</f>
      </c>
      <c r="F38" s="132">
        <f>IF(ISERROR(VLOOKUP($C38,'FERDİ SONUÇ'!$B$6:$H$1007,6,0)),"",VLOOKUP($C38,'FERDİ SONUÇ'!$B$6:$H$1007,6,0))</f>
      </c>
      <c r="G38" s="9" t="str">
        <f>IF(OR(E38="",F38="DQ",F38="DNF",F38="DNS",F38=""),"-",VLOOKUP(C38,'FERDİ SONUÇ'!$B$6:$H$1007,7,0))</f>
        <v>-</v>
      </c>
      <c r="H38" s="9" t="str">
        <f>IF(OR(E38="",E38="F",F38="DQ",F38="DNF",F38="DNS",F38=""),"-",VLOOKUP(C38,'FERDİ SONUÇ'!$B$6:$H$1007,7,0))</f>
        <v>-</v>
      </c>
      <c r="I38" s="12" t="str">
        <f>IF(ISERROR(SMALL(H38:H41,1)),"-",SMALL(H38:H41,1))</f>
        <v>-</v>
      </c>
      <c r="J38" s="13"/>
      <c r="BA38" s="2">
        <v>1048</v>
      </c>
    </row>
    <row r="39" spans="1:53" ht="15" customHeight="1">
      <c r="A39" s="14"/>
      <c r="B39" s="15"/>
      <c r="C39" s="34"/>
      <c r="D39" s="16">
        <f>IF(ISERROR(VLOOKUP($C39,'START LİSTE'!$B$6:$F$814,2,0)),"",VLOOKUP($C39,'START LİSTE'!$B$6:$F$814,2,0))</f>
      </c>
      <c r="E39" s="17">
        <f>IF(ISERROR(VLOOKUP($C39,'START LİSTE'!$B$6:$F$814,4,0)),"",VLOOKUP($C39,'START LİSTE'!$B$6:$F$814,4,0))</f>
      </c>
      <c r="F39" s="133">
        <f>IF(ISERROR(VLOOKUP($C39,'FERDİ SONUÇ'!$B$6:$H$1007,6,0)),"",VLOOKUP($C39,'FERDİ SONUÇ'!$B$6:$H$1007,6,0))</f>
      </c>
      <c r="G39" s="17" t="str">
        <f>IF(OR(E39="",F39="DQ",F39="DNF",F39="DNS",F39=""),"-",VLOOKUP(C39,'FERDİ SONUÇ'!$B$6:$H$1007,7,0))</f>
        <v>-</v>
      </c>
      <c r="H39" s="17" t="str">
        <f>IF(OR(E39="",E39="F",F39="DQ",F39="DNF",F39="DNS",F39=""),"-",VLOOKUP(C39,'FERDİ SONUÇ'!$B$6:$H$1007,7,0))</f>
        <v>-</v>
      </c>
      <c r="I39" s="20" t="str">
        <f>IF(ISERROR(SMALL(H38:H41,2)),"-",SMALL(H38:H41,2))</f>
        <v>-</v>
      </c>
      <c r="J39" s="21"/>
      <c r="BA39" s="2">
        <v>1049</v>
      </c>
    </row>
    <row r="40" spans="1:53" ht="15" customHeight="1">
      <c r="A40" s="35">
        <f>IF(AND(B40&lt;&gt;"",J40&lt;&gt;"DQ"),COUNT(J$6:J$65)-(RANK(J40,J$6:J$65)+COUNTIF(J$6:J40,J40))+2,IF(C38&lt;&gt;"",BA40,""))</f>
      </c>
      <c r="B40" s="15">
        <f>IF(ISERROR(VLOOKUP(C38,'START LİSTE'!$B$6:$F$814,3,0)),"",VLOOKUP(C38,'START LİSTE'!$B$6:$F$814,3,0))</f>
      </c>
      <c r="C40" s="34"/>
      <c r="D40" s="16">
        <f>IF(ISERROR(VLOOKUP($C40,'START LİSTE'!$B$6:$F$814,2,0)),"",VLOOKUP($C40,'START LİSTE'!$B$6:$F$814,2,0))</f>
      </c>
      <c r="E40" s="17">
        <f>IF(ISERROR(VLOOKUP($C40,'START LİSTE'!$B$6:$F$814,4,0)),"",VLOOKUP($C40,'START LİSTE'!$B$6:$F$814,4,0))</f>
      </c>
      <c r="F40" s="133">
        <f>IF(ISERROR(VLOOKUP($C40,'FERDİ SONUÇ'!$B$6:$H$1007,6,0)),"",VLOOKUP($C40,'FERDİ SONUÇ'!$B$6:$H$1007,6,0))</f>
      </c>
      <c r="G40" s="17" t="str">
        <f>IF(OR(E40="",F40="DQ",F40="DNF",F40="DNS",F40=""),"-",VLOOKUP(C40,'FERDİ SONUÇ'!$B$6:$H$1007,7,0))</f>
        <v>-</v>
      </c>
      <c r="H40" s="17" t="str">
        <f>IF(OR(E40="",E40="F",F40="DQ",F40="DNF",F40="DNS",F40=""),"-",VLOOKUP(C40,'FERDİ SONUÇ'!$B$6:$H$1007,7,0))</f>
        <v>-</v>
      </c>
      <c r="I40" s="20" t="str">
        <f>IF(ISERROR(SMALL(H38:H41,3)),"-",SMALL(H38:H41,3))</f>
        <v>-</v>
      </c>
      <c r="J40" s="22">
        <f>IF(C38="","",IF(OR(I38="-",I39="-",I40="-"),"DQ",SUM(I38,I39,I40)))</f>
      </c>
      <c r="BA40" s="2">
        <v>1050</v>
      </c>
    </row>
    <row r="41" spans="1:53" ht="15" customHeight="1">
      <c r="A41" s="14"/>
      <c r="B41" s="15"/>
      <c r="C41" s="34"/>
      <c r="D41" s="16">
        <f>IF(ISERROR(VLOOKUP($C41,'START LİSTE'!$B$6:$F$814,2,0)),"",VLOOKUP($C41,'START LİSTE'!$B$6:$F$814,2,0))</f>
      </c>
      <c r="E41" s="17">
        <f>IF(ISERROR(VLOOKUP($C41,'START LİSTE'!$B$6:$F$814,4,0)),"",VLOOKUP($C41,'START LİSTE'!$B$6:$F$814,4,0))</f>
      </c>
      <c r="F41" s="133">
        <f>IF(ISERROR(VLOOKUP($C41,'FERDİ SONUÇ'!$B$6:$H$1007,6,0)),"",VLOOKUP($C41,'FERDİ SONUÇ'!$B$6:$H$1007,6,0))</f>
      </c>
      <c r="G41" s="17" t="str">
        <f>IF(OR(E41="",F41="DQ",F41="DNF",F41="DNS",F41=""),"-",VLOOKUP(C41,'FERDİ SONUÇ'!$B$6:$H$1007,7,0))</f>
        <v>-</v>
      </c>
      <c r="H41" s="17" t="str">
        <f>IF(OR(E41="",E41="F",F41="DQ",F41="DNF",F41="DNS",F41=""),"-",VLOOKUP(C41,'FERDİ SONUÇ'!$B$6:$H$1007,7,0))</f>
        <v>-</v>
      </c>
      <c r="I41" s="20" t="str">
        <f>IF(ISERROR(SMALL(H38:H41,4)),"-",SMALL(H38:H41,4))</f>
        <v>-</v>
      </c>
      <c r="J41" s="21"/>
      <c r="BA41" s="2">
        <v>1051</v>
      </c>
    </row>
    <row r="42" spans="1:53" ht="15" customHeight="1">
      <c r="A42" s="6"/>
      <c r="B42" s="7"/>
      <c r="C42" s="33"/>
      <c r="D42" s="8">
        <f>IF(ISERROR(VLOOKUP($C42,'START LİSTE'!$B$6:$F$814,2,0)),"",VLOOKUP($C42,'START LİSTE'!$B$6:$F$814,2,0))</f>
      </c>
      <c r="E42" s="9">
        <f>IF(ISERROR(VLOOKUP($C42,'START LİSTE'!$B$6:$F$814,4,0)),"",VLOOKUP($C42,'START LİSTE'!$B$6:$F$814,4,0))</f>
      </c>
      <c r="F42" s="132">
        <f>IF(ISERROR(VLOOKUP($C42,'FERDİ SONUÇ'!$B$6:$H$1007,6,0)),"",VLOOKUP($C42,'FERDİ SONUÇ'!$B$6:$H$1007,6,0))</f>
      </c>
      <c r="G42" s="9" t="str">
        <f>IF(OR(E42="",F42="DQ",F42="DNF",F42="DNS",F42=""),"-",VLOOKUP(C42,'FERDİ SONUÇ'!$B$6:$H$1007,7,0))</f>
        <v>-</v>
      </c>
      <c r="H42" s="9" t="str">
        <f>IF(OR(E42="",E42="F",F42="DQ",F42="DNF",F42="DNS",F42=""),"-",VLOOKUP(C42,'FERDİ SONUÇ'!$B$6:$H$1007,7,0))</f>
        <v>-</v>
      </c>
      <c r="I42" s="12" t="str">
        <f>IF(ISERROR(SMALL(H42:H45,1)),"-",SMALL(H42:H45,1))</f>
        <v>-</v>
      </c>
      <c r="J42" s="13"/>
      <c r="BA42" s="2">
        <v>1054</v>
      </c>
    </row>
    <row r="43" spans="1:53" ht="15" customHeight="1">
      <c r="A43" s="14"/>
      <c r="B43" s="15"/>
      <c r="C43" s="34"/>
      <c r="D43" s="16">
        <f>IF(ISERROR(VLOOKUP($C43,'START LİSTE'!$B$6:$F$814,2,0)),"",VLOOKUP($C43,'START LİSTE'!$B$6:$F$814,2,0))</f>
      </c>
      <c r="E43" s="17">
        <f>IF(ISERROR(VLOOKUP($C43,'START LİSTE'!$B$6:$F$814,4,0)),"",VLOOKUP($C43,'START LİSTE'!$B$6:$F$814,4,0))</f>
      </c>
      <c r="F43" s="133">
        <f>IF(ISERROR(VLOOKUP($C43,'FERDİ SONUÇ'!$B$6:$H$1007,6,0)),"",VLOOKUP($C43,'FERDİ SONUÇ'!$B$6:$H$1007,6,0))</f>
      </c>
      <c r="G43" s="17" t="str">
        <f>IF(OR(E43="",F43="DQ",F43="DNF",F43="DNS",F43=""),"-",VLOOKUP(C43,'FERDİ SONUÇ'!$B$6:$H$1007,7,0))</f>
        <v>-</v>
      </c>
      <c r="H43" s="17" t="str">
        <f>IF(OR(E43="",E43="F",F43="DQ",F43="DNF",F43="DNS",F43=""),"-",VLOOKUP(C43,'FERDİ SONUÇ'!$B$6:$H$1007,7,0))</f>
        <v>-</v>
      </c>
      <c r="I43" s="20" t="str">
        <f>IF(ISERROR(SMALL(H42:H45,2)),"-",SMALL(H42:H45,2))</f>
        <v>-</v>
      </c>
      <c r="J43" s="21"/>
      <c r="BA43" s="2">
        <v>1055</v>
      </c>
    </row>
    <row r="44" spans="1:53" ht="15" customHeight="1">
      <c r="A44" s="35">
        <f>IF(AND(B44&lt;&gt;"",J44&lt;&gt;"DQ"),COUNT(J$6:J$65)-(RANK(J44,J$6:J$65)+COUNTIF(J$6:J44,J44))+2,IF(C42&lt;&gt;"",BA44,""))</f>
      </c>
      <c r="B44" s="15">
        <f>IF(ISERROR(VLOOKUP(C42,'START LİSTE'!$B$6:$F$814,3,0)),"",VLOOKUP(C42,'START LİSTE'!$B$6:$F$814,3,0))</f>
      </c>
      <c r="C44" s="34"/>
      <c r="D44" s="16">
        <f>IF(ISERROR(VLOOKUP($C44,'START LİSTE'!$B$6:$F$814,2,0)),"",VLOOKUP($C44,'START LİSTE'!$B$6:$F$814,2,0))</f>
      </c>
      <c r="E44" s="17">
        <f>IF(ISERROR(VLOOKUP($C44,'START LİSTE'!$B$6:$F$814,4,0)),"",VLOOKUP($C44,'START LİSTE'!$B$6:$F$814,4,0))</f>
      </c>
      <c r="F44" s="133">
        <f>IF(ISERROR(VLOOKUP($C44,'FERDİ SONUÇ'!$B$6:$H$1007,6,0)),"",VLOOKUP($C44,'FERDİ SONUÇ'!$B$6:$H$1007,6,0))</f>
      </c>
      <c r="G44" s="17" t="str">
        <f>IF(OR(E44="",F44="DQ",F44="DNF",F44="DNS",F44=""),"-",VLOOKUP(C44,'FERDİ SONUÇ'!$B$6:$H$1007,7,0))</f>
        <v>-</v>
      </c>
      <c r="H44" s="17" t="str">
        <f>IF(OR(E44="",E44="F",F44="DQ",F44="DNF",F44="DNS",F44=""),"-",VLOOKUP(C44,'FERDİ SONUÇ'!$B$6:$H$1007,7,0))</f>
        <v>-</v>
      </c>
      <c r="I44" s="20" t="str">
        <f>IF(ISERROR(SMALL(H42:H45,3)),"-",SMALL(H42:H45,3))</f>
        <v>-</v>
      </c>
      <c r="J44" s="22">
        <f>IF(C42="","",IF(OR(I42="-",I43="-",I44="-"),"DQ",SUM(I42,I43,I44)))</f>
      </c>
      <c r="BA44" s="2">
        <v>1056</v>
      </c>
    </row>
    <row r="45" spans="1:53" ht="15" customHeight="1">
      <c r="A45" s="14"/>
      <c r="B45" s="15"/>
      <c r="C45" s="34"/>
      <c r="D45" s="16">
        <f>IF(ISERROR(VLOOKUP($C45,'START LİSTE'!$B$6:$F$814,2,0)),"",VLOOKUP($C45,'START LİSTE'!$B$6:$F$814,2,0))</f>
      </c>
      <c r="E45" s="17">
        <f>IF(ISERROR(VLOOKUP($C45,'START LİSTE'!$B$6:$F$814,4,0)),"",VLOOKUP($C45,'START LİSTE'!$B$6:$F$814,4,0))</f>
      </c>
      <c r="F45" s="133">
        <f>IF(ISERROR(VLOOKUP($C45,'FERDİ SONUÇ'!$B$6:$H$1007,6,0)),"",VLOOKUP($C45,'FERDİ SONUÇ'!$B$6:$H$1007,6,0))</f>
      </c>
      <c r="G45" s="17" t="str">
        <f>IF(OR(E45="",F45="DQ",F45="DNF",F45="DNS",F45=""),"-",VLOOKUP(C45,'FERDİ SONUÇ'!$B$6:$H$1007,7,0))</f>
        <v>-</v>
      </c>
      <c r="H45" s="17" t="str">
        <f>IF(OR(E45="",E45="F",F45="DQ",F45="DNF",F45="DNS",F45=""),"-",VLOOKUP(C45,'FERDİ SONUÇ'!$B$6:$H$1007,7,0))</f>
        <v>-</v>
      </c>
      <c r="I45" s="20" t="str">
        <f>IF(ISERROR(SMALL(H42:H45,4)),"-",SMALL(H42:H45,4))</f>
        <v>-</v>
      </c>
      <c r="J45" s="21"/>
      <c r="BA45" s="2">
        <v>1057</v>
      </c>
    </row>
    <row r="46" spans="1:53" ht="15" customHeight="1">
      <c r="A46" s="6"/>
      <c r="B46" s="7"/>
      <c r="C46" s="33"/>
      <c r="D46" s="8">
        <f>IF(ISERROR(VLOOKUP($C46,'START LİSTE'!$B$6:$F$814,2,0)),"",VLOOKUP($C46,'START LİSTE'!$B$6:$F$814,2,0))</f>
      </c>
      <c r="E46" s="9">
        <f>IF(ISERROR(VLOOKUP($C46,'START LİSTE'!$B$6:$F$814,4,0)),"",VLOOKUP($C46,'START LİSTE'!$B$6:$F$814,4,0))</f>
      </c>
      <c r="F46" s="132">
        <f>IF(ISERROR(VLOOKUP($C46,'FERDİ SONUÇ'!$B$6:$H$1007,6,0)),"",VLOOKUP($C46,'FERDİ SONUÇ'!$B$6:$H$1007,6,0))</f>
      </c>
      <c r="G46" s="9" t="str">
        <f>IF(OR(E46="",F46="DQ",F46="DNF",F46="DNS",F46=""),"-",VLOOKUP(C46,'FERDİ SONUÇ'!$B$6:$H$1007,7,0))</f>
        <v>-</v>
      </c>
      <c r="H46" s="9" t="str">
        <f>IF(OR(E46="",E46="F",F46="DQ",F46="DNF",F46="DNS",F46=""),"-",VLOOKUP(C46,'FERDİ SONUÇ'!$B$6:$H$1007,7,0))</f>
        <v>-</v>
      </c>
      <c r="I46" s="12" t="str">
        <f>IF(ISERROR(SMALL(H46:H49,1)),"-",SMALL(H46:H49,1))</f>
        <v>-</v>
      </c>
      <c r="J46" s="13"/>
      <c r="BA46" s="2">
        <v>1060</v>
      </c>
    </row>
    <row r="47" spans="1:53" ht="15" customHeight="1">
      <c r="A47" s="14"/>
      <c r="B47" s="15"/>
      <c r="C47" s="34"/>
      <c r="D47" s="16">
        <f>IF(ISERROR(VLOOKUP($C47,'START LİSTE'!$B$6:$F$814,2,0)),"",VLOOKUP($C47,'START LİSTE'!$B$6:$F$814,2,0))</f>
      </c>
      <c r="E47" s="17">
        <f>IF(ISERROR(VLOOKUP($C47,'START LİSTE'!$B$6:$F$814,4,0)),"",VLOOKUP($C47,'START LİSTE'!$B$6:$F$814,4,0))</f>
      </c>
      <c r="F47" s="133">
        <f>IF(ISERROR(VLOOKUP($C47,'FERDİ SONUÇ'!$B$6:$H$1007,6,0)),"",VLOOKUP($C47,'FERDİ SONUÇ'!$B$6:$H$1007,6,0))</f>
      </c>
      <c r="G47" s="17" t="str">
        <f>IF(OR(E47="",F47="DQ",F47="DNF",F47="DNS",F47=""),"-",VLOOKUP(C47,'FERDİ SONUÇ'!$B$6:$H$1007,7,0))</f>
        <v>-</v>
      </c>
      <c r="H47" s="17" t="str">
        <f>IF(OR(E47="",E47="F",F47="DQ",F47="DNF",F47="DNS",F47=""),"-",VLOOKUP(C47,'FERDİ SONUÇ'!$B$6:$H$1007,7,0))</f>
        <v>-</v>
      </c>
      <c r="I47" s="20" t="str">
        <f>IF(ISERROR(SMALL(H46:H49,2)),"-",SMALL(H46:H49,2))</f>
        <v>-</v>
      </c>
      <c r="J47" s="21"/>
      <c r="BA47" s="2">
        <v>1061</v>
      </c>
    </row>
    <row r="48" spans="1:53" ht="15" customHeight="1">
      <c r="A48" s="35">
        <f>IF(AND(B48&lt;&gt;"",J48&lt;&gt;"DQ"),COUNT(J$6:J$65)-(RANK(J48,J$6:J$65)+COUNTIF(J$6:J48,J48))+2,IF(C46&lt;&gt;"",BA48,""))</f>
      </c>
      <c r="B48" s="15">
        <f>IF(ISERROR(VLOOKUP(C46,'START LİSTE'!$B$6:$F$814,3,0)),"",VLOOKUP(C46,'START LİSTE'!$B$6:$F$814,3,0))</f>
      </c>
      <c r="C48" s="34"/>
      <c r="D48" s="16">
        <f>IF(ISERROR(VLOOKUP($C48,'START LİSTE'!$B$6:$F$814,2,0)),"",VLOOKUP($C48,'START LİSTE'!$B$6:$F$814,2,0))</f>
      </c>
      <c r="E48" s="17">
        <f>IF(ISERROR(VLOOKUP($C48,'START LİSTE'!$B$6:$F$814,4,0)),"",VLOOKUP($C48,'START LİSTE'!$B$6:$F$814,4,0))</f>
      </c>
      <c r="F48" s="133">
        <f>IF(ISERROR(VLOOKUP($C48,'FERDİ SONUÇ'!$B$6:$H$1007,6,0)),"",VLOOKUP($C48,'FERDİ SONUÇ'!$B$6:$H$1007,6,0))</f>
      </c>
      <c r="G48" s="17" t="str">
        <f>IF(OR(E48="",F48="DQ",F48="DNF",F48="DNS",F48=""),"-",VLOOKUP(C48,'FERDİ SONUÇ'!$B$6:$H$1007,7,0))</f>
        <v>-</v>
      </c>
      <c r="H48" s="17" t="str">
        <f>IF(OR(E48="",E48="F",F48="DQ",F48="DNF",F48="DNS",F48=""),"-",VLOOKUP(C48,'FERDİ SONUÇ'!$B$6:$H$1007,7,0))</f>
        <v>-</v>
      </c>
      <c r="I48" s="20" t="str">
        <f>IF(ISERROR(SMALL(H46:H49,3)),"-",SMALL(H46:H49,3))</f>
        <v>-</v>
      </c>
      <c r="J48" s="22">
        <f>IF(C46="","",IF(OR(I46="-",I47="-",I48="-"),"DQ",SUM(I46,I47,I48)))</f>
      </c>
      <c r="BA48" s="2">
        <v>1062</v>
      </c>
    </row>
    <row r="49" spans="1:53" ht="15" customHeight="1">
      <c r="A49" s="14"/>
      <c r="B49" s="15"/>
      <c r="C49" s="34"/>
      <c r="D49" s="16">
        <f>IF(ISERROR(VLOOKUP($C49,'START LİSTE'!$B$6:$F$814,2,0)),"",VLOOKUP($C49,'START LİSTE'!$B$6:$F$814,2,0))</f>
      </c>
      <c r="E49" s="17">
        <f>IF(ISERROR(VLOOKUP($C49,'START LİSTE'!$B$6:$F$814,4,0)),"",VLOOKUP($C49,'START LİSTE'!$B$6:$F$814,4,0))</f>
      </c>
      <c r="F49" s="133">
        <f>IF(ISERROR(VLOOKUP($C49,'FERDİ SONUÇ'!$B$6:$H$1007,6,0)),"",VLOOKUP($C49,'FERDİ SONUÇ'!$B$6:$H$1007,6,0))</f>
      </c>
      <c r="G49" s="17" t="str">
        <f>IF(OR(E49="",F49="DQ",F49="DNF",F49="DNS",F49=""),"-",VLOOKUP(C49,'FERDİ SONUÇ'!$B$6:$H$1007,7,0))</f>
        <v>-</v>
      </c>
      <c r="H49" s="17" t="str">
        <f>IF(OR(E49="",E49="F",F49="DQ",F49="DNF",F49="DNS",F49=""),"-",VLOOKUP(C49,'FERDİ SONUÇ'!$B$6:$H$1007,7,0))</f>
        <v>-</v>
      </c>
      <c r="I49" s="20" t="str">
        <f>IF(ISERROR(SMALL(H46:H49,4)),"-",SMALL(H46:H49,4))</f>
        <v>-</v>
      </c>
      <c r="J49" s="21"/>
      <c r="BA49" s="2">
        <v>1063</v>
      </c>
    </row>
    <row r="50" spans="1:53" ht="15" customHeight="1">
      <c r="A50" s="6"/>
      <c r="B50" s="7"/>
      <c r="C50" s="33"/>
      <c r="D50" s="8">
        <f>IF(ISERROR(VLOOKUP($C50,'START LİSTE'!$B$6:$F$814,2,0)),"",VLOOKUP($C50,'START LİSTE'!$B$6:$F$814,2,0))</f>
      </c>
      <c r="E50" s="9">
        <f>IF(ISERROR(VLOOKUP($C50,'START LİSTE'!$B$6:$F$814,4,0)),"",VLOOKUP($C50,'START LİSTE'!$B$6:$F$814,4,0))</f>
      </c>
      <c r="F50" s="132">
        <f>IF(ISERROR(VLOOKUP($C50,'FERDİ SONUÇ'!$B$6:$H$1007,6,0)),"",VLOOKUP($C50,'FERDİ SONUÇ'!$B$6:$H$1007,6,0))</f>
      </c>
      <c r="G50" s="9" t="str">
        <f>IF(OR(E50="",F50="DQ",F50="DNF",F50="DNS",F50=""),"-",VLOOKUP(C50,'FERDİ SONUÇ'!$B$6:$H$1007,7,0))</f>
        <v>-</v>
      </c>
      <c r="H50" s="9" t="str">
        <f>IF(OR(E50="",E50="F",F50="DQ",F50="DNF",F50="DNS",F50=""),"-",VLOOKUP(C50,'FERDİ SONUÇ'!$B$6:$H$1007,7,0))</f>
        <v>-</v>
      </c>
      <c r="I50" s="12" t="str">
        <f>IF(ISERROR(SMALL(H50:H53,1)),"-",SMALL(H50:H53,1))</f>
        <v>-</v>
      </c>
      <c r="J50" s="13"/>
      <c r="BA50" s="2">
        <v>1066</v>
      </c>
    </row>
    <row r="51" spans="1:53" ht="15" customHeight="1">
      <c r="A51" s="14"/>
      <c r="B51" s="15"/>
      <c r="C51" s="34"/>
      <c r="D51" s="16">
        <f>IF(ISERROR(VLOOKUP($C51,'START LİSTE'!$B$6:$F$814,2,0)),"",VLOOKUP($C51,'START LİSTE'!$B$6:$F$814,2,0))</f>
      </c>
      <c r="E51" s="17">
        <f>IF(ISERROR(VLOOKUP($C51,'START LİSTE'!$B$6:$F$814,4,0)),"",VLOOKUP($C51,'START LİSTE'!$B$6:$F$814,4,0))</f>
      </c>
      <c r="F51" s="133">
        <f>IF(ISERROR(VLOOKUP($C51,'FERDİ SONUÇ'!$B$6:$H$1007,6,0)),"",VLOOKUP($C51,'FERDİ SONUÇ'!$B$6:$H$1007,6,0))</f>
      </c>
      <c r="G51" s="17" t="str">
        <f>IF(OR(E51="",F51="DQ",F51="DNF",F51="DNS",F51=""),"-",VLOOKUP(C51,'FERDİ SONUÇ'!$B$6:$H$1007,7,0))</f>
        <v>-</v>
      </c>
      <c r="H51" s="17" t="str">
        <f>IF(OR(E51="",E51="F",F51="DQ",F51="DNF",F51="DNS",F51=""),"-",VLOOKUP(C51,'FERDİ SONUÇ'!$B$6:$H$1007,7,0))</f>
        <v>-</v>
      </c>
      <c r="I51" s="20" t="str">
        <f>IF(ISERROR(SMALL(H50:H53,2)),"-",SMALL(H50:H53,2))</f>
        <v>-</v>
      </c>
      <c r="J51" s="21"/>
      <c r="BA51" s="2">
        <v>1067</v>
      </c>
    </row>
    <row r="52" spans="1:53" ht="15" customHeight="1">
      <c r="A52" s="35">
        <f>IF(AND(B52&lt;&gt;"",J52&lt;&gt;"DQ"),COUNT(J$6:J$65)-(RANK(J52,J$6:J$65)+COUNTIF(J$6:J52,J52))+2,IF(C50&lt;&gt;"",BA52,""))</f>
      </c>
      <c r="B52" s="15">
        <f>IF(ISERROR(VLOOKUP(C50,'START LİSTE'!$B$6:$F$814,3,0)),"",VLOOKUP(C50,'START LİSTE'!$B$6:$F$814,3,0))</f>
      </c>
      <c r="C52" s="34"/>
      <c r="D52" s="16">
        <f>IF(ISERROR(VLOOKUP($C52,'START LİSTE'!$B$6:$F$814,2,0)),"",VLOOKUP($C52,'START LİSTE'!$B$6:$F$814,2,0))</f>
      </c>
      <c r="E52" s="17">
        <f>IF(ISERROR(VLOOKUP($C52,'START LİSTE'!$B$6:$F$814,4,0)),"",VLOOKUP($C52,'START LİSTE'!$B$6:$F$814,4,0))</f>
      </c>
      <c r="F52" s="133">
        <f>IF(ISERROR(VLOOKUP($C52,'FERDİ SONUÇ'!$B$6:$H$1007,6,0)),"",VLOOKUP($C52,'FERDİ SONUÇ'!$B$6:$H$1007,6,0))</f>
      </c>
      <c r="G52" s="17" t="str">
        <f>IF(OR(E52="",F52="DQ",F52="DNF",F52="DNS",F52=""),"-",VLOOKUP(C52,'FERDİ SONUÇ'!$B$6:$H$1007,7,0))</f>
        <v>-</v>
      </c>
      <c r="H52" s="17" t="str">
        <f>IF(OR(E52="",E52="F",F52="DQ",F52="DNF",F52="DNS",F52=""),"-",VLOOKUP(C52,'FERDİ SONUÇ'!$B$6:$H$1007,7,0))</f>
        <v>-</v>
      </c>
      <c r="I52" s="20" t="str">
        <f>IF(ISERROR(SMALL(H50:H53,3)),"-",SMALL(H50:H53,3))</f>
        <v>-</v>
      </c>
      <c r="J52" s="22">
        <f>IF(C50="","",IF(OR(I50="-",I51="-",I52="-"),"DQ",SUM(I50,I51,I52)))</f>
      </c>
      <c r="BA52" s="2">
        <v>1068</v>
      </c>
    </row>
    <row r="53" spans="1:53" ht="15" customHeight="1">
      <c r="A53" s="14"/>
      <c r="B53" s="15"/>
      <c r="C53" s="34"/>
      <c r="D53" s="16">
        <f>IF(ISERROR(VLOOKUP($C53,'START LİSTE'!$B$6:$F$814,2,0)),"",VLOOKUP($C53,'START LİSTE'!$B$6:$F$814,2,0))</f>
      </c>
      <c r="E53" s="17">
        <f>IF(ISERROR(VLOOKUP($C53,'START LİSTE'!$B$6:$F$814,4,0)),"",VLOOKUP($C53,'START LİSTE'!$B$6:$F$814,4,0))</f>
      </c>
      <c r="F53" s="133">
        <f>IF(ISERROR(VLOOKUP($C53,'FERDİ SONUÇ'!$B$6:$H$1007,6,0)),"",VLOOKUP($C53,'FERDİ SONUÇ'!$B$6:$H$1007,6,0))</f>
      </c>
      <c r="G53" s="17" t="str">
        <f>IF(OR(E53="",F53="DQ",F53="DNF",F53="DNS",F53=""),"-",VLOOKUP(C53,'FERDİ SONUÇ'!$B$6:$H$1007,7,0))</f>
        <v>-</v>
      </c>
      <c r="H53" s="17" t="str">
        <f>IF(OR(E53="",E53="F",F53="DQ",F53="DNF",F53="DNS",F53=""),"-",VLOOKUP(C53,'FERDİ SONUÇ'!$B$6:$H$1007,7,0))</f>
        <v>-</v>
      </c>
      <c r="I53" s="20" t="str">
        <f>IF(ISERROR(SMALL(H50:H53,4)),"-",SMALL(H50:H53,4))</f>
        <v>-</v>
      </c>
      <c r="J53" s="21"/>
      <c r="BA53" s="2">
        <v>1069</v>
      </c>
    </row>
    <row r="54" spans="1:53" ht="15" customHeight="1">
      <c r="A54" s="6"/>
      <c r="B54" s="7"/>
      <c r="C54" s="33"/>
      <c r="D54" s="8">
        <f>IF(ISERROR(VLOOKUP($C54,'START LİSTE'!$B$6:$F$814,2,0)),"",VLOOKUP($C54,'START LİSTE'!$B$6:$F$814,2,0))</f>
      </c>
      <c r="E54" s="9">
        <f>IF(ISERROR(VLOOKUP($C54,'START LİSTE'!$B$6:$F$814,4,0)),"",VLOOKUP($C54,'START LİSTE'!$B$6:$F$814,4,0))</f>
      </c>
      <c r="F54" s="132">
        <f>IF(ISERROR(VLOOKUP($C54,'FERDİ SONUÇ'!$B$6:$H$1007,6,0)),"",VLOOKUP($C54,'FERDİ SONUÇ'!$B$6:$H$1007,6,0))</f>
      </c>
      <c r="G54" s="9" t="str">
        <f>IF(OR(E54="",F54="DQ",F54="DNF",F54="DNS",F54=""),"-",VLOOKUP(C54,'FERDİ SONUÇ'!$B$6:$H$1007,7,0))</f>
        <v>-</v>
      </c>
      <c r="H54" s="9" t="str">
        <f>IF(OR(E54="",E54="F",F54="DQ",F54="DNF",F54="DNS",F54=""),"-",VLOOKUP(C54,'FERDİ SONUÇ'!$B$6:$H$1007,7,0))</f>
        <v>-</v>
      </c>
      <c r="I54" s="12" t="str">
        <f>IF(ISERROR(SMALL(H54:H57,1)),"-",SMALL(H54:H57,1))</f>
        <v>-</v>
      </c>
      <c r="J54" s="13"/>
      <c r="BA54" s="2">
        <v>1072</v>
      </c>
    </row>
    <row r="55" spans="1:53" ht="15" customHeight="1">
      <c r="A55" s="14"/>
      <c r="B55" s="15"/>
      <c r="C55" s="34"/>
      <c r="D55" s="16">
        <f>IF(ISERROR(VLOOKUP($C55,'START LİSTE'!$B$6:$F$814,2,0)),"",VLOOKUP($C55,'START LİSTE'!$B$6:$F$814,2,0))</f>
      </c>
      <c r="E55" s="17">
        <f>IF(ISERROR(VLOOKUP($C55,'START LİSTE'!$B$6:$F$814,4,0)),"",VLOOKUP($C55,'START LİSTE'!$B$6:$F$814,4,0))</f>
      </c>
      <c r="F55" s="133">
        <f>IF(ISERROR(VLOOKUP($C55,'FERDİ SONUÇ'!$B$6:$H$1007,6,0)),"",VLOOKUP($C55,'FERDİ SONUÇ'!$B$6:$H$1007,6,0))</f>
      </c>
      <c r="G55" s="17" t="str">
        <f>IF(OR(E55="",F55="DQ",F55="DNF",F55="DNS",F55=""),"-",VLOOKUP(C55,'FERDİ SONUÇ'!$B$6:$H$1007,7,0))</f>
        <v>-</v>
      </c>
      <c r="H55" s="17" t="str">
        <f>IF(OR(E55="",E55="F",F55="DQ",F55="DNF",F55="DNS",F55=""),"-",VLOOKUP(C55,'FERDİ SONUÇ'!$B$6:$H$1007,7,0))</f>
        <v>-</v>
      </c>
      <c r="I55" s="20" t="str">
        <f>IF(ISERROR(SMALL(H54:H57,2)),"-",SMALL(H54:H57,2))</f>
        <v>-</v>
      </c>
      <c r="J55" s="21"/>
      <c r="BA55" s="2">
        <v>1073</v>
      </c>
    </row>
    <row r="56" spans="1:53" ht="15" customHeight="1">
      <c r="A56" s="35">
        <f>IF(AND(B56&lt;&gt;"",J56&lt;&gt;"DQ"),COUNT(J$6:J$65)-(RANK(J56,J$6:J$65)+COUNTIF(J$6:J56,J56))+2,IF(C54&lt;&gt;"",BA56,""))</f>
      </c>
      <c r="B56" s="15">
        <f>IF(ISERROR(VLOOKUP(C54,'START LİSTE'!$B$6:$F$814,3,0)),"",VLOOKUP(C54,'START LİSTE'!$B$6:$F$814,3,0))</f>
      </c>
      <c r="C56" s="34"/>
      <c r="D56" s="16">
        <f>IF(ISERROR(VLOOKUP($C56,'START LİSTE'!$B$6:$F$814,2,0)),"",VLOOKUP($C56,'START LİSTE'!$B$6:$F$814,2,0))</f>
      </c>
      <c r="E56" s="17">
        <f>IF(ISERROR(VLOOKUP($C56,'START LİSTE'!$B$6:$F$814,4,0)),"",VLOOKUP($C56,'START LİSTE'!$B$6:$F$814,4,0))</f>
      </c>
      <c r="F56" s="133">
        <f>IF(ISERROR(VLOOKUP($C56,'FERDİ SONUÇ'!$B$6:$H$1007,6,0)),"",VLOOKUP($C56,'FERDİ SONUÇ'!$B$6:$H$1007,6,0))</f>
      </c>
      <c r="G56" s="17" t="str">
        <f>IF(OR(E56="",F56="DQ",F56="DNF",F56="DNS",F56=""),"-",VLOOKUP(C56,'FERDİ SONUÇ'!$B$6:$H$1007,7,0))</f>
        <v>-</v>
      </c>
      <c r="H56" s="17" t="str">
        <f>IF(OR(E56="",E56="F",F56="DQ",F56="DNF",F56="DNS",F56=""),"-",VLOOKUP(C56,'FERDİ SONUÇ'!$B$6:$H$1007,7,0))</f>
        <v>-</v>
      </c>
      <c r="I56" s="20" t="str">
        <f>IF(ISERROR(SMALL(H54:H57,3)),"-",SMALL(H54:H57,3))</f>
        <v>-</v>
      </c>
      <c r="J56" s="22">
        <f>IF(C54="","",IF(OR(I54="-",I55="-",I56="-"),"DQ",SUM(I54,I55,I56)))</f>
      </c>
      <c r="BA56" s="2">
        <v>1074</v>
      </c>
    </row>
    <row r="57" spans="1:53" ht="15" customHeight="1">
      <c r="A57" s="14"/>
      <c r="B57" s="15"/>
      <c r="C57" s="34"/>
      <c r="D57" s="16">
        <f>IF(ISERROR(VLOOKUP($C57,'START LİSTE'!$B$6:$F$814,2,0)),"",VLOOKUP($C57,'START LİSTE'!$B$6:$F$814,2,0))</f>
      </c>
      <c r="E57" s="17">
        <f>IF(ISERROR(VLOOKUP($C57,'START LİSTE'!$B$6:$F$814,4,0)),"",VLOOKUP($C57,'START LİSTE'!$B$6:$F$814,4,0))</f>
      </c>
      <c r="F57" s="133">
        <f>IF(ISERROR(VLOOKUP($C57,'FERDİ SONUÇ'!$B$6:$H$1007,6,0)),"",VLOOKUP($C57,'FERDİ SONUÇ'!$B$6:$H$1007,6,0))</f>
      </c>
      <c r="G57" s="17" t="str">
        <f>IF(OR(E57="",F57="DQ",F57="DNF",F57="DNS",F57=""),"-",VLOOKUP(C57,'FERDİ SONUÇ'!$B$6:$H$1007,7,0))</f>
        <v>-</v>
      </c>
      <c r="H57" s="17" t="str">
        <f>IF(OR(E57="",E57="F",F57="DQ",F57="DNF",F57="DNS",F57=""),"-",VLOOKUP(C57,'FERDİ SONUÇ'!$B$6:$H$1007,7,0))</f>
        <v>-</v>
      </c>
      <c r="I57" s="20" t="str">
        <f>IF(ISERROR(SMALL(H54:H57,4)),"-",SMALL(H54:H57,4))</f>
        <v>-</v>
      </c>
      <c r="J57" s="21"/>
      <c r="BA57" s="2">
        <v>1075</v>
      </c>
    </row>
    <row r="58" spans="1:53" ht="15" customHeight="1">
      <c r="A58" s="6"/>
      <c r="B58" s="7"/>
      <c r="C58" s="33"/>
      <c r="D58" s="8">
        <f>IF(ISERROR(VLOOKUP($C58,'START LİSTE'!$B$6:$F$814,2,0)),"",VLOOKUP($C58,'START LİSTE'!$B$6:$F$814,2,0))</f>
      </c>
      <c r="E58" s="9">
        <f>IF(ISERROR(VLOOKUP($C58,'START LİSTE'!$B$6:$F$814,4,0)),"",VLOOKUP($C58,'START LİSTE'!$B$6:$F$814,4,0))</f>
      </c>
      <c r="F58" s="132">
        <f>IF(ISERROR(VLOOKUP($C58,'FERDİ SONUÇ'!$B$6:$H$1007,6,0)),"",VLOOKUP($C58,'FERDİ SONUÇ'!$B$6:$H$1007,6,0))</f>
      </c>
      <c r="G58" s="9" t="str">
        <f>IF(OR(E58="",F58="DQ",F58="DNF",F58="DNS",F58=""),"-",VLOOKUP(C58,'FERDİ SONUÇ'!$B$6:$H$1007,7,0))</f>
        <v>-</v>
      </c>
      <c r="H58" s="9" t="str">
        <f>IF(OR(E58="",E58="F",F58="DQ",F58="DNF",F58="DNS",F58=""),"-",VLOOKUP(C58,'FERDİ SONUÇ'!$B$6:$H$1007,7,0))</f>
        <v>-</v>
      </c>
      <c r="I58" s="12" t="str">
        <f>IF(ISERROR(SMALL(H58:H61,1)),"-",SMALL(H58:H61,1))</f>
        <v>-</v>
      </c>
      <c r="J58" s="13"/>
      <c r="BA58" s="2">
        <v>1078</v>
      </c>
    </row>
    <row r="59" spans="1:53" ht="15" customHeight="1">
      <c r="A59" s="14"/>
      <c r="B59" s="15"/>
      <c r="C59" s="34"/>
      <c r="D59" s="16">
        <f>IF(ISERROR(VLOOKUP($C59,'START LİSTE'!$B$6:$F$814,2,0)),"",VLOOKUP($C59,'START LİSTE'!$B$6:$F$814,2,0))</f>
      </c>
      <c r="E59" s="17">
        <f>IF(ISERROR(VLOOKUP($C59,'START LİSTE'!$B$6:$F$814,4,0)),"",VLOOKUP($C59,'START LİSTE'!$B$6:$F$814,4,0))</f>
      </c>
      <c r="F59" s="133">
        <f>IF(ISERROR(VLOOKUP($C59,'FERDİ SONUÇ'!$B$6:$H$1007,6,0)),"",VLOOKUP($C59,'FERDİ SONUÇ'!$B$6:$H$1007,6,0))</f>
      </c>
      <c r="G59" s="17" t="str">
        <f>IF(OR(E59="",F59="DQ",F59="DNF",F59="DNS",F59=""),"-",VLOOKUP(C59,'FERDİ SONUÇ'!$B$6:$H$1007,7,0))</f>
        <v>-</v>
      </c>
      <c r="H59" s="17" t="str">
        <f>IF(OR(E59="",E59="F",F59="DQ",F59="DNF",F59="DNS",F59=""),"-",VLOOKUP(C59,'FERDİ SONUÇ'!$B$6:$H$1007,7,0))</f>
        <v>-</v>
      </c>
      <c r="I59" s="20" t="str">
        <f>IF(ISERROR(SMALL(H58:H61,2)),"-",SMALL(H58:H61,2))</f>
        <v>-</v>
      </c>
      <c r="J59" s="21"/>
      <c r="BA59" s="2">
        <v>1079</v>
      </c>
    </row>
    <row r="60" spans="1:53" ht="15" customHeight="1">
      <c r="A60" s="35">
        <f>IF(AND(B60&lt;&gt;"",J60&lt;&gt;"DQ"),COUNT(J$6:J$65)-(RANK(J60,J$6:J$65)+COUNTIF(J$6:J60,J60))+2,IF(C58&lt;&gt;"",BA60,""))</f>
      </c>
      <c r="B60" s="15">
        <f>IF(ISERROR(VLOOKUP(C58,'START LİSTE'!$B$6:$F$814,3,0)),"",VLOOKUP(C58,'START LİSTE'!$B$6:$F$814,3,0))</f>
      </c>
      <c r="C60" s="34"/>
      <c r="D60" s="16">
        <f>IF(ISERROR(VLOOKUP($C60,'START LİSTE'!$B$6:$F$814,2,0)),"",VLOOKUP($C60,'START LİSTE'!$B$6:$F$814,2,0))</f>
      </c>
      <c r="E60" s="17">
        <f>IF(ISERROR(VLOOKUP($C60,'START LİSTE'!$B$6:$F$814,4,0)),"",VLOOKUP($C60,'START LİSTE'!$B$6:$F$814,4,0))</f>
      </c>
      <c r="F60" s="133">
        <f>IF(ISERROR(VLOOKUP($C60,'FERDİ SONUÇ'!$B$6:$H$1007,6,0)),"",VLOOKUP($C60,'FERDİ SONUÇ'!$B$6:$H$1007,6,0))</f>
      </c>
      <c r="G60" s="17" t="str">
        <f>IF(OR(E60="",F60="DQ",F60="DNF",F60="DNS",F60=""),"-",VLOOKUP(C60,'FERDİ SONUÇ'!$B$6:$H$1007,7,0))</f>
        <v>-</v>
      </c>
      <c r="H60" s="17" t="str">
        <f>IF(OR(E60="",E60="F",F60="DQ",F60="DNF",F60="DNS",F60=""),"-",VLOOKUP(C60,'FERDİ SONUÇ'!$B$6:$H$1007,7,0))</f>
        <v>-</v>
      </c>
      <c r="I60" s="20" t="str">
        <f>IF(ISERROR(SMALL(H58:H61,3)),"-",SMALL(H58:H61,3))</f>
        <v>-</v>
      </c>
      <c r="J60" s="22">
        <f>IF(C58="","",IF(OR(I58="-",I59="-",I60="-"),"DQ",SUM(I58,I59,I60)))</f>
      </c>
      <c r="BA60" s="2">
        <v>1080</v>
      </c>
    </row>
    <row r="61" spans="1:53" ht="15" customHeight="1">
      <c r="A61" s="14"/>
      <c r="B61" s="15"/>
      <c r="C61" s="34"/>
      <c r="D61" s="16">
        <f>IF(ISERROR(VLOOKUP($C61,'START LİSTE'!$B$6:$F$814,2,0)),"",VLOOKUP($C61,'START LİSTE'!$B$6:$F$814,2,0))</f>
      </c>
      <c r="E61" s="17">
        <f>IF(ISERROR(VLOOKUP($C61,'START LİSTE'!$B$6:$F$814,4,0)),"",VLOOKUP($C61,'START LİSTE'!$B$6:$F$814,4,0))</f>
      </c>
      <c r="F61" s="133">
        <f>IF(ISERROR(VLOOKUP($C61,'FERDİ SONUÇ'!$B$6:$H$1007,6,0)),"",VLOOKUP($C61,'FERDİ SONUÇ'!$B$6:$H$1007,6,0))</f>
      </c>
      <c r="G61" s="17" t="str">
        <f>IF(OR(E61="",F61="DQ",F61="DNF",F61="DNS",F61=""),"-",VLOOKUP(C61,'FERDİ SONUÇ'!$B$6:$H$1007,7,0))</f>
        <v>-</v>
      </c>
      <c r="H61" s="17" t="str">
        <f>IF(OR(E61="",E61="F",F61="DQ",F61="DNF",F61="DNS",F61=""),"-",VLOOKUP(C61,'FERDİ SONUÇ'!$B$6:$H$1007,7,0))</f>
        <v>-</v>
      </c>
      <c r="I61" s="20" t="str">
        <f>IF(ISERROR(SMALL(H58:H61,4)),"-",SMALL(H58:H61,4))</f>
        <v>-</v>
      </c>
      <c r="J61" s="21"/>
      <c r="BA61" s="2">
        <v>1081</v>
      </c>
    </row>
    <row r="62" spans="1:53" ht="15" customHeight="1">
      <c r="A62" s="6"/>
      <c r="B62" s="7"/>
      <c r="C62" s="33"/>
      <c r="D62" s="8">
        <f>IF(ISERROR(VLOOKUP($C62,'START LİSTE'!$B$6:$F$814,2,0)),"",VLOOKUP($C62,'START LİSTE'!$B$6:$F$814,2,0))</f>
      </c>
      <c r="E62" s="9">
        <f>IF(ISERROR(VLOOKUP($C62,'START LİSTE'!$B$6:$F$814,4,0)),"",VLOOKUP($C62,'START LİSTE'!$B$6:$F$814,4,0))</f>
      </c>
      <c r="F62" s="132">
        <f>IF(ISERROR(VLOOKUP($C62,'FERDİ SONUÇ'!$B$6:$H$1007,6,0)),"",VLOOKUP($C62,'FERDİ SONUÇ'!$B$6:$H$1007,6,0))</f>
      </c>
      <c r="G62" s="9" t="str">
        <f>IF(OR(E62="",F62="DQ",F62="DNF",F62="DNS",F62=""),"-",VLOOKUP(C62,'FERDİ SONUÇ'!$B$6:$H$1007,7,0))</f>
        <v>-</v>
      </c>
      <c r="H62" s="9" t="str">
        <f>IF(OR(E62="",E62="F",F62="DQ",F62="DNF",F62="DNS",F62=""),"-",VLOOKUP(C62,'FERDİ SONUÇ'!$B$6:$H$1007,7,0))</f>
        <v>-</v>
      </c>
      <c r="I62" s="12" t="str">
        <f>IF(ISERROR(SMALL(H62:H65,1)),"-",SMALL(H62:H65,1))</f>
        <v>-</v>
      </c>
      <c r="J62" s="13"/>
      <c r="BA62" s="2">
        <v>1084</v>
      </c>
    </row>
    <row r="63" spans="1:53" ht="15" customHeight="1">
      <c r="A63" s="14"/>
      <c r="B63" s="15"/>
      <c r="C63" s="34"/>
      <c r="D63" s="16">
        <f>IF(ISERROR(VLOOKUP($C63,'START LİSTE'!$B$6:$F$814,2,0)),"",VLOOKUP($C63,'START LİSTE'!$B$6:$F$814,2,0))</f>
      </c>
      <c r="E63" s="17">
        <f>IF(ISERROR(VLOOKUP($C63,'START LİSTE'!$B$6:$F$814,4,0)),"",VLOOKUP($C63,'START LİSTE'!$B$6:$F$814,4,0))</f>
      </c>
      <c r="F63" s="133">
        <f>IF(ISERROR(VLOOKUP($C63,'FERDİ SONUÇ'!$B$6:$H$1007,6,0)),"",VLOOKUP($C63,'FERDİ SONUÇ'!$B$6:$H$1007,6,0))</f>
      </c>
      <c r="G63" s="17" t="str">
        <f>IF(OR(E63="",F63="DQ",F63="DNF",F63="DNS",F63=""),"-",VLOOKUP(C63,'FERDİ SONUÇ'!$B$6:$H$1007,7,0))</f>
        <v>-</v>
      </c>
      <c r="H63" s="17" t="str">
        <f>IF(OR(E63="",E63="F",F63="DQ",F63="DNF",F63="DNS",F63=""),"-",VLOOKUP(C63,'FERDİ SONUÇ'!$B$6:$H$1007,7,0))</f>
        <v>-</v>
      </c>
      <c r="I63" s="20" t="str">
        <f>IF(ISERROR(SMALL(H62:H65,2)),"-",SMALL(H62:H65,2))</f>
        <v>-</v>
      </c>
      <c r="J63" s="21"/>
      <c r="BA63" s="2">
        <v>1085</v>
      </c>
    </row>
    <row r="64" spans="1:53" ht="15" customHeight="1">
      <c r="A64" s="35">
        <f>IF(AND(B64&lt;&gt;"",J64&lt;&gt;"DQ"),COUNT(J$6:J$65)-(RANK(J64,J$6:J$65)+COUNTIF(J$6:J64,J64))+2,IF(C62&lt;&gt;"",BA64,""))</f>
      </c>
      <c r="B64" s="15">
        <f>IF(ISERROR(VLOOKUP(C62,'START LİSTE'!$B$6:$F$814,3,0)),"",VLOOKUP(C62,'START LİSTE'!$B$6:$F$814,3,0))</f>
      </c>
      <c r="C64" s="34"/>
      <c r="D64" s="16">
        <f>IF(ISERROR(VLOOKUP($C64,'START LİSTE'!$B$6:$F$814,2,0)),"",VLOOKUP($C64,'START LİSTE'!$B$6:$F$814,2,0))</f>
      </c>
      <c r="E64" s="17">
        <f>IF(ISERROR(VLOOKUP($C64,'START LİSTE'!$B$6:$F$814,4,0)),"",VLOOKUP($C64,'START LİSTE'!$B$6:$F$814,4,0))</f>
      </c>
      <c r="F64" s="133">
        <f>IF(ISERROR(VLOOKUP($C64,'FERDİ SONUÇ'!$B$6:$H$1007,6,0)),"",VLOOKUP($C64,'FERDİ SONUÇ'!$B$6:$H$1007,6,0))</f>
      </c>
      <c r="G64" s="17" t="str">
        <f>IF(OR(E64="",F64="DQ",F64="DNF",F64="DNS",F64=""),"-",VLOOKUP(C64,'FERDİ SONUÇ'!$B$6:$H$1007,7,0))</f>
        <v>-</v>
      </c>
      <c r="H64" s="17" t="str">
        <f>IF(OR(E64="",E64="F",F64="DQ",F64="DNF",F64="DNS",F64=""),"-",VLOOKUP(C64,'FERDİ SONUÇ'!$B$6:$H$1007,7,0))</f>
        <v>-</v>
      </c>
      <c r="I64" s="20" t="str">
        <f>IF(ISERROR(SMALL(H62:H65,3)),"-",SMALL(H62:H65,3))</f>
        <v>-</v>
      </c>
      <c r="J64" s="22">
        <f>IF(C62="","",IF(OR(I62="-",I63="-",I64="-"),"DQ",SUM(I62,I63,I64)))</f>
      </c>
      <c r="BA64" s="2">
        <v>1086</v>
      </c>
    </row>
    <row r="65" spans="1:53" ht="15" customHeight="1">
      <c r="A65" s="14"/>
      <c r="B65" s="15"/>
      <c r="C65" s="34"/>
      <c r="D65" s="16">
        <f>IF(ISERROR(VLOOKUP($C65,'START LİSTE'!$B$6:$F$814,2,0)),"",VLOOKUP($C65,'START LİSTE'!$B$6:$F$814,2,0))</f>
      </c>
      <c r="E65" s="17">
        <f>IF(ISERROR(VLOOKUP($C65,'START LİSTE'!$B$6:$F$814,4,0)),"",VLOOKUP($C65,'START LİSTE'!$B$6:$F$814,4,0))</f>
      </c>
      <c r="F65" s="133">
        <f>IF(ISERROR(VLOOKUP($C65,'FERDİ SONUÇ'!$B$6:$H$1007,6,0)),"",VLOOKUP($C65,'FERDİ SONUÇ'!$B$6:$H$1007,6,0))</f>
      </c>
      <c r="G65" s="17" t="str">
        <f>IF(OR(E65="",F65="DQ",F65="DNF",F65="DNS",F65=""),"-",VLOOKUP(C65,'FERDİ SONUÇ'!$B$6:$H$1007,7,0))</f>
        <v>-</v>
      </c>
      <c r="H65" s="17" t="str">
        <f>IF(OR(E65="",E65="F",F65="DQ",F65="DNF",F65="DNS",F65=""),"-",VLOOKUP(C65,'FERDİ SONUÇ'!$B$6:$H$1007,7,0))</f>
        <v>-</v>
      </c>
      <c r="I65" s="20" t="str">
        <f>IF(ISERROR(SMALL(H62:H65,4)),"-",SMALL(H62:H65,4))</f>
        <v>-</v>
      </c>
      <c r="J65" s="21"/>
      <c r="BA65" s="2">
        <v>1087</v>
      </c>
    </row>
    <row r="66" ht="12.75">
      <c r="BA66" s="2"/>
    </row>
    <row r="67" ht="12.75">
      <c r="BA67" s="2"/>
    </row>
    <row r="68" ht="12.75">
      <c r="BA68" s="2"/>
    </row>
    <row r="69" ht="12.75">
      <c r="BA69" s="2"/>
    </row>
    <row r="70" ht="12.75">
      <c r="BA70" s="2"/>
    </row>
    <row r="71" ht="12.75">
      <c r="BA71" s="2"/>
    </row>
    <row r="72" ht="12.75">
      <c r="BA72" s="2"/>
    </row>
    <row r="73" ht="12.75">
      <c r="BA73" s="2"/>
    </row>
    <row r="74" ht="12.75">
      <c r="BA74" s="2"/>
    </row>
    <row r="75" ht="12.75">
      <c r="BA75" s="2"/>
    </row>
    <row r="76" ht="12.75">
      <c r="BA76" s="2"/>
    </row>
    <row r="77" ht="12.75">
      <c r="BA77" s="2"/>
    </row>
    <row r="78" ht="12.75">
      <c r="BA78" s="2"/>
    </row>
  </sheetData>
  <sheetProtection password="F5D3" sheet="1"/>
  <mergeCells count="6">
    <mergeCell ref="A1:J1"/>
    <mergeCell ref="A2:J2"/>
    <mergeCell ref="A3:J3"/>
    <mergeCell ref="A4:B4"/>
    <mergeCell ref="C4:D4"/>
    <mergeCell ref="E4:J4"/>
  </mergeCells>
  <conditionalFormatting sqref="B5">
    <cfRule type="duplicateValues" priority="11" dxfId="13" stopIfTrue="1">
      <formula>AND(COUNTIF($B$5:$B$5,B5)&gt;1,NOT(ISBLANK(B5)))</formula>
    </cfRule>
  </conditionalFormatting>
  <conditionalFormatting sqref="A6:A65">
    <cfRule type="cellIs" priority="1" dxfId="14" operator="greaterThan">
      <formula>1000</formula>
    </cfRule>
  </conditionalFormatting>
  <conditionalFormatting sqref="J6:J65">
    <cfRule type="duplicateValues" priority="180" dxfId="0" stopIfTrue="1">
      <formula>AND(COUNTIF($J$6:$J$65,J6)&gt;1,NOT(ISBLANK(J6)))</formula>
    </cfRule>
  </conditionalFormatting>
  <printOptions horizontalCentered="1"/>
  <pageMargins left="0.8267716535433072" right="0.2362204724409449" top="0.5905511811023623" bottom="0.3937007874015748" header="0.3937007874015748" footer="0.15748031496062992"/>
  <pageSetup horizontalDpi="300" verticalDpi="300" orientation="portrait" paperSize="9" scale="74" r:id="rId2"/>
  <headerFooter alignWithMargins="0">
    <oddFooter>&amp;C&amp;P</oddFooter>
  </headerFooter>
  <ignoredErrors>
    <ignoredError sqref="B8:B65" unlocked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65"/>
  <sheetViews>
    <sheetView tabSelected="1" view="pageBreakPreview" zoomScaleSheetLayoutView="100" zoomScalePageLayoutView="0" workbookViewId="0" topLeftCell="A1">
      <selection activeCell="M7" sqref="M7"/>
    </sheetView>
  </sheetViews>
  <sheetFormatPr defaultColWidth="9.00390625" defaultRowHeight="12.75"/>
  <cols>
    <col min="1" max="1" width="6.625" style="31" customWidth="1"/>
    <col min="2" max="2" width="30.75390625" style="23" customWidth="1"/>
    <col min="3" max="3" width="5.875" style="23" customWidth="1"/>
    <col min="4" max="4" width="24.25390625" style="23" customWidth="1"/>
    <col min="5" max="5" width="5.875" style="23" hidden="1" customWidth="1"/>
    <col min="6" max="6" width="7.125" style="23" customWidth="1"/>
    <col min="7" max="7" width="6.375" style="23" customWidth="1"/>
    <col min="8" max="8" width="9.125" style="31" customWidth="1"/>
    <col min="9" max="16384" width="9.125" style="23" customWidth="1"/>
  </cols>
  <sheetData>
    <row r="1" spans="1:8" s="1" customFormat="1" ht="30" customHeight="1">
      <c r="A1" s="164" t="str">
        <f>KAPAK!A2</f>
        <v>Türkiye Atletizm Federasyonu
IspartaAtletizm İl Temsilciliği</v>
      </c>
      <c r="B1" s="164"/>
      <c r="C1" s="164"/>
      <c r="D1" s="164"/>
      <c r="E1" s="164"/>
      <c r="F1" s="164"/>
      <c r="G1" s="164"/>
      <c r="H1" s="164"/>
    </row>
    <row r="2" spans="1:8" s="1" customFormat="1" ht="14.25">
      <c r="A2" s="170" t="str">
        <f>KAPAK!B24</f>
        <v>Atletizm Geliştirme Projesi 8.Bölge Kros Yarışmaları</v>
      </c>
      <c r="B2" s="170"/>
      <c r="C2" s="170"/>
      <c r="D2" s="170"/>
      <c r="E2" s="170"/>
      <c r="F2" s="170"/>
      <c r="G2" s="170"/>
      <c r="H2" s="170"/>
    </row>
    <row r="3" spans="1:8" s="1" customFormat="1" ht="14.25">
      <c r="A3" s="171" t="str">
        <f>KAPAK!B27</f>
        <v>Isparta</v>
      </c>
      <c r="B3" s="171"/>
      <c r="C3" s="171"/>
      <c r="D3" s="171"/>
      <c r="E3" s="171"/>
      <c r="F3" s="171"/>
      <c r="G3" s="171"/>
      <c r="H3" s="171"/>
    </row>
    <row r="4" spans="1:8" s="1" customFormat="1" ht="17.25" customHeight="1">
      <c r="A4" s="167" t="str">
        <f>KAPAK!B26</f>
        <v>2002-2003 Doğumlu Kızlar</v>
      </c>
      <c r="B4" s="167"/>
      <c r="C4" s="168" t="str">
        <f>KAPAK!B25</f>
        <v>1500 Metre</v>
      </c>
      <c r="D4" s="168"/>
      <c r="E4" s="53"/>
      <c r="F4" s="169">
        <f>KAPAK!B28</f>
        <v>41754.4375</v>
      </c>
      <c r="G4" s="169"/>
      <c r="H4" s="169"/>
    </row>
    <row r="5" spans="1:8" s="4" customFormat="1" ht="29.25" customHeight="1">
      <c r="A5" s="61" t="s">
        <v>5</v>
      </c>
      <c r="B5" s="54" t="s">
        <v>17</v>
      </c>
      <c r="C5" s="62" t="s">
        <v>1</v>
      </c>
      <c r="D5" s="54" t="s">
        <v>3</v>
      </c>
      <c r="E5" s="54" t="s">
        <v>8</v>
      </c>
      <c r="F5" s="54" t="s">
        <v>7</v>
      </c>
      <c r="G5" s="63" t="s">
        <v>15</v>
      </c>
      <c r="H5" s="54" t="s">
        <v>6</v>
      </c>
    </row>
    <row r="6" spans="1:8" s="1" customFormat="1" ht="14.25" customHeight="1">
      <c r="A6" s="6"/>
      <c r="B6" s="7"/>
      <c r="C6" s="55">
        <f>IF(A8="","",INDEX('TAKIM KAYIT'!$C$6:$C$65,MATCH(C8,'TAKIM KAYIT'!$C$6:$C$65,0)-2))</f>
        <v>320</v>
      </c>
      <c r="D6" s="8" t="str">
        <f>IF(ISERROR(VLOOKUP($C6,'START LİSTE'!$B$6:$F$814,2,0)),"",VLOOKUP($C6,'START LİSTE'!$B$6:$F$814,2,0))</f>
        <v>EDANUR YAVUZ</v>
      </c>
      <c r="E6" s="9" t="str">
        <f>IF(ISERROR(VLOOKUP($C6,'START LİSTE'!$B$6:$F$814,4,0)),"",VLOOKUP($C6,'START LİSTE'!$B$6:$F$814,4,0))</f>
        <v>T</v>
      </c>
      <c r="F6" s="10">
        <f>IF(ISERROR(VLOOKUP($C6,'FERDİ SONUÇ'!$B$6:$H$1007,6,0)),"",VLOOKUP($C6,'FERDİ SONUÇ'!$B$6:$H$1007,6,0))</f>
        <v>511</v>
      </c>
      <c r="G6" s="56">
        <f>IF(OR(E6="",F6="DQ",F6="DNF",F6="DNS",F6=""),"-",VLOOKUP(C6,'FERDİ SONUÇ'!$B$6:$H$1007,7,0))</f>
        <v>1</v>
      </c>
      <c r="H6" s="13"/>
    </row>
    <row r="7" spans="1:8" s="1" customFormat="1" ht="14.25" customHeight="1">
      <c r="A7" s="14"/>
      <c r="B7" s="15"/>
      <c r="C7" s="57">
        <f>IF(A8="","",INDEX('TAKIM KAYIT'!$C$6:$C$65,MATCH(C8,'TAKIM KAYIT'!$C$6:$C$65,0)-1))</f>
        <v>321</v>
      </c>
      <c r="D7" s="16" t="str">
        <f>IF(ISERROR(VLOOKUP($C7,'START LİSTE'!$B$6:$F$814,2,0)),"",VLOOKUP($C7,'START LİSTE'!$B$6:$F$814,2,0))</f>
        <v>ASİYE NUR SANCAR</v>
      </c>
      <c r="E7" s="17" t="str">
        <f>IF(ISERROR(VLOOKUP($C7,'START LİSTE'!$B$6:$F$814,4,0)),"",VLOOKUP($C7,'START LİSTE'!$B$6:$F$814,4,0))</f>
        <v>T</v>
      </c>
      <c r="F7" s="18">
        <f>IF(ISERROR(VLOOKUP($C7,'FERDİ SONUÇ'!$B$6:$H$1007,6,0)),"",VLOOKUP($C7,'FERDİ SONUÇ'!$B$6:$H$1007,6,0))</f>
        <v>546</v>
      </c>
      <c r="G7" s="58">
        <f>IF(OR(E7="",F7="DQ",F7="DNF",F7="DNS",F7=""),"-",VLOOKUP(C7,'FERDİ SONUÇ'!$B$6:$H$1007,7,0))</f>
        <v>8</v>
      </c>
      <c r="H7" s="21"/>
    </row>
    <row r="8" spans="1:8" s="1" customFormat="1" ht="14.25" customHeight="1">
      <c r="A8" s="60">
        <f>IF(ISERROR(SMALL('TAKIM KAYIT'!$A$6:$A$65,1)),"",SMALL('TAKIM KAYIT'!$A$6:$A$65,1))</f>
        <v>1</v>
      </c>
      <c r="B8" s="15" t="str">
        <f>IF(A8="","",VLOOKUP(A8,'TAKIM KAYIT'!$A$6:$J$65,2,FALSE))</f>
        <v>ISPARTA</v>
      </c>
      <c r="C8" s="57">
        <f>IF(A8="","",VLOOKUP(A8,'TAKIM KAYIT'!$A$6:$J$65,3,FALSE))</f>
        <v>322</v>
      </c>
      <c r="D8" s="16" t="str">
        <f>IF(ISERROR(VLOOKUP($C8,'START LİSTE'!$B$6:$F$814,2,0)),"",VLOOKUP($C8,'START LİSTE'!$B$6:$F$814,2,0))</f>
        <v>ASLIHAN EROL</v>
      </c>
      <c r="E8" s="17" t="str">
        <f>IF(ISERROR(VLOOKUP($C8,'START LİSTE'!$B$6:$F$814,4,0)),"",VLOOKUP($C8,'START LİSTE'!$B$6:$F$814,4,0))</f>
        <v>T</v>
      </c>
      <c r="F8" s="18">
        <f>IF(ISERROR(VLOOKUP($C8,'FERDİ SONUÇ'!$B$6:$H$1007,6,0)),"",VLOOKUP($C8,'FERDİ SONUÇ'!$B$6:$H$1007,6,0))</f>
        <v>526</v>
      </c>
      <c r="G8" s="58">
        <f>IF(OR(E8="",F8="DQ",F8="DNF",F8="DNS",F8=""),"-",VLOOKUP(C8,'FERDİ SONUÇ'!$B$6:$H$1007,7,0))</f>
        <v>3</v>
      </c>
      <c r="H8" s="22">
        <f>IF(A8="","",VLOOKUP(A8,'TAKIM KAYIT'!$A$6:$K$65,10,FALSE))</f>
        <v>9</v>
      </c>
    </row>
    <row r="9" spans="1:8" s="1" customFormat="1" ht="14.25" customHeight="1">
      <c r="A9" s="14"/>
      <c r="B9" s="15"/>
      <c r="C9" s="57">
        <f>IF(A8="","",INDEX('TAKIM KAYIT'!$C$6:$C$65,MATCH(C8,'TAKIM KAYIT'!$C$6:$C$65,0)+1))</f>
        <v>323</v>
      </c>
      <c r="D9" s="16" t="str">
        <f>IF(ISERROR(VLOOKUP($C9,'START LİSTE'!$B$6:$F$814,2,0)),"",VLOOKUP($C9,'START LİSTE'!$B$6:$F$814,2,0))</f>
        <v>HATİCE ÖZBALCI</v>
      </c>
      <c r="E9" s="17" t="str">
        <f>IF(ISERROR(VLOOKUP($C9,'START LİSTE'!$B$6:$F$814,4,0)),"",VLOOKUP($C9,'START LİSTE'!$B$6:$F$814,4,0))</f>
        <v>T</v>
      </c>
      <c r="F9" s="18">
        <f>IF(ISERROR(VLOOKUP($C9,'FERDİ SONUÇ'!$B$6:$H$1007,6,0)),"",VLOOKUP($C9,'FERDİ SONUÇ'!$B$6:$H$1007,6,0))</f>
        <v>534</v>
      </c>
      <c r="G9" s="58">
        <f>IF(OR(E9="",F9="DQ",F9="DNF",F9="DNS",F9=""),"-",VLOOKUP(C9,'FERDİ SONUÇ'!$B$6:$H$1007,7,0))</f>
        <v>5</v>
      </c>
      <c r="H9" s="21"/>
    </row>
    <row r="10" spans="1:8" ht="14.25" customHeight="1">
      <c r="A10" s="6"/>
      <c r="B10" s="7"/>
      <c r="C10" s="55">
        <f>IF(A12="","",INDEX('TAKIM KAYIT'!$C$6:$C$65,MATCH(C12,'TAKIM KAYIT'!$C$6:$C$65,0)-2))</f>
        <v>70</v>
      </c>
      <c r="D10" s="8" t="str">
        <f>IF(ISERROR(VLOOKUP($C10,'START LİSTE'!$B$6:$F$814,2,0)),"",VLOOKUP($C10,'START LİSTE'!$B$6:$F$814,2,0))</f>
        <v>SİBEL CAN</v>
      </c>
      <c r="E10" s="9" t="str">
        <f>IF(ISERROR(VLOOKUP($C10,'START LİSTE'!$B$6:$F$814,4,0)),"",VLOOKUP($C10,'START LİSTE'!$B$6:$F$814,4,0))</f>
        <v>T</v>
      </c>
      <c r="F10" s="10">
        <f>IF(ISERROR(VLOOKUP($C10,'FERDİ SONUÇ'!$B$6:$H$1007,6,0)),"",VLOOKUP($C10,'FERDİ SONUÇ'!$B$6:$H$1007,6,0))</f>
        <v>544</v>
      </c>
      <c r="G10" s="56">
        <f>IF(OR(E10="",F10="DQ",F10="DNF",F10="DNS",F10=""),"-",VLOOKUP(C10,'FERDİ SONUÇ'!$B$6:$H$1007,7,0))</f>
        <v>7</v>
      </c>
      <c r="H10" s="13"/>
    </row>
    <row r="11" spans="1:8" ht="14.25" customHeight="1">
      <c r="A11" s="14"/>
      <c r="B11" s="15"/>
      <c r="C11" s="57">
        <f>IF(A12="","",INDEX('TAKIM KAYIT'!$C$6:$C$65,MATCH(C12,'TAKIM KAYIT'!$C$6:$C$65,0)-1))</f>
        <v>71</v>
      </c>
      <c r="D11" s="16" t="str">
        <f>IF(ISERROR(VLOOKUP($C11,'START LİSTE'!$B$6:$F$814,2,0)),"",VLOOKUP($C11,'START LİSTE'!$B$6:$F$814,2,0))</f>
        <v>HİRA NUR KARAKUŞ</v>
      </c>
      <c r="E11" s="17" t="str">
        <f>IF(ISERROR(VLOOKUP($C11,'START LİSTE'!$B$6:$F$814,4,0)),"",VLOOKUP($C11,'START LİSTE'!$B$6:$F$814,4,0))</f>
        <v>T</v>
      </c>
      <c r="F11" s="18">
        <f>IF(ISERROR(VLOOKUP($C11,'FERDİ SONUÇ'!$B$6:$H$1007,6,0)),"",VLOOKUP($C11,'FERDİ SONUÇ'!$B$6:$H$1007,6,0))</f>
        <v>549</v>
      </c>
      <c r="G11" s="58">
        <f>IF(OR(E11="",F11="DQ",F11="DNF",F11="DNS",F11=""),"-",VLOOKUP(C11,'FERDİ SONUÇ'!$B$6:$H$1007,7,0))</f>
        <v>9</v>
      </c>
      <c r="H11" s="21"/>
    </row>
    <row r="12" spans="1:8" ht="14.25" customHeight="1">
      <c r="A12" s="60">
        <f>IF(ISERROR(SMALL('TAKIM KAYIT'!$A$6:$A$65,2)),"",SMALL('TAKIM KAYIT'!$A$6:$A$65,2))</f>
        <v>2</v>
      </c>
      <c r="B12" s="15" t="str">
        <f>IF(A12="","",VLOOKUP(A12,'TAKIM KAYIT'!$A$6:$J$65,2,FALSE))</f>
        <v>ANTALYA</v>
      </c>
      <c r="C12" s="57">
        <f>IF(A12="","",VLOOKUP(A12,'TAKIM KAYIT'!$A$6:$J$65,3,FALSE))</f>
        <v>72</v>
      </c>
      <c r="D12" s="16" t="str">
        <f>IF(ISERROR(VLOOKUP($C12,'START LİSTE'!$B$6:$F$814,2,0)),"",VLOOKUP($C12,'START LİSTE'!$B$6:$F$814,2,0))</f>
        <v>ASLI ATAN</v>
      </c>
      <c r="E12" s="17" t="str">
        <f>IF(ISERROR(VLOOKUP($C12,'START LİSTE'!$B$6:$F$814,4,0)),"",VLOOKUP($C12,'START LİSTE'!$B$6:$F$814,4,0))</f>
        <v>T</v>
      </c>
      <c r="F12" s="18">
        <f>IF(ISERROR(VLOOKUP($C12,'FERDİ SONUÇ'!$B$6:$H$1007,6,0)),"",VLOOKUP($C12,'FERDİ SONUÇ'!$B$6:$H$1007,6,0))</f>
        <v>523</v>
      </c>
      <c r="G12" s="58">
        <f>IF(OR(E12="",F12="DQ",F12="DNF",F12="DNS",F12=""),"-",VLOOKUP(C12,'FERDİ SONUÇ'!$B$6:$H$1007,7,0))</f>
        <v>2</v>
      </c>
      <c r="H12" s="22">
        <f>IF(A12="","",VLOOKUP(A12,'TAKIM KAYIT'!$A$6:$J$65,10,FALSE))</f>
        <v>18</v>
      </c>
    </row>
    <row r="13" spans="1:8" ht="14.25" customHeight="1">
      <c r="A13" s="14"/>
      <c r="B13" s="15"/>
      <c r="C13" s="57">
        <f>IF(A12="","",INDEX('TAKIM KAYIT'!$C$6:$C$65,MATCH(C12,'TAKIM KAYIT'!$C$6:$C$65,0)+1))</f>
        <v>73</v>
      </c>
      <c r="D13" s="16" t="str">
        <f>IF(ISERROR(VLOOKUP($C13,'START LİSTE'!$B$6:$F$814,2,0)),"",VLOOKUP($C13,'START LİSTE'!$B$6:$F$814,2,0))</f>
        <v>İREM DALCI</v>
      </c>
      <c r="E13" s="17" t="str">
        <f>IF(ISERROR(VLOOKUP($C13,'START LİSTE'!$B$6:$F$814,4,0)),"",VLOOKUP($C13,'START LİSTE'!$B$6:$F$814,4,0))</f>
        <v>T</v>
      </c>
      <c r="F13" s="18">
        <f>IF(ISERROR(VLOOKUP($C13,'FERDİ SONUÇ'!$B$6:$H$1007,6,0)),"",VLOOKUP($C13,'FERDİ SONUÇ'!$B$6:$H$1007,6,0))</f>
        <v>601</v>
      </c>
      <c r="G13" s="58">
        <f>IF(OR(E13="",F13="DQ",F13="DNF",F13="DNS",F13=""),"-",VLOOKUP(C13,'FERDİ SONUÇ'!$B$6:$H$1007,7,0))</f>
        <v>13</v>
      </c>
      <c r="H13" s="21"/>
    </row>
    <row r="14" spans="1:8" ht="14.25" customHeight="1">
      <c r="A14" s="6"/>
      <c r="B14" s="7"/>
      <c r="C14" s="55">
        <f>IF(A16="","",INDEX('TAKIM KAYIT'!$C$6:$C$65,MATCH(C16,'TAKIM KAYIT'!$C$6:$C$65,0)-2))</f>
        <v>90</v>
      </c>
      <c r="D14" s="8" t="str">
        <f>IF(ISERROR(VLOOKUP($C14,'START LİSTE'!$B$6:$F$814,2,0)),"",VLOOKUP($C14,'START LİSTE'!$B$6:$F$814,2,0))</f>
        <v>BURÇİN KANIK</v>
      </c>
      <c r="E14" s="9" t="str">
        <f>IF(ISERROR(VLOOKUP($C14,'START LİSTE'!$B$6:$F$814,4,0)),"",VLOOKUP($C14,'START LİSTE'!$B$6:$F$814,4,0))</f>
        <v>T</v>
      </c>
      <c r="F14" s="10">
        <f>IF(ISERROR(VLOOKUP($C14,'FERDİ SONUÇ'!$B$6:$H$1007,6,0)),"",VLOOKUP($C14,'FERDİ SONUÇ'!$B$6:$H$1007,6,0))</f>
        <v>530</v>
      </c>
      <c r="G14" s="56">
        <f>IF(OR(E14="",F14="DQ",F14="DNF",F14="DNS",F14=""),"-",VLOOKUP(C14,'FERDİ SONUÇ'!$B$6:$H$1007,7,0))</f>
        <v>4</v>
      </c>
      <c r="H14" s="13"/>
    </row>
    <row r="15" spans="1:8" ht="14.25" customHeight="1">
      <c r="A15" s="14"/>
      <c r="B15" s="15"/>
      <c r="C15" s="57">
        <f>IF(A16="","",INDEX('TAKIM KAYIT'!$C$6:$C$65,MATCH(C16,'TAKIM KAYIT'!$C$6:$C$65,0)-1))</f>
        <v>91</v>
      </c>
      <c r="D15" s="16" t="str">
        <f>IF(ISERROR(VLOOKUP($C15,'START LİSTE'!$B$6:$F$814,2,0)),"",VLOOKUP($C15,'START LİSTE'!$B$6:$F$814,2,0))</f>
        <v>ŞEHRİBAN AKKURT</v>
      </c>
      <c r="E15" s="17" t="str">
        <f>IF(ISERROR(VLOOKUP($C15,'START LİSTE'!$B$6:$F$814,4,0)),"",VLOOKUP($C15,'START LİSTE'!$B$6:$F$814,4,0))</f>
        <v>T</v>
      </c>
      <c r="F15" s="18">
        <f>IF(ISERROR(VLOOKUP($C15,'FERDİ SONUÇ'!$B$6:$H$1007,6,0)),"",VLOOKUP($C15,'FERDİ SONUÇ'!$B$6:$H$1007,6,0))</f>
        <v>606</v>
      </c>
      <c r="G15" s="58">
        <f>IF(OR(E15="",F15="DQ",F15="DNF",F15="DNS",F15=""),"-",VLOOKUP(C15,'FERDİ SONUÇ'!$B$6:$H$1007,7,0))</f>
        <v>15</v>
      </c>
      <c r="H15" s="21"/>
    </row>
    <row r="16" spans="1:8" ht="14.25" customHeight="1">
      <c r="A16" s="60">
        <f>IF(ISERROR(SMALL('TAKIM KAYIT'!$A$6:$A$65,3)),"",SMALL('TAKIM KAYIT'!$A$6:$A$65,3))</f>
        <v>3</v>
      </c>
      <c r="B16" s="15" t="str">
        <f>IF(A16="","",VLOOKUP(A16,'TAKIM KAYIT'!$A$6:$J$65,2,FALSE))</f>
        <v>AYDIN</v>
      </c>
      <c r="C16" s="57">
        <f>IF(A16="","",VLOOKUP(A16,'TAKIM KAYIT'!$A$6:$J$65,3,FALSE))</f>
        <v>92</v>
      </c>
      <c r="D16" s="16" t="str">
        <f>IF(ISERROR(VLOOKUP($C16,'START LİSTE'!$B$6:$F$814,2,0)),"",VLOOKUP($C16,'START LİSTE'!$B$6:$F$814,2,0))</f>
        <v>SELCAN KORKMAZ</v>
      </c>
      <c r="E16" s="17" t="str">
        <f>IF(ISERROR(VLOOKUP($C16,'START LİSTE'!$B$6:$F$814,4,0)),"",VLOOKUP($C16,'START LİSTE'!$B$6:$F$814,4,0))</f>
        <v>T</v>
      </c>
      <c r="F16" s="18">
        <f>IF(ISERROR(VLOOKUP($C16,'FERDİ SONUÇ'!$B$6:$H$1007,6,0)),"",VLOOKUP($C16,'FERDİ SONUÇ'!$B$6:$H$1007,6,0))</f>
        <v>552</v>
      </c>
      <c r="G16" s="58">
        <f>IF(OR(E16="",F16="DQ",F16="DNF",F16="DNS",F16=""),"-",VLOOKUP(C16,'FERDİ SONUÇ'!$B$6:$H$1007,7,0))</f>
        <v>10</v>
      </c>
      <c r="H16" s="22">
        <f>IF(A16="","",VLOOKUP(A16,'TAKIM KAYIT'!$A$6:$K$65,10,FALSE))</f>
        <v>29</v>
      </c>
    </row>
    <row r="17" spans="1:8" ht="14.25" customHeight="1">
      <c r="A17" s="14"/>
      <c r="B17" s="15"/>
      <c r="C17" s="57">
        <f>IF(A16="","",INDEX('TAKIM KAYIT'!$C$6:$C$65,MATCH(C16,'TAKIM KAYIT'!$C$6:$C$65,0)+1))</f>
        <v>93</v>
      </c>
      <c r="D17" s="16" t="str">
        <f>IF(ISERROR(VLOOKUP($C17,'START LİSTE'!$B$6:$F$814,2,0)),"",VLOOKUP($C17,'START LİSTE'!$B$6:$F$814,2,0))</f>
        <v>ALEYNA GÜNDEM</v>
      </c>
      <c r="E17" s="17" t="str">
        <f>IF(ISERROR(VLOOKUP($C17,'START LİSTE'!$B$6:$F$814,4,0)),"",VLOOKUP($C17,'START LİSTE'!$B$6:$F$814,4,0))</f>
        <v>T</v>
      </c>
      <c r="F17" s="18">
        <f>IF(ISERROR(VLOOKUP($C17,'FERDİ SONUÇ'!$B$6:$H$1007,6,0)),"",VLOOKUP($C17,'FERDİ SONUÇ'!$B$6:$H$1007,6,0))</f>
        <v>615</v>
      </c>
      <c r="G17" s="58">
        <f>IF(OR(E17="",F17="DQ",F17="DNF",F17="DNS",F17=""),"-",VLOOKUP(C17,'FERDİ SONUÇ'!$B$6:$H$1007,7,0))</f>
        <v>18</v>
      </c>
      <c r="H17" s="21"/>
    </row>
    <row r="18" spans="1:8" ht="14.25" customHeight="1">
      <c r="A18" s="6"/>
      <c r="B18" s="7"/>
      <c r="C18" s="55">
        <f>IF(A20="","",INDEX('TAKIM KAYIT'!$C$6:$C$65,MATCH(C20,'TAKIM KAYIT'!$C$6:$C$65,0)-2))</f>
        <v>30</v>
      </c>
      <c r="D18" s="8" t="str">
        <f>IF(ISERROR(VLOOKUP($C18,'START LİSTE'!$B$6:$F$814,2,0)),"",VLOOKUP($C18,'START LİSTE'!$B$6:$F$814,2,0))</f>
        <v>BAHAR YARIMTEPE</v>
      </c>
      <c r="E18" s="9" t="str">
        <f>IF(ISERROR(VLOOKUP($C18,'START LİSTE'!$B$6:$F$814,4,0)),"",VLOOKUP($C18,'START LİSTE'!$B$6:$F$814,4,0))</f>
        <v>T</v>
      </c>
      <c r="F18" s="10">
        <f>IF(ISERROR(VLOOKUP($C18,'FERDİ SONUÇ'!$B$6:$H$1007,6,0)),"",VLOOKUP($C18,'FERDİ SONUÇ'!$B$6:$H$1007,6,0))</f>
        <v>537</v>
      </c>
      <c r="G18" s="12">
        <f>IF(OR(E18="",F18="DQ",F18="DNF",F18="DNS",F18=""),"-",VLOOKUP(C18,'FERDİ SONUÇ'!$B$6:$H$1007,7,0))</f>
        <v>6</v>
      </c>
      <c r="H18" s="13"/>
    </row>
    <row r="19" spans="1:8" ht="14.25" customHeight="1">
      <c r="A19" s="14"/>
      <c r="B19" s="15"/>
      <c r="C19" s="57">
        <f>IF(A20="","",INDEX('TAKIM KAYIT'!$C$6:$C$65,MATCH(C20,'TAKIM KAYIT'!$C$6:$C$65,0)-1))</f>
        <v>31</v>
      </c>
      <c r="D19" s="16" t="str">
        <f>IF(ISERROR(VLOOKUP($C19,'START LİSTE'!$B$6:$F$814,2,0)),"",VLOOKUP($C19,'START LİSTE'!$B$6:$F$814,2,0))</f>
        <v>SULTAN ŞAHAN</v>
      </c>
      <c r="E19" s="17" t="str">
        <f>IF(ISERROR(VLOOKUP($C19,'START LİSTE'!$B$6:$F$814,4,0)),"",VLOOKUP($C19,'START LİSTE'!$B$6:$F$814,4,0))</f>
        <v>T</v>
      </c>
      <c r="F19" s="18">
        <f>IF(ISERROR(VLOOKUP($C19,'FERDİ SONUÇ'!$B$6:$H$1007,6,0)),"",VLOOKUP($C19,'FERDİ SONUÇ'!$B$6:$H$1007,6,0))</f>
        <v>614</v>
      </c>
      <c r="G19" s="20">
        <f>IF(OR(E19="",F19="DQ",F19="DNF",F19="DNS",F19=""),"-",VLOOKUP(C19,'FERDİ SONUÇ'!$B$6:$H$1007,7,0))</f>
        <v>17</v>
      </c>
      <c r="H19" s="21"/>
    </row>
    <row r="20" spans="1:8" ht="14.25" customHeight="1">
      <c r="A20" s="60">
        <f>IF(ISERROR(SMALL('TAKIM KAYIT'!$A$6:$A$65,4)),"",SMALL('TAKIM KAYIT'!$A$6:$A$65,4))</f>
        <v>4</v>
      </c>
      <c r="B20" s="15" t="str">
        <f>IF(A20="","",VLOOKUP(A20,'TAKIM KAYIT'!$A$6:$J$65,2,FALSE))</f>
        <v>AFYONKARAHİSAR</v>
      </c>
      <c r="C20" s="57">
        <f>IF(A20="","",VLOOKUP(A20,'TAKIM KAYIT'!$A$6:$J$65,3,FALSE))</f>
        <v>32</v>
      </c>
      <c r="D20" s="16" t="str">
        <f>IF(ISERROR(VLOOKUP($C20,'START LİSTE'!$B$6:$F$814,2,0)),"",VLOOKUP($C20,'START LİSTE'!$B$6:$F$814,2,0))</f>
        <v>MERVE BALIK</v>
      </c>
      <c r="E20" s="17" t="str">
        <f>IF(ISERROR(VLOOKUP($C20,'START LİSTE'!$B$6:$F$814,4,0)),"",VLOOKUP($C20,'START LİSTE'!$B$6:$F$814,4,0))</f>
        <v>T</v>
      </c>
      <c r="F20" s="18">
        <f>IF(ISERROR(VLOOKUP($C20,'FERDİ SONUÇ'!$B$6:$H$1007,6,0)),"",VLOOKUP($C20,'FERDİ SONUÇ'!$B$6:$H$1007,6,0))</f>
        <v>635</v>
      </c>
      <c r="G20" s="20">
        <f>IF(OR(E20="",F20="DQ",F20="DNF",F20="DNS",F20=""),"-",VLOOKUP(C20,'FERDİ SONUÇ'!$B$6:$H$1007,7,0))</f>
        <v>21</v>
      </c>
      <c r="H20" s="22">
        <f>IF(A20="","",VLOOKUP(A20,'TAKIM KAYIT'!$A$6:$K$65,10,FALSE))</f>
        <v>37</v>
      </c>
    </row>
    <row r="21" spans="1:8" ht="14.25" customHeight="1">
      <c r="A21" s="14"/>
      <c r="B21" s="15"/>
      <c r="C21" s="57">
        <f>IF(A20="","",INDEX('TAKIM KAYIT'!$C$6:$C$65,MATCH(C20,'TAKIM KAYIT'!$C$6:$C$65,0)+1))</f>
        <v>33</v>
      </c>
      <c r="D21" s="16" t="str">
        <f>IF(ISERROR(VLOOKUP($C21,'START LİSTE'!$B$6:$F$814,2,0)),"",VLOOKUP($C21,'START LİSTE'!$B$6:$F$814,2,0))</f>
        <v>MİRAY NİSA ÜRÜN</v>
      </c>
      <c r="E21" s="17" t="str">
        <f>IF(ISERROR(VLOOKUP($C21,'START LİSTE'!$B$6:$F$814,4,0)),"",VLOOKUP($C21,'START LİSTE'!$B$6:$F$814,4,0))</f>
        <v>T</v>
      </c>
      <c r="F21" s="18">
        <f>IF(ISERROR(VLOOKUP($C21,'FERDİ SONUÇ'!$B$6:$H$1007,6,0)),"",VLOOKUP($C21,'FERDİ SONUÇ'!$B$6:$H$1007,6,0))</f>
        <v>603</v>
      </c>
      <c r="G21" s="20">
        <f>IF(OR(E21="",F21="DQ",F21="DNF",F21="DNS",F21=""),"-",VLOOKUP(C21,'FERDİ SONUÇ'!$B$6:$H$1007,7,0))</f>
        <v>14</v>
      </c>
      <c r="H21" s="21"/>
    </row>
    <row r="22" spans="1:8" ht="14.25" customHeight="1">
      <c r="A22" s="6"/>
      <c r="B22" s="7"/>
      <c r="C22" s="55">
        <f>IF(A24="","",INDEX('TAKIM KAYIT'!$C$6:$C$65,MATCH(C24,'TAKIM KAYIT'!$C$6:$C$65,0)-2))</f>
        <v>200</v>
      </c>
      <c r="D22" s="8" t="str">
        <f>IF(ISERROR(VLOOKUP($C22,'START LİSTE'!$B$6:$F$814,2,0)),"",VLOOKUP($C22,'START LİSTE'!$B$6:$F$814,2,0))</f>
        <v>HÜLYA BALAMİR</v>
      </c>
      <c r="E22" s="9" t="str">
        <f>IF(ISERROR(VLOOKUP($C22,'START LİSTE'!$B$6:$F$814,4,0)),"",VLOOKUP($C22,'START LİSTE'!$B$6:$F$814,4,0))</f>
        <v>T</v>
      </c>
      <c r="F22" s="10">
        <f>IF(ISERROR(VLOOKUP($C22,'FERDİ SONUÇ'!$B$6:$H$1007,6,0)),"",VLOOKUP($C22,'FERDİ SONUÇ'!$B$6:$H$1007,6,0))</f>
        <v>560</v>
      </c>
      <c r="G22" s="12">
        <f>IF(OR(E22="",F22="DQ",F22="DNF",F22="DNS",F22=""),"-",VLOOKUP(C22,'FERDİ SONUÇ'!$B$6:$H$1007,7,0))</f>
        <v>12</v>
      </c>
      <c r="H22" s="13"/>
    </row>
    <row r="23" spans="1:8" ht="14.25" customHeight="1">
      <c r="A23" s="14"/>
      <c r="B23" s="15"/>
      <c r="C23" s="57">
        <f>IF(A24="","",INDEX('TAKIM KAYIT'!$C$6:$C$65,MATCH(C24,'TAKIM KAYIT'!$C$6:$C$65,0)-1))</f>
        <v>201</v>
      </c>
      <c r="D23" s="16" t="str">
        <f>IF(ISERROR(VLOOKUP($C23,'START LİSTE'!$B$6:$F$814,2,0)),"",VLOOKUP($C23,'START LİSTE'!$B$6:$F$814,2,0))</f>
        <v>SEVİLAY SALDIRAN</v>
      </c>
      <c r="E23" s="17" t="str">
        <f>IF(ISERROR(VLOOKUP($C23,'START LİSTE'!$B$6:$F$814,4,0)),"",VLOOKUP($C23,'START LİSTE'!$B$6:$F$814,4,0))</f>
        <v>T</v>
      </c>
      <c r="F23" s="18">
        <f>IF(ISERROR(VLOOKUP($C23,'FERDİ SONUÇ'!$B$6:$H$1007,6,0)),"",VLOOKUP($C23,'FERDİ SONUÇ'!$B$6:$H$1007,6,0))</f>
        <v>612</v>
      </c>
      <c r="G23" s="20">
        <f>IF(OR(E23="",F23="DQ",F23="DNF",F23="DNS",F23=""),"-",VLOOKUP(C23,'FERDİ SONUÇ'!$B$6:$H$1007,7,0))</f>
        <v>16</v>
      </c>
      <c r="H23" s="21"/>
    </row>
    <row r="24" spans="1:8" ht="14.25" customHeight="1">
      <c r="A24" s="60">
        <f>IF(ISERROR(SMALL('TAKIM KAYIT'!$A$6:$A$65,5)),"",SMALL('TAKIM KAYIT'!$A$6:$A$65,5))</f>
        <v>5</v>
      </c>
      <c r="B24" s="15" t="str">
        <f>IF(A24="","",VLOOKUP(A24,'TAKIM KAYIT'!$A$6:$J$65,2,FALSE))</f>
        <v>DENİZLİ</v>
      </c>
      <c r="C24" s="57">
        <f>IF(A24="","",VLOOKUP(A24,'TAKIM KAYIT'!$A$6:$J$65,3,FALSE))</f>
        <v>202</v>
      </c>
      <c r="D24" s="16" t="str">
        <f>IF(ISERROR(VLOOKUP($C24,'START LİSTE'!$B$6:$F$814,2,0)),"",VLOOKUP($C24,'START LİSTE'!$B$6:$F$814,2,0))</f>
        <v>CEYLAN DEMİR</v>
      </c>
      <c r="E24" s="17" t="str">
        <f>IF(ISERROR(VLOOKUP($C24,'START LİSTE'!$B$6:$F$814,4,0)),"",VLOOKUP($C24,'START LİSTE'!$B$6:$F$814,4,0))</f>
        <v>T</v>
      </c>
      <c r="F24" s="18">
        <f>IF(ISERROR(VLOOKUP($C24,'FERDİ SONUÇ'!$B$6:$H$1007,6,0)),"",VLOOKUP($C24,'FERDİ SONUÇ'!$B$6:$H$1007,6,0))</f>
        <v>619</v>
      </c>
      <c r="G24" s="20">
        <f>IF(OR(E24="",F24="DQ",F24="DNF",F24="DNS",F24=""),"-",VLOOKUP(C24,'FERDİ SONUÇ'!$B$6:$H$1007,7,0))</f>
        <v>19</v>
      </c>
      <c r="H24" s="22">
        <f>IF(A24="","",VLOOKUP(A24,'TAKIM KAYIT'!$A$6:$K$65,10,FALSE))</f>
        <v>47</v>
      </c>
    </row>
    <row r="25" spans="1:8" ht="14.25" customHeight="1">
      <c r="A25" s="14"/>
      <c r="B25" s="15"/>
      <c r="C25" s="57">
        <f>IF(A24="","",INDEX('TAKIM KAYIT'!$C$6:$C$65,MATCH(C24,'TAKIM KAYIT'!$C$6:$C$65,0)+1))</f>
        <v>0</v>
      </c>
      <c r="D25" s="16">
        <f>IF(ISERROR(VLOOKUP($C25,'START LİSTE'!$B$6:$F$814,2,0)),"",VLOOKUP($C25,'START LİSTE'!$B$6:$F$814,2,0))</f>
      </c>
      <c r="E25" s="17">
        <f>IF(ISERROR(VLOOKUP($C25,'START LİSTE'!$B$6:$F$814,4,0)),"",VLOOKUP($C25,'START LİSTE'!$B$6:$F$814,4,0))</f>
      </c>
      <c r="F25" s="18">
        <f>IF(ISERROR(VLOOKUP($C25,'FERDİ SONUÇ'!$B$6:$H$1007,6,0)),"",VLOOKUP($C25,'FERDİ SONUÇ'!$B$6:$H$1007,6,0))</f>
      </c>
      <c r="G25" s="20" t="str">
        <f>IF(OR(E25="",F25="DQ",F25="DNF",F25="DNS",F25=""),"-",VLOOKUP(C25,'FERDİ SONUÇ'!$B$6:$H$1007,7,0))</f>
        <v>-</v>
      </c>
      <c r="H25" s="21"/>
    </row>
    <row r="26" spans="1:8" ht="14.25" customHeight="1">
      <c r="A26" s="6"/>
      <c r="B26" s="7"/>
      <c r="C26" s="55">
        <f>IF(A28="","",INDEX('TAKIM KAYIT'!$C$6:$C$65,MATCH(C28,'TAKIM KAYIT'!$C$6:$C$65,0)-2))</f>
        <v>480</v>
      </c>
      <c r="D26" s="8" t="str">
        <f>IF(ISERROR(VLOOKUP($C26,'START LİSTE'!$B$6:$F$814,2,0)),"",VLOOKUP($C26,'START LİSTE'!$B$6:$F$814,2,0))</f>
        <v>ÖZLEM BAŞARAN</v>
      </c>
      <c r="E26" s="9" t="str">
        <f>IF(ISERROR(VLOOKUP($C26,'START LİSTE'!$B$6:$F$814,4,0)),"",VLOOKUP($C26,'START LİSTE'!$B$6:$F$814,4,0))</f>
        <v>T</v>
      </c>
      <c r="F26" s="10">
        <f>IF(ISERROR(VLOOKUP($C26,'FERDİ SONUÇ'!$B$6:$H$1007,6,0)),"",VLOOKUP($C26,'FERDİ SONUÇ'!$B$6:$H$1007,6,0))</f>
        <v>555</v>
      </c>
      <c r="G26" s="12">
        <f>IF(OR(E26="",F26="DQ",F26="DNF",F26="DNS",F26=""),"-",VLOOKUP(C26,'FERDİ SONUÇ'!$B$6:$H$1007,7,0))</f>
        <v>11</v>
      </c>
      <c r="H26" s="13"/>
    </row>
    <row r="27" spans="1:8" ht="14.25" customHeight="1">
      <c r="A27" s="14"/>
      <c r="B27" s="15"/>
      <c r="C27" s="57">
        <f>IF(A28="","",INDEX('TAKIM KAYIT'!$C$6:$C$65,MATCH(C28,'TAKIM KAYIT'!$C$6:$C$65,0)-1))</f>
        <v>481</v>
      </c>
      <c r="D27" s="16" t="str">
        <f>IF(ISERROR(VLOOKUP($C27,'START LİSTE'!$B$6:$F$814,2,0)),"",VLOOKUP($C27,'START LİSTE'!$B$6:$F$814,2,0))</f>
        <v>MELEKNUR BAVUT</v>
      </c>
      <c r="E27" s="17" t="str">
        <f>IF(ISERROR(VLOOKUP($C27,'START LİSTE'!$B$6:$F$814,4,0)),"",VLOOKUP($C27,'START LİSTE'!$B$6:$F$814,4,0))</f>
        <v>T</v>
      </c>
      <c r="F27" s="18">
        <f>IF(ISERROR(VLOOKUP($C27,'FERDİ SONUÇ'!$B$6:$H$1007,6,0)),"",VLOOKUP($C27,'FERDİ SONUÇ'!$B$6:$H$1007,6,0))</f>
        <v>803</v>
      </c>
      <c r="G27" s="20">
        <f>IF(OR(E27="",F27="DQ",F27="DNF",F27="DNS",F27=""),"-",VLOOKUP(C27,'FERDİ SONUÇ'!$B$6:$H$1007,7,0))</f>
        <v>22</v>
      </c>
      <c r="H27" s="21"/>
    </row>
    <row r="28" spans="1:8" ht="14.25" customHeight="1">
      <c r="A28" s="60">
        <f>IF(ISERROR(SMALL('TAKIM KAYIT'!$A$6:$A$65,6)),"",SMALL('TAKIM KAYIT'!$A$6:$A$65,6))</f>
        <v>6</v>
      </c>
      <c r="B28" s="15" t="str">
        <f>IF(A28="","",VLOOKUP(A28,'TAKIM KAYIT'!$A$6:$J$65,2,FALSE))</f>
        <v>MUĞLA</v>
      </c>
      <c r="C28" s="57">
        <f>IF(A28="","",VLOOKUP(A28,'TAKIM KAYIT'!$A$6:$J$65,3,FALSE))</f>
        <v>482</v>
      </c>
      <c r="D28" s="16" t="str">
        <f>IF(ISERROR(VLOOKUP($C28,'START LİSTE'!$B$6:$F$814,2,0)),"",VLOOKUP($C28,'START LİSTE'!$B$6:$F$814,2,0))</f>
        <v>YELİZ KADEM</v>
      </c>
      <c r="E28" s="17" t="str">
        <f>IF(ISERROR(VLOOKUP($C28,'START LİSTE'!$B$6:$F$814,4,0)),"",VLOOKUP($C28,'START LİSTE'!$B$6:$F$814,4,0))</f>
        <v>T</v>
      </c>
      <c r="F28" s="18">
        <f>IF(ISERROR(VLOOKUP($C28,'FERDİ SONUÇ'!$B$6:$H$1007,6,0)),"",VLOOKUP($C28,'FERDİ SONUÇ'!$B$6:$H$1007,6,0))</f>
        <v>910</v>
      </c>
      <c r="G28" s="20">
        <f>IF(OR(E28="",F28="DQ",F28="DNF",F28="DNS",F28=""),"-",VLOOKUP(C28,'FERDİ SONUÇ'!$B$6:$H$1007,7,0))</f>
        <v>23</v>
      </c>
      <c r="H28" s="22">
        <f>IF(A28="","",VLOOKUP(A28,'TAKIM KAYIT'!$A$6:$K$65,10,FALSE))</f>
        <v>53</v>
      </c>
    </row>
    <row r="29" spans="1:8" ht="14.25" customHeight="1">
      <c r="A29" s="14"/>
      <c r="B29" s="15"/>
      <c r="C29" s="57">
        <f>IF(A28="","",INDEX('TAKIM KAYIT'!$C$6:$C$65,MATCH(C28,'TAKIM KAYIT'!$C$6:$C$65,0)+1))</f>
        <v>483</v>
      </c>
      <c r="D29" s="16" t="str">
        <f>IF(ISERROR(VLOOKUP($C29,'START LİSTE'!$B$6:$F$814,2,0)),"",VLOOKUP($C29,'START LİSTE'!$B$6:$F$814,2,0))</f>
        <v>GAMZE TURGUT</v>
      </c>
      <c r="E29" s="17" t="str">
        <f>IF(ISERROR(VLOOKUP($C29,'START LİSTE'!$B$6:$F$814,4,0)),"",VLOOKUP($C29,'START LİSTE'!$B$6:$F$814,4,0))</f>
        <v>T</v>
      </c>
      <c r="F29" s="18">
        <f>IF(ISERROR(VLOOKUP($C29,'FERDİ SONUÇ'!$B$6:$H$1007,6,0)),"",VLOOKUP($C29,'FERDİ SONUÇ'!$B$6:$H$1007,6,0))</f>
        <v>620</v>
      </c>
      <c r="G29" s="20">
        <f>IF(OR(E29="",F29="DQ",F29="DNF",F29="DNS",F29=""),"-",VLOOKUP(C29,'FERDİ SONUÇ'!$B$6:$H$1007,7,0))</f>
        <v>20</v>
      </c>
      <c r="H29" s="21"/>
    </row>
    <row r="30" spans="1:8" ht="14.25" customHeight="1">
      <c r="A30" s="6"/>
      <c r="B30" s="7"/>
      <c r="C30" s="55">
        <f>IF(A32="","",INDEX('TAKIM KAYIT'!$C$6:$C$65,MATCH(C32,'TAKIM KAYIT'!$C$6:$C$65,0)-2))</f>
        <v>150</v>
      </c>
      <c r="D30" s="8" t="str">
        <f>IF(ISERROR(VLOOKUP($C30,'START LİSTE'!$B$6:$F$814,2,0)),"",VLOOKUP($C30,'START LİSTE'!$B$6:$F$814,2,0))</f>
        <v>ELİF SU KEYİK</v>
      </c>
      <c r="E30" s="9" t="str">
        <f>IF(ISERROR(VLOOKUP($C30,'START LİSTE'!$B$6:$F$814,4,0)),"",VLOOKUP($C30,'START LİSTE'!$B$6:$F$814,4,0))</f>
        <v>T</v>
      </c>
      <c r="F30" s="10">
        <f>IF(ISERROR(VLOOKUP($C30,'FERDİ SONUÇ'!$B$6:$H$1007,6,0)),"",VLOOKUP($C30,'FERDİ SONUÇ'!$B$6:$H$1007,6,0))</f>
        <v>912</v>
      </c>
      <c r="G30" s="12">
        <f>IF(OR(E30="",F30="DQ",F30="DNF",F30="DNS",F30=""),"-",VLOOKUP(C30,'FERDİ SONUÇ'!$B$6:$H$1007,7,0))</f>
        <v>25</v>
      </c>
      <c r="H30" s="13"/>
    </row>
    <row r="31" spans="1:8" ht="14.25" customHeight="1">
      <c r="A31" s="14"/>
      <c r="B31" s="15"/>
      <c r="C31" s="57">
        <f>IF(A32="","",INDEX('TAKIM KAYIT'!$C$6:$C$65,MATCH(C32,'TAKIM KAYIT'!$C$6:$C$65,0)-1))</f>
        <v>151</v>
      </c>
      <c r="D31" s="16" t="str">
        <f>IF(ISERROR(VLOOKUP($C31,'START LİSTE'!$B$6:$F$814,2,0)),"",VLOOKUP($C31,'START LİSTE'!$B$6:$F$814,2,0))</f>
        <v>ŞERİFE BELGE</v>
      </c>
      <c r="E31" s="17" t="str">
        <f>IF(ISERROR(VLOOKUP($C31,'START LİSTE'!$B$6:$F$814,4,0)),"",VLOOKUP($C31,'START LİSTE'!$B$6:$F$814,4,0))</f>
        <v>T</v>
      </c>
      <c r="F31" s="18">
        <f>IF(ISERROR(VLOOKUP($C31,'FERDİ SONUÇ'!$B$6:$H$1007,6,0)),"",VLOOKUP($C31,'FERDİ SONUÇ'!$B$6:$H$1007,6,0))</f>
        <v>911</v>
      </c>
      <c r="G31" s="20">
        <f>IF(OR(E31="",F31="DQ",F31="DNF",F31="DNS",F31=""),"-",VLOOKUP(C31,'FERDİ SONUÇ'!$B$6:$H$1007,7,0))</f>
        <v>24</v>
      </c>
      <c r="H31" s="21"/>
    </row>
    <row r="32" spans="1:8" ht="14.25" customHeight="1">
      <c r="A32" s="60">
        <f>IF(ISERROR(SMALL('TAKIM KAYIT'!$A$6:$A$65,7)),"",SMALL('TAKIM KAYIT'!$A$6:$A$65,7))</f>
        <v>7</v>
      </c>
      <c r="B32" s="15" t="str">
        <f>IF(A32="","",VLOOKUP(A32,'TAKIM KAYIT'!$A$6:$J$65,2,FALSE))</f>
        <v>BURDUR</v>
      </c>
      <c r="C32" s="57">
        <f>IF(A32="","",VLOOKUP(A32,'TAKIM KAYIT'!$A$6:$J$65,3,FALSE))</f>
        <v>152</v>
      </c>
      <c r="D32" s="16" t="str">
        <f>IF(ISERROR(VLOOKUP($C32,'START LİSTE'!$B$6:$F$814,2,0)),"",VLOOKUP($C32,'START LİSTE'!$B$6:$F$814,2,0))</f>
        <v>GAMZE GÜZELOĞLU</v>
      </c>
      <c r="E32" s="17" t="str">
        <f>IF(ISERROR(VLOOKUP($C32,'START LİSTE'!$B$6:$F$814,4,0)),"",VLOOKUP($C32,'START LİSTE'!$B$6:$F$814,4,0))</f>
        <v>T</v>
      </c>
      <c r="F32" s="18">
        <f>IF(ISERROR(VLOOKUP($C32,'FERDİ SONUÇ'!$B$6:$H$1007,6,0)),"",VLOOKUP($C32,'FERDİ SONUÇ'!$B$6:$H$1007,6,0))</f>
        <v>919</v>
      </c>
      <c r="G32" s="20">
        <f>IF(OR(E32="",F32="DQ",F32="DNF",F32="DNS",F32=""),"-",VLOOKUP(C32,'FERDİ SONUÇ'!$B$6:$H$1007,7,0))</f>
        <v>27</v>
      </c>
      <c r="H32" s="22">
        <f>IF(A32="","",VLOOKUP(A32,'TAKIM KAYIT'!$A$6:$K$65,10,FALSE))</f>
        <v>75</v>
      </c>
    </row>
    <row r="33" spans="1:8" ht="14.25" customHeight="1">
      <c r="A33" s="14"/>
      <c r="B33" s="15"/>
      <c r="C33" s="57">
        <f>IF(A32="","",INDEX('TAKIM KAYIT'!$C$6:$C$65,MATCH(C32,'TAKIM KAYIT'!$C$6:$C$65,0)+1))</f>
        <v>155</v>
      </c>
      <c r="D33" s="16" t="str">
        <f>IF(ISERROR(VLOOKUP($C33,'START LİSTE'!$B$6:$F$814,2,0)),"",VLOOKUP($C33,'START LİSTE'!$B$6:$F$814,2,0))</f>
        <v>MERVE ŞENOL</v>
      </c>
      <c r="E33" s="17" t="str">
        <f>IF(ISERROR(VLOOKUP($C33,'START LİSTE'!$B$6:$F$814,4,0)),"",VLOOKUP($C33,'START LİSTE'!$B$6:$F$814,4,0))</f>
        <v>T</v>
      </c>
      <c r="F33" s="18">
        <f>IF(ISERROR(VLOOKUP($C33,'FERDİ SONUÇ'!$B$6:$H$1007,6,0)),"",VLOOKUP($C33,'FERDİ SONUÇ'!$B$6:$H$1007,6,0))</f>
        <v>916</v>
      </c>
      <c r="G33" s="20">
        <f>IF(OR(E33="",F33="DQ",F33="DNF",F33="DNS",F33=""),"-",VLOOKUP(C33,'FERDİ SONUÇ'!$B$6:$H$1007,7,0))</f>
        <v>26</v>
      </c>
      <c r="H33" s="21"/>
    </row>
    <row r="34" spans="1:8" ht="14.25" customHeight="1">
      <c r="A34" s="6"/>
      <c r="B34" s="7"/>
      <c r="C34" s="55">
        <f>IF(A36="","",INDEX('TAKIM KAYIT'!$C$6:$C$65,MATCH(C36,'TAKIM KAYIT'!$C$6:$C$65,0)-2))</f>
      </c>
      <c r="D34" s="8">
        <f>IF(ISERROR(VLOOKUP($C34,'START LİSTE'!$B$6:$F$814,2,0)),"",VLOOKUP($C34,'START LİSTE'!$B$6:$F$814,2,0))</f>
      </c>
      <c r="E34" s="9">
        <f>IF(ISERROR(VLOOKUP($C34,'START LİSTE'!$B$6:$F$814,4,0)),"",VLOOKUP($C34,'START LİSTE'!$B$6:$F$814,4,0))</f>
      </c>
      <c r="F34" s="10">
        <f>IF(ISERROR(VLOOKUP($C34,'FERDİ SONUÇ'!$B$6:$H$1007,6,0)),"",VLOOKUP($C34,'FERDİ SONUÇ'!$B$6:$H$1007,6,0))</f>
      </c>
      <c r="G34" s="12" t="str">
        <f>IF(OR(E34="",F34="DQ",F34="DNF",F34="DNS",F34=""),"-",VLOOKUP(C34,'FERDİ SONUÇ'!$B$6:$H$1007,7,0))</f>
        <v>-</v>
      </c>
      <c r="H34" s="13"/>
    </row>
    <row r="35" spans="1:8" ht="14.25" customHeight="1">
      <c r="A35" s="14"/>
      <c r="B35" s="15"/>
      <c r="C35" s="57">
        <f>IF(A36="","",INDEX('TAKIM KAYIT'!$C$6:$C$65,MATCH(C36,'TAKIM KAYIT'!$C$6:$C$65,0)-1))</f>
      </c>
      <c r="D35" s="16">
        <f>IF(ISERROR(VLOOKUP($C35,'START LİSTE'!$B$6:$F$814,2,0)),"",VLOOKUP($C35,'START LİSTE'!$B$6:$F$814,2,0))</f>
      </c>
      <c r="E35" s="17">
        <f>IF(ISERROR(VLOOKUP($C35,'START LİSTE'!$B$6:$F$814,4,0)),"",VLOOKUP($C35,'START LİSTE'!$B$6:$F$814,4,0))</f>
      </c>
      <c r="F35" s="18">
        <f>IF(ISERROR(VLOOKUP($C35,'FERDİ SONUÇ'!$B$6:$H$1007,6,0)),"",VLOOKUP($C35,'FERDİ SONUÇ'!$B$6:$H$1007,6,0))</f>
      </c>
      <c r="G35" s="20" t="str">
        <f>IF(OR(E35="",F35="DQ",F35="DNF",F35="DNS",F35=""),"-",VLOOKUP(C35,'FERDİ SONUÇ'!$B$6:$H$1007,7,0))</f>
        <v>-</v>
      </c>
      <c r="H35" s="21"/>
    </row>
    <row r="36" spans="1:8" ht="14.25" customHeight="1">
      <c r="A36" s="60">
        <f>IF(ISERROR(SMALL('TAKIM KAYIT'!$A$6:$A$65,8)),"",SMALL('TAKIM KAYIT'!$A$6:$A$65,8))</f>
      </c>
      <c r="B36" s="15">
        <f>IF(A36="","",VLOOKUP(A36,'TAKIM KAYIT'!$A$6:$J$65,2,FALSE))</f>
      </c>
      <c r="C36" s="57">
        <f>IF(A36="","",VLOOKUP(A36,'TAKIM KAYIT'!$A$6:$J$65,3,FALSE))</f>
      </c>
      <c r="D36" s="16">
        <f>IF(ISERROR(VLOOKUP($C36,'START LİSTE'!$B$6:$F$814,2,0)),"",VLOOKUP($C36,'START LİSTE'!$B$6:$F$814,2,0))</f>
      </c>
      <c r="E36" s="17">
        <f>IF(ISERROR(VLOOKUP($C36,'START LİSTE'!$B$6:$F$814,4,0)),"",VLOOKUP($C36,'START LİSTE'!$B$6:$F$814,4,0))</f>
      </c>
      <c r="F36" s="18">
        <f>IF(ISERROR(VLOOKUP($C36,'FERDİ SONUÇ'!$B$6:$H$1007,6,0)),"",VLOOKUP($C36,'FERDİ SONUÇ'!$B$6:$H$1007,6,0))</f>
      </c>
      <c r="G36" s="20" t="str">
        <f>IF(OR(E36="",F36="DQ",F36="DNF",F36="DNS",F36=""),"-",VLOOKUP(C36,'FERDİ SONUÇ'!$B$6:$H$1007,7,0))</f>
        <v>-</v>
      </c>
      <c r="H36" s="22">
        <f>IF(A36="","",VLOOKUP(A36,'TAKIM KAYIT'!$A$6:$K$65,10,FALSE))</f>
      </c>
    </row>
    <row r="37" spans="1:8" ht="14.25" customHeight="1">
      <c r="A37" s="24"/>
      <c r="B37" s="25"/>
      <c r="C37" s="59">
        <f>IF(A36="","",INDEX('TAKIM KAYIT'!$C$6:$C$65,MATCH(C36,'TAKIM KAYIT'!$C$6:$C$65,0)+1))</f>
      </c>
      <c r="D37" s="26">
        <f>IF(ISERROR(VLOOKUP($C37,'START LİSTE'!$B$6:$F$814,2,0)),"",VLOOKUP($C37,'START LİSTE'!$B$6:$F$814,2,0))</f>
      </c>
      <c r="E37" s="27">
        <f>IF(ISERROR(VLOOKUP($C37,'START LİSTE'!$B$6:$F$814,4,0)),"",VLOOKUP($C37,'START LİSTE'!$B$6:$F$814,4,0))</f>
      </c>
      <c r="F37" s="28">
        <f>IF(ISERROR(VLOOKUP($C37,'FERDİ SONUÇ'!$B$6:$H$1007,6,0)),"",VLOOKUP($C37,'FERDİ SONUÇ'!$B$6:$H$1007,6,0))</f>
      </c>
      <c r="G37" s="29" t="str">
        <f>IF(OR(E37="",F37="DQ",F37="DNF",F37="DNS",F37=""),"-",VLOOKUP(C37,'FERDİ SONUÇ'!$B$6:$H$1007,7,0))</f>
        <v>-</v>
      </c>
      <c r="H37" s="30"/>
    </row>
    <row r="38" spans="1:8" ht="14.25" customHeight="1">
      <c r="A38" s="6"/>
      <c r="B38" s="7"/>
      <c r="C38" s="55">
        <f>IF(A40="","",INDEX('TAKIM KAYIT'!$C$6:$C$65,MATCH(C40,'TAKIM KAYIT'!$C$6:$C$65,0)-2))</f>
      </c>
      <c r="D38" s="8">
        <f>IF(ISERROR(VLOOKUP($C38,'START LİSTE'!$B$6:$F$814,2,0)),"",VLOOKUP($C38,'START LİSTE'!$B$6:$F$814,2,0))</f>
      </c>
      <c r="E38" s="9">
        <f>IF(ISERROR(VLOOKUP($C38,'START LİSTE'!$B$6:$F$814,4,0)),"",VLOOKUP($C38,'START LİSTE'!$B$6:$F$814,4,0))</f>
      </c>
      <c r="F38" s="10">
        <f>IF(ISERROR(VLOOKUP($C38,'FERDİ SONUÇ'!$B$6:$H$1007,6,0)),"",VLOOKUP($C38,'FERDİ SONUÇ'!$B$6:$H$1007,6,0))</f>
      </c>
      <c r="G38" s="12" t="str">
        <f>IF(OR(E38="",F38="DQ",F38="DNF",F38="DNS",F38=""),"-",VLOOKUP(C38,'FERDİ SONUÇ'!$B$6:$H$1007,7,0))</f>
        <v>-</v>
      </c>
      <c r="H38" s="13"/>
    </row>
    <row r="39" spans="1:8" ht="14.25" customHeight="1">
      <c r="A39" s="14"/>
      <c r="B39" s="15"/>
      <c r="C39" s="57">
        <f>IF(A40="","",INDEX('TAKIM KAYIT'!$C$6:$C$65,MATCH(C40,'TAKIM KAYIT'!$C$6:$C$65,0)-1))</f>
      </c>
      <c r="D39" s="16">
        <f>IF(ISERROR(VLOOKUP($C39,'START LİSTE'!$B$6:$F$814,2,0)),"",VLOOKUP($C39,'START LİSTE'!$B$6:$F$814,2,0))</f>
      </c>
      <c r="E39" s="17">
        <f>IF(ISERROR(VLOOKUP($C39,'START LİSTE'!$B$6:$F$814,4,0)),"",VLOOKUP($C39,'START LİSTE'!$B$6:$F$814,4,0))</f>
      </c>
      <c r="F39" s="18">
        <f>IF(ISERROR(VLOOKUP($C39,'FERDİ SONUÇ'!$B$6:$H$1007,6,0)),"",VLOOKUP($C39,'FERDİ SONUÇ'!$B$6:$H$1007,6,0))</f>
      </c>
      <c r="G39" s="20" t="str">
        <f>IF(OR(E39="",F39="DQ",F39="DNF",F39="DNS",F39=""),"-",VLOOKUP(C39,'FERDİ SONUÇ'!$B$6:$H$1007,7,0))</f>
        <v>-</v>
      </c>
      <c r="H39" s="21"/>
    </row>
    <row r="40" spans="1:8" ht="14.25" customHeight="1">
      <c r="A40" s="60">
        <f>IF(ISERROR(SMALL('TAKIM KAYIT'!$A$6:$A$65,9)),"",SMALL('TAKIM KAYIT'!$A$6:$A$65,9))</f>
      </c>
      <c r="B40" s="15">
        <f>IF(A40="","",VLOOKUP(A40,'TAKIM KAYIT'!$A$6:$J$65,2,FALSE))</f>
      </c>
      <c r="C40" s="57">
        <f>IF(A40="","",VLOOKUP(A40,'TAKIM KAYIT'!$A$6:$J$65,3,FALSE))</f>
      </c>
      <c r="D40" s="16">
        <f>IF(ISERROR(VLOOKUP($C40,'START LİSTE'!$B$6:$F$814,2,0)),"",VLOOKUP($C40,'START LİSTE'!$B$6:$F$814,2,0))</f>
      </c>
      <c r="E40" s="17">
        <f>IF(ISERROR(VLOOKUP($C40,'START LİSTE'!$B$6:$F$814,4,0)),"",VLOOKUP($C40,'START LİSTE'!$B$6:$F$814,4,0))</f>
      </c>
      <c r="F40" s="18">
        <f>IF(ISERROR(VLOOKUP($C40,'FERDİ SONUÇ'!$B$6:$H$1007,6,0)),"",VLOOKUP($C40,'FERDİ SONUÇ'!$B$6:$H$1007,6,0))</f>
      </c>
      <c r="G40" s="20" t="str">
        <f>IF(OR(E40="",F40="DQ",F40="DNF",F40="DNS",F40=""),"-",VLOOKUP(C40,'FERDİ SONUÇ'!$B$6:$H$1007,7,0))</f>
        <v>-</v>
      </c>
      <c r="H40" s="22">
        <f>IF(A40="","",VLOOKUP(A40,'TAKIM KAYIT'!$A$6:$K$65,10,FALSE))</f>
      </c>
    </row>
    <row r="41" spans="1:8" ht="14.25" customHeight="1">
      <c r="A41" s="14"/>
      <c r="B41" s="15"/>
      <c r="C41" s="57">
        <f>IF(A40="","",INDEX('TAKIM KAYIT'!$C$6:$C$65,MATCH(C40,'TAKIM KAYIT'!$C$6:$C$65,0)+1))</f>
      </c>
      <c r="D41" s="16">
        <f>IF(ISERROR(VLOOKUP($C41,'START LİSTE'!$B$6:$F$814,2,0)),"",VLOOKUP($C41,'START LİSTE'!$B$6:$F$814,2,0))</f>
      </c>
      <c r="E41" s="17">
        <f>IF(ISERROR(VLOOKUP($C41,'START LİSTE'!$B$6:$F$814,4,0)),"",VLOOKUP($C41,'START LİSTE'!$B$6:$F$814,4,0))</f>
      </c>
      <c r="F41" s="18">
        <f>IF(ISERROR(VLOOKUP($C41,'FERDİ SONUÇ'!$B$6:$H$1007,6,0)),"",VLOOKUP($C41,'FERDİ SONUÇ'!$B$6:$H$1007,6,0))</f>
      </c>
      <c r="G41" s="20" t="str">
        <f>IF(OR(E41="",F41="DQ",F41="DNF",F41="DNS",F41=""),"-",VLOOKUP(C41,'FERDİ SONUÇ'!$B$6:$H$1007,7,0))</f>
        <v>-</v>
      </c>
      <c r="H41" s="21"/>
    </row>
    <row r="42" spans="1:8" ht="14.25" customHeight="1">
      <c r="A42" s="6"/>
      <c r="B42" s="7"/>
      <c r="C42" s="55">
        <f>IF(A44="","",INDEX('TAKIM KAYIT'!$C$6:$C$65,MATCH(C44,'TAKIM KAYIT'!$C$6:$C$65,0)-2))</f>
      </c>
      <c r="D42" s="8">
        <f>IF(ISERROR(VLOOKUP($C42,'START LİSTE'!$B$6:$F$814,2,0)),"",VLOOKUP($C42,'START LİSTE'!$B$6:$F$814,2,0))</f>
      </c>
      <c r="E42" s="9">
        <f>IF(ISERROR(VLOOKUP($C42,'START LİSTE'!$B$6:$F$814,4,0)),"",VLOOKUP($C42,'START LİSTE'!$B$6:$F$814,4,0))</f>
      </c>
      <c r="F42" s="10">
        <f>IF(ISERROR(VLOOKUP($C42,'FERDİ SONUÇ'!$B$6:$H$1007,6,0)),"",VLOOKUP($C42,'FERDİ SONUÇ'!$B$6:$H$1007,6,0))</f>
      </c>
      <c r="G42" s="12" t="str">
        <f>IF(OR(E42="",F42="DQ",F42="DNF",F42="DNS",F42=""),"-",VLOOKUP(C42,'FERDİ SONUÇ'!$B$6:$H$1007,7,0))</f>
        <v>-</v>
      </c>
      <c r="H42" s="13"/>
    </row>
    <row r="43" spans="1:8" ht="14.25" customHeight="1">
      <c r="A43" s="14"/>
      <c r="B43" s="15"/>
      <c r="C43" s="57">
        <f>IF(A44="","",INDEX('TAKIM KAYIT'!$C$6:$C$65,MATCH(C44,'TAKIM KAYIT'!$C$6:$C$65,0)-1))</f>
      </c>
      <c r="D43" s="16">
        <f>IF(ISERROR(VLOOKUP($C43,'START LİSTE'!$B$6:$F$814,2,0)),"",VLOOKUP($C43,'START LİSTE'!$B$6:$F$814,2,0))</f>
      </c>
      <c r="E43" s="17">
        <f>IF(ISERROR(VLOOKUP($C43,'START LİSTE'!$B$6:$F$814,4,0)),"",VLOOKUP($C43,'START LİSTE'!$B$6:$F$814,4,0))</f>
      </c>
      <c r="F43" s="18">
        <f>IF(ISERROR(VLOOKUP($C43,'FERDİ SONUÇ'!$B$6:$H$1007,6,0)),"",VLOOKUP($C43,'FERDİ SONUÇ'!$B$6:$H$1007,6,0))</f>
      </c>
      <c r="G43" s="20" t="str">
        <f>IF(OR(E43="",F43="DQ",F43="DNF",F43="DNS",F43=""),"-",VLOOKUP(C43,'FERDİ SONUÇ'!$B$6:$H$1007,7,0))</f>
        <v>-</v>
      </c>
      <c r="H43" s="21"/>
    </row>
    <row r="44" spans="1:8" ht="14.25" customHeight="1">
      <c r="A44" s="89">
        <f>IF(ISERROR(SMALL('TAKIM KAYIT'!$A$6:$A$65,10)),"",SMALL('TAKIM KAYIT'!$A$6:$A$65,10))</f>
      </c>
      <c r="B44" s="15">
        <f>IF(A44="","",VLOOKUP(A44,'TAKIM KAYIT'!$A$6:$J$65,2,FALSE))</f>
      </c>
      <c r="C44" s="57">
        <f>IF(A44="","",VLOOKUP(A44,'TAKIM KAYIT'!$A$6:$J$65,3,FALSE))</f>
      </c>
      <c r="D44" s="16">
        <f>IF(ISERROR(VLOOKUP($C44,'START LİSTE'!$B$6:$F$814,2,0)),"",VLOOKUP($C44,'START LİSTE'!$B$6:$F$814,2,0))</f>
      </c>
      <c r="E44" s="17">
        <f>IF(ISERROR(VLOOKUP($C44,'START LİSTE'!$B$6:$F$814,4,0)),"",VLOOKUP($C44,'START LİSTE'!$B$6:$F$814,4,0))</f>
      </c>
      <c r="F44" s="18">
        <f>IF(ISERROR(VLOOKUP($C44,'FERDİ SONUÇ'!$B$6:$H$1007,6,0)),"",VLOOKUP($C44,'FERDİ SONUÇ'!$B$6:$H$1007,6,0))</f>
      </c>
      <c r="G44" s="20" t="str">
        <f>IF(OR(E44="",F44="DQ",F44="DNF",F44="DNS",F44=""),"-",VLOOKUP(C44,'FERDİ SONUÇ'!$B$6:$H$1007,7,0))</f>
        <v>-</v>
      </c>
      <c r="H44" s="21">
        <f>IF(A44="","",VLOOKUP(A44,'TAKIM KAYIT'!$A$6:$K$65,10,FALSE))</f>
      </c>
    </row>
    <row r="45" spans="1:8" ht="14.25" customHeight="1">
      <c r="A45" s="14"/>
      <c r="B45" s="15"/>
      <c r="C45" s="57">
        <f>IF(A44="","",INDEX('TAKIM KAYIT'!$C$6:$C$65,MATCH(C44,'TAKIM KAYIT'!$C$6:$C$65,0)+1))</f>
      </c>
      <c r="D45" s="16">
        <f>IF(ISERROR(VLOOKUP($C45,'START LİSTE'!$B$6:$F$814,2,0)),"",VLOOKUP($C45,'START LİSTE'!$B$6:$F$814,2,0))</f>
      </c>
      <c r="E45" s="17">
        <f>IF(ISERROR(VLOOKUP($C45,'START LİSTE'!$B$6:$F$814,4,0)),"",VLOOKUP($C45,'START LİSTE'!$B$6:$F$814,4,0))</f>
      </c>
      <c r="F45" s="18">
        <f>IF(ISERROR(VLOOKUP($C45,'FERDİ SONUÇ'!$B$6:$H$1007,6,0)),"",VLOOKUP($C45,'FERDİ SONUÇ'!$B$6:$H$1007,6,0))</f>
      </c>
      <c r="G45" s="20" t="str">
        <f>IF(OR(E45="",F45="DQ",F45="DNF",F45="DNS",F45=""),"-",VLOOKUP(C45,'FERDİ SONUÇ'!$B$6:$H$1007,7,0))</f>
        <v>-</v>
      </c>
      <c r="H45" s="21"/>
    </row>
    <row r="46" spans="1:8" ht="14.25" customHeight="1">
      <c r="A46" s="6"/>
      <c r="B46" s="7"/>
      <c r="C46" s="55">
        <f>IF(A48="","",INDEX('TAKIM KAYIT'!$C$6:$C$65,MATCH(C48,'TAKIM KAYIT'!$C$6:$C$65,0)-2))</f>
      </c>
      <c r="D46" s="8">
        <f>IF(ISERROR(VLOOKUP($C46,'START LİSTE'!$B$6:$F$814,2,0)),"",VLOOKUP($C46,'START LİSTE'!$B$6:$F$814,2,0))</f>
      </c>
      <c r="E46" s="9">
        <f>IF(ISERROR(VLOOKUP($C46,'START LİSTE'!$B$6:$F$814,4,0)),"",VLOOKUP($C46,'START LİSTE'!$B$6:$F$814,4,0))</f>
      </c>
      <c r="F46" s="10">
        <f>IF(ISERROR(VLOOKUP($C46,'FERDİ SONUÇ'!$B$6:$H$1007,6,0)),"",VLOOKUP($C46,'FERDİ SONUÇ'!$B$6:$H$1007,6,0))</f>
      </c>
      <c r="G46" s="12" t="str">
        <f>IF(OR(E46="",F46="DQ",F46="DNF",F46="DNS",F46=""),"-",VLOOKUP(C46,'FERDİ SONUÇ'!$B$6:$H$1007,7,0))</f>
        <v>-</v>
      </c>
      <c r="H46" s="13"/>
    </row>
    <row r="47" spans="1:8" ht="14.25" customHeight="1">
      <c r="A47" s="14"/>
      <c r="B47" s="15"/>
      <c r="C47" s="57">
        <f>IF(A48="","",INDEX('TAKIM KAYIT'!$C$6:$C$65,MATCH(C48,'TAKIM KAYIT'!$C$6:$C$65,0)-1))</f>
      </c>
      <c r="D47" s="16">
        <f>IF(ISERROR(VLOOKUP($C47,'START LİSTE'!$B$6:$F$814,2,0)),"",VLOOKUP($C47,'START LİSTE'!$B$6:$F$814,2,0))</f>
      </c>
      <c r="E47" s="17">
        <f>IF(ISERROR(VLOOKUP($C47,'START LİSTE'!$B$6:$F$814,4,0)),"",VLOOKUP($C47,'START LİSTE'!$B$6:$F$814,4,0))</f>
      </c>
      <c r="F47" s="18">
        <f>IF(ISERROR(VLOOKUP($C47,'FERDİ SONUÇ'!$B$6:$H$1007,6,0)),"",VLOOKUP($C47,'FERDİ SONUÇ'!$B$6:$H$1007,6,0))</f>
      </c>
      <c r="G47" s="20" t="str">
        <f>IF(OR(E47="",F47="DQ",F47="DNF",F47="DNS",F47=""),"-",VLOOKUP(C47,'FERDİ SONUÇ'!$B$6:$H$1007,7,0))</f>
        <v>-</v>
      </c>
      <c r="H47" s="21"/>
    </row>
    <row r="48" spans="1:8" ht="14.25" customHeight="1">
      <c r="A48" s="89">
        <f>IF(ISERROR(SMALL('TAKIM KAYIT'!$A$6:$A$65,11)),"",SMALL('TAKIM KAYIT'!$A$6:$A$65,11))</f>
      </c>
      <c r="B48" s="15">
        <f>IF(A48="","",VLOOKUP(A48,'TAKIM KAYIT'!$A$6:$J$65,2,FALSE))</f>
      </c>
      <c r="C48" s="57">
        <f>IF(A48="","",VLOOKUP(A48,'TAKIM KAYIT'!$A$6:$J$65,3,FALSE))</f>
      </c>
      <c r="D48" s="16">
        <f>IF(ISERROR(VLOOKUP($C48,'START LİSTE'!$B$6:$F$814,2,0)),"",VLOOKUP($C48,'START LİSTE'!$B$6:$F$814,2,0))</f>
      </c>
      <c r="E48" s="17">
        <f>IF(ISERROR(VLOOKUP($C48,'START LİSTE'!$B$6:$F$814,4,0)),"",VLOOKUP($C48,'START LİSTE'!$B$6:$F$814,4,0))</f>
      </c>
      <c r="F48" s="18">
        <f>IF(ISERROR(VLOOKUP($C48,'FERDİ SONUÇ'!$B$6:$H$1007,6,0)),"",VLOOKUP($C48,'FERDİ SONUÇ'!$B$6:$H$1007,6,0))</f>
      </c>
      <c r="G48" s="20" t="str">
        <f>IF(OR(E48="",F48="DQ",F48="DNF",F48="DNS",F48=""),"-",VLOOKUP(C48,'FERDİ SONUÇ'!$B$6:$H$1007,7,0))</f>
        <v>-</v>
      </c>
      <c r="H48" s="22">
        <f>IF(A48="","",VLOOKUP(A48,'TAKIM KAYIT'!$A$6:$K$65,10,FALSE))</f>
      </c>
    </row>
    <row r="49" spans="1:8" ht="14.25" customHeight="1">
      <c r="A49" s="14"/>
      <c r="B49" s="15"/>
      <c r="C49" s="57">
        <f>IF(A48="","",INDEX('TAKIM KAYIT'!$C$6:$C$65,MATCH(C48,'TAKIM KAYIT'!$C$6:$C$65,0)+1))</f>
      </c>
      <c r="D49" s="16">
        <f>IF(ISERROR(VLOOKUP($C49,'START LİSTE'!$B$6:$F$814,2,0)),"",VLOOKUP($C49,'START LİSTE'!$B$6:$F$814,2,0))</f>
      </c>
      <c r="E49" s="17">
        <f>IF(ISERROR(VLOOKUP($C49,'START LİSTE'!$B$6:$F$814,4,0)),"",VLOOKUP($C49,'START LİSTE'!$B$6:$F$814,4,0))</f>
      </c>
      <c r="F49" s="18">
        <f>IF(ISERROR(VLOOKUP($C49,'FERDİ SONUÇ'!$B$6:$H$1007,6,0)),"",VLOOKUP($C49,'FERDİ SONUÇ'!$B$6:$H$1007,6,0))</f>
      </c>
      <c r="G49" s="20" t="str">
        <f>IF(OR(E49="",F49="DQ",F49="DNF",F49="DNS",F49=""),"-",VLOOKUP(C49,'FERDİ SONUÇ'!$B$6:$H$1007,7,0))</f>
        <v>-</v>
      </c>
      <c r="H49" s="21"/>
    </row>
    <row r="50" spans="1:8" ht="14.25" customHeight="1">
      <c r="A50" s="6"/>
      <c r="B50" s="7"/>
      <c r="C50" s="55">
        <f>IF(A52="","",INDEX('TAKIM KAYIT'!$C$6:$C$65,MATCH(C52,'TAKIM KAYIT'!$C$6:$C$65,0)-2))</f>
      </c>
      <c r="D50" s="8">
        <f>IF(ISERROR(VLOOKUP($C50,'START LİSTE'!$B$6:$F$814,2,0)),"",VLOOKUP($C50,'START LİSTE'!$B$6:$F$814,2,0))</f>
      </c>
      <c r="E50" s="9">
        <f>IF(ISERROR(VLOOKUP($C50,'START LİSTE'!$B$6:$F$814,4,0)),"",VLOOKUP($C50,'START LİSTE'!$B$6:$F$814,4,0))</f>
      </c>
      <c r="F50" s="10">
        <f>IF(ISERROR(VLOOKUP($C50,'FERDİ SONUÇ'!$B$6:$H$1007,6,0)),"",VLOOKUP($C50,'FERDİ SONUÇ'!$B$6:$H$1007,6,0))</f>
      </c>
      <c r="G50" s="12" t="str">
        <f>IF(OR(E50="",F50="DQ",F50="DNF",F50="DNS",F50=""),"-",VLOOKUP(C50,'FERDİ SONUÇ'!$B$6:$H$1007,7,0))</f>
        <v>-</v>
      </c>
      <c r="H50" s="13"/>
    </row>
    <row r="51" spans="1:8" ht="14.25" customHeight="1">
      <c r="A51" s="14"/>
      <c r="B51" s="15"/>
      <c r="C51" s="57">
        <f>IF(A52="","",INDEX('TAKIM KAYIT'!$C$6:$C$65,MATCH(C52,'TAKIM KAYIT'!$C$6:$C$65,0)-1))</f>
      </c>
      <c r="D51" s="16">
        <f>IF(ISERROR(VLOOKUP($C51,'START LİSTE'!$B$6:$F$814,2,0)),"",VLOOKUP($C51,'START LİSTE'!$B$6:$F$814,2,0))</f>
      </c>
      <c r="E51" s="17">
        <f>IF(ISERROR(VLOOKUP($C51,'START LİSTE'!$B$6:$F$814,4,0)),"",VLOOKUP($C51,'START LİSTE'!$B$6:$F$814,4,0))</f>
      </c>
      <c r="F51" s="18">
        <f>IF(ISERROR(VLOOKUP($C51,'FERDİ SONUÇ'!$B$6:$H$1007,6,0)),"",VLOOKUP($C51,'FERDİ SONUÇ'!$B$6:$H$1007,6,0))</f>
      </c>
      <c r="G51" s="20" t="str">
        <f>IF(OR(E51="",F51="DQ",F51="DNF",F51="DNS",F51=""),"-",VLOOKUP(C51,'FERDİ SONUÇ'!$B$6:$H$1007,7,0))</f>
        <v>-</v>
      </c>
      <c r="H51" s="21"/>
    </row>
    <row r="52" spans="1:8" ht="14.25" customHeight="1">
      <c r="A52" s="89">
        <f>IF(ISERROR(SMALL('TAKIM KAYIT'!$A$6:$A$65,12)),"",SMALL('TAKIM KAYIT'!$A$6:$A$65,12))</f>
      </c>
      <c r="B52" s="15">
        <f>IF(A52="","",VLOOKUP(A52,'TAKIM KAYIT'!$A$6:$J$65,2,FALSE))</f>
      </c>
      <c r="C52" s="57">
        <f>IF(A52="","",VLOOKUP(A52,'TAKIM KAYIT'!$A$6:$J$65,3,FALSE))</f>
      </c>
      <c r="D52" s="16">
        <f>IF(ISERROR(VLOOKUP($C52,'START LİSTE'!$B$6:$F$814,2,0)),"",VLOOKUP($C52,'START LİSTE'!$B$6:$F$814,2,0))</f>
      </c>
      <c r="E52" s="17">
        <f>IF(ISERROR(VLOOKUP($C52,'START LİSTE'!$B$6:$F$814,4,0)),"",VLOOKUP($C52,'START LİSTE'!$B$6:$F$814,4,0))</f>
      </c>
      <c r="F52" s="18">
        <f>IF(ISERROR(VLOOKUP($C52,'FERDİ SONUÇ'!$B$6:$H$1007,6,0)),"",VLOOKUP($C52,'FERDİ SONUÇ'!$B$6:$H$1007,6,0))</f>
      </c>
      <c r="G52" s="20" t="str">
        <f>IF(OR(E52="",F52="DQ",F52="DNF",F52="DNS",F52=""),"-",VLOOKUP(C52,'FERDİ SONUÇ'!$B$6:$H$1007,7,0))</f>
        <v>-</v>
      </c>
      <c r="H52" s="22">
        <f>IF(A52="","",VLOOKUP(A52,'TAKIM KAYIT'!$A$6:$K$65,10,FALSE))</f>
      </c>
    </row>
    <row r="53" spans="1:8" ht="14.25" customHeight="1">
      <c r="A53" s="14"/>
      <c r="B53" s="15"/>
      <c r="C53" s="57">
        <f>IF(A52="","",INDEX('TAKIM KAYIT'!$C$6:$C$65,MATCH(C52,'TAKIM KAYIT'!$C$6:$C$65,0)+1))</f>
      </c>
      <c r="D53" s="16">
        <f>IF(ISERROR(VLOOKUP($C53,'START LİSTE'!$B$6:$F$814,2,0)),"",VLOOKUP($C53,'START LİSTE'!$B$6:$F$814,2,0))</f>
      </c>
      <c r="E53" s="17">
        <f>IF(ISERROR(VLOOKUP($C53,'START LİSTE'!$B$6:$F$814,4,0)),"",VLOOKUP($C53,'START LİSTE'!$B$6:$F$814,4,0))</f>
      </c>
      <c r="F53" s="18">
        <f>IF(ISERROR(VLOOKUP($C53,'FERDİ SONUÇ'!$B$6:$H$1007,6,0)),"",VLOOKUP($C53,'FERDİ SONUÇ'!$B$6:$H$1007,6,0))</f>
      </c>
      <c r="G53" s="20" t="str">
        <f>IF(OR(E53="",F53="DQ",F53="DNF",F53="DNS",F53=""),"-",VLOOKUP(C53,'FERDİ SONUÇ'!$B$6:$H$1007,7,0))</f>
        <v>-</v>
      </c>
      <c r="H53" s="21"/>
    </row>
    <row r="54" spans="1:8" ht="14.25" customHeight="1">
      <c r="A54" s="6"/>
      <c r="B54" s="7"/>
      <c r="C54" s="55">
        <f>IF(A56="","",INDEX('TAKIM KAYIT'!$C$6:$C$65,MATCH(C56,'TAKIM KAYIT'!$C$6:$C$65,0)-2))</f>
      </c>
      <c r="D54" s="8">
        <f>IF(ISERROR(VLOOKUP($C54,'START LİSTE'!$B$6:$F$814,2,0)),"",VLOOKUP($C54,'START LİSTE'!$B$6:$F$814,2,0))</f>
      </c>
      <c r="E54" s="9">
        <f>IF(ISERROR(VLOOKUP($C54,'START LİSTE'!$B$6:$F$814,4,0)),"",VLOOKUP($C54,'START LİSTE'!$B$6:$F$814,4,0))</f>
      </c>
      <c r="F54" s="10">
        <f>IF(ISERROR(VLOOKUP($C54,'FERDİ SONUÇ'!$B$6:$H$1007,6,0)),"",VLOOKUP($C54,'FERDİ SONUÇ'!$B$6:$H$1007,6,0))</f>
      </c>
      <c r="G54" s="12" t="str">
        <f>IF(OR(E54="",F54="DQ",F54="DNF",F54="DNS",F54=""),"-",VLOOKUP(C54,'FERDİ SONUÇ'!$B$6:$H$1007,7,0))</f>
        <v>-</v>
      </c>
      <c r="H54" s="13"/>
    </row>
    <row r="55" spans="1:8" ht="14.25" customHeight="1">
      <c r="A55" s="14"/>
      <c r="B55" s="15"/>
      <c r="C55" s="57">
        <f>IF(A56="","",INDEX('TAKIM KAYIT'!$C$6:$C$65,MATCH(C56,'TAKIM KAYIT'!$C$6:$C$65,0)-1))</f>
      </c>
      <c r="D55" s="16">
        <f>IF(ISERROR(VLOOKUP($C55,'START LİSTE'!$B$6:$F$814,2,0)),"",VLOOKUP($C55,'START LİSTE'!$B$6:$F$814,2,0))</f>
      </c>
      <c r="E55" s="17">
        <f>IF(ISERROR(VLOOKUP($C55,'START LİSTE'!$B$6:$F$814,4,0)),"",VLOOKUP($C55,'START LİSTE'!$B$6:$F$814,4,0))</f>
      </c>
      <c r="F55" s="18">
        <f>IF(ISERROR(VLOOKUP($C55,'FERDİ SONUÇ'!$B$6:$H$1007,6,0)),"",VLOOKUP($C55,'FERDİ SONUÇ'!$B$6:$H$1007,6,0))</f>
      </c>
      <c r="G55" s="20" t="str">
        <f>IF(OR(E55="",F55="DQ",F55="DNF",F55="DNS",F55=""),"-",VLOOKUP(C55,'FERDİ SONUÇ'!$B$6:$H$1007,7,0))</f>
        <v>-</v>
      </c>
      <c r="H55" s="21"/>
    </row>
    <row r="56" spans="1:8" ht="14.25" customHeight="1">
      <c r="A56" s="90">
        <f>IF(ISERROR(SMALL('TAKIM KAYIT'!$A$6:$A$65,13)),"",SMALL('TAKIM KAYIT'!$A$6:$A$65,13))</f>
      </c>
      <c r="B56" s="15">
        <f>IF(A56="","",VLOOKUP(A56,'TAKIM KAYIT'!$A$6:$J$65,2,FALSE))</f>
      </c>
      <c r="C56" s="57">
        <f>IF(A56="","",VLOOKUP(A56,'TAKIM KAYIT'!$A$6:$J$65,3,FALSE))</f>
      </c>
      <c r="D56" s="16">
        <f>IF(ISERROR(VLOOKUP($C56,'START LİSTE'!$B$6:$F$814,2,0)),"",VLOOKUP($C56,'START LİSTE'!$B$6:$F$814,2,0))</f>
      </c>
      <c r="E56" s="17">
        <f>IF(ISERROR(VLOOKUP($C56,'START LİSTE'!$B$6:$F$814,4,0)),"",VLOOKUP($C56,'START LİSTE'!$B$6:$F$814,4,0))</f>
      </c>
      <c r="F56" s="18">
        <f>IF(ISERROR(VLOOKUP($C56,'FERDİ SONUÇ'!$B$6:$H$1007,6,0)),"",VLOOKUP($C56,'FERDİ SONUÇ'!$B$6:$H$1007,6,0))</f>
      </c>
      <c r="G56" s="20" t="str">
        <f>IF(OR(E56="",F56="DQ",F56="DNF",F56="DNS",F56=""),"-",VLOOKUP(C56,'FERDİ SONUÇ'!$B$6:$H$1007,7,0))</f>
        <v>-</v>
      </c>
      <c r="H56" s="22">
        <f>IF(A56="","",VLOOKUP(A56,'TAKIM KAYIT'!$A$6:$K$65,10,FALSE))</f>
      </c>
    </row>
    <row r="57" spans="1:8" ht="14.25" customHeight="1">
      <c r="A57" s="14"/>
      <c r="B57" s="15"/>
      <c r="C57" s="57">
        <f>IF(A56="","",INDEX('TAKIM KAYIT'!$C$6:$C$65,MATCH(C56,'TAKIM KAYIT'!$C$6:$C$65,0)+1))</f>
      </c>
      <c r="D57" s="16">
        <f>IF(ISERROR(VLOOKUP($C57,'START LİSTE'!$B$6:$F$814,2,0)),"",VLOOKUP($C57,'START LİSTE'!$B$6:$F$814,2,0))</f>
      </c>
      <c r="E57" s="17">
        <f>IF(ISERROR(VLOOKUP($C57,'START LİSTE'!$B$6:$F$814,4,0)),"",VLOOKUP($C57,'START LİSTE'!$B$6:$F$814,4,0))</f>
      </c>
      <c r="F57" s="18">
        <f>IF(ISERROR(VLOOKUP($C57,'FERDİ SONUÇ'!$B$6:$H$1007,6,0)),"",VLOOKUP($C57,'FERDİ SONUÇ'!$B$6:$H$1007,6,0))</f>
      </c>
      <c r="G57" s="20" t="str">
        <f>IF(OR(E57="",F57="DQ",F57="DNF",F57="DNS",F57=""),"-",VLOOKUP(C57,'FERDİ SONUÇ'!$B$6:$H$1007,7,0))</f>
        <v>-</v>
      </c>
      <c r="H57" s="21"/>
    </row>
    <row r="58" spans="1:8" ht="14.25" customHeight="1">
      <c r="A58" s="6"/>
      <c r="B58" s="7"/>
      <c r="C58" s="55">
        <f>IF(A60="","",INDEX('TAKIM KAYIT'!$C$6:$C$65,MATCH(C60,'TAKIM KAYIT'!$C$6:$C$65,0)-2))</f>
      </c>
      <c r="D58" s="8">
        <f>IF(ISERROR(VLOOKUP($C58,'START LİSTE'!$B$6:$F$814,2,0)),"",VLOOKUP($C58,'START LİSTE'!$B$6:$F$814,2,0))</f>
      </c>
      <c r="E58" s="9">
        <f>IF(ISERROR(VLOOKUP($C58,'START LİSTE'!$B$6:$F$814,4,0)),"",VLOOKUP($C58,'START LİSTE'!$B$6:$F$814,4,0))</f>
      </c>
      <c r="F58" s="10">
        <f>IF(ISERROR(VLOOKUP($C58,'FERDİ SONUÇ'!$B$6:$H$1007,6,0)),"",VLOOKUP($C58,'FERDİ SONUÇ'!$B$6:$H$1007,6,0))</f>
      </c>
      <c r="G58" s="12" t="str">
        <f>IF(OR(E58="",F58="DQ",F58="DNF",F58="DNS",F58=""),"-",VLOOKUP(C58,'FERDİ SONUÇ'!$B$6:$H$1007,7,0))</f>
        <v>-</v>
      </c>
      <c r="H58" s="13"/>
    </row>
    <row r="59" spans="1:8" ht="14.25" customHeight="1">
      <c r="A59" s="14"/>
      <c r="B59" s="15"/>
      <c r="C59" s="57">
        <f>IF(A60="","",INDEX('TAKIM KAYIT'!$C$6:$C$65,MATCH(C60,'TAKIM KAYIT'!$C$6:$C$65,0)-1))</f>
      </c>
      <c r="D59" s="16">
        <f>IF(ISERROR(VLOOKUP($C59,'START LİSTE'!$B$6:$F$814,2,0)),"",VLOOKUP($C59,'START LİSTE'!$B$6:$F$814,2,0))</f>
      </c>
      <c r="E59" s="17">
        <f>IF(ISERROR(VLOOKUP($C59,'START LİSTE'!$B$6:$F$814,4,0)),"",VLOOKUP($C59,'START LİSTE'!$B$6:$F$814,4,0))</f>
      </c>
      <c r="F59" s="18">
        <f>IF(ISERROR(VLOOKUP($C59,'FERDİ SONUÇ'!$B$6:$H$1007,6,0)),"",VLOOKUP($C59,'FERDİ SONUÇ'!$B$6:$H$1007,6,0))</f>
      </c>
      <c r="G59" s="20" t="str">
        <f>IF(OR(E59="",F59="DQ",F59="DNF",F59="DNS",F59=""),"-",VLOOKUP(C59,'FERDİ SONUÇ'!$B$6:$H$1007,7,0))</f>
        <v>-</v>
      </c>
      <c r="H59" s="21"/>
    </row>
    <row r="60" spans="1:8" ht="14.25" customHeight="1">
      <c r="A60" s="89">
        <f>IF(ISERROR(SMALL('TAKIM KAYIT'!$A$6:$A$65,14)),"",SMALL('TAKIM KAYIT'!$A$6:$A$65,14))</f>
      </c>
      <c r="B60" s="15">
        <f>IF(A60="","",VLOOKUP(A60,'TAKIM KAYIT'!$A$6:$J$65,2,FALSE))</f>
      </c>
      <c r="C60" s="57">
        <f>IF(A60="","",VLOOKUP(A60,'TAKIM KAYIT'!$A$6:$J$65,3,FALSE))</f>
      </c>
      <c r="D60" s="16">
        <f>IF(ISERROR(VLOOKUP($C60,'START LİSTE'!$B$6:$F$814,2,0)),"",VLOOKUP($C60,'START LİSTE'!$B$6:$F$814,2,0))</f>
      </c>
      <c r="E60" s="17">
        <f>IF(ISERROR(VLOOKUP($C60,'START LİSTE'!$B$6:$F$814,4,0)),"",VLOOKUP($C60,'START LİSTE'!$B$6:$F$814,4,0))</f>
      </c>
      <c r="F60" s="18">
        <f>IF(ISERROR(VLOOKUP($C60,'FERDİ SONUÇ'!$B$6:$H$1007,6,0)),"",VLOOKUP($C60,'FERDİ SONUÇ'!$B$6:$H$1007,6,0))</f>
      </c>
      <c r="G60" s="20" t="str">
        <f>IF(OR(E60="",F60="DQ",F60="DNF",F60="DNS",F60=""),"-",VLOOKUP(C60,'FERDİ SONUÇ'!$B$6:$H$1007,7,0))</f>
        <v>-</v>
      </c>
      <c r="H60" s="22">
        <f>IF(A60="","",VLOOKUP(A60,'TAKIM KAYIT'!$A$6:$K$65,10,FALSE))</f>
      </c>
    </row>
    <row r="61" spans="1:8" ht="14.25" customHeight="1">
      <c r="A61" s="14"/>
      <c r="B61" s="15"/>
      <c r="C61" s="57">
        <f>IF(A60="","",INDEX('TAKIM KAYIT'!$C$6:$C$65,MATCH(C60,'TAKIM KAYIT'!$C$6:$C$65,0)+1))</f>
      </c>
      <c r="D61" s="16">
        <f>IF(ISERROR(VLOOKUP($C61,'START LİSTE'!$B$6:$F$814,2,0)),"",VLOOKUP($C61,'START LİSTE'!$B$6:$F$814,2,0))</f>
      </c>
      <c r="E61" s="17">
        <f>IF(ISERROR(VLOOKUP($C61,'START LİSTE'!$B$6:$F$814,4,0)),"",VLOOKUP($C61,'START LİSTE'!$B$6:$F$814,4,0))</f>
      </c>
      <c r="F61" s="18">
        <f>IF(ISERROR(VLOOKUP($C61,'FERDİ SONUÇ'!$B$6:$H$1007,6,0)),"",VLOOKUP($C61,'FERDİ SONUÇ'!$B$6:$H$1007,6,0))</f>
      </c>
      <c r="G61" s="20" t="str">
        <f>IF(OR(E61="",F61="DQ",F61="DNF",F61="DNS",F61=""),"-",VLOOKUP(C61,'FERDİ SONUÇ'!$B$6:$H$1007,7,0))</f>
        <v>-</v>
      </c>
      <c r="H61" s="21"/>
    </row>
    <row r="62" spans="1:8" ht="14.25" customHeight="1">
      <c r="A62" s="6"/>
      <c r="B62" s="7"/>
      <c r="C62" s="55">
        <f>IF(A64="","",INDEX('TAKIM KAYIT'!$C$6:$C$65,MATCH(C64,'TAKIM KAYIT'!$C$6:$C$65,0)-2))</f>
      </c>
      <c r="D62" s="8">
        <f>IF(ISERROR(VLOOKUP($C62,'START LİSTE'!$B$6:$F$814,2,0)),"",VLOOKUP($C62,'START LİSTE'!$B$6:$F$814,2,0))</f>
      </c>
      <c r="E62" s="9">
        <f>IF(ISERROR(VLOOKUP($C62,'START LİSTE'!$B$6:$F$814,4,0)),"",VLOOKUP($C62,'START LİSTE'!$B$6:$F$814,4,0))</f>
      </c>
      <c r="F62" s="10">
        <f>IF(ISERROR(VLOOKUP($C62,'FERDİ SONUÇ'!$B$6:$H$1007,6,0)),"",VLOOKUP($C62,'FERDİ SONUÇ'!$B$6:$H$1007,6,0))</f>
      </c>
      <c r="G62" s="12" t="str">
        <f>IF(OR(E62="",F62="DQ",F62="DNF",F62="DNS",F62=""),"-",VLOOKUP(C62,'FERDİ SONUÇ'!$B$6:$H$1007,7,0))</f>
        <v>-</v>
      </c>
      <c r="H62" s="13"/>
    </row>
    <row r="63" spans="1:8" ht="14.25" customHeight="1">
      <c r="A63" s="14"/>
      <c r="B63" s="15"/>
      <c r="C63" s="57">
        <f>IF(A64="","",INDEX('TAKIM KAYIT'!$C$6:$C$65,MATCH(C64,'TAKIM KAYIT'!$C$6:$C$65,0)-1))</f>
      </c>
      <c r="D63" s="16">
        <f>IF(ISERROR(VLOOKUP($C63,'START LİSTE'!$B$6:$F$814,2,0)),"",VLOOKUP($C63,'START LİSTE'!$B$6:$F$814,2,0))</f>
      </c>
      <c r="E63" s="17">
        <f>IF(ISERROR(VLOOKUP($C63,'START LİSTE'!$B$6:$F$814,4,0)),"",VLOOKUP($C63,'START LİSTE'!$B$6:$F$814,4,0))</f>
      </c>
      <c r="F63" s="18">
        <f>IF(ISERROR(VLOOKUP($C63,'FERDİ SONUÇ'!$B$6:$H$1007,6,0)),"",VLOOKUP($C63,'FERDİ SONUÇ'!$B$6:$H$1007,6,0))</f>
      </c>
      <c r="G63" s="20" t="str">
        <f>IF(OR(E63="",F63="DQ",F63="DNF",F63="DNS",F63=""),"-",VLOOKUP(C63,'FERDİ SONUÇ'!$B$6:$H$1007,7,0))</f>
        <v>-</v>
      </c>
      <c r="H63" s="21"/>
    </row>
    <row r="64" spans="1:8" ht="14.25" customHeight="1">
      <c r="A64" s="89">
        <f>IF(ISERROR(SMALL('TAKIM KAYIT'!$A$6:$A$65,15)),"",SMALL('TAKIM KAYIT'!$A$6:$A$65,15))</f>
      </c>
      <c r="B64" s="15">
        <f>IF(A64="","",VLOOKUP(A64,'TAKIM KAYIT'!$A$6:$J$65,2,FALSE))</f>
      </c>
      <c r="C64" s="57">
        <f>IF(A64="","",VLOOKUP(A64,'TAKIM KAYIT'!$A$6:$J$65,3,FALSE))</f>
      </c>
      <c r="D64" s="16">
        <f>IF(ISERROR(VLOOKUP($C64,'START LİSTE'!$B$6:$F$814,2,0)),"",VLOOKUP($C64,'START LİSTE'!$B$6:$F$814,2,0))</f>
      </c>
      <c r="E64" s="17">
        <f>IF(ISERROR(VLOOKUP($C64,'START LİSTE'!$B$6:$F$814,4,0)),"",VLOOKUP($C64,'START LİSTE'!$B$6:$F$814,4,0))</f>
      </c>
      <c r="F64" s="18">
        <f>IF(ISERROR(VLOOKUP($C64,'FERDİ SONUÇ'!$B$6:$H$1007,6,0)),"",VLOOKUP($C64,'FERDİ SONUÇ'!$B$6:$H$1007,6,0))</f>
      </c>
      <c r="G64" s="20" t="str">
        <f>IF(OR(E64="",F64="DQ",F64="DNF",F64="DNS",F64=""),"-",VLOOKUP(C64,'FERDİ SONUÇ'!$B$6:$H$1007,7,0))</f>
        <v>-</v>
      </c>
      <c r="H64" s="22">
        <f>IF(A64="","",VLOOKUP(A64,'TAKIM KAYIT'!$A$6:$K$65,10,FALSE))</f>
      </c>
    </row>
    <row r="65" spans="1:8" ht="14.25" customHeight="1">
      <c r="A65" s="14"/>
      <c r="B65" s="15"/>
      <c r="C65" s="57">
        <f>IF(A64="","",INDEX('TAKIM KAYIT'!$C$6:$C$65,MATCH(C64,'TAKIM KAYIT'!$C$6:$C$65,0)+1))</f>
      </c>
      <c r="D65" s="16">
        <f>IF(ISERROR(VLOOKUP($C65,'START LİSTE'!$B$6:$F$814,2,0)),"",VLOOKUP($C65,'START LİSTE'!$B$6:$F$814,2,0))</f>
      </c>
      <c r="E65" s="17">
        <f>IF(ISERROR(VLOOKUP($C65,'START LİSTE'!$B$6:$F$814,4,0)),"",VLOOKUP($C65,'START LİSTE'!$B$6:$F$814,4,0))</f>
      </c>
      <c r="F65" s="18">
        <f>IF(ISERROR(VLOOKUP($C65,'FERDİ SONUÇ'!$B$6:$H$1007,6,0)),"",VLOOKUP($C65,'FERDİ SONUÇ'!$B$6:$H$1007,6,0))</f>
      </c>
      <c r="G65" s="20" t="str">
        <f>IF(OR(E65="",F65="DQ",F65="DNF",F65="DNS",F65=""),"-",VLOOKUP(C65,'FERDİ SONUÇ'!$B$6:$H$1007,7,0))</f>
        <v>-</v>
      </c>
      <c r="H65" s="21"/>
    </row>
  </sheetData>
  <sheetProtection password="F5D3" sheet="1"/>
  <mergeCells count="6">
    <mergeCell ref="F4:H4"/>
    <mergeCell ref="A2:H2"/>
    <mergeCell ref="A1:H1"/>
    <mergeCell ref="A3:H3"/>
    <mergeCell ref="A4:B4"/>
    <mergeCell ref="C4:D4"/>
  </mergeCells>
  <conditionalFormatting sqref="B5">
    <cfRule type="duplicateValues" priority="4" dxfId="13" stopIfTrue="1">
      <formula>AND(COUNTIF($B$5:$B$5,B5)&gt;1,NOT(ISBLANK(B5)))</formula>
    </cfRule>
  </conditionalFormatting>
  <conditionalFormatting sqref="A6:A65">
    <cfRule type="cellIs" priority="1" dxfId="14" operator="greaterThan">
      <formula>1000</formula>
    </cfRule>
    <cfRule type="cellIs" priority="2" dxfId="13" operator="greaterThan">
      <formula>"&gt;1000"</formula>
    </cfRule>
  </conditionalFormatting>
  <conditionalFormatting sqref="H6:H65">
    <cfRule type="duplicateValues" priority="181" dxfId="0" stopIfTrue="1">
      <formula>AND(COUNTIF($H$6:$H$65,H6)&gt;1,NOT(ISBLANK(H6)))</formula>
    </cfRule>
  </conditionalFormatting>
  <printOptions horizontalCentered="1"/>
  <pageMargins left="0.59" right="0.2362204724409449" top="0.5511811023622047" bottom="0.35433070866141736" header="0.3937007874015748" footer="0.2362204724409449"/>
  <pageSetup fitToHeight="0" fitToWidth="1" horizontalDpi="300" verticalDpi="300" orientation="portrait" paperSize="9" r:id="rId2"/>
  <rowBreaks count="1" manualBreakCount="1">
    <brk id="53" max="7" man="1"/>
  </rowBreaks>
  <ignoredErrors>
    <ignoredError sqref="C6:C7 C9 C10:C11 C14:C15 C18:C19 C22:C23 C26:C27 C30:C31 C34:C35 C42:C43 C46:C47 C50:C51 C54:C55 C58:C59 C62:C63 D6 E6:G24 E25:G27 D7:D37 C13 C17 C21 C25 C29 E29:G37 C33 C37 C45 D42:D65 E42:G65 C49 C53 C57 C61 C65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2hibm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sozbek</dc:creator>
  <cp:keywords/>
  <dc:description/>
  <cp:lastModifiedBy>DELL-BILGISAYAR (dell)</cp:lastModifiedBy>
  <cp:lastPrinted>2014-04-25T07:51:24Z</cp:lastPrinted>
  <dcterms:created xsi:type="dcterms:W3CDTF">2008-08-11T14:10:37Z</dcterms:created>
  <dcterms:modified xsi:type="dcterms:W3CDTF">2014-04-25T09:29:47Z</dcterms:modified>
  <cp:category/>
  <cp:version/>
  <cp:contentType/>
  <cp:contentStatus/>
</cp:coreProperties>
</file>