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drawings/drawing97.xml" ContentType="application/vnd.openxmlformats-officedocument.drawing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drawings/drawing42.xml" ContentType="application/vnd.openxmlformats-officedocument.drawing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drawings/drawing87.xml" ContentType="application/vnd.openxmlformats-officedocument.drawing+xml"/>
  <Override PartName="/xl/drawings/drawing98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drawings/drawing83.xml" ContentType="application/vnd.openxmlformats-officedocument.drawing+xml"/>
  <Override PartName="/xl/drawings/drawing94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xl/drawings/drawing90.xml" ContentType="application/vnd.openxmlformats-officedocument.drawing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drawings/drawing21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drawings/drawing99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drawings/drawing59.xml" ContentType="application/vnd.openxmlformats-officedocument.drawing+xml"/>
  <Override PartName="/xl/drawings/drawing88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drawings/drawing95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Override PartName="/xl/drawings/drawing8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drawings/drawing100.xml" ContentType="application/vnd.openxmlformats-officedocument.drawing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drawings/drawing89.xml" ContentType="application/vnd.openxmlformats-officedocument.drawing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drawings/drawing81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drawings/drawing101.xml" ContentType="application/vnd.openxmlformats-officedocument.drawing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drawings/drawing93.xml" ContentType="application/vnd.openxmlformats-officedocument.drawing+xml"/>
  <Override PartName="/xl/drawings/drawing35.xml" ContentType="application/vnd.openxmlformats-officedocument.drawing+xml"/>
  <Override PartName="/xl/drawings/drawing82.xml" ContentType="application/vnd.openxmlformats-officedocument.drawing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5030" windowHeight="7830" tabRatio="204" firstSheet="4" activeTab="4"/>
  </bookViews>
  <sheets>
    <sheet name="KURS BİLGİLERİ" sheetId="623" r:id="rId1"/>
    <sheet name="HAKEM BİLGİ FORMU" sheetId="625" r:id="rId2"/>
    <sheet name="KURS DİLEKÇESİ" sheetId="626" r:id="rId3"/>
    <sheet name="KURS PROGRAMI" sheetId="627" r:id="rId4"/>
    <sheet name="Atletizm Hakem Kurs Sonuçları" sheetId="622" r:id="rId5"/>
    <sheet name="HAKEM BİLGİLERİ" sheetId="138" r:id="rId6"/>
    <sheet name="1" sheetId="182" r:id="rId7"/>
    <sheet name="2" sheetId="310" r:id="rId8"/>
    <sheet name="3" sheetId="311" r:id="rId9"/>
    <sheet name="4" sheetId="312" r:id="rId10"/>
    <sheet name="5" sheetId="313" r:id="rId11"/>
    <sheet name="6" sheetId="314" r:id="rId12"/>
    <sheet name="7" sheetId="315" r:id="rId13"/>
    <sheet name="8" sheetId="316" r:id="rId14"/>
    <sheet name="9" sheetId="318" r:id="rId15"/>
    <sheet name="10" sheetId="319" r:id="rId16"/>
    <sheet name="11" sheetId="320" r:id="rId17"/>
    <sheet name="12" sheetId="321" r:id="rId18"/>
    <sheet name="13" sheetId="322" r:id="rId19"/>
    <sheet name="14" sheetId="323" r:id="rId20"/>
    <sheet name="15" sheetId="324" r:id="rId21"/>
    <sheet name="16" sheetId="325" r:id="rId22"/>
    <sheet name="17" sheetId="326" r:id="rId23"/>
    <sheet name="18" sheetId="327" r:id="rId24"/>
    <sheet name="19" sheetId="328" r:id="rId25"/>
    <sheet name="20" sheetId="329" r:id="rId26"/>
    <sheet name="21" sheetId="330" r:id="rId27"/>
    <sheet name="22" sheetId="331" r:id="rId28"/>
    <sheet name="23" sheetId="332" r:id="rId29"/>
    <sheet name="24" sheetId="333" r:id="rId30"/>
    <sheet name="25" sheetId="334" r:id="rId31"/>
    <sheet name="26" sheetId="335" r:id="rId32"/>
    <sheet name="27" sheetId="336" r:id="rId33"/>
    <sheet name="28" sheetId="337" r:id="rId34"/>
    <sheet name="29" sheetId="338" r:id="rId35"/>
    <sheet name="30" sheetId="339" r:id="rId36"/>
    <sheet name="31" sheetId="340" r:id="rId37"/>
    <sheet name="32" sheetId="341" r:id="rId38"/>
    <sheet name="33" sheetId="342" r:id="rId39"/>
    <sheet name="34" sheetId="343" r:id="rId40"/>
    <sheet name="35" sheetId="344" r:id="rId41"/>
    <sheet name="36" sheetId="345" r:id="rId42"/>
    <sheet name="37" sheetId="346" r:id="rId43"/>
    <sheet name="38" sheetId="347" r:id="rId44"/>
    <sheet name="39" sheetId="348" r:id="rId45"/>
    <sheet name="40" sheetId="349" r:id="rId46"/>
    <sheet name="41" sheetId="350" r:id="rId47"/>
    <sheet name="42" sheetId="351" r:id="rId48"/>
    <sheet name="43" sheetId="352" r:id="rId49"/>
    <sheet name="44" sheetId="353" r:id="rId50"/>
    <sheet name="45" sheetId="354" r:id="rId51"/>
    <sheet name="46" sheetId="355" r:id="rId52"/>
    <sheet name="47" sheetId="356" r:id="rId53"/>
    <sheet name="48" sheetId="357" r:id="rId54"/>
    <sheet name="49" sheetId="358" r:id="rId55"/>
    <sheet name="50" sheetId="359" r:id="rId56"/>
    <sheet name="51" sheetId="567" r:id="rId57"/>
    <sheet name="52" sheetId="570" r:id="rId58"/>
    <sheet name="53" sheetId="571" r:id="rId59"/>
    <sheet name="54" sheetId="572" r:id="rId60"/>
    <sheet name="55" sheetId="573" r:id="rId61"/>
    <sheet name="56" sheetId="574" r:id="rId62"/>
    <sheet name="57" sheetId="575" r:id="rId63"/>
    <sheet name="58" sheetId="576" r:id="rId64"/>
    <sheet name="59" sheetId="577" r:id="rId65"/>
    <sheet name="60" sheetId="578" r:id="rId66"/>
    <sheet name="61" sheetId="579" r:id="rId67"/>
    <sheet name="62" sheetId="580" r:id="rId68"/>
    <sheet name="63" sheetId="581" r:id="rId69"/>
    <sheet name="64" sheetId="582" r:id="rId70"/>
    <sheet name="65" sheetId="583" r:id="rId71"/>
    <sheet name="66" sheetId="584" r:id="rId72"/>
    <sheet name="67" sheetId="586" r:id="rId73"/>
    <sheet name="68" sheetId="587" r:id="rId74"/>
    <sheet name="69" sheetId="588" r:id="rId75"/>
    <sheet name="70" sheetId="589" r:id="rId76"/>
    <sheet name="71" sheetId="590" r:id="rId77"/>
    <sheet name="72" sheetId="591" r:id="rId78"/>
    <sheet name="73" sheetId="592" r:id="rId79"/>
    <sheet name="74" sheetId="593" r:id="rId80"/>
    <sheet name="75" sheetId="594" r:id="rId81"/>
    <sheet name="76" sheetId="595" r:id="rId82"/>
    <sheet name="77" sheetId="596" r:id="rId83"/>
    <sheet name="78" sheetId="597" r:id="rId84"/>
    <sheet name="79" sheetId="598" r:id="rId85"/>
    <sheet name="80" sheetId="599" r:id="rId86"/>
    <sheet name="81" sheetId="600" r:id="rId87"/>
    <sheet name="82" sheetId="601" r:id="rId88"/>
    <sheet name="83" sheetId="602" r:id="rId89"/>
    <sheet name="84" sheetId="603" r:id="rId90"/>
    <sheet name="85" sheetId="604" r:id="rId91"/>
    <sheet name="86" sheetId="605" r:id="rId92"/>
    <sheet name="87" sheetId="606" r:id="rId93"/>
    <sheet name="88" sheetId="607" r:id="rId94"/>
    <sheet name="89" sheetId="608" r:id="rId95"/>
    <sheet name="90" sheetId="609" r:id="rId96"/>
    <sheet name="91" sheetId="610" r:id="rId97"/>
    <sheet name="93" sheetId="612" r:id="rId98"/>
    <sheet name="92" sheetId="611" r:id="rId99"/>
    <sheet name="94" sheetId="613" r:id="rId100"/>
    <sheet name="95" sheetId="614" r:id="rId101"/>
    <sheet name="96" sheetId="615" r:id="rId102"/>
    <sheet name="97" sheetId="616" r:id="rId103"/>
    <sheet name="98" sheetId="617" r:id="rId104"/>
    <sheet name="99" sheetId="618" r:id="rId105"/>
    <sheet name="100" sheetId="619" r:id="rId106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5">'HAKEM BİLGİLERİ'!$A$1:$P$109</definedName>
    <definedName name="_xlnm.Print_Area" localSheetId="2">'KURS DİLEKÇESİ'!$A$1:$C$38</definedName>
    <definedName name="_xlnm.Print_Area" localSheetId="3">'KURS PROGRAMI'!$A$1:$D$34</definedName>
    <definedName name="_xlnm.Print_Titles" localSheetId="5">'HAKEM BİLGİLERİ'!$7:$7</definedName>
  </definedNames>
  <calcPr calcId="124519"/>
</workbook>
</file>

<file path=xl/calcChain.xml><?xml version="1.0" encoding="utf-8"?>
<calcChain xmlns="http://schemas.openxmlformats.org/spreadsheetml/2006/main">
  <c r="K26" i="622"/>
  <c r="K34"/>
  <c r="K15"/>
  <c r="K29"/>
  <c r="K38"/>
  <c r="K10"/>
  <c r="K22"/>
  <c r="K37"/>
  <c r="K35"/>
  <c r="K5"/>
  <c r="K11"/>
  <c r="K6"/>
  <c r="K19"/>
  <c r="K18"/>
  <c r="K31"/>
  <c r="K21"/>
  <c r="K28"/>
  <c r="K43"/>
  <c r="K17"/>
  <c r="K33"/>
  <c r="K30"/>
  <c r="K44"/>
  <c r="K32"/>
  <c r="K20"/>
  <c r="K4"/>
  <c r="K7"/>
  <c r="K42"/>
  <c r="K25"/>
  <c r="K40"/>
  <c r="K24"/>
  <c r="K14"/>
  <c r="K9"/>
  <c r="K41"/>
  <c r="K39"/>
  <c r="K12"/>
  <c r="K36"/>
  <c r="K13"/>
  <c r="K8"/>
  <c r="K27"/>
  <c r="K16"/>
  <c r="K23"/>
  <c r="A10" i="626"/>
  <c r="C8"/>
  <c r="B2" i="627"/>
  <c r="B1"/>
  <c r="A34"/>
  <c r="A33"/>
  <c r="C33"/>
  <c r="D33"/>
  <c r="C29" i="625"/>
  <c r="C9"/>
  <c r="D15"/>
  <c r="N109" i="138" l="1"/>
  <c r="D109"/>
  <c r="I47" i="622"/>
  <c r="B47"/>
  <c r="O5" i="138"/>
  <c r="O4"/>
  <c r="D5"/>
  <c r="D4"/>
  <c r="D3"/>
  <c r="D11" i="616" s="1"/>
  <c r="A2" i="138"/>
  <c r="A1" i="622"/>
  <c r="D5" i="567"/>
  <c r="D5" i="314"/>
  <c r="D5" i="321"/>
  <c r="G33" s="1"/>
  <c r="D5" i="319"/>
  <c r="D5" i="320"/>
  <c r="G20" s="1"/>
  <c r="D5" i="310"/>
  <c r="D5" i="182"/>
  <c r="G23" s="1"/>
  <c r="D5" i="619"/>
  <c r="D5" i="618"/>
  <c r="D5" i="617"/>
  <c r="D5" i="616"/>
  <c r="D5" i="615"/>
  <c r="D5" i="614"/>
  <c r="H27" s="1"/>
  <c r="D5" i="613"/>
  <c r="D5" i="611"/>
  <c r="D5" i="612"/>
  <c r="D5" i="610"/>
  <c r="D5" i="609"/>
  <c r="D5" i="608"/>
  <c r="D5" i="607"/>
  <c r="D5" i="606"/>
  <c r="G28" s="1"/>
  <c r="D5" i="605"/>
  <c r="D5" i="604"/>
  <c r="D5" i="603"/>
  <c r="D5" i="602"/>
  <c r="D5" i="601"/>
  <c r="D5" i="600"/>
  <c r="D5" i="599"/>
  <c r="D5" i="598"/>
  <c r="D5" i="597"/>
  <c r="D5" i="596"/>
  <c r="D5" i="595"/>
  <c r="D5" i="594"/>
  <c r="G35" s="1"/>
  <c r="D5" i="593"/>
  <c r="D5" i="592"/>
  <c r="D5" i="591"/>
  <c r="D5" i="590"/>
  <c r="E20" s="1"/>
  <c r="D5" i="589"/>
  <c r="D5" i="588"/>
  <c r="D5" i="587"/>
  <c r="D5" i="586"/>
  <c r="D5" i="584"/>
  <c r="D5" i="583"/>
  <c r="D5" i="582"/>
  <c r="D5" i="581"/>
  <c r="D18" s="1"/>
  <c r="D5" i="580"/>
  <c r="D5" i="579"/>
  <c r="D5" i="578"/>
  <c r="D5" i="577"/>
  <c r="G19" s="1"/>
  <c r="D5" i="576"/>
  <c r="D5" i="575"/>
  <c r="D5" i="574"/>
  <c r="D5" i="573"/>
  <c r="D5" i="572"/>
  <c r="D5" i="571"/>
  <c r="D5" i="570"/>
  <c r="D5" i="359"/>
  <c r="D5" i="358"/>
  <c r="D5" i="357"/>
  <c r="D5" i="356"/>
  <c r="D5" i="355"/>
  <c r="F23" s="1"/>
  <c r="D5" i="354"/>
  <c r="D13" s="1"/>
  <c r="D5" i="353"/>
  <c r="H17" s="1"/>
  <c r="D5" i="352"/>
  <c r="D5" i="351"/>
  <c r="D5" i="350"/>
  <c r="D5" i="349"/>
  <c r="D5" i="348"/>
  <c r="D5" i="347"/>
  <c r="H17" s="1"/>
  <c r="D5" i="346"/>
  <c r="D5" i="345"/>
  <c r="H19" s="1"/>
  <c r="D5" i="344"/>
  <c r="D5" i="343"/>
  <c r="D5" i="342"/>
  <c r="D5" i="341"/>
  <c r="D5" i="340"/>
  <c r="D23" s="1"/>
  <c r="D5" i="339"/>
  <c r="D22" s="1"/>
  <c r="D5" i="338"/>
  <c r="D5" i="337"/>
  <c r="F19" s="1"/>
  <c r="D5" i="336"/>
  <c r="D5" i="335"/>
  <c r="D5" i="334"/>
  <c r="D5" i="333"/>
  <c r="D5" i="332"/>
  <c r="D5" i="331"/>
  <c r="H27" s="1"/>
  <c r="D5" i="330"/>
  <c r="D5" i="329"/>
  <c r="D5" i="328"/>
  <c r="D5" i="327"/>
  <c r="D5" i="326"/>
  <c r="D5" i="325"/>
  <c r="D5" i="324"/>
  <c r="G17" s="1"/>
  <c r="D5" i="323"/>
  <c r="G30" s="1"/>
  <c r="D5" i="322"/>
  <c r="D5" i="318"/>
  <c r="D5" i="316"/>
  <c r="D5" i="315"/>
  <c r="D5" i="311"/>
  <c r="D5" i="313"/>
  <c r="D5" i="312"/>
  <c r="D11" i="614"/>
  <c r="D11" i="598"/>
  <c r="D11" i="581"/>
  <c r="D11" i="356"/>
  <c r="D11" i="340"/>
  <c r="D11" i="324"/>
  <c r="D16" i="319"/>
  <c r="E27"/>
  <c r="G21"/>
  <c r="H27"/>
  <c r="F17"/>
  <c r="D23" i="353"/>
  <c r="D16"/>
  <c r="H19" i="357"/>
  <c r="H21" i="353"/>
  <c r="H27"/>
  <c r="H31"/>
  <c r="E28" i="311"/>
  <c r="E22"/>
  <c r="F21"/>
  <c r="D26" i="322"/>
  <c r="G22"/>
  <c r="E17"/>
  <c r="E18" i="324"/>
  <c r="D31" i="326"/>
  <c r="E36"/>
  <c r="G31"/>
  <c r="E22"/>
  <c r="G17"/>
  <c r="H27"/>
  <c r="H23"/>
  <c r="D32" i="330"/>
  <c r="D19"/>
  <c r="G29"/>
  <c r="G24"/>
  <c r="H34"/>
  <c r="H30"/>
  <c r="H20"/>
  <c r="D26" i="334"/>
  <c r="E36"/>
  <c r="E31"/>
  <c r="E21"/>
  <c r="E17"/>
  <c r="F27"/>
  <c r="H22"/>
  <c r="D28" i="338"/>
  <c r="D13"/>
  <c r="G27"/>
  <c r="G23"/>
  <c r="H33"/>
  <c r="F29"/>
  <c r="H19"/>
  <c r="D26" i="342"/>
  <c r="E35"/>
  <c r="E31"/>
  <c r="E21"/>
  <c r="F36"/>
  <c r="F27"/>
  <c r="F22"/>
  <c r="D31" i="350"/>
  <c r="D25"/>
  <c r="G19" i="357"/>
  <c r="E20"/>
  <c r="G23"/>
  <c r="E24"/>
  <c r="G27"/>
  <c r="E28"/>
  <c r="G31"/>
  <c r="E32"/>
  <c r="G35"/>
  <c r="E36"/>
  <c r="G27" i="354"/>
  <c r="E20" i="353"/>
  <c r="G20"/>
  <c r="E24"/>
  <c r="G24"/>
  <c r="E28"/>
  <c r="G28"/>
  <c r="E32"/>
  <c r="G32"/>
  <c r="E36"/>
  <c r="G36"/>
  <c r="G25" i="350"/>
  <c r="G27"/>
  <c r="E36"/>
  <c r="E19" i="349"/>
  <c r="G19"/>
  <c r="E23"/>
  <c r="G23"/>
  <c r="E27"/>
  <c r="G27"/>
  <c r="E31"/>
  <c r="G31"/>
  <c r="E35"/>
  <c r="G35"/>
  <c r="G32" i="348"/>
  <c r="E18" i="346"/>
  <c r="G18"/>
  <c r="E26"/>
  <c r="G26"/>
  <c r="E34"/>
  <c r="G34"/>
  <c r="F26" i="570"/>
  <c r="H23" i="572"/>
  <c r="E20"/>
  <c r="H24"/>
  <c r="F35" i="576"/>
  <c r="F29"/>
  <c r="D22"/>
  <c r="G25" i="579"/>
  <c r="F24"/>
  <c r="G29"/>
  <c r="E27"/>
  <c r="H25"/>
  <c r="D7"/>
  <c r="E38" s="1"/>
  <c r="F32" i="584"/>
  <c r="G34"/>
  <c r="E17"/>
  <c r="F19" i="589"/>
  <c r="H29"/>
  <c r="G36" i="592"/>
  <c r="E32"/>
  <c r="F31"/>
  <c r="H27"/>
  <c r="F27"/>
  <c r="E23"/>
  <c r="H22"/>
  <c r="E19"/>
  <c r="F18"/>
  <c r="H33"/>
  <c r="H32"/>
  <c r="G24"/>
  <c r="H23"/>
  <c r="D13"/>
  <c r="F33"/>
  <c r="G18"/>
  <c r="D17"/>
  <c r="D21"/>
  <c r="F19"/>
  <c r="F30" i="593"/>
  <c r="F22"/>
  <c r="G33" i="596"/>
  <c r="G32"/>
  <c r="D29"/>
  <c r="G28"/>
  <c r="F24"/>
  <c r="D24"/>
  <c r="F20"/>
  <c r="G19"/>
  <c r="H36"/>
  <c r="H35"/>
  <c r="E27"/>
  <c r="E26"/>
  <c r="D19"/>
  <c r="F17"/>
  <c r="E24"/>
  <c r="G22"/>
  <c r="G26"/>
  <c r="D25"/>
  <c r="E24" i="599"/>
  <c r="E22"/>
  <c r="E25"/>
  <c r="E17"/>
  <c r="D29" i="603"/>
  <c r="E23"/>
  <c r="H17" i="605"/>
  <c r="G25"/>
  <c r="E33" i="608"/>
  <c r="D31"/>
  <c r="H27"/>
  <c r="G25"/>
  <c r="G21"/>
  <c r="G19"/>
  <c r="H36"/>
  <c r="E31"/>
  <c r="G24"/>
  <c r="G20"/>
  <c r="D30"/>
  <c r="E20"/>
  <c r="H25"/>
  <c r="H17"/>
  <c r="F18" i="612"/>
  <c r="H35"/>
  <c r="H21" i="615"/>
  <c r="D19"/>
  <c r="G36" i="616"/>
  <c r="E36"/>
  <c r="G35"/>
  <c r="G34"/>
  <c r="E34"/>
  <c r="G33"/>
  <c r="G32"/>
  <c r="E32"/>
  <c r="H31"/>
  <c r="D31"/>
  <c r="G30"/>
  <c r="E30"/>
  <c r="F29"/>
  <c r="D29"/>
  <c r="G28"/>
  <c r="H27"/>
  <c r="F27"/>
  <c r="H26"/>
  <c r="D26"/>
  <c r="G25"/>
  <c r="E25"/>
  <c r="F24"/>
  <c r="D24"/>
  <c r="G23"/>
  <c r="H22"/>
  <c r="F22"/>
  <c r="D22"/>
  <c r="E21"/>
  <c r="H20"/>
  <c r="F20"/>
  <c r="G19"/>
  <c r="E19"/>
  <c r="H18"/>
  <c r="D18"/>
  <c r="G17"/>
  <c r="E17"/>
  <c r="D9"/>
  <c r="H36"/>
  <c r="H35"/>
  <c r="H33"/>
  <c r="H32"/>
  <c r="D32"/>
  <c r="F30"/>
  <c r="G29"/>
  <c r="H28"/>
  <c r="E27"/>
  <c r="E26"/>
  <c r="F25"/>
  <c r="H23"/>
  <c r="D23"/>
  <c r="E22"/>
  <c r="G20"/>
  <c r="H19"/>
  <c r="D19"/>
  <c r="F17"/>
  <c r="D13"/>
  <c r="F35"/>
  <c r="G31"/>
  <c r="D30"/>
  <c r="F28"/>
  <c r="D25"/>
  <c r="F23"/>
  <c r="H21"/>
  <c r="G18"/>
  <c r="D17"/>
  <c r="F36"/>
  <c r="F32"/>
  <c r="H30"/>
  <c r="E29"/>
  <c r="H25"/>
  <c r="E24"/>
  <c r="G22"/>
  <c r="F19"/>
  <c r="H17"/>
  <c r="D7"/>
  <c r="E38" s="1"/>
  <c r="G34" i="571"/>
  <c r="E34"/>
  <c r="H29"/>
  <c r="F29"/>
  <c r="G25"/>
  <c r="H24"/>
  <c r="E21"/>
  <c r="H20"/>
  <c r="D16"/>
  <c r="D9"/>
  <c r="G29"/>
  <c r="D28"/>
  <c r="G20"/>
  <c r="H19"/>
  <c r="G26"/>
  <c r="D25"/>
  <c r="F32"/>
  <c r="E29"/>
  <c r="H17"/>
  <c r="F34"/>
  <c r="G36" i="575"/>
  <c r="G34"/>
  <c r="E34"/>
  <c r="E32"/>
  <c r="H31"/>
  <c r="E30"/>
  <c r="F29"/>
  <c r="H27"/>
  <c r="F27"/>
  <c r="G25"/>
  <c r="E25"/>
  <c r="G23"/>
  <c r="H22"/>
  <c r="E21"/>
  <c r="H20"/>
  <c r="E19"/>
  <c r="H18"/>
  <c r="E17"/>
  <c r="D9"/>
  <c r="H33"/>
  <c r="H32"/>
  <c r="G29"/>
  <c r="H28"/>
  <c r="F25"/>
  <c r="H23"/>
  <c r="G20"/>
  <c r="H19"/>
  <c r="D13"/>
  <c r="F36"/>
  <c r="E29"/>
  <c r="H25"/>
  <c r="F19"/>
  <c r="H17"/>
  <c r="D30"/>
  <c r="G26"/>
  <c r="D17"/>
  <c r="F35"/>
  <c r="D25"/>
  <c r="H21"/>
  <c r="H23" i="578"/>
  <c r="E28"/>
  <c r="F25" i="580"/>
  <c r="G35"/>
  <c r="E23"/>
  <c r="E28" i="582"/>
  <c r="D9"/>
  <c r="G35" i="583"/>
  <c r="E35"/>
  <c r="G33"/>
  <c r="E33"/>
  <c r="H31"/>
  <c r="F31"/>
  <c r="E30"/>
  <c r="H29"/>
  <c r="G28"/>
  <c r="E28"/>
  <c r="H26"/>
  <c r="F26"/>
  <c r="E25"/>
  <c r="H24"/>
  <c r="G23"/>
  <c r="E23"/>
  <c r="D22"/>
  <c r="G21"/>
  <c r="F20"/>
  <c r="D20"/>
  <c r="H18"/>
  <c r="F18"/>
  <c r="E17"/>
  <c r="D16"/>
  <c r="H35"/>
  <c r="H34"/>
  <c r="D32"/>
  <c r="E31"/>
  <c r="H28"/>
  <c r="D28"/>
  <c r="F25"/>
  <c r="G24"/>
  <c r="E22"/>
  <c r="F21"/>
  <c r="D19"/>
  <c r="E18"/>
  <c r="F35"/>
  <c r="F33"/>
  <c r="F28"/>
  <c r="G26"/>
  <c r="H21"/>
  <c r="E20"/>
  <c r="F36"/>
  <c r="F34"/>
  <c r="E29"/>
  <c r="G27"/>
  <c r="G22"/>
  <c r="D21"/>
  <c r="D7"/>
  <c r="E38" s="1"/>
  <c r="G36" i="588"/>
  <c r="E35"/>
  <c r="G34"/>
  <c r="E33"/>
  <c r="G32"/>
  <c r="F31"/>
  <c r="D31"/>
  <c r="H29"/>
  <c r="F29"/>
  <c r="E28"/>
  <c r="H27"/>
  <c r="F26"/>
  <c r="D26"/>
  <c r="H24"/>
  <c r="F24"/>
  <c r="E23"/>
  <c r="H22"/>
  <c r="G21"/>
  <c r="E21"/>
  <c r="D20"/>
  <c r="G19"/>
  <c r="F18"/>
  <c r="D18"/>
  <c r="D16"/>
  <c r="D9"/>
  <c r="H34"/>
  <c r="H33"/>
  <c r="E31"/>
  <c r="F30"/>
  <c r="D28"/>
  <c r="E27"/>
  <c r="G24"/>
  <c r="H23"/>
  <c r="F21"/>
  <c r="G20"/>
  <c r="E18"/>
  <c r="F17"/>
  <c r="F34"/>
  <c r="F32"/>
  <c r="G27"/>
  <c r="H25"/>
  <c r="D21"/>
  <c r="F19"/>
  <c r="F35"/>
  <c r="F33"/>
  <c r="F28"/>
  <c r="G26"/>
  <c r="H21"/>
  <c r="E20"/>
  <c r="F36" i="591"/>
  <c r="H35"/>
  <c r="E27"/>
  <c r="E26"/>
  <c r="E18"/>
  <c r="H17"/>
  <c r="E23"/>
  <c r="F22"/>
  <c r="D9"/>
  <c r="G33"/>
  <c r="F36" i="595"/>
  <c r="F34"/>
  <c r="G31"/>
  <c r="D30"/>
  <c r="E27"/>
  <c r="F25"/>
  <c r="G22"/>
  <c r="D21"/>
  <c r="G18"/>
  <c r="D17"/>
  <c r="E33"/>
  <c r="H29"/>
  <c r="D24"/>
  <c r="H20"/>
  <c r="G35"/>
  <c r="G28"/>
  <c r="E17"/>
  <c r="D31"/>
  <c r="G19"/>
  <c r="G26" i="597"/>
  <c r="H21"/>
  <c r="D22"/>
  <c r="F31"/>
  <c r="G36" i="600"/>
  <c r="E35"/>
  <c r="G34"/>
  <c r="E33"/>
  <c r="G32"/>
  <c r="F31"/>
  <c r="D31"/>
  <c r="H29"/>
  <c r="F29"/>
  <c r="E28"/>
  <c r="H27"/>
  <c r="F26"/>
  <c r="D26"/>
  <c r="H24"/>
  <c r="F24"/>
  <c r="E23"/>
  <c r="H22"/>
  <c r="G21"/>
  <c r="E21"/>
  <c r="D20"/>
  <c r="G19"/>
  <c r="F18"/>
  <c r="D18"/>
  <c r="D16"/>
  <c r="D9"/>
  <c r="H34"/>
  <c r="H33"/>
  <c r="E31"/>
  <c r="F30"/>
  <c r="D28"/>
  <c r="E27"/>
  <c r="G24"/>
  <c r="H23"/>
  <c r="F21"/>
  <c r="G20"/>
  <c r="E18"/>
  <c r="F17"/>
  <c r="F33"/>
  <c r="G31"/>
  <c r="G26"/>
  <c r="D25"/>
  <c r="H21"/>
  <c r="E20"/>
  <c r="G18"/>
  <c r="F36"/>
  <c r="F34"/>
  <c r="F32"/>
  <c r="E29"/>
  <c r="G27"/>
  <c r="H25"/>
  <c r="G22"/>
  <c r="D21"/>
  <c r="F19"/>
  <c r="D7"/>
  <c r="E38" s="1"/>
  <c r="G26" i="601"/>
  <c r="D25"/>
  <c r="F24"/>
  <c r="E21"/>
  <c r="E36" i="604"/>
  <c r="G35"/>
  <c r="E35"/>
  <c r="E34"/>
  <c r="G33"/>
  <c r="E33"/>
  <c r="E32"/>
  <c r="H31"/>
  <c r="F31"/>
  <c r="D31"/>
  <c r="G30"/>
  <c r="E30"/>
  <c r="H29"/>
  <c r="F29"/>
  <c r="D29"/>
  <c r="G28"/>
  <c r="E28"/>
  <c r="H27"/>
  <c r="F27"/>
  <c r="H26"/>
  <c r="F26"/>
  <c r="D26"/>
  <c r="G25"/>
  <c r="E25"/>
  <c r="H24"/>
  <c r="F24"/>
  <c r="D24"/>
  <c r="G23"/>
  <c r="E23"/>
  <c r="H22"/>
  <c r="F22"/>
  <c r="D22"/>
  <c r="G21"/>
  <c r="E21"/>
  <c r="H20"/>
  <c r="F20"/>
  <c r="D20"/>
  <c r="G19"/>
  <c r="E19"/>
  <c r="H18"/>
  <c r="F18"/>
  <c r="D18"/>
  <c r="G17"/>
  <c r="E17"/>
  <c r="D16"/>
  <c r="D9"/>
  <c r="H36"/>
  <c r="H35"/>
  <c r="H34"/>
  <c r="H33"/>
  <c r="H32"/>
  <c r="D32"/>
  <c r="E31"/>
  <c r="F30"/>
  <c r="G29"/>
  <c r="H28"/>
  <c r="D28"/>
  <c r="E27"/>
  <c r="E26"/>
  <c r="F25"/>
  <c r="G24"/>
  <c r="H23"/>
  <c r="D23"/>
  <c r="E22"/>
  <c r="F21"/>
  <c r="G20"/>
  <c r="H19"/>
  <c r="D19"/>
  <c r="E18"/>
  <c r="F17"/>
  <c r="D13"/>
  <c r="F36"/>
  <c r="F34"/>
  <c r="F32"/>
  <c r="H30"/>
  <c r="E29"/>
  <c r="G27"/>
  <c r="H25"/>
  <c r="E24"/>
  <c r="G22"/>
  <c r="D21"/>
  <c r="F19"/>
  <c r="H17"/>
  <c r="D7"/>
  <c r="E38" s="1"/>
  <c r="F35"/>
  <c r="F33"/>
  <c r="G31"/>
  <c r="D30"/>
  <c r="F28"/>
  <c r="G26"/>
  <c r="D25"/>
  <c r="F23"/>
  <c r="H21"/>
  <c r="E20"/>
  <c r="G18"/>
  <c r="D17"/>
  <c r="E29" i="606"/>
  <c r="H35" i="607"/>
  <c r="F35"/>
  <c r="H33"/>
  <c r="F33"/>
  <c r="D32"/>
  <c r="G31"/>
  <c r="F30"/>
  <c r="D30"/>
  <c r="H28"/>
  <c r="F28"/>
  <c r="E27"/>
  <c r="G26"/>
  <c r="F25"/>
  <c r="D25"/>
  <c r="H23"/>
  <c r="F23"/>
  <c r="E22"/>
  <c r="H21"/>
  <c r="G20"/>
  <c r="E20"/>
  <c r="D19"/>
  <c r="G18"/>
  <c r="F17"/>
  <c r="D17"/>
  <c r="E36"/>
  <c r="E35"/>
  <c r="E32"/>
  <c r="F31"/>
  <c r="D29"/>
  <c r="E28"/>
  <c r="G25"/>
  <c r="H24"/>
  <c r="F22"/>
  <c r="G21"/>
  <c r="E19"/>
  <c r="F18"/>
  <c r="G36"/>
  <c r="G34"/>
  <c r="F29"/>
  <c r="H27"/>
  <c r="H22"/>
  <c r="E21"/>
  <c r="D9"/>
  <c r="G35"/>
  <c r="E30"/>
  <c r="G28"/>
  <c r="G23"/>
  <c r="D22"/>
  <c r="E17"/>
  <c r="E24" i="609"/>
  <c r="H23"/>
  <c r="H26"/>
  <c r="D26"/>
  <c r="H24"/>
  <c r="E23"/>
  <c r="H36" i="611"/>
  <c r="F36"/>
  <c r="H35"/>
  <c r="F35"/>
  <c r="H34"/>
  <c r="F34"/>
  <c r="H33"/>
  <c r="F33"/>
  <c r="H32"/>
  <c r="F32"/>
  <c r="D32"/>
  <c r="G31"/>
  <c r="E31"/>
  <c r="H30"/>
  <c r="F30"/>
  <c r="D30"/>
  <c r="G29"/>
  <c r="E29"/>
  <c r="H28"/>
  <c r="F28"/>
  <c r="D28"/>
  <c r="G27"/>
  <c r="E27"/>
  <c r="G26"/>
  <c r="E26"/>
  <c r="H25"/>
  <c r="F25"/>
  <c r="D25"/>
  <c r="G24"/>
  <c r="E24"/>
  <c r="H23"/>
  <c r="F23"/>
  <c r="D23"/>
  <c r="G22"/>
  <c r="E22"/>
  <c r="H21"/>
  <c r="F21"/>
  <c r="D21"/>
  <c r="G20"/>
  <c r="E20"/>
  <c r="H19"/>
  <c r="F19"/>
  <c r="D19"/>
  <c r="G18"/>
  <c r="E18"/>
  <c r="H17"/>
  <c r="F17"/>
  <c r="D17"/>
  <c r="D13"/>
  <c r="D7"/>
  <c r="E38" s="1"/>
  <c r="E36"/>
  <c r="E35"/>
  <c r="E34"/>
  <c r="E33"/>
  <c r="E32"/>
  <c r="F31"/>
  <c r="G30"/>
  <c r="H29"/>
  <c r="D29"/>
  <c r="E28"/>
  <c r="F27"/>
  <c r="F26"/>
  <c r="G25"/>
  <c r="H24"/>
  <c r="D24"/>
  <c r="E23"/>
  <c r="F22"/>
  <c r="G21"/>
  <c r="H20"/>
  <c r="D20"/>
  <c r="E19"/>
  <c r="F18"/>
  <c r="G17"/>
  <c r="D16"/>
  <c r="G35"/>
  <c r="G33"/>
  <c r="H31"/>
  <c r="E30"/>
  <c r="G28"/>
  <c r="H26"/>
  <c r="E25"/>
  <c r="G23"/>
  <c r="D22"/>
  <c r="F20"/>
  <c r="H18"/>
  <c r="E17"/>
  <c r="G36"/>
  <c r="G34"/>
  <c r="G32"/>
  <c r="D31"/>
  <c r="F29"/>
  <c r="H27"/>
  <c r="D26"/>
  <c r="F24"/>
  <c r="H22"/>
  <c r="E21"/>
  <c r="G19"/>
  <c r="D18"/>
  <c r="D9"/>
  <c r="F35" i="613"/>
  <c r="G24"/>
  <c r="H21"/>
  <c r="H27"/>
  <c r="D22"/>
  <c r="F27"/>
  <c r="H36" i="617"/>
  <c r="H25"/>
  <c r="D23"/>
  <c r="E30"/>
  <c r="F24"/>
  <c r="F31"/>
  <c r="D20"/>
  <c r="H36" i="619"/>
  <c r="F35"/>
  <c r="H34"/>
  <c r="F33"/>
  <c r="H32"/>
  <c r="G31"/>
  <c r="E31"/>
  <c r="D30"/>
  <c r="G29"/>
  <c r="F28"/>
  <c r="D28"/>
  <c r="G26"/>
  <c r="E26"/>
  <c r="D25"/>
  <c r="G24"/>
  <c r="F23"/>
  <c r="D23"/>
  <c r="H21"/>
  <c r="F21"/>
  <c r="E20"/>
  <c r="H19"/>
  <c r="G18"/>
  <c r="E18"/>
  <c r="D17"/>
  <c r="D13"/>
  <c r="E35"/>
  <c r="E34"/>
  <c r="F31"/>
  <c r="G30"/>
  <c r="E28"/>
  <c r="F27"/>
  <c r="H24"/>
  <c r="D24"/>
  <c r="G21"/>
  <c r="H20"/>
  <c r="F18"/>
  <c r="G17"/>
  <c r="G33"/>
  <c r="H31"/>
  <c r="H26"/>
  <c r="E25"/>
  <c r="F20"/>
  <c r="H18"/>
  <c r="G34"/>
  <c r="G32"/>
  <c r="H27"/>
  <c r="D26"/>
  <c r="E21"/>
  <c r="G19"/>
  <c r="H25" i="314"/>
  <c r="G30"/>
  <c r="H36" i="310"/>
  <c r="D22"/>
  <c r="E18" i="313"/>
  <c r="D29" i="312"/>
  <c r="D20"/>
  <c r="E29"/>
  <c r="D28"/>
  <c r="F22"/>
  <c r="D18" i="316"/>
  <c r="D30"/>
  <c r="G19"/>
  <c r="H27"/>
  <c r="H33" i="350"/>
  <c r="F27"/>
  <c r="F30" i="354"/>
  <c r="F31" i="358"/>
  <c r="D30" i="310"/>
  <c r="D9" i="314"/>
  <c r="F22" i="313"/>
  <c r="H28" i="343"/>
  <c r="H27" i="346"/>
  <c r="D25" i="353"/>
  <c r="D26"/>
  <c r="D19"/>
  <c r="D20"/>
  <c r="H18"/>
  <c r="H20"/>
  <c r="H22"/>
  <c r="H24"/>
  <c r="H26"/>
  <c r="H28"/>
  <c r="H30"/>
  <c r="H32"/>
  <c r="H34"/>
  <c r="H36"/>
  <c r="D28"/>
  <c r="D29"/>
  <c r="D21"/>
  <c r="D7"/>
  <c r="E38" s="1"/>
  <c r="D9"/>
  <c r="F18"/>
  <c r="F20"/>
  <c r="F22"/>
  <c r="F24"/>
  <c r="F26"/>
  <c r="F28"/>
  <c r="F30"/>
  <c r="F32"/>
  <c r="F34"/>
  <c r="F36"/>
  <c r="D20" i="357"/>
  <c r="H23"/>
  <c r="H31"/>
  <c r="D24"/>
  <c r="F20"/>
  <c r="F28"/>
  <c r="F36"/>
  <c r="E17" i="182"/>
  <c r="G33"/>
  <c r="H23"/>
  <c r="D32" i="321"/>
  <c r="D23"/>
  <c r="D26"/>
  <c r="D17"/>
  <c r="D18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30"/>
  <c r="D31"/>
  <c r="D19"/>
  <c r="D16"/>
  <c r="E35"/>
  <c r="G32"/>
  <c r="G29"/>
  <c r="E27"/>
  <c r="G24"/>
  <c r="G21"/>
  <c r="E19"/>
  <c r="H36"/>
  <c r="H33"/>
  <c r="F31"/>
  <c r="H28"/>
  <c r="H25"/>
  <c r="F23"/>
  <c r="H20"/>
  <c r="H17"/>
  <c r="D21"/>
  <c r="D22"/>
  <c r="D20"/>
  <c r="G35"/>
  <c r="E33"/>
  <c r="G30"/>
  <c r="G27"/>
  <c r="E25"/>
  <c r="G22"/>
  <c r="G19"/>
  <c r="E17"/>
  <c r="H34"/>
  <c r="H31"/>
  <c r="F29"/>
  <c r="H26"/>
  <c r="H23"/>
  <c r="F21"/>
  <c r="H18"/>
  <c r="G17" i="318"/>
  <c r="H31" i="325"/>
  <c r="H33" i="333"/>
  <c r="H20" i="352"/>
  <c r="H30"/>
  <c r="D24"/>
  <c r="F23"/>
  <c r="F29"/>
  <c r="D22"/>
  <c r="D17"/>
  <c r="F34"/>
  <c r="D19"/>
  <c r="G26"/>
  <c r="G32"/>
  <c r="H25"/>
  <c r="D29"/>
  <c r="E22"/>
  <c r="E28"/>
  <c r="F34" i="570"/>
  <c r="F32"/>
  <c r="H20"/>
  <c r="G17"/>
  <c r="D23"/>
  <c r="F21"/>
  <c r="E17"/>
  <c r="F36" i="574"/>
  <c r="D29"/>
  <c r="G25"/>
  <c r="D28"/>
  <c r="E26"/>
  <c r="G32"/>
  <c r="G19"/>
  <c r="G18" i="578"/>
  <c r="E36"/>
  <c r="H33"/>
  <c r="D32"/>
  <c r="F24"/>
  <c r="G35"/>
  <c r="E33" i="582"/>
  <c r="H29"/>
  <c r="E29"/>
  <c r="G27"/>
  <c r="D26"/>
  <c r="F30" i="587"/>
  <c r="E36"/>
  <c r="G28"/>
  <c r="H30"/>
  <c r="F19"/>
  <c r="E30"/>
  <c r="F35" i="591"/>
  <c r="D30"/>
  <c r="F28"/>
  <c r="F23"/>
  <c r="H21"/>
  <c r="D17"/>
  <c r="E35"/>
  <c r="H24"/>
  <c r="G21"/>
  <c r="H27"/>
  <c r="E21"/>
  <c r="D22"/>
  <c r="H36" i="595"/>
  <c r="E31"/>
  <c r="G29"/>
  <c r="G24"/>
  <c r="D23"/>
  <c r="E18"/>
  <c r="D13"/>
  <c r="E28"/>
  <c r="H24"/>
  <c r="G33"/>
  <c r="H26"/>
  <c r="H27"/>
  <c r="E21"/>
  <c r="H32" i="599"/>
  <c r="E31"/>
  <c r="E26"/>
  <c r="G24"/>
  <c r="H19"/>
  <c r="E18"/>
  <c r="G30"/>
  <c r="F27"/>
  <c r="G17"/>
  <c r="G32"/>
  <c r="G33"/>
  <c r="H26"/>
  <c r="F33"/>
  <c r="G31"/>
  <c r="G26"/>
  <c r="D25"/>
  <c r="E20"/>
  <c r="G18"/>
  <c r="F31"/>
  <c r="E28"/>
  <c r="F18"/>
  <c r="G34"/>
  <c r="G35"/>
  <c r="G28"/>
  <c r="F34" i="603"/>
  <c r="F32"/>
  <c r="G27"/>
  <c r="H25"/>
  <c r="D21"/>
  <c r="F19"/>
  <c r="D7"/>
  <c r="E38" s="1"/>
  <c r="E34"/>
  <c r="G30"/>
  <c r="F27"/>
  <c r="D24"/>
  <c r="H20"/>
  <c r="G17"/>
  <c r="H31"/>
  <c r="E25"/>
  <c r="H18"/>
  <c r="G32"/>
  <c r="D26"/>
  <c r="G19"/>
  <c r="H36"/>
  <c r="H34"/>
  <c r="H32"/>
  <c r="E31"/>
  <c r="G29"/>
  <c r="D28"/>
  <c r="E26"/>
  <c r="G24"/>
  <c r="D23"/>
  <c r="F21"/>
  <c r="H19"/>
  <c r="E18"/>
  <c r="D13"/>
  <c r="E35"/>
  <c r="F31"/>
  <c r="E28"/>
  <c r="H24"/>
  <c r="G21"/>
  <c r="F18"/>
  <c r="G33"/>
  <c r="H26"/>
  <c r="F20"/>
  <c r="G34"/>
  <c r="H27"/>
  <c r="E21"/>
  <c r="E36" i="612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H30"/>
  <c r="E24"/>
  <c r="H17"/>
  <c r="F33"/>
  <c r="G26"/>
  <c r="E20"/>
  <c r="G36"/>
  <c r="G34"/>
  <c r="G32"/>
  <c r="D31"/>
  <c r="F29"/>
  <c r="H27"/>
  <c r="D26"/>
  <c r="F24"/>
  <c r="H22"/>
  <c r="E21"/>
  <c r="G19"/>
  <c r="D18"/>
  <c r="D9"/>
  <c r="H33"/>
  <c r="F30"/>
  <c r="E27"/>
  <c r="H23"/>
  <c r="G20"/>
  <c r="F17"/>
  <c r="F32"/>
  <c r="H25"/>
  <c r="F19"/>
  <c r="F35"/>
  <c r="F28"/>
  <c r="H21"/>
  <c r="F36" i="615"/>
  <c r="F34"/>
  <c r="F32"/>
  <c r="H30"/>
  <c r="E29"/>
  <c r="G27"/>
  <c r="H25"/>
  <c r="E24"/>
  <c r="G22"/>
  <c r="D21"/>
  <c r="F19"/>
  <c r="H17"/>
  <c r="D7"/>
  <c r="E38" s="1"/>
  <c r="E33"/>
  <c r="H29"/>
  <c r="F26"/>
  <c r="E23"/>
  <c r="D20"/>
  <c r="D16"/>
  <c r="D31"/>
  <c r="F24"/>
  <c r="D18"/>
  <c r="H31"/>
  <c r="E25"/>
  <c r="H18"/>
  <c r="H36"/>
  <c r="H34"/>
  <c r="H32"/>
  <c r="E31"/>
  <c r="G29"/>
  <c r="D28"/>
  <c r="E26"/>
  <c r="G24"/>
  <c r="D23"/>
  <c r="F21"/>
  <c r="H19"/>
  <c r="E18"/>
  <c r="D13"/>
  <c r="E34"/>
  <c r="G30"/>
  <c r="F27"/>
  <c r="D24"/>
  <c r="H20"/>
  <c r="G17"/>
  <c r="G32"/>
  <c r="D26"/>
  <c r="G19"/>
  <c r="G33"/>
  <c r="H26"/>
  <c r="F20"/>
  <c r="G29" i="313"/>
  <c r="D21"/>
  <c r="D28" i="318"/>
  <c r="H22"/>
  <c r="F32"/>
  <c r="E35" i="324"/>
  <c r="E29"/>
  <c r="E17"/>
  <c r="F33"/>
  <c r="F17"/>
  <c r="D28"/>
  <c r="G26"/>
  <c r="G22"/>
  <c r="H30"/>
  <c r="H24"/>
  <c r="D18" i="328"/>
  <c r="E32"/>
  <c r="E20"/>
  <c r="F36"/>
  <c r="F20"/>
  <c r="F18"/>
  <c r="G33"/>
  <c r="G25"/>
  <c r="H33"/>
  <c r="H27"/>
  <c r="D30" i="332"/>
  <c r="D21"/>
  <c r="E25"/>
  <c r="E19"/>
  <c r="F23"/>
  <c r="F21"/>
  <c r="G36"/>
  <c r="G32"/>
  <c r="G18"/>
  <c r="H30"/>
  <c r="D31" i="336"/>
  <c r="D22"/>
  <c r="E28"/>
  <c r="E26"/>
  <c r="F32"/>
  <c r="F24"/>
  <c r="D9"/>
  <c r="G35"/>
  <c r="G25"/>
  <c r="G23"/>
  <c r="H31"/>
  <c r="H27"/>
  <c r="D29" i="340"/>
  <c r="D32"/>
  <c r="E34"/>
  <c r="E30"/>
  <c r="E20"/>
  <c r="F34"/>
  <c r="F24"/>
  <c r="F22"/>
  <c r="D21"/>
  <c r="D7"/>
  <c r="E38" s="1"/>
  <c r="G27"/>
  <c r="G21"/>
  <c r="H31"/>
  <c r="H27"/>
  <c r="H17"/>
  <c r="H34" i="347"/>
  <c r="F20" i="346"/>
  <c r="D13"/>
  <c r="H22"/>
  <c r="D30" i="357"/>
  <c r="D31"/>
  <c r="D22"/>
  <c r="D13"/>
  <c r="D16"/>
  <c r="H18"/>
  <c r="H20"/>
  <c r="H22"/>
  <c r="H24"/>
  <c r="H26"/>
  <c r="H28"/>
  <c r="H30"/>
  <c r="H32"/>
  <c r="H34"/>
  <c r="H36"/>
  <c r="D28"/>
  <c r="D29"/>
  <c r="D21"/>
  <c r="D7"/>
  <c r="E38" s="1"/>
  <c r="D9"/>
  <c r="F17"/>
  <c r="F19"/>
  <c r="F21"/>
  <c r="F23"/>
  <c r="F25"/>
  <c r="F27"/>
  <c r="F29"/>
  <c r="F31"/>
  <c r="F33"/>
  <c r="F35"/>
  <c r="D25"/>
  <c r="D19"/>
  <c r="H17"/>
  <c r="H21"/>
  <c r="H25"/>
  <c r="H29"/>
  <c r="H33"/>
  <c r="D23"/>
  <c r="D17"/>
  <c r="F18"/>
  <c r="F22"/>
  <c r="F26"/>
  <c r="F30"/>
  <c r="F34"/>
  <c r="G30" i="182"/>
  <c r="H36"/>
  <c r="H20"/>
  <c r="E32"/>
  <c r="D18"/>
  <c r="F22"/>
  <c r="G32" i="325"/>
  <c r="H20"/>
  <c r="E18"/>
  <c r="G35" i="329"/>
  <c r="H23"/>
  <c r="E21"/>
  <c r="D7" i="333"/>
  <c r="E38" s="1"/>
  <c r="F29"/>
  <c r="G26"/>
  <c r="D23" i="337"/>
  <c r="F32"/>
  <c r="G29"/>
  <c r="H17"/>
  <c r="E17" i="341"/>
  <c r="G34"/>
  <c r="H22"/>
  <c r="F18" i="358"/>
  <c r="F28"/>
  <c r="H30"/>
  <c r="E17" i="310"/>
  <c r="D30" i="349"/>
  <c r="D31"/>
  <c r="D22"/>
  <c r="D13"/>
  <c r="D16"/>
  <c r="D28"/>
  <c r="D29"/>
  <c r="D21"/>
  <c r="D7"/>
  <c r="E38" s="1"/>
  <c r="D9"/>
  <c r="F24" i="314"/>
  <c r="F31"/>
  <c r="E24" i="315"/>
  <c r="G19"/>
  <c r="G17"/>
  <c r="H25" i="331"/>
  <c r="E23" i="343"/>
  <c r="D21" i="347"/>
  <c r="H25"/>
  <c r="E35" i="351"/>
  <c r="H32"/>
  <c r="F33" i="358"/>
  <c r="D16"/>
  <c r="E27"/>
  <c r="E35"/>
  <c r="D17"/>
  <c r="G23"/>
  <c r="H19"/>
  <c r="D19"/>
  <c r="G28"/>
  <c r="G36"/>
  <c r="G35" i="571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E35" i="579"/>
  <c r="E33"/>
  <c r="F31"/>
  <c r="H29"/>
  <c r="E28"/>
  <c r="F26"/>
  <c r="H24"/>
  <c r="E23"/>
  <c r="G21"/>
  <c r="D20"/>
  <c r="F18"/>
  <c r="D16"/>
  <c r="H34"/>
  <c r="E31"/>
  <c r="D28"/>
  <c r="G24"/>
  <c r="F21"/>
  <c r="E18"/>
  <c r="F33"/>
  <c r="G26"/>
  <c r="E20"/>
  <c r="F32"/>
  <c r="F19"/>
  <c r="G27"/>
  <c r="G35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H21"/>
  <c r="F36"/>
  <c r="G22"/>
  <c r="H30"/>
  <c r="H17"/>
  <c r="G35" i="592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H21"/>
  <c r="F36"/>
  <c r="E29"/>
  <c r="G22"/>
  <c r="D7"/>
  <c r="E38" s="1"/>
  <c r="E35" i="596"/>
  <c r="E33"/>
  <c r="F31"/>
  <c r="H29"/>
  <c r="E28"/>
  <c r="F26"/>
  <c r="H24"/>
  <c r="E23"/>
  <c r="G21"/>
  <c r="D20"/>
  <c r="F18"/>
  <c r="D16"/>
  <c r="H34"/>
  <c r="E31"/>
  <c r="D28"/>
  <c r="G24"/>
  <c r="F21"/>
  <c r="E18"/>
  <c r="F34"/>
  <c r="G27"/>
  <c r="D21"/>
  <c r="F35"/>
  <c r="F28"/>
  <c r="H21"/>
  <c r="G35" i="608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H21"/>
  <c r="F36"/>
  <c r="E29"/>
  <c r="G22"/>
  <c r="D7"/>
  <c r="E38" s="1"/>
  <c r="E35" i="616"/>
  <c r="E33"/>
  <c r="F31"/>
  <c r="H29"/>
  <c r="E28"/>
  <c r="F26"/>
  <c r="H24"/>
  <c r="E23"/>
  <c r="G21"/>
  <c r="D20"/>
  <c r="F18"/>
  <c r="D16"/>
  <c r="H34"/>
  <c r="E31"/>
  <c r="D28"/>
  <c r="G24"/>
  <c r="F21"/>
  <c r="E18"/>
  <c r="F33"/>
  <c r="G26"/>
  <c r="E20"/>
  <c r="F34"/>
  <c r="G27"/>
  <c r="D21"/>
  <c r="G31" i="182"/>
  <c r="D7" i="321"/>
  <c r="E38" s="1"/>
  <c r="G34"/>
  <c r="G17"/>
  <c r="H21"/>
  <c r="D25"/>
  <c r="E23"/>
  <c r="H22"/>
  <c r="D28"/>
  <c r="G28"/>
  <c r="F27"/>
  <c r="F30" i="567"/>
  <c r="F34" i="579"/>
  <c r="D17"/>
  <c r="D30"/>
  <c r="H19"/>
  <c r="E26"/>
  <c r="H32"/>
  <c r="G17"/>
  <c r="H20"/>
  <c r="D24"/>
  <c r="F27"/>
  <c r="G30"/>
  <c r="E34"/>
  <c r="D22" i="315"/>
  <c r="E24" i="579"/>
  <c r="E29"/>
  <c r="D25"/>
  <c r="F17"/>
  <c r="H23"/>
  <c r="F30"/>
  <c r="D9"/>
  <c r="G19"/>
  <c r="H22"/>
  <c r="D26"/>
  <c r="F29"/>
  <c r="G32"/>
  <c r="G36"/>
  <c r="G26" i="347"/>
  <c r="G22" i="358"/>
  <c r="F29" i="323"/>
  <c r="G24" i="313"/>
  <c r="F24"/>
  <c r="H34"/>
  <c r="H35"/>
  <c r="E31"/>
  <c r="F21"/>
  <c r="G31" i="318"/>
  <c r="H35"/>
  <c r="E23"/>
  <c r="G18"/>
  <c r="E36"/>
  <c r="F24"/>
  <c r="E33" i="325"/>
  <c r="F21"/>
  <c r="D25" i="329"/>
  <c r="H34"/>
  <c r="D23" i="333"/>
  <c r="G29"/>
  <c r="D26" i="337"/>
  <c r="E17"/>
  <c r="H19" i="341"/>
  <c r="H35"/>
  <c r="D31" i="345"/>
  <c r="H35"/>
  <c r="G28"/>
  <c r="H27"/>
  <c r="G24"/>
  <c r="D25" i="312"/>
  <c r="G26"/>
  <c r="D23"/>
  <c r="G31"/>
  <c r="D13"/>
  <c r="E27"/>
  <c r="G35"/>
  <c r="D7" i="316"/>
  <c r="E38" s="1"/>
  <c r="F28"/>
  <c r="G20"/>
  <c r="H32"/>
  <c r="E22"/>
  <c r="H30"/>
  <c r="F18"/>
  <c r="G29" i="324"/>
  <c r="G21"/>
  <c r="D9"/>
  <c r="E31"/>
  <c r="F19"/>
  <c r="G32"/>
  <c r="H20"/>
  <c r="D31"/>
  <c r="F34"/>
  <c r="F26"/>
  <c r="G22" i="328"/>
  <c r="D25"/>
  <c r="E34"/>
  <c r="F22"/>
  <c r="D32"/>
  <c r="H31"/>
  <c r="D19"/>
  <c r="F27"/>
  <c r="F19"/>
  <c r="E20" i="332"/>
  <c r="F32"/>
  <c r="E21"/>
  <c r="D19"/>
  <c r="G30"/>
  <c r="H18"/>
  <c r="D16"/>
  <c r="H27"/>
  <c r="D30" i="336"/>
  <c r="F31"/>
  <c r="F23"/>
  <c r="F36"/>
  <c r="F28"/>
  <c r="G36"/>
  <c r="G20"/>
  <c r="G32" i="340"/>
  <c r="G24"/>
  <c r="D22"/>
  <c r="E35"/>
  <c r="F23"/>
  <c r="F24" i="344"/>
  <c r="D22"/>
  <c r="D23"/>
  <c r="G21"/>
  <c r="G23"/>
  <c r="G31"/>
  <c r="G35"/>
  <c r="H31"/>
  <c r="H35"/>
  <c r="D7"/>
  <c r="E38" s="1"/>
  <c r="E23"/>
  <c r="E27"/>
  <c r="E35"/>
  <c r="D28" i="310"/>
  <c r="F25"/>
  <c r="G34" i="314"/>
  <c r="D25"/>
  <c r="F29" i="341"/>
  <c r="E36" i="337"/>
  <c r="F33" i="329"/>
  <c r="D26" i="325"/>
  <c r="D22" i="318"/>
  <c r="G34"/>
  <c r="E23" i="313"/>
  <c r="G21"/>
  <c r="H17" i="333"/>
  <c r="G28" i="329"/>
  <c r="G33" i="318"/>
  <c r="E32" i="313"/>
  <c r="G34"/>
  <c r="G20" i="345"/>
  <c r="E26" i="320"/>
  <c r="D13" i="345"/>
  <c r="G31" i="341"/>
  <c r="E25" i="314"/>
  <c r="E28" i="310"/>
  <c r="G18" i="341"/>
  <c r="F21"/>
  <c r="E33"/>
  <c r="H33" i="337"/>
  <c r="D30"/>
  <c r="E28"/>
  <c r="H30" i="333"/>
  <c r="D26"/>
  <c r="E25"/>
  <c r="F25" i="329"/>
  <c r="D9"/>
  <c r="G19"/>
  <c r="F22" i="325"/>
  <c r="E34"/>
  <c r="H36"/>
  <c r="H21" i="340"/>
  <c r="G33"/>
  <c r="D20"/>
  <c r="E24"/>
  <c r="D9"/>
  <c r="G21" i="336"/>
  <c r="G29"/>
  <c r="E20"/>
  <c r="E30"/>
  <c r="G24" i="332"/>
  <c r="D24"/>
  <c r="D9"/>
  <c r="H19" i="328"/>
  <c r="D23"/>
  <c r="F24"/>
  <c r="D31"/>
  <c r="G18" i="324"/>
  <c r="F31"/>
  <c r="E21"/>
  <c r="E28" i="318"/>
  <c r="G26"/>
  <c r="D7" i="313"/>
  <c r="E38" s="1"/>
  <c r="H27"/>
  <c r="E33" i="337"/>
  <c r="H32" i="329"/>
  <c r="D21" i="325"/>
  <c r="D26" i="318"/>
  <c r="F25" i="314"/>
  <c r="F33" i="316"/>
  <c r="G33"/>
  <c r="D17"/>
  <c r="G24"/>
  <c r="F25" i="312"/>
  <c r="E19"/>
  <c r="E26"/>
  <c r="D24"/>
  <c r="G36"/>
  <c r="G18" i="313"/>
  <c r="G31" i="310"/>
  <c r="G27" i="314"/>
  <c r="H17"/>
  <c r="E36" i="344"/>
  <c r="E28"/>
  <c r="G32" i="345"/>
  <c r="D16" i="344"/>
  <c r="D24" i="340"/>
  <c r="F19" i="336"/>
  <c r="G19" i="332"/>
  <c r="G35"/>
  <c r="F30" i="324"/>
  <c r="D25"/>
  <c r="G17" i="320"/>
  <c r="E34" i="333"/>
  <c r="D31" i="325"/>
  <c r="D19" i="320"/>
  <c r="H18"/>
  <c r="F25"/>
  <c r="G26" i="341"/>
  <c r="D7"/>
  <c r="E38" s="1"/>
  <c r="G21" i="337"/>
  <c r="F24"/>
  <c r="G18" i="333"/>
  <c r="F21"/>
  <c r="E33"/>
  <c r="D28" i="329"/>
  <c r="G27"/>
  <c r="F30" i="325"/>
  <c r="G24"/>
  <c r="H30" i="341"/>
  <c r="D26"/>
  <c r="E25"/>
  <c r="H25" i="337"/>
  <c r="D16"/>
  <c r="E20"/>
  <c r="H22" i="333"/>
  <c r="G34"/>
  <c r="E17"/>
  <c r="F17" i="329"/>
  <c r="E29"/>
  <c r="H31"/>
  <c r="D21"/>
  <c r="E26" i="325"/>
  <c r="H28"/>
  <c r="D19"/>
  <c r="E20" i="318"/>
  <c r="H30"/>
  <c r="F29" i="313"/>
  <c r="H19"/>
  <c r="D16"/>
  <c r="F21" i="337"/>
  <c r="D30" i="333"/>
  <c r="G27" i="325"/>
  <c r="H21" i="318"/>
  <c r="F27"/>
  <c r="H24" i="313"/>
  <c r="E34"/>
  <c r="G36" i="344"/>
  <c r="G32"/>
  <c r="G36" i="345"/>
  <c r="D17" i="344"/>
  <c r="D16" i="340"/>
  <c r="H28" i="336"/>
  <c r="F20" i="332"/>
  <c r="F36"/>
  <c r="E19" i="328"/>
  <c r="E35"/>
  <c r="D23" i="324"/>
  <c r="E32" i="320"/>
  <c r="H29" i="344"/>
  <c r="G20" i="337"/>
  <c r="F32" i="333"/>
  <c r="E36" i="329"/>
  <c r="G21" i="325"/>
  <c r="E24" i="347"/>
  <c r="G34" i="315"/>
  <c r="D22" i="323"/>
  <c r="H32" i="321"/>
  <c r="G23"/>
  <c r="G32" i="313"/>
  <c r="D19"/>
  <c r="H22"/>
  <c r="D31"/>
  <c r="E28"/>
  <c r="F34"/>
  <c r="F18"/>
  <c r="E36"/>
  <c r="F26"/>
  <c r="D28"/>
  <c r="H30"/>
  <c r="D32" i="329"/>
  <c r="D17"/>
  <c r="G34"/>
  <c r="E30"/>
  <c r="E24"/>
  <c r="G18"/>
  <c r="F34"/>
  <c r="F28"/>
  <c r="H22"/>
  <c r="F18"/>
  <c r="D23"/>
  <c r="D20"/>
  <c r="E34"/>
  <c r="E28"/>
  <c r="G22"/>
  <c r="E18"/>
  <c r="F32"/>
  <c r="H26"/>
  <c r="F22"/>
  <c r="D18"/>
  <c r="G26"/>
  <c r="F36"/>
  <c r="F26"/>
  <c r="D26"/>
  <c r="G30"/>
  <c r="E20"/>
  <c r="F30"/>
  <c r="H18"/>
  <c r="D25" i="337"/>
  <c r="D7"/>
  <c r="E38" s="1"/>
  <c r="G34"/>
  <c r="G28"/>
  <c r="E23"/>
  <c r="G18"/>
  <c r="H32"/>
  <c r="F27"/>
  <c r="H22"/>
  <c r="D29"/>
  <c r="D20"/>
  <c r="G32"/>
  <c r="E27"/>
  <c r="G22"/>
  <c r="H36"/>
  <c r="F31"/>
  <c r="H26"/>
  <c r="H20"/>
  <c r="E35"/>
  <c r="G24"/>
  <c r="H34"/>
  <c r="F23"/>
  <c r="G36"/>
  <c r="G26"/>
  <c r="F35"/>
  <c r="H24"/>
  <c r="D30" i="341"/>
  <c r="D22"/>
  <c r="D16"/>
  <c r="G33"/>
  <c r="G29"/>
  <c r="G25"/>
  <c r="G21"/>
  <c r="G17"/>
  <c r="H33"/>
  <c r="H29"/>
  <c r="H25"/>
  <c r="H21"/>
  <c r="H17"/>
  <c r="D23"/>
  <c r="D17"/>
  <c r="E36"/>
  <c r="E32"/>
  <c r="E28"/>
  <c r="E24"/>
  <c r="E20"/>
  <c r="F36"/>
  <c r="F32"/>
  <c r="F28"/>
  <c r="F24"/>
  <c r="F20"/>
  <c r="D24"/>
  <c r="E34"/>
  <c r="E26"/>
  <c r="E18"/>
  <c r="F30"/>
  <c r="F22"/>
  <c r="D31"/>
  <c r="G35"/>
  <c r="G27"/>
  <c r="G19"/>
  <c r="H31"/>
  <c r="H23"/>
  <c r="H19" i="352"/>
  <c r="D30"/>
  <c r="D7"/>
  <c r="E38" s="1"/>
  <c r="E19"/>
  <c r="E23"/>
  <c r="E27"/>
  <c r="E31"/>
  <c r="E35"/>
  <c r="H23"/>
  <c r="D9"/>
  <c r="G19"/>
  <c r="E25"/>
  <c r="G29"/>
  <c r="G35"/>
  <c r="D18"/>
  <c r="G17"/>
  <c r="G23"/>
  <c r="E29"/>
  <c r="G33"/>
  <c r="F36" i="576"/>
  <c r="F34"/>
  <c r="G22"/>
  <c r="D21"/>
  <c r="G23"/>
  <c r="F20"/>
  <c r="F22"/>
  <c r="H36"/>
  <c r="G24"/>
  <c r="D23"/>
  <c r="H27"/>
  <c r="F24"/>
  <c r="G17"/>
  <c r="G25"/>
  <c r="D25" i="584"/>
  <c r="F23"/>
  <c r="G28"/>
  <c r="E25"/>
  <c r="E28"/>
  <c r="G21"/>
  <c r="F25"/>
  <c r="H23"/>
  <c r="F29"/>
  <c r="D26"/>
  <c r="H29"/>
  <c r="E23"/>
  <c r="G27" i="593"/>
  <c r="H25"/>
  <c r="G33"/>
  <c r="E30"/>
  <c r="E19"/>
  <c r="F31"/>
  <c r="G29"/>
  <c r="D28"/>
  <c r="D13"/>
  <c r="G34"/>
  <c r="F27"/>
  <c r="H20"/>
  <c r="F30" i="601"/>
  <c r="H28"/>
  <c r="F17"/>
  <c r="G33"/>
  <c r="G25"/>
  <c r="E19"/>
  <c r="H28" i="341"/>
  <c r="G24"/>
  <c r="D19"/>
  <c r="F27"/>
  <c r="E23"/>
  <c r="E31"/>
  <c r="D28"/>
  <c r="H31" i="337"/>
  <c r="G27"/>
  <c r="D31"/>
  <c r="F30"/>
  <c r="E26"/>
  <c r="D24"/>
  <c r="H28" i="333"/>
  <c r="G24"/>
  <c r="D19"/>
  <c r="F27"/>
  <c r="E23"/>
  <c r="F23" i="329"/>
  <c r="E19"/>
  <c r="E35"/>
  <c r="H21"/>
  <c r="G17"/>
  <c r="G33"/>
  <c r="F20" i="325"/>
  <c r="F36"/>
  <c r="E32"/>
  <c r="H18"/>
  <c r="H34"/>
  <c r="G30"/>
  <c r="D20"/>
  <c r="F22" i="318"/>
  <c r="E18"/>
  <c r="E34"/>
  <c r="H20"/>
  <c r="H36"/>
  <c r="G32"/>
  <c r="F19" i="313"/>
  <c r="F27"/>
  <c r="E21"/>
  <c r="E29"/>
  <c r="D9"/>
  <c r="H25"/>
  <c r="H33"/>
  <c r="G19"/>
  <c r="G27"/>
  <c r="G35"/>
  <c r="D29"/>
  <c r="E29" i="337"/>
  <c r="H29" i="333"/>
  <c r="D22"/>
  <c r="G24" i="329"/>
  <c r="G23" i="325"/>
  <c r="D25" i="313"/>
  <c r="E26" i="345"/>
  <c r="F25" i="318"/>
  <c r="F18" i="341"/>
  <c r="F34"/>
  <c r="D32"/>
  <c r="H18" i="337"/>
  <c r="E19"/>
  <c r="D19"/>
  <c r="H23" i="333"/>
  <c r="E24"/>
  <c r="D32"/>
  <c r="H30" i="329"/>
  <c r="E32"/>
  <c r="F35" i="325"/>
  <c r="D9"/>
  <c r="F30" i="310"/>
  <c r="H18" i="341"/>
  <c r="H26"/>
  <c r="H34"/>
  <c r="G22"/>
  <c r="G30"/>
  <c r="D20"/>
  <c r="F17"/>
  <c r="F25"/>
  <c r="F33"/>
  <c r="E21"/>
  <c r="E29"/>
  <c r="D9"/>
  <c r="D29"/>
  <c r="H21" i="337"/>
  <c r="H29"/>
  <c r="G17"/>
  <c r="G25"/>
  <c r="G33"/>
  <c r="D22"/>
  <c r="F20"/>
  <c r="F28"/>
  <c r="F36"/>
  <c r="E24"/>
  <c r="E32"/>
  <c r="D17"/>
  <c r="H18" i="333"/>
  <c r="H26"/>
  <c r="H34"/>
  <c r="G22"/>
  <c r="G30"/>
  <c r="D20"/>
  <c r="F17"/>
  <c r="F25"/>
  <c r="F33"/>
  <c r="E21"/>
  <c r="E29"/>
  <c r="D9"/>
  <c r="D29"/>
  <c r="F21" i="329"/>
  <c r="F29"/>
  <c r="E17"/>
  <c r="E25"/>
  <c r="E33"/>
  <c r="D22"/>
  <c r="H19"/>
  <c r="H27"/>
  <c r="H35"/>
  <c r="G23"/>
  <c r="G31"/>
  <c r="D13"/>
  <c r="F18" i="325"/>
  <c r="F26"/>
  <c r="F34"/>
  <c r="E22"/>
  <c r="E30"/>
  <c r="D18"/>
  <c r="D32"/>
  <c r="H24"/>
  <c r="H32"/>
  <c r="G20"/>
  <c r="G28"/>
  <c r="G36"/>
  <c r="D25"/>
  <c r="F20" i="318"/>
  <c r="F28"/>
  <c r="F36"/>
  <c r="E24"/>
  <c r="E32"/>
  <c r="D18"/>
  <c r="H18"/>
  <c r="H26"/>
  <c r="H34"/>
  <c r="G22"/>
  <c r="G30"/>
  <c r="D19"/>
  <c r="F17" i="313"/>
  <c r="F25"/>
  <c r="F33"/>
  <c r="E19"/>
  <c r="E27"/>
  <c r="E35"/>
  <c r="D26"/>
  <c r="H23"/>
  <c r="H31"/>
  <c r="G17"/>
  <c r="G25"/>
  <c r="G33"/>
  <c r="D32"/>
  <c r="E32" i="352"/>
  <c r="E24"/>
  <c r="D21"/>
  <c r="H29"/>
  <c r="G36"/>
  <c r="G28"/>
  <c r="G20"/>
  <c r="D26"/>
  <c r="F22"/>
  <c r="D25"/>
  <c r="F33"/>
  <c r="F25"/>
  <c r="F17"/>
  <c r="H32"/>
  <c r="H24"/>
  <c r="H36"/>
  <c r="F29" i="337"/>
  <c r="E25"/>
  <c r="D21"/>
  <c r="H25" i="333"/>
  <c r="G21"/>
  <c r="D16"/>
  <c r="H24" i="329"/>
  <c r="G20"/>
  <c r="G36"/>
  <c r="H23" i="325"/>
  <c r="G19"/>
  <c r="G35"/>
  <c r="G28" i="313"/>
  <c r="H18"/>
  <c r="G25" i="318"/>
  <c r="H29"/>
  <c r="D7"/>
  <c r="E38" s="1"/>
  <c r="D32"/>
  <c r="D17" i="313"/>
  <c r="E31" i="318"/>
  <c r="F35"/>
  <c r="F19"/>
  <c r="E22" i="310"/>
  <c r="E27"/>
  <c r="H32" i="313"/>
  <c r="G26"/>
  <c r="D24"/>
  <c r="F32"/>
  <c r="E26"/>
  <c r="D22"/>
  <c r="G36" i="310"/>
  <c r="G32"/>
  <c r="H26"/>
  <c r="H22"/>
  <c r="G20" i="314"/>
  <c r="D20"/>
  <c r="H29" i="617"/>
  <c r="G17"/>
  <c r="F29"/>
  <c r="G32"/>
  <c r="F25"/>
  <c r="E27"/>
  <c r="G25" i="613"/>
  <c r="E32"/>
  <c r="H26"/>
  <c r="E30"/>
  <c r="E24"/>
  <c r="H25"/>
  <c r="G21" i="609"/>
  <c r="E28"/>
  <c r="E36"/>
  <c r="H18"/>
  <c r="H31"/>
  <c r="D17"/>
  <c r="F23"/>
  <c r="D25"/>
  <c r="G31"/>
  <c r="F33"/>
  <c r="E35" i="601"/>
  <c r="E34"/>
  <c r="H31"/>
  <c r="G36"/>
  <c r="E24"/>
  <c r="E26"/>
  <c r="F35"/>
  <c r="G30" i="597"/>
  <c r="F20"/>
  <c r="E25"/>
  <c r="G18"/>
  <c r="G20"/>
  <c r="D32"/>
  <c r="G17" i="580"/>
  <c r="G32"/>
  <c r="F17"/>
  <c r="F30"/>
  <c r="E19" i="605"/>
  <c r="G23"/>
  <c r="D7"/>
  <c r="E38" s="1"/>
  <c r="E29"/>
  <c r="F32"/>
  <c r="H18" i="593"/>
  <c r="E25"/>
  <c r="F23"/>
  <c r="D30"/>
  <c r="E23" i="589"/>
  <c r="D9"/>
  <c r="D19"/>
  <c r="E22"/>
  <c r="H24" i="584"/>
  <c r="E32"/>
  <c r="H17"/>
  <c r="D21"/>
  <c r="F34"/>
  <c r="E32" i="576"/>
  <c r="D26"/>
  <c r="F17"/>
  <c r="F30"/>
  <c r="H33"/>
  <c r="D9" i="572"/>
  <c r="H22"/>
  <c r="E22"/>
  <c r="H28"/>
  <c r="G34" i="345"/>
  <c r="G30"/>
  <c r="G26"/>
  <c r="G22"/>
  <c r="G18"/>
  <c r="G34" i="348"/>
  <c r="G29"/>
  <c r="G24"/>
  <c r="E19"/>
  <c r="E33" i="352"/>
  <c r="G21"/>
  <c r="D32"/>
  <c r="D7" i="348"/>
  <c r="E38" s="1"/>
  <c r="D25"/>
  <c r="H19" i="318"/>
  <c r="H31" i="345"/>
  <c r="H23"/>
  <c r="H31" i="348"/>
  <c r="H31" i="352"/>
  <c r="H27" i="341"/>
  <c r="G23"/>
  <c r="D13"/>
  <c r="H30" i="337"/>
  <c r="E31"/>
  <c r="F22" i="333"/>
  <c r="G23"/>
  <c r="F24" i="329"/>
  <c r="E26"/>
  <c r="F31" i="325"/>
  <c r="D23" i="318"/>
  <c r="G35"/>
  <c r="G27"/>
  <c r="G19"/>
  <c r="H31"/>
  <c r="H23"/>
  <c r="D29"/>
  <c r="E33"/>
  <c r="E25"/>
  <c r="E17"/>
  <c r="F29"/>
  <c r="F21"/>
  <c r="D30"/>
  <c r="G23"/>
  <c r="H27"/>
  <c r="E29"/>
  <c r="F33"/>
  <c r="F17"/>
  <c r="D30" i="325"/>
  <c r="D22"/>
  <c r="E35"/>
  <c r="G29"/>
  <c r="E25"/>
  <c r="E19"/>
  <c r="H33"/>
  <c r="F29"/>
  <c r="F23"/>
  <c r="H17"/>
  <c r="D28"/>
  <c r="D7"/>
  <c r="E38" s="1"/>
  <c r="G33"/>
  <c r="E29"/>
  <c r="E23"/>
  <c r="G17"/>
  <c r="F33"/>
  <c r="F27"/>
  <c r="H21"/>
  <c r="F17"/>
  <c r="D16"/>
  <c r="E27"/>
  <c r="E17"/>
  <c r="H25"/>
  <c r="D24"/>
  <c r="E31"/>
  <c r="E21"/>
  <c r="H29"/>
  <c r="F19"/>
  <c r="D31" i="333"/>
  <c r="D18"/>
  <c r="E32"/>
  <c r="G27"/>
  <c r="E22"/>
  <c r="F36"/>
  <c r="H31"/>
  <c r="F26"/>
  <c r="F20"/>
  <c r="D24"/>
  <c r="E36"/>
  <c r="G31"/>
  <c r="E26"/>
  <c r="E20"/>
  <c r="H35"/>
  <c r="F30"/>
  <c r="F24"/>
  <c r="H19"/>
  <c r="D13"/>
  <c r="E28"/>
  <c r="E18"/>
  <c r="H27"/>
  <c r="D17"/>
  <c r="E30"/>
  <c r="G19"/>
  <c r="F28"/>
  <c r="F18"/>
  <c r="D25" i="345"/>
  <c r="D26"/>
  <c r="D19"/>
  <c r="D20"/>
  <c r="H18"/>
  <c r="H20"/>
  <c r="H22"/>
  <c r="H24"/>
  <c r="H26"/>
  <c r="H28"/>
  <c r="H30"/>
  <c r="H32"/>
  <c r="H34"/>
  <c r="H36"/>
  <c r="D32"/>
  <c r="D23"/>
  <c r="D24"/>
  <c r="D17"/>
  <c r="D18"/>
  <c r="F17"/>
  <c r="F19"/>
  <c r="F21"/>
  <c r="F23"/>
  <c r="F25"/>
  <c r="F27"/>
  <c r="F29"/>
  <c r="F31"/>
  <c r="F33"/>
  <c r="F35"/>
  <c r="D28"/>
  <c r="D21"/>
  <c r="D9"/>
  <c r="H17"/>
  <c r="H21"/>
  <c r="H25"/>
  <c r="H29"/>
  <c r="H33"/>
  <c r="G17"/>
  <c r="G19"/>
  <c r="G21"/>
  <c r="G23"/>
  <c r="G25"/>
  <c r="G27"/>
  <c r="G29"/>
  <c r="G31"/>
  <c r="G33"/>
  <c r="G35"/>
  <c r="D30"/>
  <c r="D22"/>
  <c r="D16"/>
  <c r="F20"/>
  <c r="F24"/>
  <c r="F28"/>
  <c r="F32"/>
  <c r="F36"/>
  <c r="E17"/>
  <c r="E19"/>
  <c r="E21"/>
  <c r="E23"/>
  <c r="E25"/>
  <c r="E27"/>
  <c r="E29"/>
  <c r="E31"/>
  <c r="E33"/>
  <c r="E35"/>
  <c r="H18" i="348"/>
  <c r="H20"/>
  <c r="H22"/>
  <c r="H24"/>
  <c r="H26"/>
  <c r="H28"/>
  <c r="H30"/>
  <c r="H32"/>
  <c r="H34"/>
  <c r="D24"/>
  <c r="D28"/>
  <c r="D18"/>
  <c r="D19"/>
  <c r="E18"/>
  <c r="E20"/>
  <c r="E22"/>
  <c r="E24"/>
  <c r="E26"/>
  <c r="E28"/>
  <c r="E30"/>
  <c r="E32"/>
  <c r="F17"/>
  <c r="F19"/>
  <c r="F21"/>
  <c r="F23"/>
  <c r="F25"/>
  <c r="F27"/>
  <c r="F29"/>
  <c r="F31"/>
  <c r="F33"/>
  <c r="F35"/>
  <c r="F18"/>
  <c r="F22"/>
  <c r="F26"/>
  <c r="F30"/>
  <c r="F34"/>
  <c r="D31"/>
  <c r="D32"/>
  <c r="D20"/>
  <c r="D17"/>
  <c r="G17"/>
  <c r="G20"/>
  <c r="E23"/>
  <c r="G25"/>
  <c r="G28"/>
  <c r="E31"/>
  <c r="G33"/>
  <c r="G35"/>
  <c r="H36"/>
  <c r="H17"/>
  <c r="H21"/>
  <c r="H25"/>
  <c r="H29"/>
  <c r="H33"/>
  <c r="D22"/>
  <c r="D23"/>
  <c r="D21"/>
  <c r="E17"/>
  <c r="G19"/>
  <c r="G22"/>
  <c r="E25"/>
  <c r="G27"/>
  <c r="G30"/>
  <c r="E33"/>
  <c r="E35"/>
  <c r="F34" i="572"/>
  <c r="F32"/>
  <c r="H25"/>
  <c r="E24"/>
  <c r="H17"/>
  <c r="G33"/>
  <c r="F20"/>
  <c r="E17"/>
  <c r="F26"/>
  <c r="F31"/>
  <c r="H32"/>
  <c r="G29"/>
  <c r="D23"/>
  <c r="F21"/>
  <c r="G34"/>
  <c r="D31"/>
  <c r="D18"/>
  <c r="F27"/>
  <c r="E35"/>
  <c r="F36" i="580"/>
  <c r="E29"/>
  <c r="G27"/>
  <c r="D21"/>
  <c r="H17"/>
  <c r="H26"/>
  <c r="G23"/>
  <c r="G25"/>
  <c r="E19"/>
  <c r="H36"/>
  <c r="H32"/>
  <c r="E26"/>
  <c r="G24"/>
  <c r="E18"/>
  <c r="D13"/>
  <c r="F24"/>
  <c r="D18"/>
  <c r="H29"/>
  <c r="D16"/>
  <c r="H32" i="589"/>
  <c r="E31"/>
  <c r="G24"/>
  <c r="F21"/>
  <c r="G34"/>
  <c r="D31"/>
  <c r="D18"/>
  <c r="E33"/>
  <c r="F27"/>
  <c r="F35"/>
  <c r="F28"/>
  <c r="G26"/>
  <c r="E20"/>
  <c r="G18"/>
  <c r="G28"/>
  <c r="D22"/>
  <c r="G21"/>
  <c r="E36"/>
  <c r="F34" i="597"/>
  <c r="F32"/>
  <c r="H25"/>
  <c r="G22"/>
  <c r="D7"/>
  <c r="E38" s="1"/>
  <c r="G34"/>
  <c r="E21"/>
  <c r="D18"/>
  <c r="E34"/>
  <c r="H20"/>
  <c r="E31"/>
  <c r="G29"/>
  <c r="H36" i="605"/>
  <c r="H34"/>
  <c r="D28"/>
  <c r="G24"/>
  <c r="E18"/>
  <c r="D13"/>
  <c r="F24"/>
  <c r="E21"/>
  <c r="D20"/>
  <c r="F27"/>
  <c r="G31"/>
  <c r="D30"/>
  <c r="F23"/>
  <c r="H21"/>
  <c r="G35"/>
  <c r="G28"/>
  <c r="E35"/>
  <c r="E28"/>
  <c r="F22"/>
  <c r="E27" i="314"/>
  <c r="H20" i="341"/>
  <c r="H36"/>
  <c r="G32"/>
  <c r="F19"/>
  <c r="F35"/>
  <c r="H23" i="337"/>
  <c r="G19"/>
  <c r="G35"/>
  <c r="F22"/>
  <c r="E18"/>
  <c r="E34"/>
  <c r="H20" i="333"/>
  <c r="H36"/>
  <c r="G32"/>
  <c r="F19"/>
  <c r="F35"/>
  <c r="E31"/>
  <c r="D28"/>
  <c r="F31" i="329"/>
  <c r="E27"/>
  <c r="D31"/>
  <c r="H29"/>
  <c r="G25"/>
  <c r="D24"/>
  <c r="F28" i="325"/>
  <c r="E24"/>
  <c r="D17"/>
  <c r="H26"/>
  <c r="G22"/>
  <c r="F30" i="318"/>
  <c r="E26"/>
  <c r="D25"/>
  <c r="H28"/>
  <c r="G24"/>
  <c r="D20"/>
  <c r="F35" i="313"/>
  <c r="H17"/>
  <c r="F17" i="337"/>
  <c r="F33"/>
  <c r="D28"/>
  <c r="G25" i="333"/>
  <c r="H28" i="329"/>
  <c r="D19"/>
  <c r="H27" i="325"/>
  <c r="D13"/>
  <c r="G20" i="313"/>
  <c r="D9" i="318"/>
  <c r="G21"/>
  <c r="H25"/>
  <c r="D21"/>
  <c r="F30" i="313"/>
  <c r="E27" i="318"/>
  <c r="F31"/>
  <c r="H20" i="313"/>
  <c r="H36"/>
  <c r="G30"/>
  <c r="F20"/>
  <c r="F36"/>
  <c r="E30"/>
  <c r="E34" i="345"/>
  <c r="E30"/>
  <c r="E22"/>
  <c r="E18"/>
  <c r="D13" i="318"/>
  <c r="E20" i="313"/>
  <c r="F30" i="345"/>
  <c r="F22"/>
  <c r="D7"/>
  <c r="E38" s="1"/>
  <c r="E30" i="341"/>
  <c r="F23" i="314"/>
  <c r="E33"/>
  <c r="F19"/>
  <c r="F35"/>
  <c r="E26"/>
  <c r="D23"/>
  <c r="F27" i="310"/>
  <c r="D13"/>
  <c r="H24" i="341"/>
  <c r="H32"/>
  <c r="G20"/>
  <c r="G28"/>
  <c r="G36"/>
  <c r="D25"/>
  <c r="F23"/>
  <c r="F31"/>
  <c r="E19"/>
  <c r="E27"/>
  <c r="E35"/>
  <c r="D21"/>
  <c r="H19" i="337"/>
  <c r="H27"/>
  <c r="H35"/>
  <c r="G23"/>
  <c r="G31"/>
  <c r="D13"/>
  <c r="F18"/>
  <c r="F26"/>
  <c r="F34"/>
  <c r="E22"/>
  <c r="E30"/>
  <c r="D18"/>
  <c r="D32"/>
  <c r="H24" i="333"/>
  <c r="H32"/>
  <c r="G20"/>
  <c r="G28"/>
  <c r="G36"/>
  <c r="D25"/>
  <c r="F23"/>
  <c r="F31"/>
  <c r="E19"/>
  <c r="E27"/>
  <c r="E35"/>
  <c r="D21"/>
  <c r="F19" i="329"/>
  <c r="F27"/>
  <c r="F35"/>
  <c r="E23"/>
  <c r="E31"/>
  <c r="D7"/>
  <c r="E38" s="1"/>
  <c r="H17"/>
  <c r="H25"/>
  <c r="H33"/>
  <c r="G21"/>
  <c r="G29"/>
  <c r="D16"/>
  <c r="D30"/>
  <c r="F24" i="325"/>
  <c r="F32"/>
  <c r="E20"/>
  <c r="E28"/>
  <c r="E36"/>
  <c r="D23"/>
  <c r="H22"/>
  <c r="H30"/>
  <c r="G18"/>
  <c r="G26"/>
  <c r="G34"/>
  <c r="D29"/>
  <c r="F18" i="318"/>
  <c r="F26"/>
  <c r="F34"/>
  <c r="E22"/>
  <c r="E30"/>
  <c r="D17"/>
  <c r="D31"/>
  <c r="H24"/>
  <c r="H32"/>
  <c r="G20"/>
  <c r="G28"/>
  <c r="G36"/>
  <c r="D24"/>
  <c r="F23" i="313"/>
  <c r="F31"/>
  <c r="E17"/>
  <c r="E25"/>
  <c r="E33"/>
  <c r="D30"/>
  <c r="H21"/>
  <c r="H29"/>
  <c r="D13"/>
  <c r="G23"/>
  <c r="G31"/>
  <c r="D23"/>
  <c r="E34" i="352"/>
  <c r="E26"/>
  <c r="E18"/>
  <c r="H33"/>
  <c r="H17"/>
  <c r="G30"/>
  <c r="G22"/>
  <c r="D20"/>
  <c r="F26"/>
  <c r="D16"/>
  <c r="F35"/>
  <c r="F27"/>
  <c r="F19"/>
  <c r="H34"/>
  <c r="H26"/>
  <c r="H18"/>
  <c r="F25" i="337"/>
  <c r="E21"/>
  <c r="D9"/>
  <c r="H21" i="333"/>
  <c r="G17"/>
  <c r="G33"/>
  <c r="H20" i="329"/>
  <c r="H36"/>
  <c r="G32"/>
  <c r="H19" i="325"/>
  <c r="H35"/>
  <c r="G31"/>
  <c r="G36" i="313"/>
  <c r="H26"/>
  <c r="G29" i="318"/>
  <c r="H33"/>
  <c r="H17"/>
  <c r="D16"/>
  <c r="E24" i="313"/>
  <c r="E35" i="318"/>
  <c r="E19"/>
  <c r="F23"/>
  <c r="E23" i="314"/>
  <c r="F26"/>
  <c r="F20" i="310"/>
  <c r="D24"/>
  <c r="H28" i="313"/>
  <c r="G22"/>
  <c r="D20"/>
  <c r="F28"/>
  <c r="E22"/>
  <c r="D18"/>
  <c r="D23" i="310"/>
  <c r="G29"/>
  <c r="G25"/>
  <c r="H35"/>
  <c r="H31"/>
  <c r="H19"/>
  <c r="D21" i="314"/>
  <c r="G29"/>
  <c r="G25"/>
  <c r="H35"/>
  <c r="H31"/>
  <c r="H19"/>
  <c r="G21" i="617"/>
  <c r="F22"/>
  <c r="D29"/>
  <c r="D22"/>
  <c r="E25"/>
  <c r="G35"/>
  <c r="D17"/>
  <c r="H21"/>
  <c r="F23"/>
  <c r="F28"/>
  <c r="D30"/>
  <c r="G17" i="613"/>
  <c r="D24"/>
  <c r="E23"/>
  <c r="H29"/>
  <c r="H22"/>
  <c r="D26"/>
  <c r="G36"/>
  <c r="F17"/>
  <c r="E22"/>
  <c r="H23"/>
  <c r="H28"/>
  <c r="F30"/>
  <c r="D20" i="609"/>
  <c r="F26"/>
  <c r="F27"/>
  <c r="E34"/>
  <c r="F24"/>
  <c r="H27"/>
  <c r="D13"/>
  <c r="E18"/>
  <c r="D23"/>
  <c r="G24"/>
  <c r="G29"/>
  <c r="E31"/>
  <c r="E23" i="601"/>
  <c r="E33"/>
  <c r="D18"/>
  <c r="D22"/>
  <c r="G35"/>
  <c r="D17"/>
  <c r="F23"/>
  <c r="H25"/>
  <c r="F32"/>
  <c r="H34"/>
  <c r="D16" i="597"/>
  <c r="H24"/>
  <c r="G23"/>
  <c r="G28"/>
  <c r="E20"/>
  <c r="E22"/>
  <c r="G31"/>
  <c r="F35"/>
  <c r="D29" i="580"/>
  <c r="H18"/>
  <c r="D17"/>
  <c r="E20"/>
  <c r="D30"/>
  <c r="F33"/>
  <c r="E23" i="605"/>
  <c r="D9"/>
  <c r="G36"/>
  <c r="D19"/>
  <c r="H28"/>
  <c r="D32"/>
  <c r="H29" i="593"/>
  <c r="D24"/>
  <c r="F29"/>
  <c r="G36"/>
  <c r="F25"/>
  <c r="H28"/>
  <c r="G25" i="589"/>
  <c r="F18"/>
  <c r="H26"/>
  <c r="G33"/>
  <c r="E24"/>
  <c r="G27"/>
  <c r="D20" i="584"/>
  <c r="E33"/>
  <c r="F24"/>
  <c r="D31"/>
  <c r="D23"/>
  <c r="E26"/>
  <c r="H36"/>
  <c r="D29" i="576"/>
  <c r="H18"/>
  <c r="E25"/>
  <c r="E20"/>
  <c r="F23"/>
  <c r="F33"/>
  <c r="D20" i="572"/>
  <c r="D22"/>
  <c r="G28"/>
  <c r="H21"/>
  <c r="D25"/>
  <c r="F35"/>
  <c r="E36" i="345"/>
  <c r="E32"/>
  <c r="E28"/>
  <c r="E24"/>
  <c r="E20"/>
  <c r="E36" i="348"/>
  <c r="G31"/>
  <c r="G26"/>
  <c r="E21"/>
  <c r="G25" i="352"/>
  <c r="D13"/>
  <c r="D16" i="348"/>
  <c r="D29"/>
  <c r="E21" i="318"/>
  <c r="F34" i="345"/>
  <c r="F26"/>
  <c r="F18"/>
  <c r="F32" i="348"/>
  <c r="F24"/>
  <c r="D29" i="345"/>
  <c r="F26" i="341"/>
  <c r="E22"/>
  <c r="D18"/>
  <c r="H28" i="337"/>
  <c r="G30"/>
  <c r="F34" i="333"/>
  <c r="G35"/>
  <c r="F20" i="329"/>
  <c r="E22"/>
  <c r="D29"/>
  <c r="F25" i="325"/>
  <c r="G25"/>
  <c r="F31" i="312"/>
  <c r="E25"/>
  <c r="G28" i="316"/>
  <c r="E21"/>
  <c r="D22" i="324"/>
  <c r="D18"/>
  <c r="E28"/>
  <c r="E24"/>
  <c r="F32"/>
  <c r="F28"/>
  <c r="D32"/>
  <c r="D16"/>
  <c r="G27"/>
  <c r="G23"/>
  <c r="H31"/>
  <c r="H27"/>
  <c r="D24" i="328"/>
  <c r="D20"/>
  <c r="E25"/>
  <c r="E21"/>
  <c r="F29"/>
  <c r="F25"/>
  <c r="D30"/>
  <c r="D9"/>
  <c r="G28"/>
  <c r="G24"/>
  <c r="H32"/>
  <c r="H28"/>
  <c r="D31" i="332"/>
  <c r="D25"/>
  <c r="E30"/>
  <c r="E26"/>
  <c r="F34"/>
  <c r="F30"/>
  <c r="F18"/>
  <c r="D29"/>
  <c r="G33"/>
  <c r="G29"/>
  <c r="G17"/>
  <c r="H33"/>
  <c r="H21"/>
  <c r="H17"/>
  <c r="G34" i="336"/>
  <c r="G30"/>
  <c r="G18"/>
  <c r="H34"/>
  <c r="H22"/>
  <c r="H18"/>
  <c r="D7"/>
  <c r="E38" s="1"/>
  <c r="E25"/>
  <c r="E21"/>
  <c r="F29"/>
  <c r="F25"/>
  <c r="D28" i="340"/>
  <c r="D19"/>
  <c r="G26"/>
  <c r="G22"/>
  <c r="H30"/>
  <c r="H26"/>
  <c r="D31"/>
  <c r="D25"/>
  <c r="E29"/>
  <c r="E25"/>
  <c r="F33"/>
  <c r="F29"/>
  <c r="F17"/>
  <c r="H36" i="344"/>
  <c r="H22"/>
  <c r="H24"/>
  <c r="H30"/>
  <c r="H32"/>
  <c r="D28"/>
  <c r="D18"/>
  <c r="F19"/>
  <c r="F21"/>
  <c r="F27"/>
  <c r="F29"/>
  <c r="F35"/>
  <c r="D26" i="351"/>
  <c r="F25"/>
  <c r="E22"/>
  <c r="E34"/>
  <c r="H17"/>
  <c r="H33"/>
  <c r="F30" i="355"/>
  <c r="F21" i="358"/>
  <c r="F29"/>
  <c r="D32"/>
  <c r="D23"/>
  <c r="D9"/>
  <c r="E18"/>
  <c r="E20"/>
  <c r="E22"/>
  <c r="E26"/>
  <c r="E28"/>
  <c r="E30"/>
  <c r="E34"/>
  <c r="E36"/>
  <c r="H23"/>
  <c r="D30" i="182"/>
  <c r="E35"/>
  <c r="D29" i="321"/>
  <c r="D9"/>
  <c r="G31"/>
  <c r="G26"/>
  <c r="E21"/>
  <c r="H35"/>
  <c r="H30"/>
  <c r="F25"/>
  <c r="H19"/>
  <c r="D24"/>
  <c r="G36"/>
  <c r="E31"/>
  <c r="G25"/>
  <c r="G20"/>
  <c r="F35"/>
  <c r="H29"/>
  <c r="H24"/>
  <c r="F19"/>
  <c r="F25" i="358"/>
  <c r="F17" i="321"/>
  <c r="H27"/>
  <c r="G18"/>
  <c r="E29"/>
  <c r="D13"/>
  <c r="F20" i="312"/>
  <c r="D31"/>
  <c r="H27" i="343"/>
  <c r="H21" i="346"/>
  <c r="F35" i="349"/>
  <c r="F33"/>
  <c r="F31"/>
  <c r="F29"/>
  <c r="F27"/>
  <c r="F25"/>
  <c r="F23"/>
  <c r="F21"/>
  <c r="F19"/>
  <c r="F17"/>
  <c r="F36" i="352"/>
  <c r="F28"/>
  <c r="F20"/>
  <c r="D20" i="349"/>
  <c r="D26"/>
  <c r="D24" i="343"/>
  <c r="H29" i="339"/>
  <c r="E34"/>
  <c r="F36" i="335"/>
  <c r="D29"/>
  <c r="G18" i="331"/>
  <c r="H18" i="327"/>
  <c r="E25"/>
  <c r="F26" i="323"/>
  <c r="D18"/>
  <c r="H24" i="316"/>
  <c r="G21"/>
  <c r="D9"/>
  <c r="G29"/>
  <c r="E19" i="314"/>
  <c r="D26"/>
  <c r="F26" i="312"/>
  <c r="H31"/>
  <c r="G25"/>
  <c r="E31"/>
  <c r="F28" i="310"/>
  <c r="H21" i="343"/>
  <c r="H25" i="346"/>
  <c r="H17"/>
  <c r="F36" i="349"/>
  <c r="F34"/>
  <c r="F32"/>
  <c r="F30"/>
  <c r="F28"/>
  <c r="F26"/>
  <c r="F24"/>
  <c r="F22"/>
  <c r="F20"/>
  <c r="F18"/>
  <c r="F32" i="352"/>
  <c r="F24"/>
  <c r="D19" i="349"/>
  <c r="D25"/>
  <c r="E36" i="343"/>
  <c r="H27" i="339"/>
  <c r="D9"/>
  <c r="H33" i="335"/>
  <c r="D17"/>
  <c r="E21" i="331"/>
  <c r="F21" i="327"/>
  <c r="G27"/>
  <c r="H28" i="323"/>
  <c r="E35"/>
  <c r="E19" i="316"/>
  <c r="E24"/>
  <c r="G26"/>
  <c r="E32"/>
  <c r="E31" i="314"/>
  <c r="F29" i="312"/>
  <c r="F34"/>
  <c r="E28"/>
  <c r="G33"/>
  <c r="D9" i="310"/>
  <c r="D19"/>
  <c r="F22" i="343"/>
  <c r="F29" i="346"/>
  <c r="H36" i="349"/>
  <c r="H34"/>
  <c r="H32"/>
  <c r="H30"/>
  <c r="H28"/>
  <c r="H26"/>
  <c r="H24"/>
  <c r="H22"/>
  <c r="H20"/>
  <c r="H18"/>
  <c r="H35" i="352"/>
  <c r="H27"/>
  <c r="D17" i="349"/>
  <c r="D13" i="343"/>
  <c r="F35" i="339"/>
  <c r="F17" i="335"/>
  <c r="E29"/>
  <c r="H28" i="331"/>
  <c r="E35"/>
  <c r="G21" i="327"/>
  <c r="H26" i="323"/>
  <c r="E33"/>
  <c r="G23" i="316"/>
  <c r="H28"/>
  <c r="G31"/>
  <c r="G36"/>
  <c r="F29" i="314"/>
  <c r="F23" i="312"/>
  <c r="F28"/>
  <c r="E22"/>
  <c r="G27"/>
  <c r="H18" i="355" l="1"/>
  <c r="H32"/>
  <c r="D16"/>
  <c r="H27" i="354"/>
  <c r="E17"/>
  <c r="D25"/>
  <c r="F20" i="355"/>
  <c r="E26"/>
  <c r="E27" i="354"/>
  <c r="D26" i="315"/>
  <c r="F33"/>
  <c r="E33"/>
  <c r="F31"/>
  <c r="E28"/>
  <c r="F21"/>
  <c r="H21"/>
  <c r="E29"/>
  <c r="H26"/>
  <c r="G26"/>
  <c r="D24"/>
  <c r="G21"/>
  <c r="D30"/>
  <c r="H33"/>
  <c r="D21"/>
  <c r="F29"/>
  <c r="F19"/>
  <c r="H24"/>
  <c r="G20"/>
  <c r="G34" i="327"/>
  <c r="H28"/>
  <c r="E35"/>
  <c r="G24"/>
  <c r="E20" i="335"/>
  <c r="F30"/>
  <c r="H24"/>
  <c r="D31" i="343"/>
  <c r="F20"/>
  <c r="E27"/>
  <c r="G29"/>
  <c r="E31"/>
  <c r="D16"/>
  <c r="F32"/>
  <c r="G21" i="351"/>
  <c r="F22"/>
  <c r="D16"/>
  <c r="E31"/>
  <c r="H30"/>
  <c r="F18"/>
  <c r="E29"/>
  <c r="E23"/>
  <c r="E33"/>
  <c r="D22" i="311"/>
  <c r="D31"/>
  <c r="G33"/>
  <c r="E24"/>
  <c r="E17"/>
  <c r="H31"/>
  <c r="F25"/>
  <c r="H17"/>
  <c r="E36"/>
  <c r="G25"/>
  <c r="E19"/>
  <c r="H33"/>
  <c r="F26"/>
  <c r="H19"/>
  <c r="E31"/>
  <c r="D7"/>
  <c r="E38" s="1"/>
  <c r="F23"/>
  <c r="D21"/>
  <c r="E20"/>
  <c r="F28"/>
  <c r="D29" i="322"/>
  <c r="D16"/>
  <c r="E33"/>
  <c r="G25"/>
  <c r="G18"/>
  <c r="H31"/>
  <c r="H24"/>
  <c r="F17"/>
  <c r="D23"/>
  <c r="G34"/>
  <c r="G27"/>
  <c r="G20"/>
  <c r="F33"/>
  <c r="H26"/>
  <c r="F19"/>
  <c r="D19"/>
  <c r="G23"/>
  <c r="H29"/>
  <c r="D32"/>
  <c r="E29"/>
  <c r="F35"/>
  <c r="F21"/>
  <c r="D29" i="326"/>
  <c r="D22"/>
  <c r="D21"/>
  <c r="D7"/>
  <c r="E38" s="1"/>
  <c r="G33"/>
  <c r="E30"/>
  <c r="E26"/>
  <c r="E23"/>
  <c r="G19"/>
  <c r="H35"/>
  <c r="F32"/>
  <c r="F29"/>
  <c r="F25"/>
  <c r="H21"/>
  <c r="F18"/>
  <c r="D26"/>
  <c r="D23"/>
  <c r="D17"/>
  <c r="E34"/>
  <c r="E31"/>
  <c r="G27"/>
  <c r="G23"/>
  <c r="E20"/>
  <c r="E17"/>
  <c r="F33"/>
  <c r="H29"/>
  <c r="F26"/>
  <c r="F22"/>
  <c r="F19"/>
  <c r="D16"/>
  <c r="E33"/>
  <c r="G25"/>
  <c r="E18"/>
  <c r="H31"/>
  <c r="F24"/>
  <c r="F17"/>
  <c r="D25"/>
  <c r="G35"/>
  <c r="E28"/>
  <c r="E21"/>
  <c r="F34"/>
  <c r="F27"/>
  <c r="H19"/>
  <c r="D24" i="330"/>
  <c r="D22"/>
  <c r="D20"/>
  <c r="D13"/>
  <c r="G33"/>
  <c r="E30"/>
  <c r="G26"/>
  <c r="G22"/>
  <c r="G19"/>
  <c r="F36"/>
  <c r="F32"/>
  <c r="H28"/>
  <c r="H25"/>
  <c r="H21"/>
  <c r="F18"/>
  <c r="D29"/>
  <c r="D23"/>
  <c r="D17"/>
  <c r="G34"/>
  <c r="G30"/>
  <c r="G27"/>
  <c r="E24"/>
  <c r="E20"/>
  <c r="H36"/>
  <c r="H33"/>
  <c r="H29"/>
  <c r="F26"/>
  <c r="H22"/>
  <c r="H18"/>
  <c r="D18"/>
  <c r="G32"/>
  <c r="G25"/>
  <c r="G18"/>
  <c r="H31"/>
  <c r="F24"/>
  <c r="H17"/>
  <c r="D28"/>
  <c r="G35"/>
  <c r="E28"/>
  <c r="G21"/>
  <c r="F34"/>
  <c r="H26"/>
  <c r="F20"/>
  <c r="D31" i="334"/>
  <c r="D22"/>
  <c r="D16"/>
  <c r="G36"/>
  <c r="E33"/>
  <c r="E29"/>
  <c r="E26"/>
  <c r="G22"/>
  <c r="G18"/>
  <c r="F35"/>
  <c r="F32"/>
  <c r="F28"/>
  <c r="H24"/>
  <c r="F21"/>
  <c r="F17"/>
  <c r="D24"/>
  <c r="D20"/>
  <c r="D7"/>
  <c r="E38" s="1"/>
  <c r="E34"/>
  <c r="G30"/>
  <c r="G26"/>
  <c r="E23"/>
  <c r="E20"/>
  <c r="F36"/>
  <c r="H32"/>
  <c r="F29"/>
  <c r="F25"/>
  <c r="F22"/>
  <c r="H18"/>
  <c r="D21"/>
  <c r="E32"/>
  <c r="E25"/>
  <c r="E18"/>
  <c r="H30"/>
  <c r="F24"/>
  <c r="D25"/>
  <c r="G34"/>
  <c r="E28"/>
  <c r="G20"/>
  <c r="F33"/>
  <c r="H26"/>
  <c r="F19"/>
  <c r="D24" i="338"/>
  <c r="D30"/>
  <c r="D9"/>
  <c r="G35"/>
  <c r="G32"/>
  <c r="E29"/>
  <c r="E25"/>
  <c r="G21"/>
  <c r="G18"/>
  <c r="H34"/>
  <c r="F31"/>
  <c r="H27"/>
  <c r="H23"/>
  <c r="H20"/>
  <c r="F17"/>
  <c r="D32"/>
  <c r="D18"/>
  <c r="D7"/>
  <c r="E38" s="1"/>
  <c r="E33"/>
  <c r="G29"/>
  <c r="G26"/>
  <c r="G22"/>
  <c r="E19"/>
  <c r="H35"/>
  <c r="H31"/>
  <c r="H28"/>
  <c r="F25"/>
  <c r="F21"/>
  <c r="H17"/>
  <c r="D29"/>
  <c r="D19"/>
  <c r="G31"/>
  <c r="G24"/>
  <c r="E17"/>
  <c r="H30"/>
  <c r="F23"/>
  <c r="D20"/>
  <c r="G34"/>
  <c r="E27"/>
  <c r="G19"/>
  <c r="F33"/>
  <c r="H25"/>
  <c r="H18"/>
  <c r="D31" i="342"/>
  <c r="D30"/>
  <c r="D9"/>
  <c r="E36"/>
  <c r="E32"/>
  <c r="E29"/>
  <c r="G25"/>
  <c r="G21"/>
  <c r="E18"/>
  <c r="F35"/>
  <c r="F31"/>
  <c r="H27"/>
  <c r="F24"/>
  <c r="F20"/>
  <c r="F17"/>
  <c r="D22"/>
  <c r="D16"/>
  <c r="D7"/>
  <c r="E38" s="1"/>
  <c r="G33"/>
  <c r="G29"/>
  <c r="E26"/>
  <c r="E23"/>
  <c r="E19"/>
  <c r="H35"/>
  <c r="F32"/>
  <c r="F28"/>
  <c r="F25"/>
  <c r="H21"/>
  <c r="H17"/>
  <c r="D29"/>
  <c r="D21"/>
  <c r="G31"/>
  <c r="E24"/>
  <c r="G17"/>
  <c r="F30"/>
  <c r="F23"/>
  <c r="D23"/>
  <c r="E34"/>
  <c r="E27"/>
  <c r="E20"/>
  <c r="F33"/>
  <c r="H25"/>
  <c r="F19"/>
  <c r="F17" i="346"/>
  <c r="D16"/>
  <c r="G17"/>
  <c r="G19"/>
  <c r="G21"/>
  <c r="G23"/>
  <c r="G25"/>
  <c r="G27"/>
  <c r="G29"/>
  <c r="G31"/>
  <c r="G33"/>
  <c r="G35"/>
  <c r="H23"/>
  <c r="F19"/>
  <c r="F35"/>
  <c r="F18"/>
  <c r="F26"/>
  <c r="F34"/>
  <c r="D23"/>
  <c r="H20"/>
  <c r="H28"/>
  <c r="D26"/>
  <c r="D7"/>
  <c r="E38" s="1"/>
  <c r="F33"/>
  <c r="D18"/>
  <c r="E17"/>
  <c r="E19"/>
  <c r="E21"/>
  <c r="E23"/>
  <c r="E25"/>
  <c r="E27"/>
  <c r="E29"/>
  <c r="E31"/>
  <c r="E33"/>
  <c r="E35"/>
  <c r="H19"/>
  <c r="H35"/>
  <c r="F31"/>
  <c r="H36"/>
  <c r="F24"/>
  <c r="F32"/>
  <c r="D32"/>
  <c r="H18"/>
  <c r="H26"/>
  <c r="H34"/>
  <c r="D21"/>
  <c r="D24"/>
  <c r="G20"/>
  <c r="G24"/>
  <c r="G28"/>
  <c r="G32"/>
  <c r="G36"/>
  <c r="F23"/>
  <c r="F28"/>
  <c r="D9"/>
  <c r="H30"/>
  <c r="E20"/>
  <c r="E24"/>
  <c r="E28"/>
  <c r="E32"/>
  <c r="E36"/>
  <c r="H31"/>
  <c r="F22"/>
  <c r="D29"/>
  <c r="H24"/>
  <c r="D20"/>
  <c r="H18" i="350"/>
  <c r="D32"/>
  <c r="D16"/>
  <c r="D7"/>
  <c r="E38" s="1"/>
  <c r="G18"/>
  <c r="G21"/>
  <c r="E24"/>
  <c r="G26"/>
  <c r="G29"/>
  <c r="E32"/>
  <c r="G34"/>
  <c r="H21"/>
  <c r="H29"/>
  <c r="F17"/>
  <c r="F25"/>
  <c r="F33"/>
  <c r="D26"/>
  <c r="D20"/>
  <c r="D13"/>
  <c r="E18"/>
  <c r="G20"/>
  <c r="G23"/>
  <c r="E26"/>
  <c r="G28"/>
  <c r="G31"/>
  <c r="E34"/>
  <c r="G36"/>
  <c r="H19"/>
  <c r="H27"/>
  <c r="H35"/>
  <c r="F23"/>
  <c r="F31"/>
  <c r="H34"/>
  <c r="D30"/>
  <c r="G19"/>
  <c r="G24"/>
  <c r="E30"/>
  <c r="G35"/>
  <c r="H25"/>
  <c r="F21"/>
  <c r="D29"/>
  <c r="D17"/>
  <c r="G17"/>
  <c r="G22"/>
  <c r="E28"/>
  <c r="G33"/>
  <c r="H23"/>
  <c r="F19"/>
  <c r="F35"/>
  <c r="H30" i="354"/>
  <c r="H32"/>
  <c r="D30"/>
  <c r="D9"/>
  <c r="G18"/>
  <c r="E21"/>
  <c r="G23"/>
  <c r="G26"/>
  <c r="E29"/>
  <c r="G31"/>
  <c r="G34"/>
  <c r="F26"/>
  <c r="F34"/>
  <c r="H25"/>
  <c r="H33"/>
  <c r="F17"/>
  <c r="F25"/>
  <c r="H23"/>
  <c r="D22"/>
  <c r="D16"/>
  <c r="D7"/>
  <c r="E38" s="1"/>
  <c r="G17"/>
  <c r="G20"/>
  <c r="E23"/>
  <c r="G25"/>
  <c r="G28"/>
  <c r="E31"/>
  <c r="G33"/>
  <c r="G36"/>
  <c r="H22"/>
  <c r="F32"/>
  <c r="F22"/>
  <c r="H31"/>
  <c r="H36"/>
  <c r="F23"/>
  <c r="H21"/>
  <c r="H34"/>
  <c r="D29"/>
  <c r="D21"/>
  <c r="G19"/>
  <c r="E25"/>
  <c r="G30"/>
  <c r="G35"/>
  <c r="H18"/>
  <c r="F18"/>
  <c r="H17"/>
  <c r="D23"/>
  <c r="E19"/>
  <c r="G24"/>
  <c r="G29"/>
  <c r="E35"/>
  <c r="F36"/>
  <c r="H35"/>
  <c r="F21"/>
  <c r="H35" i="358"/>
  <c r="D21"/>
  <c r="F23"/>
  <c r="H17"/>
  <c r="H33"/>
  <c r="F24"/>
  <c r="F32"/>
  <c r="H20"/>
  <c r="H28"/>
  <c r="G35"/>
  <c r="F19"/>
  <c r="F35"/>
  <c r="H29"/>
  <c r="F22"/>
  <c r="F30"/>
  <c r="H18"/>
  <c r="H26"/>
  <c r="H34"/>
  <c r="H36"/>
  <c r="H25"/>
  <c r="F26"/>
  <c r="H22"/>
  <c r="D28"/>
  <c r="G21"/>
  <c r="G32"/>
  <c r="D30"/>
  <c r="E21"/>
  <c r="G31"/>
  <c r="D20"/>
  <c r="E23"/>
  <c r="G33"/>
  <c r="E33"/>
  <c r="G27"/>
  <c r="H21"/>
  <c r="F20"/>
  <c r="F36"/>
  <c r="H32"/>
  <c r="D26"/>
  <c r="E19"/>
  <c r="G29"/>
  <c r="D31"/>
  <c r="G18"/>
  <c r="E29"/>
  <c r="D22"/>
  <c r="G20"/>
  <c r="E31"/>
  <c r="D24"/>
  <c r="H35" i="572"/>
  <c r="H33"/>
  <c r="E27"/>
  <c r="G20"/>
  <c r="G32"/>
  <c r="G19"/>
  <c r="G17"/>
  <c r="D30"/>
  <c r="F23"/>
  <c r="D17"/>
  <c r="E25"/>
  <c r="D29"/>
  <c r="F18"/>
  <c r="G26"/>
  <c r="H31"/>
  <c r="E33"/>
  <c r="E23"/>
  <c r="F29"/>
  <c r="F25"/>
  <c r="F36"/>
  <c r="E29"/>
  <c r="G22"/>
  <c r="D7"/>
  <c r="E38" s="1"/>
  <c r="G23"/>
  <c r="G25"/>
  <c r="E28"/>
  <c r="E31"/>
  <c r="G24"/>
  <c r="E18"/>
  <c r="H27"/>
  <c r="E34"/>
  <c r="D16"/>
  <c r="F30"/>
  <c r="F17"/>
  <c r="G30"/>
  <c r="H35" i="576"/>
  <c r="H28"/>
  <c r="E22"/>
  <c r="G36"/>
  <c r="H22"/>
  <c r="E23"/>
  <c r="E19"/>
  <c r="G31"/>
  <c r="D25"/>
  <c r="G18"/>
  <c r="G28"/>
  <c r="E35"/>
  <c r="H20"/>
  <c r="F28"/>
  <c r="G35"/>
  <c r="G21"/>
  <c r="H30"/>
  <c r="E24"/>
  <c r="H17"/>
  <c r="H26"/>
  <c r="F31"/>
  <c r="E36"/>
  <c r="H32"/>
  <c r="E26"/>
  <c r="H19"/>
  <c r="D31"/>
  <c r="D18"/>
  <c r="G30"/>
  <c r="D16"/>
  <c r="G32"/>
  <c r="E27"/>
  <c r="D32"/>
  <c r="D19"/>
  <c r="D9"/>
  <c r="F32"/>
  <c r="H25"/>
  <c r="F19"/>
  <c r="E30"/>
  <c r="E17"/>
  <c r="F27"/>
  <c r="H34"/>
  <c r="D28"/>
  <c r="F21"/>
  <c r="G34"/>
  <c r="E21"/>
  <c r="D20"/>
  <c r="H33" i="580"/>
  <c r="H35"/>
  <c r="H28"/>
  <c r="E22"/>
  <c r="G36"/>
  <c r="H22"/>
  <c r="D24"/>
  <c r="F18"/>
  <c r="G31"/>
  <c r="D25"/>
  <c r="G18"/>
  <c r="G28"/>
  <c r="E36"/>
  <c r="D20"/>
  <c r="D32"/>
  <c r="D19"/>
  <c r="D9"/>
  <c r="F31"/>
  <c r="D26"/>
  <c r="H23"/>
  <c r="F32"/>
  <c r="H25"/>
  <c r="F19"/>
  <c r="E30"/>
  <c r="E17"/>
  <c r="F26"/>
  <c r="H34"/>
  <c r="D28"/>
  <c r="F21"/>
  <c r="G34"/>
  <c r="E21"/>
  <c r="H20"/>
  <c r="F35"/>
  <c r="H21"/>
  <c r="D22"/>
  <c r="F36" i="584"/>
  <c r="E29"/>
  <c r="G22"/>
  <c r="D7"/>
  <c r="E38" s="1"/>
  <c r="G23"/>
  <c r="G25"/>
  <c r="F18"/>
  <c r="E31"/>
  <c r="G24"/>
  <c r="E18"/>
  <c r="H27"/>
  <c r="E34"/>
  <c r="F26"/>
  <c r="H34"/>
  <c r="F21"/>
  <c r="E21"/>
  <c r="F33"/>
  <c r="G26"/>
  <c r="E20"/>
  <c r="H31"/>
  <c r="H18"/>
  <c r="E35"/>
  <c r="H33"/>
  <c r="E27"/>
  <c r="G20"/>
  <c r="G32"/>
  <c r="G19"/>
  <c r="G17"/>
  <c r="E19"/>
  <c r="G33"/>
  <c r="G27"/>
  <c r="H25"/>
  <c r="E30"/>
  <c r="F31"/>
  <c r="F35"/>
  <c r="F28"/>
  <c r="H21"/>
  <c r="G35"/>
  <c r="D22"/>
  <c r="F22"/>
  <c r="H35"/>
  <c r="H28"/>
  <c r="E22"/>
  <c r="G36"/>
  <c r="H22"/>
  <c r="D24"/>
  <c r="D16"/>
  <c r="H23" i="589"/>
  <c r="D26"/>
  <c r="D24"/>
  <c r="H25"/>
  <c r="E30"/>
  <c r="E32"/>
  <c r="F32"/>
  <c r="E17"/>
  <c r="G30"/>
  <c r="F29"/>
  <c r="F25"/>
  <c r="H36"/>
  <c r="G29"/>
  <c r="D23"/>
  <c r="D13"/>
  <c r="F24"/>
  <c r="F26"/>
  <c r="H20"/>
  <c r="D30"/>
  <c r="F23"/>
  <c r="D17"/>
  <c r="E25"/>
  <c r="E28"/>
  <c r="F22"/>
  <c r="F17"/>
  <c r="F35" i="593"/>
  <c r="H21"/>
  <c r="D22"/>
  <c r="H23"/>
  <c r="D26"/>
  <c r="E23"/>
  <c r="G35"/>
  <c r="F36"/>
  <c r="E29"/>
  <c r="G22"/>
  <c r="D7"/>
  <c r="E38" s="1"/>
  <c r="G23"/>
  <c r="G25"/>
  <c r="F18"/>
  <c r="E31"/>
  <c r="G24"/>
  <c r="E18"/>
  <c r="H27"/>
  <c r="E34"/>
  <c r="F26"/>
  <c r="E35"/>
  <c r="H31"/>
  <c r="G26"/>
  <c r="F17"/>
  <c r="H30"/>
  <c r="E24"/>
  <c r="H17"/>
  <c r="H26"/>
  <c r="E32"/>
  <c r="H24"/>
  <c r="H32"/>
  <c r="E26"/>
  <c r="H19"/>
  <c r="D31"/>
  <c r="D18"/>
  <c r="E33"/>
  <c r="H35" i="597"/>
  <c r="D30"/>
  <c r="F23"/>
  <c r="D19"/>
  <c r="G35"/>
  <c r="D26"/>
  <c r="E17"/>
  <c r="G21"/>
  <c r="D24"/>
  <c r="F30"/>
  <c r="H23"/>
  <c r="H19"/>
  <c r="G36"/>
  <c r="H26"/>
  <c r="H18"/>
  <c r="E23"/>
  <c r="G25"/>
  <c r="E27"/>
  <c r="F17"/>
  <c r="H22"/>
  <c r="E36"/>
  <c r="F22"/>
  <c r="D9"/>
  <c r="G33"/>
  <c r="D23"/>
  <c r="H30"/>
  <c r="E24"/>
  <c r="H17"/>
  <c r="H27"/>
  <c r="E33"/>
  <c r="F27"/>
  <c r="H32"/>
  <c r="E26"/>
  <c r="F33"/>
  <c r="F21"/>
  <c r="E30"/>
  <c r="H29"/>
  <c r="H36" i="601"/>
  <c r="G31"/>
  <c r="G27"/>
  <c r="D23"/>
  <c r="G18"/>
  <c r="G34"/>
  <c r="E25"/>
  <c r="D9"/>
  <c r="H20"/>
  <c r="G21"/>
  <c r="F33"/>
  <c r="E29"/>
  <c r="G24"/>
  <c r="E20"/>
  <c r="D7"/>
  <c r="E38" s="1"/>
  <c r="G28"/>
  <c r="G19"/>
  <c r="F27"/>
  <c r="E28"/>
  <c r="G29"/>
  <c r="D21"/>
  <c r="F29"/>
  <c r="D29"/>
  <c r="D32"/>
  <c r="F25"/>
  <c r="D19"/>
  <c r="H26"/>
  <c r="E32"/>
  <c r="H24"/>
  <c r="D24"/>
  <c r="H27"/>
  <c r="H19"/>
  <c r="F28"/>
  <c r="E31"/>
  <c r="G22"/>
  <c r="G32"/>
  <c r="E36"/>
  <c r="D20"/>
  <c r="H33"/>
  <c r="E27"/>
  <c r="G20"/>
  <c r="E30"/>
  <c r="E17"/>
  <c r="F31"/>
  <c r="F36" i="605"/>
  <c r="H33"/>
  <c r="G20"/>
  <c r="H26"/>
  <c r="H29"/>
  <c r="E24"/>
  <c r="G32"/>
  <c r="F31"/>
  <c r="D24"/>
  <c r="E27"/>
  <c r="G19"/>
  <c r="E32"/>
  <c r="E30"/>
  <c r="H25"/>
  <c r="H32"/>
  <c r="E26"/>
  <c r="H19"/>
  <c r="D31"/>
  <c r="D18"/>
  <c r="E34"/>
  <c r="F33"/>
  <c r="G26"/>
  <c r="E20"/>
  <c r="H31"/>
  <c r="H18"/>
  <c r="E36"/>
  <c r="H30"/>
  <c r="D26"/>
  <c r="H36" i="609"/>
  <c r="H35"/>
  <c r="D32"/>
  <c r="H28"/>
  <c r="F25"/>
  <c r="E22"/>
  <c r="D19"/>
  <c r="G36"/>
  <c r="F29"/>
  <c r="H22"/>
  <c r="D9"/>
  <c r="D24"/>
  <c r="H29"/>
  <c r="D16"/>
  <c r="F36"/>
  <c r="F32"/>
  <c r="E29"/>
  <c r="H25"/>
  <c r="G22"/>
  <c r="F19"/>
  <c r="D7"/>
  <c r="E38" s="1"/>
  <c r="E30"/>
  <c r="G23"/>
  <c r="E17"/>
  <c r="G25"/>
  <c r="F31"/>
  <c r="F18"/>
  <c r="H33"/>
  <c r="E27"/>
  <c r="G20"/>
  <c r="G32"/>
  <c r="G19"/>
  <c r="G17"/>
  <c r="F22"/>
  <c r="D22"/>
  <c r="G35"/>
  <c r="H21"/>
  <c r="F28"/>
  <c r="F35"/>
  <c r="F34"/>
  <c r="G27"/>
  <c r="D21"/>
  <c r="G33"/>
  <c r="F20"/>
  <c r="E19"/>
  <c r="H35" i="613"/>
  <c r="H36"/>
  <c r="H32"/>
  <c r="G29"/>
  <c r="E26"/>
  <c r="D23"/>
  <c r="H19"/>
  <c r="D13"/>
  <c r="D31"/>
  <c r="F24"/>
  <c r="D18"/>
  <c r="F26"/>
  <c r="E34"/>
  <c r="H20"/>
  <c r="F33"/>
  <c r="D30"/>
  <c r="G26"/>
  <c r="F23"/>
  <c r="E20"/>
  <c r="D17"/>
  <c r="H31"/>
  <c r="E25"/>
  <c r="H18"/>
  <c r="E28"/>
  <c r="E36"/>
  <c r="F22"/>
  <c r="G31"/>
  <c r="D25"/>
  <c r="G18"/>
  <c r="G28"/>
  <c r="E35"/>
  <c r="D29"/>
  <c r="E19"/>
  <c r="H24"/>
  <c r="G23"/>
  <c r="D7"/>
  <c r="E38" s="1"/>
  <c r="G22"/>
  <c r="E29"/>
  <c r="F36"/>
  <c r="H34"/>
  <c r="D28"/>
  <c r="F21"/>
  <c r="G34"/>
  <c r="E21"/>
  <c r="D20"/>
  <c r="F18"/>
  <c r="F20"/>
  <c r="G33"/>
  <c r="D21"/>
  <c r="G27"/>
  <c r="F34"/>
  <c r="F35" i="617"/>
  <c r="F34"/>
  <c r="H30"/>
  <c r="G27"/>
  <c r="E24"/>
  <c r="D21"/>
  <c r="H17"/>
  <c r="G33"/>
  <c r="H26"/>
  <c r="F20"/>
  <c r="E32"/>
  <c r="E19"/>
  <c r="H24"/>
  <c r="H34"/>
  <c r="E31"/>
  <c r="D28"/>
  <c r="G24"/>
  <c r="F21"/>
  <c r="E18"/>
  <c r="G34"/>
  <c r="H27"/>
  <c r="E21"/>
  <c r="E34"/>
  <c r="H20"/>
  <c r="F26"/>
  <c r="H32"/>
  <c r="E26"/>
  <c r="H19"/>
  <c r="D31"/>
  <c r="D18"/>
  <c r="E33"/>
  <c r="E23"/>
  <c r="G30"/>
  <c r="D26"/>
  <c r="F17"/>
  <c r="H23"/>
  <c r="F30"/>
  <c r="F36"/>
  <c r="E29"/>
  <c r="G22"/>
  <c r="D7"/>
  <c r="E38" s="1"/>
  <c r="G23"/>
  <c r="G25"/>
  <c r="F18"/>
  <c r="D16"/>
  <c r="D24"/>
  <c r="H22"/>
  <c r="G36"/>
  <c r="E22"/>
  <c r="H28"/>
  <c r="H35"/>
  <c r="H28" i="310"/>
  <c r="G19"/>
  <c r="G35"/>
  <c r="E18"/>
  <c r="E33"/>
  <c r="F19"/>
  <c r="H25"/>
  <c r="D16"/>
  <c r="G30"/>
  <c r="E30"/>
  <c r="F23"/>
  <c r="F34"/>
  <c r="H20"/>
  <c r="G27"/>
  <c r="E29"/>
  <c r="F22"/>
  <c r="H24"/>
  <c r="G34"/>
  <c r="F18"/>
  <c r="D25"/>
  <c r="D32"/>
  <c r="H21"/>
  <c r="F24"/>
  <c r="D29"/>
  <c r="F17"/>
  <c r="D31"/>
  <c r="G24"/>
  <c r="H30"/>
  <c r="F26"/>
  <c r="E21"/>
  <c r="H17"/>
  <c r="G23"/>
  <c r="F21"/>
  <c r="D18"/>
  <c r="G26"/>
  <c r="E31"/>
  <c r="D7"/>
  <c r="E38" s="1"/>
  <c r="H33"/>
  <c r="E23"/>
  <c r="E24"/>
  <c r="D21"/>
  <c r="F29"/>
  <c r="G28"/>
  <c r="H34"/>
  <c r="H18"/>
  <c r="H20" i="314"/>
  <c r="H33"/>
  <c r="G23"/>
  <c r="D24"/>
  <c r="D28"/>
  <c r="H29"/>
  <c r="G22"/>
  <c r="G35"/>
  <c r="E28"/>
  <c r="G19"/>
  <c r="D30"/>
  <c r="E22"/>
  <c r="E21"/>
  <c r="H18"/>
  <c r="G26"/>
  <c r="F22"/>
  <c r="H28"/>
  <c r="F34"/>
  <c r="D29"/>
  <c r="G24"/>
  <c r="H30"/>
  <c r="D18"/>
  <c r="E17"/>
  <c r="E30"/>
  <c r="D31"/>
  <c r="H36"/>
  <c r="E34"/>
  <c r="D7"/>
  <c r="E38" s="1"/>
  <c r="G18"/>
  <c r="E20"/>
  <c r="E18"/>
  <c r="F18"/>
  <c r="D16"/>
  <c r="D22"/>
  <c r="E32"/>
  <c r="G28"/>
  <c r="H34"/>
  <c r="F32" i="323"/>
  <c r="E27" i="327"/>
  <c r="H33" i="331"/>
  <c r="E34" i="335"/>
  <c r="H27"/>
  <c r="E20" i="339"/>
  <c r="F19"/>
  <c r="D19" i="323"/>
  <c r="H17" i="343"/>
  <c r="H36" i="323"/>
  <c r="G30" i="327"/>
  <c r="H23"/>
  <c r="E29" i="331"/>
  <c r="F17"/>
  <c r="G21" i="335"/>
  <c r="D28" i="339"/>
  <c r="H33"/>
  <c r="D32" i="343"/>
  <c r="H19"/>
  <c r="F34" i="355"/>
  <c r="E24" i="351"/>
  <c r="E18" i="347"/>
  <c r="E31" i="320"/>
  <c r="G22"/>
  <c r="G21"/>
  <c r="H33" i="347"/>
  <c r="G23"/>
  <c r="G35" i="355"/>
  <c r="G18" i="351"/>
  <c r="E31" i="347"/>
  <c r="H19" i="335"/>
  <c r="F20" i="315"/>
  <c r="F25"/>
  <c r="D19" i="347"/>
  <c r="F36" i="310"/>
  <c r="G22" i="323"/>
  <c r="G32" i="327"/>
  <c r="H25"/>
  <c r="G24" i="331"/>
  <c r="D13" i="335"/>
  <c r="F33"/>
  <c r="E31" i="339"/>
  <c r="F23"/>
  <c r="F30" i="343"/>
  <c r="F30" i="314"/>
  <c r="E19" i="323"/>
  <c r="D21" i="327"/>
  <c r="E17"/>
  <c r="G31" i="331"/>
  <c r="F25"/>
  <c r="G29" i="335"/>
  <c r="H17"/>
  <c r="E21" i="339"/>
  <c r="H19"/>
  <c r="H33" i="346"/>
  <c r="E26" i="310"/>
  <c r="F21" i="314"/>
  <c r="E22" i="323"/>
  <c r="D22" i="327"/>
  <c r="F29"/>
  <c r="G34" i="331"/>
  <c r="E27" i="335"/>
  <c r="F20"/>
  <c r="G23" i="339"/>
  <c r="H17"/>
  <c r="H29" i="346"/>
  <c r="D13" i="351"/>
  <c r="H31" i="358"/>
  <c r="E32"/>
  <c r="E24"/>
  <c r="D13"/>
  <c r="D29"/>
  <c r="H30" i="355"/>
  <c r="E34"/>
  <c r="E22"/>
  <c r="D7"/>
  <c r="E38" s="1"/>
  <c r="H25" i="351"/>
  <c r="D24"/>
  <c r="E26"/>
  <c r="F33"/>
  <c r="F19"/>
  <c r="F28" i="572"/>
  <c r="G35"/>
  <c r="F22"/>
  <c r="G26" i="576"/>
  <c r="H31"/>
  <c r="E34"/>
  <c r="G29" i="584"/>
  <c r="D13"/>
  <c r="F27"/>
  <c r="H30" i="589"/>
  <c r="H17"/>
  <c r="F31"/>
  <c r="D32" i="593"/>
  <c r="D19"/>
  <c r="D9"/>
  <c r="H35" i="605"/>
  <c r="E22"/>
  <c r="H22"/>
  <c r="G17"/>
  <c r="F23" i="580"/>
  <c r="E25"/>
  <c r="E28"/>
  <c r="D25" i="597"/>
  <c r="G32"/>
  <c r="E35"/>
  <c r="E19"/>
  <c r="D28" i="601"/>
  <c r="F19"/>
  <c r="D26"/>
  <c r="F22"/>
  <c r="H32" i="609"/>
  <c r="E26"/>
  <c r="H19"/>
  <c r="D31"/>
  <c r="D18"/>
  <c r="E33"/>
  <c r="D32" i="613"/>
  <c r="F25"/>
  <c r="D19"/>
  <c r="F29"/>
  <c r="D9"/>
  <c r="G30"/>
  <c r="G31" i="617"/>
  <c r="D25"/>
  <c r="G18"/>
  <c r="G28"/>
  <c r="E36"/>
  <c r="E28"/>
  <c r="H27" i="314"/>
  <c r="G21"/>
  <c r="D13"/>
  <c r="H27" i="310"/>
  <c r="G21"/>
  <c r="D17"/>
  <c r="E19"/>
  <c r="E36" i="314"/>
  <c r="E20" i="310"/>
  <c r="E29" i="314"/>
  <c r="F20"/>
  <c r="F17"/>
  <c r="G21" i="605"/>
  <c r="E25"/>
  <c r="G18"/>
  <c r="F28"/>
  <c r="H20"/>
  <c r="E33"/>
  <c r="G34"/>
  <c r="D23"/>
  <c r="E31"/>
  <c r="D28" i="597"/>
  <c r="H36"/>
  <c r="F26"/>
  <c r="D31"/>
  <c r="D21"/>
  <c r="E29"/>
  <c r="D29" i="589"/>
  <c r="H18"/>
  <c r="G35"/>
  <c r="D25"/>
  <c r="F33"/>
  <c r="D20"/>
  <c r="H27"/>
  <c r="H19"/>
  <c r="D28"/>
  <c r="H24" i="580"/>
  <c r="E34"/>
  <c r="D31"/>
  <c r="D23"/>
  <c r="E31"/>
  <c r="E35"/>
  <c r="F20"/>
  <c r="D7"/>
  <c r="E38" s="1"/>
  <c r="E24"/>
  <c r="F34"/>
  <c r="H20" i="572"/>
  <c r="F24"/>
  <c r="H19"/>
  <c r="D28"/>
  <c r="H36"/>
  <c r="E32"/>
  <c r="E30"/>
  <c r="D21"/>
  <c r="H30"/>
  <c r="D32"/>
  <c r="G36"/>
  <c r="G21"/>
  <c r="G20" i="576"/>
  <c r="H29"/>
  <c r="E24" i="584"/>
  <c r="F20"/>
  <c r="H28" i="589"/>
  <c r="H22"/>
  <c r="F33" i="593"/>
  <c r="D17"/>
  <c r="G21"/>
  <c r="F19" i="605"/>
  <c r="H24"/>
  <c r="G20" i="580"/>
  <c r="G30"/>
  <c r="F25" i="597"/>
  <c r="F29"/>
  <c r="F18"/>
  <c r="H30" i="601"/>
  <c r="H17"/>
  <c r="H18"/>
  <c r="D16"/>
  <c r="G26" i="609"/>
  <c r="G18"/>
  <c r="E25"/>
  <c r="E35"/>
  <c r="H30" i="613"/>
  <c r="H17"/>
  <c r="F31"/>
  <c r="D32" i="617"/>
  <c r="D19"/>
  <c r="D9"/>
  <c r="H26" i="314"/>
  <c r="G36"/>
  <c r="G20" i="310"/>
  <c r="E35" i="314"/>
  <c r="F31" i="310"/>
  <c r="F18" i="601"/>
  <c r="G23"/>
  <c r="H23"/>
  <c r="D20" i="593"/>
  <c r="F24"/>
  <c r="D23"/>
  <c r="H36"/>
  <c r="F20"/>
  <c r="D21"/>
  <c r="F34"/>
  <c r="D9" i="584"/>
  <c r="D19"/>
  <c r="D32"/>
  <c r="E36"/>
  <c r="G18"/>
  <c r="G31"/>
  <c r="E33" i="576"/>
  <c r="E18"/>
  <c r="E31"/>
  <c r="H24"/>
  <c r="D7"/>
  <c r="E38" s="1"/>
  <c r="E29"/>
  <c r="D9" i="335"/>
  <c r="H32" i="315"/>
  <c r="G21" i="343"/>
  <c r="E23" i="320"/>
  <c r="G22" i="310"/>
  <c r="E35"/>
  <c r="F35"/>
  <c r="H24" i="314"/>
  <c r="H32" i="310"/>
  <c r="D25" i="358"/>
  <c r="G30"/>
  <c r="G17"/>
  <c r="G26"/>
  <c r="H27"/>
  <c r="D7"/>
  <c r="E38" s="1"/>
  <c r="D28" i="355"/>
  <c r="H36"/>
  <c r="G26" i="351"/>
  <c r="D21"/>
  <c r="E33" i="343"/>
  <c r="D32" i="315"/>
  <c r="F22"/>
  <c r="F27" i="314"/>
  <c r="D17"/>
  <c r="E32" i="310"/>
  <c r="F34" i="358"/>
  <c r="F19" i="354"/>
  <c r="H32" i="346"/>
  <c r="F30"/>
  <c r="F27"/>
  <c r="F36" i="327"/>
  <c r="F33" i="310"/>
  <c r="H29" i="354"/>
  <c r="F29" i="350"/>
  <c r="H17"/>
  <c r="D26" i="310"/>
  <c r="G31" i="314"/>
  <c r="E17" i="617"/>
  <c r="F19"/>
  <c r="F32"/>
  <c r="E33" i="613"/>
  <c r="E18"/>
  <c r="E31"/>
  <c r="E32" i="609"/>
  <c r="H17"/>
  <c r="H30"/>
  <c r="G17" i="601"/>
  <c r="E18"/>
  <c r="F36"/>
  <c r="E32" i="597"/>
  <c r="D17"/>
  <c r="F29" i="580"/>
  <c r="F17" i="605"/>
  <c r="F28" i="593"/>
  <c r="H20" i="584"/>
  <c r="D28"/>
  <c r="D24" i="576"/>
  <c r="F25"/>
  <c r="D26" i="572"/>
  <c r="E30" i="346"/>
  <c r="E22"/>
  <c r="G30" i="350"/>
  <c r="E20"/>
  <c r="G32" i="354"/>
  <c r="G21"/>
  <c r="E25" i="358"/>
  <c r="D9" i="350"/>
  <c r="H19" i="342"/>
  <c r="H33"/>
  <c r="E28"/>
  <c r="D25"/>
  <c r="H26" i="338"/>
  <c r="E21"/>
  <c r="E35"/>
  <c r="F20" i="334"/>
  <c r="H34"/>
  <c r="G28"/>
  <c r="D28"/>
  <c r="F28" i="330"/>
  <c r="E22"/>
  <c r="E36"/>
  <c r="F21" i="326"/>
  <c r="F35"/>
  <c r="E29"/>
  <c r="D32"/>
  <c r="H27" i="322"/>
  <c r="G36"/>
  <c r="H35" i="311"/>
  <c r="F25" i="346"/>
  <c r="G19" i="323"/>
  <c r="D17"/>
  <c r="E20"/>
  <c r="F32" i="331"/>
  <c r="D16"/>
  <c r="E24" i="339"/>
  <c r="H20"/>
  <c r="G17"/>
  <c r="F17"/>
  <c r="G33"/>
  <c r="F26" i="347"/>
  <c r="D22"/>
  <c r="D20"/>
  <c r="G28"/>
  <c r="G22"/>
  <c r="G29"/>
  <c r="E26"/>
  <c r="D32"/>
  <c r="G20"/>
  <c r="G19"/>
  <c r="E19"/>
  <c r="E34"/>
  <c r="D17" i="355"/>
  <c r="D30"/>
  <c r="H25"/>
  <c r="G25"/>
  <c r="G27"/>
  <c r="G29"/>
  <c r="E21"/>
  <c r="D32"/>
  <c r="F29"/>
  <c r="H23"/>
  <c r="E23"/>
  <c r="E17"/>
  <c r="G21"/>
  <c r="G23"/>
  <c r="H32" i="602"/>
  <c r="F24"/>
  <c r="F30" i="320"/>
  <c r="H25"/>
  <c r="G30"/>
  <c r="H26"/>
  <c r="D7"/>
  <c r="E38" s="1"/>
  <c r="F35"/>
  <c r="E20"/>
  <c r="F26"/>
  <c r="D25"/>
  <c r="D13"/>
  <c r="G36"/>
  <c r="H34"/>
  <c r="D9"/>
  <c r="E21"/>
  <c r="F19"/>
  <c r="F36"/>
  <c r="G33" i="567"/>
  <c r="G30"/>
  <c r="H20" i="327"/>
  <c r="F34" i="323"/>
  <c r="D20" i="327"/>
  <c r="H26"/>
  <c r="G26" i="331"/>
  <c r="H19"/>
  <c r="E19" i="335"/>
  <c r="D24" i="339"/>
  <c r="H35"/>
  <c r="D17" i="343"/>
  <c r="D31" i="323"/>
  <c r="H26" i="355"/>
  <c r="E32"/>
  <c r="H35" i="351"/>
  <c r="H23"/>
  <c r="D32"/>
  <c r="F29"/>
  <c r="D19"/>
  <c r="G36" i="315"/>
  <c r="D17" i="320"/>
  <c r="G33" i="351"/>
  <c r="D30"/>
  <c r="E25" i="343"/>
  <c r="F18" i="315"/>
  <c r="H31" i="355"/>
  <c r="F21"/>
  <c r="E28" i="323"/>
  <c r="F21"/>
  <c r="F31" i="327"/>
  <c r="G29" i="331"/>
  <c r="F23"/>
  <c r="E18" i="335"/>
  <c r="E36" i="339"/>
  <c r="F31"/>
  <c r="H34" i="343"/>
  <c r="F26"/>
  <c r="E30" i="323"/>
  <c r="F18"/>
  <c r="G22" i="327"/>
  <c r="D29" i="331"/>
  <c r="H30"/>
  <c r="E35" i="335"/>
  <c r="F28"/>
  <c r="E26" i="339"/>
  <c r="H23"/>
  <c r="F35" i="343"/>
  <c r="H25"/>
  <c r="E27" i="323"/>
  <c r="H20"/>
  <c r="G19" i="327"/>
  <c r="D13" i="331"/>
  <c r="F33"/>
  <c r="D16" i="335"/>
  <c r="H25"/>
  <c r="E29" i="339"/>
  <c r="H25"/>
  <c r="E34" i="343"/>
  <c r="H31"/>
  <c r="D31" i="351"/>
  <c r="F28" i="355"/>
  <c r="H34"/>
  <c r="D26"/>
  <c r="E24"/>
  <c r="F22"/>
  <c r="H27" i="351"/>
  <c r="D18"/>
  <c r="E32"/>
  <c r="F35"/>
  <c r="F21"/>
  <c r="D25"/>
  <c r="G31" i="572"/>
  <c r="G18"/>
  <c r="E36"/>
  <c r="D30" i="576"/>
  <c r="D17"/>
  <c r="E28"/>
  <c r="H32" i="584"/>
  <c r="H19"/>
  <c r="D18"/>
  <c r="F34" i="589"/>
  <c r="D21"/>
  <c r="F20"/>
  <c r="H35" i="593"/>
  <c r="E22"/>
  <c r="H22"/>
  <c r="D16"/>
  <c r="F25" i="605"/>
  <c r="F29"/>
  <c r="G30"/>
  <c r="G26" i="580"/>
  <c r="H31"/>
  <c r="E33"/>
  <c r="F28" i="597"/>
  <c r="E18"/>
  <c r="G19"/>
  <c r="D29"/>
  <c r="D30" i="601"/>
  <c r="F21"/>
  <c r="D31"/>
  <c r="G30"/>
  <c r="H34" i="609"/>
  <c r="D28"/>
  <c r="F21"/>
  <c r="G34"/>
  <c r="E21"/>
  <c r="H20"/>
  <c r="H33" i="613"/>
  <c r="E27"/>
  <c r="G20"/>
  <c r="G32"/>
  <c r="G19"/>
  <c r="D16"/>
  <c r="F33" i="617"/>
  <c r="G26"/>
  <c r="E20"/>
  <c r="H31"/>
  <c r="H18"/>
  <c r="E35"/>
  <c r="H23" i="314"/>
  <c r="G17"/>
  <c r="G33"/>
  <c r="H23" i="310"/>
  <c r="G17"/>
  <c r="G33"/>
  <c r="F32"/>
  <c r="E24" i="314"/>
  <c r="E36" i="310"/>
  <c r="F32" i="314"/>
  <c r="F36"/>
  <c r="D29" i="605"/>
  <c r="D22"/>
  <c r="D17"/>
  <c r="D25"/>
  <c r="F35"/>
  <c r="F26"/>
  <c r="H27"/>
  <c r="F21"/>
  <c r="G29"/>
  <c r="G24" i="597"/>
  <c r="H34"/>
  <c r="D20"/>
  <c r="F24"/>
  <c r="F19"/>
  <c r="G27"/>
  <c r="F36"/>
  <c r="E35" i="589"/>
  <c r="H31"/>
  <c r="H21"/>
  <c r="G31"/>
  <c r="E34"/>
  <c r="E21"/>
  <c r="E18"/>
  <c r="E26"/>
  <c r="H34"/>
  <c r="F27" i="580"/>
  <c r="H27"/>
  <c r="H19"/>
  <c r="G29"/>
  <c r="G21"/>
  <c r="E32"/>
  <c r="G33"/>
  <c r="G22"/>
  <c r="H30"/>
  <c r="H29" i="572"/>
  <c r="E21"/>
  <c r="D13"/>
  <c r="E26"/>
  <c r="H34"/>
  <c r="E19"/>
  <c r="H26"/>
  <c r="F19"/>
  <c r="G27"/>
  <c r="D19"/>
  <c r="D24"/>
  <c r="H23" i="576"/>
  <c r="G19"/>
  <c r="H30" i="584"/>
  <c r="H26"/>
  <c r="D32" i="589"/>
  <c r="G36"/>
  <c r="G17"/>
  <c r="E20" i="593"/>
  <c r="D29"/>
  <c r="G22" i="605"/>
  <c r="E17"/>
  <c r="E27" i="580"/>
  <c r="G19"/>
  <c r="H28" i="597"/>
  <c r="D13"/>
  <c r="E28"/>
  <c r="H32" i="601"/>
  <c r="H21"/>
  <c r="H22"/>
  <c r="F26"/>
  <c r="D30" i="609"/>
  <c r="E20"/>
  <c r="G28"/>
  <c r="D29"/>
  <c r="F32" i="613"/>
  <c r="F19"/>
  <c r="E17"/>
  <c r="H33" i="617"/>
  <c r="G20"/>
  <c r="G19"/>
  <c r="H22" i="314"/>
  <c r="G32"/>
  <c r="D20" i="310"/>
  <c r="D32" i="314"/>
  <c r="E25" i="310"/>
  <c r="E34"/>
  <c r="F20" i="601"/>
  <c r="E22"/>
  <c r="H35"/>
  <c r="E21" i="593"/>
  <c r="F21"/>
  <c r="H34"/>
  <c r="E17"/>
  <c r="F19"/>
  <c r="F32"/>
  <c r="G30" i="584"/>
  <c r="F17"/>
  <c r="F30"/>
  <c r="D29"/>
  <c r="D17"/>
  <c r="D30"/>
  <c r="F26" i="576"/>
  <c r="D13"/>
  <c r="G29"/>
  <c r="F18"/>
  <c r="G33"/>
  <c r="G27"/>
  <c r="H20" i="331"/>
  <c r="G18" i="315"/>
  <c r="G19" i="343"/>
  <c r="F20" i="320"/>
  <c r="F27"/>
  <c r="H24"/>
  <c r="D19" i="314"/>
  <c r="H32"/>
  <c r="G18" i="310"/>
  <c r="D23" i="315"/>
  <c r="E24" i="343"/>
  <c r="G19" i="358"/>
  <c r="G25"/>
  <c r="G34"/>
  <c r="D18"/>
  <c r="G24"/>
  <c r="G32" i="355"/>
  <c r="G36"/>
  <c r="H28" i="351"/>
  <c r="G24"/>
  <c r="E33" i="347"/>
  <c r="H21"/>
  <c r="D30" i="343"/>
  <c r="D30" i="331"/>
  <c r="E20" i="315"/>
  <c r="E30"/>
  <c r="E32"/>
  <c r="F28" i="314"/>
  <c r="D31" i="355"/>
  <c r="H24" i="358"/>
  <c r="H19" i="354"/>
  <c r="D30" i="346"/>
  <c r="F36"/>
  <c r="G28" i="331"/>
  <c r="F33" i="314"/>
  <c r="F27" i="358"/>
  <c r="F28" i="354"/>
  <c r="H31" i="350"/>
  <c r="H29" i="310"/>
  <c r="H21" i="314"/>
  <c r="F27" i="617"/>
  <c r="D13"/>
  <c r="G29"/>
  <c r="G21" i="613"/>
  <c r="G35"/>
  <c r="F28"/>
  <c r="G30" i="609"/>
  <c r="F17"/>
  <c r="F30"/>
  <c r="H29" i="601"/>
  <c r="D13"/>
  <c r="F34"/>
  <c r="G17" i="597"/>
  <c r="H31"/>
  <c r="H33"/>
  <c r="F21" i="594"/>
  <c r="F22" i="580"/>
  <c r="F28"/>
  <c r="D16" i="605"/>
  <c r="G30" i="593"/>
  <c r="F30" i="589"/>
  <c r="F19" i="584"/>
  <c r="H21" i="576"/>
  <c r="H18" i="572"/>
  <c r="F33"/>
  <c r="G30" i="346"/>
  <c r="G22"/>
  <c r="G32" i="350"/>
  <c r="E22"/>
  <c r="E33" i="354"/>
  <c r="G22"/>
  <c r="D26"/>
  <c r="D28" i="346"/>
  <c r="H29" i="342"/>
  <c r="G23"/>
  <c r="D13"/>
  <c r="H22" i="338"/>
  <c r="H36"/>
  <c r="G30"/>
  <c r="D26"/>
  <c r="F30" i="334"/>
  <c r="E24"/>
  <c r="D19"/>
  <c r="H23" i="330"/>
  <c r="G17"/>
  <c r="E32"/>
  <c r="D31"/>
  <c r="F30" i="326"/>
  <c r="E25"/>
  <c r="D9"/>
  <c r="H22" i="322"/>
  <c r="E31"/>
  <c r="F30" i="311"/>
  <c r="D32"/>
  <c r="H18" i="322"/>
  <c r="H19"/>
  <c r="H21"/>
  <c r="H23"/>
  <c r="F25"/>
  <c r="F27"/>
  <c r="F29"/>
  <c r="H30"/>
  <c r="H32"/>
  <c r="H34"/>
  <c r="H35"/>
  <c r="G17"/>
  <c r="G19"/>
  <c r="E21"/>
  <c r="E23"/>
  <c r="E25"/>
  <c r="G26"/>
  <c r="G28"/>
  <c r="G30"/>
  <c r="G31"/>
  <c r="G33"/>
  <c r="G35"/>
  <c r="D7"/>
  <c r="E38" s="1"/>
  <c r="D9"/>
  <c r="D21"/>
  <c r="D28"/>
  <c r="D24"/>
  <c r="F17" i="311"/>
  <c r="F18"/>
  <c r="F20"/>
  <c r="F22"/>
  <c r="H23"/>
  <c r="H25"/>
  <c r="H27"/>
  <c r="F29"/>
  <c r="F31"/>
  <c r="F33"/>
  <c r="F34"/>
  <c r="F36"/>
  <c r="D17"/>
  <c r="G17"/>
  <c r="G19"/>
  <c r="G21"/>
  <c r="E23"/>
  <c r="E25"/>
  <c r="G27"/>
  <c r="E30"/>
  <c r="E33"/>
  <c r="G35"/>
  <c r="D18"/>
  <c r="D30"/>
  <c r="D29"/>
  <c r="E35" i="315"/>
  <c r="H35"/>
  <c r="D29"/>
  <c r="E22"/>
  <c r="F23"/>
  <c r="E31"/>
  <c r="H31"/>
  <c r="F32"/>
  <c r="H18"/>
  <c r="H34"/>
  <c r="G28"/>
  <c r="H25" i="323"/>
  <c r="E21"/>
  <c r="D16"/>
  <c r="F35"/>
  <c r="E25"/>
  <c r="E34"/>
  <c r="F17"/>
  <c r="F22" i="327"/>
  <c r="H35"/>
  <c r="E34"/>
  <c r="H29"/>
  <c r="E19"/>
  <c r="F23"/>
  <c r="G28"/>
  <c r="F18" i="331"/>
  <c r="H29"/>
  <c r="E30"/>
  <c r="H23"/>
  <c r="H36"/>
  <c r="D23"/>
  <c r="G22"/>
  <c r="D18" i="335"/>
  <c r="H21"/>
  <c r="G22"/>
  <c r="D23"/>
  <c r="D24"/>
  <c r="G31"/>
  <c r="G36"/>
  <c r="F34"/>
  <c r="F28" i="339"/>
  <c r="H36"/>
  <c r="G19"/>
  <c r="E23"/>
  <c r="F21"/>
  <c r="G30"/>
  <c r="D18"/>
  <c r="G34" i="343"/>
  <c r="D9"/>
  <c r="G20"/>
  <c r="G22"/>
  <c r="G24"/>
  <c r="E32"/>
  <c r="G27"/>
  <c r="F29"/>
  <c r="D28" i="347"/>
  <c r="F24"/>
  <c r="H32"/>
  <c r="G17"/>
  <c r="D25"/>
  <c r="G30"/>
  <c r="E27"/>
  <c r="E32"/>
  <c r="D13"/>
  <c r="H18"/>
  <c r="H26" i="351"/>
  <c r="G32"/>
  <c r="F34"/>
  <c r="D29"/>
  <c r="G20"/>
  <c r="F17"/>
  <c r="F27"/>
  <c r="E18"/>
  <c r="E30"/>
  <c r="D23"/>
  <c r="H19"/>
  <c r="H31"/>
  <c r="D18" i="355"/>
  <c r="F31"/>
  <c r="H17"/>
  <c r="H33"/>
  <c r="H24"/>
  <c r="G33"/>
  <c r="E25"/>
  <c r="E19"/>
  <c r="G34"/>
  <c r="F18"/>
  <c r="E18"/>
  <c r="E30"/>
  <c r="D20"/>
  <c r="H24" i="359"/>
  <c r="D18"/>
  <c r="F28" i="573"/>
  <c r="E25"/>
  <c r="H23"/>
  <c r="F19" i="577"/>
  <c r="D17"/>
  <c r="H20"/>
  <c r="E34"/>
  <c r="H21" i="586"/>
  <c r="G35"/>
  <c r="F34" i="590"/>
  <c r="G34"/>
  <c r="G20"/>
  <c r="E21"/>
  <c r="E28"/>
  <c r="F34" i="594"/>
  <c r="E28"/>
  <c r="F25"/>
  <c r="H21"/>
  <c r="D22"/>
  <c r="F31" i="598"/>
  <c r="F23"/>
  <c r="E34" i="602"/>
  <c r="D18"/>
  <c r="E18"/>
  <c r="F27"/>
  <c r="G26"/>
  <c r="D31"/>
  <c r="F32"/>
  <c r="E27"/>
  <c r="G35" i="606"/>
  <c r="G25"/>
  <c r="D7"/>
  <c r="E38" s="1"/>
  <c r="E32"/>
  <c r="F35"/>
  <c r="E31"/>
  <c r="E19"/>
  <c r="E22"/>
  <c r="E27" i="610"/>
  <c r="G26"/>
  <c r="F24"/>
  <c r="E22" i="320"/>
  <c r="H21"/>
  <c r="G33"/>
  <c r="D24"/>
  <c r="G28"/>
  <c r="H32"/>
  <c r="D26"/>
  <c r="E29"/>
  <c r="F33"/>
  <c r="F17"/>
  <c r="F24"/>
  <c r="E36"/>
  <c r="E27" i="311"/>
  <c r="G29"/>
  <c r="E32"/>
  <c r="E35"/>
  <c r="D16"/>
  <c r="D25"/>
  <c r="D26"/>
  <c r="E35" i="350"/>
  <c r="E33"/>
  <c r="E31"/>
  <c r="E29"/>
  <c r="E27"/>
  <c r="E25"/>
  <c r="E23"/>
  <c r="E21"/>
  <c r="E19"/>
  <c r="E17"/>
  <c r="E36" i="354"/>
  <c r="E34"/>
  <c r="E32"/>
  <c r="E30"/>
  <c r="E28"/>
  <c r="E26"/>
  <c r="E24"/>
  <c r="E22"/>
  <c r="E20"/>
  <c r="E18"/>
  <c r="E17" i="358"/>
  <c r="D17" i="354"/>
  <c r="D20"/>
  <c r="D32"/>
  <c r="D31"/>
  <c r="D21" i="350"/>
  <c r="D23"/>
  <c r="D22"/>
  <c r="D19" i="346"/>
  <c r="D22"/>
  <c r="F18" i="342"/>
  <c r="F21"/>
  <c r="H23"/>
  <c r="F26"/>
  <c r="F29"/>
  <c r="H31"/>
  <c r="F34"/>
  <c r="E17"/>
  <c r="G19"/>
  <c r="E22"/>
  <c r="E25"/>
  <c r="G27"/>
  <c r="E30"/>
  <c r="E33"/>
  <c r="G35"/>
  <c r="D17"/>
  <c r="D20"/>
  <c r="D32"/>
  <c r="F19" i="338"/>
  <c r="H21"/>
  <c r="H24"/>
  <c r="F27"/>
  <c r="H29"/>
  <c r="H32"/>
  <c r="F35"/>
  <c r="G17"/>
  <c r="G20"/>
  <c r="E23"/>
  <c r="G25"/>
  <c r="G28"/>
  <c r="E31"/>
  <c r="G33"/>
  <c r="G36"/>
  <c r="D21"/>
  <c r="D23"/>
  <c r="F18" i="334"/>
  <c r="H20"/>
  <c r="F23"/>
  <c r="F26"/>
  <c r="H28"/>
  <c r="F31"/>
  <c r="F34"/>
  <c r="H36"/>
  <c r="E19"/>
  <c r="E22"/>
  <c r="G24"/>
  <c r="E27"/>
  <c r="E30"/>
  <c r="G32"/>
  <c r="E35"/>
  <c r="D17"/>
  <c r="D18"/>
  <c r="D30"/>
  <c r="H19" i="330"/>
  <c r="F22"/>
  <c r="H24"/>
  <c r="H27"/>
  <c r="F30"/>
  <c r="H32"/>
  <c r="H35"/>
  <c r="E18"/>
  <c r="G20"/>
  <c r="G23"/>
  <c r="E26"/>
  <c r="G28"/>
  <c r="G31"/>
  <c r="E34"/>
  <c r="G36"/>
  <c r="D16"/>
  <c r="D25"/>
  <c r="H17" i="326"/>
  <c r="F20"/>
  <c r="F23"/>
  <c r="H25"/>
  <c r="F28"/>
  <c r="F31"/>
  <c r="H33"/>
  <c r="F36"/>
  <c r="E19"/>
  <c r="G21"/>
  <c r="E24"/>
  <c r="E27"/>
  <c r="G29"/>
  <c r="E32"/>
  <c r="E35"/>
  <c r="D13"/>
  <c r="D18"/>
  <c r="D30"/>
  <c r="H17" i="322"/>
  <c r="H20"/>
  <c r="F23"/>
  <c r="H25"/>
  <c r="H28"/>
  <c r="F31"/>
  <c r="H33"/>
  <c r="H36"/>
  <c r="E19"/>
  <c r="G21"/>
  <c r="G24"/>
  <c r="E27"/>
  <c r="G29"/>
  <c r="G32"/>
  <c r="E35"/>
  <c r="D13"/>
  <c r="D20"/>
  <c r="D30"/>
  <c r="F19" i="311"/>
  <c r="H21"/>
  <c r="F24"/>
  <c r="F27"/>
  <c r="H29"/>
  <c r="F32"/>
  <c r="F35"/>
  <c r="D13"/>
  <c r="E18"/>
  <c r="E21"/>
  <c r="G23"/>
  <c r="E26"/>
  <c r="E29"/>
  <c r="G31"/>
  <c r="E34"/>
  <c r="D9"/>
  <c r="D23"/>
  <c r="H24" i="350"/>
  <c r="F17" i="358"/>
  <c r="F33" i="321"/>
  <c r="F36" i="182"/>
  <c r="G21"/>
  <c r="F27"/>
  <c r="D7"/>
  <c r="E38" s="1"/>
  <c r="D28"/>
  <c r="E31"/>
  <c r="F28"/>
  <c r="E22"/>
  <c r="D17"/>
  <c r="H26"/>
  <c r="G20"/>
  <c r="G36"/>
  <c r="H27"/>
  <c r="D13"/>
  <c r="E21"/>
  <c r="F33"/>
  <c r="G19"/>
  <c r="D16"/>
  <c r="F20"/>
  <c r="E30"/>
  <c r="H18"/>
  <c r="H34"/>
  <c r="G28"/>
  <c r="F25"/>
  <c r="H33"/>
  <c r="D9"/>
  <c r="D22"/>
  <c r="F30"/>
  <c r="E24"/>
  <c r="D24"/>
  <c r="H28"/>
  <c r="G22"/>
  <c r="D19"/>
  <c r="G17"/>
  <c r="F23"/>
  <c r="E33"/>
  <c r="F29" i="567"/>
  <c r="D31"/>
  <c r="H30"/>
  <c r="H19"/>
  <c r="H24"/>
  <c r="G18"/>
  <c r="D9"/>
  <c r="D29"/>
  <c r="F36"/>
  <c r="H23"/>
  <c r="D22"/>
  <c r="D32"/>
  <c r="D24"/>
  <c r="H25"/>
  <c r="G29"/>
  <c r="E26"/>
  <c r="E18"/>
  <c r="G22"/>
  <c r="E36"/>
  <c r="D13" i="606"/>
  <c r="H21"/>
  <c r="D22"/>
  <c r="F19" i="602"/>
  <c r="H20"/>
  <c r="E26" i="315"/>
  <c r="D13"/>
  <c r="D25"/>
  <c r="G29"/>
  <c r="E19"/>
  <c r="F30"/>
  <c r="H19"/>
  <c r="D18"/>
  <c r="G27"/>
  <c r="E17"/>
  <c r="F28"/>
  <c r="H17"/>
  <c r="E36"/>
  <c r="G25"/>
  <c r="D7"/>
  <c r="E38" s="1"/>
  <c r="F26"/>
  <c r="E21"/>
  <c r="H29"/>
  <c r="H20"/>
  <c r="H28"/>
  <c r="H36"/>
  <c r="G22"/>
  <c r="G30"/>
  <c r="D20"/>
  <c r="F27"/>
  <c r="D16"/>
  <c r="E27"/>
  <c r="D17"/>
  <c r="H27"/>
  <c r="F17"/>
  <c r="G35"/>
  <c r="E25"/>
  <c r="F36"/>
  <c r="H25"/>
  <c r="D31"/>
  <c r="G33"/>
  <c r="E23"/>
  <c r="F34"/>
  <c r="H23"/>
  <c r="G31"/>
  <c r="E18"/>
  <c r="H22"/>
  <c r="H30"/>
  <c r="D19"/>
  <c r="G24"/>
  <c r="G32"/>
  <c r="D28"/>
  <c r="D30" i="323"/>
  <c r="G29"/>
  <c r="H33"/>
  <c r="H17"/>
  <c r="E26"/>
  <c r="H24"/>
  <c r="E32"/>
  <c r="H30"/>
  <c r="D21"/>
  <c r="G27"/>
  <c r="H31"/>
  <c r="D25"/>
  <c r="E23"/>
  <c r="F22"/>
  <c r="E29"/>
  <c r="F28"/>
  <c r="G35"/>
  <c r="H23"/>
  <c r="H32"/>
  <c r="G18"/>
  <c r="D23"/>
  <c r="F24"/>
  <c r="E36"/>
  <c r="F31"/>
  <c r="G32"/>
  <c r="F23"/>
  <c r="G24"/>
  <c r="D32"/>
  <c r="E17"/>
  <c r="D20"/>
  <c r="G21"/>
  <c r="G36"/>
  <c r="D29"/>
  <c r="F20"/>
  <c r="H34"/>
  <c r="H18"/>
  <c r="D26" i="327"/>
  <c r="E26"/>
  <c r="F30"/>
  <c r="D24"/>
  <c r="G20"/>
  <c r="F19"/>
  <c r="G26"/>
  <c r="F25"/>
  <c r="D17"/>
  <c r="E24"/>
  <c r="F28"/>
  <c r="D7"/>
  <c r="E38" s="1"/>
  <c r="G17"/>
  <c r="D28"/>
  <c r="G23"/>
  <c r="H22"/>
  <c r="E32"/>
  <c r="F20"/>
  <c r="F27"/>
  <c r="F33"/>
  <c r="D19"/>
  <c r="D30"/>
  <c r="H34"/>
  <c r="G35"/>
  <c r="H31"/>
  <c r="E33"/>
  <c r="H36"/>
  <c r="D16"/>
  <c r="E18"/>
  <c r="E31"/>
  <c r="D9"/>
  <c r="D31"/>
  <c r="H33"/>
  <c r="D18" i="331"/>
  <c r="E22"/>
  <c r="F26"/>
  <c r="G35"/>
  <c r="H34"/>
  <c r="D24"/>
  <c r="G20"/>
  <c r="F19"/>
  <c r="E36"/>
  <c r="E20"/>
  <c r="F24"/>
  <c r="E33"/>
  <c r="H31"/>
  <c r="D7"/>
  <c r="E38" s="1"/>
  <c r="G17"/>
  <c r="E28"/>
  <c r="D21"/>
  <c r="F21"/>
  <c r="F27"/>
  <c r="E27"/>
  <c r="F31"/>
  <c r="G21"/>
  <c r="H22"/>
  <c r="G23"/>
  <c r="D28"/>
  <c r="H35"/>
  <c r="D9"/>
  <c r="H17"/>
  <c r="E19"/>
  <c r="D19"/>
  <c r="D32"/>
  <c r="F34"/>
  <c r="E25"/>
  <c r="E31"/>
  <c r="G32"/>
  <c r="D31"/>
  <c r="G30" i="335"/>
  <c r="H34"/>
  <c r="H18"/>
  <c r="G27"/>
  <c r="F26"/>
  <c r="G33"/>
  <c r="F32"/>
  <c r="D25"/>
  <c r="G28"/>
  <c r="H32"/>
  <c r="D32"/>
  <c r="E25"/>
  <c r="H23"/>
  <c r="E31"/>
  <c r="H29"/>
  <c r="G20"/>
  <c r="G35"/>
  <c r="D22"/>
  <c r="F19"/>
  <c r="E21"/>
  <c r="F31"/>
  <c r="E32"/>
  <c r="F23"/>
  <c r="E24"/>
  <c r="D30"/>
  <c r="F22"/>
  <c r="G23"/>
  <c r="D20"/>
  <c r="H26"/>
  <c r="E17"/>
  <c r="E23"/>
  <c r="D28"/>
  <c r="E26"/>
  <c r="H35"/>
  <c r="D19" i="339"/>
  <c r="G24"/>
  <c r="D16"/>
  <c r="F36"/>
  <c r="F20"/>
  <c r="E30"/>
  <c r="H30"/>
  <c r="D20"/>
  <c r="G22"/>
  <c r="E35"/>
  <c r="F34"/>
  <c r="F18"/>
  <c r="G27"/>
  <c r="H28"/>
  <c r="D30"/>
  <c r="F26"/>
  <c r="E17"/>
  <c r="D23"/>
  <c r="E28"/>
  <c r="D7"/>
  <c r="E38" s="1"/>
  <c r="H21"/>
  <c r="E18"/>
  <c r="D13"/>
  <c r="H31"/>
  <c r="G31"/>
  <c r="F27"/>
  <c r="G25"/>
  <c r="G32"/>
  <c r="E27"/>
  <c r="D21"/>
  <c r="H22"/>
  <c r="F33"/>
  <c r="F25"/>
  <c r="F29"/>
  <c r="D26" i="343"/>
  <c r="F19"/>
  <c r="D28"/>
  <c r="H18"/>
  <c r="G18"/>
  <c r="D19"/>
  <c r="F21"/>
  <c r="D29"/>
  <c r="H20"/>
  <c r="H35"/>
  <c r="E35"/>
  <c r="F24"/>
  <c r="E26"/>
  <c r="E17"/>
  <c r="E28"/>
  <c r="E19"/>
  <c r="E30"/>
  <c r="E21"/>
  <c r="G33"/>
  <c r="G25"/>
  <c r="G17"/>
  <c r="H23"/>
  <c r="D18"/>
  <c r="H29"/>
  <c r="D23"/>
  <c r="F18"/>
  <c r="G35"/>
  <c r="F27"/>
  <c r="H26"/>
  <c r="E18"/>
  <c r="G28"/>
  <c r="E20"/>
  <c r="G30"/>
  <c r="E22"/>
  <c r="G32"/>
  <c r="G31"/>
  <c r="G23"/>
  <c r="H36"/>
  <c r="H23" i="347"/>
  <c r="F31"/>
  <c r="H27"/>
  <c r="F35"/>
  <c r="F19"/>
  <c r="D17"/>
  <c r="D7"/>
  <c r="E38" s="1"/>
  <c r="F32"/>
  <c r="H24"/>
  <c r="H36"/>
  <c r="F21"/>
  <c r="E23"/>
  <c r="G33"/>
  <c r="F29"/>
  <c r="E25"/>
  <c r="G35"/>
  <c r="G21"/>
  <c r="G32"/>
  <c r="E30"/>
  <c r="E22"/>
  <c r="H29"/>
  <c r="D18"/>
  <c r="F18"/>
  <c r="F34"/>
  <c r="H26"/>
  <c r="F33"/>
  <c r="G25"/>
  <c r="G36"/>
  <c r="E17"/>
  <c r="G27"/>
  <c r="F17"/>
  <c r="G24"/>
  <c r="E35"/>
  <c r="G34"/>
  <c r="E36"/>
  <c r="E28"/>
  <c r="E20"/>
  <c r="H18" i="351"/>
  <c r="H34"/>
  <c r="E27"/>
  <c r="D22"/>
  <c r="F26"/>
  <c r="E21"/>
  <c r="G31"/>
  <c r="H20"/>
  <c r="H36"/>
  <c r="G25"/>
  <c r="G36"/>
  <c r="G22"/>
  <c r="F24"/>
  <c r="G35"/>
  <c r="F28"/>
  <c r="D20"/>
  <c r="F23"/>
  <c r="F31"/>
  <c r="E20"/>
  <c r="E28"/>
  <c r="E36"/>
  <c r="D17"/>
  <c r="H21"/>
  <c r="H29"/>
  <c r="H22"/>
  <c r="E19"/>
  <c r="G29"/>
  <c r="D9"/>
  <c r="F30"/>
  <c r="G23"/>
  <c r="G34"/>
  <c r="H24"/>
  <c r="G17"/>
  <c r="G28"/>
  <c r="E25"/>
  <c r="D9" i="355"/>
  <c r="D23"/>
  <c r="F17"/>
  <c r="F25"/>
  <c r="F33"/>
  <c r="D22"/>
  <c r="H19"/>
  <c r="H27"/>
  <c r="H35"/>
  <c r="G17"/>
  <c r="G28"/>
  <c r="D25"/>
  <c r="G19"/>
  <c r="G30"/>
  <c r="H20"/>
  <c r="G24"/>
  <c r="E35"/>
  <c r="D29"/>
  <c r="F26"/>
  <c r="E20"/>
  <c r="E28"/>
  <c r="E36"/>
  <c r="H22"/>
  <c r="F36"/>
  <c r="D21"/>
  <c r="G18"/>
  <c r="D24"/>
  <c r="F19"/>
  <c r="F27"/>
  <c r="F35"/>
  <c r="D13"/>
  <c r="H21"/>
  <c r="H29"/>
  <c r="D19"/>
  <c r="G20"/>
  <c r="E31"/>
  <c r="F24"/>
  <c r="G22"/>
  <c r="E33"/>
  <c r="F32"/>
  <c r="E27"/>
  <c r="G31"/>
  <c r="H28"/>
  <c r="D32" i="359"/>
  <c r="F33"/>
  <c r="F31"/>
  <c r="H21"/>
  <c r="F36"/>
  <c r="G32"/>
  <c r="E20"/>
  <c r="F17"/>
  <c r="D13"/>
  <c r="E23"/>
  <c r="H29" i="573"/>
  <c r="E23"/>
  <c r="D16"/>
  <c r="E24"/>
  <c r="D28"/>
  <c r="D19"/>
  <c r="G35"/>
  <c r="G28"/>
  <c r="D22"/>
  <c r="F35"/>
  <c r="H21"/>
  <c r="D23"/>
  <c r="E22"/>
  <c r="H31"/>
  <c r="H18"/>
  <c r="H36"/>
  <c r="E33"/>
  <c r="D20"/>
  <c r="H17"/>
  <c r="F26"/>
  <c r="H30"/>
  <c r="H33"/>
  <c r="G30" i="577"/>
  <c r="D24"/>
  <c r="G17"/>
  <c r="H25"/>
  <c r="F30"/>
  <c r="H32"/>
  <c r="G36"/>
  <c r="F29"/>
  <c r="H22"/>
  <c r="D9"/>
  <c r="F23"/>
  <c r="F25"/>
  <c r="D23"/>
  <c r="F27"/>
  <c r="F32"/>
  <c r="F17"/>
  <c r="G32"/>
  <c r="D26"/>
  <c r="D30"/>
  <c r="D28"/>
  <c r="F26" i="581"/>
  <c r="F28"/>
  <c r="H33"/>
  <c r="F24"/>
  <c r="E24"/>
  <c r="F17"/>
  <c r="D31"/>
  <c r="G29"/>
  <c r="E33"/>
  <c r="D9"/>
  <c r="D20"/>
  <c r="E33" i="586"/>
  <c r="D20"/>
  <c r="H17"/>
  <c r="G28"/>
  <c r="F35"/>
  <c r="D23"/>
  <c r="D22"/>
  <c r="F17"/>
  <c r="F26"/>
  <c r="H35"/>
  <c r="H30"/>
  <c r="F31" i="590"/>
  <c r="H24"/>
  <c r="F18"/>
  <c r="G27"/>
  <c r="H33"/>
  <c r="D28"/>
  <c r="D31"/>
  <c r="F24"/>
  <c r="D18"/>
  <c r="G26"/>
  <c r="D32"/>
  <c r="E26"/>
  <c r="H27"/>
  <c r="F33"/>
  <c r="D19"/>
  <c r="E35"/>
  <c r="G21"/>
  <c r="D21"/>
  <c r="H31" i="594"/>
  <c r="E25"/>
  <c r="H18"/>
  <c r="F28"/>
  <c r="H36"/>
  <c r="D32"/>
  <c r="D19"/>
  <c r="F31"/>
  <c r="H24"/>
  <c r="F18"/>
  <c r="G27"/>
  <c r="H34"/>
  <c r="F30"/>
  <c r="F17"/>
  <c r="E35"/>
  <c r="G21"/>
  <c r="D21"/>
  <c r="H23"/>
  <c r="G28"/>
  <c r="F35"/>
  <c r="D23"/>
  <c r="G31" i="598"/>
  <c r="D9"/>
  <c r="F17"/>
  <c r="G32"/>
  <c r="D24"/>
  <c r="H25"/>
  <c r="H22"/>
  <c r="F34"/>
  <c r="E22"/>
  <c r="G17"/>
  <c r="G36" i="602"/>
  <c r="G32"/>
  <c r="F29"/>
  <c r="D26"/>
  <c r="H22"/>
  <c r="G19"/>
  <c r="D9"/>
  <c r="D30"/>
  <c r="F23"/>
  <c r="D17"/>
  <c r="E26"/>
  <c r="H33"/>
  <c r="G20"/>
  <c r="E36"/>
  <c r="E32"/>
  <c r="D29"/>
  <c r="G25"/>
  <c r="F22"/>
  <c r="E19"/>
  <c r="F36"/>
  <c r="E29"/>
  <c r="G22"/>
  <c r="D7"/>
  <c r="E38" s="1"/>
  <c r="G24"/>
  <c r="D32"/>
  <c r="D19"/>
  <c r="G30"/>
  <c r="D24"/>
  <c r="G17"/>
  <c r="H25"/>
  <c r="E31"/>
  <c r="F25"/>
  <c r="G34"/>
  <c r="H27"/>
  <c r="E21"/>
  <c r="F33"/>
  <c r="E20"/>
  <c r="H19"/>
  <c r="E34" i="606"/>
  <c r="G30"/>
  <c r="F27"/>
  <c r="D24"/>
  <c r="H20"/>
  <c r="G17"/>
  <c r="F32"/>
  <c r="H25"/>
  <c r="F19"/>
  <c r="F30"/>
  <c r="F17"/>
  <c r="G24"/>
  <c r="G33"/>
  <c r="E30"/>
  <c r="H26"/>
  <c r="G23"/>
  <c r="F20"/>
  <c r="E17"/>
  <c r="G31"/>
  <c r="D25"/>
  <c r="G18"/>
  <c r="H28"/>
  <c r="H36"/>
  <c r="D23"/>
  <c r="H31"/>
  <c r="E25"/>
  <c r="H18"/>
  <c r="F28"/>
  <c r="H35"/>
  <c r="G29"/>
  <c r="E36"/>
  <c r="D29"/>
  <c r="F22"/>
  <c r="F36"/>
  <c r="G22"/>
  <c r="H23"/>
  <c r="E18"/>
  <c r="G34" i="610"/>
  <c r="H27"/>
  <c r="E21"/>
  <c r="F33"/>
  <c r="E20"/>
  <c r="H19"/>
  <c r="E34"/>
  <c r="F27"/>
  <c r="H20"/>
  <c r="F32"/>
  <c r="F19"/>
  <c r="E18"/>
  <c r="D31"/>
  <c r="D18"/>
  <c r="H32"/>
  <c r="D24"/>
  <c r="H25"/>
  <c r="F25"/>
  <c r="G30"/>
  <c r="G17"/>
  <c r="E31"/>
  <c r="F33" i="614"/>
  <c r="H30"/>
  <c r="D19"/>
  <c r="F26"/>
  <c r="H34"/>
  <c r="F33" i="618"/>
  <c r="E32"/>
  <c r="D7"/>
  <c r="E38" s="1"/>
  <c r="E19"/>
  <c r="H27"/>
  <c r="H19"/>
  <c r="H27" i="320"/>
  <c r="F18"/>
  <c r="F34"/>
  <c r="E30"/>
  <c r="D31"/>
  <c r="H29"/>
  <c r="G25"/>
  <c r="D23"/>
  <c r="D28"/>
  <c r="G34"/>
  <c r="G26"/>
  <c r="G18"/>
  <c r="H30"/>
  <c r="H22"/>
  <c r="D30"/>
  <c r="E35"/>
  <c r="E27"/>
  <c r="E19"/>
  <c r="F31"/>
  <c r="F23"/>
  <c r="F28"/>
  <c r="E24"/>
  <c r="D18"/>
  <c r="F22"/>
  <c r="E18"/>
  <c r="E34"/>
  <c r="H17"/>
  <c r="H33"/>
  <c r="G29"/>
  <c r="D20"/>
  <c r="G32"/>
  <c r="G24"/>
  <c r="H36"/>
  <c r="H28"/>
  <c r="H20"/>
  <c r="D21"/>
  <c r="E33"/>
  <c r="E25"/>
  <c r="E17"/>
  <c r="F29"/>
  <c r="F21"/>
  <c r="F32"/>
  <c r="E28"/>
  <c r="D22"/>
  <c r="F22" i="567"/>
  <c r="G17"/>
  <c r="H34" i="312"/>
  <c r="D26"/>
  <c r="E34"/>
  <c r="F30"/>
  <c r="F32" i="316"/>
  <c r="E17"/>
  <c r="F17"/>
  <c r="H35"/>
  <c r="G18" i="344"/>
  <c r="E34"/>
  <c r="H22" i="352"/>
  <c r="D28"/>
  <c r="F31"/>
  <c r="F18"/>
  <c r="G18"/>
  <c r="G34"/>
  <c r="D23"/>
  <c r="E30"/>
  <c r="H28"/>
  <c r="F21"/>
  <c r="D31"/>
  <c r="F30"/>
  <c r="G24"/>
  <c r="H21"/>
  <c r="E20"/>
  <c r="E36"/>
  <c r="G36" i="570"/>
  <c r="D21"/>
  <c r="H36"/>
  <c r="H24"/>
  <c r="F19"/>
  <c r="H34"/>
  <c r="G21"/>
  <c r="H22" i="574"/>
  <c r="H25"/>
  <c r="D9"/>
  <c r="G33"/>
  <c r="E24"/>
  <c r="F24"/>
  <c r="H29"/>
  <c r="F33" i="578"/>
  <c r="H22"/>
  <c r="F19"/>
  <c r="G31"/>
  <c r="H31"/>
  <c r="F17"/>
  <c r="H28" i="582"/>
  <c r="D18"/>
  <c r="D7"/>
  <c r="E38" s="1"/>
  <c r="G26"/>
  <c r="E27"/>
  <c r="H31"/>
  <c r="G32"/>
  <c r="G32" i="587"/>
  <c r="H28"/>
  <c r="D22"/>
  <c r="H17"/>
  <c r="F17"/>
  <c r="F32"/>
  <c r="D16"/>
  <c r="E31" i="591"/>
  <c r="G22"/>
  <c r="E32"/>
  <c r="G32"/>
  <c r="H18"/>
  <c r="F33"/>
  <c r="G26"/>
  <c r="E20"/>
  <c r="F31"/>
  <c r="F18"/>
  <c r="G35"/>
  <c r="H30"/>
  <c r="E22"/>
  <c r="G30"/>
  <c r="D31"/>
  <c r="E17"/>
  <c r="G31"/>
  <c r="D25"/>
  <c r="G18"/>
  <c r="E28"/>
  <c r="G34"/>
  <c r="G28"/>
  <c r="H33" i="595"/>
  <c r="E29"/>
  <c r="D25"/>
  <c r="G20"/>
  <c r="D7"/>
  <c r="E38" s="1"/>
  <c r="D29"/>
  <c r="D20"/>
  <c r="E25"/>
  <c r="F29"/>
  <c r="H34"/>
  <c r="D28"/>
  <c r="F21"/>
  <c r="E35"/>
  <c r="G21"/>
  <c r="F20"/>
  <c r="D32"/>
  <c r="G27"/>
  <c r="F23"/>
  <c r="D19"/>
  <c r="E34"/>
  <c r="G25"/>
  <c r="D16"/>
  <c r="H18"/>
  <c r="H22"/>
  <c r="H32"/>
  <c r="E26"/>
  <c r="H19"/>
  <c r="F31"/>
  <c r="F18"/>
  <c r="G34"/>
  <c r="F26" i="599"/>
  <c r="H36"/>
  <c r="G29"/>
  <c r="D23"/>
  <c r="D13"/>
  <c r="D24"/>
  <c r="D26"/>
  <c r="F20"/>
  <c r="D30"/>
  <c r="F23"/>
  <c r="D17"/>
  <c r="H24"/>
  <c r="H27"/>
  <c r="D22"/>
  <c r="H35"/>
  <c r="F22"/>
  <c r="H34"/>
  <c r="D28"/>
  <c r="F21"/>
  <c r="E34"/>
  <c r="H20"/>
  <c r="G19"/>
  <c r="F35"/>
  <c r="F28"/>
  <c r="H21"/>
  <c r="E35"/>
  <c r="G21"/>
  <c r="E21"/>
  <c r="F25" i="603"/>
  <c r="F29"/>
  <c r="H30"/>
  <c r="E24"/>
  <c r="H17"/>
  <c r="F23"/>
  <c r="D18"/>
  <c r="F36"/>
  <c r="E29"/>
  <c r="G22"/>
  <c r="H36" i="607"/>
  <c r="H34"/>
  <c r="H32"/>
  <c r="E31"/>
  <c r="G29"/>
  <c r="D28"/>
  <c r="E26"/>
  <c r="G24"/>
  <c r="D23"/>
  <c r="F21"/>
  <c r="H19"/>
  <c r="E18"/>
  <c r="D13"/>
  <c r="E34"/>
  <c r="G30"/>
  <c r="F27"/>
  <c r="D24"/>
  <c r="H20"/>
  <c r="G17"/>
  <c r="G32"/>
  <c r="D26"/>
  <c r="G19"/>
  <c r="G33"/>
  <c r="H26"/>
  <c r="F20"/>
  <c r="F36"/>
  <c r="F34"/>
  <c r="F32"/>
  <c r="H30"/>
  <c r="E29"/>
  <c r="G27"/>
  <c r="H25"/>
  <c r="E24"/>
  <c r="G22"/>
  <c r="D21"/>
  <c r="F19"/>
  <c r="H17"/>
  <c r="D7"/>
  <c r="E38" s="1"/>
  <c r="E33"/>
  <c r="H29"/>
  <c r="F26"/>
  <c r="E23"/>
  <c r="D20"/>
  <c r="D16"/>
  <c r="D31"/>
  <c r="F24"/>
  <c r="D18"/>
  <c r="H31"/>
  <c r="E25"/>
  <c r="H18"/>
  <c r="F31" i="612"/>
  <c r="F34"/>
  <c r="G28"/>
  <c r="G22"/>
  <c r="F35" i="615"/>
  <c r="G21"/>
  <c r="D32"/>
  <c r="G36"/>
  <c r="F36" i="619"/>
  <c r="F34"/>
  <c r="F32"/>
  <c r="H30"/>
  <c r="E29"/>
  <c r="G27"/>
  <c r="H25"/>
  <c r="E24"/>
  <c r="G22"/>
  <c r="D21"/>
  <c r="F19"/>
  <c r="H17"/>
  <c r="D7"/>
  <c r="E38" s="1"/>
  <c r="E33"/>
  <c r="H29"/>
  <c r="F26"/>
  <c r="E23"/>
  <c r="D20"/>
  <c r="D16"/>
  <c r="E30"/>
  <c r="G23"/>
  <c r="E17"/>
  <c r="D31"/>
  <c r="F24"/>
  <c r="D18"/>
  <c r="H35"/>
  <c r="H33"/>
  <c r="D32"/>
  <c r="F30"/>
  <c r="H28"/>
  <c r="E27"/>
  <c r="F25"/>
  <c r="H23"/>
  <c r="E22"/>
  <c r="G20"/>
  <c r="D19"/>
  <c r="F17"/>
  <c r="E36"/>
  <c r="E32"/>
  <c r="D29"/>
  <c r="G25"/>
  <c r="F22"/>
  <c r="E19"/>
  <c r="G35"/>
  <c r="G28"/>
  <c r="D22"/>
  <c r="G36"/>
  <c r="F29"/>
  <c r="H22"/>
  <c r="D9"/>
  <c r="D25" i="319"/>
  <c r="G32"/>
  <c r="G18"/>
  <c r="H25"/>
  <c r="D29"/>
  <c r="E29"/>
  <c r="H36"/>
  <c r="H20"/>
  <c r="F31"/>
  <c r="D7"/>
  <c r="E38" s="1"/>
  <c r="H32" i="350"/>
  <c r="F20" i="354"/>
  <c r="D13" i="323"/>
  <c r="G31"/>
  <c r="G23"/>
  <c r="H35"/>
  <c r="H27"/>
  <c r="H19"/>
  <c r="D7"/>
  <c r="E38" s="1"/>
  <c r="G28"/>
  <c r="E18"/>
  <c r="F27"/>
  <c r="D28"/>
  <c r="G34"/>
  <c r="E24"/>
  <c r="F33"/>
  <c r="H22"/>
  <c r="D24"/>
  <c r="G33"/>
  <c r="G25"/>
  <c r="G17"/>
  <c r="H29"/>
  <c r="H21"/>
  <c r="D26"/>
  <c r="E31"/>
  <c r="G20"/>
  <c r="F30"/>
  <c r="F19"/>
  <c r="D9"/>
  <c r="G26"/>
  <c r="F36"/>
  <c r="F25"/>
  <c r="G29" i="327"/>
  <c r="D23"/>
  <c r="E36"/>
  <c r="E28"/>
  <c r="E20"/>
  <c r="F32"/>
  <c r="F24"/>
  <c r="D25"/>
  <c r="G33"/>
  <c r="E23"/>
  <c r="H32"/>
  <c r="H21"/>
  <c r="D13"/>
  <c r="E29"/>
  <c r="G18"/>
  <c r="H27"/>
  <c r="F17"/>
  <c r="D32"/>
  <c r="D18"/>
  <c r="E30"/>
  <c r="E22"/>
  <c r="F34"/>
  <c r="F26"/>
  <c r="F18"/>
  <c r="G36"/>
  <c r="G25"/>
  <c r="F35"/>
  <c r="H24"/>
  <c r="D29"/>
  <c r="G31"/>
  <c r="E21"/>
  <c r="H30"/>
  <c r="H19"/>
  <c r="D17" i="331"/>
  <c r="E32"/>
  <c r="E24"/>
  <c r="F36"/>
  <c r="F28"/>
  <c r="F20"/>
  <c r="D20"/>
  <c r="G27"/>
  <c r="E17"/>
  <c r="H26"/>
  <c r="D25"/>
  <c r="G33"/>
  <c r="E23"/>
  <c r="H32"/>
  <c r="H21"/>
  <c r="D26"/>
  <c r="E34"/>
  <c r="E26"/>
  <c r="E18"/>
  <c r="F30"/>
  <c r="F22"/>
  <c r="D22"/>
  <c r="G30"/>
  <c r="G19"/>
  <c r="F29"/>
  <c r="H18"/>
  <c r="G36"/>
  <c r="G25"/>
  <c r="F35"/>
  <c r="H24"/>
  <c r="F25" i="335"/>
  <c r="D19"/>
  <c r="G32"/>
  <c r="G24"/>
  <c r="H36"/>
  <c r="H28"/>
  <c r="H20"/>
  <c r="D21"/>
  <c r="E30"/>
  <c r="G19"/>
  <c r="F29"/>
  <c r="F18"/>
  <c r="E36"/>
  <c r="G25"/>
  <c r="F35"/>
  <c r="F24"/>
  <c r="D26"/>
  <c r="G34"/>
  <c r="G26"/>
  <c r="G18"/>
  <c r="H30"/>
  <c r="H22"/>
  <c r="D31"/>
  <c r="E33"/>
  <c r="E22"/>
  <c r="H31"/>
  <c r="F21"/>
  <c r="D7"/>
  <c r="E38" s="1"/>
  <c r="E28"/>
  <c r="G17"/>
  <c r="F27"/>
  <c r="D26" i="339"/>
  <c r="G34"/>
  <c r="G26"/>
  <c r="G18"/>
  <c r="D17"/>
  <c r="G29"/>
  <c r="E19"/>
  <c r="F30"/>
  <c r="F22"/>
  <c r="D31"/>
  <c r="E33"/>
  <c r="E22"/>
  <c r="H32"/>
  <c r="H24"/>
  <c r="D25"/>
  <c r="G36"/>
  <c r="G28"/>
  <c r="G20"/>
  <c r="D29"/>
  <c r="E32"/>
  <c r="G21"/>
  <c r="F32"/>
  <c r="F24"/>
  <c r="D32"/>
  <c r="G35"/>
  <c r="E25"/>
  <c r="H34"/>
  <c r="H26"/>
  <c r="H18"/>
  <c r="D22" i="343"/>
  <c r="G26"/>
  <c r="F28"/>
  <c r="E29"/>
  <c r="D25"/>
  <c r="G36"/>
  <c r="F17"/>
  <c r="F25"/>
  <c r="F33"/>
  <c r="D7"/>
  <c r="E38" s="1"/>
  <c r="F34"/>
  <c r="H24"/>
  <c r="H32"/>
  <c r="D20"/>
  <c r="H33"/>
  <c r="F23"/>
  <c r="F31"/>
  <c r="D21"/>
  <c r="F36"/>
  <c r="H22"/>
  <c r="H30"/>
  <c r="E21" i="347"/>
  <c r="G18"/>
  <c r="H19"/>
  <c r="H35"/>
  <c r="F27"/>
  <c r="D24"/>
  <c r="D31"/>
  <c r="D29"/>
  <c r="F22"/>
  <c r="F30"/>
  <c r="D26"/>
  <c r="H22"/>
  <c r="H30"/>
  <c r="D9"/>
  <c r="H31"/>
  <c r="F23"/>
  <c r="D23"/>
  <c r="D30"/>
  <c r="D16"/>
  <c r="F20"/>
  <c r="F28"/>
  <c r="F36"/>
  <c r="H20"/>
  <c r="H28"/>
  <c r="F32" i="351"/>
  <c r="F36"/>
  <c r="E17"/>
  <c r="D28"/>
  <c r="G19"/>
  <c r="G29" i="359"/>
  <c r="D19"/>
  <c r="D28"/>
  <c r="H23"/>
  <c r="H33"/>
  <c r="F21"/>
  <c r="E29"/>
  <c r="E17"/>
  <c r="E21"/>
  <c r="E25"/>
  <c r="F29"/>
  <c r="E33"/>
  <c r="D9"/>
  <c r="D22"/>
  <c r="D31"/>
  <c r="G27"/>
  <c r="H36"/>
  <c r="E24"/>
  <c r="F32"/>
  <c r="H18"/>
  <c r="H22"/>
  <c r="H26"/>
  <c r="G30"/>
  <c r="G34"/>
  <c r="H25"/>
  <c r="D26"/>
  <c r="H32"/>
  <c r="F28"/>
  <c r="H20"/>
  <c r="G28"/>
  <c r="G18"/>
  <c r="D23"/>
  <c r="H28"/>
  <c r="F25"/>
  <c r="E19"/>
  <c r="F27"/>
  <c r="E35"/>
  <c r="G36" i="573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F30"/>
  <c r="F17"/>
  <c r="H35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E27"/>
  <c r="D32"/>
  <c r="H28"/>
  <c r="G33"/>
  <c r="E30"/>
  <c r="H26"/>
  <c r="G23"/>
  <c r="F20"/>
  <c r="E17"/>
  <c r="G31"/>
  <c r="D25"/>
  <c r="G18"/>
  <c r="G29"/>
  <c r="D13"/>
  <c r="F25"/>
  <c r="E35"/>
  <c r="F31"/>
  <c r="E28"/>
  <c r="H24"/>
  <c r="G21"/>
  <c r="F18"/>
  <c r="F34"/>
  <c r="G27"/>
  <c r="D21"/>
  <c r="H34"/>
  <c r="F21"/>
  <c r="G20"/>
  <c r="G35" i="577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4"/>
  <c r="F21"/>
  <c r="G29"/>
  <c r="D13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3"/>
  <c r="E27"/>
  <c r="G20"/>
  <c r="E31"/>
  <c r="E18"/>
  <c r="E26"/>
  <c r="G34"/>
  <c r="D31"/>
  <c r="H27"/>
  <c r="F24"/>
  <c r="E21"/>
  <c r="D18"/>
  <c r="F33"/>
  <c r="G26"/>
  <c r="E20"/>
  <c r="D32"/>
  <c r="D19"/>
  <c r="H36"/>
  <c r="E36"/>
  <c r="E32"/>
  <c r="D29"/>
  <c r="G25"/>
  <c r="F22"/>
  <c r="E19"/>
  <c r="F36"/>
  <c r="E29"/>
  <c r="G22"/>
  <c r="D7"/>
  <c r="E38" s="1"/>
  <c r="H23"/>
  <c r="G24"/>
  <c r="H19"/>
  <c r="G36" i="581"/>
  <c r="G32"/>
  <c r="F29"/>
  <c r="D26"/>
  <c r="H22"/>
  <c r="G19"/>
  <c r="F34"/>
  <c r="G27"/>
  <c r="D21"/>
  <c r="H36"/>
  <c r="D23"/>
  <c r="F30"/>
  <c r="F25"/>
  <c r="E35"/>
  <c r="F31"/>
  <c r="E28"/>
  <c r="H24"/>
  <c r="G21"/>
  <c r="F18"/>
  <c r="G31"/>
  <c r="D25"/>
  <c r="G18"/>
  <c r="E31"/>
  <c r="E18"/>
  <c r="G20"/>
  <c r="D13"/>
  <c r="G34"/>
  <c r="H27"/>
  <c r="E21"/>
  <c r="H30"/>
  <c r="H17"/>
  <c r="D17"/>
  <c r="H29"/>
  <c r="E23"/>
  <c r="F35"/>
  <c r="H21"/>
  <c r="G24"/>
  <c r="H28"/>
  <c r="E35" i="586"/>
  <c r="F31"/>
  <c r="E28"/>
  <c r="H24"/>
  <c r="G21"/>
  <c r="F18"/>
  <c r="F34"/>
  <c r="G27"/>
  <c r="D21"/>
  <c r="H34"/>
  <c r="F21"/>
  <c r="H28"/>
  <c r="G33"/>
  <c r="E30"/>
  <c r="H26"/>
  <c r="G23"/>
  <c r="F20"/>
  <c r="E17"/>
  <c r="G31"/>
  <c r="D25"/>
  <c r="G18"/>
  <c r="G29"/>
  <c r="D13"/>
  <c r="H23"/>
  <c r="H29"/>
  <c r="E23"/>
  <c r="D16"/>
  <c r="E24"/>
  <c r="D28"/>
  <c r="E22"/>
  <c r="H31"/>
  <c r="E25"/>
  <c r="H18"/>
  <c r="F28"/>
  <c r="H36"/>
  <c r="F30"/>
  <c r="E36" i="590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F30"/>
  <c r="H23"/>
  <c r="F17"/>
  <c r="E31"/>
  <c r="G24"/>
  <c r="E18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6"/>
  <c r="G29"/>
  <c r="D23"/>
  <c r="D13"/>
  <c r="G36"/>
  <c r="G32"/>
  <c r="F29"/>
  <c r="D26"/>
  <c r="H22"/>
  <c r="G19"/>
  <c r="D9"/>
  <c r="D30"/>
  <c r="F23"/>
  <c r="D17"/>
  <c r="F25"/>
  <c r="H32"/>
  <c r="H19"/>
  <c r="E33"/>
  <c r="H29"/>
  <c r="F26"/>
  <c r="E23"/>
  <c r="D20"/>
  <c r="D16"/>
  <c r="H30"/>
  <c r="E24"/>
  <c r="H17"/>
  <c r="E27"/>
  <c r="H34"/>
  <c r="F21"/>
  <c r="G36" i="594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H33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E33"/>
  <c r="H29"/>
  <c r="F26"/>
  <c r="E23"/>
  <c r="D20"/>
  <c r="D16"/>
  <c r="H30"/>
  <c r="E24"/>
  <c r="H17"/>
  <c r="D28"/>
  <c r="H35"/>
  <c r="E27"/>
  <c r="G20"/>
  <c r="G33"/>
  <c r="E30"/>
  <c r="H26"/>
  <c r="G23"/>
  <c r="F20"/>
  <c r="E17"/>
  <c r="G31"/>
  <c r="D25"/>
  <c r="G18"/>
  <c r="G29"/>
  <c r="D13"/>
  <c r="H28"/>
  <c r="E22"/>
  <c r="G34" i="598"/>
  <c r="D31"/>
  <c r="H27"/>
  <c r="H30"/>
  <c r="G25"/>
  <c r="F22"/>
  <c r="E19"/>
  <c r="H35"/>
  <c r="E31"/>
  <c r="G22"/>
  <c r="D7"/>
  <c r="E38" s="1"/>
  <c r="E26"/>
  <c r="E33"/>
  <c r="H29"/>
  <c r="F35"/>
  <c r="F28"/>
  <c r="F24"/>
  <c r="E21"/>
  <c r="D18"/>
  <c r="F30"/>
  <c r="G26"/>
  <c r="E20"/>
  <c r="H23"/>
  <c r="F21"/>
  <c r="E35"/>
  <c r="E28"/>
  <c r="D26"/>
  <c r="G19"/>
  <c r="H32"/>
  <c r="D17"/>
  <c r="G36"/>
  <c r="F29"/>
  <c r="G27"/>
  <c r="H20"/>
  <c r="H28"/>
  <c r="F19"/>
  <c r="H19"/>
  <c r="E35" i="602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G36" i="606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D32"/>
  <c r="F25"/>
  <c r="D19"/>
  <c r="H32"/>
  <c r="E26"/>
  <c r="H19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3"/>
  <c r="E27"/>
  <c r="G20"/>
  <c r="H34"/>
  <c r="D28"/>
  <c r="F21"/>
  <c r="G35" i="610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E36"/>
  <c r="E32"/>
  <c r="D29"/>
  <c r="G25"/>
  <c r="F22"/>
  <c r="E19"/>
  <c r="F36"/>
  <c r="E29"/>
  <c r="G22"/>
  <c r="D7"/>
  <c r="E38" s="1"/>
  <c r="G24"/>
  <c r="D32"/>
  <c r="D19"/>
  <c r="G36"/>
  <c r="G32"/>
  <c r="F29"/>
  <c r="D26"/>
  <c r="H22"/>
  <c r="G19"/>
  <c r="D9"/>
  <c r="D30"/>
  <c r="F23"/>
  <c r="D17"/>
  <c r="E26"/>
  <c r="H33"/>
  <c r="G20"/>
  <c r="D31" i="614"/>
  <c r="F24"/>
  <c r="D18"/>
  <c r="G26"/>
  <c r="D32"/>
  <c r="E26"/>
  <c r="H29"/>
  <c r="E23"/>
  <c r="D16"/>
  <c r="E24"/>
  <c r="E27"/>
  <c r="F21"/>
  <c r="E33"/>
  <c r="D20"/>
  <c r="H17"/>
  <c r="G34"/>
  <c r="E21"/>
  <c r="E20"/>
  <c r="D31" i="618"/>
  <c r="F24"/>
  <c r="D18"/>
  <c r="G26"/>
  <c r="H32"/>
  <c r="E27"/>
  <c r="E36"/>
  <c r="D29"/>
  <c r="F22"/>
  <c r="F36"/>
  <c r="G22"/>
  <c r="G24"/>
  <c r="D19"/>
  <c r="G34"/>
  <c r="E21"/>
  <c r="E20"/>
  <c r="G25"/>
  <c r="E29"/>
  <c r="D32"/>
  <c r="D16" i="320"/>
  <c r="G19"/>
  <c r="H19"/>
  <c r="G35"/>
  <c r="H35"/>
  <c r="G23"/>
  <c r="G31"/>
  <c r="F17" i="567"/>
  <c r="F19"/>
  <c r="F32"/>
  <c r="H20"/>
  <c r="F27"/>
  <c r="E34"/>
  <c r="F25"/>
  <c r="G27"/>
  <c r="F20"/>
  <c r="E35"/>
  <c r="G32"/>
  <c r="E30"/>
  <c r="E28"/>
  <c r="D26"/>
  <c r="G23"/>
  <c r="G21"/>
  <c r="G19"/>
  <c r="E17"/>
  <c r="F34"/>
  <c r="D30"/>
  <c r="D25"/>
  <c r="D21"/>
  <c r="D17"/>
  <c r="H28"/>
  <c r="G20"/>
  <c r="D28"/>
  <c r="D23"/>
  <c r="G34"/>
  <c r="H31"/>
  <c r="H29"/>
  <c r="H27"/>
  <c r="E25"/>
  <c r="E23"/>
  <c r="E21"/>
  <c r="H18"/>
  <c r="D16"/>
  <c r="F33"/>
  <c r="F28"/>
  <c r="E24"/>
  <c r="E20"/>
  <c r="H35"/>
  <c r="E27"/>
  <c r="D19"/>
  <c r="F21"/>
  <c r="D13"/>
  <c r="G36"/>
  <c r="F31"/>
  <c r="H26"/>
  <c r="H22"/>
  <c r="F18"/>
  <c r="G31"/>
  <c r="F23"/>
  <c r="H33"/>
  <c r="H34"/>
  <c r="H32"/>
  <c r="E33"/>
  <c r="G28"/>
  <c r="F24"/>
  <c r="D20"/>
  <c r="F35"/>
  <c r="G26"/>
  <c r="H17"/>
  <c r="E22"/>
  <c r="H36"/>
  <c r="G24"/>
  <c r="D7"/>
  <c r="E38" s="1"/>
  <c r="E29"/>
  <c r="E19"/>
  <c r="G25"/>
  <c r="E32"/>
  <c r="E31"/>
  <c r="H21"/>
  <c r="D18"/>
  <c r="F26"/>
  <c r="G35"/>
  <c r="H23" i="320"/>
  <c r="H22" i="319"/>
  <c r="F33"/>
  <c r="G23"/>
  <c r="G34"/>
  <c r="E33" i="332"/>
  <c r="D32"/>
  <c r="H27" i="348"/>
  <c r="E29"/>
  <c r="H24" i="356"/>
  <c r="D17"/>
  <c r="E35"/>
  <c r="E19" i="578"/>
  <c r="D28"/>
  <c r="E17"/>
  <c r="G24" i="582"/>
  <c r="G28"/>
  <c r="E32"/>
  <c r="H33" i="591"/>
  <c r="E29"/>
  <c r="G24"/>
  <c r="G20"/>
  <c r="D7"/>
  <c r="E38" s="1"/>
  <c r="F27"/>
  <c r="E19"/>
  <c r="F24"/>
  <c r="H26"/>
  <c r="H32"/>
  <c r="H28"/>
  <c r="E24"/>
  <c r="H19"/>
  <c r="E36"/>
  <c r="F26"/>
  <c r="G17"/>
  <c r="H22"/>
  <c r="E25"/>
  <c r="H30" i="599"/>
  <c r="H17"/>
  <c r="D31"/>
  <c r="H28"/>
  <c r="E36"/>
  <c r="H22"/>
  <c r="D32" i="603"/>
  <c r="D19"/>
  <c r="G35"/>
  <c r="D30"/>
  <c r="D17"/>
  <c r="G23"/>
  <c r="H24" i="612"/>
  <c r="D28"/>
  <c r="D25"/>
  <c r="G35"/>
  <c r="D22"/>
  <c r="E22"/>
  <c r="D17"/>
  <c r="F28" i="615"/>
  <c r="E35"/>
  <c r="E21"/>
  <c r="F25"/>
  <c r="D29"/>
  <c r="E30"/>
  <c r="D26" i="319"/>
  <c r="D9"/>
  <c r="G31"/>
  <c r="G26"/>
  <c r="E21"/>
  <c r="H35"/>
  <c r="H30"/>
  <c r="F25"/>
  <c r="H19"/>
  <c r="D28"/>
  <c r="D17"/>
  <c r="E35"/>
  <c r="G29"/>
  <c r="G24"/>
  <c r="E19"/>
  <c r="H33"/>
  <c r="H28"/>
  <c r="F23"/>
  <c r="H17"/>
  <c r="H22" i="350"/>
  <c r="H26" i="354"/>
  <c r="F17" i="182"/>
  <c r="E27"/>
  <c r="H25"/>
  <c r="G35"/>
  <c r="E19"/>
  <c r="H17"/>
  <c r="G27"/>
  <c r="F21"/>
  <c r="F29"/>
  <c r="H21"/>
  <c r="D21"/>
  <c r="F24"/>
  <c r="F32"/>
  <c r="E18"/>
  <c r="E26"/>
  <c r="E34"/>
  <c r="D23"/>
  <c r="H22"/>
  <c r="H30"/>
  <c r="D20"/>
  <c r="G24"/>
  <c r="G32"/>
  <c r="D26"/>
  <c r="H31"/>
  <c r="G25"/>
  <c r="D31"/>
  <c r="F31"/>
  <c r="E25"/>
  <c r="D29"/>
  <c r="E23"/>
  <c r="H29"/>
  <c r="F18"/>
  <c r="F26"/>
  <c r="F34"/>
  <c r="E20"/>
  <c r="E28"/>
  <c r="E36"/>
  <c r="D32"/>
  <c r="H24"/>
  <c r="H32"/>
  <c r="G18"/>
  <c r="G26"/>
  <c r="G34"/>
  <c r="D25"/>
  <c r="H19"/>
  <c r="H35"/>
  <c r="G29"/>
  <c r="F19"/>
  <c r="F35"/>
  <c r="E29"/>
  <c r="D11" i="320"/>
  <c r="D11" i="352"/>
  <c r="D11" i="610"/>
  <c r="D11" i="311"/>
  <c r="D11" i="328"/>
  <c r="D11" i="344"/>
  <c r="D11" i="567"/>
  <c r="D11" i="586"/>
  <c r="D11" i="602"/>
  <c r="D11" i="618"/>
  <c r="D11" i="336"/>
  <c r="D11" i="577"/>
  <c r="D11" i="594"/>
  <c r="D11" i="315"/>
  <c r="D11" i="332"/>
  <c r="D11" i="348"/>
  <c r="D11" i="573"/>
  <c r="D11" i="590"/>
  <c r="D11" i="606"/>
  <c r="D11" i="314"/>
  <c r="D11" i="323"/>
  <c r="D11" i="331"/>
  <c r="D11" i="339"/>
  <c r="D11" i="347"/>
  <c r="D11" i="355"/>
  <c r="D11" i="572"/>
  <c r="D11" i="580"/>
  <c r="D11" i="589"/>
  <c r="D11" i="597"/>
  <c r="D11" i="605"/>
  <c r="D11" i="617"/>
  <c r="D11" i="312"/>
  <c r="D11" i="316"/>
  <c r="D11" i="321"/>
  <c r="D11" i="325"/>
  <c r="D11" i="329"/>
  <c r="D11" i="333"/>
  <c r="D11" i="337"/>
  <c r="D11" i="341"/>
  <c r="D11" i="345"/>
  <c r="D11" i="349"/>
  <c r="D11" i="353"/>
  <c r="D11" i="357"/>
  <c r="D11" i="570"/>
  <c r="D11" i="574"/>
  <c r="D11" i="578"/>
  <c r="D11" i="582"/>
  <c r="D11" i="587"/>
  <c r="D11" i="591"/>
  <c r="D11" i="595"/>
  <c r="D11" i="599"/>
  <c r="D11" i="603"/>
  <c r="D11" i="607"/>
  <c r="D11" i="611"/>
  <c r="D11" i="615"/>
  <c r="D11" i="619"/>
  <c r="D11" i="310"/>
  <c r="D11" i="319"/>
  <c r="D11" i="327"/>
  <c r="D11" i="335"/>
  <c r="D11" i="343"/>
  <c r="D11" i="351"/>
  <c r="D11" i="359"/>
  <c r="D11" i="576"/>
  <c r="D11" i="584"/>
  <c r="D11" i="593"/>
  <c r="D11" i="601"/>
  <c r="D11" i="609"/>
  <c r="D11" i="613"/>
  <c r="D11" i="182"/>
  <c r="D11" i="313"/>
  <c r="D11" i="318"/>
  <c r="D11" i="322"/>
  <c r="D11" i="326"/>
  <c r="D11" i="330"/>
  <c r="D11" i="334"/>
  <c r="D11" i="338"/>
  <c r="D11" i="342"/>
  <c r="D11" i="346"/>
  <c r="D11" i="350"/>
  <c r="D11" i="354"/>
  <c r="D11" i="358"/>
  <c r="D11" i="571"/>
  <c r="D11" i="575"/>
  <c r="D11" i="579"/>
  <c r="D11" i="583"/>
  <c r="D11" i="588"/>
  <c r="D11" i="592"/>
  <c r="D11" i="596"/>
  <c r="D11" i="600"/>
  <c r="D11" i="604"/>
  <c r="D11" i="608"/>
  <c r="D11" i="612"/>
  <c r="D13" i="348"/>
  <c r="H26" i="350"/>
  <c r="F24" i="354"/>
  <c r="F28" i="348"/>
  <c r="D9"/>
  <c r="E27"/>
  <c r="G36"/>
  <c r="H35"/>
  <c r="D30"/>
  <c r="G23"/>
  <c r="E34"/>
  <c r="G18"/>
  <c r="H19"/>
  <c r="D26"/>
  <c r="G21"/>
  <c r="E21" i="352"/>
  <c r="E17"/>
  <c r="G27"/>
  <c r="G31"/>
  <c r="F21" i="356"/>
  <c r="D31"/>
  <c r="G18"/>
  <c r="G34"/>
  <c r="F35"/>
  <c r="E27"/>
  <c r="H31"/>
  <c r="E19"/>
  <c r="D23"/>
  <c r="G26"/>
  <c r="D19" i="570"/>
  <c r="D25"/>
  <c r="E30"/>
  <c r="D32"/>
  <c r="F33" i="574"/>
  <c r="F18"/>
  <c r="G30"/>
  <c r="E27"/>
  <c r="H21"/>
  <c r="F34" i="578"/>
  <c r="D9"/>
  <c r="H34"/>
  <c r="E20"/>
  <c r="F29"/>
  <c r="H30"/>
  <c r="E34"/>
  <c r="E25"/>
  <c r="F33" i="582"/>
  <c r="E20"/>
  <c r="E19"/>
  <c r="E31"/>
  <c r="E18"/>
  <c r="G34"/>
  <c r="D30" i="587"/>
  <c r="H26"/>
  <c r="G30"/>
  <c r="E26"/>
  <c r="D17"/>
  <c r="H34" i="591"/>
  <c r="F32"/>
  <c r="F30"/>
  <c r="D28"/>
  <c r="H25"/>
  <c r="H23"/>
  <c r="F21"/>
  <c r="F19"/>
  <c r="F17"/>
  <c r="E34"/>
  <c r="H29"/>
  <c r="G25"/>
  <c r="H20"/>
  <c r="D16"/>
  <c r="F29"/>
  <c r="G19"/>
  <c r="H31"/>
  <c r="G23"/>
  <c r="H36"/>
  <c r="F34"/>
  <c r="D32"/>
  <c r="G29"/>
  <c r="G27"/>
  <c r="F25"/>
  <c r="D23"/>
  <c r="D21"/>
  <c r="D19"/>
  <c r="D13"/>
  <c r="E33"/>
  <c r="D29"/>
  <c r="D24"/>
  <c r="D20"/>
  <c r="G36"/>
  <c r="D26"/>
  <c r="D18"/>
  <c r="E30"/>
  <c r="F20"/>
  <c r="H35" i="595"/>
  <c r="F33"/>
  <c r="H30"/>
  <c r="H28"/>
  <c r="G26"/>
  <c r="E24"/>
  <c r="E22"/>
  <c r="E20"/>
  <c r="H17"/>
  <c r="E32"/>
  <c r="F27"/>
  <c r="E23"/>
  <c r="E19"/>
  <c r="H31"/>
  <c r="G23"/>
  <c r="G36"/>
  <c r="D26"/>
  <c r="D18"/>
  <c r="F35"/>
  <c r="F32"/>
  <c r="F30"/>
  <c r="F28"/>
  <c r="H25"/>
  <c r="H23"/>
  <c r="H21"/>
  <c r="F19"/>
  <c r="F17"/>
  <c r="E36"/>
  <c r="G30"/>
  <c r="F26"/>
  <c r="F22"/>
  <c r="G17"/>
  <c r="E30"/>
  <c r="D22"/>
  <c r="G32"/>
  <c r="F24"/>
  <c r="D9"/>
  <c r="F36" i="599"/>
  <c r="F32"/>
  <c r="E29"/>
  <c r="H25"/>
  <c r="G22"/>
  <c r="F19"/>
  <c r="D7"/>
  <c r="E38" s="1"/>
  <c r="H29"/>
  <c r="E23"/>
  <c r="D16"/>
  <c r="F24"/>
  <c r="H31"/>
  <c r="H18"/>
  <c r="H33"/>
  <c r="F30"/>
  <c r="E27"/>
  <c r="H23"/>
  <c r="G20"/>
  <c r="F17"/>
  <c r="E32"/>
  <c r="G25"/>
  <c r="E19"/>
  <c r="F29"/>
  <c r="D9"/>
  <c r="G23"/>
  <c r="F34"/>
  <c r="G27"/>
  <c r="D21"/>
  <c r="E33"/>
  <c r="D20"/>
  <c r="D18"/>
  <c r="D32"/>
  <c r="F25"/>
  <c r="D19"/>
  <c r="D29"/>
  <c r="G36"/>
  <c r="E30"/>
  <c r="H33" i="603"/>
  <c r="F30"/>
  <c r="E27"/>
  <c r="H23"/>
  <c r="G20"/>
  <c r="F17"/>
  <c r="E32"/>
  <c r="G25"/>
  <c r="E19"/>
  <c r="G28"/>
  <c r="G36"/>
  <c r="H22"/>
  <c r="F35"/>
  <c r="G31"/>
  <c r="F28"/>
  <c r="D25"/>
  <c r="H21"/>
  <c r="G18"/>
  <c r="E33"/>
  <c r="F26"/>
  <c r="D20"/>
  <c r="E30"/>
  <c r="E17"/>
  <c r="F24"/>
  <c r="H35"/>
  <c r="H28"/>
  <c r="E22"/>
  <c r="E36"/>
  <c r="F22"/>
  <c r="D22"/>
  <c r="D9"/>
  <c r="F33"/>
  <c r="G26"/>
  <c r="E20"/>
  <c r="H29"/>
  <c r="D16"/>
  <c r="D31"/>
  <c r="E33" i="612"/>
  <c r="H29"/>
  <c r="F26"/>
  <c r="E23"/>
  <c r="D20"/>
  <c r="D16"/>
  <c r="E31"/>
  <c r="G24"/>
  <c r="E18"/>
  <c r="G27"/>
  <c r="G31"/>
  <c r="G18"/>
  <c r="G33"/>
  <c r="E30"/>
  <c r="H26"/>
  <c r="G23"/>
  <c r="F20"/>
  <c r="E17"/>
  <c r="D32"/>
  <c r="F25"/>
  <c r="D19"/>
  <c r="E29"/>
  <c r="D7"/>
  <c r="E38" s="1"/>
  <c r="F23"/>
  <c r="E35"/>
  <c r="E28"/>
  <c r="G21"/>
  <c r="H34"/>
  <c r="F21"/>
  <c r="D21"/>
  <c r="H31"/>
  <c r="E25"/>
  <c r="H18"/>
  <c r="H28"/>
  <c r="F36"/>
  <c r="D30"/>
  <c r="G35" i="614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6"/>
  <c r="G29"/>
  <c r="D23"/>
  <c r="D13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F30"/>
  <c r="H23"/>
  <c r="F17"/>
  <c r="E31"/>
  <c r="G24"/>
  <c r="E18"/>
  <c r="G36"/>
  <c r="G32"/>
  <c r="F29"/>
  <c r="D26"/>
  <c r="H22"/>
  <c r="G19"/>
  <c r="D9"/>
  <c r="D30"/>
  <c r="F23"/>
  <c r="D17"/>
  <c r="F25"/>
  <c r="H32"/>
  <c r="H19"/>
  <c r="E35"/>
  <c r="F31"/>
  <c r="E28"/>
  <c r="H24"/>
  <c r="G21"/>
  <c r="F18"/>
  <c r="F34"/>
  <c r="G27"/>
  <c r="D21"/>
  <c r="H33"/>
  <c r="G20"/>
  <c r="D28"/>
  <c r="E35" i="618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E34"/>
  <c r="G30"/>
  <c r="F27"/>
  <c r="D24"/>
  <c r="H20"/>
  <c r="G17"/>
  <c r="F32"/>
  <c r="H25"/>
  <c r="F19"/>
  <c r="E31"/>
  <c r="E18"/>
  <c r="F25"/>
  <c r="G36"/>
  <c r="G32"/>
  <c r="F29"/>
  <c r="D26"/>
  <c r="H22"/>
  <c r="G19"/>
  <c r="D9"/>
  <c r="D30"/>
  <c r="F23"/>
  <c r="D17"/>
  <c r="E26"/>
  <c r="H33"/>
  <c r="G20"/>
  <c r="D32" i="349"/>
  <c r="H29"/>
  <c r="G18"/>
  <c r="G20"/>
  <c r="G22"/>
  <c r="G24"/>
  <c r="G26"/>
  <c r="G28"/>
  <c r="G30"/>
  <c r="G32"/>
  <c r="G34"/>
  <c r="G36"/>
  <c r="H25"/>
  <c r="E18"/>
  <c r="E20"/>
  <c r="E22"/>
  <c r="E24"/>
  <c r="E26"/>
  <c r="E28"/>
  <c r="E30"/>
  <c r="E32"/>
  <c r="E34"/>
  <c r="E36"/>
  <c r="H21"/>
  <c r="E17"/>
  <c r="E21"/>
  <c r="E25"/>
  <c r="E29"/>
  <c r="E33"/>
  <c r="D18"/>
  <c r="G17"/>
  <c r="G21"/>
  <c r="G25"/>
  <c r="G29"/>
  <c r="G33"/>
  <c r="D30" i="353"/>
  <c r="D17"/>
  <c r="H19"/>
  <c r="H25"/>
  <c r="F31"/>
  <c r="H35"/>
  <c r="G17"/>
  <c r="G19"/>
  <c r="G21"/>
  <c r="G23"/>
  <c r="G25"/>
  <c r="G27"/>
  <c r="G29"/>
  <c r="G31"/>
  <c r="G33"/>
  <c r="G35"/>
  <c r="D32"/>
  <c r="D22"/>
  <c r="F19"/>
  <c r="H23"/>
  <c r="H29"/>
  <c r="F35"/>
  <c r="E17"/>
  <c r="E19"/>
  <c r="E21"/>
  <c r="E23"/>
  <c r="E25"/>
  <c r="E27"/>
  <c r="E29"/>
  <c r="E31"/>
  <c r="E33"/>
  <c r="E35"/>
  <c r="D24"/>
  <c r="F23"/>
  <c r="H33"/>
  <c r="E18"/>
  <c r="E22"/>
  <c r="E26"/>
  <c r="E30"/>
  <c r="E34"/>
  <c r="D18"/>
  <c r="F27"/>
  <c r="G18"/>
  <c r="G22"/>
  <c r="G26"/>
  <c r="G30"/>
  <c r="G34"/>
  <c r="E17" i="357"/>
  <c r="E19"/>
  <c r="E21"/>
  <c r="E23"/>
  <c r="E25"/>
  <c r="E27"/>
  <c r="E29"/>
  <c r="E31"/>
  <c r="E33"/>
  <c r="E35"/>
  <c r="H35"/>
  <c r="G18"/>
  <c r="G20"/>
  <c r="G22"/>
  <c r="G24"/>
  <c r="G26"/>
  <c r="G28"/>
  <c r="G30"/>
  <c r="G32"/>
  <c r="G34"/>
  <c r="G36"/>
  <c r="G17"/>
  <c r="G21"/>
  <c r="G25"/>
  <c r="G29"/>
  <c r="G33"/>
  <c r="E18"/>
  <c r="E22"/>
  <c r="E26"/>
  <c r="E30"/>
  <c r="E34"/>
  <c r="E35" i="571"/>
  <c r="G32"/>
  <c r="G30"/>
  <c r="E28"/>
  <c r="D26"/>
  <c r="D24"/>
  <c r="G21"/>
  <c r="G19"/>
  <c r="G17"/>
  <c r="H34"/>
  <c r="F30"/>
  <c r="E26"/>
  <c r="F21"/>
  <c r="F17"/>
  <c r="D30"/>
  <c r="H21"/>
  <c r="F36"/>
  <c r="G22"/>
  <c r="E24"/>
  <c r="D21"/>
  <c r="E36"/>
  <c r="E33"/>
  <c r="D31"/>
  <c r="D29"/>
  <c r="F26"/>
  <c r="F24"/>
  <c r="F22"/>
  <c r="D20"/>
  <c r="D18"/>
  <c r="H36"/>
  <c r="E31"/>
  <c r="E27"/>
  <c r="D23"/>
  <c r="E18"/>
  <c r="G31"/>
  <c r="F23"/>
  <c r="D17"/>
  <c r="H25"/>
  <c r="H30"/>
  <c r="G27"/>
  <c r="E32"/>
  <c r="H27"/>
  <c r="E23"/>
  <c r="E19"/>
  <c r="H33"/>
  <c r="G24"/>
  <c r="D13"/>
  <c r="E20"/>
  <c r="F19"/>
  <c r="G36"/>
  <c r="F31"/>
  <c r="F27"/>
  <c r="H22"/>
  <c r="F18"/>
  <c r="H32"/>
  <c r="H23"/>
  <c r="F33"/>
  <c r="G18"/>
  <c r="D7"/>
  <c r="E38" s="1"/>
  <c r="E35" i="575"/>
  <c r="E33"/>
  <c r="F31"/>
  <c r="H29"/>
  <c r="E28"/>
  <c r="F26"/>
  <c r="H24"/>
  <c r="E23"/>
  <c r="G21"/>
  <c r="D20"/>
  <c r="F18"/>
  <c r="D16"/>
  <c r="H34"/>
  <c r="E31"/>
  <c r="D28"/>
  <c r="G24"/>
  <c r="F21"/>
  <c r="E18"/>
  <c r="F34"/>
  <c r="G27"/>
  <c r="D21"/>
  <c r="E36"/>
  <c r="G33"/>
  <c r="D31"/>
  <c r="D29"/>
  <c r="H26"/>
  <c r="F24"/>
  <c r="F22"/>
  <c r="F20"/>
  <c r="D18"/>
  <c r="H36"/>
  <c r="D32"/>
  <c r="E27"/>
  <c r="D23"/>
  <c r="D19"/>
  <c r="F32"/>
  <c r="E24"/>
  <c r="D7"/>
  <c r="E38" s="1"/>
  <c r="F23"/>
  <c r="G31"/>
  <c r="G18"/>
  <c r="G35"/>
  <c r="G32"/>
  <c r="G30"/>
  <c r="G28"/>
  <c r="D26"/>
  <c r="D24"/>
  <c r="D22"/>
  <c r="G19"/>
  <c r="G17"/>
  <c r="H35"/>
  <c r="F30"/>
  <c r="E26"/>
  <c r="E22"/>
  <c r="F17"/>
  <c r="H30"/>
  <c r="G22"/>
  <c r="F33"/>
  <c r="E20"/>
  <c r="F28"/>
  <c r="G34" i="579"/>
  <c r="H27"/>
  <c r="E21"/>
  <c r="H33"/>
  <c r="G20"/>
  <c r="G18"/>
  <c r="E36"/>
  <c r="D29"/>
  <c r="F22"/>
  <c r="H36"/>
  <c r="D23"/>
  <c r="F23"/>
  <c r="D21"/>
  <c r="E32"/>
  <c r="E19"/>
  <c r="D13"/>
  <c r="D31"/>
  <c r="D18"/>
  <c r="G31"/>
  <c r="G36" i="583"/>
  <c r="G34"/>
  <c r="G32"/>
  <c r="D31"/>
  <c r="F29"/>
  <c r="H27"/>
  <c r="D26"/>
  <c r="F24"/>
  <c r="H22"/>
  <c r="E21"/>
  <c r="G19"/>
  <c r="D18"/>
  <c r="D9"/>
  <c r="H33"/>
  <c r="F30"/>
  <c r="E27"/>
  <c r="H23"/>
  <c r="G20"/>
  <c r="F17"/>
  <c r="G31"/>
  <c r="D25"/>
  <c r="G18"/>
  <c r="F32"/>
  <c r="H25"/>
  <c r="F19"/>
  <c r="E36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D30"/>
  <c r="F23"/>
  <c r="D17"/>
  <c r="H30"/>
  <c r="E24"/>
  <c r="H17"/>
  <c r="E36" i="588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H30"/>
  <c r="E24"/>
  <c r="H17"/>
  <c r="G31"/>
  <c r="D25"/>
  <c r="G18"/>
  <c r="G35"/>
  <c r="G33"/>
  <c r="H31"/>
  <c r="E30"/>
  <c r="G28"/>
  <c r="H26"/>
  <c r="E25"/>
  <c r="G23"/>
  <c r="D22"/>
  <c r="F20"/>
  <c r="H18"/>
  <c r="E17"/>
  <c r="H35"/>
  <c r="D32"/>
  <c r="H28"/>
  <c r="F25"/>
  <c r="E22"/>
  <c r="D19"/>
  <c r="F36"/>
  <c r="E29"/>
  <c r="G22"/>
  <c r="D7"/>
  <c r="E38" s="1"/>
  <c r="D30"/>
  <c r="F23"/>
  <c r="D17"/>
  <c r="E35" i="592"/>
  <c r="G32"/>
  <c r="G30"/>
  <c r="E28"/>
  <c r="D26"/>
  <c r="D24"/>
  <c r="G21"/>
  <c r="G19"/>
  <c r="G17"/>
  <c r="H34"/>
  <c r="F30"/>
  <c r="E26"/>
  <c r="F21"/>
  <c r="F17"/>
  <c r="D30"/>
  <c r="E20"/>
  <c r="F32"/>
  <c r="E24"/>
  <c r="E36"/>
  <c r="E33"/>
  <c r="D31"/>
  <c r="D29"/>
  <c r="F26"/>
  <c r="F24"/>
  <c r="F22"/>
  <c r="D20"/>
  <c r="D18"/>
  <c r="H36"/>
  <c r="E31"/>
  <c r="E27"/>
  <c r="D23"/>
  <c r="E18"/>
  <c r="G31"/>
  <c r="F23"/>
  <c r="F34"/>
  <c r="H25"/>
  <c r="H17"/>
  <c r="G34"/>
  <c r="H29"/>
  <c r="G25"/>
  <c r="E21"/>
  <c r="D16"/>
  <c r="G29"/>
  <c r="G20"/>
  <c r="G26"/>
  <c r="H30"/>
  <c r="E34"/>
  <c r="F29"/>
  <c r="H24"/>
  <c r="H20"/>
  <c r="D9"/>
  <c r="D28"/>
  <c r="H19"/>
  <c r="D25"/>
  <c r="G27"/>
  <c r="G36" i="596"/>
  <c r="E34"/>
  <c r="H31"/>
  <c r="F29"/>
  <c r="F27"/>
  <c r="E25"/>
  <c r="H22"/>
  <c r="H20"/>
  <c r="H18"/>
  <c r="D9"/>
  <c r="H32"/>
  <c r="H28"/>
  <c r="H23"/>
  <c r="H19"/>
  <c r="F36"/>
  <c r="H25"/>
  <c r="H17"/>
  <c r="D30"/>
  <c r="E20"/>
  <c r="G34"/>
  <c r="E32"/>
  <c r="E30"/>
  <c r="H27"/>
  <c r="G25"/>
  <c r="G23"/>
  <c r="E21"/>
  <c r="E19"/>
  <c r="E17"/>
  <c r="H33"/>
  <c r="G29"/>
  <c r="F25"/>
  <c r="G20"/>
  <c r="D13"/>
  <c r="E29"/>
  <c r="F19"/>
  <c r="G31"/>
  <c r="F23"/>
  <c r="E36"/>
  <c r="D31"/>
  <c r="H26"/>
  <c r="F22"/>
  <c r="D18"/>
  <c r="D32"/>
  <c r="D23"/>
  <c r="F32"/>
  <c r="D7"/>
  <c r="E38" s="1"/>
  <c r="G18"/>
  <c r="G35"/>
  <c r="G30"/>
  <c r="D26"/>
  <c r="D22"/>
  <c r="G17"/>
  <c r="F30"/>
  <c r="E22"/>
  <c r="H30"/>
  <c r="F33"/>
  <c r="D17"/>
  <c r="E36" i="600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D30"/>
  <c r="F23"/>
  <c r="D17"/>
  <c r="H30"/>
  <c r="E24"/>
  <c r="H17"/>
  <c r="G35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G36" i="604"/>
  <c r="G34"/>
  <c r="G32"/>
  <c r="E35" i="608"/>
  <c r="E32"/>
  <c r="D29"/>
  <c r="D26"/>
  <c r="E23"/>
  <c r="D20"/>
  <c r="G17"/>
  <c r="H33"/>
  <c r="E27"/>
  <c r="F21"/>
  <c r="D13"/>
  <c r="F23"/>
  <c r="F32"/>
  <c r="D21"/>
  <c r="E36"/>
  <c r="G32"/>
  <c r="H29"/>
  <c r="F26"/>
  <c r="D24"/>
  <c r="E21"/>
  <c r="D18"/>
  <c r="H34"/>
  <c r="G29"/>
  <c r="D23"/>
  <c r="F17"/>
  <c r="G26"/>
  <c r="F34"/>
  <c r="E24"/>
  <c r="G30"/>
  <c r="F24"/>
  <c r="E19"/>
  <c r="F30"/>
  <c r="E18"/>
  <c r="G18"/>
  <c r="G34"/>
  <c r="E28"/>
  <c r="F22"/>
  <c r="D16"/>
  <c r="E26"/>
  <c r="G31"/>
  <c r="H30"/>
  <c r="F33" i="615"/>
  <c r="D30"/>
  <c r="G26"/>
  <c r="F23"/>
  <c r="E20"/>
  <c r="D17"/>
  <c r="F31"/>
  <c r="H24"/>
  <c r="F18"/>
  <c r="H27"/>
  <c r="G35"/>
  <c r="D22"/>
  <c r="H33"/>
  <c r="F30"/>
  <c r="E27"/>
  <c r="H23"/>
  <c r="G20"/>
  <c r="F17"/>
  <c r="E32"/>
  <c r="G25"/>
  <c r="E19"/>
  <c r="F29"/>
  <c r="D9"/>
  <c r="G23"/>
  <c r="G31"/>
  <c r="D25"/>
  <c r="G18"/>
  <c r="E28"/>
  <c r="G34"/>
  <c r="G28"/>
  <c r="H35"/>
  <c r="H28"/>
  <c r="E22"/>
  <c r="E36"/>
  <c r="F22"/>
  <c r="H22"/>
  <c r="E17"/>
  <c r="H30" i="350"/>
  <c r="D19" i="312"/>
  <c r="G22"/>
  <c r="H30"/>
  <c r="H18"/>
  <c r="G23"/>
  <c r="F27"/>
  <c r="E35"/>
  <c r="H35"/>
  <c r="H19"/>
  <c r="G32"/>
  <c r="G20"/>
  <c r="H28"/>
  <c r="D7"/>
  <c r="E38" s="1"/>
  <c r="E18"/>
  <c r="F24"/>
  <c r="G29"/>
  <c r="F33"/>
  <c r="G34"/>
  <c r="H24"/>
  <c r="F32"/>
  <c r="D18"/>
  <c r="F19"/>
  <c r="H26"/>
  <c r="H18" i="316"/>
  <c r="H25"/>
  <c r="E29"/>
  <c r="F30"/>
  <c r="F25"/>
  <c r="G35"/>
  <c r="H29"/>
  <c r="H22"/>
  <c r="G30"/>
  <c r="G25"/>
  <c r="D28"/>
  <c r="E27"/>
  <c r="F26"/>
  <c r="F19"/>
  <c r="G32"/>
  <c r="F27"/>
  <c r="D32"/>
  <c r="D20"/>
  <c r="E23"/>
  <c r="E34"/>
  <c r="F36"/>
  <c r="D29"/>
  <c r="F20"/>
  <c r="E20"/>
  <c r="H17"/>
  <c r="F23"/>
  <c r="D31"/>
  <c r="D28" i="328"/>
  <c r="F31"/>
  <c r="E27"/>
  <c r="G34"/>
  <c r="H22"/>
  <c r="D17"/>
  <c r="E22"/>
  <c r="F28"/>
  <c r="D29"/>
  <c r="G29"/>
  <c r="H35"/>
  <c r="H21"/>
  <c r="G30"/>
  <c r="H18"/>
  <c r="E18"/>
  <c r="G35"/>
  <c r="H23"/>
  <c r="F35"/>
  <c r="G21"/>
  <c r="F34"/>
  <c r="H30"/>
  <c r="E23" i="336"/>
  <c r="D21"/>
  <c r="H20"/>
  <c r="F27"/>
  <c r="G32"/>
  <c r="H36"/>
  <c r="E36"/>
  <c r="E22"/>
  <c r="F26"/>
  <c r="D32"/>
  <c r="G31"/>
  <c r="G19"/>
  <c r="H29"/>
  <c r="H19"/>
  <c r="E19"/>
  <c r="E32"/>
  <c r="F20"/>
  <c r="G28"/>
  <c r="H33"/>
  <c r="F18"/>
  <c r="D25"/>
  <c r="E31"/>
  <c r="H17" i="344"/>
  <c r="D31"/>
  <c r="F22"/>
  <c r="D13"/>
  <c r="G22"/>
  <c r="G30"/>
  <c r="D20"/>
  <c r="E22"/>
  <c r="E30"/>
  <c r="E26"/>
  <c r="D30"/>
  <c r="G26"/>
  <c r="F20"/>
  <c r="F36"/>
  <c r="G17"/>
  <c r="G25"/>
  <c r="G33"/>
  <c r="H27"/>
  <c r="D25"/>
  <c r="E17"/>
  <c r="E25"/>
  <c r="E33"/>
  <c r="E32"/>
  <c r="F18"/>
  <c r="G24"/>
  <c r="D32"/>
  <c r="H36" i="356"/>
  <c r="F18"/>
  <c r="F20"/>
  <c r="F22"/>
  <c r="F24"/>
  <c r="F26"/>
  <c r="F28"/>
  <c r="F30"/>
  <c r="F32"/>
  <c r="F34"/>
  <c r="F36"/>
  <c r="H17"/>
  <c r="H20"/>
  <c r="F23"/>
  <c r="H25"/>
  <c r="H28"/>
  <c r="F31"/>
  <c r="H33"/>
  <c r="D24"/>
  <c r="D28"/>
  <c r="D18"/>
  <c r="D19"/>
  <c r="E18"/>
  <c r="E20"/>
  <c r="E22"/>
  <c r="E24"/>
  <c r="E26"/>
  <c r="E28"/>
  <c r="E30"/>
  <c r="E32"/>
  <c r="E34"/>
  <c r="E36"/>
  <c r="F17"/>
  <c r="H19"/>
  <c r="H22"/>
  <c r="F25"/>
  <c r="H27"/>
  <c r="H30"/>
  <c r="F33"/>
  <c r="H35"/>
  <c r="D26"/>
  <c r="D30"/>
  <c r="D20"/>
  <c r="D21"/>
  <c r="D7"/>
  <c r="E38" s="1"/>
  <c r="G17"/>
  <c r="G19"/>
  <c r="G21"/>
  <c r="G23"/>
  <c r="G25"/>
  <c r="G27"/>
  <c r="G29"/>
  <c r="G31"/>
  <c r="G33"/>
  <c r="G35"/>
  <c r="H21"/>
  <c r="F27"/>
  <c r="H32"/>
  <c r="D22"/>
  <c r="D16"/>
  <c r="G20"/>
  <c r="G24"/>
  <c r="G28"/>
  <c r="G32"/>
  <c r="G36"/>
  <c r="H18"/>
  <c r="H23"/>
  <c r="F29"/>
  <c r="H34"/>
  <c r="D32"/>
  <c r="D9"/>
  <c r="E17"/>
  <c r="E21"/>
  <c r="E25"/>
  <c r="E29"/>
  <c r="E33"/>
  <c r="F33" i="570"/>
  <c r="D30"/>
  <c r="G26"/>
  <c r="F23"/>
  <c r="E20"/>
  <c r="D17"/>
  <c r="H29"/>
  <c r="E23"/>
  <c r="D16"/>
  <c r="F24"/>
  <c r="G28"/>
  <c r="H26"/>
  <c r="H33"/>
  <c r="F30"/>
  <c r="E27"/>
  <c r="H23"/>
  <c r="G20"/>
  <c r="F17"/>
  <c r="E32"/>
  <c r="G25"/>
  <c r="E19"/>
  <c r="F29"/>
  <c r="D9"/>
  <c r="G23"/>
  <c r="H35"/>
  <c r="H28"/>
  <c r="E22"/>
  <c r="E36"/>
  <c r="F22"/>
  <c r="H22"/>
  <c r="F20"/>
  <c r="H30"/>
  <c r="E24"/>
  <c r="H17"/>
  <c r="F27"/>
  <c r="G32"/>
  <c r="H18"/>
  <c r="H32"/>
  <c r="E26"/>
  <c r="H19"/>
  <c r="F31"/>
  <c r="F18"/>
  <c r="G35"/>
  <c r="F35"/>
  <c r="F28"/>
  <c r="H21"/>
  <c r="E33"/>
  <c r="D20"/>
  <c r="D18"/>
  <c r="F36"/>
  <c r="E29"/>
  <c r="G22"/>
  <c r="D7"/>
  <c r="E38" s="1"/>
  <c r="D24"/>
  <c r="D26"/>
  <c r="G33"/>
  <c r="E31"/>
  <c r="G24"/>
  <c r="E18"/>
  <c r="E28"/>
  <c r="G34"/>
  <c r="D22"/>
  <c r="H33" i="574"/>
  <c r="D32"/>
  <c r="H28"/>
  <c r="F25"/>
  <c r="E22"/>
  <c r="D19"/>
  <c r="G35"/>
  <c r="F27"/>
  <c r="H20"/>
  <c r="E30"/>
  <c r="E17"/>
  <c r="D31"/>
  <c r="F35"/>
  <c r="E34"/>
  <c r="D30"/>
  <c r="G26"/>
  <c r="F23"/>
  <c r="E20"/>
  <c r="D17"/>
  <c r="E28"/>
  <c r="G21"/>
  <c r="H31"/>
  <c r="H18"/>
  <c r="G36"/>
  <c r="G31"/>
  <c r="D25"/>
  <c r="G18"/>
  <c r="H24"/>
  <c r="E25"/>
  <c r="E21"/>
  <c r="F34"/>
  <c r="E29"/>
  <c r="G22"/>
  <c r="D7"/>
  <c r="E38" s="1"/>
  <c r="F22"/>
  <c r="F20"/>
  <c r="H36"/>
  <c r="E31"/>
  <c r="G24"/>
  <c r="E18"/>
  <c r="F26"/>
  <c r="G28"/>
  <c r="H27"/>
  <c r="H35"/>
  <c r="F30"/>
  <c r="H23"/>
  <c r="F17"/>
  <c r="D24"/>
  <c r="G23"/>
  <c r="D18"/>
  <c r="E36"/>
  <c r="G27"/>
  <c r="D21"/>
  <c r="E32"/>
  <c r="E19"/>
  <c r="F29"/>
  <c r="H34"/>
  <c r="G29"/>
  <c r="D23"/>
  <c r="D13"/>
  <c r="E23"/>
  <c r="D22"/>
  <c r="H36" i="582"/>
  <c r="H32"/>
  <c r="G29"/>
  <c r="E26"/>
  <c r="D23"/>
  <c r="H19"/>
  <c r="D13"/>
  <c r="F31"/>
  <c r="H24"/>
  <c r="F18"/>
  <c r="H27"/>
  <c r="G35"/>
  <c r="D22"/>
  <c r="D32"/>
  <c r="F25"/>
  <c r="D19"/>
  <c r="F26"/>
  <c r="D31"/>
  <c r="E25"/>
  <c r="F32"/>
  <c r="H25"/>
  <c r="F19"/>
  <c r="E34"/>
  <c r="H20"/>
  <c r="G19"/>
  <c r="F35"/>
  <c r="G31"/>
  <c r="F28"/>
  <c r="D25"/>
  <c r="H21"/>
  <c r="G18"/>
  <c r="E36"/>
  <c r="D29"/>
  <c r="F22"/>
  <c r="G36"/>
  <c r="H22"/>
  <c r="E30"/>
  <c r="F20"/>
  <c r="F30"/>
  <c r="H23"/>
  <c r="F17"/>
  <c r="E23"/>
  <c r="F24"/>
  <c r="H18"/>
  <c r="H30"/>
  <c r="E24"/>
  <c r="H17"/>
  <c r="G30"/>
  <c r="G17"/>
  <c r="G33"/>
  <c r="H34" i="587"/>
  <c r="E31"/>
  <c r="D28"/>
  <c r="G24"/>
  <c r="F21"/>
  <c r="E18"/>
  <c r="E34"/>
  <c r="F27"/>
  <c r="H20"/>
  <c r="H31"/>
  <c r="H18"/>
  <c r="D26"/>
  <c r="F35"/>
  <c r="G31"/>
  <c r="F28"/>
  <c r="D25"/>
  <c r="H21"/>
  <c r="G18"/>
  <c r="E35"/>
  <c r="E28"/>
  <c r="G21"/>
  <c r="G33"/>
  <c r="F20"/>
  <c r="H27"/>
  <c r="H36"/>
  <c r="G29"/>
  <c r="D23"/>
  <c r="D13"/>
  <c r="D24"/>
  <c r="E25"/>
  <c r="G19"/>
  <c r="H33"/>
  <c r="E27"/>
  <c r="G20"/>
  <c r="E32"/>
  <c r="E19"/>
  <c r="G36"/>
  <c r="F36"/>
  <c r="E29"/>
  <c r="G22"/>
  <c r="D7"/>
  <c r="E38" s="1"/>
  <c r="E23"/>
  <c r="G23"/>
  <c r="D18"/>
  <c r="F33"/>
  <c r="G26"/>
  <c r="E20"/>
  <c r="F31"/>
  <c r="F18"/>
  <c r="G34"/>
  <c r="D32"/>
  <c r="F25"/>
  <c r="D19"/>
  <c r="D29"/>
  <c r="G35"/>
  <c r="F29"/>
  <c r="F34"/>
  <c r="G27"/>
  <c r="D21"/>
  <c r="E33"/>
  <c r="D20"/>
  <c r="E17"/>
  <c r="E33" i="312"/>
  <c r="H33"/>
  <c r="H33" i="316"/>
  <c r="H21"/>
  <c r="D22" i="312"/>
  <c r="G17"/>
  <c r="F18"/>
  <c r="D13" i="316"/>
  <c r="F29"/>
  <c r="E36" i="312"/>
  <c r="D9"/>
  <c r="G34" i="316"/>
  <c r="H26"/>
  <c r="F31" i="344"/>
  <c r="F23"/>
  <c r="D19"/>
  <c r="H34"/>
  <c r="H26"/>
  <c r="H18"/>
  <c r="F25" i="340"/>
  <c r="E21"/>
  <c r="D17"/>
  <c r="H22"/>
  <c r="G18"/>
  <c r="G34"/>
  <c r="F21" i="336"/>
  <c r="E17"/>
  <c r="E33"/>
  <c r="D26"/>
  <c r="H30"/>
  <c r="G26"/>
  <c r="D28"/>
  <c r="H29" i="332"/>
  <c r="G25"/>
  <c r="D23"/>
  <c r="F26"/>
  <c r="E22"/>
  <c r="D17"/>
  <c r="H24" i="328"/>
  <c r="G20"/>
  <c r="G36"/>
  <c r="F21"/>
  <c r="E17"/>
  <c r="E33"/>
  <c r="H23" i="324"/>
  <c r="G19"/>
  <c r="G35"/>
  <c r="F24"/>
  <c r="E20"/>
  <c r="E36"/>
  <c r="H36" i="316"/>
  <c r="H25" i="312"/>
  <c r="D30"/>
  <c r="H21" i="344"/>
  <c r="H29" i="324"/>
  <c r="E32" i="332"/>
  <c r="G24" i="336"/>
  <c r="F27" i="340"/>
  <c r="G28" i="344"/>
  <c r="F36" i="312"/>
  <c r="F34" i="344"/>
  <c r="G26" i="328"/>
  <c r="F35" i="336"/>
  <c r="D29" i="344"/>
  <c r="E24"/>
  <c r="H36" i="312"/>
  <c r="E32"/>
  <c r="F34" i="316"/>
  <c r="E25"/>
  <c r="E33" i="324"/>
  <c r="G28"/>
  <c r="E24" i="328"/>
  <c r="H29"/>
  <c r="F27" i="332"/>
  <c r="H22"/>
  <c r="D13" i="336"/>
  <c r="H17"/>
  <c r="F28" i="340"/>
  <c r="H29"/>
  <c r="E29" i="344"/>
  <c r="E19"/>
  <c r="D26"/>
  <c r="H19"/>
  <c r="G27"/>
  <c r="D21"/>
  <c r="F28"/>
  <c r="E19" i="340"/>
  <c r="H36"/>
  <c r="H32" i="336"/>
  <c r="D23"/>
  <c r="D16"/>
  <c r="E35"/>
  <c r="G23" i="332"/>
  <c r="G22"/>
  <c r="F33"/>
  <c r="D26"/>
  <c r="D22"/>
  <c r="E31" i="328"/>
  <c r="G27"/>
  <c r="E26"/>
  <c r="H34"/>
  <c r="D26"/>
  <c r="D17" i="324"/>
  <c r="G24"/>
  <c r="F35"/>
  <c r="H33"/>
  <c r="D24" i="316"/>
  <c r="D19"/>
  <c r="F21"/>
  <c r="H27" i="312"/>
  <c r="E21"/>
  <c r="G18"/>
  <c r="H25" i="340"/>
  <c r="G19"/>
  <c r="G31"/>
  <c r="F18"/>
  <c r="F32"/>
  <c r="E26"/>
  <c r="H23" i="336"/>
  <c r="G17"/>
  <c r="G33"/>
  <c r="F22"/>
  <c r="E18"/>
  <c r="D17"/>
  <c r="H28" i="332"/>
  <c r="G26"/>
  <c r="F19"/>
  <c r="F35"/>
  <c r="H25" i="328"/>
  <c r="G23"/>
  <c r="D16"/>
  <c r="F32"/>
  <c r="E30"/>
  <c r="H18" i="324"/>
  <c r="G20"/>
  <c r="G36"/>
  <c r="F25"/>
  <c r="E27"/>
  <c r="D26"/>
  <c r="D31" i="587"/>
  <c r="H29"/>
  <c r="H25"/>
  <c r="H22"/>
  <c r="G25"/>
  <c r="H23"/>
  <c r="H26" i="582"/>
  <c r="F27"/>
  <c r="G22"/>
  <c r="F36"/>
  <c r="D20"/>
  <c r="E22"/>
  <c r="H35"/>
  <c r="F26" i="578"/>
  <c r="E27"/>
  <c r="D21"/>
  <c r="G25"/>
  <c r="G26"/>
  <c r="D13"/>
  <c r="D20" i="574"/>
  <c r="F21"/>
  <c r="H32"/>
  <c r="G34"/>
  <c r="F19"/>
  <c r="F32"/>
  <c r="H27" i="570"/>
  <c r="D13"/>
  <c r="G29"/>
  <c r="G19"/>
  <c r="E34"/>
  <c r="G27"/>
  <c r="H23" i="316"/>
  <c r="D21"/>
  <c r="G27"/>
  <c r="G22"/>
  <c r="D22"/>
  <c r="E24" i="312"/>
  <c r="D16"/>
  <c r="H22"/>
  <c r="G30"/>
  <c r="G23" i="582"/>
  <c r="F29"/>
  <c r="G25"/>
  <c r="D17"/>
  <c r="F23"/>
  <c r="D30"/>
  <c r="H27" i="578"/>
  <c r="F27"/>
  <c r="H19"/>
  <c r="G27"/>
  <c r="E21" i="587"/>
  <c r="H24"/>
  <c r="F23"/>
  <c r="G17" i="574"/>
  <c r="G20"/>
  <c r="E35"/>
  <c r="D31" i="570"/>
  <c r="G18"/>
  <c r="G31"/>
  <c r="G34" i="344"/>
  <c r="G30" i="356"/>
  <c r="G22"/>
  <c r="D13"/>
  <c r="D29"/>
  <c r="G18" i="328"/>
  <c r="F30" i="344"/>
  <c r="H26" i="356"/>
  <c r="G33" i="324"/>
  <c r="H21"/>
  <c r="E34"/>
  <c r="F22"/>
  <c r="D7"/>
  <c r="E38" s="1"/>
  <c r="E25"/>
  <c r="F29"/>
  <c r="D24"/>
  <c r="G30"/>
  <c r="H34"/>
  <c r="H22"/>
  <c r="D13"/>
  <c r="H25"/>
  <c r="E23"/>
  <c r="D20"/>
  <c r="H28"/>
  <c r="E30"/>
  <c r="F18"/>
  <c r="H26"/>
  <c r="F21"/>
  <c r="D30"/>
  <c r="E26"/>
  <c r="E24" i="332"/>
  <c r="H31"/>
  <c r="G27"/>
  <c r="D18"/>
  <c r="F28"/>
  <c r="E35"/>
  <c r="E23"/>
  <c r="F29"/>
  <c r="D28"/>
  <c r="G28"/>
  <c r="H36"/>
  <c r="H20"/>
  <c r="E36"/>
  <c r="F24"/>
  <c r="E29"/>
  <c r="F17"/>
  <c r="H34"/>
  <c r="G31"/>
  <c r="H19"/>
  <c r="G34"/>
  <c r="E27"/>
  <c r="E31" i="340"/>
  <c r="F19"/>
  <c r="G20"/>
  <c r="G36"/>
  <c r="F35"/>
  <c r="H24"/>
  <c r="D13"/>
  <c r="E28"/>
  <c r="E18"/>
  <c r="F26"/>
  <c r="D26"/>
  <c r="G35"/>
  <c r="G23"/>
  <c r="H33"/>
  <c r="H23"/>
  <c r="D18"/>
  <c r="H28"/>
  <c r="E27"/>
  <c r="G17"/>
  <c r="F20"/>
  <c r="E32"/>
  <c r="G28"/>
  <c r="D19" i="578"/>
  <c r="D22"/>
  <c r="D17"/>
  <c r="D20"/>
  <c r="D7"/>
  <c r="E38" s="1"/>
  <c r="H36"/>
  <c r="H32"/>
  <c r="G29"/>
  <c r="E26"/>
  <c r="E22"/>
  <c r="E18"/>
  <c r="F31"/>
  <c r="H24"/>
  <c r="G36"/>
  <c r="E21"/>
  <c r="E30"/>
  <c r="D18"/>
  <c r="D30"/>
  <c r="G22"/>
  <c r="E32"/>
  <c r="G17"/>
  <c r="G33"/>
  <c r="D24"/>
  <c r="F30"/>
  <c r="F23"/>
  <c r="E33"/>
  <c r="F18"/>
  <c r="H18"/>
  <c r="F36"/>
  <c r="F32"/>
  <c r="E29"/>
  <c r="H25"/>
  <c r="H21"/>
  <c r="H17"/>
  <c r="G30"/>
  <c r="E23"/>
  <c r="G34"/>
  <c r="G19"/>
  <c r="H26"/>
  <c r="D26"/>
  <c r="F35"/>
  <c r="F28"/>
  <c r="G20"/>
  <c r="D29"/>
  <c r="D31"/>
  <c r="F20"/>
  <c r="H35"/>
  <c r="H28"/>
  <c r="F21"/>
  <c r="H29"/>
  <c r="G32"/>
  <c r="G23"/>
  <c r="D17" i="312"/>
  <c r="E17"/>
  <c r="H17"/>
  <c r="E26" i="316"/>
  <c r="E18"/>
  <c r="D32" i="312"/>
  <c r="E23"/>
  <c r="H23"/>
  <c r="D25" i="316"/>
  <c r="H34"/>
  <c r="F22"/>
  <c r="D21" i="312"/>
  <c r="E20"/>
  <c r="F21"/>
  <c r="D26" i="316"/>
  <c r="H31"/>
  <c r="H19"/>
  <c r="F31"/>
  <c r="F33" i="344"/>
  <c r="F25"/>
  <c r="F17"/>
  <c r="D24"/>
  <c r="H28"/>
  <c r="H20"/>
  <c r="F21" i="340"/>
  <c r="E17"/>
  <c r="E33"/>
  <c r="H18"/>
  <c r="H34"/>
  <c r="G30"/>
  <c r="F17" i="336"/>
  <c r="F33"/>
  <c r="E29"/>
  <c r="D20"/>
  <c r="H26"/>
  <c r="G22"/>
  <c r="D19"/>
  <c r="H25" i="332"/>
  <c r="G21"/>
  <c r="D13"/>
  <c r="F22"/>
  <c r="E18"/>
  <c r="E34"/>
  <c r="H20" i="328"/>
  <c r="H36"/>
  <c r="G32"/>
  <c r="F17"/>
  <c r="F33"/>
  <c r="E29"/>
  <c r="H19" i="324"/>
  <c r="H35"/>
  <c r="G31"/>
  <c r="F20"/>
  <c r="F36"/>
  <c r="E32"/>
  <c r="F24" i="316"/>
  <c r="D23"/>
  <c r="E30" i="312"/>
  <c r="G25" i="324"/>
  <c r="F23" i="328"/>
  <c r="D18" i="336"/>
  <c r="E23" i="340"/>
  <c r="G20" i="344"/>
  <c r="F26"/>
  <c r="D21" i="328"/>
  <c r="H23" i="332"/>
  <c r="H32" i="340"/>
  <c r="E20" i="344"/>
  <c r="G24" i="312"/>
  <c r="F35"/>
  <c r="E33" i="316"/>
  <c r="D16"/>
  <c r="G17"/>
  <c r="D19" i="324"/>
  <c r="E36" i="328"/>
  <c r="G31"/>
  <c r="E17" i="332"/>
  <c r="H32"/>
  <c r="F30" i="336"/>
  <c r="H25"/>
  <c r="F36" i="340"/>
  <c r="G25"/>
  <c r="E31" i="344"/>
  <c r="E21"/>
  <c r="D9"/>
  <c r="H23"/>
  <c r="G29"/>
  <c r="G19"/>
  <c r="F32"/>
  <c r="F31" i="340"/>
  <c r="H20"/>
  <c r="H24" i="336"/>
  <c r="D24"/>
  <c r="E24"/>
  <c r="E27"/>
  <c r="H35" i="332"/>
  <c r="H26"/>
  <c r="F25"/>
  <c r="D7"/>
  <c r="E38" s="1"/>
  <c r="E28"/>
  <c r="E23" i="328"/>
  <c r="G19"/>
  <c r="F30"/>
  <c r="H26"/>
  <c r="D7"/>
  <c r="E38" s="1"/>
  <c r="E22" i="324"/>
  <c r="H36"/>
  <c r="F27"/>
  <c r="H17"/>
  <c r="D29"/>
  <c r="E28" i="316"/>
  <c r="E30"/>
  <c r="E31"/>
  <c r="F17" i="312"/>
  <c r="H21"/>
  <c r="H32"/>
  <c r="G19"/>
  <c r="H19" i="340"/>
  <c r="H35"/>
  <c r="G29"/>
  <c r="D30"/>
  <c r="F30"/>
  <c r="E22"/>
  <c r="E36"/>
  <c r="H21" i="336"/>
  <c r="H35"/>
  <c r="G27"/>
  <c r="D29"/>
  <c r="F34"/>
  <c r="E34"/>
  <c r="H24" i="332"/>
  <c r="G20"/>
  <c r="D20"/>
  <c r="F31"/>
  <c r="E31"/>
  <c r="H17" i="328"/>
  <c r="G17"/>
  <c r="D13"/>
  <c r="F26"/>
  <c r="E28"/>
  <c r="D22"/>
  <c r="H32" i="324"/>
  <c r="G34"/>
  <c r="F23"/>
  <c r="E19"/>
  <c r="D21"/>
  <c r="F24" i="587"/>
  <c r="F26"/>
  <c r="E24"/>
  <c r="D9"/>
  <c r="F22"/>
  <c r="E22"/>
  <c r="H35"/>
  <c r="D24" i="582"/>
  <c r="D21"/>
  <c r="F34"/>
  <c r="D16"/>
  <c r="G20"/>
  <c r="H33"/>
  <c r="F22" i="578"/>
  <c r="F25"/>
  <c r="D16"/>
  <c r="G21"/>
  <c r="G24"/>
  <c r="D23"/>
  <c r="D16" i="574"/>
  <c r="H19"/>
  <c r="E33"/>
  <c r="H26"/>
  <c r="H17"/>
  <c r="H30"/>
  <c r="E21" i="570"/>
  <c r="E35"/>
  <c r="D28"/>
  <c r="H31"/>
  <c r="G30"/>
  <c r="H25"/>
  <c r="H20" i="316"/>
  <c r="E36"/>
  <c r="F35"/>
  <c r="G18"/>
  <c r="E35"/>
  <c r="G21" i="312"/>
  <c r="H29"/>
  <c r="H20"/>
  <c r="G28"/>
  <c r="E17" i="582"/>
  <c r="E21"/>
  <c r="G21"/>
  <c r="E35"/>
  <c r="F21"/>
  <c r="D28"/>
  <c r="H34"/>
  <c r="G28" i="578"/>
  <c r="H20"/>
  <c r="E35"/>
  <c r="E24"/>
  <c r="E31"/>
  <c r="G17" i="587"/>
  <c r="H19"/>
  <c r="H32"/>
  <c r="D26" i="574"/>
  <c r="F31"/>
  <c r="F28"/>
  <c r="E25" i="570"/>
  <c r="D29"/>
  <c r="F25"/>
  <c r="D25" i="578"/>
  <c r="E18" i="344"/>
  <c r="E31" i="356"/>
  <c r="E23"/>
  <c r="D25"/>
  <c r="H29"/>
  <c r="F19"/>
  <c r="H33" i="589"/>
  <c r="E27"/>
  <c r="G20"/>
  <c r="G32"/>
  <c r="G19"/>
  <c r="D16"/>
  <c r="H35"/>
  <c r="F36"/>
  <c r="E29"/>
  <c r="G22"/>
  <c r="D7"/>
  <c r="E38" s="1"/>
  <c r="G23"/>
  <c r="H24"/>
  <c r="E19"/>
  <c r="G31" i="593"/>
  <c r="D25"/>
  <c r="G18"/>
  <c r="G28"/>
  <c r="E36"/>
  <c r="E28"/>
  <c r="H33"/>
  <c r="E27"/>
  <c r="G20"/>
  <c r="G32"/>
  <c r="G19"/>
  <c r="G17"/>
  <c r="G36" i="608"/>
  <c r="E34"/>
  <c r="F31"/>
  <c r="F29"/>
  <c r="F27"/>
  <c r="H24"/>
  <c r="H22"/>
  <c r="H20"/>
  <c r="F18"/>
  <c r="D9"/>
  <c r="H32"/>
  <c r="D28"/>
  <c r="H23"/>
  <c r="H19"/>
  <c r="F33"/>
  <c r="D25"/>
  <c r="D17"/>
  <c r="G27"/>
  <c r="F19"/>
  <c r="D30" i="319"/>
  <c r="D21"/>
  <c r="D24"/>
  <c r="D13"/>
  <c r="D18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32"/>
  <c r="D31"/>
  <c r="D19"/>
  <c r="D20"/>
  <c r="G35"/>
  <c r="E33"/>
  <c r="G30"/>
  <c r="G27"/>
  <c r="E25"/>
  <c r="G22"/>
  <c r="G19"/>
  <c r="E17"/>
  <c r="H34"/>
  <c r="H31"/>
  <c r="F29"/>
  <c r="H26"/>
  <c r="H23"/>
  <c r="F21"/>
  <c r="H18"/>
  <c r="D23"/>
  <c r="D22"/>
  <c r="G36"/>
  <c r="G33"/>
  <c r="E31"/>
  <c r="G28"/>
  <c r="G25"/>
  <c r="E23"/>
  <c r="G20"/>
  <c r="G17"/>
  <c r="F35"/>
  <c r="H32"/>
  <c r="H29"/>
  <c r="F27"/>
  <c r="H24"/>
  <c r="H21"/>
  <c r="F19"/>
  <c r="F25" i="347"/>
  <c r="G31"/>
  <c r="E29"/>
  <c r="D7" i="351"/>
  <c r="E38" s="1"/>
  <c r="F20"/>
  <c r="G30"/>
  <c r="G27"/>
  <c r="E29" i="355"/>
  <c r="G26"/>
  <c r="G36" i="359"/>
  <c r="G22"/>
  <c r="D17"/>
  <c r="D21"/>
  <c r="D25"/>
  <c r="D30"/>
  <c r="H19"/>
  <c r="G26"/>
  <c r="G31"/>
  <c r="H35"/>
  <c r="F19"/>
  <c r="F23"/>
  <c r="E27"/>
  <c r="E31"/>
  <c r="F35"/>
  <c r="F18"/>
  <c r="F20"/>
  <c r="F22"/>
  <c r="F24"/>
  <c r="F26"/>
  <c r="E28"/>
  <c r="E30"/>
  <c r="E32"/>
  <c r="E34"/>
  <c r="E36"/>
  <c r="G20"/>
  <c r="D7"/>
  <c r="E38" s="1"/>
  <c r="D16"/>
  <c r="D20"/>
  <c r="D24"/>
  <c r="D29"/>
  <c r="H17"/>
  <c r="G24"/>
  <c r="H30"/>
  <c r="H34"/>
  <c r="E18"/>
  <c r="E22"/>
  <c r="E26"/>
  <c r="F30"/>
  <c r="F34"/>
  <c r="G17"/>
  <c r="G19"/>
  <c r="G21"/>
  <c r="G23"/>
  <c r="G25"/>
  <c r="H27"/>
  <c r="H29"/>
  <c r="H31"/>
  <c r="G33"/>
  <c r="G35"/>
  <c r="G35" i="581"/>
  <c r="G33"/>
  <c r="H31"/>
  <c r="E30"/>
  <c r="G28"/>
  <c r="H26"/>
  <c r="E25"/>
  <c r="G23"/>
  <c r="D22"/>
  <c r="F20"/>
  <c r="H18"/>
  <c r="F36"/>
  <c r="F32"/>
  <c r="E29"/>
  <c r="H25"/>
  <c r="G22"/>
  <c r="F19"/>
  <c r="D16"/>
  <c r="H32"/>
  <c r="E26"/>
  <c r="H19"/>
  <c r="H23"/>
  <c r="D32"/>
  <c r="D19"/>
  <c r="E36"/>
  <c r="E34"/>
  <c r="E32"/>
  <c r="G30"/>
  <c r="D29"/>
  <c r="F27"/>
  <c r="G25"/>
  <c r="D24"/>
  <c r="F22"/>
  <c r="H20"/>
  <c r="E19"/>
  <c r="G17"/>
  <c r="F33"/>
  <c r="D30"/>
  <c r="G26"/>
  <c r="F23"/>
  <c r="E20"/>
  <c r="E17"/>
  <c r="H34"/>
  <c r="D28"/>
  <c r="F21"/>
  <c r="D7"/>
  <c r="E38" s="1"/>
  <c r="E27"/>
  <c r="H35"/>
  <c r="E22"/>
  <c r="E36" i="58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D32"/>
  <c r="F25"/>
  <c r="D19"/>
  <c r="G36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H33"/>
  <c r="E27"/>
  <c r="G20"/>
  <c r="G35" i="598"/>
  <c r="G33"/>
  <c r="H31"/>
  <c r="E30"/>
  <c r="G28"/>
  <c r="F36"/>
  <c r="F32"/>
  <c r="E29"/>
  <c r="F26"/>
  <c r="H24"/>
  <c r="E23"/>
  <c r="G21"/>
  <c r="D20"/>
  <c r="F18"/>
  <c r="D16"/>
  <c r="D32"/>
  <c r="H34"/>
  <c r="D28"/>
  <c r="E24"/>
  <c r="D21"/>
  <c r="H17"/>
  <c r="F25"/>
  <c r="D19"/>
  <c r="D23"/>
  <c r="D13"/>
  <c r="E36"/>
  <c r="E34"/>
  <c r="E32"/>
  <c r="G30"/>
  <c r="D29"/>
  <c r="F27"/>
  <c r="F33"/>
  <c r="D30"/>
  <c r="H26"/>
  <c r="E25"/>
  <c r="G23"/>
  <c r="D22"/>
  <c r="F20"/>
  <c r="H18"/>
  <c r="E17"/>
  <c r="H33"/>
  <c r="H36"/>
  <c r="G29"/>
  <c r="D25"/>
  <c r="H21"/>
  <c r="G18"/>
  <c r="E27"/>
  <c r="G20"/>
  <c r="G24"/>
  <c r="E18"/>
  <c r="F34" i="605"/>
  <c r="G27"/>
  <c r="D21"/>
  <c r="G33"/>
  <c r="F20"/>
  <c r="F18"/>
  <c r="F30"/>
  <c r="H23"/>
  <c r="E34" i="315"/>
  <c r="D9"/>
  <c r="D31" i="346"/>
  <c r="D25"/>
  <c r="D17"/>
  <c r="F18" i="350"/>
  <c r="H20"/>
  <c r="H28"/>
  <c r="D24"/>
  <c r="D28"/>
  <c r="D18"/>
  <c r="D19"/>
  <c r="H20" i="354"/>
  <c r="H28"/>
  <c r="D24"/>
  <c r="D28"/>
  <c r="D18"/>
  <c r="D19"/>
  <c r="D29" i="320"/>
  <c r="D32"/>
  <c r="G27"/>
  <c r="H31"/>
  <c r="D24" i="311"/>
  <c r="D28"/>
  <c r="D20"/>
  <c r="G36"/>
  <c r="G34"/>
  <c r="G32"/>
  <c r="G30"/>
  <c r="G28"/>
  <c r="G26"/>
  <c r="G24"/>
  <c r="G22"/>
  <c r="G20"/>
  <c r="G18"/>
  <c r="D19"/>
  <c r="H36"/>
  <c r="H34"/>
  <c r="H32"/>
  <c r="H30"/>
  <c r="H28"/>
  <c r="H26"/>
  <c r="H24"/>
  <c r="H22"/>
  <c r="H20"/>
  <c r="H18"/>
  <c r="D31" i="322"/>
  <c r="D22"/>
  <c r="D25"/>
  <c r="D18"/>
  <c r="D17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24" i="326"/>
  <c r="D28"/>
  <c r="D20"/>
  <c r="D19"/>
  <c r="G36"/>
  <c r="G34"/>
  <c r="G32"/>
  <c r="G30"/>
  <c r="G28"/>
  <c r="G26"/>
  <c r="G24"/>
  <c r="G22"/>
  <c r="G20"/>
  <c r="G18"/>
  <c r="H36"/>
  <c r="H34"/>
  <c r="H32"/>
  <c r="H30"/>
  <c r="H28"/>
  <c r="H26"/>
  <c r="H24"/>
  <c r="H22"/>
  <c r="H20"/>
  <c r="H18"/>
  <c r="D26" i="330"/>
  <c r="D30"/>
  <c r="D21"/>
  <c r="D9"/>
  <c r="D7"/>
  <c r="E38" s="1"/>
  <c r="E35"/>
  <c r="E33"/>
  <c r="E31"/>
  <c r="E29"/>
  <c r="E27"/>
  <c r="E25"/>
  <c r="E23"/>
  <c r="E21"/>
  <c r="E19"/>
  <c r="E17"/>
  <c r="F35"/>
  <c r="F33"/>
  <c r="F31"/>
  <c r="F29"/>
  <c r="F27"/>
  <c r="F25"/>
  <c r="F23"/>
  <c r="F21"/>
  <c r="F19"/>
  <c r="F17"/>
  <c r="D29" i="334"/>
  <c r="D32"/>
  <c r="D23"/>
  <c r="D9"/>
  <c r="D13"/>
  <c r="G35"/>
  <c r="G33"/>
  <c r="G31"/>
  <c r="G29"/>
  <c r="G27"/>
  <c r="G25"/>
  <c r="G23"/>
  <c r="G21"/>
  <c r="G19"/>
  <c r="G17"/>
  <c r="H35"/>
  <c r="H33"/>
  <c r="H31"/>
  <c r="H29"/>
  <c r="H27"/>
  <c r="H25"/>
  <c r="H23"/>
  <c r="H21"/>
  <c r="H19"/>
  <c r="H17"/>
  <c r="D31" i="338"/>
  <c r="D22"/>
  <c r="D25"/>
  <c r="D16"/>
  <c r="D17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24" i="342"/>
  <c r="D28"/>
  <c r="D18"/>
  <c r="D19"/>
  <c r="G36"/>
  <c r="G34"/>
  <c r="G32"/>
  <c r="G30"/>
  <c r="G28"/>
  <c r="G26"/>
  <c r="G24"/>
  <c r="G22"/>
  <c r="G20"/>
  <c r="G18"/>
  <c r="H36"/>
  <c r="H34"/>
  <c r="H32"/>
  <c r="H30"/>
  <c r="H28"/>
  <c r="H26"/>
  <c r="H24"/>
  <c r="H22"/>
  <c r="H20"/>
  <c r="H18"/>
  <c r="D23" i="349"/>
  <c r="H17"/>
  <c r="H33"/>
  <c r="D31" i="353"/>
  <c r="D13"/>
  <c r="F17"/>
  <c r="F21"/>
  <c r="F25"/>
  <c r="F29"/>
  <c r="F33"/>
  <c r="D18" i="357"/>
  <c r="D26"/>
  <c r="H27"/>
  <c r="H17" i="327"/>
  <c r="F21" i="346"/>
  <c r="F24" i="315"/>
  <c r="G23"/>
  <c r="H25" i="344"/>
  <c r="F36" i="348"/>
  <c r="F20"/>
  <c r="H31" i="349"/>
  <c r="H23"/>
  <c r="F36" i="350"/>
  <c r="F32"/>
  <c r="F28"/>
  <c r="F24"/>
  <c r="F20"/>
  <c r="F33" i="354"/>
  <c r="F29"/>
  <c r="H24"/>
  <c r="F32" i="357"/>
  <c r="D32"/>
  <c r="D24" i="349"/>
  <c r="H23" i="348"/>
  <c r="H36" i="350"/>
  <c r="F35" i="315"/>
  <c r="H33" i="344"/>
  <c r="H35" i="349"/>
  <c r="H27"/>
  <c r="H19"/>
  <c r="F34" i="350"/>
  <c r="F30"/>
  <c r="F26"/>
  <c r="F22"/>
  <c r="F35" i="354"/>
  <c r="F31"/>
  <c r="F27"/>
  <c r="F24" i="357"/>
</calcChain>
</file>

<file path=xl/sharedStrings.xml><?xml version="1.0" encoding="utf-8"?>
<sst xmlns="http://schemas.openxmlformats.org/spreadsheetml/2006/main" count="5032" uniqueCount="336">
  <si>
    <t>HAKEMLİK KATEGORİSİ</t>
  </si>
  <si>
    <t>DOĞUM YERİ</t>
  </si>
  <si>
    <t>DOĞUM TARİHİ</t>
  </si>
  <si>
    <t>TAHSİLİ</t>
  </si>
  <si>
    <t>MESLEĞİ</t>
  </si>
  <si>
    <t>ADRESİ</t>
  </si>
  <si>
    <t>DİPLOMA FOTOKOPİSİ</t>
  </si>
  <si>
    <t>NÜFUS CÜZDANI FOTOKOPİSİ</t>
  </si>
  <si>
    <t>İmza</t>
  </si>
  <si>
    <r>
      <t xml:space="preserve">FOTOĞRAF </t>
    </r>
    <r>
      <rPr>
        <i/>
        <sz val="7"/>
        <color indexed="8"/>
        <rFont val="Cambria"/>
        <family val="1"/>
        <charset val="162"/>
      </rPr>
      <t>( 1 Adet)</t>
    </r>
  </si>
  <si>
    <t>HAKEMLİK YAPTIĞI İL</t>
  </si>
  <si>
    <t>BANKA ADI ve İBAN NO</t>
  </si>
  <si>
    <t xml:space="preserve">                TÜRKİYE ATLETİZM FEDERASYONU BAŞKANLIĞI</t>
  </si>
  <si>
    <t>LİSANS NO</t>
  </si>
  <si>
    <t>KARAR TARİHİ</t>
  </si>
  <si>
    <t>BABA ADI</t>
  </si>
  <si>
    <t>CEP TELEFONU</t>
  </si>
  <si>
    <t>e.mail ADRESİ</t>
  </si>
  <si>
    <r>
      <rPr>
        <b/>
        <i/>
        <sz val="11"/>
        <rFont val="Cambria"/>
        <family val="1"/>
        <charset val="162"/>
      </rPr>
      <t>HAKEMLİK DOSYASINDA BULUNMASI GEREKEN EVRAKLAR</t>
    </r>
    <r>
      <rPr>
        <i/>
        <sz val="11"/>
        <rFont val="Cambria"/>
        <family val="1"/>
        <charset val="162"/>
      </rPr>
      <t xml:space="preserve">
</t>
    </r>
    <r>
      <rPr>
        <i/>
        <sz val="7"/>
        <rFont val="Cambria"/>
        <family val="1"/>
        <charset val="162"/>
      </rPr>
      <t>(İl Hakem Kurulları tarafından her hakem için bir dosya hazırlanacak ve aşağıdaki belgeler mutlaka olacaktır.)</t>
    </r>
  </si>
  <si>
    <t>FORMU DOLDURAN</t>
  </si>
  <si>
    <t>HAKEM LİSANSI FOTOKOPİSİ</t>
  </si>
  <si>
    <t>ADI SOYADI</t>
  </si>
  <si>
    <t>S.N.</t>
  </si>
  <si>
    <t>ULUSAL</t>
  </si>
  <si>
    <t>İL</t>
  </si>
  <si>
    <t>ADAY</t>
  </si>
  <si>
    <t>FOTOĞRAF</t>
  </si>
  <si>
    <t>T.C. NO</t>
  </si>
  <si>
    <t>E.MAİL</t>
  </si>
  <si>
    <t>LİSANS 
NO</t>
  </si>
  <si>
    <r>
      <t xml:space="preserve">D.TARİHİ
</t>
    </r>
    <r>
      <rPr>
        <i/>
        <sz val="9"/>
        <color indexed="8"/>
        <rFont val="Cambria"/>
        <family val="1"/>
        <charset val="162"/>
      </rPr>
      <t>Gün/Ay/Yıl</t>
    </r>
  </si>
  <si>
    <t>HAKEM KATEGORİSİ</t>
  </si>
  <si>
    <t>ULUSLARARASI</t>
  </si>
  <si>
    <t>NAKİL OLDUĞU İL-YIL</t>
  </si>
  <si>
    <t>YIL</t>
  </si>
  <si>
    <t>HAKEM BİLGİLERİ</t>
  </si>
  <si>
    <r>
      <t xml:space="preserve">SAĞLIK RAPORU 
</t>
    </r>
    <r>
      <rPr>
        <i/>
        <sz val="7"/>
        <color indexed="8"/>
        <rFont val="Cambria"/>
        <family val="1"/>
        <charset val="162"/>
      </rPr>
      <t>(65 Yaş ve üzeri her yıl)</t>
    </r>
  </si>
  <si>
    <r>
      <t xml:space="preserve">SABIKA KAYDI 
</t>
    </r>
    <r>
      <rPr>
        <i/>
        <sz val="7"/>
        <color indexed="8"/>
        <rFont val="Cambria"/>
        <family val="1"/>
        <charset val="162"/>
      </rPr>
      <t>(Kamuda çalışanlar için görev belgesi)</t>
    </r>
  </si>
  <si>
    <t>CEP
TELEFONU</t>
  </si>
  <si>
    <r>
      <t>YABANCI DİL</t>
    </r>
    <r>
      <rPr>
        <i/>
        <sz val="7"/>
        <color indexed="8"/>
        <rFont val="Cambria"/>
        <family val="1"/>
        <charset val="162"/>
      </rPr>
      <t xml:space="preserve">  (İyi derecede bilenler yazabilir)</t>
    </r>
  </si>
  <si>
    <t xml:space="preserve">             2011 YILI ATLETİZM HAKEM BİLGİ FORMU</t>
  </si>
  <si>
    <t>FAAL HAKEMLİK YAPTIĞI İL-YIL</t>
  </si>
  <si>
    <r>
      <t xml:space="preserve">SAĞLIK RAPORU </t>
    </r>
    <r>
      <rPr>
        <i/>
        <sz val="7"/>
        <color indexed="8"/>
        <rFont val="Cambria"/>
        <family val="1"/>
        <charset val="162"/>
      </rPr>
      <t>(65 Yaş ve üzeri her yıl)</t>
    </r>
  </si>
  <si>
    <t>+</t>
  </si>
  <si>
    <t>"Hakem Bilgilerine Dönmek İçin Tıkla"</t>
  </si>
  <si>
    <t>KURS EĞİTMENLERİ</t>
  </si>
  <si>
    <t>Kursun Yapıldığı İl</t>
  </si>
  <si>
    <t>Kurs Tarihi</t>
  </si>
  <si>
    <t xml:space="preserve">İl Temsilcisi Adı Soyadı </t>
  </si>
  <si>
    <r>
      <t xml:space="preserve">YABANCI DİL 
</t>
    </r>
    <r>
      <rPr>
        <sz val="6"/>
        <color indexed="8"/>
        <rFont val="Cambria"/>
        <family val="1"/>
        <charset val="162"/>
      </rPr>
      <t>(İyi Derece Bilenler Yazabilir)</t>
    </r>
  </si>
  <si>
    <t>UYGULAMA NOTU</t>
  </si>
  <si>
    <t>BAŞARI NOTU</t>
  </si>
  <si>
    <t>SIRA NO</t>
  </si>
  <si>
    <t>HAKEM SİCİL NO</t>
  </si>
  <si>
    <t>KURSA 
DEVAMI</t>
  </si>
  <si>
    <t>YAZILI SINAV NOTU</t>
  </si>
  <si>
    <t>SÖZLÜ SINAV NOTU</t>
  </si>
  <si>
    <t>DÜŞÜNCELER</t>
  </si>
  <si>
    <t>Tarih :</t>
  </si>
  <si>
    <t>KURS BİLGİLERİ</t>
  </si>
  <si>
    <t>Kursun Yapıldığı İl :</t>
  </si>
  <si>
    <t>Atletizm Federasyonu</t>
  </si>
  <si>
    <t>İl Temsilcisi</t>
  </si>
  <si>
    <t>Hakem Eğitmeni</t>
  </si>
  <si>
    <t>Müslüm AKSAKAL</t>
  </si>
  <si>
    <t>Kurs Eğitmeni</t>
  </si>
  <si>
    <t>KAN GRUBU</t>
  </si>
  <si>
    <t xml:space="preserve">                TÜRKİYE ATLETİZM FEDERASYONU</t>
  </si>
  <si>
    <t xml:space="preserve">             ATLETİZM HAKEM BİLGİ FORMU</t>
  </si>
  <si>
    <t xml:space="preserve">   -</t>
  </si>
  <si>
    <t/>
  </si>
  <si>
    <r>
      <t xml:space="preserve">TAHSİL </t>
    </r>
    <r>
      <rPr>
        <b/>
        <sz val="7"/>
        <color indexed="8"/>
        <rFont val="Cambria"/>
        <family val="1"/>
        <charset val="162"/>
      </rPr>
      <t xml:space="preserve"> </t>
    </r>
    <r>
      <rPr>
        <sz val="6"/>
        <color indexed="8"/>
        <rFont val="Cambria"/>
        <family val="1"/>
        <charset val="162"/>
      </rPr>
      <t xml:space="preserve">(Üniversitede okuyanlar </t>
    </r>
    <r>
      <rPr>
        <b/>
        <sz val="6"/>
        <color indexed="8"/>
        <rFont val="Cambria"/>
        <family val="1"/>
        <charset val="162"/>
      </rPr>
      <t>LİSE</t>
    </r>
    <r>
      <rPr>
        <sz val="6"/>
        <color indexed="8"/>
        <rFont val="Cambria"/>
        <family val="1"/>
        <charset val="162"/>
      </rPr>
      <t>,  2 veya 4 Yıllık Yüksek Okuldan Mezun Olanlar</t>
    </r>
    <r>
      <rPr>
        <b/>
        <sz val="6"/>
        <color indexed="8"/>
        <rFont val="Cambria"/>
        <family val="1"/>
        <charset val="162"/>
      </rPr>
      <t xml:space="preserve"> ÜNİVERSİTE </t>
    </r>
    <r>
      <rPr>
        <sz val="6"/>
        <color indexed="8"/>
        <rFont val="Cambria"/>
        <family val="1"/>
        <charset val="162"/>
      </rPr>
      <t>olarak yazacaklar.)</t>
    </r>
  </si>
  <si>
    <r>
      <t>YABANCI DİL</t>
    </r>
    <r>
      <rPr>
        <sz val="7"/>
        <color indexed="8"/>
        <rFont val="Cambria"/>
        <family val="1"/>
        <charset val="162"/>
      </rPr>
      <t xml:space="preserve">  </t>
    </r>
    <r>
      <rPr>
        <sz val="6"/>
        <color indexed="8"/>
        <rFont val="Cambria"/>
        <family val="1"/>
        <charset val="162"/>
      </rPr>
      <t>(İyi derecede bilenler yazabilir)</t>
    </r>
  </si>
  <si>
    <t xml:space="preserve">BANKA ADI ve İBAN NO </t>
  </si>
  <si>
    <t>-</t>
  </si>
  <si>
    <t>HAKEM KURSUNA KATILDIĞI TARİH</t>
  </si>
  <si>
    <r>
      <rPr>
        <b/>
        <sz val="11"/>
        <rFont val="Cambria"/>
        <family val="1"/>
        <charset val="162"/>
      </rPr>
      <t>HAKEMLİK DOSYASINDA BULUNMASI GEREKEN EVRAKLAR</t>
    </r>
    <r>
      <rPr>
        <sz val="11"/>
        <rFont val="Cambria"/>
        <family val="1"/>
        <charset val="162"/>
      </rPr>
      <t xml:space="preserve">
</t>
    </r>
    <r>
      <rPr>
        <sz val="7"/>
        <rFont val="Cambria"/>
        <family val="1"/>
        <charset val="162"/>
      </rPr>
      <t>(İl Hakem Kurulları tarafından her hakem için bir dosya hazırlanacak ve aşağıdaki belgeler mutlaka olacaktır.)</t>
    </r>
  </si>
  <si>
    <r>
      <t xml:space="preserve">SAĞLIK RAPORU 
</t>
    </r>
    <r>
      <rPr>
        <sz val="7"/>
        <color indexed="8"/>
        <rFont val="Cambria"/>
        <family val="1"/>
        <charset val="162"/>
      </rPr>
      <t>(65 Yaş ve üzeri iki yılda bir)</t>
    </r>
  </si>
  <si>
    <r>
      <t xml:space="preserve">SABIKA KAYDI 
</t>
    </r>
    <r>
      <rPr>
        <sz val="7"/>
        <color indexed="8"/>
        <rFont val="Cambria"/>
        <family val="1"/>
        <charset val="162"/>
      </rPr>
      <t>(Kamuda çalışanlar için görev belgesi)</t>
    </r>
  </si>
  <si>
    <r>
      <t xml:space="preserve">FOTOĞRAF </t>
    </r>
    <r>
      <rPr>
        <sz val="7"/>
        <color indexed="8"/>
        <rFont val="Cambria"/>
        <family val="1"/>
        <charset val="162"/>
      </rPr>
      <t>( 1 Adet)</t>
    </r>
  </si>
  <si>
    <t xml:space="preserve">          MART 2014</t>
  </si>
  <si>
    <t>GENÇLİK HİZMETLERİ VE SPOR İL MÜDÜRLÜĞÜNE</t>
  </si>
  <si>
    <t xml:space="preserve">        Kursa kaydımın yapılması için gerekli işlemin yapılmasını arz ederim.</t>
  </si>
  <si>
    <t>Adı Soyadı</t>
  </si>
  <si>
    <t>Ev Adresi  :</t>
  </si>
  <si>
    <t>GSM  :</t>
  </si>
  <si>
    <t>E-mail Adresi  :</t>
  </si>
  <si>
    <t>İLİ</t>
  </si>
  <si>
    <t>TARİHİ</t>
  </si>
  <si>
    <t>ATLETİZM HAKEM KURSU DERS PROGRAMI</t>
  </si>
  <si>
    <t>TARİH</t>
  </si>
  <si>
    <t xml:space="preserve"> S A A T</t>
  </si>
  <si>
    <t>D E R S    K O N U S U</t>
  </si>
  <si>
    <t>14:00-14:45</t>
  </si>
  <si>
    <t>KURSİYER KAYITLARI VE EVRAKLARIN TOPLANMASI</t>
  </si>
  <si>
    <t>15:00-15:45</t>
  </si>
  <si>
    <t>GİRİŞ VE KURS PRENSİPLERİNİN ANLATIMI</t>
  </si>
  <si>
    <t>16:00-16:45</t>
  </si>
  <si>
    <t>ATLETİZMİN TANIMI, FEDERASYON BAŞKANI SEÇİMİ VE GÖREVLERİ, İL TEMSİLCİSİ SEÇİMİ VE GÖREVLERİ</t>
  </si>
  <si>
    <t>17:00-17:45</t>
  </si>
  <si>
    <t>HAKEM STATÜLERİ, KATEGORİLER, GÖREV VE SORUMLULUKLAR</t>
  </si>
  <si>
    <t>09:00-09:45</t>
  </si>
  <si>
    <t>KOŞULAR GENEL</t>
  </si>
  <si>
    <t>10:00-10:45</t>
  </si>
  <si>
    <t>KOŞULARDA ZAMAN TESPİTİ</t>
  </si>
  <si>
    <t>11:00-11:45</t>
  </si>
  <si>
    <t>YOL-KIR-DAĞ KOŞULARI VE PUANLAMA SİSTEMLERİ</t>
  </si>
  <si>
    <t>13:00-13:45</t>
  </si>
  <si>
    <t>ATMALAR GENEL</t>
  </si>
  <si>
    <t>GÜLLE-DİSK ATMA</t>
  </si>
  <si>
    <t>CİRİT-ÇEKİÇ ATMA</t>
  </si>
  <si>
    <t>ATMALARDA CETVEL İŞLEME, TASNİF VE BERABERLİKLER</t>
  </si>
  <si>
    <t>ATLAMALAR GENEL</t>
  </si>
  <si>
    <t>18:00-18:45</t>
  </si>
  <si>
    <t>UZUN ve ÜÇ ADIM ATLAMA</t>
  </si>
  <si>
    <t>19:00-19:45</t>
  </si>
  <si>
    <t>YÜKSEK ve SIRIKLA ATLAMA</t>
  </si>
  <si>
    <t>ATLAMALARDA CETVEL İŞLEME, TASNİF VE BERABERLİKLER</t>
  </si>
  <si>
    <t xml:space="preserve">ÇOKLU YARIŞMALAR VE </t>
  </si>
  <si>
    <t>YÜRÜYÜŞ YARIŞMALARI</t>
  </si>
  <si>
    <t>13:00-14:00</t>
  </si>
  <si>
    <t>KARŞILIKLI SORU CEVAPLAR</t>
  </si>
  <si>
    <t>14:15-15:15</t>
  </si>
  <si>
    <t>YAZILI SINAV</t>
  </si>
  <si>
    <t>15:30-17:00</t>
  </si>
  <si>
    <t>YAZILI SINAV DEĞERLENDİRMESİ</t>
  </si>
  <si>
    <t>17:30-20:00</t>
  </si>
  <si>
    <t>SÖZLÜ SINAV</t>
  </si>
  <si>
    <t>UYGULAMALI SINAV</t>
  </si>
  <si>
    <t>12:00-12:45</t>
  </si>
  <si>
    <t>SINAVLARIN DEĞERLENDİRİLMESİ</t>
  </si>
  <si>
    <t>KURS EĞİTMENİ</t>
  </si>
  <si>
    <t xml:space="preserve">         KURS EĞİTMENİ</t>
  </si>
  <si>
    <t xml:space="preserve">             2014 YILI ATLETİZM HAKEM BİLGİ FORMU</t>
  </si>
  <si>
    <t>KAHRAMAN MARAŞ</t>
  </si>
  <si>
    <t>10.13.2014</t>
  </si>
  <si>
    <t>Şükrü ONAT</t>
  </si>
  <si>
    <t>10 Nisan 2014
Perşembe</t>
  </si>
  <si>
    <t>11 Nisan 2014
Cuma</t>
  </si>
  <si>
    <t>12 Nisan 2014         Cumartesi</t>
  </si>
  <si>
    <t>13 Nisan 2014
Pazar</t>
  </si>
  <si>
    <t>Alpaslan ASİLTÜRK</t>
  </si>
  <si>
    <t>ÖĞRENCİ</t>
  </si>
  <si>
    <t>LİSE</t>
  </si>
  <si>
    <t>OSMANİYE</t>
  </si>
  <si>
    <t>EMİN</t>
  </si>
  <si>
    <t>ARH+</t>
  </si>
  <si>
    <t>SERKAN YILMAZ</t>
  </si>
  <si>
    <t>ADIYAMAN</t>
  </si>
  <si>
    <t>HASAN</t>
  </si>
  <si>
    <t>Doktor_672@hotmail.com</t>
  </si>
  <si>
    <t>0RH+</t>
  </si>
  <si>
    <t>SAMSUN KARADENİZ ERKEK YURDU</t>
  </si>
  <si>
    <t>MEHMET TAŞ</t>
  </si>
  <si>
    <t>GAZİANTEP</t>
  </si>
  <si>
    <t>ABDULKADİR</t>
  </si>
  <si>
    <t>mehmet_--34@hotmail.com</t>
  </si>
  <si>
    <t>YUNUS EMRE M.15.S.NO:15  ŞEHİTKAMİL</t>
  </si>
  <si>
    <t>ÖMER ÖZDEMİR</t>
  </si>
  <si>
    <t>ADIYAMAN\KAHTA</t>
  </si>
  <si>
    <t>ŞABAN</t>
  </si>
  <si>
    <t>ORH+</t>
  </si>
  <si>
    <t>TANSU ZEYNEP GÖNÜLER</t>
  </si>
  <si>
    <t>KADİRLİ</t>
  </si>
  <si>
    <t>Tansuzynp@gmail.com</t>
  </si>
  <si>
    <t>ŞEH. ORHAN GÖK .894 S.N:29</t>
  </si>
  <si>
    <t>CEMAL KUŞ</t>
  </si>
  <si>
    <t>K.MARAŞ\ANDIRIN</t>
  </si>
  <si>
    <t>ÜMİT</t>
  </si>
  <si>
    <t>kuscemal@gmail.com</t>
  </si>
  <si>
    <t>BRH-</t>
  </si>
  <si>
    <t>NAMIK KEMAL MAH. 35. SOK.NO:3 DULKADİROĞLU</t>
  </si>
  <si>
    <t>MERVE KORUCU</t>
  </si>
  <si>
    <t>ANDIRIN</t>
  </si>
  <si>
    <t>YAHYA</t>
  </si>
  <si>
    <t>onur_korucu@hotmail.com</t>
  </si>
  <si>
    <t>YENİ M. SALKIMSÖĞÜT CAD.NO:37 ANDIRIN</t>
  </si>
  <si>
    <t>SEDA NUR ÖZCAN</t>
  </si>
  <si>
    <t>MALATYA</t>
  </si>
  <si>
    <t>YAŞAR</t>
  </si>
  <si>
    <t>seda44442009@hotmail.com</t>
  </si>
  <si>
    <t>HAYRULLAH M.AZERBAYCAN B. BULVAR APT:6\31</t>
  </si>
  <si>
    <t>BEYZANUR ALACA</t>
  </si>
  <si>
    <t>DÜZİÇİ\OSMANİYE</t>
  </si>
  <si>
    <t>MEHMET</t>
  </si>
  <si>
    <t>ORH-</t>
  </si>
  <si>
    <t>İSTİKLAL MAH YILMAZ SOK.NO:15.</t>
  </si>
  <si>
    <t>ELİF ADİN</t>
  </si>
  <si>
    <t>KADRİ</t>
  </si>
  <si>
    <t>İNG\ALM</t>
  </si>
  <si>
    <t>elif_adin_80@hotmail.com</t>
  </si>
  <si>
    <t>KIŞLA MAH.33.SOK.NO:48TOPRAKKALE</t>
  </si>
  <si>
    <t>SERAP AKKANAT</t>
  </si>
  <si>
    <t>ARİF</t>
  </si>
  <si>
    <r>
      <t>ÖĞRE</t>
    </r>
    <r>
      <rPr>
        <b/>
        <i/>
        <sz val="8"/>
        <color indexed="8"/>
        <rFont val="Cambria"/>
        <family val="1"/>
        <charset val="162"/>
      </rPr>
      <t>NCİ</t>
    </r>
  </si>
  <si>
    <t>YAVER PAŞA MAH.12003 SK.NO:11</t>
  </si>
  <si>
    <t>ZEYNEP DURNA</t>
  </si>
  <si>
    <t>ADANA \KOZAN</t>
  </si>
  <si>
    <t>ÜNİVERSİTE</t>
  </si>
  <si>
    <t>AYDIN</t>
  </si>
  <si>
    <t>durnazynp01@gmail.com</t>
  </si>
  <si>
    <t xml:space="preserve">HAYRULLAH M. 33027 S. HİSAR APT 8\22 </t>
  </si>
  <si>
    <t>MEHMET AY</t>
  </si>
  <si>
    <t>TÜRKOĞLU</t>
  </si>
  <si>
    <t>ADEM</t>
  </si>
  <si>
    <t>ÖĞRETMEN</t>
  </si>
  <si>
    <t>maras_edeler@hotmail.com</t>
  </si>
  <si>
    <t>TUĞBA BAYKAL</t>
  </si>
  <si>
    <t>Tugbabaykal80@gmail.com</t>
  </si>
  <si>
    <t>RAUF BEY MAH. 9564 S.NO:10\1</t>
  </si>
  <si>
    <t>NAZİFE ŞEKER</t>
  </si>
  <si>
    <t>SAMİ</t>
  </si>
  <si>
    <t>seker_80@outlook.com</t>
  </si>
  <si>
    <t>ŞEKERDERE KÖYÜ NO: 65 OSMANİYE</t>
  </si>
  <si>
    <t>HACI MUSTAFA DAĞLI</t>
  </si>
  <si>
    <t>K.MARAŞ</t>
  </si>
  <si>
    <t>RAMAZAN</t>
  </si>
  <si>
    <t>BRH4</t>
  </si>
  <si>
    <t>MEVLANA MAH. 11 SOK.NO10</t>
  </si>
  <si>
    <t>BAYRAM</t>
  </si>
  <si>
    <t>er_ozer@hotmail.com</t>
  </si>
  <si>
    <t>ERKENEZ MAH.27.SOK.NO:76</t>
  </si>
  <si>
    <t>SUNA GÜR</t>
  </si>
  <si>
    <t>ELAZIĞ</t>
  </si>
  <si>
    <t>CELAL</t>
  </si>
  <si>
    <t>BARBOROS MAH.6.SOK.NO:31</t>
  </si>
  <si>
    <t>BRH+</t>
  </si>
  <si>
    <t>YASEMİN KALIN</t>
  </si>
  <si>
    <t>MUSTAFA</t>
  </si>
  <si>
    <t>jwin.1907@gmail.com</t>
  </si>
  <si>
    <t>OSMAN ARIKMERT</t>
  </si>
  <si>
    <t>SÜLEYMAN</t>
  </si>
  <si>
    <t>mertosman.46@gmail.com</t>
  </si>
  <si>
    <t>DÖNGELE MAH.BAHAR S. NO:3</t>
  </si>
  <si>
    <t>MUSTAFA BAŞKUT</t>
  </si>
  <si>
    <t xml:space="preserve">OSMANİYE </t>
  </si>
  <si>
    <t>EKREM</t>
  </si>
  <si>
    <t>İNG\FRN</t>
  </si>
  <si>
    <t>MEVLANA M.1700 S. NO:92</t>
  </si>
  <si>
    <t>FATİH TEKİNŞEN</t>
  </si>
  <si>
    <t>HAMİT</t>
  </si>
  <si>
    <t>fatihtekinsen216@hotmail.com</t>
  </si>
  <si>
    <t>HAYRULLAH MAH.18.S. GÜL APT NO:22</t>
  </si>
  <si>
    <t>DÖRTYOL</t>
  </si>
  <si>
    <t>MÜNEVVER YILDIZ</t>
  </si>
  <si>
    <t>HÜSEYİN</t>
  </si>
  <si>
    <t>YENİŞEHİR MAH. GÖNÜL APT KAT:2</t>
  </si>
  <si>
    <t>FATMA ÖZOĞUL</t>
  </si>
  <si>
    <t>GÖLBAŞI</t>
  </si>
  <si>
    <t>ORHAN</t>
  </si>
  <si>
    <t>KYK İSTİKLAL KIZ ÖĞRENCİ YURDU</t>
  </si>
  <si>
    <t>AYŞE GÜRBÜZ</t>
  </si>
  <si>
    <t>K.MARAŞ\GÖKSUN</t>
  </si>
  <si>
    <t>YEMLİHA</t>
  </si>
  <si>
    <t>ayse_grbz1994@hotmail.com</t>
  </si>
  <si>
    <t>KAHRAMANMARAŞ AVŞAR KIZ YURDU</t>
  </si>
  <si>
    <t>ANTALYA</t>
  </si>
  <si>
    <t>t_b_01517@hotmail.com</t>
  </si>
  <si>
    <t xml:space="preserve">YENİŞEHİR MAH. </t>
  </si>
  <si>
    <t>LEYLA AKIŞ</t>
  </si>
  <si>
    <t>KAHRAMANMARAŞ/PAZARCIK</t>
  </si>
  <si>
    <t>SERBEST MESLEK</t>
  </si>
  <si>
    <t>OSMAN YÜZTAŞ</t>
  </si>
  <si>
    <t>SİİRT</t>
  </si>
  <si>
    <t>ÖMER</t>
  </si>
  <si>
    <t>ATLETİZM ANTRENÖRÜ</t>
  </si>
  <si>
    <t>FİGEN ÇİÇEK</t>
  </si>
  <si>
    <t>KAHRAMANMARAŞ</t>
  </si>
  <si>
    <t>HACI</t>
  </si>
  <si>
    <t>ŞİFA YORULMAZ</t>
  </si>
  <si>
    <t>CUMA</t>
  </si>
  <si>
    <t>ORUÇ REİS MAHALLESİ 22.SOKAK NO:22</t>
  </si>
  <si>
    <t>ESRA KAYKUSUZ</t>
  </si>
  <si>
    <t>BİLAL</t>
  </si>
  <si>
    <t>klm.nn@hotmail.com</t>
  </si>
  <si>
    <t>Karacasu Kırım Mah. 10.Sokak No:31</t>
  </si>
  <si>
    <t>HİLAL KAPLAN</t>
  </si>
  <si>
    <t>ALTINOVA ŞEHİTBAYRAM DEMİRCİ İ.O</t>
  </si>
  <si>
    <t>FEKE</t>
  </si>
  <si>
    <t>KÜBRA KUZUGÜDEN</t>
  </si>
  <si>
    <t>NEDİM</t>
  </si>
  <si>
    <t>HACIBAYRAM VELİ MAH. 17 SOK. NO:12</t>
  </si>
  <si>
    <t>OSMAN PAK</t>
  </si>
  <si>
    <t>ÜMMET</t>
  </si>
  <si>
    <t>smn_pak@hotmail.com</t>
  </si>
  <si>
    <t>HÜRRİYET MAH.5.SOK NO:6</t>
  </si>
  <si>
    <t>ZEYNEP KERKÜT</t>
  </si>
  <si>
    <t>ADANA</t>
  </si>
  <si>
    <t>ÖKKEŞ</t>
  </si>
  <si>
    <t>KAYABAŞI MAH.HAYDARLI CAD.NO:57</t>
  </si>
  <si>
    <t>BETÜL TİREK</t>
  </si>
  <si>
    <t>KUTSAL</t>
  </si>
  <si>
    <t>betul203@windowslive.com</t>
  </si>
  <si>
    <t>UMU</t>
  </si>
  <si>
    <t>NUMUNEVLER MH.2.S AZİMOĞLU APTNO:2 DÖRTYOL HATAY</t>
  </si>
  <si>
    <t>AHMET HEKİMOĞLU</t>
  </si>
  <si>
    <t>FARUK</t>
  </si>
  <si>
    <t>MEMUR</t>
  </si>
  <si>
    <t>KAHRAMANMARAŞ DEFTERDARLIĞI</t>
  </si>
  <si>
    <t>EBRU HEKİMOĞLU</t>
  </si>
  <si>
    <t>LÜTFİ</t>
  </si>
  <si>
    <t>HOCAAHMET YESEVİ LİSESİ</t>
  </si>
  <si>
    <t>ABDULLAH FURKAN YILMAZ</t>
  </si>
  <si>
    <t>NEVZAT</t>
  </si>
  <si>
    <t>havuc_506@hotmail.com</t>
  </si>
  <si>
    <t>EGEMENLİK MAH.21004 S. NO:4</t>
  </si>
  <si>
    <t>ARZU GEMLİ NEDİRLİ</t>
  </si>
  <si>
    <t>BAHÇE</t>
  </si>
  <si>
    <t>ALİ</t>
  </si>
  <si>
    <t>a_gemli80@hotmail.com</t>
  </si>
  <si>
    <t>AYDINLIK MAH.GÖZ CAD.TEVFİK KÖSE APT İSLAHİYE\G.ANT</t>
  </si>
  <si>
    <t>HAYRİYE ÖZARSLAN</t>
  </si>
  <si>
    <t>kempıl_46@hotmail.com</t>
  </si>
  <si>
    <t>ARH-</t>
  </si>
  <si>
    <t>suna-2300@hotmail.com</t>
  </si>
  <si>
    <t>f_03_12@hotmailcom.</t>
  </si>
  <si>
    <t>atlet.56@hotmail.com</t>
  </si>
  <si>
    <t>SELVER HENNEP</t>
  </si>
  <si>
    <t>TEVFİK BAYRAKTUTAR</t>
  </si>
  <si>
    <t>hmdagli_461991@hotmail.com</t>
  </si>
  <si>
    <t>leyla.a96@hotmail.com</t>
  </si>
  <si>
    <t>H.OSMAN</t>
  </si>
  <si>
    <t>hekimoglu46@hotmail.com</t>
  </si>
  <si>
    <t>hilalzyrek@ymail.com</t>
  </si>
  <si>
    <t>engulomer@gmail.com</t>
  </si>
  <si>
    <t>Karacasu Kırım Mah. No:20</t>
  </si>
  <si>
    <t>Zehra_fatma@hotmail.com</t>
  </si>
  <si>
    <t>BARBOROS MAH.AV.M.ALİ KISA KÜREK CAD.NO:101</t>
  </si>
  <si>
    <t>REMZİ ATAÇ</t>
  </si>
  <si>
    <t>AFŞİN</t>
  </si>
  <si>
    <t>ABDULLAH</t>
  </si>
  <si>
    <t>remziatac@hotmail.com</t>
  </si>
  <si>
    <t>YENİŞEHİR MAH.8. SOK.NO:15\3 HALİS BEY APT</t>
  </si>
  <si>
    <t>mcmstf_1907@hotmail.com</t>
  </si>
  <si>
    <t>x</t>
  </si>
  <si>
    <t>/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</si>
</sst>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;0;;@"/>
    <numFmt numFmtId="166" formatCode="[$-F800]dddd\,\ mmmm\ dd\,\ yyyy"/>
  </numFmts>
  <fonts count="10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name val="Arial Tur"/>
      <charset val="162"/>
    </font>
    <font>
      <sz val="16"/>
      <name val="Arial Tur"/>
      <charset val="162"/>
    </font>
    <font>
      <u/>
      <sz val="10"/>
      <color indexed="12"/>
      <name val="Arial Tur"/>
      <charset val="162"/>
    </font>
    <font>
      <b/>
      <sz val="11"/>
      <color indexed="8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7"/>
      <name val="Cambria"/>
      <family val="1"/>
      <charset val="162"/>
    </font>
    <font>
      <i/>
      <sz val="7"/>
      <color indexed="8"/>
      <name val="Cambria"/>
      <family val="1"/>
      <charset val="162"/>
    </font>
    <font>
      <sz val="10"/>
      <name val="Arial Tur"/>
      <charset val="162"/>
    </font>
    <font>
      <sz val="11"/>
      <name val="Cambria"/>
      <family val="1"/>
      <charset val="162"/>
    </font>
    <font>
      <sz val="11"/>
      <color indexed="8"/>
      <name val="Cambria"/>
      <family val="1"/>
      <charset val="162"/>
    </font>
    <font>
      <sz val="11"/>
      <color indexed="10"/>
      <name val="Cambria"/>
      <family val="1"/>
      <charset val="162"/>
    </font>
    <font>
      <i/>
      <sz val="9"/>
      <color indexed="8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i/>
      <sz val="11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b/>
      <sz val="11"/>
      <name val="Cambria"/>
      <family val="1"/>
      <charset val="162"/>
    </font>
    <font>
      <i/>
      <sz val="8"/>
      <name val="Cambria"/>
      <family val="1"/>
      <charset val="162"/>
    </font>
    <font>
      <b/>
      <i/>
      <sz val="14"/>
      <color indexed="8"/>
      <name val="Cambria"/>
      <family val="1"/>
      <charset val="162"/>
    </font>
    <font>
      <b/>
      <i/>
      <sz val="16"/>
      <color indexed="8"/>
      <name val="Cambria"/>
      <family val="1"/>
      <charset val="162"/>
    </font>
    <font>
      <i/>
      <sz val="10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2"/>
      <name val="Bookman Old Style"/>
      <family val="1"/>
      <charset val="162"/>
    </font>
    <font>
      <b/>
      <i/>
      <sz val="9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i/>
      <sz val="8"/>
      <name val="Cambria"/>
      <family val="1"/>
      <charset val="162"/>
    </font>
    <font>
      <i/>
      <sz val="6"/>
      <color indexed="12"/>
      <name val="Calibri"/>
      <family val="2"/>
      <charset val="162"/>
    </font>
    <font>
      <i/>
      <sz val="9.35"/>
      <color indexed="12"/>
      <name val="Calibri"/>
      <family val="2"/>
      <charset val="162"/>
    </font>
    <font>
      <b/>
      <i/>
      <sz val="6"/>
      <color indexed="12"/>
      <name val="Calibri"/>
      <family val="2"/>
      <charset val="162"/>
    </font>
    <font>
      <sz val="6"/>
      <color indexed="8"/>
      <name val="Cambria"/>
      <family val="1"/>
      <charset val="162"/>
    </font>
    <font>
      <i/>
      <sz val="12"/>
      <color indexed="8"/>
      <name val="Cambria"/>
      <family val="1"/>
      <charset val="162"/>
    </font>
    <font>
      <i/>
      <sz val="10"/>
      <color indexed="8"/>
      <name val="Cambria"/>
      <family val="1"/>
      <charset val="162"/>
    </font>
    <font>
      <i/>
      <sz val="9"/>
      <color indexed="8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sz val="10"/>
      <color indexed="10"/>
      <name val="Calibri"/>
      <family val="2"/>
      <charset val="162"/>
    </font>
    <font>
      <b/>
      <i/>
      <sz val="10"/>
      <color indexed="10"/>
      <name val="Calibri"/>
      <family val="2"/>
      <charset val="162"/>
    </font>
    <font>
      <b/>
      <i/>
      <sz val="11"/>
      <color indexed="8"/>
      <name val="Cambria"/>
      <family val="1"/>
      <charset val="162"/>
    </font>
    <font>
      <b/>
      <i/>
      <sz val="9"/>
      <color indexed="8"/>
      <name val="Cambria"/>
      <family val="1"/>
      <charset val="162"/>
    </font>
    <font>
      <b/>
      <i/>
      <sz val="8"/>
      <color indexed="8"/>
      <name val="Cambria"/>
      <family val="1"/>
      <charset val="162"/>
    </font>
    <font>
      <i/>
      <sz val="7"/>
      <color indexed="8"/>
      <name val="Cambria"/>
      <family val="1"/>
      <charset val="162"/>
    </font>
    <font>
      <b/>
      <i/>
      <sz val="9.35"/>
      <color indexed="10"/>
      <name val="Calibri"/>
      <family val="2"/>
      <charset val="162"/>
    </font>
    <font>
      <i/>
      <sz val="6"/>
      <color indexed="8"/>
      <name val="Cambria"/>
      <family val="1"/>
      <charset val="162"/>
    </font>
    <font>
      <b/>
      <i/>
      <sz val="10"/>
      <color indexed="8"/>
      <name val="Cambria"/>
      <family val="1"/>
      <charset val="162"/>
    </font>
    <font>
      <b/>
      <i/>
      <sz val="10"/>
      <color indexed="8"/>
      <name val="Cambria"/>
      <family val="1"/>
      <charset val="162"/>
    </font>
    <font>
      <b/>
      <i/>
      <sz val="9"/>
      <color indexed="8"/>
      <name val="Cambria"/>
      <family val="1"/>
      <charset val="162"/>
    </font>
    <font>
      <b/>
      <i/>
      <sz val="6"/>
      <color indexed="12"/>
      <name val="Calibri"/>
      <family val="2"/>
      <charset val="162"/>
    </font>
    <font>
      <i/>
      <sz val="6"/>
      <color indexed="12"/>
      <name val="Calibri"/>
      <family val="2"/>
      <charset val="162"/>
    </font>
    <font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i/>
      <sz val="14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sz val="11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sz val="12"/>
      <color indexed="8"/>
      <name val="Cambria"/>
      <family val="1"/>
      <charset val="162"/>
    </font>
    <font>
      <sz val="12"/>
      <name val="Arial Tur"/>
      <charset val="162"/>
    </font>
    <font>
      <b/>
      <sz val="18"/>
      <color indexed="8"/>
      <name val="Cambria"/>
      <family val="1"/>
      <charset val="162"/>
    </font>
    <font>
      <sz val="18"/>
      <name val="Arial Tur"/>
      <charset val="162"/>
    </font>
    <font>
      <sz val="8"/>
      <name val="Cambria"/>
      <family val="1"/>
      <charset val="162"/>
    </font>
    <font>
      <sz val="6"/>
      <color indexed="12"/>
      <name val="Calibri"/>
      <family val="2"/>
      <charset val="162"/>
    </font>
    <font>
      <b/>
      <sz val="9"/>
      <color indexed="8"/>
      <name val="Cambria"/>
      <family val="1"/>
      <charset val="162"/>
    </font>
    <font>
      <b/>
      <sz val="9"/>
      <name val="Cambria"/>
      <family val="1"/>
      <charset val="162"/>
    </font>
    <font>
      <b/>
      <sz val="7"/>
      <color indexed="8"/>
      <name val="Cambria"/>
      <family val="1"/>
      <charset val="162"/>
    </font>
    <font>
      <b/>
      <sz val="6"/>
      <color indexed="8"/>
      <name val="Cambria"/>
      <family val="1"/>
      <charset val="162"/>
    </font>
    <font>
      <sz val="7"/>
      <color indexed="8"/>
      <name val="Cambria"/>
      <family val="1"/>
      <charset val="162"/>
    </font>
    <font>
      <sz val="7"/>
      <name val="Cambria"/>
      <family val="1"/>
      <charset val="162"/>
    </font>
    <font>
      <sz val="9"/>
      <color indexed="8"/>
      <name val="Cambria"/>
      <family val="1"/>
      <charset val="162"/>
    </font>
    <font>
      <b/>
      <sz val="10"/>
      <name val="Cambria"/>
      <family val="1"/>
      <charset val="162"/>
    </font>
    <font>
      <b/>
      <sz val="8"/>
      <name val="Cambria"/>
      <family val="1"/>
      <charset val="162"/>
    </font>
    <font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3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mbria"/>
      <family val="1"/>
      <charset val="162"/>
      <scheme val="major"/>
    </font>
    <font>
      <sz val="12"/>
      <name val="Calibri"/>
      <family val="2"/>
      <charset val="162"/>
      <scheme val="minor"/>
    </font>
    <font>
      <sz val="12"/>
      <name val="Cambria"/>
      <family val="1"/>
      <charset val="162"/>
      <scheme val="major"/>
    </font>
    <font>
      <b/>
      <u/>
      <sz val="1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.35"/>
      <color theme="10"/>
      <name val="Calibri"/>
      <family val="2"/>
      <charset val="162"/>
    </font>
    <font>
      <sz val="8"/>
      <name val="Calibri"/>
      <family val="2"/>
      <charset val="162"/>
    </font>
    <font>
      <sz val="8"/>
      <color indexed="8"/>
      <name val="Cambria"/>
      <family val="1"/>
      <charset val="162"/>
    </font>
    <font>
      <i/>
      <sz val="8"/>
      <color rgb="FF000000"/>
      <name val="Cambria"/>
      <family val="1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55" fillId="0" borderId="0"/>
    <xf numFmtId="0" fontId="63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5" fillId="2" borderId="1" xfId="8" applyFont="1" applyFill="1" applyBorder="1" applyAlignment="1" applyProtection="1">
      <alignment vertical="center"/>
      <protection hidden="1"/>
    </xf>
    <xf numFmtId="0" fontId="5" fillId="2" borderId="2" xfId="8" applyFont="1" applyFill="1" applyBorder="1" applyAlignment="1" applyProtection="1">
      <alignment vertical="center"/>
      <protection hidden="1"/>
    </xf>
    <xf numFmtId="0" fontId="23" fillId="2" borderId="3" xfId="8" applyFont="1" applyFill="1" applyBorder="1" applyAlignment="1" applyProtection="1">
      <alignment horizontal="left" vertical="center"/>
      <protection hidden="1"/>
    </xf>
    <xf numFmtId="14" fontId="23" fillId="2" borderId="4" xfId="8" applyNumberFormat="1" applyFont="1" applyFill="1" applyBorder="1" applyAlignment="1" applyProtection="1">
      <alignment horizontal="left" vertical="center"/>
      <protection hidden="1"/>
    </xf>
    <xf numFmtId="0" fontId="23" fillId="2" borderId="5" xfId="8" applyFont="1" applyFill="1" applyBorder="1" applyAlignment="1" applyProtection="1">
      <alignment horizontal="left" vertical="center"/>
      <protection hidden="1"/>
    </xf>
    <xf numFmtId="0" fontId="5" fillId="2" borderId="6" xfId="8" applyFont="1" applyFill="1" applyBorder="1" applyAlignment="1" applyProtection="1">
      <alignment vertical="center"/>
      <protection hidden="1"/>
    </xf>
    <xf numFmtId="0" fontId="19" fillId="2" borderId="7" xfId="8" applyFont="1" applyFill="1" applyBorder="1" applyAlignment="1" applyProtection="1">
      <alignment horizontal="left" vertical="center"/>
      <protection hidden="1"/>
    </xf>
    <xf numFmtId="0" fontId="5" fillId="3" borderId="8" xfId="8" applyFont="1" applyFill="1" applyBorder="1" applyAlignment="1" applyProtection="1">
      <alignment vertical="center"/>
      <protection hidden="1"/>
    </xf>
    <xf numFmtId="0" fontId="23" fillId="3" borderId="4" xfId="8" applyNumberFormat="1" applyFont="1" applyFill="1" applyBorder="1" applyAlignment="1" applyProtection="1">
      <alignment horizontal="left" vertical="center"/>
      <protection hidden="1"/>
    </xf>
    <xf numFmtId="0" fontId="23" fillId="3" borderId="4" xfId="8" applyFont="1" applyFill="1" applyBorder="1" applyAlignment="1" applyProtection="1">
      <alignment horizontal="left" vertical="center"/>
      <protection hidden="1"/>
    </xf>
    <xf numFmtId="0" fontId="23" fillId="3" borderId="5" xfId="8" applyFont="1" applyFill="1" applyBorder="1" applyAlignment="1" applyProtection="1">
      <alignment horizontal="left" vertical="center"/>
      <protection hidden="1"/>
    </xf>
    <xf numFmtId="0" fontId="36" fillId="4" borderId="9" xfId="1" applyNumberFormat="1" applyFont="1" applyFill="1" applyBorder="1" applyAlignment="1" applyProtection="1">
      <alignment horizontal="center" vertical="center" wrapText="1"/>
    </xf>
    <xf numFmtId="0" fontId="37" fillId="4" borderId="10" xfId="1" applyNumberFormat="1" applyFont="1" applyFill="1" applyBorder="1" applyAlignment="1" applyProtection="1">
      <alignment horizontal="center" vertical="center" wrapText="1"/>
    </xf>
    <xf numFmtId="0" fontId="11" fillId="0" borderId="0" xfId="8" applyFont="1" applyAlignment="1" applyProtection="1">
      <alignment vertical="center" wrapText="1"/>
      <protection hidden="1"/>
    </xf>
    <xf numFmtId="0" fontId="12" fillId="0" borderId="0" xfId="8" applyFont="1" applyAlignment="1" applyProtection="1">
      <alignment vertical="center" wrapText="1"/>
      <protection hidden="1"/>
    </xf>
    <xf numFmtId="0" fontId="11" fillId="5" borderId="11" xfId="8" applyFont="1" applyFill="1" applyBorder="1" applyAlignment="1" applyProtection="1">
      <alignment vertical="center" wrapText="1"/>
      <protection hidden="1"/>
    </xf>
    <xf numFmtId="0" fontId="11" fillId="5" borderId="12" xfId="8" applyFont="1" applyFill="1" applyBorder="1" applyAlignment="1" applyProtection="1">
      <alignment vertical="center" wrapText="1"/>
      <protection hidden="1"/>
    </xf>
    <xf numFmtId="0" fontId="12" fillId="5" borderId="12" xfId="8" applyFont="1" applyFill="1" applyBorder="1" applyAlignment="1" applyProtection="1">
      <alignment vertical="center" wrapText="1"/>
      <protection hidden="1"/>
    </xf>
    <xf numFmtId="0" fontId="12" fillId="5" borderId="13" xfId="8" applyFont="1" applyFill="1" applyBorder="1" applyAlignment="1" applyProtection="1">
      <alignment vertical="center" wrapText="1"/>
      <protection hidden="1"/>
    </xf>
    <xf numFmtId="0" fontId="11" fillId="0" borderId="0" xfId="8" applyFont="1" applyBorder="1" applyAlignment="1" applyProtection="1">
      <alignment vertical="center" wrapText="1"/>
      <protection hidden="1"/>
    </xf>
    <xf numFmtId="0" fontId="11" fillId="5" borderId="14" xfId="8" applyFont="1" applyFill="1" applyBorder="1" applyAlignment="1" applyProtection="1">
      <alignment vertical="center" wrapText="1"/>
      <protection hidden="1"/>
    </xf>
    <xf numFmtId="0" fontId="12" fillId="5" borderId="15" xfId="8" applyFont="1" applyFill="1" applyBorder="1" applyAlignment="1" applyProtection="1">
      <alignment vertical="center" wrapText="1"/>
      <protection hidden="1"/>
    </xf>
    <xf numFmtId="0" fontId="11" fillId="5" borderId="15" xfId="8" applyFont="1" applyFill="1" applyBorder="1" applyAlignment="1" applyProtection="1">
      <alignment vertical="center" wrapText="1"/>
      <protection hidden="1"/>
    </xf>
    <xf numFmtId="0" fontId="5" fillId="3" borderId="16" xfId="8" applyFont="1" applyFill="1" applyBorder="1" applyAlignment="1" applyProtection="1">
      <alignment vertical="center"/>
      <protection hidden="1"/>
    </xf>
    <xf numFmtId="0" fontId="11" fillId="5" borderId="0" xfId="8" applyFont="1" applyFill="1" applyAlignment="1" applyProtection="1">
      <alignment horizontal="center" vertical="center" wrapText="1"/>
      <protection hidden="1"/>
    </xf>
    <xf numFmtId="0" fontId="11" fillId="5" borderId="0" xfId="8" applyFont="1" applyFill="1" applyBorder="1" applyAlignment="1" applyProtection="1">
      <alignment horizontal="center"/>
      <protection hidden="1"/>
    </xf>
    <xf numFmtId="0" fontId="11" fillId="5" borderId="14" xfId="8" applyFont="1" applyFill="1" applyBorder="1" applyAlignment="1" applyProtection="1">
      <alignment horizontal="center" vertical="center" wrapText="1"/>
      <protection hidden="1"/>
    </xf>
    <xf numFmtId="1" fontId="6" fillId="3" borderId="17" xfId="8" applyNumberFormat="1" applyFont="1" applyFill="1" applyBorder="1" applyAlignment="1" applyProtection="1">
      <alignment horizontal="left" vertical="center"/>
      <protection hidden="1"/>
    </xf>
    <xf numFmtId="0" fontId="11" fillId="5" borderId="15" xfId="8" applyFont="1" applyFill="1" applyBorder="1" applyAlignment="1" applyProtection="1">
      <alignment horizontal="center" vertical="center" wrapText="1"/>
      <protection hidden="1"/>
    </xf>
    <xf numFmtId="0" fontId="11" fillId="0" borderId="0" xfId="8" applyFont="1" applyAlignment="1" applyProtection="1">
      <alignment horizontal="center" vertical="center" wrapText="1"/>
      <protection hidden="1"/>
    </xf>
    <xf numFmtId="0" fontId="5" fillId="5" borderId="0" xfId="8" applyFont="1" applyFill="1" applyBorder="1" applyAlignment="1" applyProtection="1">
      <alignment vertical="center"/>
      <protection hidden="1"/>
    </xf>
    <xf numFmtId="0" fontId="18" fillId="5" borderId="0" xfId="8" applyFont="1" applyFill="1" applyBorder="1" applyAlignment="1" applyProtection="1">
      <alignment horizontal="left"/>
      <protection hidden="1"/>
    </xf>
    <xf numFmtId="0" fontId="25" fillId="6" borderId="18" xfId="8" applyFont="1" applyFill="1" applyBorder="1" applyAlignment="1" applyProtection="1">
      <alignment horizontal="center" vertical="center"/>
      <protection hidden="1"/>
    </xf>
    <xf numFmtId="0" fontId="25" fillId="6" borderId="19" xfId="8" applyFont="1" applyFill="1" applyBorder="1" applyAlignment="1" applyProtection="1">
      <alignment horizontal="center" vertical="center"/>
      <protection hidden="1"/>
    </xf>
    <xf numFmtId="0" fontId="25" fillId="6" borderId="20" xfId="8" applyFont="1" applyFill="1" applyBorder="1" applyAlignment="1" applyProtection="1">
      <alignment horizontal="center" vertical="center"/>
      <protection hidden="1"/>
    </xf>
    <xf numFmtId="0" fontId="19" fillId="7" borderId="21" xfId="8" applyFont="1" applyFill="1" applyBorder="1" applyAlignment="1" applyProtection="1">
      <alignment horizontal="left" vertical="center"/>
      <protection hidden="1"/>
    </xf>
    <xf numFmtId="0" fontId="19" fillId="7" borderId="5" xfId="8" applyFont="1" applyFill="1" applyBorder="1" applyAlignment="1" applyProtection="1">
      <alignment horizontal="center" vertical="center"/>
      <protection hidden="1"/>
    </xf>
    <xf numFmtId="1" fontId="19" fillId="7" borderId="22" xfId="8" applyNumberFormat="1" applyFont="1" applyFill="1" applyBorder="1" applyAlignment="1" applyProtection="1">
      <alignment horizontal="left" vertical="center"/>
      <protection hidden="1"/>
    </xf>
    <xf numFmtId="0" fontId="19" fillId="7" borderId="4" xfId="8" applyFont="1" applyFill="1" applyBorder="1" applyAlignment="1" applyProtection="1">
      <alignment horizontal="center" vertical="center"/>
      <protection hidden="1"/>
    </xf>
    <xf numFmtId="0" fontId="19" fillId="7" borderId="22" xfId="8" applyFont="1" applyFill="1" applyBorder="1" applyAlignment="1" applyProtection="1">
      <alignment horizontal="left" vertical="center"/>
      <protection hidden="1"/>
    </xf>
    <xf numFmtId="0" fontId="5" fillId="6" borderId="20" xfId="8" applyFont="1" applyFill="1" applyBorder="1" applyAlignment="1" applyProtection="1">
      <alignment horizontal="center" vertical="center"/>
      <protection hidden="1"/>
    </xf>
    <xf numFmtId="0" fontId="5" fillId="6" borderId="23" xfId="8" applyFont="1" applyFill="1" applyBorder="1" applyAlignment="1" applyProtection="1">
      <alignment horizontal="center" vertical="center"/>
      <protection hidden="1"/>
    </xf>
    <xf numFmtId="0" fontId="16" fillId="7" borderId="2" xfId="8" applyFont="1" applyFill="1" applyBorder="1" applyAlignment="1" applyProtection="1">
      <alignment vertical="center"/>
      <protection hidden="1"/>
    </xf>
    <xf numFmtId="0" fontId="23" fillId="7" borderId="3" xfId="8" applyFont="1" applyFill="1" applyBorder="1" applyAlignment="1" applyProtection="1">
      <alignment horizontal="left" vertical="center"/>
      <protection hidden="1"/>
    </xf>
    <xf numFmtId="0" fontId="16" fillId="8" borderId="8" xfId="8" applyFont="1" applyFill="1" applyBorder="1" applyAlignment="1" applyProtection="1">
      <alignment vertical="center"/>
      <protection hidden="1"/>
    </xf>
    <xf numFmtId="0" fontId="23" fillId="8" borderId="4" xfId="8" applyFont="1" applyFill="1" applyBorder="1" applyAlignment="1" applyProtection="1">
      <alignment horizontal="left" vertical="center"/>
      <protection hidden="1"/>
    </xf>
    <xf numFmtId="0" fontId="16" fillId="7" borderId="8" xfId="8" applyFont="1" applyFill="1" applyBorder="1" applyAlignment="1" applyProtection="1">
      <alignment vertical="center"/>
      <protection hidden="1"/>
    </xf>
    <xf numFmtId="0" fontId="23" fillId="7" borderId="4" xfId="8" applyFont="1" applyFill="1" applyBorder="1" applyAlignment="1" applyProtection="1">
      <alignment horizontal="left" vertical="center"/>
      <protection hidden="1"/>
    </xf>
    <xf numFmtId="0" fontId="16" fillId="8" borderId="24" xfId="8" applyFont="1" applyFill="1" applyBorder="1" applyAlignment="1" applyProtection="1">
      <alignment vertical="center"/>
      <protection hidden="1"/>
    </xf>
    <xf numFmtId="0" fontId="23" fillId="8" borderId="25" xfId="8" applyFont="1" applyFill="1" applyBorder="1" applyAlignment="1" applyProtection="1">
      <alignment horizontal="left" vertical="center"/>
      <protection hidden="1"/>
    </xf>
    <xf numFmtId="0" fontId="52" fillId="5" borderId="16" xfId="0" applyFont="1" applyFill="1" applyBorder="1" applyAlignment="1" applyProtection="1">
      <alignment horizontal="center" vertical="center" wrapText="1"/>
      <protection locked="0"/>
    </xf>
    <xf numFmtId="0" fontId="15" fillId="0" borderId="20" xfId="8" applyFont="1" applyFill="1" applyBorder="1" applyAlignment="1" applyProtection="1">
      <alignment horizontal="left" vertical="center"/>
      <protection hidden="1"/>
    </xf>
    <xf numFmtId="0" fontId="23" fillId="0" borderId="19" xfId="8" applyFont="1" applyFill="1" applyBorder="1" applyAlignment="1" applyProtection="1">
      <alignment horizontal="left" vertical="center"/>
      <protection hidden="1"/>
    </xf>
    <xf numFmtId="0" fontId="19" fillId="7" borderId="8" xfId="8" applyFont="1" applyFill="1" applyBorder="1" applyAlignment="1" applyProtection="1">
      <alignment horizontal="left" vertical="center"/>
      <protection hidden="1"/>
    </xf>
    <xf numFmtId="0" fontId="14" fillId="8" borderId="1" xfId="8" applyFont="1" applyFill="1" applyBorder="1" applyAlignment="1" applyProtection="1">
      <alignment vertical="center"/>
      <protection hidden="1"/>
    </xf>
    <xf numFmtId="14" fontId="12" fillId="8" borderId="26" xfId="8" applyNumberFormat="1" applyFont="1" applyFill="1" applyBorder="1" applyAlignment="1" applyProtection="1">
      <alignment horizontal="center" vertical="center" wrapText="1"/>
      <protection hidden="1"/>
    </xf>
    <xf numFmtId="0" fontId="14" fillId="7" borderId="8" xfId="8" applyFont="1" applyFill="1" applyBorder="1" applyAlignment="1" applyProtection="1">
      <alignment vertical="center"/>
      <protection hidden="1"/>
    </xf>
    <xf numFmtId="14" fontId="12" fillId="7" borderId="17" xfId="8" applyNumberFormat="1" applyFont="1" applyFill="1" applyBorder="1" applyAlignment="1" applyProtection="1">
      <alignment horizontal="center" vertical="center" wrapText="1"/>
      <protection hidden="1"/>
    </xf>
    <xf numFmtId="0" fontId="14" fillId="8" borderId="8" xfId="8" applyFont="1" applyFill="1" applyBorder="1" applyAlignment="1" applyProtection="1">
      <alignment vertical="center"/>
      <protection hidden="1"/>
    </xf>
    <xf numFmtId="14" fontId="12" fillId="8" borderId="17" xfId="8" applyNumberFormat="1" applyFont="1" applyFill="1" applyBorder="1" applyAlignment="1" applyProtection="1">
      <alignment horizontal="center" vertical="center" wrapText="1"/>
      <protection hidden="1"/>
    </xf>
    <xf numFmtId="0" fontId="14" fillId="7" borderId="8" xfId="8" applyFont="1" applyFill="1" applyBorder="1" applyAlignment="1" applyProtection="1">
      <alignment vertical="center" wrapText="1"/>
      <protection hidden="1"/>
    </xf>
    <xf numFmtId="0" fontId="14" fillId="8" borderId="8" xfId="8" applyFont="1" applyFill="1" applyBorder="1" applyAlignment="1" applyProtection="1">
      <alignment vertical="center" wrapText="1"/>
      <protection hidden="1"/>
    </xf>
    <xf numFmtId="0" fontId="14" fillId="7" borderId="27" xfId="8" applyFont="1" applyFill="1" applyBorder="1" applyAlignment="1" applyProtection="1">
      <alignment vertical="center"/>
      <protection hidden="1"/>
    </xf>
    <xf numFmtId="14" fontId="12" fillId="7" borderId="28" xfId="8" applyNumberFormat="1" applyFont="1" applyFill="1" applyBorder="1" applyAlignment="1" applyProtection="1">
      <alignment horizontal="center" vertical="center" wrapText="1"/>
      <protection hidden="1"/>
    </xf>
    <xf numFmtId="0" fontId="11" fillId="5" borderId="29" xfId="8" applyFont="1" applyFill="1" applyBorder="1" applyAlignment="1" applyProtection="1">
      <alignment vertical="center" wrapText="1"/>
      <protection hidden="1"/>
    </xf>
    <xf numFmtId="0" fontId="11" fillId="5" borderId="30" xfId="8" applyFont="1" applyFill="1" applyBorder="1" applyAlignment="1" applyProtection="1">
      <alignment vertical="center" wrapText="1"/>
      <protection hidden="1"/>
    </xf>
    <xf numFmtId="0" fontId="11" fillId="5" borderId="31" xfId="8" applyFont="1" applyFill="1" applyBorder="1" applyAlignment="1" applyProtection="1">
      <alignment vertical="center" wrapText="1"/>
      <protection hidden="1"/>
    </xf>
    <xf numFmtId="0" fontId="11" fillId="0" borderId="0" xfId="8" applyFont="1" applyFill="1" applyAlignment="1" applyProtection="1">
      <alignment vertical="center" wrapText="1"/>
      <protection hidden="1"/>
    </xf>
    <xf numFmtId="0" fontId="12" fillId="0" borderId="0" xfId="8" applyFont="1" applyFill="1" applyAlignment="1" applyProtection="1">
      <alignment vertical="center" wrapText="1"/>
      <protection hidden="1"/>
    </xf>
    <xf numFmtId="0" fontId="12" fillId="0" borderId="0" xfId="8" applyFont="1" applyFill="1" applyBorder="1" applyAlignment="1" applyProtection="1">
      <alignment vertical="center" wrapText="1"/>
      <protection hidden="1"/>
    </xf>
    <xf numFmtId="0" fontId="13" fillId="0" borderId="0" xfId="8" applyFont="1" applyFill="1" applyBorder="1" applyAlignment="1" applyProtection="1">
      <alignment vertical="center" wrapText="1"/>
      <protection hidden="1"/>
    </xf>
    <xf numFmtId="0" fontId="38" fillId="5" borderId="0" xfId="0" applyFont="1" applyFill="1" applyBorder="1" applyAlignment="1">
      <alignment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vertical="center" wrapText="1"/>
    </xf>
    <xf numFmtId="0" fontId="40" fillId="5" borderId="32" xfId="1" applyNumberFormat="1" applyFont="1" applyFill="1" applyBorder="1" applyAlignment="1" applyProtection="1">
      <alignment horizontal="center" vertical="center" wrapText="1"/>
    </xf>
    <xf numFmtId="0" fontId="35" fillId="5" borderId="32" xfId="0" applyNumberFormat="1" applyFont="1" applyFill="1" applyBorder="1" applyAlignment="1">
      <alignment horizontal="center" vertical="center" wrapText="1"/>
    </xf>
    <xf numFmtId="14" fontId="35" fillId="5" borderId="32" xfId="0" applyNumberFormat="1" applyFont="1" applyFill="1" applyBorder="1" applyAlignment="1">
      <alignment horizontal="center" vertical="center" wrapText="1"/>
    </xf>
    <xf numFmtId="0" fontId="40" fillId="5" borderId="33" xfId="1" applyNumberFormat="1" applyFont="1" applyFill="1" applyBorder="1" applyAlignment="1" applyProtection="1">
      <alignment horizontal="center" vertical="center" wrapText="1"/>
    </xf>
    <xf numFmtId="0" fontId="35" fillId="5" borderId="33" xfId="0" applyNumberFormat="1" applyFont="1" applyFill="1" applyBorder="1" applyAlignment="1">
      <alignment horizontal="center" vertical="center" wrapText="1"/>
    </xf>
    <xf numFmtId="14" fontId="35" fillId="5" borderId="33" xfId="0" applyNumberFormat="1" applyFont="1" applyFill="1" applyBorder="1" applyAlignment="1">
      <alignment horizontal="center" vertical="center" wrapText="1"/>
    </xf>
    <xf numFmtId="0" fontId="41" fillId="5" borderId="34" xfId="0" applyNumberFormat="1" applyFont="1" applyFill="1" applyBorder="1" applyAlignment="1">
      <alignment horizontal="center" vertical="center" wrapText="1"/>
    </xf>
    <xf numFmtId="0" fontId="19" fillId="7" borderId="22" xfId="8" applyFont="1" applyFill="1" applyBorder="1" applyAlignment="1" applyProtection="1">
      <alignment horizontal="center" vertical="center"/>
      <protection hidden="1"/>
    </xf>
    <xf numFmtId="0" fontId="19" fillId="3" borderId="5" xfId="8" applyFont="1" applyFill="1" applyBorder="1" applyAlignment="1" applyProtection="1">
      <alignment horizontal="left" vertical="center"/>
      <protection hidden="1"/>
    </xf>
    <xf numFmtId="0" fontId="42" fillId="4" borderId="10" xfId="1" applyNumberFormat="1" applyFont="1" applyFill="1" applyBorder="1" applyAlignment="1" applyProtection="1">
      <alignment horizontal="center" vertical="center" wrapText="1"/>
    </xf>
    <xf numFmtId="0" fontId="43" fillId="5" borderId="35" xfId="0" applyNumberFormat="1" applyFont="1" applyFill="1" applyBorder="1" applyAlignment="1">
      <alignment horizontal="center" vertical="center" wrapText="1"/>
    </xf>
    <xf numFmtId="0" fontId="35" fillId="5" borderId="33" xfId="0" applyNumberFormat="1" applyFont="1" applyFill="1" applyBorder="1" applyAlignment="1">
      <alignment vertical="center" wrapText="1"/>
    </xf>
    <xf numFmtId="1" fontId="6" fillId="3" borderId="17" xfId="8" applyNumberFormat="1" applyFont="1" applyFill="1" applyBorder="1" applyAlignment="1" applyProtection="1">
      <alignment horizontal="left" vertical="center"/>
      <protection locked="0"/>
    </xf>
    <xf numFmtId="1" fontId="6" fillId="3" borderId="17" xfId="8" applyNumberFormat="1" applyFont="1" applyFill="1" applyBorder="1" applyAlignment="1" applyProtection="1">
      <alignment horizontal="left" vertical="center"/>
    </xf>
    <xf numFmtId="0" fontId="51" fillId="0" borderId="0" xfId="0" applyFont="1" applyFill="1" applyProtection="1"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Protection="1">
      <protection locked="0"/>
    </xf>
    <xf numFmtId="0" fontId="52" fillId="5" borderId="16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26" fillId="5" borderId="33" xfId="0" applyNumberFormat="1" applyFont="1" applyFill="1" applyBorder="1" applyAlignment="1">
      <alignment horizontal="center" vertical="center" wrapText="1"/>
    </xf>
    <xf numFmtId="0" fontId="26" fillId="5" borderId="33" xfId="0" applyNumberFormat="1" applyFont="1" applyFill="1" applyBorder="1" applyAlignment="1" applyProtection="1">
      <alignment horizontal="left" vertical="center" wrapText="1"/>
      <protection hidden="1"/>
    </xf>
    <xf numFmtId="14" fontId="26" fillId="5" borderId="33" xfId="0" applyNumberFormat="1" applyFont="1" applyFill="1" applyBorder="1" applyAlignment="1">
      <alignment horizontal="center" vertical="center" wrapText="1"/>
    </xf>
    <xf numFmtId="0" fontId="56" fillId="12" borderId="36" xfId="9" applyFont="1" applyFill="1" applyBorder="1"/>
    <xf numFmtId="0" fontId="56" fillId="12" borderId="37" xfId="9" applyFont="1" applyFill="1" applyBorder="1"/>
    <xf numFmtId="0" fontId="56" fillId="12" borderId="38" xfId="9" applyFont="1" applyFill="1" applyBorder="1"/>
    <xf numFmtId="0" fontId="56" fillId="0" borderId="0" xfId="9" applyFont="1"/>
    <xf numFmtId="0" fontId="11" fillId="12" borderId="39" xfId="9" applyFont="1" applyFill="1" applyBorder="1"/>
    <xf numFmtId="0" fontId="11" fillId="12" borderId="0" xfId="9" applyFont="1" applyFill="1" applyBorder="1"/>
    <xf numFmtId="0" fontId="11" fillId="12" borderId="40" xfId="9" applyFont="1" applyFill="1" applyBorder="1"/>
    <xf numFmtId="0" fontId="56" fillId="12" borderId="39" xfId="9" applyFont="1" applyFill="1" applyBorder="1"/>
    <xf numFmtId="0" fontId="56" fillId="12" borderId="0" xfId="9" applyFont="1" applyFill="1" applyBorder="1"/>
    <xf numFmtId="0" fontId="56" fillId="12" borderId="40" xfId="9" applyFont="1" applyFill="1" applyBorder="1"/>
    <xf numFmtId="0" fontId="56" fillId="0" borderId="0" xfId="9" applyFont="1" applyAlignment="1">
      <alignment vertical="center"/>
    </xf>
    <xf numFmtId="0" fontId="56" fillId="12" borderId="26" xfId="9" applyFont="1" applyFill="1" applyBorder="1"/>
    <xf numFmtId="0" fontId="56" fillId="12" borderId="41" xfId="9" applyFont="1" applyFill="1" applyBorder="1"/>
    <xf numFmtId="0" fontId="56" fillId="12" borderId="21" xfId="9" applyFont="1" applyFill="1" applyBorder="1"/>
    <xf numFmtId="165" fontId="54" fillId="5" borderId="16" xfId="0" applyNumberFormat="1" applyFont="1" applyFill="1" applyBorder="1" applyAlignment="1" applyProtection="1">
      <alignment horizontal="center" vertical="center"/>
      <protection hidden="1"/>
    </xf>
    <xf numFmtId="165" fontId="70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14" borderId="16" xfId="8" applyFont="1" applyFill="1" applyBorder="1" applyAlignment="1" applyProtection="1">
      <alignment vertical="center"/>
      <protection hidden="1"/>
    </xf>
    <xf numFmtId="1" fontId="18" fillId="14" borderId="16" xfId="8" applyNumberFormat="1" applyFont="1" applyFill="1" applyBorder="1" applyAlignment="1" applyProtection="1">
      <alignment horizontal="left" vertical="center"/>
      <protection locked="0"/>
    </xf>
    <xf numFmtId="0" fontId="11" fillId="14" borderId="17" xfId="8" applyFont="1" applyFill="1" applyBorder="1" applyAlignment="1" applyProtection="1">
      <alignment horizontal="center" vertical="center" wrapText="1"/>
      <protection hidden="1"/>
    </xf>
    <xf numFmtId="0" fontId="11" fillId="14" borderId="22" xfId="8" applyFont="1" applyFill="1" applyBorder="1" applyAlignment="1" applyProtection="1">
      <alignment horizontal="center"/>
      <protection hidden="1"/>
    </xf>
    <xf numFmtId="1" fontId="18" fillId="14" borderId="16" xfId="8" applyNumberFormat="1" applyFont="1" applyFill="1" applyBorder="1" applyAlignment="1" applyProtection="1">
      <alignment horizontal="left" vertical="center"/>
      <protection hidden="1"/>
    </xf>
    <xf numFmtId="0" fontId="11" fillId="14" borderId="36" xfId="8" applyFont="1" applyFill="1" applyBorder="1" applyAlignment="1" applyProtection="1">
      <alignment horizontal="center" vertical="center" wrapText="1"/>
      <protection hidden="1"/>
    </xf>
    <xf numFmtId="0" fontId="11" fillId="14" borderId="0" xfId="8" applyFont="1" applyFill="1" applyBorder="1" applyAlignment="1" applyProtection="1">
      <alignment horizontal="center"/>
      <protection hidden="1"/>
    </xf>
    <xf numFmtId="0" fontId="5" fillId="14" borderId="33" xfId="8" applyFont="1" applyFill="1" applyBorder="1" applyAlignment="1" applyProtection="1">
      <alignment vertical="center"/>
      <protection hidden="1"/>
    </xf>
    <xf numFmtId="0" fontId="56" fillId="14" borderId="16" xfId="8" applyFont="1" applyFill="1" applyBorder="1" applyAlignment="1" applyProtection="1">
      <alignment horizontal="left" vertical="center"/>
      <protection hidden="1"/>
    </xf>
    <xf numFmtId="0" fontId="78" fillId="14" borderId="16" xfId="8" applyFont="1" applyFill="1" applyBorder="1" applyAlignment="1" applyProtection="1">
      <alignment horizontal="center" vertical="center"/>
      <protection hidden="1"/>
    </xf>
    <xf numFmtId="0" fontId="56" fillId="14" borderId="16" xfId="8" applyNumberFormat="1" applyFont="1" applyFill="1" applyBorder="1" applyAlignment="1" applyProtection="1">
      <alignment horizontal="left" vertical="center"/>
      <protection hidden="1"/>
    </xf>
    <xf numFmtId="1" fontId="75" fillId="14" borderId="16" xfId="8" applyNumberFormat="1" applyFont="1" applyFill="1" applyBorder="1" applyAlignment="1" applyProtection="1">
      <alignment horizontal="left" vertical="center"/>
      <protection hidden="1"/>
    </xf>
    <xf numFmtId="0" fontId="75" fillId="14" borderId="16" xfId="8" applyFont="1" applyFill="1" applyBorder="1" applyAlignment="1" applyProtection="1">
      <alignment horizontal="center" vertical="center"/>
      <protection hidden="1"/>
    </xf>
    <xf numFmtId="0" fontId="75" fillId="14" borderId="16" xfId="8" applyFont="1" applyFill="1" applyBorder="1" applyAlignment="1" applyProtection="1">
      <alignment horizontal="left" vertical="center"/>
      <protection hidden="1"/>
    </xf>
    <xf numFmtId="0" fontId="5" fillId="14" borderId="33" xfId="8" applyFont="1" applyFill="1" applyBorder="1" applyAlignment="1" applyProtection="1">
      <alignment vertical="center" wrapText="1"/>
      <protection hidden="1"/>
    </xf>
    <xf numFmtId="14" fontId="56" fillId="14" borderId="16" xfId="8" applyNumberFormat="1" applyFont="1" applyFill="1" applyBorder="1" applyAlignment="1" applyProtection="1">
      <alignment horizontal="left" vertical="center"/>
      <protection hidden="1"/>
    </xf>
    <xf numFmtId="0" fontId="5" fillId="14" borderId="16" xfId="8" applyFont="1" applyFill="1" applyBorder="1" applyAlignment="1" applyProtection="1">
      <alignment horizontal="center" vertical="center"/>
      <protection hidden="1"/>
    </xf>
    <xf numFmtId="0" fontId="12" fillId="14" borderId="16" xfId="8" applyFont="1" applyFill="1" applyBorder="1" applyAlignment="1" applyProtection="1">
      <alignment vertical="center"/>
      <protection hidden="1"/>
    </xf>
    <xf numFmtId="0" fontId="49" fillId="14" borderId="16" xfId="8" applyFont="1" applyFill="1" applyBorder="1" applyAlignment="1" applyProtection="1">
      <alignment vertical="center"/>
      <protection hidden="1"/>
    </xf>
    <xf numFmtId="0" fontId="5" fillId="14" borderId="16" xfId="8" applyFont="1" applyFill="1" applyBorder="1" applyAlignment="1" applyProtection="1">
      <alignment horizontal="left" vertical="center"/>
      <protection hidden="1"/>
    </xf>
    <xf numFmtId="0" fontId="83" fillId="14" borderId="16" xfId="8" applyFont="1" applyFill="1" applyBorder="1" applyAlignment="1" applyProtection="1">
      <alignment vertical="center"/>
      <protection hidden="1"/>
    </xf>
    <xf numFmtId="14" fontId="12" fillId="14" borderId="16" xfId="8" applyNumberFormat="1" applyFont="1" applyFill="1" applyBorder="1" applyAlignment="1" applyProtection="1">
      <alignment horizontal="center" vertical="center" wrapText="1"/>
      <protection hidden="1"/>
    </xf>
    <xf numFmtId="0" fontId="75" fillId="14" borderId="49" xfId="8" applyFont="1" applyFill="1" applyBorder="1" applyAlignment="1" applyProtection="1">
      <alignment horizontal="left" vertical="center"/>
      <protection hidden="1"/>
    </xf>
    <xf numFmtId="0" fontId="75" fillId="14" borderId="49" xfId="8" applyFont="1" applyFill="1" applyBorder="1" applyAlignment="1" applyProtection="1">
      <alignment horizontal="center" vertical="center"/>
      <protection hidden="1"/>
    </xf>
    <xf numFmtId="14" fontId="12" fillId="14" borderId="17" xfId="8" applyNumberFormat="1" applyFont="1" applyFill="1" applyBorder="1" applyAlignment="1" applyProtection="1">
      <alignment horizontal="center" vertical="center" wrapText="1"/>
      <protection hidden="1"/>
    </xf>
    <xf numFmtId="0" fontId="83" fillId="14" borderId="16" xfId="8" applyFont="1" applyFill="1" applyBorder="1" applyAlignment="1" applyProtection="1">
      <alignment vertical="center" wrapText="1"/>
      <protection hidden="1"/>
    </xf>
    <xf numFmtId="0" fontId="86" fillId="14" borderId="0" xfId="0" applyFont="1" applyFill="1"/>
    <xf numFmtId="0" fontId="86" fillId="0" borderId="0" xfId="0" applyFont="1"/>
    <xf numFmtId="49" fontId="86" fillId="14" borderId="0" xfId="0" applyNumberFormat="1" applyFont="1" applyFill="1" applyAlignment="1">
      <alignment horizontal="center"/>
    </xf>
    <xf numFmtId="0" fontId="87" fillId="14" borderId="0" xfId="0" applyFont="1" applyFill="1" applyAlignment="1">
      <alignment horizontal="left"/>
    </xf>
    <xf numFmtId="0" fontId="87" fillId="0" borderId="0" xfId="0" applyFont="1" applyAlignment="1">
      <alignment horizontal="center"/>
    </xf>
    <xf numFmtId="0" fontId="87" fillId="14" borderId="0" xfId="0" applyFont="1" applyFill="1" applyAlignment="1">
      <alignment horizontal="justify"/>
    </xf>
    <xf numFmtId="0" fontId="87" fillId="14" borderId="0" xfId="0" applyFont="1" applyFill="1" applyAlignment="1">
      <alignment horizontal="right"/>
    </xf>
    <xf numFmtId="0" fontId="88" fillId="15" borderId="64" xfId="9" applyFont="1" applyFill="1" applyBorder="1" applyAlignment="1">
      <alignment vertical="center" wrapText="1"/>
    </xf>
    <xf numFmtId="0" fontId="0" fillId="0" borderId="0" xfId="0" applyFont="1"/>
    <xf numFmtId="0" fontId="91" fillId="0" borderId="0" xfId="0" applyFont="1" applyFill="1" applyAlignment="1">
      <alignment horizontal="center" vertical="center"/>
    </xf>
    <xf numFmtId="1" fontId="90" fillId="16" borderId="16" xfId="9" applyNumberFormat="1" applyFont="1" applyFill="1" applyBorder="1" applyAlignment="1">
      <alignment horizontal="center" vertical="center" wrapText="1"/>
    </xf>
    <xf numFmtId="0" fontId="90" fillId="16" borderId="16" xfId="9" applyFont="1" applyFill="1" applyBorder="1" applyAlignment="1">
      <alignment horizontal="center" vertical="center" wrapText="1"/>
    </xf>
    <xf numFmtId="0" fontId="92" fillId="16" borderId="16" xfId="9" applyFont="1" applyFill="1" applyBorder="1" applyAlignment="1">
      <alignment vertical="center" wrapText="1"/>
    </xf>
    <xf numFmtId="0" fontId="93" fillId="0" borderId="16" xfId="9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 vertical="top" wrapText="1"/>
    </xf>
    <xf numFmtId="0" fontId="96" fillId="0" borderId="0" xfId="0" applyFont="1" applyAlignment="1">
      <alignment horizontal="right" vertical="top" wrapText="1"/>
    </xf>
    <xf numFmtId="0" fontId="93" fillId="0" borderId="50" xfId="9" applyFont="1" applyFill="1" applyBorder="1" applyAlignment="1">
      <alignment horizontal="center" vertical="center" wrapText="1"/>
    </xf>
    <xf numFmtId="0" fontId="96" fillId="0" borderId="0" xfId="0" applyFont="1" applyAlignment="1">
      <alignment vertical="top" wrapText="1"/>
    </xf>
    <xf numFmtId="0" fontId="93" fillId="0" borderId="54" xfId="9" applyFont="1" applyFill="1" applyBorder="1" applyAlignment="1">
      <alignment horizontal="center" vertical="center" wrapText="1"/>
    </xf>
    <xf numFmtId="0" fontId="93" fillId="0" borderId="53" xfId="9" applyFont="1" applyFill="1" applyBorder="1" applyAlignment="1">
      <alignment horizontal="center" vertical="center" wrapText="1"/>
    </xf>
    <xf numFmtId="0" fontId="93" fillId="14" borderId="53" xfId="9" applyFont="1" applyFill="1" applyBorder="1" applyAlignment="1">
      <alignment horizontal="center" vertical="center" wrapText="1"/>
    </xf>
    <xf numFmtId="0" fontId="93" fillId="14" borderId="16" xfId="9" applyFont="1" applyFill="1" applyBorder="1" applyAlignment="1">
      <alignment horizontal="center" vertical="center" wrapText="1"/>
    </xf>
    <xf numFmtId="0" fontId="93" fillId="14" borderId="54" xfId="9" applyFont="1" applyFill="1" applyBorder="1" applyAlignment="1">
      <alignment horizontal="center" vertical="center" wrapText="1"/>
    </xf>
    <xf numFmtId="1" fontId="92" fillId="0" borderId="0" xfId="9" applyNumberFormat="1" applyFont="1" applyAlignment="1">
      <alignment horizontal="center" wrapText="1"/>
    </xf>
    <xf numFmtId="0" fontId="92" fillId="0" borderId="0" xfId="9" applyFont="1" applyAlignment="1">
      <alignment horizontal="center" wrapText="1"/>
    </xf>
    <xf numFmtId="0" fontId="92" fillId="0" borderId="0" xfId="9" applyFont="1" applyAlignment="1">
      <alignment wrapText="1"/>
    </xf>
    <xf numFmtId="1" fontId="92" fillId="0" borderId="0" xfId="9" applyNumberFormat="1" applyFont="1" applyAlignment="1">
      <alignment horizontal="center" vertical="center" wrapText="1"/>
    </xf>
    <xf numFmtId="0" fontId="92" fillId="0" borderId="0" xfId="9" applyFont="1" applyAlignment="1">
      <alignment horizontal="center" vertical="center" wrapText="1"/>
    </xf>
    <xf numFmtId="0" fontId="92" fillId="0" borderId="0" xfId="9" applyFont="1" applyAlignment="1">
      <alignment vertical="center" wrapText="1"/>
    </xf>
    <xf numFmtId="0" fontId="97" fillId="5" borderId="33" xfId="1" applyNumberFormat="1" applyFont="1" applyFill="1" applyBorder="1" applyAlignment="1" applyProtection="1">
      <alignment horizontal="center" vertical="center" wrapText="1"/>
    </xf>
    <xf numFmtId="0" fontId="26" fillId="5" borderId="33" xfId="0" applyNumberFormat="1" applyFont="1" applyFill="1" applyBorder="1" applyAlignment="1">
      <alignment vertical="center" wrapText="1"/>
    </xf>
    <xf numFmtId="0" fontId="26" fillId="5" borderId="3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98" fillId="5" borderId="32" xfId="1" applyNumberFormat="1" applyFont="1" applyFill="1" applyBorder="1" applyAlignment="1" applyProtection="1">
      <alignment horizontal="center" vertical="center" wrapText="1"/>
    </xf>
    <xf numFmtId="0" fontId="81" fillId="5" borderId="32" xfId="0" applyNumberFormat="1" applyFont="1" applyFill="1" applyBorder="1" applyAlignment="1">
      <alignment horizontal="center" vertical="center" wrapText="1"/>
    </xf>
    <xf numFmtId="0" fontId="81" fillId="5" borderId="33" xfId="0" applyNumberFormat="1" applyFont="1" applyFill="1" applyBorder="1" applyAlignment="1">
      <alignment horizontal="center" vertical="center" wrapText="1"/>
    </xf>
    <xf numFmtId="0" fontId="63" fillId="5" borderId="32" xfId="1" applyNumberFormat="1" applyFill="1" applyBorder="1" applyAlignment="1" applyProtection="1">
      <alignment horizontal="center" vertical="center" wrapText="1"/>
    </xf>
    <xf numFmtId="0" fontId="99" fillId="5" borderId="33" xfId="0" applyNumberFormat="1" applyFont="1" applyFill="1" applyBorder="1" applyAlignment="1">
      <alignment horizontal="center" vertical="center" wrapText="1"/>
    </xf>
    <xf numFmtId="0" fontId="99" fillId="11" borderId="33" xfId="0" applyNumberFormat="1" applyFont="1" applyFill="1" applyBorder="1" applyAlignment="1">
      <alignment horizontal="center" vertical="center" wrapText="1"/>
    </xf>
    <xf numFmtId="0" fontId="97" fillId="5" borderId="32" xfId="1" applyNumberFormat="1" applyFont="1" applyFill="1" applyBorder="1" applyAlignment="1" applyProtection="1">
      <alignment horizontal="center" vertical="center" wrapText="1"/>
    </xf>
    <xf numFmtId="0" fontId="99" fillId="5" borderId="32" xfId="0" applyNumberFormat="1" applyFont="1" applyFill="1" applyBorder="1" applyAlignment="1">
      <alignment horizontal="center" vertical="center" wrapText="1"/>
    </xf>
    <xf numFmtId="0" fontId="63" fillId="5" borderId="33" xfId="1" applyNumberFormat="1" applyFill="1" applyBorder="1" applyAlignment="1" applyProtection="1">
      <alignment horizontal="center" vertical="center" wrapText="1"/>
    </xf>
    <xf numFmtId="0" fontId="40" fillId="5" borderId="33" xfId="0" applyNumberFormat="1" applyFont="1" applyFill="1" applyBorder="1" applyAlignment="1">
      <alignment horizontal="center" vertical="center" wrapText="1"/>
    </xf>
    <xf numFmtId="14" fontId="26" fillId="5" borderId="32" xfId="0" applyNumberFormat="1" applyFont="1" applyFill="1" applyBorder="1" applyAlignment="1">
      <alignment horizontal="center" vertical="center" wrapText="1"/>
    </xf>
    <xf numFmtId="0" fontId="43" fillId="5" borderId="34" xfId="0" applyNumberFormat="1" applyFont="1" applyFill="1" applyBorder="1" applyAlignment="1">
      <alignment horizontal="center" vertical="center" wrapText="1"/>
    </xf>
    <xf numFmtId="0" fontId="41" fillId="5" borderId="35" xfId="0" applyNumberFormat="1" applyFont="1" applyFill="1" applyBorder="1" applyAlignment="1">
      <alignment horizontal="center" vertical="center" wrapText="1"/>
    </xf>
    <xf numFmtId="0" fontId="100" fillId="17" borderId="70" xfId="0" applyFont="1" applyFill="1" applyBorder="1" applyAlignment="1">
      <alignment wrapText="1"/>
    </xf>
    <xf numFmtId="0" fontId="100" fillId="17" borderId="71" xfId="0" applyFont="1" applyFill="1" applyBorder="1" applyAlignment="1">
      <alignment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64" fontId="65" fillId="12" borderId="39" xfId="9" applyNumberFormat="1" applyFont="1" applyFill="1" applyBorder="1" applyAlignment="1">
      <alignment horizontal="right" vertical="center"/>
    </xf>
    <xf numFmtId="164" fontId="65" fillId="12" borderId="0" xfId="9" applyNumberFormat="1" applyFont="1" applyFill="1" applyBorder="1" applyAlignment="1">
      <alignment horizontal="right" vertical="center"/>
    </xf>
    <xf numFmtId="164" fontId="65" fillId="12" borderId="45" xfId="9" applyNumberFormat="1" applyFont="1" applyFill="1" applyBorder="1" applyAlignment="1">
      <alignment horizontal="right" vertical="center"/>
    </xf>
    <xf numFmtId="164" fontId="64" fillId="12" borderId="42" xfId="9" applyNumberFormat="1" applyFont="1" applyFill="1" applyBorder="1" applyAlignment="1">
      <alignment horizontal="left" vertical="center" wrapText="1"/>
    </xf>
    <xf numFmtId="164" fontId="64" fillId="12" borderId="43" xfId="9" applyNumberFormat="1" applyFont="1" applyFill="1" applyBorder="1" applyAlignment="1">
      <alignment horizontal="left" vertical="center" wrapText="1"/>
    </xf>
    <xf numFmtId="164" fontId="64" fillId="12" borderId="44" xfId="9" applyNumberFormat="1" applyFont="1" applyFill="1" applyBorder="1" applyAlignment="1">
      <alignment horizontal="left" vertical="center" wrapText="1"/>
    </xf>
    <xf numFmtId="164" fontId="57" fillId="12" borderId="39" xfId="9" applyNumberFormat="1" applyFont="1" applyFill="1" applyBorder="1" applyAlignment="1">
      <alignment horizontal="center"/>
    </xf>
    <xf numFmtId="164" fontId="57" fillId="12" borderId="0" xfId="9" applyNumberFormat="1" applyFont="1" applyFill="1" applyBorder="1" applyAlignment="1">
      <alignment horizontal="center"/>
    </xf>
    <xf numFmtId="164" fontId="57" fillId="12" borderId="40" xfId="9" applyNumberFormat="1" applyFont="1" applyFill="1" applyBorder="1" applyAlignment="1">
      <alignment horizontal="center"/>
    </xf>
    <xf numFmtId="0" fontId="65" fillId="12" borderId="39" xfId="9" applyFont="1" applyFill="1" applyBorder="1" applyAlignment="1">
      <alignment horizontal="center" vertical="center" wrapText="1"/>
    </xf>
    <xf numFmtId="0" fontId="65" fillId="12" borderId="0" xfId="9" applyFont="1" applyFill="1" applyBorder="1" applyAlignment="1">
      <alignment horizontal="center" vertical="center" wrapText="1"/>
    </xf>
    <xf numFmtId="0" fontId="65" fillId="12" borderId="40" xfId="9" applyFont="1" applyFill="1" applyBorder="1" applyAlignment="1">
      <alignment horizontal="center" vertical="center" wrapText="1"/>
    </xf>
    <xf numFmtId="0" fontId="57" fillId="12" borderId="39" xfId="9" applyFont="1" applyFill="1" applyBorder="1" applyAlignment="1">
      <alignment horizontal="center"/>
    </xf>
    <xf numFmtId="0" fontId="57" fillId="12" borderId="0" xfId="9" applyFont="1" applyFill="1" applyBorder="1" applyAlignment="1">
      <alignment horizontal="center"/>
    </xf>
    <xf numFmtId="0" fontId="57" fillId="12" borderId="40" xfId="9" applyFont="1" applyFill="1" applyBorder="1" applyAlignment="1">
      <alignment horizontal="center"/>
    </xf>
    <xf numFmtId="0" fontId="58" fillId="12" borderId="39" xfId="9" applyFont="1" applyFill="1" applyBorder="1" applyAlignment="1">
      <alignment horizontal="center" vertical="center" wrapText="1"/>
    </xf>
    <xf numFmtId="0" fontId="58" fillId="12" borderId="0" xfId="9" applyFont="1" applyFill="1" applyBorder="1" applyAlignment="1">
      <alignment horizontal="center" vertical="center" wrapText="1"/>
    </xf>
    <xf numFmtId="0" fontId="58" fillId="12" borderId="40" xfId="9" applyFont="1" applyFill="1" applyBorder="1" applyAlignment="1">
      <alignment horizontal="center" vertical="center" wrapText="1"/>
    </xf>
    <xf numFmtId="164" fontId="69" fillId="12" borderId="39" xfId="9" applyNumberFormat="1" applyFont="1" applyFill="1" applyBorder="1" applyAlignment="1">
      <alignment horizontal="center" vertical="center" wrapText="1"/>
    </xf>
    <xf numFmtId="0" fontId="69" fillId="12" borderId="0" xfId="9" applyFont="1" applyFill="1" applyBorder="1" applyAlignment="1">
      <alignment horizontal="center" vertical="center" wrapText="1"/>
    </xf>
    <xf numFmtId="0" fontId="69" fillId="12" borderId="40" xfId="9" applyFont="1" applyFill="1" applyBorder="1" applyAlignment="1">
      <alignment horizontal="center" vertical="center" wrapText="1"/>
    </xf>
    <xf numFmtId="164" fontId="59" fillId="12" borderId="39" xfId="9" applyNumberFormat="1" applyFont="1" applyFill="1" applyBorder="1" applyAlignment="1">
      <alignment horizontal="center" vertical="center" wrapText="1"/>
    </xf>
    <xf numFmtId="164" fontId="59" fillId="12" borderId="0" xfId="9" applyNumberFormat="1" applyFont="1" applyFill="1" applyBorder="1" applyAlignment="1">
      <alignment horizontal="center" vertical="center"/>
    </xf>
    <xf numFmtId="164" fontId="59" fillId="12" borderId="40" xfId="9" applyNumberFormat="1" applyFont="1" applyFill="1" applyBorder="1" applyAlignment="1">
      <alignment horizontal="center" vertical="center"/>
    </xf>
    <xf numFmtId="164" fontId="67" fillId="13" borderId="46" xfId="9" applyNumberFormat="1" applyFont="1" applyFill="1" applyBorder="1" applyAlignment="1">
      <alignment horizontal="center" vertical="center"/>
    </xf>
    <xf numFmtId="164" fontId="67" fillId="13" borderId="47" xfId="9" applyNumberFormat="1" applyFont="1" applyFill="1" applyBorder="1" applyAlignment="1">
      <alignment horizontal="center" vertical="center"/>
    </xf>
    <xf numFmtId="164" fontId="67" fillId="13" borderId="48" xfId="9" applyNumberFormat="1" applyFont="1" applyFill="1" applyBorder="1" applyAlignment="1">
      <alignment horizontal="center" vertical="center"/>
    </xf>
    <xf numFmtId="164" fontId="68" fillId="12" borderId="42" xfId="9" applyNumberFormat="1" applyFont="1" applyFill="1" applyBorder="1" applyAlignment="1">
      <alignment horizontal="left" vertical="center" wrapText="1"/>
    </xf>
    <xf numFmtId="164" fontId="68" fillId="12" borderId="43" xfId="9" applyNumberFormat="1" applyFont="1" applyFill="1" applyBorder="1" applyAlignment="1">
      <alignment horizontal="left" vertical="center" wrapText="1"/>
    </xf>
    <xf numFmtId="164" fontId="68" fillId="12" borderId="44" xfId="9" applyNumberFormat="1" applyFont="1" applyFill="1" applyBorder="1" applyAlignment="1">
      <alignment horizontal="left" vertical="center" wrapText="1"/>
    </xf>
    <xf numFmtId="164" fontId="60" fillId="12" borderId="39" xfId="9" applyNumberFormat="1" applyFont="1" applyFill="1" applyBorder="1" applyAlignment="1">
      <alignment horizontal="center"/>
    </xf>
    <xf numFmtId="164" fontId="60" fillId="12" borderId="0" xfId="9" applyNumberFormat="1" applyFont="1" applyFill="1" applyBorder="1" applyAlignment="1">
      <alignment horizontal="center"/>
    </xf>
    <xf numFmtId="164" fontId="60" fillId="12" borderId="40" xfId="9" applyNumberFormat="1" applyFont="1" applyFill="1" applyBorder="1" applyAlignment="1">
      <alignment horizontal="center"/>
    </xf>
    <xf numFmtId="164" fontId="66" fillId="12" borderId="39" xfId="9" applyNumberFormat="1" applyFont="1" applyFill="1" applyBorder="1" applyAlignment="1">
      <alignment horizontal="right"/>
    </xf>
    <xf numFmtId="164" fontId="66" fillId="12" borderId="0" xfId="9" applyNumberFormat="1" applyFont="1" applyFill="1" applyBorder="1" applyAlignment="1">
      <alignment horizontal="right"/>
    </xf>
    <xf numFmtId="164" fontId="59" fillId="12" borderId="0" xfId="9" applyNumberFormat="1" applyFont="1" applyFill="1" applyBorder="1" applyAlignment="1"/>
    <xf numFmtId="164" fontId="59" fillId="12" borderId="40" xfId="9" applyNumberFormat="1" applyFont="1" applyFill="1" applyBorder="1" applyAlignment="1"/>
    <xf numFmtId="0" fontId="71" fillId="14" borderId="0" xfId="8" applyFont="1" applyFill="1" applyBorder="1" applyAlignment="1" applyProtection="1">
      <alignment horizontal="center" wrapText="1"/>
      <protection hidden="1"/>
    </xf>
    <xf numFmtId="0" fontId="72" fillId="14" borderId="0" xfId="8" applyFont="1" applyFill="1" applyBorder="1" applyAlignment="1" applyProtection="1">
      <alignment horizontal="center"/>
      <protection hidden="1"/>
    </xf>
    <xf numFmtId="0" fontId="73" fillId="14" borderId="0" xfId="8" applyFont="1" applyFill="1" applyBorder="1" applyAlignment="1" applyProtection="1">
      <alignment horizontal="center" vertical="top" wrapText="1"/>
      <protection hidden="1"/>
    </xf>
    <xf numFmtId="0" fontId="74" fillId="14" borderId="0" xfId="8" applyFont="1" applyFill="1" applyBorder="1" applyAlignment="1" applyProtection="1">
      <alignment horizontal="center" vertical="top"/>
      <protection hidden="1"/>
    </xf>
    <xf numFmtId="0" fontId="75" fillId="14" borderId="16" xfId="8" applyFont="1" applyFill="1" applyBorder="1" applyAlignment="1" applyProtection="1">
      <alignment horizontal="center" vertical="center" wrapText="1"/>
      <protection hidden="1"/>
    </xf>
    <xf numFmtId="0" fontId="76" fillId="14" borderId="57" xfId="10" applyFont="1" applyFill="1" applyBorder="1" applyAlignment="1" applyProtection="1">
      <alignment horizontal="center" vertical="center" wrapText="1"/>
      <protection hidden="1"/>
    </xf>
    <xf numFmtId="0" fontId="0" fillId="0" borderId="57" xfId="0" applyBorder="1"/>
    <xf numFmtId="0" fontId="0" fillId="0" borderId="22" xfId="0" applyBorder="1"/>
    <xf numFmtId="0" fontId="5" fillId="14" borderId="16" xfId="8" applyFont="1" applyFill="1" applyBorder="1" applyAlignment="1" applyProtection="1">
      <alignment horizontal="center" vertical="center"/>
      <protection hidden="1"/>
    </xf>
    <xf numFmtId="0" fontId="77" fillId="14" borderId="16" xfId="8" applyFont="1" applyFill="1" applyBorder="1" applyAlignment="1" applyProtection="1">
      <alignment horizontal="center" vertical="center" wrapText="1"/>
      <protection hidden="1"/>
    </xf>
    <xf numFmtId="0" fontId="11" fillId="14" borderId="16" xfId="8" applyFont="1" applyFill="1" applyBorder="1" applyAlignment="1" applyProtection="1">
      <alignment horizontal="center" vertical="center" wrapText="1"/>
      <protection hidden="1"/>
    </xf>
    <xf numFmtId="0" fontId="84" fillId="14" borderId="36" xfId="8" applyFont="1" applyFill="1" applyBorder="1" applyAlignment="1" applyProtection="1">
      <alignment horizontal="center" vertical="center" wrapText="1"/>
      <protection hidden="1"/>
    </xf>
    <xf numFmtId="0" fontId="0" fillId="14" borderId="37" xfId="0" applyFont="1" applyFill="1" applyBorder="1"/>
    <xf numFmtId="0" fontId="0" fillId="14" borderId="38" xfId="0" applyFont="1" applyFill="1" applyBorder="1"/>
    <xf numFmtId="0" fontId="49" fillId="14" borderId="39" xfId="8" applyNumberFormat="1" applyFont="1" applyFill="1" applyBorder="1" applyAlignment="1" applyProtection="1">
      <alignment horizontal="center" vertical="center" wrapText="1"/>
      <protection hidden="1"/>
    </xf>
    <xf numFmtId="0" fontId="49" fillId="14" borderId="0" xfId="8" applyNumberFormat="1" applyFont="1" applyFill="1" applyBorder="1" applyAlignment="1" applyProtection="1">
      <alignment horizontal="center" vertical="center" wrapText="1"/>
      <protection hidden="1"/>
    </xf>
    <xf numFmtId="0" fontId="49" fillId="14" borderId="40" xfId="8" applyNumberFormat="1" applyFont="1" applyFill="1" applyBorder="1" applyAlignment="1" applyProtection="1">
      <alignment horizontal="center" vertical="center" wrapText="1"/>
      <protection hidden="1"/>
    </xf>
    <xf numFmtId="0" fontId="85" fillId="14" borderId="39" xfId="8" applyFont="1" applyFill="1" applyBorder="1" applyAlignment="1" applyProtection="1">
      <alignment horizontal="center" vertical="center" wrapText="1"/>
      <protection hidden="1"/>
    </xf>
    <xf numFmtId="0" fontId="85" fillId="14" borderId="0" xfId="8" applyFont="1" applyFill="1" applyBorder="1" applyAlignment="1" applyProtection="1">
      <alignment horizontal="center" vertical="center" wrapText="1"/>
      <protection hidden="1"/>
    </xf>
    <xf numFmtId="0" fontId="85" fillId="14" borderId="40" xfId="8" applyFont="1" applyFill="1" applyBorder="1" applyAlignment="1" applyProtection="1">
      <alignment horizontal="center" vertical="center" wrapText="1"/>
      <protection hidden="1"/>
    </xf>
    <xf numFmtId="0" fontId="11" fillId="14" borderId="26" xfId="8" applyFont="1" applyFill="1" applyBorder="1" applyAlignment="1" applyProtection="1">
      <alignment horizontal="center" vertical="center" wrapText="1"/>
      <protection hidden="1"/>
    </xf>
    <xf numFmtId="0" fontId="11" fillId="14" borderId="41" xfId="8" applyFont="1" applyFill="1" applyBorder="1" applyAlignment="1" applyProtection="1">
      <alignment horizontal="center" vertical="center" wrapText="1"/>
      <protection hidden="1"/>
    </xf>
    <xf numFmtId="0" fontId="11" fillId="14" borderId="21" xfId="8" applyFont="1" applyFill="1" applyBorder="1" applyAlignment="1" applyProtection="1">
      <alignment horizontal="center" vertical="center" wrapText="1"/>
      <protection hidden="1"/>
    </xf>
    <xf numFmtId="0" fontId="86" fillId="14" borderId="0" xfId="0" applyFont="1" applyFill="1" applyAlignment="1">
      <alignment horizontal="left" vertical="center"/>
    </xf>
    <xf numFmtId="0" fontId="87" fillId="14" borderId="0" xfId="0" applyFont="1" applyFill="1" applyAlignment="1">
      <alignment horizontal="center" vertical="center"/>
    </xf>
    <xf numFmtId="0" fontId="87" fillId="14" borderId="0" xfId="0" applyFont="1" applyFill="1" applyAlignment="1">
      <alignment horizontal="center" wrapText="1"/>
    </xf>
    <xf numFmtId="0" fontId="87" fillId="14" borderId="0" xfId="0" applyFont="1" applyFill="1" applyAlignment="1">
      <alignment horizontal="center" vertical="center" wrapText="1"/>
    </xf>
    <xf numFmtId="0" fontId="94" fillId="0" borderId="0" xfId="0" applyFont="1" applyAlignment="1">
      <alignment vertical="top" wrapText="1"/>
    </xf>
    <xf numFmtId="0" fontId="93" fillId="0" borderId="16" xfId="9" applyFont="1" applyFill="1" applyBorder="1" applyAlignment="1">
      <alignment horizontal="left" vertical="center" wrapText="1"/>
    </xf>
    <xf numFmtId="0" fontId="96" fillId="0" borderId="0" xfId="0" applyFont="1" applyAlignment="1">
      <alignment vertical="top" wrapText="1"/>
    </xf>
    <xf numFmtId="0" fontId="89" fillId="15" borderId="64" xfId="9" applyFont="1" applyFill="1" applyBorder="1" applyAlignment="1">
      <alignment horizontal="left" vertical="center" wrapText="1"/>
    </xf>
    <xf numFmtId="0" fontId="90" fillId="15" borderId="64" xfId="9" applyFont="1" applyFill="1" applyBorder="1" applyAlignment="1">
      <alignment horizontal="left" vertical="center" wrapText="1"/>
    </xf>
    <xf numFmtId="0" fontId="88" fillId="15" borderId="65" xfId="9" applyFont="1" applyFill="1" applyBorder="1" applyAlignment="1">
      <alignment horizontal="center" vertical="center" wrapText="1"/>
    </xf>
    <xf numFmtId="49" fontId="87" fillId="0" borderId="49" xfId="0" applyNumberFormat="1" applyFont="1" applyFill="1" applyBorder="1" applyAlignment="1">
      <alignment horizontal="center" vertical="center" wrapText="1"/>
    </xf>
    <xf numFmtId="49" fontId="87" fillId="0" borderId="66" xfId="0" applyNumberFormat="1" applyFont="1" applyFill="1" applyBorder="1" applyAlignment="1">
      <alignment horizontal="center" vertical="center" wrapText="1"/>
    </xf>
    <xf numFmtId="49" fontId="87" fillId="0" borderId="50" xfId="0" applyNumberFormat="1" applyFont="1" applyFill="1" applyBorder="1" applyAlignment="1">
      <alignment horizontal="center" vertical="center" wrapText="1"/>
    </xf>
    <xf numFmtId="0" fontId="93" fillId="0" borderId="54" xfId="9" applyFont="1" applyFill="1" applyBorder="1" applyAlignment="1">
      <alignment horizontal="left" vertical="center" wrapText="1"/>
    </xf>
    <xf numFmtId="0" fontId="93" fillId="0" borderId="67" xfId="9" applyFont="1" applyFill="1" applyBorder="1" applyAlignment="1">
      <alignment horizontal="left" vertical="center" wrapText="1"/>
    </xf>
    <xf numFmtId="166" fontId="93" fillId="0" borderId="1" xfId="9" applyNumberFormat="1" applyFont="1" applyFill="1" applyBorder="1" applyAlignment="1">
      <alignment horizontal="center" vertical="center" wrapText="1"/>
    </xf>
    <xf numFmtId="166" fontId="93" fillId="0" borderId="8" xfId="9" applyNumberFormat="1" applyFont="1" applyFill="1" applyBorder="1" applyAlignment="1">
      <alignment horizontal="center" vertical="center" wrapText="1"/>
    </xf>
    <xf numFmtId="166" fontId="93" fillId="0" borderId="24" xfId="9" applyNumberFormat="1" applyFont="1" applyFill="1" applyBorder="1" applyAlignment="1">
      <alignment horizontal="center" vertical="center" wrapText="1"/>
    </xf>
    <xf numFmtId="0" fontId="93" fillId="0" borderId="50" xfId="9" applyFont="1" applyFill="1" applyBorder="1" applyAlignment="1">
      <alignment vertical="center" wrapText="1"/>
    </xf>
    <xf numFmtId="0" fontId="93" fillId="0" borderId="5" xfId="9" applyFont="1" applyFill="1" applyBorder="1" applyAlignment="1">
      <alignment vertical="center" wrapText="1"/>
    </xf>
    <xf numFmtId="0" fontId="93" fillId="0" borderId="4" xfId="9" applyFont="1" applyFill="1" applyBorder="1" applyAlignment="1">
      <alignment horizontal="left" vertical="center" wrapText="1"/>
    </xf>
    <xf numFmtId="166" fontId="93" fillId="0" borderId="2" xfId="9" applyNumberFormat="1" applyFont="1" applyFill="1" applyBorder="1" applyAlignment="1">
      <alignment horizontal="center" vertical="center" wrapText="1"/>
    </xf>
    <xf numFmtId="0" fontId="93" fillId="0" borderId="52" xfId="9" applyFont="1" applyFill="1" applyBorder="1" applyAlignment="1">
      <alignment horizontal="left" vertical="center" wrapText="1"/>
    </xf>
    <xf numFmtId="0" fontId="93" fillId="0" borderId="68" xfId="9" applyFont="1" applyFill="1" applyBorder="1" applyAlignment="1">
      <alignment horizontal="left" vertical="center" wrapText="1"/>
    </xf>
    <xf numFmtId="0" fontId="93" fillId="0" borderId="17" xfId="9" applyFont="1" applyFill="1" applyBorder="1" applyAlignment="1">
      <alignment vertical="center" wrapText="1"/>
    </xf>
    <xf numFmtId="0" fontId="93" fillId="0" borderId="58" xfId="9" applyFont="1" applyFill="1" applyBorder="1" applyAlignment="1">
      <alignment vertical="center" wrapText="1"/>
    </xf>
    <xf numFmtId="0" fontId="93" fillId="0" borderId="17" xfId="9" applyFont="1" applyFill="1" applyBorder="1" applyAlignment="1">
      <alignment horizontal="left" vertical="center" wrapText="1"/>
    </xf>
    <xf numFmtId="0" fontId="93" fillId="0" borderId="58" xfId="9" applyFont="1" applyFill="1" applyBorder="1" applyAlignment="1">
      <alignment horizontal="left" vertical="center" wrapText="1"/>
    </xf>
    <xf numFmtId="0" fontId="87" fillId="0" borderId="17" xfId="0" applyFont="1" applyFill="1" applyBorder="1" applyAlignment="1">
      <alignment horizontal="left" vertical="center"/>
    </xf>
    <xf numFmtId="0" fontId="87" fillId="0" borderId="58" xfId="0" applyFont="1" applyFill="1" applyBorder="1" applyAlignment="1">
      <alignment horizontal="left" vertical="center"/>
    </xf>
    <xf numFmtId="0" fontId="87" fillId="14" borderId="17" xfId="0" applyFont="1" applyFill="1" applyBorder="1" applyAlignment="1">
      <alignment horizontal="left" vertical="center"/>
    </xf>
    <xf numFmtId="0" fontId="87" fillId="14" borderId="58" xfId="0" applyFont="1" applyFill="1" applyBorder="1" applyAlignment="1">
      <alignment horizontal="left" vertical="center"/>
    </xf>
    <xf numFmtId="0" fontId="93" fillId="0" borderId="28" xfId="9" applyFont="1" applyFill="1" applyBorder="1" applyAlignment="1">
      <alignment horizontal="left" vertical="center" wrapText="1"/>
    </xf>
    <xf numFmtId="0" fontId="93" fillId="0" borderId="69" xfId="9" applyFont="1" applyFill="1" applyBorder="1" applyAlignment="1">
      <alignment horizontal="left" vertical="center" wrapText="1"/>
    </xf>
    <xf numFmtId="0" fontId="93" fillId="14" borderId="28" xfId="9" applyFont="1" applyFill="1" applyBorder="1" applyAlignment="1">
      <alignment horizontal="left" vertical="center" wrapText="1"/>
    </xf>
    <xf numFmtId="0" fontId="93" fillId="14" borderId="69" xfId="9" applyFont="1" applyFill="1" applyBorder="1" applyAlignment="1">
      <alignment horizontal="left" vertical="center" wrapText="1"/>
    </xf>
    <xf numFmtId="166" fontId="93" fillId="14" borderId="2" xfId="9" applyNumberFormat="1" applyFont="1" applyFill="1" applyBorder="1" applyAlignment="1">
      <alignment horizontal="center" vertical="center" wrapText="1"/>
    </xf>
    <xf numFmtId="166" fontId="93" fillId="14" borderId="8" xfId="9" applyNumberFormat="1" applyFont="1" applyFill="1" applyBorder="1" applyAlignment="1">
      <alignment horizontal="center" vertical="center" wrapText="1"/>
    </xf>
    <xf numFmtId="0" fontId="93" fillId="14" borderId="52" xfId="9" applyFont="1" applyFill="1" applyBorder="1" applyAlignment="1">
      <alignment horizontal="left" vertical="center" wrapText="1"/>
    </xf>
    <xf numFmtId="0" fontId="93" fillId="14" borderId="68" xfId="9" applyFont="1" applyFill="1" applyBorder="1" applyAlignment="1">
      <alignment horizontal="left" vertical="center" wrapText="1"/>
    </xf>
    <xf numFmtId="0" fontId="93" fillId="14" borderId="17" xfId="9" applyFont="1" applyFill="1" applyBorder="1" applyAlignment="1">
      <alignment vertical="center" wrapText="1"/>
    </xf>
    <xf numFmtId="0" fontId="93" fillId="14" borderId="58" xfId="9" applyFont="1" applyFill="1" applyBorder="1" applyAlignment="1">
      <alignment vertical="center" wrapText="1"/>
    </xf>
    <xf numFmtId="0" fontId="93" fillId="14" borderId="17" xfId="9" applyFont="1" applyFill="1" applyBorder="1" applyAlignment="1">
      <alignment horizontal="left" vertical="center" wrapText="1"/>
    </xf>
    <xf numFmtId="0" fontId="93" fillId="14" borderId="58" xfId="9" applyFont="1" applyFill="1" applyBorder="1" applyAlignment="1">
      <alignment horizontal="left" vertical="center" wrapText="1"/>
    </xf>
    <xf numFmtId="0" fontId="50" fillId="0" borderId="41" xfId="0" applyFont="1" applyFill="1" applyBorder="1" applyAlignment="1" applyProtection="1">
      <alignment horizontal="center" vertical="center" wrapText="1"/>
      <protection locked="0"/>
    </xf>
    <xf numFmtId="0" fontId="52" fillId="5" borderId="49" xfId="0" applyFont="1" applyFill="1" applyBorder="1" applyAlignment="1" applyProtection="1">
      <alignment horizontal="center" vertical="center" textRotation="90"/>
      <protection locked="0"/>
    </xf>
    <xf numFmtId="0" fontId="52" fillId="5" borderId="50" xfId="0" applyFont="1" applyFill="1" applyBorder="1" applyAlignment="1" applyProtection="1">
      <alignment horizontal="center" vertical="center" textRotation="90"/>
      <protection locked="0"/>
    </xf>
    <xf numFmtId="0" fontId="52" fillId="5" borderId="16" xfId="0" applyFont="1" applyFill="1" applyBorder="1" applyAlignment="1" applyProtection="1">
      <alignment horizontal="center" vertical="center"/>
      <protection locked="0"/>
    </xf>
    <xf numFmtId="0" fontId="52" fillId="5" borderId="49" xfId="0" applyFont="1" applyFill="1" applyBorder="1" applyAlignment="1" applyProtection="1">
      <alignment horizontal="center" vertical="center" wrapText="1"/>
      <protection locked="0"/>
    </xf>
    <xf numFmtId="0" fontId="52" fillId="5" borderId="5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2" fillId="5" borderId="1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4" fillId="5" borderId="14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wrapText="1"/>
    </xf>
    <xf numFmtId="164" fontId="39" fillId="5" borderId="30" xfId="0" applyNumberFormat="1" applyFont="1" applyFill="1" applyBorder="1" applyAlignment="1">
      <alignment horizontal="left" wrapText="1"/>
    </xf>
    <xf numFmtId="0" fontId="44" fillId="5" borderId="55" xfId="0" applyFont="1" applyFill="1" applyBorder="1" applyAlignment="1">
      <alignment horizontal="left" wrapText="1"/>
    </xf>
    <xf numFmtId="0" fontId="44" fillId="5" borderId="0" xfId="0" applyFont="1" applyFill="1" applyBorder="1" applyAlignment="1">
      <alignment horizontal="center" vertical="center" wrapText="1"/>
    </xf>
    <xf numFmtId="0" fontId="46" fillId="5" borderId="52" xfId="0" applyNumberFormat="1" applyFont="1" applyFill="1" applyBorder="1" applyAlignment="1">
      <alignment horizontal="center" vertical="center" wrapText="1"/>
    </xf>
    <xf numFmtId="0" fontId="46" fillId="5" borderId="28" xfId="0" applyNumberFormat="1" applyFont="1" applyFill="1" applyBorder="1" applyAlignment="1">
      <alignment horizontal="center" vertical="center" wrapText="1"/>
    </xf>
    <xf numFmtId="0" fontId="46" fillId="5" borderId="53" xfId="0" applyNumberFormat="1" applyFont="1" applyFill="1" applyBorder="1" applyAlignment="1">
      <alignment horizontal="center" vertical="center" wrapText="1"/>
    </xf>
    <xf numFmtId="0" fontId="46" fillId="5" borderId="54" xfId="0" applyNumberFormat="1" applyFont="1" applyFill="1" applyBorder="1" applyAlignment="1">
      <alignment horizontal="center" vertical="center" wrapText="1"/>
    </xf>
    <xf numFmtId="0" fontId="77" fillId="5" borderId="53" xfId="0" applyNumberFormat="1" applyFont="1" applyFill="1" applyBorder="1" applyAlignment="1">
      <alignment horizontal="center" vertical="center" wrapText="1"/>
    </xf>
    <xf numFmtId="0" fontId="77" fillId="5" borderId="54" xfId="0" applyNumberFormat="1" applyFont="1" applyFill="1" applyBorder="1" applyAlignment="1">
      <alignment horizontal="center" vertical="center" wrapText="1"/>
    </xf>
    <xf numFmtId="0" fontId="45" fillId="5" borderId="2" xfId="0" applyNumberFormat="1" applyFont="1" applyFill="1" applyBorder="1" applyAlignment="1">
      <alignment horizontal="center" vertical="center" wrapText="1"/>
    </xf>
    <xf numFmtId="0" fontId="45" fillId="5" borderId="27" xfId="0" applyNumberFormat="1" applyFont="1" applyFill="1" applyBorder="1" applyAlignment="1">
      <alignment horizontal="center" vertical="center" wrapText="1"/>
    </xf>
    <xf numFmtId="0" fontId="46" fillId="5" borderId="53" xfId="0" applyNumberFormat="1" applyFont="1" applyFill="1" applyBorder="1" applyAlignment="1">
      <alignment vertical="center" wrapText="1"/>
    </xf>
    <xf numFmtId="0" fontId="46" fillId="5" borderId="54" xfId="0" applyNumberFormat="1" applyFont="1" applyFill="1" applyBorder="1" applyAlignment="1">
      <alignment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" fillId="3" borderId="59" xfId="8" applyFont="1" applyFill="1" applyBorder="1" applyAlignment="1" applyProtection="1">
      <alignment horizontal="center" vertical="center"/>
      <protection hidden="1"/>
    </xf>
    <xf numFmtId="0" fontId="5" fillId="3" borderId="23" xfId="8" applyFont="1" applyFill="1" applyBorder="1" applyAlignment="1" applyProtection="1">
      <alignment horizontal="center" vertical="center"/>
      <protection hidden="1"/>
    </xf>
    <xf numFmtId="0" fontId="20" fillId="5" borderId="0" xfId="8" applyFont="1" applyFill="1" applyBorder="1" applyAlignment="1" applyProtection="1">
      <alignment horizontal="center" wrapText="1"/>
      <protection hidden="1"/>
    </xf>
    <xf numFmtId="0" fontId="2" fillId="5" borderId="0" xfId="8" applyFont="1" applyFill="1" applyAlignment="1" applyProtection="1">
      <alignment horizontal="center"/>
      <protection hidden="1"/>
    </xf>
    <xf numFmtId="0" fontId="21" fillId="5" borderId="0" xfId="8" applyFont="1" applyFill="1" applyBorder="1" applyAlignment="1" applyProtection="1">
      <alignment horizontal="center" vertical="top" wrapText="1"/>
      <protection hidden="1"/>
    </xf>
    <xf numFmtId="0" fontId="3" fillId="5" borderId="0" xfId="8" applyFont="1" applyFill="1" applyAlignment="1" applyProtection="1">
      <alignment horizontal="center" vertical="top"/>
      <protection hidden="1"/>
    </xf>
    <xf numFmtId="0" fontId="19" fillId="9" borderId="11" xfId="8" applyFont="1" applyFill="1" applyBorder="1" applyAlignment="1" applyProtection="1">
      <alignment horizontal="center" vertical="center" wrapText="1"/>
      <protection hidden="1"/>
    </xf>
    <xf numFmtId="0" fontId="19" fillId="9" borderId="12" xfId="8" applyFont="1" applyFill="1" applyBorder="1" applyAlignment="1" applyProtection="1">
      <alignment horizontal="center" vertical="center" wrapText="1"/>
      <protection hidden="1"/>
    </xf>
    <xf numFmtId="0" fontId="19" fillId="9" borderId="13" xfId="8" applyFont="1" applyFill="1" applyBorder="1" applyAlignment="1" applyProtection="1">
      <alignment horizontal="center" vertical="center" wrapText="1"/>
      <protection hidden="1"/>
    </xf>
    <xf numFmtId="0" fontId="19" fillId="9" borderId="14" xfId="8" applyFont="1" applyFill="1" applyBorder="1" applyAlignment="1" applyProtection="1">
      <alignment horizontal="center" vertical="center" wrapText="1"/>
      <protection hidden="1"/>
    </xf>
    <xf numFmtId="0" fontId="19" fillId="9" borderId="0" xfId="8" applyFont="1" applyFill="1" applyBorder="1" applyAlignment="1" applyProtection="1">
      <alignment horizontal="center" vertical="center" wrapText="1"/>
      <protection hidden="1"/>
    </xf>
    <xf numFmtId="0" fontId="19" fillId="9" borderId="15" xfId="8" applyFont="1" applyFill="1" applyBorder="1" applyAlignment="1" applyProtection="1">
      <alignment horizontal="center" vertical="center" wrapText="1"/>
      <protection hidden="1"/>
    </xf>
    <xf numFmtId="0" fontId="19" fillId="9" borderId="29" xfId="8" applyFont="1" applyFill="1" applyBorder="1" applyAlignment="1" applyProtection="1">
      <alignment horizontal="center" vertical="center" wrapText="1"/>
      <protection hidden="1"/>
    </xf>
    <xf numFmtId="0" fontId="19" fillId="9" borderId="30" xfId="8" applyFont="1" applyFill="1" applyBorder="1" applyAlignment="1" applyProtection="1">
      <alignment horizontal="center" vertical="center" wrapText="1"/>
      <protection hidden="1"/>
    </xf>
    <xf numFmtId="0" fontId="19" fillId="9" borderId="31" xfId="8" applyFont="1" applyFill="1" applyBorder="1" applyAlignment="1" applyProtection="1">
      <alignment horizontal="center" vertical="center" wrapText="1"/>
      <protection hidden="1"/>
    </xf>
    <xf numFmtId="0" fontId="28" fillId="10" borderId="59" xfId="1" applyFont="1" applyFill="1" applyBorder="1" applyAlignment="1" applyProtection="1">
      <alignment horizontal="center" vertical="center" wrapText="1"/>
      <protection hidden="1"/>
    </xf>
    <xf numFmtId="0" fontId="29" fillId="10" borderId="60" xfId="1" applyFont="1" applyFill="1" applyBorder="1" applyAlignment="1" applyProtection="1">
      <alignment horizontal="center" vertical="center" wrapText="1"/>
      <protection hidden="1"/>
    </xf>
    <xf numFmtId="0" fontId="29" fillId="10" borderId="23" xfId="1" applyFont="1" applyFill="1" applyBorder="1" applyAlignment="1" applyProtection="1">
      <alignment horizontal="center" vertical="center" wrapText="1"/>
      <protection hidden="1"/>
    </xf>
    <xf numFmtId="0" fontId="26" fillId="6" borderId="61" xfId="8" applyFont="1" applyFill="1" applyBorder="1" applyAlignment="1" applyProtection="1">
      <alignment horizontal="center" vertical="center" wrapText="1"/>
      <protection hidden="1"/>
    </xf>
    <xf numFmtId="0" fontId="26" fillId="6" borderId="62" xfId="8" applyFont="1" applyFill="1" applyBorder="1" applyAlignment="1" applyProtection="1">
      <alignment horizontal="center" vertical="center" wrapText="1"/>
      <protection hidden="1"/>
    </xf>
    <xf numFmtId="0" fontId="26" fillId="6" borderId="63" xfId="8" applyFont="1" applyFill="1" applyBorder="1" applyAlignment="1" applyProtection="1">
      <alignment horizontal="center" vertical="center" wrapText="1"/>
      <protection hidden="1"/>
    </xf>
    <xf numFmtId="0" fontId="11" fillId="7" borderId="29" xfId="8" applyFont="1" applyFill="1" applyBorder="1" applyAlignment="1" applyProtection="1">
      <alignment horizontal="center" vertical="center" wrapText="1"/>
      <protection hidden="1"/>
    </xf>
    <xf numFmtId="0" fontId="11" fillId="7" borderId="30" xfId="8" applyFont="1" applyFill="1" applyBorder="1" applyAlignment="1" applyProtection="1">
      <alignment horizontal="center" vertical="center" wrapText="1"/>
      <protection hidden="1"/>
    </xf>
    <xf numFmtId="0" fontId="11" fillId="7" borderId="31" xfId="8" applyFont="1" applyFill="1" applyBorder="1" applyAlignment="1" applyProtection="1">
      <alignment horizontal="center" vertical="center" wrapText="1"/>
      <protection hidden="1"/>
    </xf>
    <xf numFmtId="0" fontId="7" fillId="8" borderId="11" xfId="8" applyFont="1" applyFill="1" applyBorder="1" applyAlignment="1" applyProtection="1">
      <alignment horizontal="center" vertical="center" wrapText="1"/>
      <protection hidden="1"/>
    </xf>
    <xf numFmtId="0" fontId="7" fillId="8" borderId="12" xfId="8" applyFont="1" applyFill="1" applyBorder="1" applyAlignment="1" applyProtection="1">
      <alignment horizontal="center" vertical="center" wrapText="1"/>
      <protection hidden="1"/>
    </xf>
    <xf numFmtId="0" fontId="7" fillId="8" borderId="29" xfId="8" applyFont="1" applyFill="1" applyBorder="1" applyAlignment="1" applyProtection="1">
      <alignment horizontal="center" vertical="center" wrapText="1"/>
      <protection hidden="1"/>
    </xf>
    <xf numFmtId="0" fontId="7" fillId="8" borderId="30" xfId="8" applyFont="1" applyFill="1" applyBorder="1" applyAlignment="1" applyProtection="1">
      <alignment horizontal="center" vertical="center" wrapText="1"/>
      <protection hidden="1"/>
    </xf>
    <xf numFmtId="0" fontId="17" fillId="5" borderId="11" xfId="8" applyFont="1" applyFill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0" fillId="0" borderId="13" xfId="0" applyBorder="1"/>
    <xf numFmtId="0" fontId="27" fillId="8" borderId="56" xfId="8" applyFont="1" applyFill="1" applyBorder="1" applyAlignment="1" applyProtection="1">
      <alignment horizontal="center" vertical="center" wrapText="1"/>
      <protection hidden="1"/>
    </xf>
    <xf numFmtId="0" fontId="27" fillId="8" borderId="57" xfId="8" applyFont="1" applyFill="1" applyBorder="1" applyAlignment="1" applyProtection="1">
      <alignment horizontal="center" vertical="center" wrapText="1"/>
      <protection hidden="1"/>
    </xf>
    <xf numFmtId="0" fontId="27" fillId="8" borderId="58" xfId="8" applyFont="1" applyFill="1" applyBorder="1" applyAlignment="1" applyProtection="1">
      <alignment horizontal="center" vertical="center" wrapText="1"/>
      <protection hidden="1"/>
    </xf>
    <xf numFmtId="0" fontId="22" fillId="7" borderId="11" xfId="8" applyNumberFormat="1" applyFont="1" applyFill="1" applyBorder="1" applyAlignment="1" applyProtection="1">
      <alignment horizontal="center" vertical="center" wrapText="1"/>
      <protection hidden="1"/>
    </xf>
    <xf numFmtId="0" fontId="22" fillId="7" borderId="12" xfId="8" applyNumberFormat="1" applyFont="1" applyFill="1" applyBorder="1" applyAlignment="1" applyProtection="1">
      <alignment horizontal="center" vertical="center" wrapText="1"/>
      <protection hidden="1"/>
    </xf>
    <xf numFmtId="0" fontId="22" fillId="7" borderId="13" xfId="8" applyNumberFormat="1" applyFont="1" applyFill="1" applyBorder="1" applyAlignment="1" applyProtection="1">
      <alignment horizontal="center" vertical="center" wrapText="1"/>
      <protection hidden="1"/>
    </xf>
    <xf numFmtId="0" fontId="7" fillId="9" borderId="11" xfId="8" applyFont="1" applyFill="1" applyBorder="1" applyAlignment="1" applyProtection="1">
      <alignment horizontal="center" vertical="center" wrapText="1"/>
      <protection hidden="1"/>
    </xf>
    <xf numFmtId="0" fontId="7" fillId="9" borderId="12" xfId="8" applyFont="1" applyFill="1" applyBorder="1" applyAlignment="1" applyProtection="1">
      <alignment horizontal="center" vertical="center" wrapText="1"/>
      <protection hidden="1"/>
    </xf>
    <xf numFmtId="0" fontId="7" fillId="9" borderId="13" xfId="8" applyFont="1" applyFill="1" applyBorder="1" applyAlignment="1" applyProtection="1">
      <alignment horizontal="center" vertical="center" wrapText="1"/>
      <protection hidden="1"/>
    </xf>
    <xf numFmtId="0" fontId="7" fillId="9" borderId="14" xfId="8" applyFont="1" applyFill="1" applyBorder="1" applyAlignment="1" applyProtection="1">
      <alignment horizontal="center" vertical="center" wrapText="1"/>
      <protection hidden="1"/>
    </xf>
    <xf numFmtId="0" fontId="7" fillId="9" borderId="0" xfId="8" applyFont="1" applyFill="1" applyBorder="1" applyAlignment="1" applyProtection="1">
      <alignment horizontal="center" vertical="center" wrapText="1"/>
      <protection hidden="1"/>
    </xf>
    <xf numFmtId="0" fontId="7" fillId="9" borderId="15" xfId="8" applyFont="1" applyFill="1" applyBorder="1" applyAlignment="1" applyProtection="1">
      <alignment horizontal="center" vertical="center" wrapText="1"/>
      <protection hidden="1"/>
    </xf>
    <xf numFmtId="0" fontId="7" fillId="9" borderId="29" xfId="8" applyFont="1" applyFill="1" applyBorder="1" applyAlignment="1" applyProtection="1">
      <alignment horizontal="center" vertical="center" wrapText="1"/>
      <protection hidden="1"/>
    </xf>
    <xf numFmtId="0" fontId="7" fillId="9" borderId="30" xfId="8" applyFont="1" applyFill="1" applyBorder="1" applyAlignment="1" applyProtection="1">
      <alignment horizontal="center" vertical="center" wrapText="1"/>
      <protection hidden="1"/>
    </xf>
    <xf numFmtId="0" fontId="7" fillId="9" borderId="31" xfId="8" applyFont="1" applyFill="1" applyBorder="1" applyAlignment="1" applyProtection="1">
      <alignment horizontal="center" vertical="center" wrapText="1"/>
      <protection hidden="1"/>
    </xf>
    <xf numFmtId="0" fontId="47" fillId="10" borderId="59" xfId="1" applyFont="1" applyFill="1" applyBorder="1" applyAlignment="1" applyProtection="1">
      <alignment horizontal="center" vertical="center" wrapText="1"/>
      <protection hidden="1"/>
    </xf>
    <xf numFmtId="0" fontId="47" fillId="10" borderId="60" xfId="1" applyFont="1" applyFill="1" applyBorder="1" applyAlignment="1" applyProtection="1">
      <alignment horizontal="center" vertical="center" wrapText="1"/>
      <protection hidden="1"/>
    </xf>
    <xf numFmtId="0" fontId="47" fillId="10" borderId="23" xfId="1" applyFont="1" applyFill="1" applyBorder="1" applyAlignment="1" applyProtection="1">
      <alignment horizontal="center" vertical="center" wrapText="1"/>
      <protection hidden="1"/>
    </xf>
    <xf numFmtId="0" fontId="48" fillId="10" borderId="59" xfId="1" applyFont="1" applyFill="1" applyBorder="1" applyAlignment="1" applyProtection="1">
      <alignment horizontal="center" vertical="center" wrapText="1"/>
      <protection hidden="1"/>
    </xf>
    <xf numFmtId="0" fontId="48" fillId="10" borderId="60" xfId="1" applyFont="1" applyFill="1" applyBorder="1" applyAlignment="1" applyProtection="1">
      <alignment horizontal="center" vertical="center" wrapText="1"/>
      <protection hidden="1"/>
    </xf>
    <xf numFmtId="0" fontId="48" fillId="10" borderId="23" xfId="1" applyFont="1" applyFill="1" applyBorder="1" applyAlignment="1" applyProtection="1">
      <alignment horizontal="center" vertical="center" wrapText="1"/>
      <protection hidden="1"/>
    </xf>
    <xf numFmtId="0" fontId="28" fillId="10" borderId="60" xfId="1" applyFont="1" applyFill="1" applyBorder="1" applyAlignment="1" applyProtection="1">
      <alignment horizontal="center" vertical="center" wrapText="1"/>
      <protection hidden="1"/>
    </xf>
    <xf numFmtId="0" fontId="28" fillId="10" borderId="23" xfId="1" applyFont="1" applyFill="1" applyBorder="1" applyAlignment="1" applyProtection="1">
      <alignment horizontal="center" vertical="center" wrapText="1"/>
      <protection hidden="1"/>
    </xf>
    <xf numFmtId="0" fontId="30" fillId="10" borderId="59" xfId="1" applyFont="1" applyFill="1" applyBorder="1" applyAlignment="1" applyProtection="1">
      <alignment horizontal="center" vertical="center" wrapText="1"/>
      <protection hidden="1"/>
    </xf>
    <xf numFmtId="0" fontId="30" fillId="10" borderId="60" xfId="1" applyFont="1" applyFill="1" applyBorder="1" applyAlignment="1" applyProtection="1">
      <alignment horizontal="center" vertical="center" wrapText="1"/>
      <protection hidden="1"/>
    </xf>
    <xf numFmtId="0" fontId="30" fillId="10" borderId="23" xfId="1" applyFont="1" applyFill="1" applyBorder="1" applyAlignment="1" applyProtection="1">
      <alignment horizontal="center" vertical="center" wrapText="1"/>
      <protection hidden="1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365693</xdr:colOff>
      <xdr:row>2</xdr:row>
      <xdr:rowOff>153080</xdr:rowOff>
    </xdr:from>
    <xdr:to>
      <xdr:col>6</xdr:col>
      <xdr:colOff>25514</xdr:colOff>
      <xdr:row>7</xdr:row>
      <xdr:rowOff>68035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6000"/>
        </a:blip>
        <a:srcRect/>
        <a:stretch>
          <a:fillRect/>
        </a:stretch>
      </xdr:blipFill>
      <xdr:spPr bwMode="auto">
        <a:xfrm>
          <a:off x="2772456" y="1794442"/>
          <a:ext cx="765402" cy="739888"/>
        </a:xfrm>
        <a:prstGeom prst="flowChartConnector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artDeco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24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24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342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126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228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331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433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536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638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740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843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945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04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048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150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252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355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457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560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662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764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867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969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07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072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174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276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379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481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12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3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584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686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788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891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993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09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096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198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300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403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505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608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710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812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915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017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12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12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222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324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427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529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632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734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836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939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041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14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144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246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348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451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553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656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758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860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963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065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16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168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270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372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475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577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68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782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884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987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089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19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192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294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396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499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601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704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806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908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011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113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21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216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318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420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523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625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728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830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932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035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137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lif_adin_80@hotmail.com" TargetMode="External"/><Relationship Id="rId13" Type="http://schemas.openxmlformats.org/officeDocument/2006/relationships/hyperlink" Target="mailto:seker_80@outlook.com" TargetMode="External"/><Relationship Id="rId18" Type="http://schemas.openxmlformats.org/officeDocument/2006/relationships/hyperlink" Target="mailto:fatihtekinsen216@hotmail.com" TargetMode="External"/><Relationship Id="rId26" Type="http://schemas.openxmlformats.org/officeDocument/2006/relationships/hyperlink" Target="mailto:hilalzyrek@ymail.com" TargetMode="External"/><Relationship Id="rId39" Type="http://schemas.openxmlformats.org/officeDocument/2006/relationships/hyperlink" Target="mailto:mcmstf_1907@hotmail.com" TargetMode="External"/><Relationship Id="rId3" Type="http://schemas.openxmlformats.org/officeDocument/2006/relationships/hyperlink" Target="mailto:engulomer@gmail.com" TargetMode="External"/><Relationship Id="rId21" Type="http://schemas.openxmlformats.org/officeDocument/2006/relationships/hyperlink" Target="mailto:ayse_grbz1994@hotmail.com" TargetMode="External"/><Relationship Id="rId34" Type="http://schemas.openxmlformats.org/officeDocument/2006/relationships/hyperlink" Target="mailto:kemp&#305;l_46@hotmail.com" TargetMode="External"/><Relationship Id="rId7" Type="http://schemas.openxmlformats.org/officeDocument/2006/relationships/hyperlink" Target="mailto:seda44442009@hotmail.com" TargetMode="External"/><Relationship Id="rId12" Type="http://schemas.openxmlformats.org/officeDocument/2006/relationships/hyperlink" Target="mailto:Tugbabaykal80@gmail.com" TargetMode="External"/><Relationship Id="rId17" Type="http://schemas.openxmlformats.org/officeDocument/2006/relationships/hyperlink" Target="mailto:mertosman.46@gmail.com" TargetMode="External"/><Relationship Id="rId25" Type="http://schemas.openxmlformats.org/officeDocument/2006/relationships/hyperlink" Target="mailto:klm.nn@hotmail.com" TargetMode="External"/><Relationship Id="rId33" Type="http://schemas.openxmlformats.org/officeDocument/2006/relationships/hyperlink" Target="mailto:a_gemli80@hotmail.com" TargetMode="External"/><Relationship Id="rId38" Type="http://schemas.openxmlformats.org/officeDocument/2006/relationships/hyperlink" Target="mailto:remziatac@hotmail.com" TargetMode="External"/><Relationship Id="rId2" Type="http://schemas.openxmlformats.org/officeDocument/2006/relationships/hyperlink" Target="mailto:mehmet_--34@hotmail.com" TargetMode="External"/><Relationship Id="rId16" Type="http://schemas.openxmlformats.org/officeDocument/2006/relationships/hyperlink" Target="mailto:jwin.1907@gmail.com" TargetMode="External"/><Relationship Id="rId20" Type="http://schemas.openxmlformats.org/officeDocument/2006/relationships/hyperlink" Target="mailto:t_b_01517@hotmail.com" TargetMode="External"/><Relationship Id="rId29" Type="http://schemas.openxmlformats.org/officeDocument/2006/relationships/hyperlink" Target="mailto:betul203@windowslive.com" TargetMode="External"/><Relationship Id="rId1" Type="http://schemas.openxmlformats.org/officeDocument/2006/relationships/hyperlink" Target="mailto:Doktor_672@hotmail.com" TargetMode="External"/><Relationship Id="rId6" Type="http://schemas.openxmlformats.org/officeDocument/2006/relationships/hyperlink" Target="mailto:onur_korucu@hotmail.com" TargetMode="External"/><Relationship Id="rId11" Type="http://schemas.openxmlformats.org/officeDocument/2006/relationships/hyperlink" Target="mailto:maras_edeler@hotmail.com" TargetMode="External"/><Relationship Id="rId24" Type="http://schemas.openxmlformats.org/officeDocument/2006/relationships/hyperlink" Target="mailto:klm.nn@hotmail.com" TargetMode="External"/><Relationship Id="rId32" Type="http://schemas.openxmlformats.org/officeDocument/2006/relationships/hyperlink" Target="mailto:havuc_506@hotmail.com" TargetMode="External"/><Relationship Id="rId37" Type="http://schemas.openxmlformats.org/officeDocument/2006/relationships/hyperlink" Target="mailto:Zehra_fatma@hotmail.com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kuscemal@gmail.com" TargetMode="External"/><Relationship Id="rId15" Type="http://schemas.openxmlformats.org/officeDocument/2006/relationships/hyperlink" Target="mailto:suna-2300@hotmail.com" TargetMode="External"/><Relationship Id="rId23" Type="http://schemas.openxmlformats.org/officeDocument/2006/relationships/hyperlink" Target="mailto:klm.nn@hotmail.com" TargetMode="External"/><Relationship Id="rId28" Type="http://schemas.openxmlformats.org/officeDocument/2006/relationships/hyperlink" Target="mailto:smn_pak@hotmail.com" TargetMode="External"/><Relationship Id="rId36" Type="http://schemas.openxmlformats.org/officeDocument/2006/relationships/hyperlink" Target="mailto:leyla.a96@hotmail.com" TargetMode="External"/><Relationship Id="rId10" Type="http://schemas.openxmlformats.org/officeDocument/2006/relationships/hyperlink" Target="mailto:durnazynp01@gmail.com" TargetMode="External"/><Relationship Id="rId19" Type="http://schemas.openxmlformats.org/officeDocument/2006/relationships/hyperlink" Target="mailto:f_03_12@hotmailcom." TargetMode="External"/><Relationship Id="rId31" Type="http://schemas.openxmlformats.org/officeDocument/2006/relationships/hyperlink" Target="mailto:hekimoglu46@hotmail.com" TargetMode="External"/><Relationship Id="rId4" Type="http://schemas.openxmlformats.org/officeDocument/2006/relationships/hyperlink" Target="mailto:Tansuzynp@gmail.com" TargetMode="External"/><Relationship Id="rId9" Type="http://schemas.openxmlformats.org/officeDocument/2006/relationships/hyperlink" Target="mailto:elif_adin_80@hotmail.com" TargetMode="External"/><Relationship Id="rId14" Type="http://schemas.openxmlformats.org/officeDocument/2006/relationships/hyperlink" Target="mailto:er_ozer@hotmail.com" TargetMode="External"/><Relationship Id="rId22" Type="http://schemas.openxmlformats.org/officeDocument/2006/relationships/hyperlink" Target="mailto:atlet.56@hotmail.com" TargetMode="External"/><Relationship Id="rId27" Type="http://schemas.openxmlformats.org/officeDocument/2006/relationships/hyperlink" Target="mailto:klm.nn@hotmail.com" TargetMode="External"/><Relationship Id="rId30" Type="http://schemas.openxmlformats.org/officeDocument/2006/relationships/hyperlink" Target="mailto:hekimoglu46@hotmail.com" TargetMode="External"/><Relationship Id="rId35" Type="http://schemas.openxmlformats.org/officeDocument/2006/relationships/hyperlink" Target="mailto:hmdagli_461991@hotmail.com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topLeftCell="A15" zoomScale="112" zoomScaleSheetLayoutView="112" workbookViewId="0">
      <selection activeCell="H25" sqref="H25"/>
    </sheetView>
  </sheetViews>
  <sheetFormatPr defaultRowHeight="12.75"/>
  <cols>
    <col min="1" max="1" width="11.28515625" style="107" customWidth="1"/>
    <col min="2" max="10" width="8.28515625" style="107" customWidth="1"/>
    <col min="11" max="11" width="11.7109375" style="107" customWidth="1"/>
    <col min="12" max="12" width="3.5703125" style="107" customWidth="1"/>
    <col min="13" max="13" width="3.85546875" style="107" customWidth="1"/>
    <col min="14" max="16384" width="9.140625" style="107"/>
  </cols>
  <sheetData>
    <row r="1" spans="1:1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16.25" customHeight="1">
      <c r="A2" s="206" t="s">
        <v>61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4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ht="51.7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1"/>
    </row>
    <row r="13" spans="1:11" ht="71.25" customHeight="1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 ht="72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7"/>
    </row>
    <row r="15" spans="1:11" ht="51.75" customHeigh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20"/>
    </row>
    <row r="16" spans="1:1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25.5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5"/>
    </row>
    <row r="18" spans="1:11" ht="24.75" customHeight="1">
      <c r="A18" s="221" t="s">
        <v>59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3"/>
    </row>
    <row r="19" spans="1:11" s="114" customFormat="1" ht="35.25" customHeight="1">
      <c r="A19" s="197" t="s">
        <v>60</v>
      </c>
      <c r="B19" s="198"/>
      <c r="C19" s="198"/>
      <c r="D19" s="198"/>
      <c r="E19" s="199"/>
      <c r="F19" s="224" t="s">
        <v>134</v>
      </c>
      <c r="G19" s="225"/>
      <c r="H19" s="225"/>
      <c r="I19" s="225"/>
      <c r="J19" s="225"/>
      <c r="K19" s="226"/>
    </row>
    <row r="20" spans="1:11" s="114" customFormat="1" ht="35.25" customHeight="1">
      <c r="A20" s="197" t="s">
        <v>58</v>
      </c>
      <c r="B20" s="198"/>
      <c r="C20" s="198"/>
      <c r="D20" s="198"/>
      <c r="E20" s="199"/>
      <c r="F20" s="200" t="s">
        <v>135</v>
      </c>
      <c r="G20" s="201"/>
      <c r="H20" s="201"/>
      <c r="I20" s="201"/>
      <c r="J20" s="201"/>
      <c r="K20" s="202"/>
    </row>
    <row r="21" spans="1:11" s="114" customFormat="1" ht="35.25" customHeight="1">
      <c r="A21" s="197" t="s">
        <v>62</v>
      </c>
      <c r="B21" s="198"/>
      <c r="C21" s="198"/>
      <c r="D21" s="198"/>
      <c r="E21" s="199"/>
      <c r="F21" s="200" t="s">
        <v>141</v>
      </c>
      <c r="G21" s="201"/>
      <c r="H21" s="201"/>
      <c r="I21" s="201"/>
      <c r="J21" s="201"/>
      <c r="K21" s="202"/>
    </row>
    <row r="22" spans="1:11" s="114" customFormat="1" ht="35.25" customHeight="1">
      <c r="A22" s="197" t="s">
        <v>63</v>
      </c>
      <c r="B22" s="198"/>
      <c r="C22" s="198"/>
      <c r="D22" s="198"/>
      <c r="E22" s="199"/>
      <c r="F22" s="200" t="s">
        <v>64</v>
      </c>
      <c r="G22" s="201"/>
      <c r="H22" s="201"/>
      <c r="I22" s="201"/>
      <c r="J22" s="201"/>
      <c r="K22" s="202"/>
    </row>
    <row r="23" spans="1:11" s="114" customFormat="1" ht="35.25" customHeight="1">
      <c r="A23" s="197" t="s">
        <v>63</v>
      </c>
      <c r="B23" s="198"/>
      <c r="C23" s="198"/>
      <c r="D23" s="198"/>
      <c r="E23" s="199"/>
      <c r="F23" s="200" t="s">
        <v>136</v>
      </c>
      <c r="G23" s="201"/>
      <c r="H23" s="201"/>
      <c r="I23" s="201"/>
      <c r="J23" s="201"/>
      <c r="K23" s="202"/>
    </row>
    <row r="24" spans="1:11" ht="15.75">
      <c r="A24" s="230"/>
      <c r="B24" s="231"/>
      <c r="C24" s="231"/>
      <c r="D24" s="231"/>
      <c r="E24" s="231"/>
      <c r="F24" s="232"/>
      <c r="G24" s="232"/>
      <c r="H24" s="232"/>
      <c r="I24" s="232"/>
      <c r="J24" s="232"/>
      <c r="K24" s="233"/>
    </row>
    <row r="25" spans="1:1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</row>
    <row r="26" spans="1:11" ht="20.25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9"/>
    </row>
    <row r="27" spans="1:1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3"/>
    </row>
    <row r="28" spans="1:1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7"/>
    </row>
  </sheetData>
  <sheetProtection formatCells="0" formatColumns="0" formatRows="0" insertColumns="0" insertRows="0" insertHyperlinks="0" deleteColumns="0" deleteRows="0" sort="0" autoFilter="0" pivotTables="0"/>
  <mergeCells count="20">
    <mergeCell ref="A26:K26"/>
    <mergeCell ref="F23:K23"/>
    <mergeCell ref="F21:K21"/>
    <mergeCell ref="F22:K22"/>
    <mergeCell ref="A21:E21"/>
    <mergeCell ref="A22:E22"/>
    <mergeCell ref="A23:E23"/>
    <mergeCell ref="A24:E24"/>
    <mergeCell ref="F24:K24"/>
    <mergeCell ref="A20:E20"/>
    <mergeCell ref="F20:K20"/>
    <mergeCell ref="A17:K17"/>
    <mergeCell ref="A2:K2"/>
    <mergeCell ref="A12:K12"/>
    <mergeCell ref="A13:K13"/>
    <mergeCell ref="A14:K14"/>
    <mergeCell ref="A15:K15"/>
    <mergeCell ref="A18:K18"/>
    <mergeCell ref="A19:E19"/>
    <mergeCell ref="F19:K19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BİLGİLERİ'!B11</f>
        <v>19965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AYŞE GÜRBÜZ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34706048080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YEMLİHA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K.MARAŞ\GÖKSUN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34335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ayse_grbz1994@hotmail.com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5428281216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BRH+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KAHRAMANMARAŞ AVŞAR KIZ YURDU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AYŞE GÜRBÜZ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Sayfa9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ayfa9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Sayfa9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Sayfa10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Sayfa10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Sayfa10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Sayfa10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BİLGİLERİ'!B12</f>
        <v>19966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BETÜL TİREK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18995063528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KUTSAL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DÖRTYOL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34336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betul203@windowslive.com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5303837788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NUMUNEVLER MH.2.S AZİMOĞLU APTNO:2 DÖRTYOL HATAY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BETÜL TİREK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BİLGİLERİ'!B13</f>
        <v>19967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BEYZANUR ALACA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19352883728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MEHMET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DÜZİÇİ\OSMANİYE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34584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elif_adin_80@hotmail.com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5071170587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ORH-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İSTİKLAL MAH YILMAZ SOK.NO:15.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BEYZANUR ALACA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BİLGİLERİ'!B14</f>
        <v>19968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CEMAL KUŞ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36226991334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77" t="s">
        <v>44</v>
      </c>
      <c r="F14" s="378"/>
      <c r="G14" s="378"/>
      <c r="H14" s="379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ÜMİT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K.MARAŞ\ANDIRIN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33408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kuscemal@gmail.com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5346547088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BRH-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NAMIK KEMAL MAH. 35. SOK.NO:3 DULKADİROĞLU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CEMAL KUŞ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BİLGİLERİ'!B15</f>
        <v>19969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EBRU HEKİMOĞLU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47155177232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LÜTFİ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30883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hekimoglu46@hotmail.com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5442224638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HOCAAHMET YESEVİ LİSESİ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EBRU HEKİMOĞLU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BİLGİLERİ'!B16</f>
        <v>19970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ELİF ADİN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56593283528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KADRİ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OSMANİYE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34688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>İNG\ALM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elif_adin_80@hotmail.com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5428415138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KIŞLA MAH.33.SOK.NO:48TOPRAKKALE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ELİF ADİN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4">
        <f>'HAKEM BİLGİLERİ'!B17</f>
        <v>19971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ESRA KAYKUSUZ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35788557828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BİLAL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34109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klm.nn@hotmail.com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5457461526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Karacasu Kırım Mah. 10.Sokak No:31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ESRA KAYKUSUZ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BİLGİLERİ'!B18</f>
        <v>19972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FATİH TEKİNŞEN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10238407960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HAMİT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29665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fatihtekinsen216@hotmail.com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5367101266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BRH+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HAYRULLAH MAH.18.S. GÜL APT NO:22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FATİH TEKİNŞEN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BİLGİLERİ'!B19</f>
        <v>19973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FATMA ÖZOĞUL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21502109022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ORHAN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GÖLBAŞI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33253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f_03_12@hotmailcom.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5534801878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KYK İSTİKLAL KIZ ÖĞRENCİ YURDU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FATMA ÖZOĞUL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BİLGİLERİ'!B20</f>
        <v>19974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FİGEN ÇİÇEK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36604531930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HACI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34247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klm.nn@hotmail.com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5449379608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Karacasu Kırım Mah. No:20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FİGEN ÇİÇEK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38"/>
  <sheetViews>
    <sheetView view="pageBreakPreview" zoomScale="106" zoomScaleSheetLayoutView="106" workbookViewId="0">
      <selection activeCell="A19" sqref="A19"/>
    </sheetView>
  </sheetViews>
  <sheetFormatPr defaultRowHeight="15"/>
  <cols>
    <col min="1" max="1" width="1.7109375" customWidth="1"/>
    <col min="2" max="2" width="33.42578125" customWidth="1"/>
    <col min="3" max="3" width="31.42578125" customWidth="1"/>
    <col min="4" max="4" width="8.42578125" customWidth="1"/>
    <col min="5" max="5" width="5" customWidth="1"/>
    <col min="6" max="6" width="8.42578125" customWidth="1"/>
    <col min="7" max="7" width="5" customWidth="1"/>
    <col min="257" max="257" width="1.7109375" customWidth="1"/>
    <col min="258" max="258" width="33.42578125" customWidth="1"/>
    <col min="259" max="259" width="31.42578125" customWidth="1"/>
    <col min="260" max="260" width="8.42578125" customWidth="1"/>
    <col min="261" max="261" width="5" customWidth="1"/>
    <col min="262" max="262" width="8.42578125" customWidth="1"/>
    <col min="263" max="263" width="5" customWidth="1"/>
    <col min="513" max="513" width="1.7109375" customWidth="1"/>
    <col min="514" max="514" width="33.42578125" customWidth="1"/>
    <col min="515" max="515" width="31.42578125" customWidth="1"/>
    <col min="516" max="516" width="8.42578125" customWidth="1"/>
    <col min="517" max="517" width="5" customWidth="1"/>
    <col min="518" max="518" width="8.42578125" customWidth="1"/>
    <col min="519" max="519" width="5" customWidth="1"/>
    <col min="769" max="769" width="1.7109375" customWidth="1"/>
    <col min="770" max="770" width="33.42578125" customWidth="1"/>
    <col min="771" max="771" width="31.42578125" customWidth="1"/>
    <col min="772" max="772" width="8.42578125" customWidth="1"/>
    <col min="773" max="773" width="5" customWidth="1"/>
    <col min="774" max="774" width="8.42578125" customWidth="1"/>
    <col min="775" max="775" width="5" customWidth="1"/>
    <col min="1025" max="1025" width="1.7109375" customWidth="1"/>
    <col min="1026" max="1026" width="33.42578125" customWidth="1"/>
    <col min="1027" max="1027" width="31.42578125" customWidth="1"/>
    <col min="1028" max="1028" width="8.42578125" customWidth="1"/>
    <col min="1029" max="1029" width="5" customWidth="1"/>
    <col min="1030" max="1030" width="8.42578125" customWidth="1"/>
    <col min="1031" max="1031" width="5" customWidth="1"/>
    <col min="1281" max="1281" width="1.7109375" customWidth="1"/>
    <col min="1282" max="1282" width="33.42578125" customWidth="1"/>
    <col min="1283" max="1283" width="31.42578125" customWidth="1"/>
    <col min="1284" max="1284" width="8.42578125" customWidth="1"/>
    <col min="1285" max="1285" width="5" customWidth="1"/>
    <col min="1286" max="1286" width="8.42578125" customWidth="1"/>
    <col min="1287" max="1287" width="5" customWidth="1"/>
    <col min="1537" max="1537" width="1.7109375" customWidth="1"/>
    <col min="1538" max="1538" width="33.42578125" customWidth="1"/>
    <col min="1539" max="1539" width="31.42578125" customWidth="1"/>
    <col min="1540" max="1540" width="8.42578125" customWidth="1"/>
    <col min="1541" max="1541" width="5" customWidth="1"/>
    <col min="1542" max="1542" width="8.42578125" customWidth="1"/>
    <col min="1543" max="1543" width="5" customWidth="1"/>
    <col min="1793" max="1793" width="1.7109375" customWidth="1"/>
    <col min="1794" max="1794" width="33.42578125" customWidth="1"/>
    <col min="1795" max="1795" width="31.42578125" customWidth="1"/>
    <col min="1796" max="1796" width="8.42578125" customWidth="1"/>
    <col min="1797" max="1797" width="5" customWidth="1"/>
    <col min="1798" max="1798" width="8.42578125" customWidth="1"/>
    <col min="1799" max="1799" width="5" customWidth="1"/>
    <col min="2049" max="2049" width="1.7109375" customWidth="1"/>
    <col min="2050" max="2050" width="33.42578125" customWidth="1"/>
    <col min="2051" max="2051" width="31.42578125" customWidth="1"/>
    <col min="2052" max="2052" width="8.42578125" customWidth="1"/>
    <col min="2053" max="2053" width="5" customWidth="1"/>
    <col min="2054" max="2054" width="8.42578125" customWidth="1"/>
    <col min="2055" max="2055" width="5" customWidth="1"/>
    <col min="2305" max="2305" width="1.7109375" customWidth="1"/>
    <col min="2306" max="2306" width="33.42578125" customWidth="1"/>
    <col min="2307" max="2307" width="31.42578125" customWidth="1"/>
    <col min="2308" max="2308" width="8.42578125" customWidth="1"/>
    <col min="2309" max="2309" width="5" customWidth="1"/>
    <col min="2310" max="2310" width="8.42578125" customWidth="1"/>
    <col min="2311" max="2311" width="5" customWidth="1"/>
    <col min="2561" max="2561" width="1.7109375" customWidth="1"/>
    <col min="2562" max="2562" width="33.42578125" customWidth="1"/>
    <col min="2563" max="2563" width="31.42578125" customWidth="1"/>
    <col min="2564" max="2564" width="8.42578125" customWidth="1"/>
    <col min="2565" max="2565" width="5" customWidth="1"/>
    <col min="2566" max="2566" width="8.42578125" customWidth="1"/>
    <col min="2567" max="2567" width="5" customWidth="1"/>
    <col min="2817" max="2817" width="1.7109375" customWidth="1"/>
    <col min="2818" max="2818" width="33.42578125" customWidth="1"/>
    <col min="2819" max="2819" width="31.42578125" customWidth="1"/>
    <col min="2820" max="2820" width="8.42578125" customWidth="1"/>
    <col min="2821" max="2821" width="5" customWidth="1"/>
    <col min="2822" max="2822" width="8.42578125" customWidth="1"/>
    <col min="2823" max="2823" width="5" customWidth="1"/>
    <col min="3073" max="3073" width="1.7109375" customWidth="1"/>
    <col min="3074" max="3074" width="33.42578125" customWidth="1"/>
    <col min="3075" max="3075" width="31.42578125" customWidth="1"/>
    <col min="3076" max="3076" width="8.42578125" customWidth="1"/>
    <col min="3077" max="3077" width="5" customWidth="1"/>
    <col min="3078" max="3078" width="8.42578125" customWidth="1"/>
    <col min="3079" max="3079" width="5" customWidth="1"/>
    <col min="3329" max="3329" width="1.7109375" customWidth="1"/>
    <col min="3330" max="3330" width="33.42578125" customWidth="1"/>
    <col min="3331" max="3331" width="31.42578125" customWidth="1"/>
    <col min="3332" max="3332" width="8.42578125" customWidth="1"/>
    <col min="3333" max="3333" width="5" customWidth="1"/>
    <col min="3334" max="3334" width="8.42578125" customWidth="1"/>
    <col min="3335" max="3335" width="5" customWidth="1"/>
    <col min="3585" max="3585" width="1.7109375" customWidth="1"/>
    <col min="3586" max="3586" width="33.42578125" customWidth="1"/>
    <col min="3587" max="3587" width="31.42578125" customWidth="1"/>
    <col min="3588" max="3588" width="8.42578125" customWidth="1"/>
    <col min="3589" max="3589" width="5" customWidth="1"/>
    <col min="3590" max="3590" width="8.42578125" customWidth="1"/>
    <col min="3591" max="3591" width="5" customWidth="1"/>
    <col min="3841" max="3841" width="1.7109375" customWidth="1"/>
    <col min="3842" max="3842" width="33.42578125" customWidth="1"/>
    <col min="3843" max="3843" width="31.42578125" customWidth="1"/>
    <col min="3844" max="3844" width="8.42578125" customWidth="1"/>
    <col min="3845" max="3845" width="5" customWidth="1"/>
    <col min="3846" max="3846" width="8.42578125" customWidth="1"/>
    <col min="3847" max="3847" width="5" customWidth="1"/>
    <col min="4097" max="4097" width="1.7109375" customWidth="1"/>
    <col min="4098" max="4098" width="33.42578125" customWidth="1"/>
    <col min="4099" max="4099" width="31.42578125" customWidth="1"/>
    <col min="4100" max="4100" width="8.42578125" customWidth="1"/>
    <col min="4101" max="4101" width="5" customWidth="1"/>
    <col min="4102" max="4102" width="8.42578125" customWidth="1"/>
    <col min="4103" max="4103" width="5" customWidth="1"/>
    <col min="4353" max="4353" width="1.7109375" customWidth="1"/>
    <col min="4354" max="4354" width="33.42578125" customWidth="1"/>
    <col min="4355" max="4355" width="31.42578125" customWidth="1"/>
    <col min="4356" max="4356" width="8.42578125" customWidth="1"/>
    <col min="4357" max="4357" width="5" customWidth="1"/>
    <col min="4358" max="4358" width="8.42578125" customWidth="1"/>
    <col min="4359" max="4359" width="5" customWidth="1"/>
    <col min="4609" max="4609" width="1.7109375" customWidth="1"/>
    <col min="4610" max="4610" width="33.42578125" customWidth="1"/>
    <col min="4611" max="4611" width="31.42578125" customWidth="1"/>
    <col min="4612" max="4612" width="8.42578125" customWidth="1"/>
    <col min="4613" max="4613" width="5" customWidth="1"/>
    <col min="4614" max="4614" width="8.42578125" customWidth="1"/>
    <col min="4615" max="4615" width="5" customWidth="1"/>
    <col min="4865" max="4865" width="1.7109375" customWidth="1"/>
    <col min="4866" max="4866" width="33.42578125" customWidth="1"/>
    <col min="4867" max="4867" width="31.42578125" customWidth="1"/>
    <col min="4868" max="4868" width="8.42578125" customWidth="1"/>
    <col min="4869" max="4869" width="5" customWidth="1"/>
    <col min="4870" max="4870" width="8.42578125" customWidth="1"/>
    <col min="4871" max="4871" width="5" customWidth="1"/>
    <col min="5121" max="5121" width="1.7109375" customWidth="1"/>
    <col min="5122" max="5122" width="33.42578125" customWidth="1"/>
    <col min="5123" max="5123" width="31.42578125" customWidth="1"/>
    <col min="5124" max="5124" width="8.42578125" customWidth="1"/>
    <col min="5125" max="5125" width="5" customWidth="1"/>
    <col min="5126" max="5126" width="8.42578125" customWidth="1"/>
    <col min="5127" max="5127" width="5" customWidth="1"/>
    <col min="5377" max="5377" width="1.7109375" customWidth="1"/>
    <col min="5378" max="5378" width="33.42578125" customWidth="1"/>
    <col min="5379" max="5379" width="31.42578125" customWidth="1"/>
    <col min="5380" max="5380" width="8.42578125" customWidth="1"/>
    <col min="5381" max="5381" width="5" customWidth="1"/>
    <col min="5382" max="5382" width="8.42578125" customWidth="1"/>
    <col min="5383" max="5383" width="5" customWidth="1"/>
    <col min="5633" max="5633" width="1.7109375" customWidth="1"/>
    <col min="5634" max="5634" width="33.42578125" customWidth="1"/>
    <col min="5635" max="5635" width="31.42578125" customWidth="1"/>
    <col min="5636" max="5636" width="8.42578125" customWidth="1"/>
    <col min="5637" max="5637" width="5" customWidth="1"/>
    <col min="5638" max="5638" width="8.42578125" customWidth="1"/>
    <col min="5639" max="5639" width="5" customWidth="1"/>
    <col min="5889" max="5889" width="1.7109375" customWidth="1"/>
    <col min="5890" max="5890" width="33.42578125" customWidth="1"/>
    <col min="5891" max="5891" width="31.42578125" customWidth="1"/>
    <col min="5892" max="5892" width="8.42578125" customWidth="1"/>
    <col min="5893" max="5893" width="5" customWidth="1"/>
    <col min="5894" max="5894" width="8.42578125" customWidth="1"/>
    <col min="5895" max="5895" width="5" customWidth="1"/>
    <col min="6145" max="6145" width="1.7109375" customWidth="1"/>
    <col min="6146" max="6146" width="33.42578125" customWidth="1"/>
    <col min="6147" max="6147" width="31.42578125" customWidth="1"/>
    <col min="6148" max="6148" width="8.42578125" customWidth="1"/>
    <col min="6149" max="6149" width="5" customWidth="1"/>
    <col min="6150" max="6150" width="8.42578125" customWidth="1"/>
    <col min="6151" max="6151" width="5" customWidth="1"/>
    <col min="6401" max="6401" width="1.7109375" customWidth="1"/>
    <col min="6402" max="6402" width="33.42578125" customWidth="1"/>
    <col min="6403" max="6403" width="31.42578125" customWidth="1"/>
    <col min="6404" max="6404" width="8.42578125" customWidth="1"/>
    <col min="6405" max="6405" width="5" customWidth="1"/>
    <col min="6406" max="6406" width="8.42578125" customWidth="1"/>
    <col min="6407" max="6407" width="5" customWidth="1"/>
    <col min="6657" max="6657" width="1.7109375" customWidth="1"/>
    <col min="6658" max="6658" width="33.42578125" customWidth="1"/>
    <col min="6659" max="6659" width="31.42578125" customWidth="1"/>
    <col min="6660" max="6660" width="8.42578125" customWidth="1"/>
    <col min="6661" max="6661" width="5" customWidth="1"/>
    <col min="6662" max="6662" width="8.42578125" customWidth="1"/>
    <col min="6663" max="6663" width="5" customWidth="1"/>
    <col min="6913" max="6913" width="1.7109375" customWidth="1"/>
    <col min="6914" max="6914" width="33.42578125" customWidth="1"/>
    <col min="6915" max="6915" width="31.42578125" customWidth="1"/>
    <col min="6916" max="6916" width="8.42578125" customWidth="1"/>
    <col min="6917" max="6917" width="5" customWidth="1"/>
    <col min="6918" max="6918" width="8.42578125" customWidth="1"/>
    <col min="6919" max="6919" width="5" customWidth="1"/>
    <col min="7169" max="7169" width="1.7109375" customWidth="1"/>
    <col min="7170" max="7170" width="33.42578125" customWidth="1"/>
    <col min="7171" max="7171" width="31.42578125" customWidth="1"/>
    <col min="7172" max="7172" width="8.42578125" customWidth="1"/>
    <col min="7173" max="7173" width="5" customWidth="1"/>
    <col min="7174" max="7174" width="8.42578125" customWidth="1"/>
    <col min="7175" max="7175" width="5" customWidth="1"/>
    <col min="7425" max="7425" width="1.7109375" customWidth="1"/>
    <col min="7426" max="7426" width="33.42578125" customWidth="1"/>
    <col min="7427" max="7427" width="31.42578125" customWidth="1"/>
    <col min="7428" max="7428" width="8.42578125" customWidth="1"/>
    <col min="7429" max="7429" width="5" customWidth="1"/>
    <col min="7430" max="7430" width="8.42578125" customWidth="1"/>
    <col min="7431" max="7431" width="5" customWidth="1"/>
    <col min="7681" max="7681" width="1.7109375" customWidth="1"/>
    <col min="7682" max="7682" width="33.42578125" customWidth="1"/>
    <col min="7683" max="7683" width="31.42578125" customWidth="1"/>
    <col min="7684" max="7684" width="8.42578125" customWidth="1"/>
    <col min="7685" max="7685" width="5" customWidth="1"/>
    <col min="7686" max="7686" width="8.42578125" customWidth="1"/>
    <col min="7687" max="7687" width="5" customWidth="1"/>
    <col min="7937" max="7937" width="1.7109375" customWidth="1"/>
    <col min="7938" max="7938" width="33.42578125" customWidth="1"/>
    <col min="7939" max="7939" width="31.42578125" customWidth="1"/>
    <col min="7940" max="7940" width="8.42578125" customWidth="1"/>
    <col min="7941" max="7941" width="5" customWidth="1"/>
    <col min="7942" max="7942" width="8.42578125" customWidth="1"/>
    <col min="7943" max="7943" width="5" customWidth="1"/>
    <col min="8193" max="8193" width="1.7109375" customWidth="1"/>
    <col min="8194" max="8194" width="33.42578125" customWidth="1"/>
    <col min="8195" max="8195" width="31.42578125" customWidth="1"/>
    <col min="8196" max="8196" width="8.42578125" customWidth="1"/>
    <col min="8197" max="8197" width="5" customWidth="1"/>
    <col min="8198" max="8198" width="8.42578125" customWidth="1"/>
    <col min="8199" max="8199" width="5" customWidth="1"/>
    <col min="8449" max="8449" width="1.7109375" customWidth="1"/>
    <col min="8450" max="8450" width="33.42578125" customWidth="1"/>
    <col min="8451" max="8451" width="31.42578125" customWidth="1"/>
    <col min="8452" max="8452" width="8.42578125" customWidth="1"/>
    <col min="8453" max="8453" width="5" customWidth="1"/>
    <col min="8454" max="8454" width="8.42578125" customWidth="1"/>
    <col min="8455" max="8455" width="5" customWidth="1"/>
    <col min="8705" max="8705" width="1.7109375" customWidth="1"/>
    <col min="8706" max="8706" width="33.42578125" customWidth="1"/>
    <col min="8707" max="8707" width="31.42578125" customWidth="1"/>
    <col min="8708" max="8708" width="8.42578125" customWidth="1"/>
    <col min="8709" max="8709" width="5" customWidth="1"/>
    <col min="8710" max="8710" width="8.42578125" customWidth="1"/>
    <col min="8711" max="8711" width="5" customWidth="1"/>
    <col min="8961" max="8961" width="1.7109375" customWidth="1"/>
    <col min="8962" max="8962" width="33.42578125" customWidth="1"/>
    <col min="8963" max="8963" width="31.42578125" customWidth="1"/>
    <col min="8964" max="8964" width="8.42578125" customWidth="1"/>
    <col min="8965" max="8965" width="5" customWidth="1"/>
    <col min="8966" max="8966" width="8.42578125" customWidth="1"/>
    <col min="8967" max="8967" width="5" customWidth="1"/>
    <col min="9217" max="9217" width="1.7109375" customWidth="1"/>
    <col min="9218" max="9218" width="33.42578125" customWidth="1"/>
    <col min="9219" max="9219" width="31.42578125" customWidth="1"/>
    <col min="9220" max="9220" width="8.42578125" customWidth="1"/>
    <col min="9221" max="9221" width="5" customWidth="1"/>
    <col min="9222" max="9222" width="8.42578125" customWidth="1"/>
    <col min="9223" max="9223" width="5" customWidth="1"/>
    <col min="9473" max="9473" width="1.7109375" customWidth="1"/>
    <col min="9474" max="9474" width="33.42578125" customWidth="1"/>
    <col min="9475" max="9475" width="31.42578125" customWidth="1"/>
    <col min="9476" max="9476" width="8.42578125" customWidth="1"/>
    <col min="9477" max="9477" width="5" customWidth="1"/>
    <col min="9478" max="9478" width="8.42578125" customWidth="1"/>
    <col min="9479" max="9479" width="5" customWidth="1"/>
    <col min="9729" max="9729" width="1.7109375" customWidth="1"/>
    <col min="9730" max="9730" width="33.42578125" customWidth="1"/>
    <col min="9731" max="9731" width="31.42578125" customWidth="1"/>
    <col min="9732" max="9732" width="8.42578125" customWidth="1"/>
    <col min="9733" max="9733" width="5" customWidth="1"/>
    <col min="9734" max="9734" width="8.42578125" customWidth="1"/>
    <col min="9735" max="9735" width="5" customWidth="1"/>
    <col min="9985" max="9985" width="1.7109375" customWidth="1"/>
    <col min="9986" max="9986" width="33.42578125" customWidth="1"/>
    <col min="9987" max="9987" width="31.42578125" customWidth="1"/>
    <col min="9988" max="9988" width="8.42578125" customWidth="1"/>
    <col min="9989" max="9989" width="5" customWidth="1"/>
    <col min="9990" max="9990" width="8.42578125" customWidth="1"/>
    <col min="9991" max="9991" width="5" customWidth="1"/>
    <col min="10241" max="10241" width="1.7109375" customWidth="1"/>
    <col min="10242" max="10242" width="33.42578125" customWidth="1"/>
    <col min="10243" max="10243" width="31.42578125" customWidth="1"/>
    <col min="10244" max="10244" width="8.42578125" customWidth="1"/>
    <col min="10245" max="10245" width="5" customWidth="1"/>
    <col min="10246" max="10246" width="8.42578125" customWidth="1"/>
    <col min="10247" max="10247" width="5" customWidth="1"/>
    <col min="10497" max="10497" width="1.7109375" customWidth="1"/>
    <col min="10498" max="10498" width="33.42578125" customWidth="1"/>
    <col min="10499" max="10499" width="31.42578125" customWidth="1"/>
    <col min="10500" max="10500" width="8.42578125" customWidth="1"/>
    <col min="10501" max="10501" width="5" customWidth="1"/>
    <col min="10502" max="10502" width="8.42578125" customWidth="1"/>
    <col min="10503" max="10503" width="5" customWidth="1"/>
    <col min="10753" max="10753" width="1.7109375" customWidth="1"/>
    <col min="10754" max="10754" width="33.42578125" customWidth="1"/>
    <col min="10755" max="10755" width="31.42578125" customWidth="1"/>
    <col min="10756" max="10756" width="8.42578125" customWidth="1"/>
    <col min="10757" max="10757" width="5" customWidth="1"/>
    <col min="10758" max="10758" width="8.42578125" customWidth="1"/>
    <col min="10759" max="10759" width="5" customWidth="1"/>
    <col min="11009" max="11009" width="1.7109375" customWidth="1"/>
    <col min="11010" max="11010" width="33.42578125" customWidth="1"/>
    <col min="11011" max="11011" width="31.42578125" customWidth="1"/>
    <col min="11012" max="11012" width="8.42578125" customWidth="1"/>
    <col min="11013" max="11013" width="5" customWidth="1"/>
    <col min="11014" max="11014" width="8.42578125" customWidth="1"/>
    <col min="11015" max="11015" width="5" customWidth="1"/>
    <col min="11265" max="11265" width="1.7109375" customWidth="1"/>
    <col min="11266" max="11266" width="33.42578125" customWidth="1"/>
    <col min="11267" max="11267" width="31.42578125" customWidth="1"/>
    <col min="11268" max="11268" width="8.42578125" customWidth="1"/>
    <col min="11269" max="11269" width="5" customWidth="1"/>
    <col min="11270" max="11270" width="8.42578125" customWidth="1"/>
    <col min="11271" max="11271" width="5" customWidth="1"/>
    <col min="11521" max="11521" width="1.7109375" customWidth="1"/>
    <col min="11522" max="11522" width="33.42578125" customWidth="1"/>
    <col min="11523" max="11523" width="31.42578125" customWidth="1"/>
    <col min="11524" max="11524" width="8.42578125" customWidth="1"/>
    <col min="11525" max="11525" width="5" customWidth="1"/>
    <col min="11526" max="11526" width="8.42578125" customWidth="1"/>
    <col min="11527" max="11527" width="5" customWidth="1"/>
    <col min="11777" max="11777" width="1.7109375" customWidth="1"/>
    <col min="11778" max="11778" width="33.42578125" customWidth="1"/>
    <col min="11779" max="11779" width="31.42578125" customWidth="1"/>
    <col min="11780" max="11780" width="8.42578125" customWidth="1"/>
    <col min="11781" max="11781" width="5" customWidth="1"/>
    <col min="11782" max="11782" width="8.42578125" customWidth="1"/>
    <col min="11783" max="11783" width="5" customWidth="1"/>
    <col min="12033" max="12033" width="1.7109375" customWidth="1"/>
    <col min="12034" max="12034" width="33.42578125" customWidth="1"/>
    <col min="12035" max="12035" width="31.42578125" customWidth="1"/>
    <col min="12036" max="12036" width="8.42578125" customWidth="1"/>
    <col min="12037" max="12037" width="5" customWidth="1"/>
    <col min="12038" max="12038" width="8.42578125" customWidth="1"/>
    <col min="12039" max="12039" width="5" customWidth="1"/>
    <col min="12289" max="12289" width="1.7109375" customWidth="1"/>
    <col min="12290" max="12290" width="33.42578125" customWidth="1"/>
    <col min="12291" max="12291" width="31.42578125" customWidth="1"/>
    <col min="12292" max="12292" width="8.42578125" customWidth="1"/>
    <col min="12293" max="12293" width="5" customWidth="1"/>
    <col min="12294" max="12294" width="8.42578125" customWidth="1"/>
    <col min="12295" max="12295" width="5" customWidth="1"/>
    <col min="12545" max="12545" width="1.7109375" customWidth="1"/>
    <col min="12546" max="12546" width="33.42578125" customWidth="1"/>
    <col min="12547" max="12547" width="31.42578125" customWidth="1"/>
    <col min="12548" max="12548" width="8.42578125" customWidth="1"/>
    <col min="12549" max="12549" width="5" customWidth="1"/>
    <col min="12550" max="12550" width="8.42578125" customWidth="1"/>
    <col min="12551" max="12551" width="5" customWidth="1"/>
    <col min="12801" max="12801" width="1.7109375" customWidth="1"/>
    <col min="12802" max="12802" width="33.42578125" customWidth="1"/>
    <col min="12803" max="12803" width="31.42578125" customWidth="1"/>
    <col min="12804" max="12804" width="8.42578125" customWidth="1"/>
    <col min="12805" max="12805" width="5" customWidth="1"/>
    <col min="12806" max="12806" width="8.42578125" customWidth="1"/>
    <col min="12807" max="12807" width="5" customWidth="1"/>
    <col min="13057" max="13057" width="1.7109375" customWidth="1"/>
    <col min="13058" max="13058" width="33.42578125" customWidth="1"/>
    <col min="13059" max="13059" width="31.42578125" customWidth="1"/>
    <col min="13060" max="13060" width="8.42578125" customWidth="1"/>
    <col min="13061" max="13061" width="5" customWidth="1"/>
    <col min="13062" max="13062" width="8.42578125" customWidth="1"/>
    <col min="13063" max="13063" width="5" customWidth="1"/>
    <col min="13313" max="13313" width="1.7109375" customWidth="1"/>
    <col min="13314" max="13314" width="33.42578125" customWidth="1"/>
    <col min="13315" max="13315" width="31.42578125" customWidth="1"/>
    <col min="13316" max="13316" width="8.42578125" customWidth="1"/>
    <col min="13317" max="13317" width="5" customWidth="1"/>
    <col min="13318" max="13318" width="8.42578125" customWidth="1"/>
    <col min="13319" max="13319" width="5" customWidth="1"/>
    <col min="13569" max="13569" width="1.7109375" customWidth="1"/>
    <col min="13570" max="13570" width="33.42578125" customWidth="1"/>
    <col min="13571" max="13571" width="31.42578125" customWidth="1"/>
    <col min="13572" max="13572" width="8.42578125" customWidth="1"/>
    <col min="13573" max="13573" width="5" customWidth="1"/>
    <col min="13574" max="13574" width="8.42578125" customWidth="1"/>
    <col min="13575" max="13575" width="5" customWidth="1"/>
    <col min="13825" max="13825" width="1.7109375" customWidth="1"/>
    <col min="13826" max="13826" width="33.42578125" customWidth="1"/>
    <col min="13827" max="13827" width="31.42578125" customWidth="1"/>
    <col min="13828" max="13828" width="8.42578125" customWidth="1"/>
    <col min="13829" max="13829" width="5" customWidth="1"/>
    <col min="13830" max="13830" width="8.42578125" customWidth="1"/>
    <col min="13831" max="13831" width="5" customWidth="1"/>
    <col min="14081" max="14081" width="1.7109375" customWidth="1"/>
    <col min="14082" max="14082" width="33.42578125" customWidth="1"/>
    <col min="14083" max="14083" width="31.42578125" customWidth="1"/>
    <col min="14084" max="14084" width="8.42578125" customWidth="1"/>
    <col min="14085" max="14085" width="5" customWidth="1"/>
    <col min="14086" max="14086" width="8.42578125" customWidth="1"/>
    <col min="14087" max="14087" width="5" customWidth="1"/>
    <col min="14337" max="14337" width="1.7109375" customWidth="1"/>
    <col min="14338" max="14338" width="33.42578125" customWidth="1"/>
    <col min="14339" max="14339" width="31.42578125" customWidth="1"/>
    <col min="14340" max="14340" width="8.42578125" customWidth="1"/>
    <col min="14341" max="14341" width="5" customWidth="1"/>
    <col min="14342" max="14342" width="8.42578125" customWidth="1"/>
    <col min="14343" max="14343" width="5" customWidth="1"/>
    <col min="14593" max="14593" width="1.7109375" customWidth="1"/>
    <col min="14594" max="14594" width="33.42578125" customWidth="1"/>
    <col min="14595" max="14595" width="31.42578125" customWidth="1"/>
    <col min="14596" max="14596" width="8.42578125" customWidth="1"/>
    <col min="14597" max="14597" width="5" customWidth="1"/>
    <col min="14598" max="14598" width="8.42578125" customWidth="1"/>
    <col min="14599" max="14599" width="5" customWidth="1"/>
    <col min="14849" max="14849" width="1.7109375" customWidth="1"/>
    <col min="14850" max="14850" width="33.42578125" customWidth="1"/>
    <col min="14851" max="14851" width="31.42578125" customWidth="1"/>
    <col min="14852" max="14852" width="8.42578125" customWidth="1"/>
    <col min="14853" max="14853" width="5" customWidth="1"/>
    <col min="14854" max="14854" width="8.42578125" customWidth="1"/>
    <col min="14855" max="14855" width="5" customWidth="1"/>
    <col min="15105" max="15105" width="1.7109375" customWidth="1"/>
    <col min="15106" max="15106" width="33.42578125" customWidth="1"/>
    <col min="15107" max="15107" width="31.42578125" customWidth="1"/>
    <col min="15108" max="15108" width="8.42578125" customWidth="1"/>
    <col min="15109" max="15109" width="5" customWidth="1"/>
    <col min="15110" max="15110" width="8.42578125" customWidth="1"/>
    <col min="15111" max="15111" width="5" customWidth="1"/>
    <col min="15361" max="15361" width="1.7109375" customWidth="1"/>
    <col min="15362" max="15362" width="33.42578125" customWidth="1"/>
    <col min="15363" max="15363" width="31.42578125" customWidth="1"/>
    <col min="15364" max="15364" width="8.42578125" customWidth="1"/>
    <col min="15365" max="15365" width="5" customWidth="1"/>
    <col min="15366" max="15366" width="8.42578125" customWidth="1"/>
    <col min="15367" max="15367" width="5" customWidth="1"/>
    <col min="15617" max="15617" width="1.7109375" customWidth="1"/>
    <col min="15618" max="15618" width="33.42578125" customWidth="1"/>
    <col min="15619" max="15619" width="31.42578125" customWidth="1"/>
    <col min="15620" max="15620" width="8.42578125" customWidth="1"/>
    <col min="15621" max="15621" width="5" customWidth="1"/>
    <col min="15622" max="15622" width="8.42578125" customWidth="1"/>
    <col min="15623" max="15623" width="5" customWidth="1"/>
    <col min="15873" max="15873" width="1.7109375" customWidth="1"/>
    <col min="15874" max="15874" width="33.42578125" customWidth="1"/>
    <col min="15875" max="15875" width="31.42578125" customWidth="1"/>
    <col min="15876" max="15876" width="8.42578125" customWidth="1"/>
    <col min="15877" max="15877" width="5" customWidth="1"/>
    <col min="15878" max="15878" width="8.42578125" customWidth="1"/>
    <col min="15879" max="15879" width="5" customWidth="1"/>
    <col min="16129" max="16129" width="1.7109375" customWidth="1"/>
    <col min="16130" max="16130" width="33.42578125" customWidth="1"/>
    <col min="16131" max="16131" width="31.42578125" customWidth="1"/>
    <col min="16132" max="16132" width="8.42578125" customWidth="1"/>
    <col min="16133" max="16133" width="5" customWidth="1"/>
    <col min="16134" max="16134" width="8.42578125" customWidth="1"/>
    <col min="16135" max="16135" width="5" customWidth="1"/>
  </cols>
  <sheetData>
    <row r="1" spans="2:7" ht="19.5" customHeight="1">
      <c r="B1" s="234" t="s">
        <v>67</v>
      </c>
      <c r="C1" s="235"/>
      <c r="D1" s="235"/>
      <c r="E1" s="235"/>
      <c r="F1" s="235"/>
      <c r="G1" s="235"/>
    </row>
    <row r="2" spans="2:7" ht="23.25">
      <c r="B2" s="236" t="s">
        <v>68</v>
      </c>
      <c r="C2" s="237"/>
      <c r="D2" s="237"/>
      <c r="E2" s="237"/>
      <c r="F2" s="237"/>
      <c r="G2" s="237"/>
    </row>
    <row r="3" spans="2:7" ht="26.25" customHeight="1">
      <c r="B3" s="120" t="s">
        <v>13</v>
      </c>
      <c r="C3" s="121" t="s">
        <v>69</v>
      </c>
      <c r="D3" s="238" t="s">
        <v>26</v>
      </c>
      <c r="E3" s="238"/>
      <c r="F3" s="238"/>
      <c r="G3" s="238"/>
    </row>
    <row r="4" spans="2:7" ht="6" customHeight="1">
      <c r="B4" s="122"/>
      <c r="C4" s="123"/>
      <c r="D4" s="238"/>
      <c r="E4" s="238"/>
      <c r="F4" s="238"/>
      <c r="G4" s="238"/>
    </row>
    <row r="5" spans="2:7" ht="26.25" customHeight="1">
      <c r="B5" s="120" t="s">
        <v>21</v>
      </c>
      <c r="C5" s="124" t="s">
        <v>70</v>
      </c>
      <c r="D5" s="238"/>
      <c r="E5" s="238"/>
      <c r="F5" s="238"/>
      <c r="G5" s="238"/>
    </row>
    <row r="6" spans="2:7" ht="6" customHeight="1">
      <c r="B6" s="122"/>
      <c r="C6" s="123"/>
      <c r="D6" s="238"/>
      <c r="E6" s="238"/>
      <c r="F6" s="238"/>
      <c r="G6" s="238"/>
    </row>
    <row r="7" spans="2:7" ht="26.25" customHeight="1">
      <c r="B7" s="120" t="s">
        <v>27</v>
      </c>
      <c r="C7" s="124"/>
      <c r="D7" s="238"/>
      <c r="E7" s="238"/>
      <c r="F7" s="238"/>
      <c r="G7" s="238"/>
    </row>
    <row r="8" spans="2:7" ht="6" customHeight="1">
      <c r="B8" s="122"/>
      <c r="C8" s="123"/>
      <c r="D8" s="238"/>
      <c r="E8" s="238"/>
      <c r="F8" s="238"/>
      <c r="G8" s="238"/>
    </row>
    <row r="9" spans="2:7" ht="26.25" customHeight="1">
      <c r="B9" s="120" t="s">
        <v>10</v>
      </c>
      <c r="C9" s="124" t="str">
        <f>'KURS BİLGİLERİ'!F19</f>
        <v>KAHRAMAN MARAŞ</v>
      </c>
      <c r="D9" s="238"/>
      <c r="E9" s="238"/>
      <c r="F9" s="238"/>
      <c r="G9" s="238"/>
    </row>
    <row r="10" spans="2:7" ht="6" customHeight="1">
      <c r="B10" s="122"/>
      <c r="C10" s="123"/>
      <c r="D10" s="238"/>
      <c r="E10" s="238"/>
      <c r="F10" s="238"/>
      <c r="G10" s="238"/>
    </row>
    <row r="11" spans="2:7" ht="26.25" customHeight="1">
      <c r="B11" s="120" t="s">
        <v>0</v>
      </c>
      <c r="C11" s="124" t="s">
        <v>24</v>
      </c>
      <c r="D11" s="238"/>
      <c r="E11" s="238"/>
      <c r="F11" s="238"/>
      <c r="G11" s="238"/>
    </row>
    <row r="12" spans="2:7" ht="6" customHeight="1">
      <c r="B12" s="125"/>
      <c r="C12" s="126"/>
      <c r="D12" s="239"/>
      <c r="E12" s="240"/>
      <c r="F12" s="240"/>
      <c r="G12" s="241"/>
    </row>
    <row r="13" spans="2:7" ht="23.25" customHeight="1">
      <c r="B13" s="242" t="s">
        <v>35</v>
      </c>
      <c r="C13" s="242"/>
      <c r="D13" s="243" t="s">
        <v>41</v>
      </c>
      <c r="E13" s="243"/>
      <c r="F13" s="243"/>
      <c r="G13" s="243"/>
    </row>
    <row r="14" spans="2:7" ht="22.5" customHeight="1">
      <c r="B14" s="127" t="s">
        <v>1</v>
      </c>
      <c r="C14" s="128" t="s">
        <v>70</v>
      </c>
      <c r="D14" s="129" t="s">
        <v>24</v>
      </c>
      <c r="E14" s="129" t="s">
        <v>34</v>
      </c>
      <c r="F14" s="129" t="s">
        <v>24</v>
      </c>
      <c r="G14" s="129" t="s">
        <v>34</v>
      </c>
    </row>
    <row r="15" spans="2:7" ht="22.5" customHeight="1">
      <c r="B15" s="127" t="s">
        <v>2</v>
      </c>
      <c r="C15" s="130" t="s">
        <v>70</v>
      </c>
      <c r="D15" s="131" t="str">
        <f>'KURS BİLGİLERİ'!F19</f>
        <v>KAHRAMAN MARAŞ</v>
      </c>
      <c r="E15" s="132">
        <v>2014</v>
      </c>
      <c r="F15" s="133" t="s">
        <v>70</v>
      </c>
      <c r="G15" s="132" t="s">
        <v>70</v>
      </c>
    </row>
    <row r="16" spans="2:7" ht="22.5" customHeight="1">
      <c r="B16" s="134" t="s">
        <v>71</v>
      </c>
      <c r="C16" s="135" t="s">
        <v>70</v>
      </c>
      <c r="D16" s="131" t="s">
        <v>70</v>
      </c>
      <c r="E16" s="132" t="s">
        <v>70</v>
      </c>
      <c r="F16" s="133" t="s">
        <v>70</v>
      </c>
      <c r="G16" s="132" t="s">
        <v>70</v>
      </c>
    </row>
    <row r="17" spans="2:7" ht="22.5" customHeight="1">
      <c r="B17" s="127" t="s">
        <v>15</v>
      </c>
      <c r="C17" s="128" t="s">
        <v>70</v>
      </c>
      <c r="D17" s="133" t="s">
        <v>70</v>
      </c>
      <c r="E17" s="132" t="s">
        <v>70</v>
      </c>
      <c r="F17" s="133" t="s">
        <v>70</v>
      </c>
      <c r="G17" s="132" t="s">
        <v>70</v>
      </c>
    </row>
    <row r="18" spans="2:7" ht="22.5" customHeight="1">
      <c r="B18" s="127" t="s">
        <v>4</v>
      </c>
      <c r="C18" s="128" t="s">
        <v>70</v>
      </c>
      <c r="D18" s="133" t="s">
        <v>70</v>
      </c>
      <c r="E18" s="132" t="s">
        <v>70</v>
      </c>
      <c r="F18" s="133" t="s">
        <v>70</v>
      </c>
      <c r="G18" s="132" t="s">
        <v>70</v>
      </c>
    </row>
    <row r="19" spans="2:7" ht="22.5" customHeight="1">
      <c r="B19" s="127" t="s">
        <v>72</v>
      </c>
      <c r="C19" s="128" t="s">
        <v>70</v>
      </c>
      <c r="D19" s="133" t="s">
        <v>70</v>
      </c>
      <c r="E19" s="132" t="s">
        <v>70</v>
      </c>
      <c r="F19" s="133" t="s">
        <v>70</v>
      </c>
      <c r="G19" s="132" t="s">
        <v>70</v>
      </c>
    </row>
    <row r="20" spans="2:7" ht="22.5" customHeight="1">
      <c r="B20" s="127" t="s">
        <v>17</v>
      </c>
      <c r="C20" s="128" t="s">
        <v>70</v>
      </c>
      <c r="D20" s="133" t="s">
        <v>70</v>
      </c>
      <c r="E20" s="132" t="s">
        <v>70</v>
      </c>
      <c r="F20" s="133" t="s">
        <v>70</v>
      </c>
      <c r="G20" s="132" t="s">
        <v>70</v>
      </c>
    </row>
    <row r="21" spans="2:7" ht="22.5" customHeight="1">
      <c r="B21" s="120" t="s">
        <v>16</v>
      </c>
      <c r="C21" s="128" t="s">
        <v>70</v>
      </c>
      <c r="D21" s="133" t="s">
        <v>70</v>
      </c>
      <c r="E21" s="132" t="s">
        <v>70</v>
      </c>
      <c r="F21" s="133" t="s">
        <v>70</v>
      </c>
      <c r="G21" s="132" t="s">
        <v>70</v>
      </c>
    </row>
    <row r="22" spans="2:7" ht="22.5" customHeight="1">
      <c r="B22" s="120" t="s">
        <v>66</v>
      </c>
      <c r="C22" s="128" t="s">
        <v>70</v>
      </c>
      <c r="D22" s="133" t="s">
        <v>70</v>
      </c>
      <c r="E22" s="132" t="s">
        <v>70</v>
      </c>
      <c r="F22" s="133" t="s">
        <v>70</v>
      </c>
      <c r="G22" s="132" t="s">
        <v>70</v>
      </c>
    </row>
    <row r="23" spans="2:7" ht="22.5" customHeight="1">
      <c r="B23" s="120" t="s">
        <v>5</v>
      </c>
      <c r="C23" s="133" t="s">
        <v>70</v>
      </c>
      <c r="D23" s="133" t="s">
        <v>70</v>
      </c>
      <c r="E23" s="132" t="s">
        <v>70</v>
      </c>
      <c r="F23" s="133" t="s">
        <v>70</v>
      </c>
      <c r="G23" s="132" t="s">
        <v>70</v>
      </c>
    </row>
    <row r="24" spans="2:7" ht="22.5" customHeight="1">
      <c r="B24" s="120" t="s">
        <v>73</v>
      </c>
      <c r="C24" s="133" t="s">
        <v>70</v>
      </c>
      <c r="D24" s="133" t="s">
        <v>70</v>
      </c>
      <c r="E24" s="132" t="s">
        <v>70</v>
      </c>
      <c r="F24" s="133" t="s">
        <v>70</v>
      </c>
      <c r="G24" s="132" t="s">
        <v>70</v>
      </c>
    </row>
    <row r="25" spans="2:7" ht="22.5" customHeight="1">
      <c r="B25" s="136" t="s">
        <v>0</v>
      </c>
      <c r="C25" s="136" t="s">
        <v>14</v>
      </c>
      <c r="D25" s="133" t="s">
        <v>70</v>
      </c>
      <c r="E25" s="132" t="s">
        <v>70</v>
      </c>
      <c r="F25" s="133" t="s">
        <v>70</v>
      </c>
      <c r="G25" s="132" t="s">
        <v>70</v>
      </c>
    </row>
    <row r="26" spans="2:7" ht="22.5" customHeight="1">
      <c r="B26" s="137" t="s">
        <v>24</v>
      </c>
      <c r="C26" s="128" t="s">
        <v>74</v>
      </c>
      <c r="D26" s="131" t="s">
        <v>70</v>
      </c>
      <c r="E26" s="132" t="s">
        <v>70</v>
      </c>
      <c r="F26" s="133" t="s">
        <v>70</v>
      </c>
      <c r="G26" s="132" t="s">
        <v>70</v>
      </c>
    </row>
    <row r="27" spans="2:7" ht="22.5" customHeight="1">
      <c r="B27" s="137" t="s">
        <v>23</v>
      </c>
      <c r="C27" s="128" t="s">
        <v>74</v>
      </c>
      <c r="D27" s="133" t="s">
        <v>70</v>
      </c>
      <c r="E27" s="132" t="s">
        <v>70</v>
      </c>
      <c r="F27" s="133" t="s">
        <v>70</v>
      </c>
      <c r="G27" s="132" t="s">
        <v>70</v>
      </c>
    </row>
    <row r="28" spans="2:7" ht="22.5" customHeight="1">
      <c r="B28" s="137" t="s">
        <v>32</v>
      </c>
      <c r="C28" s="128" t="s">
        <v>74</v>
      </c>
      <c r="D28" s="133" t="s">
        <v>70</v>
      </c>
      <c r="E28" s="132" t="s">
        <v>70</v>
      </c>
      <c r="F28" s="133" t="s">
        <v>70</v>
      </c>
      <c r="G28" s="132" t="s">
        <v>70</v>
      </c>
    </row>
    <row r="29" spans="2:7" ht="22.5" customHeight="1">
      <c r="B29" s="138" t="s">
        <v>75</v>
      </c>
      <c r="C29" s="128" t="str">
        <f>'KURS BİLGİLERİ'!F20</f>
        <v>10.13.2014</v>
      </c>
      <c r="D29" s="133" t="s">
        <v>70</v>
      </c>
      <c r="E29" s="132" t="s">
        <v>70</v>
      </c>
      <c r="F29" s="133" t="s">
        <v>70</v>
      </c>
      <c r="G29" s="132" t="s">
        <v>70</v>
      </c>
    </row>
    <row r="30" spans="2:7" ht="22.5" customHeight="1">
      <c r="B30" s="139" t="s">
        <v>33</v>
      </c>
      <c r="C30" s="128" t="s">
        <v>74</v>
      </c>
      <c r="D30" s="133" t="s">
        <v>70</v>
      </c>
      <c r="E30" s="132" t="s">
        <v>70</v>
      </c>
      <c r="F30" s="133" t="s">
        <v>70</v>
      </c>
      <c r="G30" s="132" t="s">
        <v>70</v>
      </c>
    </row>
    <row r="31" spans="2:7" ht="22.5" customHeight="1">
      <c r="B31" s="244" t="s">
        <v>76</v>
      </c>
      <c r="C31" s="244"/>
      <c r="D31" s="133" t="s">
        <v>70</v>
      </c>
      <c r="E31" s="132" t="s">
        <v>70</v>
      </c>
      <c r="F31" s="133" t="s">
        <v>70</v>
      </c>
      <c r="G31" s="132" t="s">
        <v>70</v>
      </c>
    </row>
    <row r="32" spans="2:7" ht="22.5" customHeight="1">
      <c r="B32" s="244"/>
      <c r="C32" s="244"/>
      <c r="D32" s="133" t="s">
        <v>70</v>
      </c>
      <c r="E32" s="132" t="s">
        <v>70</v>
      </c>
      <c r="F32" s="133" t="s">
        <v>70</v>
      </c>
      <c r="G32" s="132" t="s">
        <v>70</v>
      </c>
    </row>
    <row r="33" spans="2:7" ht="22.5" customHeight="1">
      <c r="B33" s="140" t="s">
        <v>20</v>
      </c>
      <c r="C33" s="141" t="s">
        <v>43</v>
      </c>
      <c r="D33" s="133" t="s">
        <v>70</v>
      </c>
      <c r="E33" s="132" t="s">
        <v>70</v>
      </c>
      <c r="F33" s="133" t="s">
        <v>70</v>
      </c>
      <c r="G33" s="132" t="s">
        <v>70</v>
      </c>
    </row>
    <row r="34" spans="2:7" ht="22.5" customHeight="1">
      <c r="B34" s="140" t="s">
        <v>6</v>
      </c>
      <c r="C34" s="141" t="s">
        <v>43</v>
      </c>
      <c r="D34" s="142" t="s">
        <v>70</v>
      </c>
      <c r="E34" s="143" t="s">
        <v>70</v>
      </c>
      <c r="F34" s="142" t="s">
        <v>70</v>
      </c>
      <c r="G34" s="143" t="s">
        <v>70</v>
      </c>
    </row>
    <row r="35" spans="2:7" ht="22.5" customHeight="1">
      <c r="B35" s="140" t="s">
        <v>7</v>
      </c>
      <c r="C35" s="144" t="s">
        <v>43</v>
      </c>
      <c r="D35" s="245" t="s">
        <v>19</v>
      </c>
      <c r="E35" s="246"/>
      <c r="F35" s="246"/>
      <c r="G35" s="247"/>
    </row>
    <row r="36" spans="2:7" ht="22.5" customHeight="1">
      <c r="B36" s="145" t="s">
        <v>77</v>
      </c>
      <c r="C36" s="144" t="s">
        <v>43</v>
      </c>
      <c r="D36" s="248" t="s">
        <v>70</v>
      </c>
      <c r="E36" s="249"/>
      <c r="F36" s="249"/>
      <c r="G36" s="250"/>
    </row>
    <row r="37" spans="2:7" ht="22.5" customHeight="1">
      <c r="B37" s="145" t="s">
        <v>78</v>
      </c>
      <c r="C37" s="144" t="s">
        <v>43</v>
      </c>
      <c r="D37" s="251" t="s">
        <v>8</v>
      </c>
      <c r="E37" s="252"/>
      <c r="F37" s="252"/>
      <c r="G37" s="253"/>
    </row>
    <row r="38" spans="2:7" ht="22.5" customHeight="1">
      <c r="B38" s="140" t="s">
        <v>79</v>
      </c>
      <c r="C38" s="144" t="s">
        <v>43</v>
      </c>
      <c r="D38" s="254"/>
      <c r="E38" s="255"/>
      <c r="F38" s="255"/>
      <c r="G38" s="256"/>
    </row>
  </sheetData>
  <mergeCells count="11">
    <mergeCell ref="B31:C32"/>
    <mergeCell ref="D35:G35"/>
    <mergeCell ref="D36:G36"/>
    <mergeCell ref="D37:G37"/>
    <mergeCell ref="D38:G38"/>
    <mergeCell ref="B1:G1"/>
    <mergeCell ref="B2:G2"/>
    <mergeCell ref="D3:G11"/>
    <mergeCell ref="D12:G12"/>
    <mergeCell ref="B13:C13"/>
    <mergeCell ref="D13:G13"/>
  </mergeCells>
  <printOptions horizontalCentered="1" verticalCentered="1"/>
  <pageMargins left="0.23622047244094491" right="0.19685039370078741" top="0.49" bottom="0.26" header="0.31496062992125984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BİLGİLERİ'!B21</f>
        <v>19975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HACI MUSTAFA DAĞLI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39085448988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RAMAZAN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33305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hmdagli_461991@hotmail.com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5315001647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BRH4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MEVLANA MAH. 11 SOK.NO10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HACI MUSTAFA DAĞLI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1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BİLGİLERİ'!B22</f>
        <v>19976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HAYRİYE ÖZARSLAN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37466283548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EMİN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OSMANİYE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30611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kempıl_46@hotmail.com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5464868086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>
        <f>IF(ISERROR(VLOOKUP($D5,'HAKEM BİLGİLERİ'!$B$8:$P$201,14,0)),"",(VLOOKUP($D5,'HAKEM BİLGİLERİ'!$B$8:$P$201,14,0)))</f>
        <v>0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HAYRİYE ÖZARSLAN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1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BİLGİLERİ'!B23</f>
        <v>19977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HİLAL KAPLAN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18841082888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MUSTAFA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FEKE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32573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hilalzyrek@ymail.com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5302310043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ALTINOVA ŞEHİTBAYRAM DEMİRCİ İ.O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HİLAL KAPLAN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1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BİLGİLERİ'!B24</f>
        <v>19978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KÜBRA KUZUGÜDEN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42559333116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NEDİM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34421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klm.nn@hotmail.com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5069286951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HACIBAYRAM VELİ MAH. 17 SOK. NO:12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KÜBRA KUZUGÜDEN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4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BİLGİLERİ'!B25</f>
        <v>19979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LEYLA AKIŞ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44704672644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SÜLEYMAN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KAHRAMANMARAŞ/PAZARCIK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35311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SERBEST MESLEK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leyla.a96@hotmail.com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5422116152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>
        <f>IF(ISERROR(VLOOKUP($D5,'HAKEM BİLGİLERİ'!$B$8:$P$201,14,0)),"",(VLOOKUP($D5,'HAKEM BİLGİLERİ'!$B$8:$P$201,14,0)))</f>
        <v>0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LEYLA AKIŞ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BİLGİLERİ'!B26</f>
        <v>19980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MEHMET AY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19376561008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ADEM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TÜRKOĞLU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31797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maras_edeler@hotmail.com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5548177702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>
        <f>IF(ISERROR(VLOOKUP($D5,'HAKEM BİLGİLERİ'!$B$8:$P$201,14,0)),"",(VLOOKUP($D5,'HAKEM BİLGİLERİ'!$B$8:$P$201,14,0)))</f>
        <v>0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MEHMET AY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BİLGİLERİ'!B27</f>
        <v>19981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MEHMET TAŞ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16565089718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ABDULKADİR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GAZİANTEP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34002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mehmet_--34@hotmail.com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5397797363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YUNUS EMRE M.15.S.NO:15  ŞEHİTKAMİL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MEHMET TAŞ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BİLGİLERİ'!B28</f>
        <v>19982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MERVE KORUCU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15980666764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YAHYA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ANDIRIN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34335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onur_korucu@hotmail.com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5389456318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YENİ M. SALKIMSÖĞÜT CAD.NO:37 ANDIRIN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MERVE KORUCU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BİLGİLERİ'!B29</f>
        <v>19983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MUSTAFA BAŞKUT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13301977360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EKREM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 xml:space="preserve">OSMANİYE 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33775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>İNG\FRN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mcmstf_1907@hotmail.com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5413984096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MEVLANA M.1700 S. NO:92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MUSTAFA BAŞKUT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2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BİLGİLERİ'!B30</f>
        <v>19984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MÜNEVVER YILDIZ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32099462162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HÜSEYİN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OSMANİYE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33268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>
        <f>IF(ISERROR(VLOOKUP($D5,'HAKEM BİLGİLERİ'!$B$8:$P$201,11,0)),"",(VLOOKUP($D5,'HAKEM BİLGİLERİ'!$B$8:$P$201,11,0)))</f>
        <v>0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5438666603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YENİŞEHİR MAH. GÖNÜL APT KAT:2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MÜNEVVER YILDIZ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8"/>
  <sheetViews>
    <sheetView view="pageBreakPreview" zoomScale="112" zoomScaleSheetLayoutView="112" workbookViewId="0">
      <selection activeCell="C4" sqref="C4"/>
    </sheetView>
  </sheetViews>
  <sheetFormatPr defaultRowHeight="14.25"/>
  <cols>
    <col min="1" max="1" width="18.140625" style="147" customWidth="1"/>
    <col min="2" max="2" width="31.140625" style="147" customWidth="1"/>
    <col min="3" max="3" width="35.5703125" style="147" customWidth="1"/>
    <col min="4" max="256" width="9.140625" style="147"/>
    <col min="257" max="257" width="18.140625" style="147" customWidth="1"/>
    <col min="258" max="258" width="31.140625" style="147" customWidth="1"/>
    <col min="259" max="259" width="35.5703125" style="147" customWidth="1"/>
    <col min="260" max="512" width="9.140625" style="147"/>
    <col min="513" max="513" width="18.140625" style="147" customWidth="1"/>
    <col min="514" max="514" width="31.140625" style="147" customWidth="1"/>
    <col min="515" max="515" width="35.5703125" style="147" customWidth="1"/>
    <col min="516" max="768" width="9.140625" style="147"/>
    <col min="769" max="769" width="18.140625" style="147" customWidth="1"/>
    <col min="770" max="770" width="31.140625" style="147" customWidth="1"/>
    <col min="771" max="771" width="35.5703125" style="147" customWidth="1"/>
    <col min="772" max="1024" width="9.140625" style="147"/>
    <col min="1025" max="1025" width="18.140625" style="147" customWidth="1"/>
    <col min="1026" max="1026" width="31.140625" style="147" customWidth="1"/>
    <col min="1027" max="1027" width="35.5703125" style="147" customWidth="1"/>
    <col min="1028" max="1280" width="9.140625" style="147"/>
    <col min="1281" max="1281" width="18.140625" style="147" customWidth="1"/>
    <col min="1282" max="1282" width="31.140625" style="147" customWidth="1"/>
    <col min="1283" max="1283" width="35.5703125" style="147" customWidth="1"/>
    <col min="1284" max="1536" width="9.140625" style="147"/>
    <col min="1537" max="1537" width="18.140625" style="147" customWidth="1"/>
    <col min="1538" max="1538" width="31.140625" style="147" customWidth="1"/>
    <col min="1539" max="1539" width="35.5703125" style="147" customWidth="1"/>
    <col min="1540" max="1792" width="9.140625" style="147"/>
    <col min="1793" max="1793" width="18.140625" style="147" customWidth="1"/>
    <col min="1794" max="1794" width="31.140625" style="147" customWidth="1"/>
    <col min="1795" max="1795" width="35.5703125" style="147" customWidth="1"/>
    <col min="1796" max="2048" width="9.140625" style="147"/>
    <col min="2049" max="2049" width="18.140625" style="147" customWidth="1"/>
    <col min="2050" max="2050" width="31.140625" style="147" customWidth="1"/>
    <col min="2051" max="2051" width="35.5703125" style="147" customWidth="1"/>
    <col min="2052" max="2304" width="9.140625" style="147"/>
    <col min="2305" max="2305" width="18.140625" style="147" customWidth="1"/>
    <col min="2306" max="2306" width="31.140625" style="147" customWidth="1"/>
    <col min="2307" max="2307" width="35.5703125" style="147" customWidth="1"/>
    <col min="2308" max="2560" width="9.140625" style="147"/>
    <col min="2561" max="2561" width="18.140625" style="147" customWidth="1"/>
    <col min="2562" max="2562" width="31.140625" style="147" customWidth="1"/>
    <col min="2563" max="2563" width="35.5703125" style="147" customWidth="1"/>
    <col min="2564" max="2816" width="9.140625" style="147"/>
    <col min="2817" max="2817" width="18.140625" style="147" customWidth="1"/>
    <col min="2818" max="2818" width="31.140625" style="147" customWidth="1"/>
    <col min="2819" max="2819" width="35.5703125" style="147" customWidth="1"/>
    <col min="2820" max="3072" width="9.140625" style="147"/>
    <col min="3073" max="3073" width="18.140625" style="147" customWidth="1"/>
    <col min="3074" max="3074" width="31.140625" style="147" customWidth="1"/>
    <col min="3075" max="3075" width="35.5703125" style="147" customWidth="1"/>
    <col min="3076" max="3328" width="9.140625" style="147"/>
    <col min="3329" max="3329" width="18.140625" style="147" customWidth="1"/>
    <col min="3330" max="3330" width="31.140625" style="147" customWidth="1"/>
    <col min="3331" max="3331" width="35.5703125" style="147" customWidth="1"/>
    <col min="3332" max="3584" width="9.140625" style="147"/>
    <col min="3585" max="3585" width="18.140625" style="147" customWidth="1"/>
    <col min="3586" max="3586" width="31.140625" style="147" customWidth="1"/>
    <col min="3587" max="3587" width="35.5703125" style="147" customWidth="1"/>
    <col min="3588" max="3840" width="9.140625" style="147"/>
    <col min="3841" max="3841" width="18.140625" style="147" customWidth="1"/>
    <col min="3842" max="3842" width="31.140625" style="147" customWidth="1"/>
    <col min="3843" max="3843" width="35.5703125" style="147" customWidth="1"/>
    <col min="3844" max="4096" width="9.140625" style="147"/>
    <col min="4097" max="4097" width="18.140625" style="147" customWidth="1"/>
    <col min="4098" max="4098" width="31.140625" style="147" customWidth="1"/>
    <col min="4099" max="4099" width="35.5703125" style="147" customWidth="1"/>
    <col min="4100" max="4352" width="9.140625" style="147"/>
    <col min="4353" max="4353" width="18.140625" style="147" customWidth="1"/>
    <col min="4354" max="4354" width="31.140625" style="147" customWidth="1"/>
    <col min="4355" max="4355" width="35.5703125" style="147" customWidth="1"/>
    <col min="4356" max="4608" width="9.140625" style="147"/>
    <col min="4609" max="4609" width="18.140625" style="147" customWidth="1"/>
    <col min="4610" max="4610" width="31.140625" style="147" customWidth="1"/>
    <col min="4611" max="4611" width="35.5703125" style="147" customWidth="1"/>
    <col min="4612" max="4864" width="9.140625" style="147"/>
    <col min="4865" max="4865" width="18.140625" style="147" customWidth="1"/>
    <col min="4866" max="4866" width="31.140625" style="147" customWidth="1"/>
    <col min="4867" max="4867" width="35.5703125" style="147" customWidth="1"/>
    <col min="4868" max="5120" width="9.140625" style="147"/>
    <col min="5121" max="5121" width="18.140625" style="147" customWidth="1"/>
    <col min="5122" max="5122" width="31.140625" style="147" customWidth="1"/>
    <col min="5123" max="5123" width="35.5703125" style="147" customWidth="1"/>
    <col min="5124" max="5376" width="9.140625" style="147"/>
    <col min="5377" max="5377" width="18.140625" style="147" customWidth="1"/>
    <col min="5378" max="5378" width="31.140625" style="147" customWidth="1"/>
    <col min="5379" max="5379" width="35.5703125" style="147" customWidth="1"/>
    <col min="5380" max="5632" width="9.140625" style="147"/>
    <col min="5633" max="5633" width="18.140625" style="147" customWidth="1"/>
    <col min="5634" max="5634" width="31.140625" style="147" customWidth="1"/>
    <col min="5635" max="5635" width="35.5703125" style="147" customWidth="1"/>
    <col min="5636" max="5888" width="9.140625" style="147"/>
    <col min="5889" max="5889" width="18.140625" style="147" customWidth="1"/>
    <col min="5890" max="5890" width="31.140625" style="147" customWidth="1"/>
    <col min="5891" max="5891" width="35.5703125" style="147" customWidth="1"/>
    <col min="5892" max="6144" width="9.140625" style="147"/>
    <col min="6145" max="6145" width="18.140625" style="147" customWidth="1"/>
    <col min="6146" max="6146" width="31.140625" style="147" customWidth="1"/>
    <col min="6147" max="6147" width="35.5703125" style="147" customWidth="1"/>
    <col min="6148" max="6400" width="9.140625" style="147"/>
    <col min="6401" max="6401" width="18.140625" style="147" customWidth="1"/>
    <col min="6402" max="6402" width="31.140625" style="147" customWidth="1"/>
    <col min="6403" max="6403" width="35.5703125" style="147" customWidth="1"/>
    <col min="6404" max="6656" width="9.140625" style="147"/>
    <col min="6657" max="6657" width="18.140625" style="147" customWidth="1"/>
    <col min="6658" max="6658" width="31.140625" style="147" customWidth="1"/>
    <col min="6659" max="6659" width="35.5703125" style="147" customWidth="1"/>
    <col min="6660" max="6912" width="9.140625" style="147"/>
    <col min="6913" max="6913" width="18.140625" style="147" customWidth="1"/>
    <col min="6914" max="6914" width="31.140625" style="147" customWidth="1"/>
    <col min="6915" max="6915" width="35.5703125" style="147" customWidth="1"/>
    <col min="6916" max="7168" width="9.140625" style="147"/>
    <col min="7169" max="7169" width="18.140625" style="147" customWidth="1"/>
    <col min="7170" max="7170" width="31.140625" style="147" customWidth="1"/>
    <col min="7171" max="7171" width="35.5703125" style="147" customWidth="1"/>
    <col min="7172" max="7424" width="9.140625" style="147"/>
    <col min="7425" max="7425" width="18.140625" style="147" customWidth="1"/>
    <col min="7426" max="7426" width="31.140625" style="147" customWidth="1"/>
    <col min="7427" max="7427" width="35.5703125" style="147" customWidth="1"/>
    <col min="7428" max="7680" width="9.140625" style="147"/>
    <col min="7681" max="7681" width="18.140625" style="147" customWidth="1"/>
    <col min="7682" max="7682" width="31.140625" style="147" customWidth="1"/>
    <col min="7683" max="7683" width="35.5703125" style="147" customWidth="1"/>
    <col min="7684" max="7936" width="9.140625" style="147"/>
    <col min="7937" max="7937" width="18.140625" style="147" customWidth="1"/>
    <col min="7938" max="7938" width="31.140625" style="147" customWidth="1"/>
    <col min="7939" max="7939" width="35.5703125" style="147" customWidth="1"/>
    <col min="7940" max="8192" width="9.140625" style="147"/>
    <col min="8193" max="8193" width="18.140625" style="147" customWidth="1"/>
    <col min="8194" max="8194" width="31.140625" style="147" customWidth="1"/>
    <col min="8195" max="8195" width="35.5703125" style="147" customWidth="1"/>
    <col min="8196" max="8448" width="9.140625" style="147"/>
    <col min="8449" max="8449" width="18.140625" style="147" customWidth="1"/>
    <col min="8450" max="8450" width="31.140625" style="147" customWidth="1"/>
    <col min="8451" max="8451" width="35.5703125" style="147" customWidth="1"/>
    <col min="8452" max="8704" width="9.140625" style="147"/>
    <col min="8705" max="8705" width="18.140625" style="147" customWidth="1"/>
    <col min="8706" max="8706" width="31.140625" style="147" customWidth="1"/>
    <col min="8707" max="8707" width="35.5703125" style="147" customWidth="1"/>
    <col min="8708" max="8960" width="9.140625" style="147"/>
    <col min="8961" max="8961" width="18.140625" style="147" customWidth="1"/>
    <col min="8962" max="8962" width="31.140625" style="147" customWidth="1"/>
    <col min="8963" max="8963" width="35.5703125" style="147" customWidth="1"/>
    <col min="8964" max="9216" width="9.140625" style="147"/>
    <col min="9217" max="9217" width="18.140625" style="147" customWidth="1"/>
    <col min="9218" max="9218" width="31.140625" style="147" customWidth="1"/>
    <col min="9219" max="9219" width="35.5703125" style="147" customWidth="1"/>
    <col min="9220" max="9472" width="9.140625" style="147"/>
    <col min="9473" max="9473" width="18.140625" style="147" customWidth="1"/>
    <col min="9474" max="9474" width="31.140625" style="147" customWidth="1"/>
    <col min="9475" max="9475" width="35.5703125" style="147" customWidth="1"/>
    <col min="9476" max="9728" width="9.140625" style="147"/>
    <col min="9729" max="9729" width="18.140625" style="147" customWidth="1"/>
    <col min="9730" max="9730" width="31.140625" style="147" customWidth="1"/>
    <col min="9731" max="9731" width="35.5703125" style="147" customWidth="1"/>
    <col min="9732" max="9984" width="9.140625" style="147"/>
    <col min="9985" max="9985" width="18.140625" style="147" customWidth="1"/>
    <col min="9986" max="9986" width="31.140625" style="147" customWidth="1"/>
    <col min="9987" max="9987" width="35.5703125" style="147" customWidth="1"/>
    <col min="9988" max="10240" width="9.140625" style="147"/>
    <col min="10241" max="10241" width="18.140625" style="147" customWidth="1"/>
    <col min="10242" max="10242" width="31.140625" style="147" customWidth="1"/>
    <col min="10243" max="10243" width="35.5703125" style="147" customWidth="1"/>
    <col min="10244" max="10496" width="9.140625" style="147"/>
    <col min="10497" max="10497" width="18.140625" style="147" customWidth="1"/>
    <col min="10498" max="10498" width="31.140625" style="147" customWidth="1"/>
    <col min="10499" max="10499" width="35.5703125" style="147" customWidth="1"/>
    <col min="10500" max="10752" width="9.140625" style="147"/>
    <col min="10753" max="10753" width="18.140625" style="147" customWidth="1"/>
    <col min="10754" max="10754" width="31.140625" style="147" customWidth="1"/>
    <col min="10755" max="10755" width="35.5703125" style="147" customWidth="1"/>
    <col min="10756" max="11008" width="9.140625" style="147"/>
    <col min="11009" max="11009" width="18.140625" style="147" customWidth="1"/>
    <col min="11010" max="11010" width="31.140625" style="147" customWidth="1"/>
    <col min="11011" max="11011" width="35.5703125" style="147" customWidth="1"/>
    <col min="11012" max="11264" width="9.140625" style="147"/>
    <col min="11265" max="11265" width="18.140625" style="147" customWidth="1"/>
    <col min="11266" max="11266" width="31.140625" style="147" customWidth="1"/>
    <col min="11267" max="11267" width="35.5703125" style="147" customWidth="1"/>
    <col min="11268" max="11520" width="9.140625" style="147"/>
    <col min="11521" max="11521" width="18.140625" style="147" customWidth="1"/>
    <col min="11522" max="11522" width="31.140625" style="147" customWidth="1"/>
    <col min="11523" max="11523" width="35.5703125" style="147" customWidth="1"/>
    <col min="11524" max="11776" width="9.140625" style="147"/>
    <col min="11777" max="11777" width="18.140625" style="147" customWidth="1"/>
    <col min="11778" max="11778" width="31.140625" style="147" customWidth="1"/>
    <col min="11779" max="11779" width="35.5703125" style="147" customWidth="1"/>
    <col min="11780" max="12032" width="9.140625" style="147"/>
    <col min="12033" max="12033" width="18.140625" style="147" customWidth="1"/>
    <col min="12034" max="12034" width="31.140625" style="147" customWidth="1"/>
    <col min="12035" max="12035" width="35.5703125" style="147" customWidth="1"/>
    <col min="12036" max="12288" width="9.140625" style="147"/>
    <col min="12289" max="12289" width="18.140625" style="147" customWidth="1"/>
    <col min="12290" max="12290" width="31.140625" style="147" customWidth="1"/>
    <col min="12291" max="12291" width="35.5703125" style="147" customWidth="1"/>
    <col min="12292" max="12544" width="9.140625" style="147"/>
    <col min="12545" max="12545" width="18.140625" style="147" customWidth="1"/>
    <col min="12546" max="12546" width="31.140625" style="147" customWidth="1"/>
    <col min="12547" max="12547" width="35.5703125" style="147" customWidth="1"/>
    <col min="12548" max="12800" width="9.140625" style="147"/>
    <col min="12801" max="12801" width="18.140625" style="147" customWidth="1"/>
    <col min="12802" max="12802" width="31.140625" style="147" customWidth="1"/>
    <col min="12803" max="12803" width="35.5703125" style="147" customWidth="1"/>
    <col min="12804" max="13056" width="9.140625" style="147"/>
    <col min="13057" max="13057" width="18.140625" style="147" customWidth="1"/>
    <col min="13058" max="13058" width="31.140625" style="147" customWidth="1"/>
    <col min="13059" max="13059" width="35.5703125" style="147" customWidth="1"/>
    <col min="13060" max="13312" width="9.140625" style="147"/>
    <col min="13313" max="13313" width="18.140625" style="147" customWidth="1"/>
    <col min="13314" max="13314" width="31.140625" style="147" customWidth="1"/>
    <col min="13315" max="13315" width="35.5703125" style="147" customWidth="1"/>
    <col min="13316" max="13568" width="9.140625" style="147"/>
    <col min="13569" max="13569" width="18.140625" style="147" customWidth="1"/>
    <col min="13570" max="13570" width="31.140625" style="147" customWidth="1"/>
    <col min="13571" max="13571" width="35.5703125" style="147" customWidth="1"/>
    <col min="13572" max="13824" width="9.140625" style="147"/>
    <col min="13825" max="13825" width="18.140625" style="147" customWidth="1"/>
    <col min="13826" max="13826" width="31.140625" style="147" customWidth="1"/>
    <col min="13827" max="13827" width="35.5703125" style="147" customWidth="1"/>
    <col min="13828" max="14080" width="9.140625" style="147"/>
    <col min="14081" max="14081" width="18.140625" style="147" customWidth="1"/>
    <col min="14082" max="14082" width="31.140625" style="147" customWidth="1"/>
    <col min="14083" max="14083" width="35.5703125" style="147" customWidth="1"/>
    <col min="14084" max="14336" width="9.140625" style="147"/>
    <col min="14337" max="14337" width="18.140625" style="147" customWidth="1"/>
    <col min="14338" max="14338" width="31.140625" style="147" customWidth="1"/>
    <col min="14339" max="14339" width="35.5703125" style="147" customWidth="1"/>
    <col min="14340" max="14592" width="9.140625" style="147"/>
    <col min="14593" max="14593" width="18.140625" style="147" customWidth="1"/>
    <col min="14594" max="14594" width="31.140625" style="147" customWidth="1"/>
    <col min="14595" max="14595" width="35.5703125" style="147" customWidth="1"/>
    <col min="14596" max="14848" width="9.140625" style="147"/>
    <col min="14849" max="14849" width="18.140625" style="147" customWidth="1"/>
    <col min="14850" max="14850" width="31.140625" style="147" customWidth="1"/>
    <col min="14851" max="14851" width="35.5703125" style="147" customWidth="1"/>
    <col min="14852" max="15104" width="9.140625" style="147"/>
    <col min="15105" max="15105" width="18.140625" style="147" customWidth="1"/>
    <col min="15106" max="15106" width="31.140625" style="147" customWidth="1"/>
    <col min="15107" max="15107" width="35.5703125" style="147" customWidth="1"/>
    <col min="15108" max="15360" width="9.140625" style="147"/>
    <col min="15361" max="15361" width="18.140625" style="147" customWidth="1"/>
    <col min="15362" max="15362" width="31.140625" style="147" customWidth="1"/>
    <col min="15363" max="15363" width="35.5703125" style="147" customWidth="1"/>
    <col min="15364" max="15616" width="9.140625" style="147"/>
    <col min="15617" max="15617" width="18.140625" style="147" customWidth="1"/>
    <col min="15618" max="15618" width="31.140625" style="147" customWidth="1"/>
    <col min="15619" max="15619" width="35.5703125" style="147" customWidth="1"/>
    <col min="15620" max="15872" width="9.140625" style="147"/>
    <col min="15873" max="15873" width="18.140625" style="147" customWidth="1"/>
    <col min="15874" max="15874" width="31.140625" style="147" customWidth="1"/>
    <col min="15875" max="15875" width="35.5703125" style="147" customWidth="1"/>
    <col min="15876" max="16128" width="9.140625" style="147"/>
    <col min="16129" max="16129" width="18.140625" style="147" customWidth="1"/>
    <col min="16130" max="16130" width="31.140625" style="147" customWidth="1"/>
    <col min="16131" max="16131" width="35.5703125" style="147" customWidth="1"/>
    <col min="16132" max="16384" width="9.140625" style="147"/>
  </cols>
  <sheetData>
    <row r="1" spans="1:7">
      <c r="A1" s="146"/>
      <c r="B1" s="146"/>
      <c r="C1" s="146"/>
    </row>
    <row r="2" spans="1:7">
      <c r="A2" s="146"/>
      <c r="B2" s="146"/>
      <c r="C2" s="146"/>
    </row>
    <row r="3" spans="1:7">
      <c r="A3" s="146"/>
      <c r="B3" s="146"/>
      <c r="C3" s="146"/>
    </row>
    <row r="4" spans="1:7">
      <c r="A4" s="146"/>
      <c r="B4" s="146"/>
      <c r="C4" s="148" t="s">
        <v>80</v>
      </c>
    </row>
    <row r="5" spans="1:7">
      <c r="A5" s="146"/>
      <c r="B5" s="146"/>
      <c r="C5" s="146"/>
    </row>
    <row r="6" spans="1:7">
      <c r="A6" s="146"/>
      <c r="B6" s="146"/>
      <c r="C6" s="146"/>
    </row>
    <row r="7" spans="1:7" ht="25.5" customHeight="1">
      <c r="A7" s="258" t="s">
        <v>81</v>
      </c>
      <c r="B7" s="258"/>
      <c r="C7" s="258"/>
    </row>
    <row r="8" spans="1:7" ht="15.75">
      <c r="A8" s="146"/>
      <c r="B8" s="146"/>
      <c r="C8" s="149" t="str">
        <f>'KURS BİLGİLERİ'!F19</f>
        <v>KAHRAMAN MARAŞ</v>
      </c>
      <c r="G8" s="150"/>
    </row>
    <row r="9" spans="1:7" ht="15.75">
      <c r="A9" s="151"/>
      <c r="B9" s="146"/>
      <c r="C9" s="146"/>
    </row>
    <row r="10" spans="1:7" ht="63.75" customHeight="1">
      <c r="A10" s="259" t="str">
        <f>CONCATENATE('KURS BİLGİLERİ'!F20," ","tarihleri arasında  Türkiye Atletizm Federasyonu tarafından"," ",'KURS BİLGİLERİ'!F19," ","İlinde açılacak olan Atletizm Hakem Kursuna katılmak istiyorum.")</f>
        <v>10.13.2014 tarihleri arasında  Türkiye Atletizm Federasyonu tarafından KAHRAMAN MARAŞ İlinde açılacak olan Atletizm Hakem Kursuna katılmak istiyorum.</v>
      </c>
      <c r="B10" s="259"/>
      <c r="C10" s="259"/>
    </row>
    <row r="11" spans="1:7" ht="49.5" customHeight="1">
      <c r="A11" s="260" t="s">
        <v>82</v>
      </c>
      <c r="B11" s="260"/>
      <c r="C11" s="260"/>
    </row>
    <row r="12" spans="1:7" ht="15.75">
      <c r="A12" s="151"/>
      <c r="B12" s="146"/>
      <c r="C12" s="146"/>
    </row>
    <row r="13" spans="1:7" ht="15.75">
      <c r="A13" s="151"/>
      <c r="B13" s="146"/>
      <c r="C13" s="146"/>
    </row>
    <row r="14" spans="1:7" ht="15.75">
      <c r="A14" s="146"/>
      <c r="B14" s="152" t="s">
        <v>83</v>
      </c>
      <c r="C14" s="146"/>
    </row>
    <row r="15" spans="1:7" ht="15.75">
      <c r="A15" s="146"/>
      <c r="B15" s="152" t="s">
        <v>8</v>
      </c>
      <c r="C15" s="146"/>
    </row>
    <row r="16" spans="1:7" ht="15.75">
      <c r="A16" s="151"/>
      <c r="B16" s="146"/>
      <c r="C16" s="146"/>
    </row>
    <row r="17" spans="1:3" ht="15.75">
      <c r="A17" s="151"/>
      <c r="B17" s="146"/>
      <c r="C17" s="146"/>
    </row>
    <row r="18" spans="1:3" ht="15.75">
      <c r="A18" s="151"/>
      <c r="B18" s="146"/>
      <c r="C18" s="146"/>
    </row>
    <row r="19" spans="1:3" ht="15.75">
      <c r="A19" s="152" t="s">
        <v>84</v>
      </c>
      <c r="B19" s="257"/>
      <c r="C19" s="257"/>
    </row>
    <row r="20" spans="1:3" ht="15.75">
      <c r="A20" s="152" t="s">
        <v>85</v>
      </c>
      <c r="B20" s="257"/>
      <c r="C20" s="257"/>
    </row>
    <row r="21" spans="1:3" ht="15.75">
      <c r="A21" s="152" t="s">
        <v>86</v>
      </c>
      <c r="B21" s="257"/>
      <c r="C21" s="257"/>
    </row>
    <row r="22" spans="1:3" ht="15.75">
      <c r="A22" s="151"/>
      <c r="B22" s="146"/>
      <c r="C22" s="146"/>
    </row>
    <row r="23" spans="1:3">
      <c r="A23" s="146"/>
      <c r="B23" s="146"/>
      <c r="C23" s="146"/>
    </row>
    <row r="24" spans="1:3">
      <c r="A24" s="146"/>
      <c r="B24" s="146"/>
      <c r="C24" s="146"/>
    </row>
    <row r="25" spans="1:3">
      <c r="A25" s="146"/>
      <c r="B25" s="146"/>
      <c r="C25" s="146"/>
    </row>
    <row r="26" spans="1:3">
      <c r="A26" s="146"/>
      <c r="B26" s="146"/>
      <c r="C26" s="146"/>
    </row>
    <row r="27" spans="1:3">
      <c r="A27" s="146"/>
      <c r="B27" s="146"/>
      <c r="C27" s="146"/>
    </row>
    <row r="28" spans="1:3">
      <c r="A28" s="146"/>
      <c r="B28" s="146"/>
      <c r="C28" s="146"/>
    </row>
    <row r="29" spans="1:3">
      <c r="A29" s="146"/>
      <c r="B29" s="146"/>
      <c r="C29" s="146"/>
    </row>
    <row r="30" spans="1:3">
      <c r="A30" s="146"/>
      <c r="B30" s="146"/>
      <c r="C30" s="146"/>
    </row>
    <row r="31" spans="1:3">
      <c r="A31" s="146"/>
      <c r="B31" s="146"/>
      <c r="C31" s="146"/>
    </row>
    <row r="32" spans="1:3">
      <c r="A32" s="146"/>
      <c r="B32" s="146"/>
      <c r="C32" s="146"/>
    </row>
    <row r="33" spans="1:3">
      <c r="A33" s="146"/>
      <c r="B33" s="146"/>
      <c r="C33" s="146"/>
    </row>
    <row r="34" spans="1:3">
      <c r="A34" s="146"/>
      <c r="B34" s="146"/>
      <c r="C34" s="146"/>
    </row>
    <row r="35" spans="1:3">
      <c r="A35" s="146"/>
      <c r="B35" s="146"/>
      <c r="C35" s="146"/>
    </row>
    <row r="36" spans="1:3">
      <c r="A36" s="146"/>
      <c r="B36" s="146"/>
      <c r="C36" s="146"/>
    </row>
    <row r="37" spans="1:3">
      <c r="A37" s="146"/>
      <c r="B37" s="146"/>
      <c r="C37" s="146"/>
    </row>
    <row r="38" spans="1:3">
      <c r="A38" s="146"/>
      <c r="B38" s="146"/>
      <c r="C38" s="146"/>
    </row>
  </sheetData>
  <mergeCells count="6">
    <mergeCell ref="B21:C21"/>
    <mergeCell ref="A7:C7"/>
    <mergeCell ref="A10:C10"/>
    <mergeCell ref="A11:C11"/>
    <mergeCell ref="B19:C19"/>
    <mergeCell ref="B20:C20"/>
  </mergeCells>
  <pageMargins left="0.7" right="0.28000000000000003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2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BİLGİLERİ'!B31</f>
        <v>19985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NAZİFE ŞEKER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42914132186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SAMİ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OSMANİYE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34707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seker_80@outlook.com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5456034637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ŞEKERDERE KÖYÜ NO: 65 OSMANİYE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NAZİFE ŞEKER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ayfa2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BİLGİLERİ'!B32</f>
        <v>19986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OSMAN ARIKMERT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20963052366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SÜLEYMAN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34742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mertosman.46@gmail.com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5453869503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DÖNGELE MAH.BAHAR S. NO:3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OSMAN ARIKMERT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ayfa2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BİLGİLERİ'!B33</f>
        <v>19987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OSMAN PAK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32923654060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ÜMMET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29823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smn_pak@hotmail.com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5543012407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HÜRRİYET MAH.5.SOK NO:6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OSMAN PAK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ayfa2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BİLGİLERİ'!B34</f>
        <v>19988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OSMAN YÜZTAŞ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20180118630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ÖMER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SİİRT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28976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ATLETİZM ANTRENÖRÜ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atlet.56@hotmail.com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5355081086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SİİRT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OSMAN YÜZTAŞ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4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ayfa3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BİLGİLERİ'!B35</f>
        <v>19989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ÖMER ÖZDEMİR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10912465682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ŞABAN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ADIYAMAN\KAHTA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34029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engulomer@gmail.com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5418924094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SAMSUN KARADENİZ ERKEK YURDU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ÖMER ÖZDEMİR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ayfa3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BİLGİLERİ'!B36</f>
        <v>19990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REMZİ ATAÇ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24440381826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ABDULLAH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AFŞİN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34344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remziatac@hotmail.com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5416288392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YENİŞEHİR MAH.8. SOK.NO:15\3 HALİS BEY APT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REMZİ ATAÇ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ayfa3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BİLGİLERİ'!B37</f>
        <v>19991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SEDA NUR ÖZCAN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53119341298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YAŞAR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MALATYA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34869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seda44442009@hotmail.com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5437458474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HAYRULLAH M.AZERBAYCAN B. BULVAR APT:6\31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SEDA NUR ÖZCAN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ayfa3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BİLGİLERİ'!B38</f>
        <v>19992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SELVER HENNEP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51883471456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BAYRAM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33156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er_ozer@hotmail.com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5325013347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ERKENEZ MAH.27.SOK.NO:76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SELVER HENNEP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ayfa3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BİLGİLERİ'!B39</f>
        <v>19993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SERAP AKKANAT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56152658132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ARİF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KADİRLİ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32638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>
        <f>IF(ISERROR(VLOOKUP($D5,'HAKEM BİLGİLERİ'!$B$8:$P$201,11,0)),"",(VLOOKUP($D5,'HAKEM BİLGİLERİ'!$B$8:$P$201,11,0)))</f>
        <v>0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5442590779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YAVER PAŞA MAH.12003 SK.NO:11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SERAP AKKANAT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3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ayfa3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BİLGİLERİ'!B40</f>
        <v>19994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SERKAN YILMAZ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10006495106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0" t="s">
        <v>44</v>
      </c>
      <c r="F14" s="381"/>
      <c r="G14" s="381"/>
      <c r="H14" s="382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HASAN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ADIYAMAN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34683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Doktor_672@hotmail.com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5432080010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0RH+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SAMSUN KARADENİZ ERKEK YURDU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SERKAN YILMAZ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2"/>
  <sheetViews>
    <sheetView view="pageBreakPreview" topLeftCell="A25" zoomScale="98" zoomScaleSheetLayoutView="98" workbookViewId="0">
      <selection activeCell="C43" sqref="C43"/>
    </sheetView>
  </sheetViews>
  <sheetFormatPr defaultRowHeight="15.75"/>
  <cols>
    <col min="1" max="1" width="26.85546875" style="172" customWidth="1"/>
    <col min="2" max="2" width="15.140625" style="173" customWidth="1"/>
    <col min="3" max="3" width="30.140625" style="174" customWidth="1"/>
    <col min="4" max="4" width="25.7109375" style="174" customWidth="1"/>
    <col min="5" max="256" width="9.140625" style="154"/>
    <col min="257" max="257" width="23.28515625" style="154" customWidth="1"/>
    <col min="258" max="258" width="15.140625" style="154" customWidth="1"/>
    <col min="259" max="259" width="30.140625" style="154" customWidth="1"/>
    <col min="260" max="260" width="25.7109375" style="154" customWidth="1"/>
    <col min="261" max="512" width="9.140625" style="154"/>
    <col min="513" max="513" width="23.28515625" style="154" customWidth="1"/>
    <col min="514" max="514" width="15.140625" style="154" customWidth="1"/>
    <col min="515" max="515" width="30.140625" style="154" customWidth="1"/>
    <col min="516" max="516" width="25.7109375" style="154" customWidth="1"/>
    <col min="517" max="768" width="9.140625" style="154"/>
    <col min="769" max="769" width="23.28515625" style="154" customWidth="1"/>
    <col min="770" max="770" width="15.140625" style="154" customWidth="1"/>
    <col min="771" max="771" width="30.140625" style="154" customWidth="1"/>
    <col min="772" max="772" width="25.7109375" style="154" customWidth="1"/>
    <col min="773" max="1024" width="9.140625" style="154"/>
    <col min="1025" max="1025" width="23.28515625" style="154" customWidth="1"/>
    <col min="1026" max="1026" width="15.140625" style="154" customWidth="1"/>
    <col min="1027" max="1027" width="30.140625" style="154" customWidth="1"/>
    <col min="1028" max="1028" width="25.7109375" style="154" customWidth="1"/>
    <col min="1029" max="1280" width="9.140625" style="154"/>
    <col min="1281" max="1281" width="23.28515625" style="154" customWidth="1"/>
    <col min="1282" max="1282" width="15.140625" style="154" customWidth="1"/>
    <col min="1283" max="1283" width="30.140625" style="154" customWidth="1"/>
    <col min="1284" max="1284" width="25.7109375" style="154" customWidth="1"/>
    <col min="1285" max="1536" width="9.140625" style="154"/>
    <col min="1537" max="1537" width="23.28515625" style="154" customWidth="1"/>
    <col min="1538" max="1538" width="15.140625" style="154" customWidth="1"/>
    <col min="1539" max="1539" width="30.140625" style="154" customWidth="1"/>
    <col min="1540" max="1540" width="25.7109375" style="154" customWidth="1"/>
    <col min="1541" max="1792" width="9.140625" style="154"/>
    <col min="1793" max="1793" width="23.28515625" style="154" customWidth="1"/>
    <col min="1794" max="1794" width="15.140625" style="154" customWidth="1"/>
    <col min="1795" max="1795" width="30.140625" style="154" customWidth="1"/>
    <col min="1796" max="1796" width="25.7109375" style="154" customWidth="1"/>
    <col min="1797" max="2048" width="9.140625" style="154"/>
    <col min="2049" max="2049" width="23.28515625" style="154" customWidth="1"/>
    <col min="2050" max="2050" width="15.140625" style="154" customWidth="1"/>
    <col min="2051" max="2051" width="30.140625" style="154" customWidth="1"/>
    <col min="2052" max="2052" width="25.7109375" style="154" customWidth="1"/>
    <col min="2053" max="2304" width="9.140625" style="154"/>
    <col min="2305" max="2305" width="23.28515625" style="154" customWidth="1"/>
    <col min="2306" max="2306" width="15.140625" style="154" customWidth="1"/>
    <col min="2307" max="2307" width="30.140625" style="154" customWidth="1"/>
    <col min="2308" max="2308" width="25.7109375" style="154" customWidth="1"/>
    <col min="2309" max="2560" width="9.140625" style="154"/>
    <col min="2561" max="2561" width="23.28515625" style="154" customWidth="1"/>
    <col min="2562" max="2562" width="15.140625" style="154" customWidth="1"/>
    <col min="2563" max="2563" width="30.140625" style="154" customWidth="1"/>
    <col min="2564" max="2564" width="25.7109375" style="154" customWidth="1"/>
    <col min="2565" max="2816" width="9.140625" style="154"/>
    <col min="2817" max="2817" width="23.28515625" style="154" customWidth="1"/>
    <col min="2818" max="2818" width="15.140625" style="154" customWidth="1"/>
    <col min="2819" max="2819" width="30.140625" style="154" customWidth="1"/>
    <col min="2820" max="2820" width="25.7109375" style="154" customWidth="1"/>
    <col min="2821" max="3072" width="9.140625" style="154"/>
    <col min="3073" max="3073" width="23.28515625" style="154" customWidth="1"/>
    <col min="3074" max="3074" width="15.140625" style="154" customWidth="1"/>
    <col min="3075" max="3075" width="30.140625" style="154" customWidth="1"/>
    <col min="3076" max="3076" width="25.7109375" style="154" customWidth="1"/>
    <col min="3077" max="3328" width="9.140625" style="154"/>
    <col min="3329" max="3329" width="23.28515625" style="154" customWidth="1"/>
    <col min="3330" max="3330" width="15.140625" style="154" customWidth="1"/>
    <col min="3331" max="3331" width="30.140625" style="154" customWidth="1"/>
    <col min="3332" max="3332" width="25.7109375" style="154" customWidth="1"/>
    <col min="3333" max="3584" width="9.140625" style="154"/>
    <col min="3585" max="3585" width="23.28515625" style="154" customWidth="1"/>
    <col min="3586" max="3586" width="15.140625" style="154" customWidth="1"/>
    <col min="3587" max="3587" width="30.140625" style="154" customWidth="1"/>
    <col min="3588" max="3588" width="25.7109375" style="154" customWidth="1"/>
    <col min="3589" max="3840" width="9.140625" style="154"/>
    <col min="3841" max="3841" width="23.28515625" style="154" customWidth="1"/>
    <col min="3842" max="3842" width="15.140625" style="154" customWidth="1"/>
    <col min="3843" max="3843" width="30.140625" style="154" customWidth="1"/>
    <col min="3844" max="3844" width="25.7109375" style="154" customWidth="1"/>
    <col min="3845" max="4096" width="9.140625" style="154"/>
    <col min="4097" max="4097" width="23.28515625" style="154" customWidth="1"/>
    <col min="4098" max="4098" width="15.140625" style="154" customWidth="1"/>
    <col min="4099" max="4099" width="30.140625" style="154" customWidth="1"/>
    <col min="4100" max="4100" width="25.7109375" style="154" customWidth="1"/>
    <col min="4101" max="4352" width="9.140625" style="154"/>
    <col min="4353" max="4353" width="23.28515625" style="154" customWidth="1"/>
    <col min="4354" max="4354" width="15.140625" style="154" customWidth="1"/>
    <col min="4355" max="4355" width="30.140625" style="154" customWidth="1"/>
    <col min="4356" max="4356" width="25.7109375" style="154" customWidth="1"/>
    <col min="4357" max="4608" width="9.140625" style="154"/>
    <col min="4609" max="4609" width="23.28515625" style="154" customWidth="1"/>
    <col min="4610" max="4610" width="15.140625" style="154" customWidth="1"/>
    <col min="4611" max="4611" width="30.140625" style="154" customWidth="1"/>
    <col min="4612" max="4612" width="25.7109375" style="154" customWidth="1"/>
    <col min="4613" max="4864" width="9.140625" style="154"/>
    <col min="4865" max="4865" width="23.28515625" style="154" customWidth="1"/>
    <col min="4866" max="4866" width="15.140625" style="154" customWidth="1"/>
    <col min="4867" max="4867" width="30.140625" style="154" customWidth="1"/>
    <col min="4868" max="4868" width="25.7109375" style="154" customWidth="1"/>
    <col min="4869" max="5120" width="9.140625" style="154"/>
    <col min="5121" max="5121" width="23.28515625" style="154" customWidth="1"/>
    <col min="5122" max="5122" width="15.140625" style="154" customWidth="1"/>
    <col min="5123" max="5123" width="30.140625" style="154" customWidth="1"/>
    <col min="5124" max="5124" width="25.7109375" style="154" customWidth="1"/>
    <col min="5125" max="5376" width="9.140625" style="154"/>
    <col min="5377" max="5377" width="23.28515625" style="154" customWidth="1"/>
    <col min="5378" max="5378" width="15.140625" style="154" customWidth="1"/>
    <col min="5379" max="5379" width="30.140625" style="154" customWidth="1"/>
    <col min="5380" max="5380" width="25.7109375" style="154" customWidth="1"/>
    <col min="5381" max="5632" width="9.140625" style="154"/>
    <col min="5633" max="5633" width="23.28515625" style="154" customWidth="1"/>
    <col min="5634" max="5634" width="15.140625" style="154" customWidth="1"/>
    <col min="5635" max="5635" width="30.140625" style="154" customWidth="1"/>
    <col min="5636" max="5636" width="25.7109375" style="154" customWidth="1"/>
    <col min="5637" max="5888" width="9.140625" style="154"/>
    <col min="5889" max="5889" width="23.28515625" style="154" customWidth="1"/>
    <col min="5890" max="5890" width="15.140625" style="154" customWidth="1"/>
    <col min="5891" max="5891" width="30.140625" style="154" customWidth="1"/>
    <col min="5892" max="5892" width="25.7109375" style="154" customWidth="1"/>
    <col min="5893" max="6144" width="9.140625" style="154"/>
    <col min="6145" max="6145" width="23.28515625" style="154" customWidth="1"/>
    <col min="6146" max="6146" width="15.140625" style="154" customWidth="1"/>
    <col min="6147" max="6147" width="30.140625" style="154" customWidth="1"/>
    <col min="6148" max="6148" width="25.7109375" style="154" customWidth="1"/>
    <col min="6149" max="6400" width="9.140625" style="154"/>
    <col min="6401" max="6401" width="23.28515625" style="154" customWidth="1"/>
    <col min="6402" max="6402" width="15.140625" style="154" customWidth="1"/>
    <col min="6403" max="6403" width="30.140625" style="154" customWidth="1"/>
    <col min="6404" max="6404" width="25.7109375" style="154" customWidth="1"/>
    <col min="6405" max="6656" width="9.140625" style="154"/>
    <col min="6657" max="6657" width="23.28515625" style="154" customWidth="1"/>
    <col min="6658" max="6658" width="15.140625" style="154" customWidth="1"/>
    <col min="6659" max="6659" width="30.140625" style="154" customWidth="1"/>
    <col min="6660" max="6660" width="25.7109375" style="154" customWidth="1"/>
    <col min="6661" max="6912" width="9.140625" style="154"/>
    <col min="6913" max="6913" width="23.28515625" style="154" customWidth="1"/>
    <col min="6914" max="6914" width="15.140625" style="154" customWidth="1"/>
    <col min="6915" max="6915" width="30.140625" style="154" customWidth="1"/>
    <col min="6916" max="6916" width="25.7109375" style="154" customWidth="1"/>
    <col min="6917" max="7168" width="9.140625" style="154"/>
    <col min="7169" max="7169" width="23.28515625" style="154" customWidth="1"/>
    <col min="7170" max="7170" width="15.140625" style="154" customWidth="1"/>
    <col min="7171" max="7171" width="30.140625" style="154" customWidth="1"/>
    <col min="7172" max="7172" width="25.7109375" style="154" customWidth="1"/>
    <col min="7173" max="7424" width="9.140625" style="154"/>
    <col min="7425" max="7425" width="23.28515625" style="154" customWidth="1"/>
    <col min="7426" max="7426" width="15.140625" style="154" customWidth="1"/>
    <col min="7427" max="7427" width="30.140625" style="154" customWidth="1"/>
    <col min="7428" max="7428" width="25.7109375" style="154" customWidth="1"/>
    <col min="7429" max="7680" width="9.140625" style="154"/>
    <col min="7681" max="7681" width="23.28515625" style="154" customWidth="1"/>
    <col min="7682" max="7682" width="15.140625" style="154" customWidth="1"/>
    <col min="7683" max="7683" width="30.140625" style="154" customWidth="1"/>
    <col min="7684" max="7684" width="25.7109375" style="154" customWidth="1"/>
    <col min="7685" max="7936" width="9.140625" style="154"/>
    <col min="7937" max="7937" width="23.28515625" style="154" customWidth="1"/>
    <col min="7938" max="7938" width="15.140625" style="154" customWidth="1"/>
    <col min="7939" max="7939" width="30.140625" style="154" customWidth="1"/>
    <col min="7940" max="7940" width="25.7109375" style="154" customWidth="1"/>
    <col min="7941" max="8192" width="9.140625" style="154"/>
    <col min="8193" max="8193" width="23.28515625" style="154" customWidth="1"/>
    <col min="8194" max="8194" width="15.140625" style="154" customWidth="1"/>
    <col min="8195" max="8195" width="30.140625" style="154" customWidth="1"/>
    <col min="8196" max="8196" width="25.7109375" style="154" customWidth="1"/>
    <col min="8197" max="8448" width="9.140625" style="154"/>
    <col min="8449" max="8449" width="23.28515625" style="154" customWidth="1"/>
    <col min="8450" max="8450" width="15.140625" style="154" customWidth="1"/>
    <col min="8451" max="8451" width="30.140625" style="154" customWidth="1"/>
    <col min="8452" max="8452" width="25.7109375" style="154" customWidth="1"/>
    <col min="8453" max="8704" width="9.140625" style="154"/>
    <col min="8705" max="8705" width="23.28515625" style="154" customWidth="1"/>
    <col min="8706" max="8706" width="15.140625" style="154" customWidth="1"/>
    <col min="8707" max="8707" width="30.140625" style="154" customWidth="1"/>
    <col min="8708" max="8708" width="25.7109375" style="154" customWidth="1"/>
    <col min="8709" max="8960" width="9.140625" style="154"/>
    <col min="8961" max="8961" width="23.28515625" style="154" customWidth="1"/>
    <col min="8962" max="8962" width="15.140625" style="154" customWidth="1"/>
    <col min="8963" max="8963" width="30.140625" style="154" customWidth="1"/>
    <col min="8964" max="8964" width="25.7109375" style="154" customWidth="1"/>
    <col min="8965" max="9216" width="9.140625" style="154"/>
    <col min="9217" max="9217" width="23.28515625" style="154" customWidth="1"/>
    <col min="9218" max="9218" width="15.140625" style="154" customWidth="1"/>
    <col min="9219" max="9219" width="30.140625" style="154" customWidth="1"/>
    <col min="9220" max="9220" width="25.7109375" style="154" customWidth="1"/>
    <col min="9221" max="9472" width="9.140625" style="154"/>
    <col min="9473" max="9473" width="23.28515625" style="154" customWidth="1"/>
    <col min="9474" max="9474" width="15.140625" style="154" customWidth="1"/>
    <col min="9475" max="9475" width="30.140625" style="154" customWidth="1"/>
    <col min="9476" max="9476" width="25.7109375" style="154" customWidth="1"/>
    <col min="9477" max="9728" width="9.140625" style="154"/>
    <col min="9729" max="9729" width="23.28515625" style="154" customWidth="1"/>
    <col min="9730" max="9730" width="15.140625" style="154" customWidth="1"/>
    <col min="9731" max="9731" width="30.140625" style="154" customWidth="1"/>
    <col min="9732" max="9732" width="25.7109375" style="154" customWidth="1"/>
    <col min="9733" max="9984" width="9.140625" style="154"/>
    <col min="9985" max="9985" width="23.28515625" style="154" customWidth="1"/>
    <col min="9986" max="9986" width="15.140625" style="154" customWidth="1"/>
    <col min="9987" max="9987" width="30.140625" style="154" customWidth="1"/>
    <col min="9988" max="9988" width="25.7109375" style="154" customWidth="1"/>
    <col min="9989" max="10240" width="9.140625" style="154"/>
    <col min="10241" max="10241" width="23.28515625" style="154" customWidth="1"/>
    <col min="10242" max="10242" width="15.140625" style="154" customWidth="1"/>
    <col min="10243" max="10243" width="30.140625" style="154" customWidth="1"/>
    <col min="10244" max="10244" width="25.7109375" style="154" customWidth="1"/>
    <col min="10245" max="10496" width="9.140625" style="154"/>
    <col min="10497" max="10497" width="23.28515625" style="154" customWidth="1"/>
    <col min="10498" max="10498" width="15.140625" style="154" customWidth="1"/>
    <col min="10499" max="10499" width="30.140625" style="154" customWidth="1"/>
    <col min="10500" max="10500" width="25.7109375" style="154" customWidth="1"/>
    <col min="10501" max="10752" width="9.140625" style="154"/>
    <col min="10753" max="10753" width="23.28515625" style="154" customWidth="1"/>
    <col min="10754" max="10754" width="15.140625" style="154" customWidth="1"/>
    <col min="10755" max="10755" width="30.140625" style="154" customWidth="1"/>
    <col min="10756" max="10756" width="25.7109375" style="154" customWidth="1"/>
    <col min="10757" max="11008" width="9.140625" style="154"/>
    <col min="11009" max="11009" width="23.28515625" style="154" customWidth="1"/>
    <col min="11010" max="11010" width="15.140625" style="154" customWidth="1"/>
    <col min="11011" max="11011" width="30.140625" style="154" customWidth="1"/>
    <col min="11012" max="11012" width="25.7109375" style="154" customWidth="1"/>
    <col min="11013" max="11264" width="9.140625" style="154"/>
    <col min="11265" max="11265" width="23.28515625" style="154" customWidth="1"/>
    <col min="11266" max="11266" width="15.140625" style="154" customWidth="1"/>
    <col min="11267" max="11267" width="30.140625" style="154" customWidth="1"/>
    <col min="11268" max="11268" width="25.7109375" style="154" customWidth="1"/>
    <col min="11269" max="11520" width="9.140625" style="154"/>
    <col min="11521" max="11521" width="23.28515625" style="154" customWidth="1"/>
    <col min="11522" max="11522" width="15.140625" style="154" customWidth="1"/>
    <col min="11523" max="11523" width="30.140625" style="154" customWidth="1"/>
    <col min="11524" max="11524" width="25.7109375" style="154" customWidth="1"/>
    <col min="11525" max="11776" width="9.140625" style="154"/>
    <col min="11777" max="11777" width="23.28515625" style="154" customWidth="1"/>
    <col min="11778" max="11778" width="15.140625" style="154" customWidth="1"/>
    <col min="11779" max="11779" width="30.140625" style="154" customWidth="1"/>
    <col min="11780" max="11780" width="25.7109375" style="154" customWidth="1"/>
    <col min="11781" max="12032" width="9.140625" style="154"/>
    <col min="12033" max="12033" width="23.28515625" style="154" customWidth="1"/>
    <col min="12034" max="12034" width="15.140625" style="154" customWidth="1"/>
    <col min="12035" max="12035" width="30.140625" style="154" customWidth="1"/>
    <col min="12036" max="12036" width="25.7109375" style="154" customWidth="1"/>
    <col min="12037" max="12288" width="9.140625" style="154"/>
    <col min="12289" max="12289" width="23.28515625" style="154" customWidth="1"/>
    <col min="12290" max="12290" width="15.140625" style="154" customWidth="1"/>
    <col min="12291" max="12291" width="30.140625" style="154" customWidth="1"/>
    <col min="12292" max="12292" width="25.7109375" style="154" customWidth="1"/>
    <col min="12293" max="12544" width="9.140625" style="154"/>
    <col min="12545" max="12545" width="23.28515625" style="154" customWidth="1"/>
    <col min="12546" max="12546" width="15.140625" style="154" customWidth="1"/>
    <col min="12547" max="12547" width="30.140625" style="154" customWidth="1"/>
    <col min="12548" max="12548" width="25.7109375" style="154" customWidth="1"/>
    <col min="12549" max="12800" width="9.140625" style="154"/>
    <col min="12801" max="12801" width="23.28515625" style="154" customWidth="1"/>
    <col min="12802" max="12802" width="15.140625" style="154" customWidth="1"/>
    <col min="12803" max="12803" width="30.140625" style="154" customWidth="1"/>
    <col min="12804" max="12804" width="25.7109375" style="154" customWidth="1"/>
    <col min="12805" max="13056" width="9.140625" style="154"/>
    <col min="13057" max="13057" width="23.28515625" style="154" customWidth="1"/>
    <col min="13058" max="13058" width="15.140625" style="154" customWidth="1"/>
    <col min="13059" max="13059" width="30.140625" style="154" customWidth="1"/>
    <col min="13060" max="13060" width="25.7109375" style="154" customWidth="1"/>
    <col min="13061" max="13312" width="9.140625" style="154"/>
    <col min="13313" max="13313" width="23.28515625" style="154" customWidth="1"/>
    <col min="13314" max="13314" width="15.140625" style="154" customWidth="1"/>
    <col min="13315" max="13315" width="30.140625" style="154" customWidth="1"/>
    <col min="13316" max="13316" width="25.7109375" style="154" customWidth="1"/>
    <col min="13317" max="13568" width="9.140625" style="154"/>
    <col min="13569" max="13569" width="23.28515625" style="154" customWidth="1"/>
    <col min="13570" max="13570" width="15.140625" style="154" customWidth="1"/>
    <col min="13571" max="13571" width="30.140625" style="154" customWidth="1"/>
    <col min="13572" max="13572" width="25.7109375" style="154" customWidth="1"/>
    <col min="13573" max="13824" width="9.140625" style="154"/>
    <col min="13825" max="13825" width="23.28515625" style="154" customWidth="1"/>
    <col min="13826" max="13826" width="15.140625" style="154" customWidth="1"/>
    <col min="13827" max="13827" width="30.140625" style="154" customWidth="1"/>
    <col min="13828" max="13828" width="25.7109375" style="154" customWidth="1"/>
    <col min="13829" max="14080" width="9.140625" style="154"/>
    <col min="14081" max="14081" width="23.28515625" style="154" customWidth="1"/>
    <col min="14082" max="14082" width="15.140625" style="154" customWidth="1"/>
    <col min="14083" max="14083" width="30.140625" style="154" customWidth="1"/>
    <col min="14084" max="14084" width="25.7109375" style="154" customWidth="1"/>
    <col min="14085" max="14336" width="9.140625" style="154"/>
    <col min="14337" max="14337" width="23.28515625" style="154" customWidth="1"/>
    <col min="14338" max="14338" width="15.140625" style="154" customWidth="1"/>
    <col min="14339" max="14339" width="30.140625" style="154" customWidth="1"/>
    <col min="14340" max="14340" width="25.7109375" style="154" customWidth="1"/>
    <col min="14341" max="14592" width="9.140625" style="154"/>
    <col min="14593" max="14593" width="23.28515625" style="154" customWidth="1"/>
    <col min="14594" max="14594" width="15.140625" style="154" customWidth="1"/>
    <col min="14595" max="14595" width="30.140625" style="154" customWidth="1"/>
    <col min="14596" max="14596" width="25.7109375" style="154" customWidth="1"/>
    <col min="14597" max="14848" width="9.140625" style="154"/>
    <col min="14849" max="14849" width="23.28515625" style="154" customWidth="1"/>
    <col min="14850" max="14850" width="15.140625" style="154" customWidth="1"/>
    <col min="14851" max="14851" width="30.140625" style="154" customWidth="1"/>
    <col min="14852" max="14852" width="25.7109375" style="154" customWidth="1"/>
    <col min="14853" max="15104" width="9.140625" style="154"/>
    <col min="15105" max="15105" width="23.28515625" style="154" customWidth="1"/>
    <col min="15106" max="15106" width="15.140625" style="154" customWidth="1"/>
    <col min="15107" max="15107" width="30.140625" style="154" customWidth="1"/>
    <col min="15108" max="15108" width="25.7109375" style="154" customWidth="1"/>
    <col min="15109" max="15360" width="9.140625" style="154"/>
    <col min="15361" max="15361" width="23.28515625" style="154" customWidth="1"/>
    <col min="15362" max="15362" width="15.140625" style="154" customWidth="1"/>
    <col min="15363" max="15363" width="30.140625" style="154" customWidth="1"/>
    <col min="15364" max="15364" width="25.7109375" style="154" customWidth="1"/>
    <col min="15365" max="15616" width="9.140625" style="154"/>
    <col min="15617" max="15617" width="23.28515625" style="154" customWidth="1"/>
    <col min="15618" max="15618" width="15.140625" style="154" customWidth="1"/>
    <col min="15619" max="15619" width="30.140625" style="154" customWidth="1"/>
    <col min="15620" max="15620" width="25.7109375" style="154" customWidth="1"/>
    <col min="15621" max="15872" width="9.140625" style="154"/>
    <col min="15873" max="15873" width="23.28515625" style="154" customWidth="1"/>
    <col min="15874" max="15874" width="15.140625" style="154" customWidth="1"/>
    <col min="15875" max="15875" width="30.140625" style="154" customWidth="1"/>
    <col min="15876" max="15876" width="25.7109375" style="154" customWidth="1"/>
    <col min="15877" max="16128" width="9.140625" style="154"/>
    <col min="16129" max="16129" width="23.28515625" style="154" customWidth="1"/>
    <col min="16130" max="16130" width="15.140625" style="154" customWidth="1"/>
    <col min="16131" max="16131" width="30.140625" style="154" customWidth="1"/>
    <col min="16132" max="16132" width="25.7109375" style="154" customWidth="1"/>
    <col min="16133" max="16384" width="9.140625" style="154"/>
  </cols>
  <sheetData>
    <row r="1" spans="1:9" ht="21.75" customHeight="1">
      <c r="A1" s="153" t="s">
        <v>87</v>
      </c>
      <c r="B1" s="264" t="str">
        <f>'KURS BİLGİLERİ'!F19</f>
        <v>KAHRAMAN MARAŞ</v>
      </c>
      <c r="C1" s="264"/>
      <c r="D1" s="153"/>
    </row>
    <row r="2" spans="1:9" ht="21.75" customHeight="1">
      <c r="A2" s="153" t="s">
        <v>88</v>
      </c>
      <c r="B2" s="265" t="str">
        <f>'KURS BİLGİLERİ'!F20</f>
        <v>10.13.2014</v>
      </c>
      <c r="C2" s="265"/>
      <c r="D2" s="153"/>
    </row>
    <row r="3" spans="1:9" ht="18.75" customHeight="1">
      <c r="A3" s="266" t="s">
        <v>89</v>
      </c>
      <c r="B3" s="266"/>
      <c r="C3" s="266"/>
      <c r="D3" s="266"/>
      <c r="G3" s="155"/>
    </row>
    <row r="4" spans="1:9" ht="22.5" customHeight="1">
      <c r="A4" s="156" t="s">
        <v>90</v>
      </c>
      <c r="B4" s="157" t="s">
        <v>91</v>
      </c>
      <c r="C4" s="157" t="s">
        <v>92</v>
      </c>
      <c r="D4" s="158"/>
      <c r="G4" s="155"/>
    </row>
    <row r="5" spans="1:9" ht="21.75" customHeight="1">
      <c r="A5" s="267" t="s">
        <v>137</v>
      </c>
      <c r="B5" s="159" t="s">
        <v>93</v>
      </c>
      <c r="C5" s="262" t="s">
        <v>94</v>
      </c>
      <c r="D5" s="262"/>
      <c r="F5" s="261"/>
      <c r="G5" s="261"/>
      <c r="H5" s="160"/>
    </row>
    <row r="6" spans="1:9" ht="21.75" customHeight="1">
      <c r="A6" s="268"/>
      <c r="B6" s="159" t="s">
        <v>95</v>
      </c>
      <c r="C6" s="262" t="s">
        <v>96</v>
      </c>
      <c r="D6" s="262"/>
      <c r="F6" s="263"/>
      <c r="G6" s="263"/>
      <c r="H6" s="263"/>
      <c r="I6" s="263"/>
    </row>
    <row r="7" spans="1:9" ht="33.75" customHeight="1">
      <c r="A7" s="268"/>
      <c r="B7" s="159" t="s">
        <v>97</v>
      </c>
      <c r="C7" s="262" t="s">
        <v>98</v>
      </c>
      <c r="D7" s="262"/>
      <c r="F7" s="161"/>
      <c r="G7" s="161"/>
      <c r="H7" s="161"/>
    </row>
    <row r="8" spans="1:9" ht="33.75" customHeight="1">
      <c r="A8" s="269"/>
      <c r="B8" s="159" t="s">
        <v>99</v>
      </c>
      <c r="C8" s="262" t="s">
        <v>100</v>
      </c>
      <c r="D8" s="262"/>
      <c r="F8" s="263"/>
      <c r="G8" s="263"/>
      <c r="H8" s="161"/>
    </row>
    <row r="9" spans="1:9" ht="21.75" customHeight="1">
      <c r="A9" s="272" t="s">
        <v>138</v>
      </c>
      <c r="B9" s="162" t="s">
        <v>101</v>
      </c>
      <c r="C9" s="275" t="s">
        <v>102</v>
      </c>
      <c r="D9" s="276"/>
      <c r="F9" s="263"/>
      <c r="G9" s="263"/>
      <c r="H9" s="161"/>
    </row>
    <row r="10" spans="1:9" ht="21.75" customHeight="1">
      <c r="A10" s="273"/>
      <c r="B10" s="159" t="s">
        <v>103</v>
      </c>
      <c r="C10" s="262" t="s">
        <v>104</v>
      </c>
      <c r="D10" s="277"/>
      <c r="F10" s="161"/>
      <c r="G10" s="161"/>
      <c r="H10" s="161"/>
    </row>
    <row r="11" spans="1:9" ht="21.75" customHeight="1">
      <c r="A11" s="273"/>
      <c r="B11" s="159" t="s">
        <v>105</v>
      </c>
      <c r="C11" s="262" t="s">
        <v>106</v>
      </c>
      <c r="D11" s="277"/>
      <c r="F11" s="263"/>
      <c r="G11" s="263"/>
      <c r="H11" s="263"/>
      <c r="I11" s="263"/>
    </row>
    <row r="12" spans="1:9" ht="21.75" customHeight="1">
      <c r="A12" s="273"/>
      <c r="B12" s="159" t="s">
        <v>107</v>
      </c>
      <c r="C12" s="262" t="s">
        <v>108</v>
      </c>
      <c r="D12" s="277"/>
      <c r="F12" s="263"/>
      <c r="G12" s="263"/>
      <c r="H12" s="161"/>
    </row>
    <row r="13" spans="1:9" ht="21.75" customHeight="1">
      <c r="A13" s="273"/>
      <c r="B13" s="159" t="s">
        <v>93</v>
      </c>
      <c r="C13" s="262" t="s">
        <v>109</v>
      </c>
      <c r="D13" s="277"/>
      <c r="F13" s="161"/>
      <c r="G13" s="161"/>
      <c r="H13" s="161"/>
    </row>
    <row r="14" spans="1:9" ht="21.75" customHeight="1">
      <c r="A14" s="273"/>
      <c r="B14" s="159" t="s">
        <v>95</v>
      </c>
      <c r="C14" s="262" t="s">
        <v>110</v>
      </c>
      <c r="D14" s="277"/>
      <c r="F14" s="263"/>
      <c r="G14" s="263"/>
      <c r="H14" s="161"/>
    </row>
    <row r="15" spans="1:9" ht="36" customHeight="1">
      <c r="A15" s="273"/>
      <c r="B15" s="159" t="s">
        <v>97</v>
      </c>
      <c r="C15" s="262" t="s">
        <v>111</v>
      </c>
      <c r="D15" s="277"/>
      <c r="F15" s="163"/>
      <c r="G15" s="163"/>
      <c r="H15" s="161"/>
    </row>
    <row r="16" spans="1:9" ht="21.75" customHeight="1">
      <c r="A16" s="273"/>
      <c r="B16" s="159" t="s">
        <v>99</v>
      </c>
      <c r="C16" s="262" t="s">
        <v>112</v>
      </c>
      <c r="D16" s="277"/>
      <c r="F16" s="163"/>
      <c r="G16" s="161"/>
      <c r="H16" s="161"/>
    </row>
    <row r="17" spans="1:9" ht="33.75" customHeight="1">
      <c r="A17" s="273"/>
      <c r="B17" s="159" t="s">
        <v>113</v>
      </c>
      <c r="C17" s="262" t="s">
        <v>114</v>
      </c>
      <c r="D17" s="277"/>
      <c r="F17" s="161"/>
      <c r="G17" s="161"/>
      <c r="H17" s="161"/>
    </row>
    <row r="18" spans="1:9" ht="21.75" customHeight="1" thickBot="1">
      <c r="A18" s="274"/>
      <c r="B18" s="164" t="s">
        <v>115</v>
      </c>
      <c r="C18" s="270" t="s">
        <v>116</v>
      </c>
      <c r="D18" s="271"/>
      <c r="F18" s="161"/>
      <c r="G18" s="161"/>
      <c r="H18" s="161"/>
    </row>
    <row r="19" spans="1:9" ht="31.5" customHeight="1">
      <c r="A19" s="278" t="s">
        <v>139</v>
      </c>
      <c r="B19" s="165" t="s">
        <v>101</v>
      </c>
      <c r="C19" s="279" t="s">
        <v>117</v>
      </c>
      <c r="D19" s="280"/>
      <c r="F19" s="163"/>
      <c r="G19" s="163"/>
      <c r="H19" s="161"/>
    </row>
    <row r="20" spans="1:9" ht="21.75" customHeight="1">
      <c r="A20" s="273"/>
      <c r="B20" s="159" t="s">
        <v>103</v>
      </c>
      <c r="C20" s="281" t="s">
        <v>118</v>
      </c>
      <c r="D20" s="282"/>
      <c r="F20" s="163"/>
      <c r="G20" s="161"/>
      <c r="H20" s="161"/>
    </row>
    <row r="21" spans="1:9" ht="21.75" customHeight="1">
      <c r="A21" s="273"/>
      <c r="B21" s="159" t="s">
        <v>105</v>
      </c>
      <c r="C21" s="283" t="s">
        <v>119</v>
      </c>
      <c r="D21" s="284"/>
      <c r="F21" s="163"/>
      <c r="G21" s="161"/>
      <c r="H21" s="161"/>
    </row>
    <row r="22" spans="1:9" ht="21.75" customHeight="1">
      <c r="A22" s="273"/>
      <c r="B22" s="159" t="s">
        <v>120</v>
      </c>
      <c r="C22" s="285" t="s">
        <v>121</v>
      </c>
      <c r="D22" s="286"/>
      <c r="F22" s="163"/>
      <c r="G22" s="163"/>
      <c r="H22" s="163"/>
      <c r="I22" s="163"/>
    </row>
    <row r="23" spans="1:9" ht="36" customHeight="1">
      <c r="A23" s="273"/>
      <c r="B23" s="159" t="s">
        <v>122</v>
      </c>
      <c r="C23" s="287" t="s">
        <v>123</v>
      </c>
      <c r="D23" s="288"/>
      <c r="F23" s="161"/>
      <c r="G23" s="161"/>
      <c r="H23" s="161"/>
    </row>
    <row r="24" spans="1:9" ht="21.75" customHeight="1">
      <c r="A24" s="273"/>
      <c r="B24" s="159" t="s">
        <v>124</v>
      </c>
      <c r="C24" s="287" t="s">
        <v>125</v>
      </c>
      <c r="D24" s="288"/>
      <c r="F24" s="163"/>
      <c r="G24" s="163"/>
      <c r="H24" s="161"/>
    </row>
    <row r="25" spans="1:9" ht="21.75" customHeight="1" thickBot="1">
      <c r="A25" s="273"/>
      <c r="B25" s="164" t="s">
        <v>126</v>
      </c>
      <c r="C25" s="289" t="s">
        <v>125</v>
      </c>
      <c r="D25" s="290"/>
      <c r="F25" s="163"/>
      <c r="G25" s="163"/>
      <c r="H25" s="161"/>
    </row>
    <row r="26" spans="1:9" ht="21.75" customHeight="1">
      <c r="A26" s="293" t="s">
        <v>140</v>
      </c>
      <c r="B26" s="166" t="s">
        <v>101</v>
      </c>
      <c r="C26" s="295" t="s">
        <v>127</v>
      </c>
      <c r="D26" s="296"/>
      <c r="F26" s="163"/>
      <c r="G26" s="163"/>
      <c r="H26" s="161"/>
    </row>
    <row r="27" spans="1:9" ht="36" customHeight="1">
      <c r="A27" s="294"/>
      <c r="B27" s="167" t="s">
        <v>103</v>
      </c>
      <c r="C27" s="297" t="s">
        <v>127</v>
      </c>
      <c r="D27" s="298"/>
      <c r="F27" s="161"/>
      <c r="G27" s="161"/>
      <c r="H27" s="161"/>
    </row>
    <row r="28" spans="1:9" ht="21.75" customHeight="1">
      <c r="A28" s="294"/>
      <c r="B28" s="167" t="s">
        <v>105</v>
      </c>
      <c r="C28" s="299" t="s">
        <v>128</v>
      </c>
      <c r="D28" s="300"/>
      <c r="F28" s="161"/>
      <c r="G28" s="161"/>
      <c r="H28" s="161"/>
    </row>
    <row r="29" spans="1:9" ht="21.75" customHeight="1">
      <c r="A29" s="294"/>
      <c r="B29" s="167" t="s">
        <v>129</v>
      </c>
      <c r="C29" s="287" t="s">
        <v>128</v>
      </c>
      <c r="D29" s="288"/>
      <c r="F29" s="161"/>
      <c r="G29" s="161"/>
      <c r="H29" s="161"/>
    </row>
    <row r="30" spans="1:9" ht="21.75" customHeight="1" thickBot="1">
      <c r="A30" s="294"/>
      <c r="B30" s="167" t="s">
        <v>93</v>
      </c>
      <c r="C30" s="291" t="s">
        <v>130</v>
      </c>
      <c r="D30" s="292"/>
      <c r="F30" s="161"/>
      <c r="G30" s="161"/>
      <c r="H30" s="161"/>
    </row>
    <row r="31" spans="1:9" ht="21.75" customHeight="1" thickBot="1">
      <c r="A31" s="294"/>
      <c r="B31" s="167" t="s">
        <v>95</v>
      </c>
      <c r="C31" s="291" t="s">
        <v>130</v>
      </c>
      <c r="D31" s="292"/>
      <c r="F31" s="263"/>
      <c r="G31" s="263"/>
      <c r="H31" s="263"/>
    </row>
    <row r="32" spans="1:9" ht="25.5" customHeight="1" thickBot="1">
      <c r="A32" s="294"/>
      <c r="B32" s="168" t="s">
        <v>97</v>
      </c>
      <c r="C32" s="291" t="s">
        <v>130</v>
      </c>
      <c r="D32" s="292"/>
      <c r="F32" s="163"/>
      <c r="G32" s="161"/>
      <c r="H32" s="161"/>
    </row>
    <row r="33" spans="1:9" ht="18.75" customHeight="1">
      <c r="A33" s="169" t="str">
        <f>'KURS BİLGİLERİ'!F21</f>
        <v>Alpaslan ASİLTÜRK</v>
      </c>
      <c r="B33" s="170"/>
      <c r="C33" s="171" t="str">
        <f>'KURS BİLGİLERİ'!F23</f>
        <v>Şükrü ONAT</v>
      </c>
      <c r="D33" s="170" t="str">
        <f>'KURS BİLGİLERİ'!F22</f>
        <v>Müslüm AKSAKAL</v>
      </c>
      <c r="F33" s="161"/>
      <c r="G33" s="161"/>
      <c r="H33" s="161"/>
    </row>
    <row r="34" spans="1:9" ht="21.75" customHeight="1">
      <c r="A34" s="169" t="str">
        <f>CONCATENATE('KURS BİLGİLERİ'!F19," ","İL TEMSİLCİSİ")</f>
        <v>KAHRAMAN MARAŞ İL TEMSİLCİSİ</v>
      </c>
      <c r="B34" s="170"/>
      <c r="C34" s="171" t="s">
        <v>131</v>
      </c>
      <c r="D34" s="171" t="s">
        <v>132</v>
      </c>
      <c r="F34" s="163"/>
      <c r="G34" s="161"/>
      <c r="H34" s="161"/>
    </row>
    <row r="35" spans="1:9" ht="17.25" customHeight="1">
      <c r="F35" s="263"/>
      <c r="G35" s="263"/>
      <c r="H35" s="263"/>
    </row>
    <row r="36" spans="1:9" ht="15.75" customHeight="1">
      <c r="F36" s="163"/>
      <c r="G36" s="161"/>
      <c r="H36" s="161"/>
    </row>
    <row r="37" spans="1:9">
      <c r="F37" s="263"/>
      <c r="G37" s="263"/>
      <c r="H37" s="263"/>
    </row>
    <row r="38" spans="1:9" ht="15" customHeight="1"/>
    <row r="40" spans="1:9">
      <c r="E40" s="174"/>
      <c r="F40" s="174"/>
      <c r="G40" s="174"/>
      <c r="H40" s="174"/>
      <c r="I40" s="174"/>
    </row>
    <row r="41" spans="1:9">
      <c r="E41" s="174"/>
      <c r="F41" s="174"/>
      <c r="G41" s="174"/>
      <c r="H41" s="174"/>
      <c r="I41" s="174"/>
    </row>
    <row r="42" spans="1:9">
      <c r="E42" s="174"/>
      <c r="F42" s="174"/>
      <c r="G42" s="174"/>
      <c r="H42" s="174"/>
      <c r="I42" s="174"/>
    </row>
  </sheetData>
  <mergeCells count="45">
    <mergeCell ref="F31:H31"/>
    <mergeCell ref="C32:D32"/>
    <mergeCell ref="F35:H35"/>
    <mergeCell ref="F37:H37"/>
    <mergeCell ref="A26:A32"/>
    <mergeCell ref="C26:D26"/>
    <mergeCell ref="C27:D27"/>
    <mergeCell ref="C28:D28"/>
    <mergeCell ref="C29:D29"/>
    <mergeCell ref="C30:D30"/>
    <mergeCell ref="C31:D31"/>
    <mergeCell ref="A19:A25"/>
    <mergeCell ref="C19:D19"/>
    <mergeCell ref="C20:D20"/>
    <mergeCell ref="C21:D21"/>
    <mergeCell ref="C22:D22"/>
    <mergeCell ref="C23:D23"/>
    <mergeCell ref="C24:D24"/>
    <mergeCell ref="C25:D25"/>
    <mergeCell ref="C18:D18"/>
    <mergeCell ref="F8:G8"/>
    <mergeCell ref="A9:A18"/>
    <mergeCell ref="C9:D9"/>
    <mergeCell ref="F9:G9"/>
    <mergeCell ref="C10:D10"/>
    <mergeCell ref="C11:D11"/>
    <mergeCell ref="F11:I11"/>
    <mergeCell ref="C12:D12"/>
    <mergeCell ref="F12:G12"/>
    <mergeCell ref="C13:D13"/>
    <mergeCell ref="C14:D14"/>
    <mergeCell ref="F14:G14"/>
    <mergeCell ref="C15:D15"/>
    <mergeCell ref="C16:D16"/>
    <mergeCell ref="C17:D17"/>
    <mergeCell ref="B1:C1"/>
    <mergeCell ref="B2:C2"/>
    <mergeCell ref="A3:D3"/>
    <mergeCell ref="A5:A8"/>
    <mergeCell ref="C5:D5"/>
    <mergeCell ref="F5:G5"/>
    <mergeCell ref="C6:D6"/>
    <mergeCell ref="F6:I6"/>
    <mergeCell ref="C7:D7"/>
    <mergeCell ref="C8:D8"/>
  </mergeCells>
  <printOptions horizontalCentered="1" verticalCentered="1"/>
  <pageMargins left="0.31496062992125984" right="0.19685039370078741" top="0.51181102362204722" bottom="0.41" header="0.47244094488188981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ayfa3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BİLGİLERİ'!B41</f>
        <v>19995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SUNA GÜR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30958499434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0" t="s">
        <v>44</v>
      </c>
      <c r="F14" s="381"/>
      <c r="G14" s="381"/>
      <c r="H14" s="382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CELAL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ELAZIĞ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34740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suna-2300@hotmail.com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5379137324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BARBOROS MAH.6.SOK.NO:31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SUNA GÜR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ayfa3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BİLGİLERİ'!B42</f>
        <v>19996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ŞİFA YORULMAZ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30901721070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0" t="s">
        <v>44</v>
      </c>
      <c r="F14" s="381"/>
      <c r="G14" s="381"/>
      <c r="H14" s="382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CUMA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KAHRAMANMARAŞ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34375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klm.nn@hotmail.com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5316502842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ORUÇ REİS MAHALLESİ 22.SOKAK NO:22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ŞİFA YORULMAZ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ayfa3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BİLGİLERİ'!B43</f>
        <v>19997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TANSU ZEYNEP GÖNÜLER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39287220924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H.OSMAN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KADİRLİ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34447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Tansuzynp@gmail.com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5453254684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ŞEH. ORHAN GÖK .894 S.N:29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TANSU ZEYNEP GÖNÜLER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ayfa3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BİLGİLERİ'!B44</f>
        <v>19998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TEVFİK BAYRAKTUTAR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63640149676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ADEM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ANTALYA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33785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>
        <f>IF(ISERROR(VLOOKUP($D5,'HAKEM BİLGİLERİ'!$B$8:$P$201,9,0)),"",(VLOOKUP($D5,'HAKEM BİLGİLERİ'!$B$8:$P$201,9,0)))</f>
        <v>0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t_b_01517@hotmail.com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5446706110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BRH+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 xml:space="preserve">YENİŞEHİR MAH. 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TEVFİK BAYRAKTUTAR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ayfa4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BİLGİLERİ'!B45</f>
        <v>19999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TUĞBA BAYKAL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43564183666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MEHMET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GAZİANTEP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34848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Tugbabaykal80@gmail.com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5466508027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RAUF BEY MAH. 9564 S.NO:10\1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TUĞBA BAYKAL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ayfa4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BİLGİLERİ'!B46</f>
        <v>20000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YASEMİN KALIN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23464969744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MUSTAFA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34377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jwin.1907@gmail.com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5437674372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BARBOROS MAH.AV.M.ALİ KISA KÜREK CAD.NO:101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YASEMİN KALIN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ayfa4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BİLGİLERİ'!B47</f>
        <v>20001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ZEYNEP DURNA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12406321740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AYDIN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ADANA \KOZAN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34973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durnazynp01@gmail.com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5393666924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ORH+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 xml:space="preserve">HAYRULLAH M. 33027 S. HİSAR APT 8\22 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ZEYNEP DURNA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ayfa4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BİLGİLERİ'!B48</f>
        <v>20002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ZEYNEP KERKÜT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11355146152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ÖKKEŞ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ADANA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34596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Zehra_fatma@hotmail.com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5435957334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>
        <f>IF(ISERROR(VLOOKUP($D5,'HAKEM BİLGİLERİ'!$B$8:$P$201,13,0)),"",(VLOOKUP($D5,'HAKEM BİLGİLERİ'!$B$8:$P$201,13,0)))</f>
        <v>0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KAYABAŞI MAH.HAYDARLI CAD.NO:57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ZEYNEP KERKÜT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ayfa4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BİLGİLERİ'!B49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4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ayfa4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6"/>
  <sheetViews>
    <sheetView tabSelected="1" workbookViewId="0">
      <selection activeCell="N1" sqref="N1"/>
    </sheetView>
  </sheetViews>
  <sheetFormatPr defaultRowHeight="12.75"/>
  <cols>
    <col min="1" max="1" width="5.140625" style="100" customWidth="1"/>
    <col min="2" max="2" width="23.7109375" style="95" customWidth="1"/>
    <col min="3" max="3" width="8.7109375" style="95" customWidth="1"/>
    <col min="4" max="7" width="3.7109375" style="95" customWidth="1"/>
    <col min="8" max="9" width="10.140625" style="95" customWidth="1"/>
    <col min="10" max="10" width="12.140625" style="95" customWidth="1"/>
    <col min="11" max="16384" width="9.140625" style="95"/>
  </cols>
  <sheetData>
    <row r="1" spans="1:11" ht="46.5" customHeight="1">
      <c r="A1" s="301" t="str">
        <f>CONCATENATE('KURS BİLGİLERİ'!F19," ","İLİNDE AÇILAN ATLETİZM  HAKEM KURSU 
TAKİP VE SINAV SONUÇ LİSTESİ")</f>
        <v>KAHRAMAN MARAŞ İLİNDE AÇILAN ATLETİZM  HAKEM KURSU 
TAKİP VE SINAV SONUÇ LİSTESİ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96" customFormat="1" ht="30" customHeight="1">
      <c r="A2" s="302" t="s">
        <v>52</v>
      </c>
      <c r="B2" s="304" t="s">
        <v>21</v>
      </c>
      <c r="C2" s="305" t="s">
        <v>53</v>
      </c>
      <c r="D2" s="308" t="s">
        <v>54</v>
      </c>
      <c r="E2" s="304"/>
      <c r="F2" s="304"/>
      <c r="G2" s="304"/>
      <c r="H2" s="305" t="s">
        <v>55</v>
      </c>
      <c r="I2" s="305" t="s">
        <v>56</v>
      </c>
      <c r="J2" s="305" t="s">
        <v>50</v>
      </c>
      <c r="K2" s="305" t="s">
        <v>51</v>
      </c>
    </row>
    <row r="3" spans="1:11" s="97" customFormat="1" ht="18.75" customHeight="1" thickBot="1">
      <c r="A3" s="303"/>
      <c r="B3" s="304"/>
      <c r="C3" s="306"/>
      <c r="D3" s="57">
        <v>1</v>
      </c>
      <c r="E3" s="57">
        <v>2</v>
      </c>
      <c r="F3" s="57">
        <v>3</v>
      </c>
      <c r="G3" s="57">
        <v>4</v>
      </c>
      <c r="H3" s="306"/>
      <c r="I3" s="306"/>
      <c r="J3" s="306"/>
      <c r="K3" s="306"/>
    </row>
    <row r="4" spans="1:11" s="96" customFormat="1" ht="18.75" customHeight="1" thickBot="1">
      <c r="A4" s="98">
        <v>1</v>
      </c>
      <c r="B4" s="194" t="s">
        <v>302</v>
      </c>
      <c r="C4" s="119">
        <v>19962</v>
      </c>
      <c r="D4" s="196" t="s">
        <v>334</v>
      </c>
      <c r="E4" s="196" t="s">
        <v>334</v>
      </c>
      <c r="F4" s="196" t="s">
        <v>334</v>
      </c>
      <c r="G4" s="196" t="s">
        <v>334</v>
      </c>
      <c r="H4" s="99">
        <v>90</v>
      </c>
      <c r="I4" s="99">
        <v>90</v>
      </c>
      <c r="J4" s="99">
        <v>90</v>
      </c>
      <c r="K4" s="118">
        <f t="shared" ref="K4:K44" si="0">AVERAGE(H4:J4)</f>
        <v>90</v>
      </c>
    </row>
    <row r="5" spans="1:11" s="96" customFormat="1" ht="18.75" customHeight="1" thickBot="1">
      <c r="A5" s="98">
        <v>2</v>
      </c>
      <c r="B5" s="195" t="s">
        <v>295</v>
      </c>
      <c r="C5" s="119">
        <v>19963</v>
      </c>
      <c r="D5" s="196" t="s">
        <v>335</v>
      </c>
      <c r="E5" s="196" t="s">
        <v>334</v>
      </c>
      <c r="F5" s="196" t="s">
        <v>334</v>
      </c>
      <c r="G5" s="196" t="s">
        <v>335</v>
      </c>
      <c r="H5" s="99">
        <v>98</v>
      </c>
      <c r="I5" s="99">
        <v>95</v>
      </c>
      <c r="J5" s="99">
        <v>95</v>
      </c>
      <c r="K5" s="118">
        <f t="shared" si="0"/>
        <v>96</v>
      </c>
    </row>
    <row r="6" spans="1:11" s="96" customFormat="1" ht="18.75" customHeight="1" thickBot="1">
      <c r="A6" s="98">
        <v>3</v>
      </c>
      <c r="B6" s="195" t="s">
        <v>306</v>
      </c>
      <c r="C6" s="119">
        <v>19964</v>
      </c>
      <c r="D6" s="196" t="s">
        <v>335</v>
      </c>
      <c r="E6" s="196" t="s">
        <v>334</v>
      </c>
      <c r="F6" s="196" t="s">
        <v>335</v>
      </c>
      <c r="G6" s="196" t="s">
        <v>334</v>
      </c>
      <c r="H6" s="99">
        <v>90</v>
      </c>
      <c r="I6" s="99">
        <v>85</v>
      </c>
      <c r="J6" s="99">
        <v>85</v>
      </c>
      <c r="K6" s="118">
        <f t="shared" si="0"/>
        <v>86.666666666666671</v>
      </c>
    </row>
    <row r="7" spans="1:11" s="96" customFormat="1" ht="18.75" customHeight="1" thickBot="1">
      <c r="A7" s="98">
        <v>4</v>
      </c>
      <c r="B7" s="195" t="s">
        <v>251</v>
      </c>
      <c r="C7" s="119">
        <v>19965</v>
      </c>
      <c r="D7" s="196" t="s">
        <v>334</v>
      </c>
      <c r="E7" s="196" t="s">
        <v>334</v>
      </c>
      <c r="F7" s="196" t="s">
        <v>334</v>
      </c>
      <c r="G7" s="196" t="s">
        <v>334</v>
      </c>
      <c r="H7" s="99">
        <v>85</v>
      </c>
      <c r="I7" s="99">
        <v>90</v>
      </c>
      <c r="J7" s="99">
        <v>90</v>
      </c>
      <c r="K7" s="118">
        <f t="shared" si="0"/>
        <v>88.333333333333329</v>
      </c>
    </row>
    <row r="8" spans="1:11" s="96" customFormat="1" ht="18.75" customHeight="1" thickBot="1">
      <c r="A8" s="98">
        <v>5</v>
      </c>
      <c r="B8" s="195" t="s">
        <v>290</v>
      </c>
      <c r="C8" s="119">
        <v>19966</v>
      </c>
      <c r="D8" s="196" t="s">
        <v>334</v>
      </c>
      <c r="E8" s="196" t="s">
        <v>334</v>
      </c>
      <c r="F8" s="196" t="s">
        <v>334</v>
      </c>
      <c r="G8" s="196" t="s">
        <v>334</v>
      </c>
      <c r="H8" s="99">
        <v>92</v>
      </c>
      <c r="I8" s="99">
        <v>80</v>
      </c>
      <c r="J8" s="99">
        <v>85</v>
      </c>
      <c r="K8" s="118">
        <f t="shared" si="0"/>
        <v>85.666666666666671</v>
      </c>
    </row>
    <row r="9" spans="1:11" s="96" customFormat="1" ht="18.75" customHeight="1" thickBot="1">
      <c r="A9" s="98">
        <v>6</v>
      </c>
      <c r="B9" s="195" t="s">
        <v>182</v>
      </c>
      <c r="C9" s="119">
        <v>19967</v>
      </c>
      <c r="D9" s="196" t="s">
        <v>334</v>
      </c>
      <c r="E9" s="196" t="s">
        <v>334</v>
      </c>
      <c r="F9" s="196" t="s">
        <v>334</v>
      </c>
      <c r="G9" s="196" t="s">
        <v>334</v>
      </c>
      <c r="H9" s="99">
        <v>80</v>
      </c>
      <c r="I9" s="99">
        <v>85</v>
      </c>
      <c r="J9" s="99">
        <v>87</v>
      </c>
      <c r="K9" s="118">
        <f t="shared" si="0"/>
        <v>84</v>
      </c>
    </row>
    <row r="10" spans="1:11" s="96" customFormat="1" ht="18.75" customHeight="1" thickBot="1">
      <c r="A10" s="98">
        <v>7</v>
      </c>
      <c r="B10" s="195" t="s">
        <v>166</v>
      </c>
      <c r="C10" s="119">
        <v>19968</v>
      </c>
      <c r="D10" s="196" t="s">
        <v>334</v>
      </c>
      <c r="E10" s="196" t="s">
        <v>334</v>
      </c>
      <c r="F10" s="196" t="s">
        <v>334</v>
      </c>
      <c r="G10" s="196" t="s">
        <v>334</v>
      </c>
      <c r="H10" s="99">
        <v>100</v>
      </c>
      <c r="I10" s="99">
        <v>100</v>
      </c>
      <c r="J10" s="99">
        <v>100</v>
      </c>
      <c r="K10" s="118">
        <f t="shared" si="0"/>
        <v>100</v>
      </c>
    </row>
    <row r="11" spans="1:11" s="96" customFormat="1" ht="18.75" customHeight="1" thickBot="1">
      <c r="A11" s="98">
        <v>8</v>
      </c>
      <c r="B11" s="195" t="s">
        <v>299</v>
      </c>
      <c r="C11" s="119">
        <v>19969</v>
      </c>
      <c r="D11" s="196" t="s">
        <v>335</v>
      </c>
      <c r="E11" s="196" t="s">
        <v>334</v>
      </c>
      <c r="F11" s="196" t="s">
        <v>335</v>
      </c>
      <c r="G11" s="196" t="s">
        <v>334</v>
      </c>
      <c r="H11" s="99">
        <v>96</v>
      </c>
      <c r="I11" s="99">
        <v>85</v>
      </c>
      <c r="J11" s="99">
        <v>85</v>
      </c>
      <c r="K11" s="118">
        <f t="shared" si="0"/>
        <v>88.666666666666671</v>
      </c>
    </row>
    <row r="12" spans="1:11" s="96" customFormat="1" ht="18.75" customHeight="1" thickBot="1">
      <c r="A12" s="98">
        <v>9</v>
      </c>
      <c r="B12" s="195" t="s">
        <v>187</v>
      </c>
      <c r="C12" s="119">
        <v>19970</v>
      </c>
      <c r="D12" s="196" t="s">
        <v>334</v>
      </c>
      <c r="E12" s="196" t="s">
        <v>334</v>
      </c>
      <c r="F12" s="196" t="s">
        <v>334</v>
      </c>
      <c r="G12" s="196" t="s">
        <v>334</v>
      </c>
      <c r="H12" s="99">
        <v>90</v>
      </c>
      <c r="I12" s="99">
        <v>80</v>
      </c>
      <c r="J12" s="99">
        <v>80</v>
      </c>
      <c r="K12" s="118">
        <f t="shared" si="0"/>
        <v>83.333333333333329</v>
      </c>
    </row>
    <row r="13" spans="1:11" s="96" customFormat="1" ht="18.75" customHeight="1" thickBot="1">
      <c r="A13" s="98">
        <v>10</v>
      </c>
      <c r="B13" s="195" t="s">
        <v>272</v>
      </c>
      <c r="C13" s="119">
        <v>19971</v>
      </c>
      <c r="D13" s="196" t="s">
        <v>334</v>
      </c>
      <c r="E13" s="196" t="s">
        <v>334</v>
      </c>
      <c r="F13" s="196" t="s">
        <v>334</v>
      </c>
      <c r="G13" s="196" t="s">
        <v>334</v>
      </c>
      <c r="H13" s="99">
        <v>75</v>
      </c>
      <c r="I13" s="99">
        <v>85</v>
      </c>
      <c r="J13" s="99">
        <v>82</v>
      </c>
      <c r="K13" s="118">
        <f t="shared" si="0"/>
        <v>80.666666666666671</v>
      </c>
    </row>
    <row r="14" spans="1:11" s="96" customFormat="1" ht="18.75" customHeight="1" thickBot="1">
      <c r="A14" s="98">
        <v>11</v>
      </c>
      <c r="B14" s="195" t="s">
        <v>239</v>
      </c>
      <c r="C14" s="119">
        <v>19972</v>
      </c>
      <c r="D14" s="196" t="s">
        <v>335</v>
      </c>
      <c r="E14" s="196" t="s">
        <v>335</v>
      </c>
      <c r="F14" s="196" t="s">
        <v>334</v>
      </c>
      <c r="G14" s="196" t="s">
        <v>334</v>
      </c>
      <c r="H14" s="99">
        <v>85</v>
      </c>
      <c r="I14" s="99">
        <v>85</v>
      </c>
      <c r="J14" s="99">
        <v>85</v>
      </c>
      <c r="K14" s="118">
        <f t="shared" si="0"/>
        <v>85</v>
      </c>
    </row>
    <row r="15" spans="1:11" s="96" customFormat="1" ht="18.75" customHeight="1" thickBot="1">
      <c r="A15" s="98">
        <v>12</v>
      </c>
      <c r="B15" s="195" t="s">
        <v>247</v>
      </c>
      <c r="C15" s="119">
        <v>19973</v>
      </c>
      <c r="D15" s="196" t="s">
        <v>334</v>
      </c>
      <c r="E15" s="196" t="s">
        <v>334</v>
      </c>
      <c r="F15" s="196" t="s">
        <v>335</v>
      </c>
      <c r="G15" s="196" t="s">
        <v>334</v>
      </c>
      <c r="H15" s="99">
        <v>73</v>
      </c>
      <c r="I15" s="99">
        <v>85</v>
      </c>
      <c r="J15" s="99">
        <v>85</v>
      </c>
      <c r="K15" s="118">
        <f t="shared" si="0"/>
        <v>81</v>
      </c>
    </row>
    <row r="16" spans="1:11" s="96" customFormat="1" ht="18.75" customHeight="1" thickBot="1">
      <c r="A16" s="98">
        <v>13</v>
      </c>
      <c r="B16" s="195" t="s">
        <v>266</v>
      </c>
      <c r="C16" s="119">
        <v>19974</v>
      </c>
      <c r="D16" s="196" t="s">
        <v>334</v>
      </c>
      <c r="E16" s="196" t="s">
        <v>334</v>
      </c>
      <c r="F16" s="196" t="s">
        <v>334</v>
      </c>
      <c r="G16" s="196" t="s">
        <v>334</v>
      </c>
      <c r="H16" s="99">
        <v>85</v>
      </c>
      <c r="I16" s="99">
        <v>80</v>
      </c>
      <c r="J16" s="99">
        <v>80</v>
      </c>
      <c r="K16" s="118">
        <f t="shared" si="0"/>
        <v>81.666666666666671</v>
      </c>
    </row>
    <row r="17" spans="1:11" s="96" customFormat="1" ht="18.75" customHeight="1" thickBot="1">
      <c r="A17" s="98">
        <v>14</v>
      </c>
      <c r="B17" s="195" t="s">
        <v>214</v>
      </c>
      <c r="C17" s="119">
        <v>19975</v>
      </c>
      <c r="D17" s="196" t="s">
        <v>334</v>
      </c>
      <c r="E17" s="196" t="s">
        <v>334</v>
      </c>
      <c r="F17" s="196" t="s">
        <v>334</v>
      </c>
      <c r="G17" s="196" t="s">
        <v>334</v>
      </c>
      <c r="H17" s="99">
        <v>95</v>
      </c>
      <c r="I17" s="99">
        <v>95</v>
      </c>
      <c r="J17" s="99">
        <v>98</v>
      </c>
      <c r="K17" s="118">
        <f t="shared" si="0"/>
        <v>96</v>
      </c>
    </row>
    <row r="18" spans="1:11" s="96" customFormat="1" ht="18.75" customHeight="1" thickBot="1">
      <c r="A18" s="98">
        <v>15</v>
      </c>
      <c r="B18" s="195" t="s">
        <v>311</v>
      </c>
      <c r="C18" s="119">
        <v>19976</v>
      </c>
      <c r="D18" s="196" t="s">
        <v>334</v>
      </c>
      <c r="E18" s="196" t="s">
        <v>334</v>
      </c>
      <c r="F18" s="196" t="s">
        <v>334</v>
      </c>
      <c r="G18" s="196" t="s">
        <v>334</v>
      </c>
      <c r="H18" s="99">
        <v>79</v>
      </c>
      <c r="I18" s="99">
        <v>85</v>
      </c>
      <c r="J18" s="99">
        <v>85</v>
      </c>
      <c r="K18" s="118">
        <f t="shared" si="0"/>
        <v>83</v>
      </c>
    </row>
    <row r="19" spans="1:11" s="96" customFormat="1" ht="18.75" customHeight="1" thickBot="1">
      <c r="A19" s="98">
        <v>16</v>
      </c>
      <c r="B19" s="195" t="s">
        <v>276</v>
      </c>
      <c r="C19" s="119">
        <v>19977</v>
      </c>
      <c r="D19" s="196" t="s">
        <v>334</v>
      </c>
      <c r="E19" s="196" t="s">
        <v>335</v>
      </c>
      <c r="F19" s="196" t="s">
        <v>334</v>
      </c>
      <c r="G19" s="196" t="s">
        <v>334</v>
      </c>
      <c r="H19" s="99">
        <v>92</v>
      </c>
      <c r="I19" s="99">
        <v>98</v>
      </c>
      <c r="J19" s="99">
        <v>98</v>
      </c>
      <c r="K19" s="118">
        <f t="shared" si="0"/>
        <v>96</v>
      </c>
    </row>
    <row r="20" spans="1:11" s="96" customFormat="1" ht="18.75" customHeight="1" thickBot="1">
      <c r="A20" s="98">
        <v>17</v>
      </c>
      <c r="B20" s="195" t="s">
        <v>279</v>
      </c>
      <c r="C20" s="119">
        <v>19978</v>
      </c>
      <c r="D20" s="196" t="s">
        <v>334</v>
      </c>
      <c r="E20" s="196" t="s">
        <v>334</v>
      </c>
      <c r="F20" s="196" t="s">
        <v>334</v>
      </c>
      <c r="G20" s="196" t="s">
        <v>334</v>
      </c>
      <c r="H20" s="99">
        <v>98</v>
      </c>
      <c r="I20" s="99">
        <v>100</v>
      </c>
      <c r="J20" s="99">
        <v>100</v>
      </c>
      <c r="K20" s="118">
        <f t="shared" si="0"/>
        <v>99.333333333333329</v>
      </c>
    </row>
    <row r="21" spans="1:11" s="96" customFormat="1" ht="18.75" customHeight="1" thickBot="1">
      <c r="A21" s="98">
        <v>18</v>
      </c>
      <c r="B21" s="195" t="s">
        <v>259</v>
      </c>
      <c r="C21" s="119">
        <v>19979</v>
      </c>
      <c r="D21" s="196" t="s">
        <v>335</v>
      </c>
      <c r="E21" s="196" t="s">
        <v>334</v>
      </c>
      <c r="F21" s="196" t="s">
        <v>334</v>
      </c>
      <c r="G21" s="196" t="s">
        <v>334</v>
      </c>
      <c r="H21" s="99">
        <v>90</v>
      </c>
      <c r="I21" s="99">
        <v>90</v>
      </c>
      <c r="J21" s="99">
        <v>95</v>
      </c>
      <c r="K21" s="118">
        <f t="shared" si="0"/>
        <v>91.666666666666671</v>
      </c>
    </row>
    <row r="22" spans="1:11" s="96" customFormat="1" ht="18.75" customHeight="1" thickBot="1">
      <c r="A22" s="98">
        <v>19</v>
      </c>
      <c r="B22" s="195" t="s">
        <v>202</v>
      </c>
      <c r="C22" s="119">
        <v>19980</v>
      </c>
      <c r="D22" s="196" t="s">
        <v>335</v>
      </c>
      <c r="E22" s="196" t="s">
        <v>334</v>
      </c>
      <c r="F22" s="196" t="s">
        <v>334</v>
      </c>
      <c r="G22" s="196" t="s">
        <v>334</v>
      </c>
      <c r="H22" s="99">
        <v>100</v>
      </c>
      <c r="I22" s="99">
        <v>100</v>
      </c>
      <c r="J22" s="99">
        <v>100</v>
      </c>
      <c r="K22" s="118">
        <f t="shared" si="0"/>
        <v>100</v>
      </c>
    </row>
    <row r="23" spans="1:11" s="96" customFormat="1" ht="18.75" customHeight="1" thickBot="1">
      <c r="A23" s="98">
        <v>20</v>
      </c>
      <c r="B23" s="195" t="s">
        <v>153</v>
      </c>
      <c r="C23" s="119">
        <v>19981</v>
      </c>
      <c r="D23" s="196" t="s">
        <v>335</v>
      </c>
      <c r="E23" s="196" t="s">
        <v>334</v>
      </c>
      <c r="F23" s="196" t="s">
        <v>334</v>
      </c>
      <c r="G23" s="196" t="s">
        <v>334</v>
      </c>
      <c r="H23" s="99">
        <v>100</v>
      </c>
      <c r="I23" s="99">
        <v>95</v>
      </c>
      <c r="J23" s="99">
        <v>95</v>
      </c>
      <c r="K23" s="118">
        <f t="shared" si="0"/>
        <v>96.666666666666671</v>
      </c>
    </row>
    <row r="24" spans="1:11" s="96" customFormat="1" ht="18.75" customHeight="1" thickBot="1">
      <c r="A24" s="98">
        <v>21</v>
      </c>
      <c r="B24" s="195" t="s">
        <v>172</v>
      </c>
      <c r="C24" s="119">
        <v>19982</v>
      </c>
      <c r="D24" s="196" t="s">
        <v>334</v>
      </c>
      <c r="E24" s="196" t="s">
        <v>334</v>
      </c>
      <c r="F24" s="196" t="s">
        <v>334</v>
      </c>
      <c r="G24" s="196" t="s">
        <v>334</v>
      </c>
      <c r="H24" s="99">
        <v>80</v>
      </c>
      <c r="I24" s="99">
        <v>85</v>
      </c>
      <c r="J24" s="99">
        <v>85</v>
      </c>
      <c r="K24" s="118">
        <f t="shared" si="0"/>
        <v>83.333333333333329</v>
      </c>
    </row>
    <row r="25" spans="1:11" s="96" customFormat="1" ht="18.75" customHeight="1" thickBot="1">
      <c r="A25" s="98">
        <v>22</v>
      </c>
      <c r="B25" s="195" t="s">
        <v>234</v>
      </c>
      <c r="C25" s="119">
        <v>19983</v>
      </c>
      <c r="D25" s="196" t="s">
        <v>334</v>
      </c>
      <c r="E25" s="196" t="s">
        <v>334</v>
      </c>
      <c r="F25" s="196" t="s">
        <v>334</v>
      </c>
      <c r="G25" s="196" t="s">
        <v>334</v>
      </c>
      <c r="H25" s="99">
        <v>85</v>
      </c>
      <c r="I25" s="99">
        <v>85</v>
      </c>
      <c r="J25" s="99">
        <v>85</v>
      </c>
      <c r="K25" s="118">
        <f t="shared" si="0"/>
        <v>85</v>
      </c>
    </row>
    <row r="26" spans="1:11" s="96" customFormat="1" ht="18.75" customHeight="1" thickBot="1">
      <c r="A26" s="98">
        <v>23</v>
      </c>
      <c r="B26" s="195" t="s">
        <v>244</v>
      </c>
      <c r="C26" s="119">
        <v>19984</v>
      </c>
      <c r="D26" s="196" t="s">
        <v>334</v>
      </c>
      <c r="E26" s="196" t="s">
        <v>334</v>
      </c>
      <c r="F26" s="196" t="s">
        <v>334</v>
      </c>
      <c r="G26" s="196" t="s">
        <v>334</v>
      </c>
      <c r="H26" s="99">
        <v>85</v>
      </c>
      <c r="I26" s="99">
        <v>80</v>
      </c>
      <c r="J26" s="99">
        <v>80</v>
      </c>
      <c r="K26" s="118">
        <f t="shared" si="0"/>
        <v>81.666666666666671</v>
      </c>
    </row>
    <row r="27" spans="1:11" s="96" customFormat="1" ht="18.75" customHeight="1" thickBot="1">
      <c r="A27" s="98">
        <v>24</v>
      </c>
      <c r="B27" s="195" t="s">
        <v>210</v>
      </c>
      <c r="C27" s="119">
        <v>19985</v>
      </c>
      <c r="D27" s="196" t="s">
        <v>334</v>
      </c>
      <c r="E27" s="196" t="s">
        <v>334</v>
      </c>
      <c r="F27" s="196" t="s">
        <v>334</v>
      </c>
      <c r="G27" s="196" t="s">
        <v>334</v>
      </c>
      <c r="H27" s="99">
        <v>75</v>
      </c>
      <c r="I27" s="99">
        <v>85</v>
      </c>
      <c r="J27" s="99">
        <v>82</v>
      </c>
      <c r="K27" s="118">
        <f t="shared" si="0"/>
        <v>80.666666666666671</v>
      </c>
    </row>
    <row r="28" spans="1:11" s="96" customFormat="1" ht="18.75" customHeight="1" thickBot="1">
      <c r="A28" s="98">
        <v>25</v>
      </c>
      <c r="B28" s="195" t="s">
        <v>230</v>
      </c>
      <c r="C28" s="119">
        <v>19986</v>
      </c>
      <c r="D28" s="196" t="s">
        <v>334</v>
      </c>
      <c r="E28" s="196" t="s">
        <v>335</v>
      </c>
      <c r="F28" s="196" t="s">
        <v>334</v>
      </c>
      <c r="G28" s="196" t="s">
        <v>334</v>
      </c>
      <c r="H28" s="99">
        <v>88</v>
      </c>
      <c r="I28" s="99">
        <v>90</v>
      </c>
      <c r="J28" s="99">
        <v>85</v>
      </c>
      <c r="K28" s="118">
        <f t="shared" si="0"/>
        <v>87.666666666666671</v>
      </c>
    </row>
    <row r="29" spans="1:11" s="96" customFormat="1" ht="18.75" customHeight="1" thickBot="1">
      <c r="A29" s="98">
        <v>26</v>
      </c>
      <c r="B29" s="195" t="s">
        <v>282</v>
      </c>
      <c r="C29" s="119">
        <v>19987</v>
      </c>
      <c r="D29" s="196" t="s">
        <v>334</v>
      </c>
      <c r="E29" s="196" t="s">
        <v>334</v>
      </c>
      <c r="F29" s="196" t="s">
        <v>334</v>
      </c>
      <c r="G29" s="196" t="s">
        <v>334</v>
      </c>
      <c r="H29" s="99">
        <v>85</v>
      </c>
      <c r="I29" s="99">
        <v>85</v>
      </c>
      <c r="J29" s="99">
        <v>85</v>
      </c>
      <c r="K29" s="118">
        <f t="shared" si="0"/>
        <v>85</v>
      </c>
    </row>
    <row r="30" spans="1:11" s="96" customFormat="1" ht="18.75" customHeight="1" thickBot="1">
      <c r="A30" s="98">
        <v>27</v>
      </c>
      <c r="B30" s="195" t="s">
        <v>262</v>
      </c>
      <c r="C30" s="119">
        <v>19988</v>
      </c>
      <c r="D30" s="196" t="s">
        <v>334</v>
      </c>
      <c r="E30" s="196" t="s">
        <v>334</v>
      </c>
      <c r="F30" s="196" t="s">
        <v>334</v>
      </c>
      <c r="G30" s="196" t="s">
        <v>334</v>
      </c>
      <c r="H30" s="99">
        <v>95</v>
      </c>
      <c r="I30" s="99">
        <v>98</v>
      </c>
      <c r="J30" s="99">
        <v>98</v>
      </c>
      <c r="K30" s="118">
        <f t="shared" si="0"/>
        <v>97</v>
      </c>
    </row>
    <row r="31" spans="1:11" s="96" customFormat="1" ht="18.75" customHeight="1" thickBot="1">
      <c r="A31" s="98">
        <v>28</v>
      </c>
      <c r="B31" s="195" t="s">
        <v>158</v>
      </c>
      <c r="C31" s="119">
        <v>19989</v>
      </c>
      <c r="D31" s="196" t="s">
        <v>334</v>
      </c>
      <c r="E31" s="196" t="s">
        <v>334</v>
      </c>
      <c r="F31" s="196" t="s">
        <v>334</v>
      </c>
      <c r="G31" s="196" t="s">
        <v>334</v>
      </c>
      <c r="H31" s="99">
        <v>95</v>
      </c>
      <c r="I31" s="99">
        <v>95</v>
      </c>
      <c r="J31" s="99">
        <v>98</v>
      </c>
      <c r="K31" s="118">
        <f t="shared" si="0"/>
        <v>96</v>
      </c>
    </row>
    <row r="32" spans="1:11" s="96" customFormat="1" ht="18.75" customHeight="1" thickBot="1">
      <c r="A32" s="98">
        <v>29</v>
      </c>
      <c r="B32" s="195" t="s">
        <v>328</v>
      </c>
      <c r="C32" s="119">
        <v>19990</v>
      </c>
      <c r="D32" s="196" t="s">
        <v>335</v>
      </c>
      <c r="E32" s="196" t="s">
        <v>334</v>
      </c>
      <c r="F32" s="196" t="s">
        <v>334</v>
      </c>
      <c r="G32" s="196" t="s">
        <v>334</v>
      </c>
      <c r="H32" s="99">
        <v>97</v>
      </c>
      <c r="I32" s="99">
        <v>95</v>
      </c>
      <c r="J32" s="99">
        <v>95</v>
      </c>
      <c r="K32" s="118">
        <f t="shared" si="0"/>
        <v>95.666666666666671</v>
      </c>
    </row>
    <row r="33" spans="1:11" s="96" customFormat="1" ht="18.75" customHeight="1" thickBot="1">
      <c r="A33" s="98">
        <v>30</v>
      </c>
      <c r="B33" s="195" t="s">
        <v>177</v>
      </c>
      <c r="C33" s="119">
        <v>19991</v>
      </c>
      <c r="D33" s="196" t="s">
        <v>334</v>
      </c>
      <c r="E33" s="196" t="s">
        <v>334</v>
      </c>
      <c r="F33" s="196" t="s">
        <v>334</v>
      </c>
      <c r="G33" s="196" t="s">
        <v>334</v>
      </c>
      <c r="H33" s="99">
        <v>93</v>
      </c>
      <c r="I33" s="99">
        <v>95</v>
      </c>
      <c r="J33" s="99">
        <v>98</v>
      </c>
      <c r="K33" s="118">
        <f t="shared" si="0"/>
        <v>95.333333333333329</v>
      </c>
    </row>
    <row r="34" spans="1:11" s="96" customFormat="1" ht="18.75" customHeight="1" thickBot="1">
      <c r="A34" s="98">
        <v>31</v>
      </c>
      <c r="B34" s="195" t="s">
        <v>317</v>
      </c>
      <c r="C34" s="119">
        <v>19992</v>
      </c>
      <c r="D34" s="196" t="s">
        <v>334</v>
      </c>
      <c r="E34" s="196" t="s">
        <v>334</v>
      </c>
      <c r="F34" s="196" t="s">
        <v>334</v>
      </c>
      <c r="G34" s="196" t="s">
        <v>334</v>
      </c>
      <c r="H34" s="99">
        <v>80</v>
      </c>
      <c r="I34" s="99">
        <v>80</v>
      </c>
      <c r="J34" s="99">
        <v>80</v>
      </c>
      <c r="K34" s="118">
        <f t="shared" si="0"/>
        <v>80</v>
      </c>
    </row>
    <row r="35" spans="1:11" s="96" customFormat="1" ht="18.75" customHeight="1" thickBot="1">
      <c r="A35" s="98">
        <v>32</v>
      </c>
      <c r="B35" s="195" t="s">
        <v>192</v>
      </c>
      <c r="C35" s="119">
        <v>19993</v>
      </c>
      <c r="D35" s="196" t="s">
        <v>334</v>
      </c>
      <c r="E35" s="196" t="s">
        <v>334</v>
      </c>
      <c r="F35" s="196" t="s">
        <v>334</v>
      </c>
      <c r="G35" s="196" t="s">
        <v>334</v>
      </c>
      <c r="H35" s="99">
        <v>95</v>
      </c>
      <c r="I35" s="99">
        <v>95</v>
      </c>
      <c r="J35" s="99">
        <v>98</v>
      </c>
      <c r="K35" s="118">
        <f t="shared" si="0"/>
        <v>96</v>
      </c>
    </row>
    <row r="36" spans="1:11" s="96" customFormat="1" ht="18.75" customHeight="1" thickBot="1">
      <c r="A36" s="98">
        <v>33</v>
      </c>
      <c r="B36" s="195" t="s">
        <v>147</v>
      </c>
      <c r="C36" s="119">
        <v>19994</v>
      </c>
      <c r="D36" s="196" t="s">
        <v>334</v>
      </c>
      <c r="E36" s="196" t="s">
        <v>334</v>
      </c>
      <c r="F36" s="196" t="s">
        <v>334</v>
      </c>
      <c r="G36" s="196" t="s">
        <v>334</v>
      </c>
      <c r="H36" s="99">
        <v>85</v>
      </c>
      <c r="I36" s="99">
        <v>80</v>
      </c>
      <c r="J36" s="99">
        <v>85</v>
      </c>
      <c r="K36" s="118">
        <f t="shared" si="0"/>
        <v>83.333333333333329</v>
      </c>
    </row>
    <row r="37" spans="1:11" s="96" customFormat="1" ht="18.75" customHeight="1" thickBot="1">
      <c r="A37" s="98">
        <v>34</v>
      </c>
      <c r="B37" s="195" t="s">
        <v>222</v>
      </c>
      <c r="C37" s="119">
        <v>19995</v>
      </c>
      <c r="D37" s="196" t="s">
        <v>334</v>
      </c>
      <c r="E37" s="196" t="s">
        <v>334</v>
      </c>
      <c r="F37" s="196" t="s">
        <v>334</v>
      </c>
      <c r="G37" s="196" t="s">
        <v>334</v>
      </c>
      <c r="H37" s="99">
        <v>98</v>
      </c>
      <c r="I37" s="99">
        <v>100</v>
      </c>
      <c r="J37" s="99">
        <v>100</v>
      </c>
      <c r="K37" s="118">
        <f t="shared" si="0"/>
        <v>99.333333333333329</v>
      </c>
    </row>
    <row r="38" spans="1:11" s="96" customFormat="1" ht="18.75" customHeight="1" thickBot="1">
      <c r="A38" s="98">
        <v>35</v>
      </c>
      <c r="B38" s="195" t="s">
        <v>269</v>
      </c>
      <c r="C38" s="119">
        <v>19996</v>
      </c>
      <c r="D38" s="196" t="s">
        <v>334</v>
      </c>
      <c r="E38" s="196" t="s">
        <v>334</v>
      </c>
      <c r="F38" s="196" t="s">
        <v>334</v>
      </c>
      <c r="G38" s="196" t="s">
        <v>334</v>
      </c>
      <c r="H38" s="99">
        <v>95</v>
      </c>
      <c r="I38" s="99">
        <v>100</v>
      </c>
      <c r="J38" s="99">
        <v>98</v>
      </c>
      <c r="K38" s="118">
        <f t="shared" si="0"/>
        <v>97.666666666666671</v>
      </c>
    </row>
    <row r="39" spans="1:11" s="96" customFormat="1" ht="18.75" customHeight="1" thickBot="1">
      <c r="A39" s="98">
        <v>36</v>
      </c>
      <c r="B39" s="195" t="s">
        <v>162</v>
      </c>
      <c r="C39" s="119">
        <v>19997</v>
      </c>
      <c r="D39" s="196" t="s">
        <v>334</v>
      </c>
      <c r="E39" s="196" t="s">
        <v>334</v>
      </c>
      <c r="F39" s="196" t="s">
        <v>334</v>
      </c>
      <c r="G39" s="196" t="s">
        <v>334</v>
      </c>
      <c r="H39" s="99">
        <v>90</v>
      </c>
      <c r="I39" s="99">
        <v>85</v>
      </c>
      <c r="J39" s="99">
        <v>85</v>
      </c>
      <c r="K39" s="118">
        <f t="shared" si="0"/>
        <v>86.666666666666671</v>
      </c>
    </row>
    <row r="40" spans="1:11" s="96" customFormat="1" ht="18.75" customHeight="1" thickBot="1">
      <c r="A40" s="98">
        <v>37</v>
      </c>
      <c r="B40" s="195" t="s">
        <v>318</v>
      </c>
      <c r="C40" s="119">
        <v>19998</v>
      </c>
      <c r="D40" s="196" t="s">
        <v>334</v>
      </c>
      <c r="E40" s="196" t="s">
        <v>334</v>
      </c>
      <c r="F40" s="196" t="s">
        <v>334</v>
      </c>
      <c r="G40" s="196" t="s">
        <v>334</v>
      </c>
      <c r="H40" s="99">
        <v>85</v>
      </c>
      <c r="I40" s="99">
        <v>85</v>
      </c>
      <c r="J40" s="99">
        <v>85</v>
      </c>
      <c r="K40" s="118">
        <f t="shared" si="0"/>
        <v>85</v>
      </c>
    </row>
    <row r="41" spans="1:11" s="96" customFormat="1" ht="18.75" customHeight="1" thickBot="1">
      <c r="A41" s="98">
        <v>38</v>
      </c>
      <c r="B41" s="195" t="s">
        <v>207</v>
      </c>
      <c r="C41" s="119">
        <v>19999</v>
      </c>
      <c r="D41" s="196" t="s">
        <v>334</v>
      </c>
      <c r="E41" s="196" t="s">
        <v>334</v>
      </c>
      <c r="F41" s="196" t="s">
        <v>334</v>
      </c>
      <c r="G41" s="196" t="s">
        <v>334</v>
      </c>
      <c r="H41" s="99">
        <v>85</v>
      </c>
      <c r="I41" s="99">
        <v>90</v>
      </c>
      <c r="J41" s="99">
        <v>90</v>
      </c>
      <c r="K41" s="118">
        <f t="shared" si="0"/>
        <v>88.333333333333329</v>
      </c>
    </row>
    <row r="42" spans="1:11" s="96" customFormat="1" ht="18.75" customHeight="1" thickBot="1">
      <c r="A42" s="98">
        <v>39</v>
      </c>
      <c r="B42" s="195" t="s">
        <v>227</v>
      </c>
      <c r="C42" s="119">
        <v>20000</v>
      </c>
      <c r="D42" s="196" t="s">
        <v>334</v>
      </c>
      <c r="E42" s="196" t="s">
        <v>334</v>
      </c>
      <c r="F42" s="196" t="s">
        <v>334</v>
      </c>
      <c r="G42" s="196" t="s">
        <v>334</v>
      </c>
      <c r="H42" s="99">
        <v>90</v>
      </c>
      <c r="I42" s="99">
        <v>90</v>
      </c>
      <c r="J42" s="99">
        <v>92</v>
      </c>
      <c r="K42" s="118">
        <f t="shared" si="0"/>
        <v>90.666666666666671</v>
      </c>
    </row>
    <row r="43" spans="1:11" s="96" customFormat="1" ht="18.75" customHeight="1" thickBot="1">
      <c r="A43" s="98">
        <v>40</v>
      </c>
      <c r="B43" s="195" t="s">
        <v>196</v>
      </c>
      <c r="C43" s="119">
        <v>20001</v>
      </c>
      <c r="D43" s="196" t="s">
        <v>334</v>
      </c>
      <c r="E43" s="196" t="s">
        <v>334</v>
      </c>
      <c r="F43" s="196" t="s">
        <v>334</v>
      </c>
      <c r="G43" s="196" t="s">
        <v>334</v>
      </c>
      <c r="H43" s="99">
        <v>80</v>
      </c>
      <c r="I43" s="99">
        <v>90</v>
      </c>
      <c r="J43" s="99">
        <v>90</v>
      </c>
      <c r="K43" s="118">
        <f t="shared" si="0"/>
        <v>86.666666666666671</v>
      </c>
    </row>
    <row r="44" spans="1:11" s="96" customFormat="1" ht="18.75" customHeight="1" thickBot="1">
      <c r="A44" s="98">
        <v>41</v>
      </c>
      <c r="B44" s="195" t="s">
        <v>286</v>
      </c>
      <c r="C44" s="119">
        <v>20002</v>
      </c>
      <c r="D44" s="196" t="s">
        <v>334</v>
      </c>
      <c r="E44" s="196" t="s">
        <v>334</v>
      </c>
      <c r="F44" s="196" t="s">
        <v>334</v>
      </c>
      <c r="G44" s="196" t="s">
        <v>334</v>
      </c>
      <c r="H44" s="99">
        <v>90</v>
      </c>
      <c r="I44" s="99">
        <v>95</v>
      </c>
      <c r="J44" s="99">
        <v>95</v>
      </c>
      <c r="K44" s="118">
        <f t="shared" si="0"/>
        <v>93.333333333333329</v>
      </c>
    </row>
    <row r="45" spans="1:11" s="96" customFormat="1" ht="18.75" customHeight="1">
      <c r="A45" s="100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1" s="96" customFormat="1" ht="18.75" customHeight="1">
      <c r="A46" s="100"/>
      <c r="B46" s="309" t="s">
        <v>63</v>
      </c>
      <c r="C46" s="307"/>
      <c r="D46" s="95"/>
      <c r="E46" s="95"/>
      <c r="F46" s="95"/>
      <c r="G46" s="95"/>
      <c r="H46" s="95"/>
      <c r="I46" s="307" t="s">
        <v>63</v>
      </c>
      <c r="J46" s="307"/>
      <c r="K46" s="307"/>
    </row>
    <row r="47" spans="1:11" s="96" customFormat="1" ht="18.75" customHeight="1">
      <c r="A47" s="100"/>
      <c r="B47" s="307" t="str">
        <f>'KURS BİLGİLERİ'!F23</f>
        <v>Şükrü ONAT</v>
      </c>
      <c r="C47" s="307"/>
      <c r="D47" s="95"/>
      <c r="E47" s="95"/>
      <c r="F47" s="95"/>
      <c r="G47" s="95"/>
      <c r="H47" s="95"/>
      <c r="I47" s="307" t="str">
        <f>'KURS BİLGİLERİ'!F22</f>
        <v>Müslüm AKSAKAL</v>
      </c>
      <c r="J47" s="307"/>
      <c r="K47" s="307"/>
    </row>
    <row r="48" spans="1:11" s="96" customFormat="1" ht="18.75" customHeight="1">
      <c r="A48" s="100"/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1" s="96" customFormat="1" ht="18.75" customHeight="1">
      <c r="A49" s="100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11" s="96" customFormat="1" ht="18.75" customHeight="1">
      <c r="A50" s="100"/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1" spans="1:11" s="96" customFormat="1" ht="18.75" customHeight="1">
      <c r="A51" s="100"/>
      <c r="B51" s="95"/>
      <c r="C51" s="95"/>
      <c r="D51" s="95"/>
      <c r="E51" s="95"/>
      <c r="F51" s="95"/>
      <c r="G51" s="95"/>
      <c r="H51" s="95"/>
      <c r="I51" s="95"/>
      <c r="J51" s="95"/>
      <c r="K51" s="95"/>
    </row>
    <row r="52" spans="1:11" s="96" customFormat="1" ht="18.75" customHeight="1">
      <c r="A52" s="100"/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s="96" customFormat="1" ht="18.75" customHeight="1">
      <c r="A53" s="100"/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s="96" customFormat="1" ht="18.75" customHeight="1">
      <c r="A54" s="100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s="96" customFormat="1" ht="18.75" customHeight="1">
      <c r="A55" s="100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s="96" customFormat="1" ht="18.75" customHeight="1">
      <c r="A56" s="100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96" customFormat="1" ht="18.75" customHeight="1">
      <c r="A57" s="100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s="96" customFormat="1" ht="18.75" customHeight="1">
      <c r="A58" s="100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s="96" customFormat="1" ht="18.75" customHeight="1">
      <c r="A59" s="100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s="96" customFormat="1" ht="18.75" customHeight="1">
      <c r="A60" s="100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s="96" customFormat="1" ht="18.75" customHeight="1">
      <c r="A61" s="100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s="96" customFormat="1" ht="18.75" customHeight="1">
      <c r="A62" s="100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s="96" customFormat="1" ht="18.75" customHeight="1">
      <c r="A63" s="100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s="96" customFormat="1" ht="18.75" customHeight="1">
      <c r="A64" s="100"/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pans="1:11" s="96" customFormat="1" ht="18.75" customHeight="1">
      <c r="A65" s="100"/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s="96" customFormat="1" ht="18.75" customHeight="1">
      <c r="A66" s="100"/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s="96" customFormat="1" ht="18.75" customHeight="1">
      <c r="A67" s="100"/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s="96" customFormat="1" ht="18.75" customHeight="1">
      <c r="A68" s="100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s="96" customFormat="1" ht="18.75" customHeight="1">
      <c r="A69" s="100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s="96" customFormat="1" ht="18.75" customHeight="1">
      <c r="A70" s="100"/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s="96" customFormat="1" ht="18.75" customHeight="1">
      <c r="A71" s="100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s="96" customFormat="1" ht="18.75" customHeight="1">
      <c r="A72" s="100"/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s="96" customFormat="1" ht="18.75" customHeight="1">
      <c r="A73" s="100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s="96" customFormat="1" ht="18.75" customHeight="1">
      <c r="A74" s="100"/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5" spans="1:11" s="96" customFormat="1" ht="18.75" customHeight="1">
      <c r="A75" s="100"/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1:11" s="96" customFormat="1" ht="18.75" customHeight="1">
      <c r="A76" s="100"/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spans="1:11" s="96" customFormat="1" ht="18.75" customHeight="1">
      <c r="A77" s="100"/>
      <c r="B77" s="95"/>
      <c r="C77" s="95"/>
      <c r="D77" s="95"/>
      <c r="E77" s="95"/>
      <c r="F77" s="95"/>
      <c r="G77" s="95"/>
      <c r="H77" s="95"/>
      <c r="I77" s="95"/>
      <c r="J77" s="95"/>
      <c r="K77" s="95"/>
    </row>
    <row r="78" spans="1:11" s="96" customFormat="1" ht="18.75" customHeight="1">
      <c r="A78" s="100"/>
      <c r="B78" s="95"/>
      <c r="C78" s="95"/>
      <c r="D78" s="95"/>
      <c r="E78" s="95"/>
      <c r="F78" s="95"/>
      <c r="G78" s="95"/>
      <c r="H78" s="95"/>
      <c r="I78" s="95"/>
      <c r="J78" s="95"/>
      <c r="K78" s="95"/>
    </row>
    <row r="79" spans="1:11" s="96" customFormat="1" ht="18.75" customHeight="1">
      <c r="A79" s="100"/>
      <c r="B79" s="95"/>
      <c r="C79" s="95"/>
      <c r="D79" s="95"/>
      <c r="E79" s="95"/>
      <c r="F79" s="95"/>
      <c r="G79" s="95"/>
      <c r="H79" s="95"/>
      <c r="I79" s="95"/>
      <c r="J79" s="95"/>
      <c r="K79" s="95"/>
    </row>
    <row r="80" spans="1:11" s="96" customFormat="1" ht="18.75" customHeight="1">
      <c r="A80" s="100"/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1:11" s="96" customFormat="1" ht="18.75" customHeight="1">
      <c r="A81" s="100"/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1:11" s="96" customFormat="1" ht="18.75" customHeight="1">
      <c r="A82" s="100"/>
      <c r="B82" s="95"/>
      <c r="C82" s="95"/>
      <c r="D82" s="95"/>
      <c r="E82" s="95"/>
      <c r="F82" s="95"/>
      <c r="G82" s="95"/>
      <c r="H82" s="95"/>
      <c r="I82" s="95"/>
      <c r="J82" s="95"/>
      <c r="K82" s="95"/>
    </row>
    <row r="83" spans="1:11" s="96" customFormat="1" ht="18.75" customHeight="1">
      <c r="A83" s="100"/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1:11" s="96" customFormat="1" ht="18.75" customHeight="1">
      <c r="A84" s="100"/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1:11" s="96" customFormat="1" ht="18.75" customHeight="1">
      <c r="A85" s="100"/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1" s="96" customFormat="1" ht="18.75" customHeight="1">
      <c r="A86" s="100"/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1:11" s="96" customFormat="1" ht="18.75" customHeight="1">
      <c r="A87" s="100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s="96" customFormat="1" ht="18.75" customHeight="1">
      <c r="A88" s="100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s="96" customFormat="1" ht="18.75" customHeight="1">
      <c r="A89" s="100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s="96" customFormat="1" ht="18.75" customHeight="1">
      <c r="A90" s="100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s="96" customFormat="1" ht="18.75" customHeight="1">
      <c r="A91" s="100"/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s="96" customFormat="1" ht="18.75" customHeight="1">
      <c r="A92" s="100"/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1:11" s="96" customFormat="1" ht="18.75" customHeight="1">
      <c r="A93" s="100"/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1" s="96" customFormat="1" ht="18.75" customHeight="1">
      <c r="A94" s="100"/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1" s="96" customFormat="1" ht="18.75" customHeight="1">
      <c r="A95" s="100"/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1" s="96" customFormat="1" ht="18.75" customHeight="1">
      <c r="A96" s="100"/>
      <c r="B96" s="95"/>
      <c r="C96" s="95"/>
      <c r="D96" s="95"/>
      <c r="E96" s="95"/>
      <c r="F96" s="95"/>
      <c r="G96" s="95"/>
      <c r="H96" s="95"/>
      <c r="I96" s="95"/>
      <c r="J96" s="95"/>
      <c r="K96" s="95"/>
    </row>
    <row r="97" spans="1:11" s="96" customFormat="1" ht="18.75" customHeight="1">
      <c r="A97" s="100"/>
      <c r="B97" s="95"/>
      <c r="C97" s="95"/>
      <c r="D97" s="95"/>
      <c r="E97" s="95"/>
      <c r="F97" s="95"/>
      <c r="G97" s="95"/>
      <c r="H97" s="95"/>
      <c r="I97" s="95"/>
      <c r="J97" s="95"/>
      <c r="K97" s="95"/>
    </row>
    <row r="98" spans="1:11" s="96" customFormat="1" ht="18.75" customHeight="1">
      <c r="A98" s="100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s="96" customFormat="1" ht="18.75" customHeight="1">
      <c r="A99" s="100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s="96" customFormat="1" ht="18.75" customHeight="1">
      <c r="A100" s="100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s="96" customFormat="1" ht="18.75" customHeight="1">
      <c r="A101" s="100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s="96" customFormat="1" ht="18.75" customHeight="1">
      <c r="A102" s="100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s="96" customFormat="1" ht="18.75" customHeight="1">
      <c r="A103" s="100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5" spans="1:11" ht="18" customHeight="1"/>
    <row r="106" spans="1:11" ht="18" customHeight="1"/>
  </sheetData>
  <sheetProtection formatCells="0" formatColumns="0" formatRows="0" insertColumns="0" insertRows="0" insertHyperlinks="0" deleteColumns="0" deleteRows="0" sort="0" autoFilter="0" pivotTables="0"/>
  <mergeCells count="13">
    <mergeCell ref="B47:C47"/>
    <mergeCell ref="I47:K47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46:K46"/>
    <mergeCell ref="B46:C46"/>
  </mergeCells>
  <phoneticPr fontId="0" type="noConversion"/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ayfa4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ayfa4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ayfa4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ayfa4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ayfa5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ayfa5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ayfa5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83"/>
      <c r="G14" s="383"/>
      <c r="H14" s="384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ayfa5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BİLGİLERİ'!B58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77" t="s">
        <v>44</v>
      </c>
      <c r="F14" s="378"/>
      <c r="G14" s="378"/>
      <c r="H14" s="379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ayfa5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BİLGİLERİ'!B59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5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ayfa5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1">
    <tabColor rgb="FF00FFFF"/>
  </sheetPr>
  <dimension ref="A1:P109"/>
  <sheetViews>
    <sheetView view="pageBreakPreview" zoomScaleNormal="115" zoomScaleSheetLayoutView="100" workbookViewId="0">
      <selection activeCell="B8" sqref="B8:B48"/>
    </sheetView>
  </sheetViews>
  <sheetFormatPr defaultRowHeight="12.75"/>
  <cols>
    <col min="1" max="1" width="4.85546875" style="2" bestFit="1" customWidth="1"/>
    <col min="2" max="2" width="8.85546875" style="3" customWidth="1"/>
    <col min="3" max="3" width="10.5703125" style="3" customWidth="1"/>
    <col min="4" max="4" width="15" style="2" customWidth="1"/>
    <col min="5" max="5" width="12.28515625" style="4" customWidth="1"/>
    <col min="6" max="6" width="10.7109375" style="2" customWidth="1"/>
    <col min="7" max="7" width="9.140625" style="2"/>
    <col min="8" max="8" width="9.7109375" style="2" customWidth="1"/>
    <col min="9" max="9" width="7.42578125" style="2" customWidth="1"/>
    <col min="10" max="10" width="9.5703125" style="2" bestFit="1" customWidth="1"/>
    <col min="11" max="11" width="9.42578125" style="2" customWidth="1"/>
    <col min="12" max="12" width="18.140625" style="178" customWidth="1"/>
    <col min="13" max="14" width="9.85546875" style="178" customWidth="1"/>
    <col min="15" max="15" width="16.7109375" style="178" customWidth="1"/>
    <col min="16" max="16" width="13.5703125" style="2" customWidth="1"/>
    <col min="17" max="16384" width="9.140625" style="2"/>
  </cols>
  <sheetData>
    <row r="1" spans="1:16" ht="1.5" customHeight="1"/>
    <row r="2" spans="1:16" s="1" customFormat="1" ht="21.75" customHeight="1">
      <c r="A2" s="310" t="str">
        <f>CONCATENATE('KURS BİLGİLERİ'!F19," ","İLİ ATLETİZM HAKEM KURS LİSTESİ")</f>
        <v>KAHRAMAN MARAŞ İLİ ATLETİZM HAKEM KURS LİSTESİ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13.5" customHeight="1">
      <c r="A3" s="315" t="s">
        <v>46</v>
      </c>
      <c r="B3" s="315"/>
      <c r="C3" s="315"/>
      <c r="D3" s="317" t="str">
        <f>'KURS BİLGİLERİ'!F19</f>
        <v>KAHRAMAN MARAŞ</v>
      </c>
      <c r="E3" s="317"/>
      <c r="F3" s="78"/>
      <c r="G3" s="78"/>
      <c r="H3" s="79"/>
      <c r="I3" s="79"/>
      <c r="J3" s="79"/>
      <c r="K3" s="79"/>
      <c r="L3" s="179"/>
      <c r="M3" s="313" t="s">
        <v>45</v>
      </c>
      <c r="N3" s="313"/>
      <c r="O3" s="313"/>
      <c r="P3" s="313"/>
    </row>
    <row r="4" spans="1:16" ht="15" customHeight="1">
      <c r="A4" s="315" t="s">
        <v>47</v>
      </c>
      <c r="B4" s="315"/>
      <c r="C4" s="315"/>
      <c r="D4" s="317" t="str">
        <f>'KURS BİLGİLERİ'!F20</f>
        <v>10.13.2014</v>
      </c>
      <c r="E4" s="317"/>
      <c r="F4" s="78"/>
      <c r="G4" s="78"/>
      <c r="H4" s="79"/>
      <c r="I4" s="79"/>
      <c r="J4" s="79"/>
      <c r="K4" s="79"/>
      <c r="L4" s="180"/>
      <c r="M4" s="318" t="s">
        <v>21</v>
      </c>
      <c r="N4" s="318"/>
      <c r="O4" s="312" t="str">
        <f>'KURS BİLGİLERİ'!F22</f>
        <v>Müslüm AKSAKAL</v>
      </c>
      <c r="P4" s="312"/>
    </row>
    <row r="5" spans="1:16" ht="15" customHeight="1" thickBot="1">
      <c r="A5" s="314" t="s">
        <v>48</v>
      </c>
      <c r="B5" s="314"/>
      <c r="C5" s="314"/>
      <c r="D5" s="316" t="str">
        <f>'KURS BİLGİLERİ'!F21</f>
        <v>Alpaslan ASİLTÜRK</v>
      </c>
      <c r="E5" s="316"/>
      <c r="F5" s="80"/>
      <c r="G5" s="80"/>
      <c r="H5" s="79"/>
      <c r="I5" s="79"/>
      <c r="J5" s="79"/>
      <c r="K5" s="79"/>
      <c r="L5" s="180"/>
      <c r="M5" s="318" t="s">
        <v>21</v>
      </c>
      <c r="N5" s="318"/>
      <c r="O5" s="312" t="str">
        <f>'KURS BİLGİLERİ'!F23</f>
        <v>Şükrü ONAT</v>
      </c>
      <c r="P5" s="312"/>
    </row>
    <row r="6" spans="1:16" ht="12.75" customHeight="1">
      <c r="A6" s="325" t="s">
        <v>22</v>
      </c>
      <c r="B6" s="321" t="s">
        <v>29</v>
      </c>
      <c r="C6" s="321" t="s">
        <v>31</v>
      </c>
      <c r="D6" s="327" t="s">
        <v>21</v>
      </c>
      <c r="E6" s="321" t="s">
        <v>27</v>
      </c>
      <c r="F6" s="321" t="s">
        <v>1</v>
      </c>
      <c r="G6" s="321" t="s">
        <v>30</v>
      </c>
      <c r="H6" s="321" t="s">
        <v>3</v>
      </c>
      <c r="I6" s="321" t="s">
        <v>15</v>
      </c>
      <c r="J6" s="321" t="s">
        <v>4</v>
      </c>
      <c r="K6" s="321" t="s">
        <v>49</v>
      </c>
      <c r="L6" s="323" t="s">
        <v>28</v>
      </c>
      <c r="M6" s="323" t="s">
        <v>38</v>
      </c>
      <c r="N6" s="323" t="s">
        <v>66</v>
      </c>
      <c r="O6" s="323" t="s">
        <v>5</v>
      </c>
      <c r="P6" s="319" t="s">
        <v>57</v>
      </c>
    </row>
    <row r="7" spans="1:16" s="5" customFormat="1" ht="35.25" customHeight="1" thickBot="1">
      <c r="A7" s="326"/>
      <c r="B7" s="322"/>
      <c r="C7" s="322"/>
      <c r="D7" s="328"/>
      <c r="E7" s="322"/>
      <c r="F7" s="322"/>
      <c r="G7" s="322"/>
      <c r="H7" s="322"/>
      <c r="I7" s="322"/>
      <c r="J7" s="322"/>
      <c r="K7" s="322"/>
      <c r="L7" s="324"/>
      <c r="M7" s="324"/>
      <c r="N7" s="324"/>
      <c r="O7" s="324"/>
      <c r="P7" s="320"/>
    </row>
    <row r="8" spans="1:16" s="6" customFormat="1" ht="21.75" customHeight="1">
      <c r="A8" s="18">
        <v>1</v>
      </c>
      <c r="B8" s="119">
        <v>19962</v>
      </c>
      <c r="C8" s="190" t="s">
        <v>24</v>
      </c>
      <c r="D8" s="176" t="s">
        <v>302</v>
      </c>
      <c r="E8" s="85">
        <v>10655395284</v>
      </c>
      <c r="F8" s="101" t="s">
        <v>215</v>
      </c>
      <c r="G8" s="86">
        <v>34785</v>
      </c>
      <c r="H8" s="101" t="s">
        <v>143</v>
      </c>
      <c r="I8" s="101" t="s">
        <v>303</v>
      </c>
      <c r="J8" s="101" t="s">
        <v>142</v>
      </c>
      <c r="K8" s="85"/>
      <c r="L8" s="175" t="s">
        <v>304</v>
      </c>
      <c r="M8" s="185">
        <v>5077107874</v>
      </c>
      <c r="N8" s="185" t="s">
        <v>146</v>
      </c>
      <c r="O8" s="183" t="s">
        <v>305</v>
      </c>
      <c r="P8" s="91"/>
    </row>
    <row r="9" spans="1:16" s="6" customFormat="1" ht="21.75" customHeight="1">
      <c r="A9" s="19">
        <v>2</v>
      </c>
      <c r="B9" s="119">
        <v>19963</v>
      </c>
      <c r="C9" s="190" t="s">
        <v>24</v>
      </c>
      <c r="D9" s="176" t="s">
        <v>295</v>
      </c>
      <c r="E9" s="85">
        <v>36061546416</v>
      </c>
      <c r="F9" s="101" t="s">
        <v>215</v>
      </c>
      <c r="G9" s="86">
        <v>30701</v>
      </c>
      <c r="H9" s="101" t="s">
        <v>198</v>
      </c>
      <c r="I9" s="101" t="s">
        <v>296</v>
      </c>
      <c r="J9" s="101" t="s">
        <v>297</v>
      </c>
      <c r="K9" s="101"/>
      <c r="L9" s="189" t="s">
        <v>322</v>
      </c>
      <c r="M9" s="185">
        <v>5437240847</v>
      </c>
      <c r="N9" s="185" t="s">
        <v>313</v>
      </c>
      <c r="O9" s="185" t="s">
        <v>298</v>
      </c>
      <c r="P9" s="87"/>
    </row>
    <row r="10" spans="1:16" s="6" customFormat="1" ht="21.75" customHeight="1">
      <c r="A10" s="19">
        <v>3</v>
      </c>
      <c r="B10" s="119">
        <v>19964</v>
      </c>
      <c r="C10" s="190" t="s">
        <v>24</v>
      </c>
      <c r="D10" s="176" t="s">
        <v>306</v>
      </c>
      <c r="E10" s="85">
        <v>35825334474</v>
      </c>
      <c r="F10" s="101" t="s">
        <v>307</v>
      </c>
      <c r="G10" s="86">
        <v>30385</v>
      </c>
      <c r="H10" s="101" t="s">
        <v>198</v>
      </c>
      <c r="I10" s="101" t="s">
        <v>308</v>
      </c>
      <c r="J10" s="101" t="s">
        <v>205</v>
      </c>
      <c r="K10" s="85"/>
      <c r="L10" s="189" t="s">
        <v>309</v>
      </c>
      <c r="M10" s="185">
        <v>5466162625</v>
      </c>
      <c r="N10" s="185" t="s">
        <v>146</v>
      </c>
      <c r="O10" s="185" t="s">
        <v>310</v>
      </c>
      <c r="P10" s="87"/>
    </row>
    <row r="11" spans="1:16" s="6" customFormat="1" ht="21.75" customHeight="1">
      <c r="A11" s="19">
        <v>4</v>
      </c>
      <c r="B11" s="119">
        <v>19965</v>
      </c>
      <c r="C11" s="101" t="s">
        <v>24</v>
      </c>
      <c r="D11" s="102" t="s">
        <v>251</v>
      </c>
      <c r="E11" s="101">
        <v>34706048080</v>
      </c>
      <c r="F11" s="101" t="s">
        <v>252</v>
      </c>
      <c r="G11" s="103">
        <v>34335</v>
      </c>
      <c r="H11" s="101" t="s">
        <v>143</v>
      </c>
      <c r="I11" s="101" t="s">
        <v>253</v>
      </c>
      <c r="J11" s="101" t="s">
        <v>142</v>
      </c>
      <c r="K11" s="101"/>
      <c r="L11" s="175" t="s">
        <v>254</v>
      </c>
      <c r="M11" s="185">
        <v>5428281216</v>
      </c>
      <c r="N11" s="185" t="s">
        <v>226</v>
      </c>
      <c r="O11" s="185" t="s">
        <v>255</v>
      </c>
      <c r="P11" s="192"/>
    </row>
    <row r="12" spans="1:16" s="6" customFormat="1" ht="21.75" customHeight="1">
      <c r="A12" s="19">
        <v>5</v>
      </c>
      <c r="B12" s="119">
        <v>19966</v>
      </c>
      <c r="C12" s="190" t="s">
        <v>24</v>
      </c>
      <c r="D12" s="176" t="s">
        <v>290</v>
      </c>
      <c r="E12" s="85">
        <v>18995063528</v>
      </c>
      <c r="F12" s="101" t="s">
        <v>243</v>
      </c>
      <c r="G12" s="86">
        <v>34336</v>
      </c>
      <c r="H12" s="101" t="s">
        <v>143</v>
      </c>
      <c r="I12" s="101" t="s">
        <v>291</v>
      </c>
      <c r="J12" s="101" t="s">
        <v>142</v>
      </c>
      <c r="K12" s="85"/>
      <c r="L12" s="175" t="s">
        <v>292</v>
      </c>
      <c r="M12" s="185">
        <v>5303837788</v>
      </c>
      <c r="N12" s="185"/>
      <c r="O12" s="185" t="s">
        <v>294</v>
      </c>
      <c r="P12" s="193"/>
    </row>
    <row r="13" spans="1:16" s="6" customFormat="1" ht="21.75" customHeight="1">
      <c r="A13" s="19">
        <v>6</v>
      </c>
      <c r="B13" s="119">
        <v>19967</v>
      </c>
      <c r="C13" s="190" t="s">
        <v>24</v>
      </c>
      <c r="D13" s="102" t="s">
        <v>182</v>
      </c>
      <c r="E13" s="101">
        <v>19352883728</v>
      </c>
      <c r="F13" s="101" t="s">
        <v>183</v>
      </c>
      <c r="G13" s="103">
        <v>34584</v>
      </c>
      <c r="H13" s="101" t="s">
        <v>143</v>
      </c>
      <c r="I13" s="101" t="s">
        <v>184</v>
      </c>
      <c r="J13" s="101" t="s">
        <v>142</v>
      </c>
      <c r="K13" s="101"/>
      <c r="L13" s="189" t="s">
        <v>190</v>
      </c>
      <c r="M13" s="185">
        <v>5071170587</v>
      </c>
      <c r="N13" s="185" t="s">
        <v>185</v>
      </c>
      <c r="O13" s="185" t="s">
        <v>186</v>
      </c>
      <c r="P13" s="87"/>
    </row>
    <row r="14" spans="1:16" s="6" customFormat="1" ht="21.75" customHeight="1">
      <c r="A14" s="19">
        <v>7</v>
      </c>
      <c r="B14" s="119">
        <v>19968</v>
      </c>
      <c r="C14" s="190" t="s">
        <v>24</v>
      </c>
      <c r="D14" s="102" t="s">
        <v>166</v>
      </c>
      <c r="E14" s="101">
        <v>36226991334</v>
      </c>
      <c r="F14" s="101" t="s">
        <v>167</v>
      </c>
      <c r="G14" s="103">
        <v>33408</v>
      </c>
      <c r="H14" s="101" t="s">
        <v>143</v>
      </c>
      <c r="I14" s="101" t="s">
        <v>168</v>
      </c>
      <c r="J14" s="101" t="s">
        <v>142</v>
      </c>
      <c r="K14" s="101"/>
      <c r="L14" s="175" t="s">
        <v>169</v>
      </c>
      <c r="M14" s="185">
        <v>5346547088</v>
      </c>
      <c r="N14" s="185" t="s">
        <v>170</v>
      </c>
      <c r="O14" s="185" t="s">
        <v>171</v>
      </c>
      <c r="P14" s="87"/>
    </row>
    <row r="15" spans="1:16" s="6" customFormat="1" ht="21.75" customHeight="1">
      <c r="A15" s="19">
        <v>8</v>
      </c>
      <c r="B15" s="119">
        <v>19969</v>
      </c>
      <c r="C15" s="190" t="s">
        <v>24</v>
      </c>
      <c r="D15" s="176" t="s">
        <v>299</v>
      </c>
      <c r="E15" s="85">
        <v>47155177232</v>
      </c>
      <c r="F15" s="101" t="s">
        <v>215</v>
      </c>
      <c r="G15" s="86">
        <v>30883</v>
      </c>
      <c r="H15" s="101" t="s">
        <v>198</v>
      </c>
      <c r="I15" s="101" t="s">
        <v>300</v>
      </c>
      <c r="J15" s="101" t="s">
        <v>205</v>
      </c>
      <c r="K15" s="101"/>
      <c r="L15" s="189" t="s">
        <v>322</v>
      </c>
      <c r="M15" s="185">
        <v>5442224638</v>
      </c>
      <c r="N15" s="185" t="s">
        <v>146</v>
      </c>
      <c r="O15" s="185" t="s">
        <v>301</v>
      </c>
      <c r="P15" s="87"/>
    </row>
    <row r="16" spans="1:16" s="6" customFormat="1" ht="21.75" customHeight="1">
      <c r="A16" s="19">
        <v>9</v>
      </c>
      <c r="B16" s="119">
        <v>19970</v>
      </c>
      <c r="C16" s="190" t="s">
        <v>24</v>
      </c>
      <c r="D16" s="102" t="s">
        <v>187</v>
      </c>
      <c r="E16" s="101">
        <v>56593283528</v>
      </c>
      <c r="F16" s="101" t="s">
        <v>144</v>
      </c>
      <c r="G16" s="103">
        <v>34688</v>
      </c>
      <c r="H16" s="101" t="s">
        <v>143</v>
      </c>
      <c r="I16" s="101" t="s">
        <v>188</v>
      </c>
      <c r="J16" s="101" t="s">
        <v>142</v>
      </c>
      <c r="K16" s="101" t="s">
        <v>189</v>
      </c>
      <c r="L16" s="175" t="s">
        <v>190</v>
      </c>
      <c r="M16" s="185">
        <v>5428415138</v>
      </c>
      <c r="N16" s="185" t="s">
        <v>146</v>
      </c>
      <c r="O16" s="185" t="s">
        <v>191</v>
      </c>
      <c r="P16" s="193"/>
    </row>
    <row r="17" spans="1:16" s="6" customFormat="1" ht="21.75" customHeight="1">
      <c r="A17" s="19">
        <v>10</v>
      </c>
      <c r="B17" s="119">
        <v>19971</v>
      </c>
      <c r="C17" s="190" t="s">
        <v>24</v>
      </c>
      <c r="D17" s="102" t="s">
        <v>272</v>
      </c>
      <c r="E17" s="101">
        <v>35788557828</v>
      </c>
      <c r="F17" s="101" t="s">
        <v>267</v>
      </c>
      <c r="G17" s="103">
        <v>34109</v>
      </c>
      <c r="H17" s="101" t="s">
        <v>143</v>
      </c>
      <c r="I17" s="101" t="s">
        <v>273</v>
      </c>
      <c r="J17" s="101" t="s">
        <v>142</v>
      </c>
      <c r="K17" s="101"/>
      <c r="L17" s="175" t="s">
        <v>274</v>
      </c>
      <c r="M17" s="185">
        <v>5457461526</v>
      </c>
      <c r="N17" s="185" t="s">
        <v>146</v>
      </c>
      <c r="O17" s="185" t="s">
        <v>275</v>
      </c>
      <c r="P17" s="87"/>
    </row>
    <row r="18" spans="1:16" s="6" customFormat="1" ht="21.75" customHeight="1">
      <c r="A18" s="19">
        <v>11</v>
      </c>
      <c r="B18" s="119">
        <v>19972</v>
      </c>
      <c r="C18" s="190" t="s">
        <v>24</v>
      </c>
      <c r="D18" s="102" t="s">
        <v>239</v>
      </c>
      <c r="E18" s="101">
        <v>10238407960</v>
      </c>
      <c r="F18" s="101" t="s">
        <v>215</v>
      </c>
      <c r="G18" s="103">
        <v>29665</v>
      </c>
      <c r="H18" s="101" t="s">
        <v>198</v>
      </c>
      <c r="I18" s="101" t="s">
        <v>240</v>
      </c>
      <c r="J18" s="101" t="s">
        <v>205</v>
      </c>
      <c r="K18" s="101"/>
      <c r="L18" s="175" t="s">
        <v>241</v>
      </c>
      <c r="M18" s="185">
        <v>5367101266</v>
      </c>
      <c r="N18" s="185" t="s">
        <v>226</v>
      </c>
      <c r="O18" s="185" t="s">
        <v>242</v>
      </c>
      <c r="P18" s="87"/>
    </row>
    <row r="19" spans="1:16" s="6" customFormat="1" ht="21.75" customHeight="1">
      <c r="A19" s="19">
        <v>12</v>
      </c>
      <c r="B19" s="119">
        <v>19973</v>
      </c>
      <c r="C19" s="190" t="s">
        <v>24</v>
      </c>
      <c r="D19" s="102" t="s">
        <v>247</v>
      </c>
      <c r="E19" s="101">
        <v>21502109022</v>
      </c>
      <c r="F19" s="101" t="s">
        <v>248</v>
      </c>
      <c r="G19" s="103">
        <v>33253</v>
      </c>
      <c r="H19" s="101" t="s">
        <v>143</v>
      </c>
      <c r="I19" s="101" t="s">
        <v>249</v>
      </c>
      <c r="J19" s="101" t="s">
        <v>142</v>
      </c>
      <c r="K19" s="101"/>
      <c r="L19" s="189" t="s">
        <v>315</v>
      </c>
      <c r="M19" s="185">
        <v>5534801878</v>
      </c>
      <c r="N19" s="185" t="s">
        <v>161</v>
      </c>
      <c r="O19" s="185" t="s">
        <v>250</v>
      </c>
      <c r="P19" s="87"/>
    </row>
    <row r="20" spans="1:16" s="6" customFormat="1" ht="21.75" customHeight="1">
      <c r="A20" s="19">
        <v>13</v>
      </c>
      <c r="B20" s="119">
        <v>19974</v>
      </c>
      <c r="C20" s="190" t="s">
        <v>24</v>
      </c>
      <c r="D20" s="102" t="s">
        <v>266</v>
      </c>
      <c r="E20" s="101">
        <v>36604531930</v>
      </c>
      <c r="F20" s="101" t="s">
        <v>267</v>
      </c>
      <c r="G20" s="103">
        <v>34247</v>
      </c>
      <c r="H20" s="101" t="s">
        <v>143</v>
      </c>
      <c r="I20" s="101" t="s">
        <v>268</v>
      </c>
      <c r="J20" s="101" t="s">
        <v>142</v>
      </c>
      <c r="K20" s="101"/>
      <c r="L20" s="175" t="s">
        <v>274</v>
      </c>
      <c r="M20" s="185">
        <v>5449379608</v>
      </c>
      <c r="N20" s="185" t="s">
        <v>146</v>
      </c>
      <c r="O20" s="185" t="s">
        <v>325</v>
      </c>
      <c r="P20" s="91"/>
    </row>
    <row r="21" spans="1:16" s="6" customFormat="1" ht="21.75" customHeight="1">
      <c r="A21" s="19">
        <v>14</v>
      </c>
      <c r="B21" s="119">
        <v>19975</v>
      </c>
      <c r="C21" s="190" t="s">
        <v>24</v>
      </c>
      <c r="D21" s="102" t="s">
        <v>214</v>
      </c>
      <c r="E21" s="101">
        <v>39085448988</v>
      </c>
      <c r="F21" s="101" t="s">
        <v>215</v>
      </c>
      <c r="G21" s="103">
        <v>33305</v>
      </c>
      <c r="H21" s="101" t="s">
        <v>143</v>
      </c>
      <c r="I21" s="101" t="s">
        <v>216</v>
      </c>
      <c r="J21" s="101" t="s">
        <v>142</v>
      </c>
      <c r="K21" s="101"/>
      <c r="L21" s="189" t="s">
        <v>319</v>
      </c>
      <c r="M21" s="185">
        <v>5315001647</v>
      </c>
      <c r="N21" s="185" t="s">
        <v>217</v>
      </c>
      <c r="O21" s="185" t="s">
        <v>218</v>
      </c>
      <c r="P21" s="87"/>
    </row>
    <row r="22" spans="1:16" s="6" customFormat="1" ht="21.75" customHeight="1">
      <c r="A22" s="19">
        <v>15</v>
      </c>
      <c r="B22" s="119">
        <v>19976</v>
      </c>
      <c r="C22" s="190" t="s">
        <v>24</v>
      </c>
      <c r="D22" s="102" t="s">
        <v>311</v>
      </c>
      <c r="E22" s="101">
        <v>37466283548</v>
      </c>
      <c r="F22" s="101" t="s">
        <v>144</v>
      </c>
      <c r="G22" s="103">
        <v>30611</v>
      </c>
      <c r="H22" s="101" t="s">
        <v>143</v>
      </c>
      <c r="I22" s="101" t="s">
        <v>145</v>
      </c>
      <c r="J22" s="101" t="s">
        <v>142</v>
      </c>
      <c r="K22" s="101"/>
      <c r="L22" s="189" t="s">
        <v>312</v>
      </c>
      <c r="M22" s="185">
        <v>5464868086</v>
      </c>
      <c r="N22" s="185" t="s">
        <v>146</v>
      </c>
      <c r="O22" s="185"/>
      <c r="P22" s="192"/>
    </row>
    <row r="23" spans="1:16" s="6" customFormat="1" ht="21.75" customHeight="1">
      <c r="A23" s="19">
        <v>16</v>
      </c>
      <c r="B23" s="119">
        <v>19977</v>
      </c>
      <c r="C23" s="190" t="s">
        <v>24</v>
      </c>
      <c r="D23" s="102" t="s">
        <v>276</v>
      </c>
      <c r="E23" s="101">
        <v>18841082888</v>
      </c>
      <c r="F23" s="101" t="s">
        <v>278</v>
      </c>
      <c r="G23" s="103">
        <v>32573</v>
      </c>
      <c r="H23" s="101" t="s">
        <v>198</v>
      </c>
      <c r="I23" s="101" t="s">
        <v>228</v>
      </c>
      <c r="J23" s="101" t="s">
        <v>205</v>
      </c>
      <c r="K23" s="101"/>
      <c r="L23" s="189" t="s">
        <v>323</v>
      </c>
      <c r="M23" s="185">
        <v>5302310043</v>
      </c>
      <c r="N23" s="185" t="s">
        <v>146</v>
      </c>
      <c r="O23" s="185" t="s">
        <v>277</v>
      </c>
      <c r="P23" s="87"/>
    </row>
    <row r="24" spans="1:16" s="6" customFormat="1" ht="21.75" customHeight="1">
      <c r="A24" s="19">
        <v>17</v>
      </c>
      <c r="B24" s="119">
        <v>19978</v>
      </c>
      <c r="C24" s="190" t="s">
        <v>24</v>
      </c>
      <c r="D24" s="102" t="s">
        <v>279</v>
      </c>
      <c r="E24" s="101">
        <v>42559333116</v>
      </c>
      <c r="F24" s="101" t="s">
        <v>267</v>
      </c>
      <c r="G24" s="103">
        <v>34421</v>
      </c>
      <c r="H24" s="101" t="s">
        <v>143</v>
      </c>
      <c r="I24" s="101" t="s">
        <v>280</v>
      </c>
      <c r="J24" s="101" t="s">
        <v>142</v>
      </c>
      <c r="K24" s="101"/>
      <c r="L24" s="175" t="s">
        <v>274</v>
      </c>
      <c r="M24" s="185">
        <v>5069286951</v>
      </c>
      <c r="N24" s="185" t="s">
        <v>146</v>
      </c>
      <c r="O24" s="185" t="s">
        <v>281</v>
      </c>
      <c r="P24" s="91"/>
    </row>
    <row r="25" spans="1:16" s="6" customFormat="1" ht="21.75" customHeight="1">
      <c r="A25" s="19">
        <v>18</v>
      </c>
      <c r="B25" s="119">
        <v>19979</v>
      </c>
      <c r="C25" s="190" t="s">
        <v>24</v>
      </c>
      <c r="D25" s="102" t="s">
        <v>259</v>
      </c>
      <c r="E25" s="101">
        <v>44704672644</v>
      </c>
      <c r="F25" s="101" t="s">
        <v>260</v>
      </c>
      <c r="G25" s="103">
        <v>35311</v>
      </c>
      <c r="H25" s="101" t="s">
        <v>143</v>
      </c>
      <c r="I25" s="101" t="s">
        <v>231</v>
      </c>
      <c r="J25" s="101" t="s">
        <v>261</v>
      </c>
      <c r="K25" s="101"/>
      <c r="L25" s="189" t="s">
        <v>320</v>
      </c>
      <c r="M25" s="185">
        <v>5422116152</v>
      </c>
      <c r="N25" s="185"/>
      <c r="O25" s="185"/>
      <c r="P25" s="87"/>
    </row>
    <row r="26" spans="1:16" s="6" customFormat="1" ht="21.75" customHeight="1">
      <c r="A26" s="19">
        <v>19</v>
      </c>
      <c r="B26" s="119">
        <v>19980</v>
      </c>
      <c r="C26" s="190" t="s">
        <v>24</v>
      </c>
      <c r="D26" s="102" t="s">
        <v>202</v>
      </c>
      <c r="E26" s="101">
        <v>19376561008</v>
      </c>
      <c r="F26" s="101" t="s">
        <v>203</v>
      </c>
      <c r="G26" s="103">
        <v>31797</v>
      </c>
      <c r="H26" s="101" t="s">
        <v>198</v>
      </c>
      <c r="I26" s="101" t="s">
        <v>204</v>
      </c>
      <c r="J26" s="101" t="s">
        <v>205</v>
      </c>
      <c r="K26" s="101"/>
      <c r="L26" s="175" t="s">
        <v>206</v>
      </c>
      <c r="M26" s="185">
        <v>5548177702</v>
      </c>
      <c r="N26" s="185" t="s">
        <v>161</v>
      </c>
      <c r="O26" s="185"/>
      <c r="P26" s="87"/>
    </row>
    <row r="27" spans="1:16" s="6" customFormat="1" ht="21.75" customHeight="1">
      <c r="A27" s="19">
        <v>20</v>
      </c>
      <c r="B27" s="119">
        <v>19981</v>
      </c>
      <c r="C27" s="190" t="s">
        <v>24</v>
      </c>
      <c r="D27" s="102" t="s">
        <v>153</v>
      </c>
      <c r="E27" s="101">
        <v>16565089718</v>
      </c>
      <c r="F27" s="101" t="s">
        <v>154</v>
      </c>
      <c r="G27" s="103">
        <v>34002</v>
      </c>
      <c r="H27" s="101" t="s">
        <v>143</v>
      </c>
      <c r="I27" s="101" t="s">
        <v>155</v>
      </c>
      <c r="J27" s="101" t="s">
        <v>142</v>
      </c>
      <c r="K27" s="101"/>
      <c r="L27" s="175" t="s">
        <v>156</v>
      </c>
      <c r="M27" s="185">
        <v>5397797363</v>
      </c>
      <c r="N27" s="185"/>
      <c r="O27" s="185" t="s">
        <v>157</v>
      </c>
      <c r="P27" s="87"/>
    </row>
    <row r="28" spans="1:16" s="6" customFormat="1" ht="21.75" customHeight="1">
      <c r="A28" s="19">
        <v>21</v>
      </c>
      <c r="B28" s="119">
        <v>19982</v>
      </c>
      <c r="C28" s="190" t="s">
        <v>24</v>
      </c>
      <c r="D28" s="102" t="s">
        <v>172</v>
      </c>
      <c r="E28" s="101">
        <v>15980666764</v>
      </c>
      <c r="F28" s="101" t="s">
        <v>173</v>
      </c>
      <c r="G28" s="103">
        <v>34335</v>
      </c>
      <c r="H28" s="101" t="s">
        <v>143</v>
      </c>
      <c r="I28" s="101" t="s">
        <v>174</v>
      </c>
      <c r="J28" s="101" t="s">
        <v>142</v>
      </c>
      <c r="K28" s="101"/>
      <c r="L28" s="175" t="s">
        <v>175</v>
      </c>
      <c r="M28" s="185">
        <v>5389456318</v>
      </c>
      <c r="N28" s="185"/>
      <c r="O28" s="185" t="s">
        <v>176</v>
      </c>
      <c r="P28" s="193"/>
    </row>
    <row r="29" spans="1:16" s="6" customFormat="1" ht="21.75" customHeight="1">
      <c r="A29" s="19">
        <v>22</v>
      </c>
      <c r="B29" s="119">
        <v>19983</v>
      </c>
      <c r="C29" s="190" t="s">
        <v>24</v>
      </c>
      <c r="D29" s="102" t="s">
        <v>234</v>
      </c>
      <c r="E29" s="101">
        <v>13301977360</v>
      </c>
      <c r="F29" s="101" t="s">
        <v>235</v>
      </c>
      <c r="G29" s="103">
        <v>33775</v>
      </c>
      <c r="H29" s="101" t="s">
        <v>143</v>
      </c>
      <c r="I29" s="101" t="s">
        <v>236</v>
      </c>
      <c r="J29" s="101" t="s">
        <v>142</v>
      </c>
      <c r="K29" s="101" t="s">
        <v>237</v>
      </c>
      <c r="L29" s="189" t="s">
        <v>333</v>
      </c>
      <c r="M29" s="185">
        <v>5413984096</v>
      </c>
      <c r="N29" s="185" t="s">
        <v>146</v>
      </c>
      <c r="O29" s="185" t="s">
        <v>238</v>
      </c>
      <c r="P29" s="87"/>
    </row>
    <row r="30" spans="1:16" s="6" customFormat="1" ht="21.75" customHeight="1">
      <c r="A30" s="19">
        <v>23</v>
      </c>
      <c r="B30" s="119">
        <v>19984</v>
      </c>
      <c r="C30" s="101" t="s">
        <v>24</v>
      </c>
      <c r="D30" s="102" t="s">
        <v>244</v>
      </c>
      <c r="E30" s="101">
        <v>32099462162</v>
      </c>
      <c r="F30" s="101" t="s">
        <v>144</v>
      </c>
      <c r="G30" s="103">
        <v>33268</v>
      </c>
      <c r="H30" s="101" t="s">
        <v>143</v>
      </c>
      <c r="I30" s="101" t="s">
        <v>245</v>
      </c>
      <c r="J30" s="101" t="s">
        <v>142</v>
      </c>
      <c r="K30" s="101"/>
      <c r="L30" s="175"/>
      <c r="M30" s="185">
        <v>5438666603</v>
      </c>
      <c r="N30" s="185" t="s">
        <v>146</v>
      </c>
      <c r="O30" s="186" t="s">
        <v>246</v>
      </c>
      <c r="P30" s="87"/>
    </row>
    <row r="31" spans="1:16" s="6" customFormat="1" ht="21.75" customHeight="1">
      <c r="A31" s="19">
        <v>24</v>
      </c>
      <c r="B31" s="119">
        <v>19985</v>
      </c>
      <c r="C31" s="101" t="s">
        <v>24</v>
      </c>
      <c r="D31" s="102" t="s">
        <v>210</v>
      </c>
      <c r="E31" s="101">
        <v>42914132186</v>
      </c>
      <c r="F31" s="101" t="s">
        <v>144</v>
      </c>
      <c r="G31" s="103">
        <v>34707</v>
      </c>
      <c r="H31" s="101" t="s">
        <v>143</v>
      </c>
      <c r="I31" s="101" t="s">
        <v>211</v>
      </c>
      <c r="J31" s="101" t="s">
        <v>142</v>
      </c>
      <c r="K31" s="101"/>
      <c r="L31" s="175" t="s">
        <v>212</v>
      </c>
      <c r="M31" s="185">
        <v>5456034637</v>
      </c>
      <c r="N31" s="185"/>
      <c r="O31" s="185" t="s">
        <v>213</v>
      </c>
      <c r="P31" s="192"/>
    </row>
    <row r="32" spans="1:16" s="6" customFormat="1" ht="21.75" customHeight="1">
      <c r="A32" s="19">
        <v>25</v>
      </c>
      <c r="B32" s="119">
        <v>19986</v>
      </c>
      <c r="C32" s="190" t="s">
        <v>24</v>
      </c>
      <c r="D32" s="102" t="s">
        <v>230</v>
      </c>
      <c r="E32" s="101">
        <v>20963052366</v>
      </c>
      <c r="F32" s="101" t="s">
        <v>215</v>
      </c>
      <c r="G32" s="103">
        <v>34742</v>
      </c>
      <c r="H32" s="101" t="s">
        <v>143</v>
      </c>
      <c r="I32" s="101" t="s">
        <v>231</v>
      </c>
      <c r="J32" s="101" t="s">
        <v>142</v>
      </c>
      <c r="K32" s="101"/>
      <c r="L32" s="175" t="s">
        <v>232</v>
      </c>
      <c r="M32" s="185">
        <v>5453869503</v>
      </c>
      <c r="N32" s="185"/>
      <c r="O32" s="185" t="s">
        <v>233</v>
      </c>
      <c r="P32" s="193"/>
    </row>
    <row r="33" spans="1:16" s="6" customFormat="1" ht="21.75" customHeight="1">
      <c r="A33" s="19">
        <v>26</v>
      </c>
      <c r="B33" s="119">
        <v>19987</v>
      </c>
      <c r="C33" s="190" t="s">
        <v>24</v>
      </c>
      <c r="D33" s="176" t="s">
        <v>282</v>
      </c>
      <c r="E33" s="85">
        <v>32923654060</v>
      </c>
      <c r="F33" s="101" t="s">
        <v>267</v>
      </c>
      <c r="G33" s="86">
        <v>29823</v>
      </c>
      <c r="H33" s="101" t="s">
        <v>198</v>
      </c>
      <c r="I33" s="101" t="s">
        <v>283</v>
      </c>
      <c r="J33" s="101" t="s">
        <v>205</v>
      </c>
      <c r="K33" s="85"/>
      <c r="L33" s="175" t="s">
        <v>284</v>
      </c>
      <c r="M33" s="185">
        <v>5543012407</v>
      </c>
      <c r="N33" s="185" t="s">
        <v>146</v>
      </c>
      <c r="O33" s="185" t="s">
        <v>285</v>
      </c>
      <c r="P33" s="87"/>
    </row>
    <row r="34" spans="1:16" s="6" customFormat="1" ht="21.75" customHeight="1">
      <c r="A34" s="19">
        <v>27</v>
      </c>
      <c r="B34" s="119">
        <v>19988</v>
      </c>
      <c r="C34" s="101" t="s">
        <v>24</v>
      </c>
      <c r="D34" s="102" t="s">
        <v>262</v>
      </c>
      <c r="E34" s="101">
        <v>20180118630</v>
      </c>
      <c r="F34" s="101" t="s">
        <v>263</v>
      </c>
      <c r="G34" s="103">
        <v>28976</v>
      </c>
      <c r="H34" s="101" t="s">
        <v>198</v>
      </c>
      <c r="I34" s="101" t="s">
        <v>264</v>
      </c>
      <c r="J34" s="101" t="s">
        <v>265</v>
      </c>
      <c r="K34" s="101"/>
      <c r="L34" s="189" t="s">
        <v>316</v>
      </c>
      <c r="M34" s="185">
        <v>5355081086</v>
      </c>
      <c r="N34" s="185" t="s">
        <v>146</v>
      </c>
      <c r="O34" s="185" t="s">
        <v>263</v>
      </c>
      <c r="P34" s="87"/>
    </row>
    <row r="35" spans="1:16" s="6" customFormat="1" ht="21.75" customHeight="1">
      <c r="A35" s="19">
        <v>28</v>
      </c>
      <c r="B35" s="119">
        <v>19989</v>
      </c>
      <c r="C35" s="190" t="s">
        <v>24</v>
      </c>
      <c r="D35" s="102" t="s">
        <v>158</v>
      </c>
      <c r="E35" s="101">
        <v>10912465682</v>
      </c>
      <c r="F35" s="101" t="s">
        <v>159</v>
      </c>
      <c r="G35" s="103">
        <v>34029</v>
      </c>
      <c r="H35" s="101" t="s">
        <v>143</v>
      </c>
      <c r="I35" s="101" t="s">
        <v>160</v>
      </c>
      <c r="J35" s="101" t="s">
        <v>142</v>
      </c>
      <c r="K35" s="101"/>
      <c r="L35" s="189" t="s">
        <v>324</v>
      </c>
      <c r="M35" s="185">
        <v>5418924094</v>
      </c>
      <c r="N35" s="185" t="s">
        <v>161</v>
      </c>
      <c r="O35" s="185" t="s">
        <v>152</v>
      </c>
      <c r="P35" s="87"/>
    </row>
    <row r="36" spans="1:16" s="6" customFormat="1" ht="21.75" customHeight="1">
      <c r="A36" s="19">
        <v>29</v>
      </c>
      <c r="B36" s="119">
        <v>19990</v>
      </c>
      <c r="C36" s="190" t="s">
        <v>24</v>
      </c>
      <c r="D36" s="176" t="s">
        <v>328</v>
      </c>
      <c r="E36" s="85">
        <v>24440381826</v>
      </c>
      <c r="F36" s="101" t="s">
        <v>329</v>
      </c>
      <c r="G36" s="86">
        <v>34344</v>
      </c>
      <c r="H36" s="101" t="s">
        <v>143</v>
      </c>
      <c r="I36" s="101" t="s">
        <v>330</v>
      </c>
      <c r="J36" s="101" t="s">
        <v>142</v>
      </c>
      <c r="K36" s="85"/>
      <c r="L36" s="189" t="s">
        <v>331</v>
      </c>
      <c r="M36" s="185">
        <v>5416288392</v>
      </c>
      <c r="N36" s="185" t="s">
        <v>146</v>
      </c>
      <c r="O36" s="185" t="s">
        <v>332</v>
      </c>
      <c r="P36" s="91"/>
    </row>
    <row r="37" spans="1:16" s="6" customFormat="1" ht="21.75" customHeight="1">
      <c r="A37" s="19">
        <v>30</v>
      </c>
      <c r="B37" s="119">
        <v>19991</v>
      </c>
      <c r="C37" s="190" t="s">
        <v>24</v>
      </c>
      <c r="D37" s="102" t="s">
        <v>177</v>
      </c>
      <c r="E37" s="101">
        <v>53119341298</v>
      </c>
      <c r="F37" s="101" t="s">
        <v>178</v>
      </c>
      <c r="G37" s="103">
        <v>34869</v>
      </c>
      <c r="H37" s="101" t="s">
        <v>143</v>
      </c>
      <c r="I37" s="101" t="s">
        <v>179</v>
      </c>
      <c r="J37" s="101" t="s">
        <v>142</v>
      </c>
      <c r="K37" s="101"/>
      <c r="L37" s="175" t="s">
        <v>180</v>
      </c>
      <c r="M37" s="185">
        <v>5437458474</v>
      </c>
      <c r="N37" s="185"/>
      <c r="O37" s="185" t="s">
        <v>181</v>
      </c>
      <c r="P37" s="192"/>
    </row>
    <row r="38" spans="1:16" s="6" customFormat="1" ht="21.75" customHeight="1">
      <c r="A38" s="19">
        <v>31</v>
      </c>
      <c r="B38" s="119">
        <v>19992</v>
      </c>
      <c r="C38" s="190" t="s">
        <v>24</v>
      </c>
      <c r="D38" s="102" t="s">
        <v>317</v>
      </c>
      <c r="E38" s="101">
        <v>51883471456</v>
      </c>
      <c r="F38" s="101" t="s">
        <v>215</v>
      </c>
      <c r="G38" s="103">
        <v>33156</v>
      </c>
      <c r="H38" s="101" t="s">
        <v>143</v>
      </c>
      <c r="I38" s="101" t="s">
        <v>219</v>
      </c>
      <c r="J38" s="101" t="s">
        <v>142</v>
      </c>
      <c r="K38" s="101"/>
      <c r="L38" s="175" t="s">
        <v>220</v>
      </c>
      <c r="M38" s="185">
        <v>5325013347</v>
      </c>
      <c r="N38" s="185"/>
      <c r="O38" s="185" t="s">
        <v>221</v>
      </c>
      <c r="P38" s="192"/>
    </row>
    <row r="39" spans="1:16" s="6" customFormat="1" ht="21.75" customHeight="1">
      <c r="A39" s="19">
        <v>32</v>
      </c>
      <c r="B39" s="119">
        <v>19993</v>
      </c>
      <c r="C39" s="190" t="s">
        <v>24</v>
      </c>
      <c r="D39" s="102" t="s">
        <v>192</v>
      </c>
      <c r="E39" s="101">
        <v>56152658132</v>
      </c>
      <c r="F39" s="101" t="s">
        <v>163</v>
      </c>
      <c r="G39" s="103">
        <v>32638</v>
      </c>
      <c r="H39" s="101" t="s">
        <v>143</v>
      </c>
      <c r="I39" s="101" t="s">
        <v>193</v>
      </c>
      <c r="J39" s="101" t="s">
        <v>194</v>
      </c>
      <c r="K39" s="101"/>
      <c r="L39" s="175"/>
      <c r="M39" s="185">
        <v>5442590779</v>
      </c>
      <c r="N39" s="185" t="s">
        <v>161</v>
      </c>
      <c r="O39" s="185" t="s">
        <v>195</v>
      </c>
      <c r="P39" s="87"/>
    </row>
    <row r="40" spans="1:16" s="6" customFormat="1" ht="21.75" customHeight="1">
      <c r="A40" s="19">
        <v>33</v>
      </c>
      <c r="B40" s="119">
        <v>19994</v>
      </c>
      <c r="C40" s="190" t="s">
        <v>24</v>
      </c>
      <c r="D40" s="102" t="s">
        <v>147</v>
      </c>
      <c r="E40" s="101">
        <v>10006495106</v>
      </c>
      <c r="F40" s="101" t="s">
        <v>148</v>
      </c>
      <c r="G40" s="103">
        <v>34683</v>
      </c>
      <c r="H40" s="101" t="s">
        <v>143</v>
      </c>
      <c r="I40" s="101" t="s">
        <v>149</v>
      </c>
      <c r="J40" s="101" t="s">
        <v>142</v>
      </c>
      <c r="K40" s="101"/>
      <c r="L40" s="175" t="s">
        <v>150</v>
      </c>
      <c r="M40" s="185">
        <v>5432080010</v>
      </c>
      <c r="N40" s="185" t="s">
        <v>151</v>
      </c>
      <c r="O40" s="185" t="s">
        <v>152</v>
      </c>
      <c r="P40" s="193"/>
    </row>
    <row r="41" spans="1:16" s="6" customFormat="1" ht="21.75" customHeight="1">
      <c r="A41" s="19">
        <v>34</v>
      </c>
      <c r="B41" s="119">
        <v>19995</v>
      </c>
      <c r="C41" s="190" t="s">
        <v>24</v>
      </c>
      <c r="D41" s="102" t="s">
        <v>222</v>
      </c>
      <c r="E41" s="101">
        <v>30958499434</v>
      </c>
      <c r="F41" s="101" t="s">
        <v>223</v>
      </c>
      <c r="G41" s="103">
        <v>34740</v>
      </c>
      <c r="H41" s="101" t="s">
        <v>143</v>
      </c>
      <c r="I41" s="101" t="s">
        <v>224</v>
      </c>
      <c r="J41" s="101" t="s">
        <v>142</v>
      </c>
      <c r="K41" s="101"/>
      <c r="L41" s="189" t="s">
        <v>314</v>
      </c>
      <c r="M41" s="185">
        <v>5379137324</v>
      </c>
      <c r="N41" s="185"/>
      <c r="O41" s="185" t="s">
        <v>225</v>
      </c>
      <c r="P41" s="87"/>
    </row>
    <row r="42" spans="1:16" s="6" customFormat="1" ht="21.75" customHeight="1">
      <c r="A42" s="19">
        <v>35</v>
      </c>
      <c r="B42" s="119">
        <v>19996</v>
      </c>
      <c r="C42" s="101" t="s">
        <v>24</v>
      </c>
      <c r="D42" s="102" t="s">
        <v>269</v>
      </c>
      <c r="E42" s="101">
        <v>30901721070</v>
      </c>
      <c r="F42" s="101" t="s">
        <v>267</v>
      </c>
      <c r="G42" s="103">
        <v>34375</v>
      </c>
      <c r="H42" s="101" t="s">
        <v>143</v>
      </c>
      <c r="I42" s="101" t="s">
        <v>270</v>
      </c>
      <c r="J42" s="101" t="s">
        <v>142</v>
      </c>
      <c r="K42" s="101"/>
      <c r="L42" s="175" t="s">
        <v>274</v>
      </c>
      <c r="M42" s="185">
        <v>5316502842</v>
      </c>
      <c r="N42" s="185" t="s">
        <v>146</v>
      </c>
      <c r="O42" s="185" t="s">
        <v>271</v>
      </c>
      <c r="P42" s="87"/>
    </row>
    <row r="43" spans="1:16" s="6" customFormat="1" ht="21.75" customHeight="1">
      <c r="A43" s="19">
        <v>36</v>
      </c>
      <c r="B43" s="119">
        <v>19997</v>
      </c>
      <c r="C43" s="190" t="s">
        <v>24</v>
      </c>
      <c r="D43" s="102" t="s">
        <v>162</v>
      </c>
      <c r="E43" s="101">
        <v>39287220924</v>
      </c>
      <c r="F43" s="101" t="s">
        <v>163</v>
      </c>
      <c r="G43" s="103">
        <v>34447</v>
      </c>
      <c r="H43" s="101" t="s">
        <v>143</v>
      </c>
      <c r="I43" s="101" t="s">
        <v>321</v>
      </c>
      <c r="J43" s="101" t="s">
        <v>142</v>
      </c>
      <c r="K43" s="101"/>
      <c r="L43" s="175" t="s">
        <v>164</v>
      </c>
      <c r="M43" s="185">
        <v>5453254684</v>
      </c>
      <c r="N43" s="185"/>
      <c r="O43" s="185" t="s">
        <v>165</v>
      </c>
      <c r="P43" s="87"/>
    </row>
    <row r="44" spans="1:16" s="6" customFormat="1" ht="21.75" customHeight="1">
      <c r="A44" s="19" t="s">
        <v>293</v>
      </c>
      <c r="B44" s="119">
        <v>19998</v>
      </c>
      <c r="C44" s="190" t="s">
        <v>24</v>
      </c>
      <c r="D44" s="102" t="s">
        <v>318</v>
      </c>
      <c r="E44" s="101">
        <v>63640149676</v>
      </c>
      <c r="F44" s="101" t="s">
        <v>256</v>
      </c>
      <c r="G44" s="103">
        <v>33785</v>
      </c>
      <c r="H44" s="101" t="s">
        <v>143</v>
      </c>
      <c r="I44" s="101" t="s">
        <v>204</v>
      </c>
      <c r="J44" s="101"/>
      <c r="K44" s="101"/>
      <c r="L44" s="175" t="s">
        <v>257</v>
      </c>
      <c r="M44" s="185">
        <v>5446706110</v>
      </c>
      <c r="N44" s="185" t="s">
        <v>226</v>
      </c>
      <c r="O44" s="185" t="s">
        <v>258</v>
      </c>
      <c r="P44" s="193"/>
    </row>
    <row r="45" spans="1:16" s="6" customFormat="1" ht="21.75" customHeight="1">
      <c r="A45" s="19">
        <v>38</v>
      </c>
      <c r="B45" s="119">
        <v>19999</v>
      </c>
      <c r="C45" s="190" t="s">
        <v>24</v>
      </c>
      <c r="D45" s="102" t="s">
        <v>207</v>
      </c>
      <c r="E45" s="101">
        <v>43564183666</v>
      </c>
      <c r="F45" s="101" t="s">
        <v>154</v>
      </c>
      <c r="G45" s="103">
        <v>34848</v>
      </c>
      <c r="H45" s="101" t="s">
        <v>143</v>
      </c>
      <c r="I45" s="101" t="s">
        <v>184</v>
      </c>
      <c r="J45" s="101" t="s">
        <v>142</v>
      </c>
      <c r="K45" s="101"/>
      <c r="L45" s="175" t="s">
        <v>208</v>
      </c>
      <c r="M45" s="185">
        <v>5466508027</v>
      </c>
      <c r="N45" s="185" t="s">
        <v>146</v>
      </c>
      <c r="O45" s="185" t="s">
        <v>209</v>
      </c>
      <c r="P45" s="87"/>
    </row>
    <row r="46" spans="1:16" s="6" customFormat="1" ht="21.75" customHeight="1">
      <c r="A46" s="19">
        <v>39</v>
      </c>
      <c r="B46" s="119">
        <v>20000</v>
      </c>
      <c r="C46" s="190" t="s">
        <v>24</v>
      </c>
      <c r="D46" s="102" t="s">
        <v>227</v>
      </c>
      <c r="E46" s="101">
        <v>23464969744</v>
      </c>
      <c r="F46" s="101" t="s">
        <v>215</v>
      </c>
      <c r="G46" s="103">
        <v>34377</v>
      </c>
      <c r="H46" s="177" t="s">
        <v>143</v>
      </c>
      <c r="I46" s="101" t="s">
        <v>228</v>
      </c>
      <c r="J46" s="101" t="s">
        <v>142</v>
      </c>
      <c r="K46" s="101"/>
      <c r="L46" s="175" t="s">
        <v>229</v>
      </c>
      <c r="M46" s="185">
        <v>5437674372</v>
      </c>
      <c r="N46" s="185"/>
      <c r="O46" s="185" t="s">
        <v>327</v>
      </c>
      <c r="P46" s="87"/>
    </row>
    <row r="47" spans="1:16" s="6" customFormat="1" ht="21.75" customHeight="1">
      <c r="A47" s="19">
        <v>40</v>
      </c>
      <c r="B47" s="119">
        <v>20001</v>
      </c>
      <c r="C47" s="101" t="s">
        <v>24</v>
      </c>
      <c r="D47" s="102" t="s">
        <v>196</v>
      </c>
      <c r="E47" s="101">
        <v>12406321740</v>
      </c>
      <c r="F47" s="101" t="s">
        <v>197</v>
      </c>
      <c r="G47" s="103">
        <v>34973</v>
      </c>
      <c r="H47" s="177" t="s">
        <v>143</v>
      </c>
      <c r="I47" s="101" t="s">
        <v>199</v>
      </c>
      <c r="J47" s="101" t="s">
        <v>142</v>
      </c>
      <c r="K47" s="101"/>
      <c r="L47" s="175" t="s">
        <v>200</v>
      </c>
      <c r="M47" s="185">
        <v>5393666924</v>
      </c>
      <c r="N47" s="185" t="s">
        <v>161</v>
      </c>
      <c r="O47" s="185" t="s">
        <v>201</v>
      </c>
      <c r="P47" s="87"/>
    </row>
    <row r="48" spans="1:16" s="6" customFormat="1" ht="21.75" customHeight="1">
      <c r="A48" s="19">
        <v>41</v>
      </c>
      <c r="B48" s="119">
        <v>20002</v>
      </c>
      <c r="C48" s="101" t="s">
        <v>24</v>
      </c>
      <c r="D48" s="176" t="s">
        <v>286</v>
      </c>
      <c r="E48" s="82">
        <v>11355146152</v>
      </c>
      <c r="F48" s="177" t="s">
        <v>287</v>
      </c>
      <c r="G48" s="83">
        <v>34596</v>
      </c>
      <c r="H48" s="177" t="s">
        <v>143</v>
      </c>
      <c r="I48" s="177" t="s">
        <v>288</v>
      </c>
      <c r="J48" s="177" t="s">
        <v>142</v>
      </c>
      <c r="K48" s="82"/>
      <c r="L48" s="184" t="s">
        <v>326</v>
      </c>
      <c r="M48" s="188">
        <v>5435957334</v>
      </c>
      <c r="N48" s="188"/>
      <c r="O48" s="182" t="s">
        <v>289</v>
      </c>
      <c r="P48" s="193"/>
    </row>
    <row r="49" spans="1:16" s="6" customFormat="1" ht="21.75" customHeight="1">
      <c r="A49" s="19">
        <v>42</v>
      </c>
      <c r="B49" s="81"/>
      <c r="C49" s="190"/>
      <c r="D49" s="176"/>
      <c r="E49" s="85"/>
      <c r="F49" s="101"/>
      <c r="G49" s="86"/>
      <c r="H49" s="177"/>
      <c r="I49" s="101"/>
      <c r="J49" s="101"/>
      <c r="K49" s="85"/>
      <c r="L49" s="187"/>
      <c r="M49" s="185"/>
      <c r="N49" s="185"/>
      <c r="O49" s="185"/>
      <c r="P49" s="87"/>
    </row>
    <row r="50" spans="1:16" s="6" customFormat="1" ht="21.75" customHeight="1">
      <c r="A50" s="19">
        <v>43</v>
      </c>
      <c r="B50" s="81"/>
      <c r="C50" s="101"/>
      <c r="D50" s="102"/>
      <c r="E50" s="101"/>
      <c r="F50" s="103"/>
      <c r="G50" s="103"/>
      <c r="H50" s="177"/>
      <c r="I50" s="101"/>
      <c r="J50" s="101"/>
      <c r="K50" s="101"/>
      <c r="L50" s="175"/>
      <c r="M50" s="185"/>
      <c r="N50" s="185"/>
      <c r="O50" s="185"/>
      <c r="P50" s="87"/>
    </row>
    <row r="51" spans="1:16" s="6" customFormat="1" ht="21.75" customHeight="1">
      <c r="A51" s="19">
        <v>44</v>
      </c>
      <c r="B51" s="81"/>
      <c r="C51" s="190"/>
      <c r="D51" s="102"/>
      <c r="E51" s="101"/>
      <c r="F51" s="101"/>
      <c r="G51" s="103"/>
      <c r="H51" s="177"/>
      <c r="I51" s="101"/>
      <c r="J51" s="101"/>
      <c r="K51" s="101"/>
      <c r="L51" s="175"/>
      <c r="M51" s="185"/>
      <c r="N51" s="185"/>
      <c r="O51" s="185"/>
      <c r="P51" s="192"/>
    </row>
    <row r="52" spans="1:16" s="6" customFormat="1" ht="21.75" customHeight="1">
      <c r="A52" s="19">
        <v>45</v>
      </c>
      <c r="B52" s="81"/>
      <c r="C52" s="190"/>
      <c r="D52" s="102"/>
      <c r="E52" s="177"/>
      <c r="F52" s="177"/>
      <c r="G52" s="191"/>
      <c r="H52" s="177"/>
      <c r="I52" s="177"/>
      <c r="J52" s="177"/>
      <c r="K52" s="177"/>
      <c r="L52" s="187"/>
      <c r="M52" s="188"/>
      <c r="N52" s="188"/>
      <c r="O52" s="188"/>
      <c r="P52" s="91"/>
    </row>
    <row r="53" spans="1:16" s="6" customFormat="1" ht="21.75" customHeight="1">
      <c r="A53" s="19">
        <v>46</v>
      </c>
      <c r="B53" s="81"/>
      <c r="C53" s="190"/>
      <c r="D53" s="102"/>
      <c r="E53" s="101"/>
      <c r="F53" s="101"/>
      <c r="G53" s="103"/>
      <c r="H53" s="177"/>
      <c r="I53" s="101"/>
      <c r="J53" s="101"/>
      <c r="K53" s="101"/>
      <c r="L53" s="187"/>
      <c r="M53" s="185"/>
      <c r="N53" s="185"/>
      <c r="O53" s="185"/>
      <c r="P53" s="192"/>
    </row>
    <row r="54" spans="1:16" s="6" customFormat="1" ht="21.75" customHeight="1">
      <c r="A54" s="19" t="s">
        <v>293</v>
      </c>
      <c r="B54" s="84"/>
      <c r="C54" s="190"/>
      <c r="D54" s="102"/>
      <c r="E54" s="101"/>
      <c r="F54" s="101"/>
      <c r="G54" s="103"/>
      <c r="H54" s="177"/>
      <c r="I54" s="101"/>
      <c r="J54" s="101"/>
      <c r="K54" s="101"/>
      <c r="L54" s="175"/>
      <c r="M54" s="185"/>
      <c r="N54" s="185"/>
      <c r="O54" s="185"/>
      <c r="P54" s="87"/>
    </row>
    <row r="55" spans="1:16" s="6" customFormat="1" ht="21.75" customHeight="1">
      <c r="A55" s="90">
        <v>48</v>
      </c>
      <c r="B55" s="84"/>
      <c r="C55" s="85"/>
      <c r="D55" s="92"/>
      <c r="E55" s="85"/>
      <c r="F55" s="101"/>
      <c r="G55" s="86"/>
      <c r="H55" s="82"/>
      <c r="I55" s="85"/>
      <c r="J55" s="85"/>
      <c r="K55" s="85"/>
      <c r="L55" s="183"/>
      <c r="M55" s="185"/>
      <c r="N55" s="185"/>
      <c r="O55" s="185"/>
      <c r="P55" s="87"/>
    </row>
    <row r="56" spans="1:16" s="6" customFormat="1" ht="21.75" customHeight="1">
      <c r="A56" s="19">
        <v>49</v>
      </c>
      <c r="B56" s="84"/>
      <c r="C56" s="85"/>
      <c r="D56" s="92"/>
      <c r="E56" s="82"/>
      <c r="F56" s="82"/>
      <c r="G56" s="83"/>
      <c r="H56" s="82"/>
      <c r="I56" s="82"/>
      <c r="J56" s="82"/>
      <c r="K56" s="82"/>
      <c r="L56" s="181"/>
      <c r="M56" s="188"/>
      <c r="N56" s="188"/>
      <c r="O56" s="182"/>
      <c r="P56" s="91"/>
    </row>
    <row r="57" spans="1:16" s="6" customFormat="1" ht="21.75" customHeight="1">
      <c r="A57" s="90">
        <v>50</v>
      </c>
      <c r="B57" s="84"/>
      <c r="C57" s="85"/>
      <c r="D57" s="92"/>
      <c r="E57" s="85"/>
      <c r="F57" s="85"/>
      <c r="G57" s="86"/>
      <c r="H57" s="82"/>
      <c r="I57" s="85"/>
      <c r="J57" s="85"/>
      <c r="K57" s="85"/>
      <c r="L57" s="182"/>
      <c r="M57" s="185"/>
      <c r="N57" s="185"/>
      <c r="O57" s="185"/>
      <c r="P57" s="87"/>
    </row>
    <row r="58" spans="1:16" s="6" customFormat="1" ht="21.75" customHeight="1">
      <c r="A58" s="90">
        <v>51</v>
      </c>
      <c r="B58" s="84"/>
      <c r="C58" s="85"/>
      <c r="D58" s="92"/>
      <c r="E58" s="85"/>
      <c r="F58" s="85"/>
      <c r="G58" s="86"/>
      <c r="H58" s="82"/>
      <c r="I58" s="85"/>
      <c r="J58" s="85"/>
      <c r="K58" s="85"/>
      <c r="L58" s="183"/>
      <c r="M58" s="185"/>
      <c r="N58" s="185"/>
      <c r="O58" s="185"/>
      <c r="P58" s="87"/>
    </row>
    <row r="59" spans="1:16" s="6" customFormat="1" ht="21.75" customHeight="1">
      <c r="A59" s="90">
        <v>52</v>
      </c>
      <c r="B59" s="84"/>
      <c r="C59" s="85"/>
      <c r="D59" s="92"/>
      <c r="E59" s="85"/>
      <c r="F59" s="85"/>
      <c r="G59" s="86"/>
      <c r="H59" s="82"/>
      <c r="I59" s="85"/>
      <c r="J59" s="85"/>
      <c r="K59" s="85"/>
      <c r="L59" s="183"/>
      <c r="M59" s="185"/>
      <c r="N59" s="185"/>
      <c r="O59" s="185"/>
      <c r="P59" s="87"/>
    </row>
    <row r="60" spans="1:16" s="6" customFormat="1" ht="21.75" customHeight="1">
      <c r="A60" s="90">
        <v>53</v>
      </c>
      <c r="B60" s="84"/>
      <c r="C60" s="85"/>
      <c r="D60" s="92"/>
      <c r="E60" s="82"/>
      <c r="F60" s="82"/>
      <c r="G60" s="83"/>
      <c r="H60" s="82"/>
      <c r="I60" s="82"/>
      <c r="J60" s="82"/>
      <c r="K60" s="82"/>
      <c r="L60" s="181"/>
      <c r="M60" s="188"/>
      <c r="N60" s="188"/>
      <c r="O60" s="182"/>
      <c r="P60" s="91"/>
    </row>
    <row r="61" spans="1:16" s="6" customFormat="1" ht="21.75" customHeight="1">
      <c r="A61" s="90">
        <v>54</v>
      </c>
      <c r="B61" s="84"/>
      <c r="C61" s="85"/>
      <c r="D61" s="92"/>
      <c r="E61" s="85"/>
      <c r="F61" s="85"/>
      <c r="G61" s="86"/>
      <c r="H61" s="82"/>
      <c r="I61" s="85"/>
      <c r="J61" s="85"/>
      <c r="K61" s="85"/>
      <c r="L61" s="182"/>
      <c r="M61" s="185"/>
      <c r="N61" s="185"/>
      <c r="O61" s="185"/>
      <c r="P61" s="87"/>
    </row>
    <row r="62" spans="1:16" s="6" customFormat="1" ht="21.75" customHeight="1">
      <c r="A62" s="90">
        <v>55</v>
      </c>
      <c r="B62" s="84"/>
      <c r="C62" s="85"/>
      <c r="D62" s="92"/>
      <c r="E62" s="85"/>
      <c r="F62" s="85"/>
      <c r="G62" s="86"/>
      <c r="H62" s="82"/>
      <c r="I62" s="85"/>
      <c r="J62" s="85"/>
      <c r="K62" s="85"/>
      <c r="L62" s="183"/>
      <c r="M62" s="185"/>
      <c r="N62" s="185"/>
      <c r="O62" s="185"/>
      <c r="P62" s="87"/>
    </row>
    <row r="63" spans="1:16" s="6" customFormat="1" ht="21.75" customHeight="1">
      <c r="A63" s="90">
        <v>56</v>
      </c>
      <c r="B63" s="84"/>
      <c r="C63" s="85"/>
      <c r="D63" s="92"/>
      <c r="E63" s="85"/>
      <c r="F63" s="85"/>
      <c r="G63" s="86"/>
      <c r="H63" s="82"/>
      <c r="I63" s="85"/>
      <c r="J63" s="85"/>
      <c r="K63" s="85"/>
      <c r="L63" s="183"/>
      <c r="M63" s="185"/>
      <c r="N63" s="185"/>
      <c r="O63" s="185"/>
      <c r="P63" s="87"/>
    </row>
    <row r="64" spans="1:16" s="6" customFormat="1" ht="21.75" customHeight="1">
      <c r="A64" s="90">
        <v>57</v>
      </c>
      <c r="B64" s="84"/>
      <c r="C64" s="85"/>
      <c r="D64" s="92"/>
      <c r="E64" s="82"/>
      <c r="F64" s="82"/>
      <c r="G64" s="83"/>
      <c r="H64" s="82"/>
      <c r="I64" s="82"/>
      <c r="J64" s="82"/>
      <c r="K64" s="82"/>
      <c r="L64" s="181"/>
      <c r="M64" s="188"/>
      <c r="N64" s="188"/>
      <c r="O64" s="182"/>
      <c r="P64" s="91"/>
    </row>
    <row r="65" spans="1:16" s="6" customFormat="1" ht="21.75" customHeight="1">
      <c r="A65" s="90">
        <v>58</v>
      </c>
      <c r="B65" s="84"/>
      <c r="C65" s="85"/>
      <c r="D65" s="92"/>
      <c r="E65" s="85"/>
      <c r="F65" s="85"/>
      <c r="G65" s="86"/>
      <c r="H65" s="82"/>
      <c r="I65" s="85"/>
      <c r="J65" s="85"/>
      <c r="K65" s="85"/>
      <c r="L65" s="182"/>
      <c r="M65" s="185"/>
      <c r="N65" s="185"/>
      <c r="O65" s="185"/>
      <c r="P65" s="87"/>
    </row>
    <row r="66" spans="1:16" s="6" customFormat="1" ht="21.75" customHeight="1">
      <c r="A66" s="90">
        <v>59</v>
      </c>
      <c r="B66" s="84"/>
      <c r="C66" s="85"/>
      <c r="D66" s="92"/>
      <c r="E66" s="85"/>
      <c r="F66" s="85"/>
      <c r="G66" s="86"/>
      <c r="H66" s="82"/>
      <c r="I66" s="85"/>
      <c r="J66" s="85"/>
      <c r="K66" s="85"/>
      <c r="L66" s="183"/>
      <c r="M66" s="185"/>
      <c r="N66" s="185"/>
      <c r="O66" s="185"/>
      <c r="P66" s="87"/>
    </row>
    <row r="67" spans="1:16" s="6" customFormat="1" ht="21.75" customHeight="1">
      <c r="A67" s="90">
        <v>60</v>
      </c>
      <c r="B67" s="84"/>
      <c r="C67" s="85"/>
      <c r="D67" s="92"/>
      <c r="E67" s="85"/>
      <c r="F67" s="85"/>
      <c r="G67" s="86"/>
      <c r="H67" s="82"/>
      <c r="I67" s="85"/>
      <c r="J67" s="85"/>
      <c r="K67" s="85"/>
      <c r="L67" s="183"/>
      <c r="M67" s="185"/>
      <c r="N67" s="185"/>
      <c r="O67" s="185"/>
      <c r="P67" s="87"/>
    </row>
    <row r="68" spans="1:16" s="6" customFormat="1" ht="21.75" customHeight="1">
      <c r="A68" s="90">
        <v>61</v>
      </c>
      <c r="B68" s="84"/>
      <c r="C68" s="85"/>
      <c r="D68" s="92"/>
      <c r="E68" s="82"/>
      <c r="F68" s="82"/>
      <c r="G68" s="83"/>
      <c r="H68" s="82"/>
      <c r="I68" s="82"/>
      <c r="J68" s="82"/>
      <c r="K68" s="82"/>
      <c r="L68" s="181"/>
      <c r="M68" s="188"/>
      <c r="N68" s="188"/>
      <c r="O68" s="182"/>
      <c r="P68" s="91"/>
    </row>
    <row r="69" spans="1:16" s="6" customFormat="1" ht="21.75" customHeight="1">
      <c r="A69" s="90">
        <v>62</v>
      </c>
      <c r="B69" s="84"/>
      <c r="C69" s="85"/>
      <c r="D69" s="92"/>
      <c r="E69" s="85"/>
      <c r="F69" s="85"/>
      <c r="G69" s="86"/>
      <c r="H69" s="82"/>
      <c r="I69" s="85"/>
      <c r="J69" s="85"/>
      <c r="K69" s="85"/>
      <c r="L69" s="182"/>
      <c r="M69" s="185"/>
      <c r="N69" s="185"/>
      <c r="O69" s="185"/>
      <c r="P69" s="87"/>
    </row>
    <row r="70" spans="1:16" s="6" customFormat="1" ht="21.75" customHeight="1">
      <c r="A70" s="90">
        <v>63</v>
      </c>
      <c r="B70" s="84"/>
      <c r="C70" s="85"/>
      <c r="D70" s="92"/>
      <c r="E70" s="85"/>
      <c r="F70" s="85"/>
      <c r="G70" s="86"/>
      <c r="H70" s="82"/>
      <c r="I70" s="85"/>
      <c r="J70" s="85"/>
      <c r="K70" s="85"/>
      <c r="L70" s="183"/>
      <c r="M70" s="185"/>
      <c r="N70" s="185"/>
      <c r="O70" s="185"/>
      <c r="P70" s="87"/>
    </row>
    <row r="71" spans="1:16" s="6" customFormat="1" ht="21.75" customHeight="1">
      <c r="A71" s="90">
        <v>64</v>
      </c>
      <c r="B71" s="84"/>
      <c r="C71" s="85"/>
      <c r="D71" s="92"/>
      <c r="E71" s="85"/>
      <c r="F71" s="85"/>
      <c r="G71" s="86"/>
      <c r="H71" s="82"/>
      <c r="I71" s="85"/>
      <c r="J71" s="85"/>
      <c r="K71" s="85"/>
      <c r="L71" s="183"/>
      <c r="M71" s="185"/>
      <c r="N71" s="185"/>
      <c r="O71" s="185"/>
      <c r="P71" s="87"/>
    </row>
    <row r="72" spans="1:16" s="6" customFormat="1" ht="21.75" customHeight="1">
      <c r="A72" s="90">
        <v>65</v>
      </c>
      <c r="B72" s="84"/>
      <c r="C72" s="85"/>
      <c r="D72" s="92"/>
      <c r="E72" s="82"/>
      <c r="F72" s="82"/>
      <c r="G72" s="83"/>
      <c r="H72" s="82"/>
      <c r="I72" s="82"/>
      <c r="J72" s="82"/>
      <c r="K72" s="82"/>
      <c r="L72" s="181"/>
      <c r="M72" s="188"/>
      <c r="N72" s="188"/>
      <c r="O72" s="182"/>
      <c r="P72" s="91"/>
    </row>
    <row r="73" spans="1:16" s="6" customFormat="1" ht="21.75" customHeight="1">
      <c r="A73" s="90">
        <v>66</v>
      </c>
      <c r="B73" s="84"/>
      <c r="C73" s="85"/>
      <c r="D73" s="92"/>
      <c r="E73" s="85"/>
      <c r="F73" s="85"/>
      <c r="G73" s="86"/>
      <c r="H73" s="82"/>
      <c r="I73" s="85"/>
      <c r="J73" s="85"/>
      <c r="K73" s="85"/>
      <c r="L73" s="182"/>
      <c r="M73" s="185"/>
      <c r="N73" s="185"/>
      <c r="O73" s="185"/>
      <c r="P73" s="87"/>
    </row>
    <row r="74" spans="1:16" s="6" customFormat="1" ht="21.75" customHeight="1">
      <c r="A74" s="90">
        <v>67</v>
      </c>
      <c r="B74" s="84"/>
      <c r="C74" s="85"/>
      <c r="D74" s="92"/>
      <c r="E74" s="85"/>
      <c r="F74" s="85"/>
      <c r="G74" s="86"/>
      <c r="H74" s="82"/>
      <c r="I74" s="85"/>
      <c r="J74" s="85"/>
      <c r="K74" s="85"/>
      <c r="L74" s="183"/>
      <c r="M74" s="185"/>
      <c r="N74" s="185"/>
      <c r="O74" s="185"/>
      <c r="P74" s="87"/>
    </row>
    <row r="75" spans="1:16" s="6" customFormat="1" ht="21.75" customHeight="1">
      <c r="A75" s="90">
        <v>68</v>
      </c>
      <c r="B75" s="84"/>
      <c r="C75" s="85"/>
      <c r="D75" s="92"/>
      <c r="E75" s="85"/>
      <c r="F75" s="85"/>
      <c r="G75" s="86"/>
      <c r="H75" s="82"/>
      <c r="I75" s="85"/>
      <c r="J75" s="85"/>
      <c r="K75" s="85"/>
      <c r="L75" s="183"/>
      <c r="M75" s="185"/>
      <c r="N75" s="185"/>
      <c r="O75" s="185"/>
      <c r="P75" s="87"/>
    </row>
    <row r="76" spans="1:16" s="6" customFormat="1" ht="21.75" customHeight="1">
      <c r="A76" s="90">
        <v>69</v>
      </c>
      <c r="B76" s="84"/>
      <c r="C76" s="85"/>
      <c r="D76" s="92"/>
      <c r="E76" s="82"/>
      <c r="F76" s="82"/>
      <c r="G76" s="83"/>
      <c r="H76" s="82"/>
      <c r="I76" s="82"/>
      <c r="J76" s="82"/>
      <c r="K76" s="82"/>
      <c r="L76" s="181"/>
      <c r="M76" s="188"/>
      <c r="N76" s="188"/>
      <c r="O76" s="182"/>
      <c r="P76" s="91"/>
    </row>
    <row r="77" spans="1:16" s="6" customFormat="1" ht="21.75" customHeight="1">
      <c r="A77" s="90">
        <v>70</v>
      </c>
      <c r="B77" s="84"/>
      <c r="C77" s="85"/>
      <c r="D77" s="92"/>
      <c r="E77" s="85"/>
      <c r="F77" s="85"/>
      <c r="G77" s="86"/>
      <c r="H77" s="82"/>
      <c r="I77" s="85"/>
      <c r="J77" s="85"/>
      <c r="K77" s="85"/>
      <c r="L77" s="182"/>
      <c r="M77" s="185"/>
      <c r="N77" s="185"/>
      <c r="O77" s="185"/>
      <c r="P77" s="87"/>
    </row>
    <row r="78" spans="1:16" s="6" customFormat="1" ht="21.75" customHeight="1">
      <c r="A78" s="90">
        <v>71</v>
      </c>
      <c r="B78" s="84"/>
      <c r="C78" s="85"/>
      <c r="D78" s="92"/>
      <c r="E78" s="85"/>
      <c r="F78" s="85"/>
      <c r="G78" s="86"/>
      <c r="H78" s="82"/>
      <c r="I78" s="85"/>
      <c r="J78" s="85"/>
      <c r="K78" s="85"/>
      <c r="L78" s="183"/>
      <c r="M78" s="185"/>
      <c r="N78" s="185"/>
      <c r="O78" s="185"/>
      <c r="P78" s="87"/>
    </row>
    <row r="79" spans="1:16" s="6" customFormat="1" ht="21.75" customHeight="1">
      <c r="A79" s="90">
        <v>72</v>
      </c>
      <c r="B79" s="84"/>
      <c r="C79" s="85"/>
      <c r="D79" s="92"/>
      <c r="E79" s="85"/>
      <c r="F79" s="85"/>
      <c r="G79" s="86"/>
      <c r="H79" s="82"/>
      <c r="I79" s="85"/>
      <c r="J79" s="85"/>
      <c r="K79" s="85"/>
      <c r="L79" s="183"/>
      <c r="M79" s="185"/>
      <c r="N79" s="185"/>
      <c r="O79" s="185"/>
      <c r="P79" s="87"/>
    </row>
    <row r="80" spans="1:16" s="6" customFormat="1" ht="21.75" customHeight="1">
      <c r="A80" s="90">
        <v>73</v>
      </c>
      <c r="B80" s="84"/>
      <c r="C80" s="85"/>
      <c r="D80" s="92"/>
      <c r="E80" s="82"/>
      <c r="F80" s="82"/>
      <c r="G80" s="83"/>
      <c r="H80" s="82"/>
      <c r="I80" s="82"/>
      <c r="J80" s="82"/>
      <c r="K80" s="82"/>
      <c r="L80" s="181"/>
      <c r="M80" s="188"/>
      <c r="N80" s="188"/>
      <c r="O80" s="182"/>
      <c r="P80" s="91"/>
    </row>
    <row r="81" spans="1:16" s="6" customFormat="1" ht="21.75" customHeight="1">
      <c r="A81" s="90">
        <v>74</v>
      </c>
      <c r="B81" s="84"/>
      <c r="C81" s="85"/>
      <c r="D81" s="92"/>
      <c r="E81" s="85"/>
      <c r="F81" s="85"/>
      <c r="G81" s="86"/>
      <c r="H81" s="82"/>
      <c r="I81" s="85"/>
      <c r="J81" s="85"/>
      <c r="K81" s="85"/>
      <c r="L81" s="182"/>
      <c r="M81" s="185"/>
      <c r="N81" s="185"/>
      <c r="O81" s="185"/>
      <c r="P81" s="87"/>
    </row>
    <row r="82" spans="1:16" s="6" customFormat="1" ht="21.75" customHeight="1">
      <c r="A82" s="90">
        <v>75</v>
      </c>
      <c r="B82" s="84"/>
      <c r="C82" s="85"/>
      <c r="D82" s="92"/>
      <c r="E82" s="85"/>
      <c r="F82" s="85"/>
      <c r="G82" s="86"/>
      <c r="H82" s="82"/>
      <c r="I82" s="85"/>
      <c r="J82" s="85"/>
      <c r="K82" s="85"/>
      <c r="L82" s="183"/>
      <c r="M82" s="185"/>
      <c r="N82" s="185"/>
      <c r="O82" s="185"/>
      <c r="P82" s="87"/>
    </row>
    <row r="83" spans="1:16" s="6" customFormat="1" ht="21.75" customHeight="1">
      <c r="A83" s="90">
        <v>76</v>
      </c>
      <c r="B83" s="84"/>
      <c r="C83" s="85"/>
      <c r="D83" s="92"/>
      <c r="E83" s="85"/>
      <c r="F83" s="85"/>
      <c r="G83" s="86"/>
      <c r="H83" s="82"/>
      <c r="I83" s="85"/>
      <c r="J83" s="85"/>
      <c r="K83" s="85"/>
      <c r="L83" s="183"/>
      <c r="M83" s="185"/>
      <c r="N83" s="185"/>
      <c r="O83" s="185"/>
      <c r="P83" s="87"/>
    </row>
    <row r="84" spans="1:16" s="6" customFormat="1" ht="21.75" customHeight="1">
      <c r="A84" s="90">
        <v>77</v>
      </c>
      <c r="B84" s="84"/>
      <c r="C84" s="85"/>
      <c r="D84" s="92"/>
      <c r="E84" s="82"/>
      <c r="F84" s="82"/>
      <c r="G84" s="83"/>
      <c r="H84" s="82"/>
      <c r="I84" s="82"/>
      <c r="J84" s="82"/>
      <c r="K84" s="82"/>
      <c r="L84" s="181"/>
      <c r="M84" s="188"/>
      <c r="N84" s="188"/>
      <c r="O84" s="182"/>
      <c r="P84" s="91"/>
    </row>
    <row r="85" spans="1:16" s="6" customFormat="1" ht="21.75" customHeight="1">
      <c r="A85" s="90">
        <v>78</v>
      </c>
      <c r="B85" s="84"/>
      <c r="C85" s="85"/>
      <c r="D85" s="92"/>
      <c r="E85" s="85"/>
      <c r="F85" s="85"/>
      <c r="G85" s="86"/>
      <c r="H85" s="82"/>
      <c r="I85" s="85"/>
      <c r="J85" s="85"/>
      <c r="K85" s="85"/>
      <c r="L85" s="182"/>
      <c r="M85" s="185"/>
      <c r="N85" s="185"/>
      <c r="O85" s="185"/>
      <c r="P85" s="87"/>
    </row>
    <row r="86" spans="1:16" s="6" customFormat="1" ht="21.75" customHeight="1">
      <c r="A86" s="90">
        <v>79</v>
      </c>
      <c r="B86" s="84"/>
      <c r="C86" s="85"/>
      <c r="D86" s="92"/>
      <c r="E86" s="85"/>
      <c r="F86" s="85"/>
      <c r="G86" s="86"/>
      <c r="H86" s="82"/>
      <c r="I86" s="85"/>
      <c r="J86" s="85"/>
      <c r="K86" s="85"/>
      <c r="L86" s="183"/>
      <c r="M86" s="185"/>
      <c r="N86" s="185"/>
      <c r="O86" s="185"/>
      <c r="P86" s="87"/>
    </row>
    <row r="87" spans="1:16" s="6" customFormat="1" ht="21.75" customHeight="1">
      <c r="A87" s="90">
        <v>80</v>
      </c>
      <c r="B87" s="84"/>
      <c r="C87" s="85"/>
      <c r="D87" s="92"/>
      <c r="E87" s="85"/>
      <c r="F87" s="85"/>
      <c r="G87" s="86"/>
      <c r="H87" s="82"/>
      <c r="I87" s="85"/>
      <c r="J87" s="85"/>
      <c r="K87" s="85"/>
      <c r="L87" s="183"/>
      <c r="M87" s="185"/>
      <c r="N87" s="185"/>
      <c r="O87" s="185"/>
      <c r="P87" s="87"/>
    </row>
    <row r="88" spans="1:16" s="6" customFormat="1" ht="21.75" customHeight="1">
      <c r="A88" s="90">
        <v>81</v>
      </c>
      <c r="B88" s="84"/>
      <c r="C88" s="85"/>
      <c r="D88" s="92"/>
      <c r="E88" s="82"/>
      <c r="F88" s="82"/>
      <c r="G88" s="83"/>
      <c r="H88" s="82"/>
      <c r="I88" s="82"/>
      <c r="J88" s="82"/>
      <c r="K88" s="82"/>
      <c r="L88" s="181"/>
      <c r="M88" s="188"/>
      <c r="N88" s="188"/>
      <c r="O88" s="182"/>
      <c r="P88" s="91"/>
    </row>
    <row r="89" spans="1:16" s="6" customFormat="1" ht="21.75" customHeight="1">
      <c r="A89" s="90">
        <v>82</v>
      </c>
      <c r="B89" s="84"/>
      <c r="C89" s="85"/>
      <c r="D89" s="92"/>
      <c r="E89" s="85"/>
      <c r="F89" s="85"/>
      <c r="G89" s="86"/>
      <c r="H89" s="82"/>
      <c r="I89" s="85"/>
      <c r="J89" s="85"/>
      <c r="K89" s="85"/>
      <c r="L89" s="182"/>
      <c r="M89" s="185"/>
      <c r="N89" s="185"/>
      <c r="O89" s="185"/>
      <c r="P89" s="87"/>
    </row>
    <row r="90" spans="1:16" s="6" customFormat="1" ht="21.75" customHeight="1">
      <c r="A90" s="90">
        <v>83</v>
      </c>
      <c r="B90" s="84"/>
      <c r="C90" s="85"/>
      <c r="D90" s="92"/>
      <c r="E90" s="85"/>
      <c r="F90" s="85"/>
      <c r="G90" s="86"/>
      <c r="H90" s="82"/>
      <c r="I90" s="85"/>
      <c r="J90" s="85"/>
      <c r="K90" s="85"/>
      <c r="L90" s="183"/>
      <c r="M90" s="185"/>
      <c r="N90" s="185"/>
      <c r="O90" s="185"/>
      <c r="P90" s="87"/>
    </row>
    <row r="91" spans="1:16" s="6" customFormat="1" ht="21.75" customHeight="1">
      <c r="A91" s="90">
        <v>84</v>
      </c>
      <c r="B91" s="84"/>
      <c r="C91" s="85"/>
      <c r="D91" s="92"/>
      <c r="E91" s="85"/>
      <c r="F91" s="85"/>
      <c r="G91" s="86"/>
      <c r="H91" s="82"/>
      <c r="I91" s="85"/>
      <c r="J91" s="85"/>
      <c r="K91" s="85"/>
      <c r="L91" s="183"/>
      <c r="M91" s="185"/>
      <c r="N91" s="185"/>
      <c r="O91" s="185"/>
      <c r="P91" s="87"/>
    </row>
    <row r="92" spans="1:16" s="6" customFormat="1" ht="21.75" customHeight="1">
      <c r="A92" s="90">
        <v>85</v>
      </c>
      <c r="B92" s="84"/>
      <c r="C92" s="85"/>
      <c r="D92" s="92"/>
      <c r="E92" s="82"/>
      <c r="F92" s="82"/>
      <c r="G92" s="83"/>
      <c r="H92" s="82"/>
      <c r="I92" s="82"/>
      <c r="J92" s="82"/>
      <c r="K92" s="82"/>
      <c r="L92" s="181"/>
      <c r="M92" s="188"/>
      <c r="N92" s="188"/>
      <c r="O92" s="182"/>
      <c r="P92" s="91"/>
    </row>
    <row r="93" spans="1:16" s="6" customFormat="1" ht="21.75" customHeight="1">
      <c r="A93" s="90">
        <v>86</v>
      </c>
      <c r="B93" s="84"/>
      <c r="C93" s="85"/>
      <c r="D93" s="92"/>
      <c r="E93" s="85"/>
      <c r="F93" s="85"/>
      <c r="G93" s="86"/>
      <c r="H93" s="82"/>
      <c r="I93" s="85"/>
      <c r="J93" s="85"/>
      <c r="K93" s="85"/>
      <c r="L93" s="182"/>
      <c r="M93" s="185"/>
      <c r="N93" s="185"/>
      <c r="O93" s="185"/>
      <c r="P93" s="87"/>
    </row>
    <row r="94" spans="1:16" s="6" customFormat="1" ht="21.75" customHeight="1">
      <c r="A94" s="90">
        <v>87</v>
      </c>
      <c r="B94" s="84"/>
      <c r="C94" s="85"/>
      <c r="D94" s="92"/>
      <c r="E94" s="85"/>
      <c r="F94" s="85"/>
      <c r="G94" s="86"/>
      <c r="H94" s="82"/>
      <c r="I94" s="85"/>
      <c r="J94" s="85"/>
      <c r="K94" s="85"/>
      <c r="L94" s="183"/>
      <c r="M94" s="185"/>
      <c r="N94" s="185"/>
      <c r="O94" s="185"/>
      <c r="P94" s="87"/>
    </row>
    <row r="95" spans="1:16" s="6" customFormat="1" ht="21.75" customHeight="1">
      <c r="A95" s="90">
        <v>88</v>
      </c>
      <c r="B95" s="84"/>
      <c r="C95" s="85"/>
      <c r="D95" s="92"/>
      <c r="E95" s="85"/>
      <c r="F95" s="85"/>
      <c r="G95" s="86"/>
      <c r="H95" s="82"/>
      <c r="I95" s="85"/>
      <c r="J95" s="85"/>
      <c r="K95" s="85"/>
      <c r="L95" s="183"/>
      <c r="M95" s="185"/>
      <c r="N95" s="185"/>
      <c r="O95" s="185"/>
      <c r="P95" s="87"/>
    </row>
    <row r="96" spans="1:16" s="6" customFormat="1" ht="21.75" customHeight="1">
      <c r="A96" s="90">
        <v>89</v>
      </c>
      <c r="B96" s="84"/>
      <c r="C96" s="85"/>
      <c r="D96" s="92"/>
      <c r="E96" s="82"/>
      <c r="F96" s="82"/>
      <c r="G96" s="83"/>
      <c r="H96" s="82"/>
      <c r="I96" s="82"/>
      <c r="J96" s="82"/>
      <c r="K96" s="82"/>
      <c r="L96" s="181"/>
      <c r="M96" s="188"/>
      <c r="N96" s="188"/>
      <c r="O96" s="182"/>
      <c r="P96" s="91"/>
    </row>
    <row r="97" spans="1:16" s="6" customFormat="1" ht="21.75" customHeight="1">
      <c r="A97" s="90">
        <v>90</v>
      </c>
      <c r="B97" s="84"/>
      <c r="C97" s="85"/>
      <c r="D97" s="92"/>
      <c r="E97" s="85"/>
      <c r="F97" s="85"/>
      <c r="G97" s="86"/>
      <c r="H97" s="82"/>
      <c r="I97" s="85"/>
      <c r="J97" s="85"/>
      <c r="K97" s="85"/>
      <c r="L97" s="182"/>
      <c r="M97" s="185"/>
      <c r="N97" s="185"/>
      <c r="O97" s="185"/>
      <c r="P97" s="87"/>
    </row>
    <row r="98" spans="1:16" s="6" customFormat="1" ht="21.75" customHeight="1">
      <c r="A98" s="90">
        <v>91</v>
      </c>
      <c r="B98" s="84"/>
      <c r="C98" s="85"/>
      <c r="D98" s="92"/>
      <c r="E98" s="85"/>
      <c r="F98" s="85"/>
      <c r="G98" s="86"/>
      <c r="H98" s="82"/>
      <c r="I98" s="85"/>
      <c r="J98" s="85"/>
      <c r="K98" s="85"/>
      <c r="L98" s="183"/>
      <c r="M98" s="185"/>
      <c r="N98" s="185"/>
      <c r="O98" s="185"/>
      <c r="P98" s="87"/>
    </row>
    <row r="99" spans="1:16" s="6" customFormat="1" ht="21.75" customHeight="1">
      <c r="A99" s="90">
        <v>92</v>
      </c>
      <c r="B99" s="84"/>
      <c r="C99" s="85"/>
      <c r="D99" s="92"/>
      <c r="E99" s="85"/>
      <c r="F99" s="85"/>
      <c r="G99" s="86"/>
      <c r="H99" s="82"/>
      <c r="I99" s="85"/>
      <c r="J99" s="85"/>
      <c r="K99" s="85"/>
      <c r="L99" s="183"/>
      <c r="M99" s="185"/>
      <c r="N99" s="185"/>
      <c r="O99" s="185"/>
      <c r="P99" s="87"/>
    </row>
    <row r="100" spans="1:16" s="6" customFormat="1" ht="21.75" customHeight="1">
      <c r="A100" s="90">
        <v>93</v>
      </c>
      <c r="B100" s="84"/>
      <c r="C100" s="85"/>
      <c r="D100" s="92"/>
      <c r="E100" s="82"/>
      <c r="F100" s="82"/>
      <c r="G100" s="83"/>
      <c r="H100" s="82"/>
      <c r="I100" s="82"/>
      <c r="J100" s="82"/>
      <c r="K100" s="82"/>
      <c r="L100" s="181"/>
      <c r="M100" s="188"/>
      <c r="N100" s="188"/>
      <c r="O100" s="182"/>
      <c r="P100" s="91"/>
    </row>
    <row r="101" spans="1:16" s="6" customFormat="1" ht="21.75" customHeight="1">
      <c r="A101" s="90">
        <v>94</v>
      </c>
      <c r="B101" s="84"/>
      <c r="C101" s="85"/>
      <c r="D101" s="92"/>
      <c r="E101" s="85"/>
      <c r="F101" s="85"/>
      <c r="G101" s="86"/>
      <c r="H101" s="82"/>
      <c r="I101" s="85"/>
      <c r="J101" s="85"/>
      <c r="K101" s="85"/>
      <c r="L101" s="182"/>
      <c r="M101" s="185"/>
      <c r="N101" s="185"/>
      <c r="O101" s="185"/>
      <c r="P101" s="87"/>
    </row>
    <row r="102" spans="1:16" s="6" customFormat="1" ht="21.75" customHeight="1">
      <c r="A102" s="90">
        <v>95</v>
      </c>
      <c r="B102" s="84"/>
      <c r="C102" s="85"/>
      <c r="D102" s="92"/>
      <c r="E102" s="85"/>
      <c r="F102" s="85"/>
      <c r="G102" s="86"/>
      <c r="H102" s="82"/>
      <c r="I102" s="85"/>
      <c r="J102" s="85"/>
      <c r="K102" s="85"/>
      <c r="L102" s="183"/>
      <c r="M102" s="185"/>
      <c r="N102" s="185"/>
      <c r="O102" s="185"/>
      <c r="P102" s="87"/>
    </row>
    <row r="103" spans="1:16" s="6" customFormat="1" ht="21.75" customHeight="1">
      <c r="A103" s="90">
        <v>96</v>
      </c>
      <c r="B103" s="84"/>
      <c r="C103" s="85"/>
      <c r="D103" s="92"/>
      <c r="E103" s="85"/>
      <c r="F103" s="85"/>
      <c r="G103" s="86"/>
      <c r="H103" s="82"/>
      <c r="I103" s="85"/>
      <c r="J103" s="85"/>
      <c r="K103" s="85"/>
      <c r="L103" s="183"/>
      <c r="M103" s="185"/>
      <c r="N103" s="185"/>
      <c r="O103" s="185"/>
      <c r="P103" s="87"/>
    </row>
    <row r="104" spans="1:16" s="6" customFormat="1" ht="21.75" customHeight="1">
      <c r="A104" s="90">
        <v>97</v>
      </c>
      <c r="B104" s="84"/>
      <c r="C104" s="85"/>
      <c r="D104" s="92"/>
      <c r="E104" s="82"/>
      <c r="F104" s="82"/>
      <c r="G104" s="83"/>
      <c r="H104" s="82"/>
      <c r="I104" s="82"/>
      <c r="J104" s="82"/>
      <c r="K104" s="82"/>
      <c r="L104" s="181"/>
      <c r="M104" s="188"/>
      <c r="N104" s="188"/>
      <c r="O104" s="182"/>
      <c r="P104" s="91"/>
    </row>
    <row r="105" spans="1:16" s="6" customFormat="1" ht="21.75" customHeight="1">
      <c r="A105" s="90">
        <v>98</v>
      </c>
      <c r="B105" s="84"/>
      <c r="C105" s="85"/>
      <c r="D105" s="92"/>
      <c r="E105" s="85"/>
      <c r="F105" s="85"/>
      <c r="G105" s="86"/>
      <c r="H105" s="82"/>
      <c r="I105" s="85"/>
      <c r="J105" s="85"/>
      <c r="K105" s="85"/>
      <c r="L105" s="182"/>
      <c r="M105" s="185"/>
      <c r="N105" s="185"/>
      <c r="O105" s="185"/>
      <c r="P105" s="87"/>
    </row>
    <row r="106" spans="1:16" s="6" customFormat="1" ht="21.75" customHeight="1">
      <c r="A106" s="90">
        <v>99</v>
      </c>
      <c r="B106" s="84"/>
      <c r="C106" s="85"/>
      <c r="D106" s="92"/>
      <c r="E106" s="85"/>
      <c r="F106" s="85"/>
      <c r="G106" s="86"/>
      <c r="H106" s="82"/>
      <c r="I106" s="85"/>
      <c r="J106" s="85"/>
      <c r="K106" s="85"/>
      <c r="L106" s="183"/>
      <c r="M106" s="185"/>
      <c r="N106" s="185"/>
      <c r="O106" s="185"/>
      <c r="P106" s="87"/>
    </row>
    <row r="107" spans="1:16" s="6" customFormat="1" ht="21.75" customHeight="1">
      <c r="A107" s="90">
        <v>100</v>
      </c>
      <c r="B107" s="84"/>
      <c r="C107" s="85"/>
      <c r="D107" s="92"/>
      <c r="E107" s="85"/>
      <c r="F107" s="85"/>
      <c r="G107" s="86"/>
      <c r="H107" s="82"/>
      <c r="I107" s="85"/>
      <c r="J107" s="85"/>
      <c r="K107" s="85"/>
      <c r="L107" s="183"/>
      <c r="M107" s="185"/>
      <c r="N107" s="185"/>
      <c r="O107" s="185"/>
      <c r="P107" s="87"/>
    </row>
    <row r="108" spans="1:16" ht="26.25" customHeight="1">
      <c r="D108" s="329" t="s">
        <v>65</v>
      </c>
      <c r="E108" s="329"/>
      <c r="N108" s="329" t="s">
        <v>65</v>
      </c>
      <c r="O108" s="329"/>
    </row>
    <row r="109" spans="1:16" ht="34.5" customHeight="1">
      <c r="D109" s="330" t="str">
        <f>'KURS BİLGİLERİ'!F23</f>
        <v>Şükrü ONAT</v>
      </c>
      <c r="E109" s="330"/>
      <c r="N109" s="330" t="str">
        <f>'KURS BİLGİLERİ'!F22</f>
        <v>Müslüm AKSAKAL</v>
      </c>
      <c r="O109" s="330"/>
    </row>
  </sheetData>
  <sheetProtection formatCells="0" formatColumns="0" formatRows="0" insertColumns="0" insertRows="0" insertHyperlinks="0" deleteColumns="0" deleteRows="0" sort="0" autoFilter="0" pivotTables="0"/>
  <sortState ref="C8:O49">
    <sortCondition ref="D8:D49"/>
  </sortState>
  <mergeCells count="32">
    <mergeCell ref="H6:H7"/>
    <mergeCell ref="D108:E108"/>
    <mergeCell ref="N108:O108"/>
    <mergeCell ref="D109:E109"/>
    <mergeCell ref="N109:O109"/>
    <mergeCell ref="A6:A7"/>
    <mergeCell ref="G6:G7"/>
    <mergeCell ref="B6:B7"/>
    <mergeCell ref="C6:C7"/>
    <mergeCell ref="D6:D7"/>
    <mergeCell ref="E6:E7"/>
    <mergeCell ref="F6:F7"/>
    <mergeCell ref="P6:P7"/>
    <mergeCell ref="I6:I7"/>
    <mergeCell ref="J6:J7"/>
    <mergeCell ref="K6:K7"/>
    <mergeCell ref="L6:L7"/>
    <mergeCell ref="O6:O7"/>
    <mergeCell ref="M6:M7"/>
    <mergeCell ref="N6:N7"/>
    <mergeCell ref="A2:P2"/>
    <mergeCell ref="O5:P5"/>
    <mergeCell ref="M3:P3"/>
    <mergeCell ref="A5:C5"/>
    <mergeCell ref="A3:C3"/>
    <mergeCell ref="D5:E5"/>
    <mergeCell ref="D4:E4"/>
    <mergeCell ref="D3:E3"/>
    <mergeCell ref="A4:C4"/>
    <mergeCell ref="O4:P4"/>
    <mergeCell ref="M4:N4"/>
    <mergeCell ref="M5:N5"/>
  </mergeCells>
  <phoneticPr fontId="0" type="noConversion"/>
  <conditionalFormatting sqref="D8:D45">
    <cfRule type="duplicateValues" dxfId="0" priority="1" stopIfTrue="1"/>
  </conditionalFormatting>
  <hyperlinks>
    <hyperlink ref="A8" location="'1'!E14" display="'1'!E14"/>
    <hyperlink ref="A9" location="'2'!E14" display="'2'!E14"/>
    <hyperlink ref="A10" location="'3'!E14" display="'3'!E14"/>
    <hyperlink ref="A56" location="'49'!E14" display="'49'!E14"/>
    <hyperlink ref="A55" location="'48'!E14" display="'48'!E14"/>
    <hyperlink ref="A54" location="'47'!E14" display="'47'!E14"/>
    <hyperlink ref="A53" location="'46'!E14" display="'46'!E14"/>
    <hyperlink ref="A52" location="'45'!E14" display="'45'!E14"/>
    <hyperlink ref="A51" location="'44'!E14" display="'44'!E14"/>
    <hyperlink ref="A50" location="'43'!E14" display="'43'!E14"/>
    <hyperlink ref="A49" location="'42'!E14" display="'42'!E14"/>
    <hyperlink ref="A48" location="'41'!E14" display="'41'!E14"/>
    <hyperlink ref="A47" location="'40'!E14" display="'40'!E14"/>
    <hyperlink ref="A46" location="'39'!E14" display="'39'!E14"/>
    <hyperlink ref="A45" location="'38'!E14" display="'38'!E14"/>
    <hyperlink ref="A44" location="'37'!E14" display="'37'!E14"/>
    <hyperlink ref="A43" location="'36'!E14" display="'36'!E14"/>
    <hyperlink ref="A42" location="'35'!E14" display="'35'!E14"/>
    <hyperlink ref="A41" location="'34'!E14" display="'34'!E14"/>
    <hyperlink ref="A40" location="'33'!E14" display="'33'!E14"/>
    <hyperlink ref="A39" location="'32'!E14" display="'32'!E14"/>
    <hyperlink ref="A38" location="'31'!E14" display="'31'!E14"/>
    <hyperlink ref="A37" location="'30'!E14" display="'30'!E14"/>
    <hyperlink ref="A36" location="'29'!E14" display="'29'!E14"/>
    <hyperlink ref="A35" location="'28'!E14" display="'28'!E14"/>
    <hyperlink ref="A34" location="'27'!E14" display="'27'!E14"/>
    <hyperlink ref="A33" location="'26'!E14" display="'26'!E14"/>
    <hyperlink ref="A32" location="'25'!E14" display="'25'!E14"/>
    <hyperlink ref="A31" location="'24'!E14" display="'24'!E14"/>
    <hyperlink ref="A30" location="'23'!E14" display="'23'!E14"/>
    <hyperlink ref="A29" location="'22'!E14" display="'22'!E14"/>
    <hyperlink ref="A28" location="'21'!E14" display="'21'!E14"/>
    <hyperlink ref="A27" location="'20'!E14" display="'20'!E14"/>
    <hyperlink ref="A26" location="'19'!E14" display="'19'!E14"/>
    <hyperlink ref="A25" location="'18'!E14" display="'18'!E14"/>
    <hyperlink ref="A24" location="'17'!E14" display="'17'!E14"/>
    <hyperlink ref="A23" location="'16'!E14" display="'16'!E14"/>
    <hyperlink ref="A22" location="'15'!E14" display="'15'!E14"/>
    <hyperlink ref="A21" location="'14'!E14" display="'14'!E14"/>
    <hyperlink ref="A20" location="'13'!E14" display="'13'!E14"/>
    <hyperlink ref="A19" location="'12'!E14" display="'12'!E14"/>
    <hyperlink ref="A18" location="'11'!E14" display="'11'!E14"/>
    <hyperlink ref="A17" location="'10'!E14" display="'10'!E14"/>
    <hyperlink ref="A16" location="'9'!E14" display="'9'!E14"/>
    <hyperlink ref="A15" location="'8'!E14" display="'8'!E14"/>
    <hyperlink ref="A14" location="'7'!E14" display="'7'!E14"/>
    <hyperlink ref="A13" location="'6'!E14" display="'6'!E14"/>
    <hyperlink ref="A12" location="'5'!E14" display="'5'!E14"/>
    <hyperlink ref="A11" location="'4'!E14" display="'4'!E14"/>
    <hyperlink ref="A58" location="'51'!E14" display="'51'!E14"/>
    <hyperlink ref="A60" location="'53'!E14" display="'53'!E14"/>
    <hyperlink ref="A62" location="'55'!E14" display="'55'!E14"/>
    <hyperlink ref="A64" location="'57'!E14" display="'57'!E14"/>
    <hyperlink ref="A66" location="'59'!E14" display="'59'!E14"/>
    <hyperlink ref="A68" location="'61'!E14" display="'61'!E14"/>
    <hyperlink ref="A70" location="'63'!E14" display="'63'!E14"/>
    <hyperlink ref="A72" location="'65'!E14" display="'65'!E14"/>
    <hyperlink ref="A74" location="'67'!E14" display="'67'!E14"/>
    <hyperlink ref="A76" location="'69'!E14" display="'69'!E14"/>
    <hyperlink ref="A78" location="'71'!E14" display="'71'!E14"/>
    <hyperlink ref="A80" location="'73'!E14" display="'73'!E14"/>
    <hyperlink ref="A82" location="'75'!E14" display="'75'!E14"/>
    <hyperlink ref="A84" location="'77'!E14" display="'77'!E14"/>
    <hyperlink ref="A86" location="'79'!E14" display="'79'!E14"/>
    <hyperlink ref="A88" location="'81'!E14" display="'81'!E14"/>
    <hyperlink ref="A90" location="'83'!E14" display="'83'!E14"/>
    <hyperlink ref="A92" location="'85'!E14" display="'85'!E14"/>
    <hyperlink ref="A94" location="'87'!E14" display="'87'!E14"/>
    <hyperlink ref="A96" location="'89'!E14" display="'89'!E14"/>
    <hyperlink ref="A98" location="'91'!E14" display="'91'!E14"/>
    <hyperlink ref="A100" location="'93'!E14" display="'93'!E14"/>
    <hyperlink ref="A102" location="'95'!E14" display="'95'!E14"/>
    <hyperlink ref="A104" location="'97'!E14" display="'97'!E14"/>
    <hyperlink ref="A106" location="'99'!E14" display="'99'!E14"/>
    <hyperlink ref="A57" location="'50'!E14" display="'50'!E14"/>
    <hyperlink ref="A59" location="'52'!E14" display="'52'!E14"/>
    <hyperlink ref="A61" location="'54'!E14" display="'54'!E14"/>
    <hyperlink ref="A63" location="'56'!E14" display="'56'!E14"/>
    <hyperlink ref="A65" location="'58'!E14" display="'58'!E14"/>
    <hyperlink ref="A67" location="'60'!E14" display="'60'!E14"/>
    <hyperlink ref="A69" location="'62'!E14" display="'62'!E14"/>
    <hyperlink ref="A71" location="'64'!E14" display="'64'!E14"/>
    <hyperlink ref="A73" location="'66'!E14" display="'66'!E14"/>
    <hyperlink ref="A75" location="'68'!E14" display="'68'!E14"/>
    <hyperlink ref="A77" location="'70'!E14" display="'70'!E14"/>
    <hyperlink ref="A79" location="'72'!E14" display="'72'!E14"/>
    <hyperlink ref="A81" location="'74'!E14" display="'74'!E14"/>
    <hyperlink ref="A83" location="'76'!E14" display="'76'!E14"/>
    <hyperlink ref="A85" location="'78'!E14" display="'78'!E14"/>
    <hyperlink ref="A87" location="'80'!E14" display="'80'!E14"/>
    <hyperlink ref="A89" location="'82'!E14" display="'82'!E14"/>
    <hyperlink ref="A91" location="'84'!E14" display="'84'!E14"/>
    <hyperlink ref="A93" location="'86'!E14" display="'86'!E14"/>
    <hyperlink ref="A95" location="'88'!E14" display="'88'!E14"/>
    <hyperlink ref="A97" location="'90'!E14" display="'90'!E14"/>
    <hyperlink ref="A99" location="'92'!E14" display="'92'!E14"/>
    <hyperlink ref="A101" location="'94'!E14" display="'94'!E14"/>
    <hyperlink ref="A103" location="'96'!E14" display="'96'!E14"/>
    <hyperlink ref="A105" location="'98'!E14" display="'98'!E14"/>
    <hyperlink ref="A107" location="'100'!E14" display="'100'!E14"/>
    <hyperlink ref="L40" r:id="rId1"/>
    <hyperlink ref="L27" r:id="rId2"/>
    <hyperlink ref="L35" r:id="rId3"/>
    <hyperlink ref="L43" r:id="rId4"/>
    <hyperlink ref="L14" r:id="rId5"/>
    <hyperlink ref="L28" r:id="rId6"/>
    <hyperlink ref="L37" r:id="rId7"/>
    <hyperlink ref="L13" r:id="rId8"/>
    <hyperlink ref="L16" r:id="rId9"/>
    <hyperlink ref="L47" r:id="rId10"/>
    <hyperlink ref="L26" r:id="rId11"/>
    <hyperlink ref="L45" r:id="rId12"/>
    <hyperlink ref="L31" r:id="rId13"/>
    <hyperlink ref="L38" r:id="rId14"/>
    <hyperlink ref="L41" r:id="rId15"/>
    <hyperlink ref="L46" r:id="rId16"/>
    <hyperlink ref="L32" r:id="rId17"/>
    <hyperlink ref="L18" r:id="rId18"/>
    <hyperlink ref="L19" r:id="rId19"/>
    <hyperlink ref="L44" r:id="rId20"/>
    <hyperlink ref="L11" r:id="rId21"/>
    <hyperlink ref="L34" r:id="rId22"/>
    <hyperlink ref="L20" r:id="rId23"/>
    <hyperlink ref="L42" r:id="rId24"/>
    <hyperlink ref="L17" r:id="rId25"/>
    <hyperlink ref="L23" r:id="rId26"/>
    <hyperlink ref="L24" r:id="rId27"/>
    <hyperlink ref="L33" r:id="rId28"/>
    <hyperlink ref="L12" r:id="rId29"/>
    <hyperlink ref="L9" r:id="rId30"/>
    <hyperlink ref="L15" r:id="rId31"/>
    <hyperlink ref="L8" r:id="rId32"/>
    <hyperlink ref="L10" r:id="rId33"/>
    <hyperlink ref="L22" r:id="rId34"/>
    <hyperlink ref="L21" r:id="rId35"/>
    <hyperlink ref="L25" r:id="rId36"/>
    <hyperlink ref="L48" r:id="rId37"/>
    <hyperlink ref="L36" r:id="rId38"/>
    <hyperlink ref="L29" r:id="rId39"/>
  </hyperlinks>
  <printOptions horizontalCentered="1"/>
  <pageMargins left="0.23622047244094491" right="0.19685039370078741" top="0.31496062992125984" bottom="0.27559055118110237" header="0.27559055118110237" footer="0.19685039370078741"/>
  <pageSetup paperSize="9" scale="82" orientation="landscape" r:id="rId40"/>
  <headerFooter>
    <oddFooter>&amp;C&amp;P</oddFooter>
  </headerFooter>
  <rowBreaks count="1" manualBreakCount="1">
    <brk id="32" max="1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 codeName="Sayfa5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ayfa5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ayfa5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ayfa6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ayfa6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ayfa6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ayfa6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ayfa6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BİLGİLERİ'!B68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ayfa6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BİLGİLERİ'!B69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6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ayfa6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tabColor rgb="FFFFFF00"/>
  </sheetPr>
  <dimension ref="B1:I539"/>
  <sheetViews>
    <sheetView topLeftCell="C1" zoomScale="130" zoomScaleNormal="130" workbookViewId="0">
      <selection activeCell="D7" sqref="D7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</f>
        <v>19962</v>
      </c>
      <c r="E5" s="337" t="s">
        <v>26</v>
      </c>
      <c r="F5" s="338"/>
      <c r="G5" s="338"/>
      <c r="H5" s="339"/>
      <c r="I5" s="29"/>
    </row>
    <row r="6" spans="2:9" ht="6.75" customHeight="1">
      <c r="B6" s="27"/>
      <c r="C6" s="31"/>
      <c r="D6" s="32"/>
      <c r="E6" s="340"/>
      <c r="F6" s="341"/>
      <c r="G6" s="341"/>
      <c r="H6" s="342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ABDULLAH FURKAN YILMAZ</v>
      </c>
      <c r="E7" s="340"/>
      <c r="F7" s="341"/>
      <c r="G7" s="341"/>
      <c r="H7" s="342"/>
      <c r="I7" s="35"/>
    </row>
    <row r="8" spans="2:9" s="36" customFormat="1" ht="6.75" customHeight="1">
      <c r="B8" s="33"/>
      <c r="C8" s="31"/>
      <c r="D8" s="32"/>
      <c r="E8" s="340"/>
      <c r="F8" s="341"/>
      <c r="G8" s="341"/>
      <c r="H8" s="342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10655395284</v>
      </c>
      <c r="E9" s="340"/>
      <c r="F9" s="341"/>
      <c r="G9" s="341"/>
      <c r="H9" s="342"/>
      <c r="I9" s="35"/>
    </row>
    <row r="10" spans="2:9" s="36" customFormat="1" ht="7.5" customHeight="1">
      <c r="B10" s="33"/>
      <c r="C10" s="37"/>
      <c r="D10" s="38"/>
      <c r="E10" s="340"/>
      <c r="F10" s="341"/>
      <c r="G10" s="341"/>
      <c r="H10" s="342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40"/>
      <c r="F11" s="341"/>
      <c r="G11" s="341"/>
      <c r="H11" s="342"/>
      <c r="I11" s="35"/>
    </row>
    <row r="12" spans="2:9" s="36" customFormat="1" ht="6.75" customHeight="1">
      <c r="B12" s="33"/>
      <c r="C12" s="31"/>
      <c r="D12" s="31"/>
      <c r="E12" s="340"/>
      <c r="F12" s="341"/>
      <c r="G12" s="341"/>
      <c r="H12" s="342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43"/>
      <c r="F13" s="344"/>
      <c r="G13" s="344"/>
      <c r="H13" s="345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NEVZAT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34785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LİSE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ÖĞRENCİ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havuc_506@hotmail.com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5077107874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EGEMENLİK MAH.21004 S. NO:4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 t="s">
        <v>43</v>
      </c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 t="s">
        <v>43</v>
      </c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 t="s">
        <v>43</v>
      </c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 t="s">
        <v>43</v>
      </c>
      <c r="E38" s="365" t="str">
        <f>(D7)</f>
        <v>ABDULLAH FURKAN YILMAZ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 t="s">
        <v>43</v>
      </c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 t="s">
        <v>43</v>
      </c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E40:H40"/>
    <mergeCell ref="C33:D34"/>
    <mergeCell ref="E37:H37"/>
    <mergeCell ref="E39:H39"/>
    <mergeCell ref="E38:H38"/>
    <mergeCell ref="C15:D15"/>
    <mergeCell ref="C3:H3"/>
    <mergeCell ref="C4:H4"/>
    <mergeCell ref="E5:H13"/>
    <mergeCell ref="E14:H14"/>
    <mergeCell ref="E15:H15"/>
  </mergeCells>
  <phoneticPr fontId="0" type="noConversion"/>
  <hyperlinks>
    <hyperlink ref="E14:H14" location="'HAKEM BİLGİLERİ'!A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ayfa6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ayfa6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ayfa6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ayfa7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ayfa7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ayfa7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ayfa7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ayfa7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BİLGİLERİ'!B78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ayfa7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BİLGİLERİ'!B79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7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ayfa7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</f>
        <v>19963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AHMET HEKİMOĞLU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36061546416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FARUK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K.MARAŞ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30701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MEMUR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hekimoglu46@hotmail.com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5437240847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ARH-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KAHRAMANMARAŞ DEFTERDARLIĞI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42</v>
      </c>
      <c r="D38" s="64"/>
      <c r="E38" s="365" t="str">
        <f>(D7)</f>
        <v>AHMET HEKİMOĞLU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ayfa7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ayfa7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ayfa7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ayfa8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ayfa8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ayfa8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ayfa8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ayfa8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BİLGİLERİ'!B88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ayfa8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BİLGİLERİ'!B89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8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ayfa8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133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</f>
        <v>19964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>ARZU GEMLİ NEDİRLİ</v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>
        <f>IF(ISERROR(VLOOKUP($D5,'HAKEM BİLGİLERİ'!$B$8:$P$201,4,0)),"",(VLOOKUP($D5,'HAKEM BİLGİLERİ'!$B$8:$P$201,4,0)))</f>
        <v>35825334474</v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>İL</v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46" t="s">
        <v>44</v>
      </c>
      <c r="F14" s="347"/>
      <c r="G14" s="347"/>
      <c r="H14" s="348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>ALİ</v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>BAHÇE</v>
      </c>
      <c r="E17" s="42" t="str">
        <f>IF(ISERROR(VLOOKUP(D5,'HAKEM BİLGİLERİ'!$B$8:$P$107,21,0)),"",(VLOOKUP(D5,'HAKEM BİLGİLERİ'!$B$8:$P$107,21,0)))</f>
        <v/>
      </c>
      <c r="F17" s="43" t="str">
        <f>IF(ISERROR(VLOOKUP(D5,'HAKEM BİLGİLERİ'!$B$8:$P$107,22,0)),"",(VLOOKUP(D5,'HAKEM BİLGİLERİ'!$B$8:$P$107,22,0)))</f>
        <v/>
      </c>
      <c r="G17" s="42" t="str">
        <f>IF(ISERROR(VLOOKUP(D5,'HAKEM BİLGİLERİ'!$B$8:$P$107,61,0)),"",(VLOOKUP(D5,'HAKEM BİLGİLERİ'!$B$8:$P$107,61,0)))</f>
        <v/>
      </c>
      <c r="H17" s="43" t="str">
        <f>IF(ISERROR(VLOOKUP(D5,'HAKEM BİLGİLERİ'!$B$8:$P$107,62,0)),"",(VLOOKUP(D5,'HAKEM BİLGİLERİ'!$B$8:$P$107,62,0)))</f>
        <v/>
      </c>
      <c r="I17" s="29"/>
    </row>
    <row r="18" spans="2:9" ht="21" customHeight="1">
      <c r="B18" s="27"/>
      <c r="C18" s="7" t="s">
        <v>2</v>
      </c>
      <c r="D18" s="10">
        <f>IF(ISERROR(VLOOKUP($D5,'HAKEM BİLGİLERİ'!$B$8:$P$201,6,0)),"",(VLOOKUP($D5,'HAKEM BİLGİLERİ'!$B$8:$P$201,6,0)))</f>
        <v>30385</v>
      </c>
      <c r="E18" s="44" t="str">
        <f>IF(ISERROR(VLOOKUP(D5,'HAKEM BİLGİLERİ'!$B$8:$P$107,23,0)),"",(VLOOKUP(D5,'HAKEM BİLGİLERİ'!$B$8:$P$107,23,0)))</f>
        <v/>
      </c>
      <c r="F18" s="45" t="str">
        <f>IF(ISERROR(VLOOKUP(D5,'HAKEM BİLGİLERİ'!$B$8:$P$107,24,0)),"",(VLOOKUP(D5,'HAKEM BİLGİLERİ'!$B$8:$P$107,24,0)))</f>
        <v/>
      </c>
      <c r="G18" s="46" t="str">
        <f>IF(ISERROR(VLOOKUP(D5,'HAKEM BİLGİLERİ'!$B$8:$P$107,63,0)),"",(VLOOKUP(D5,'HAKEM BİLGİLERİ'!$B$8:$P$107,63,0)))</f>
        <v/>
      </c>
      <c r="H18" s="45" t="str">
        <f>IF(ISERROR(VLOOKUP(D5,'HAKEM BİLGİLERİ'!$B$8:$P$107,64,0)),"",(VLOOKUP(D5,'HAKEM BİLGİLERİ'!$B$8:$P$107,64,0)))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>ÜNİVERSİTE</v>
      </c>
      <c r="E19" s="46" t="str">
        <f>IF(ISERROR(VLOOKUP(D5,'HAKEM BİLGİLERİ'!$B$8:$P$107,25,0)),"",(VLOOKUP(D5,'HAKEM BİLGİLERİ'!$B$8:$P$107,25,0)))</f>
        <v/>
      </c>
      <c r="F19" s="45" t="str">
        <f>IF(ISERROR(VLOOKUP(D5,'HAKEM BİLGİLERİ'!$B$8:$P$107,26,0)),"",(VLOOKUP(D5,'HAKEM BİLGİLERİ'!$B$8:$P$107,26,0)))</f>
        <v/>
      </c>
      <c r="G19" s="46" t="str">
        <f>IF(ISERROR(VLOOKUP(D5,'HAKEM BİLGİLERİ'!$B$8:$P$107,65,0)),"",(VLOOKUP(D5,'HAKEM BİLGİLERİ'!$B$8:$P$107,65,0)))</f>
        <v/>
      </c>
      <c r="H19" s="45" t="str">
        <f>IF(ISERROR(VLOOKUP(D5,'HAKEM BİLGİLERİ'!$B$8:$P$107,66,0)),"",(VLOOKUP(D5,'HAKEM BİLGİLERİ'!$B$8:$P$107,66,0)))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>ÖĞRETMEN</v>
      </c>
      <c r="E20" s="46" t="str">
        <f>IF(ISERROR(VLOOKUP(D5,'HAKEM BİLGİLERİ'!$B$8:$P$107,27,0)),"",(VLOOKUP(D5,'HAKEM BİLGİLERİ'!$B$8:$P$107,27,0)))</f>
        <v/>
      </c>
      <c r="F20" s="45" t="str">
        <f>IF(ISERROR(VLOOKUP(D5,'HAKEM BİLGİLERİ'!$B$8:$P$107,28,0)),"",(VLOOKUP(D5,'HAKEM BİLGİLERİ'!$B$8:$P$107,28,0)))</f>
        <v/>
      </c>
      <c r="G20" s="46" t="str">
        <f>IF(ISERROR(VLOOKUP(D5,'HAKEM BİLGİLERİ'!$B$8:$P$107,67,0)),"",(VLOOKUP(D5,'HAKEM BİLGİLERİ'!$B$8:$P$107,67,0)))</f>
        <v/>
      </c>
      <c r="H20" s="45" t="str">
        <f>IF(ISERROR(VLOOKUP(D5,'HAKEM BİLGİLERİ'!$B$8:$P$107,68,0)),"",(VLOOKUP(D5,'HAKEM BİLGİLERİ'!$B$8:$P$107,68,0)))</f>
        <v/>
      </c>
      <c r="I20" s="29"/>
    </row>
    <row r="21" spans="2:9" ht="21" customHeight="1">
      <c r="B21" s="27"/>
      <c r="C21" s="14" t="s">
        <v>39</v>
      </c>
      <c r="D21" s="17">
        <f>IF(ISERROR(VLOOKUP($D5,'HAKEM BİLGİLERİ'!$B$8:$P$201,10,0)),"",(VLOOKUP($D5,'HAKEM BİLGİLERİ'!$B$8:$P$201,10,0)))</f>
        <v>0</v>
      </c>
      <c r="E21" s="46" t="str">
        <f>IF(ISERROR(VLOOKUP(D5,'HAKEM BİLGİLERİ'!$B$8:$P$107,29,0)),"",(VLOOKUP(D5,'HAKEM BİLGİLERİ'!$B$8:$P$107,29,0)))</f>
        <v/>
      </c>
      <c r="F21" s="45" t="str">
        <f>IF(ISERROR(VLOOKUP(D5,'HAKEM BİLGİLERİ'!$B$8:$P$107,30,0)),"",(VLOOKUP(D5,'HAKEM BİLGİLERİ'!$B$8:$P$107,30,0)))</f>
        <v/>
      </c>
      <c r="G21" s="46" t="str">
        <f>IF(ISERROR(VLOOKUP(D5,'HAKEM BİLGİLERİ'!$B$8:$P$107,69,0)),"",(VLOOKUP(D5,'HAKEM BİLGİLERİ'!$B$8:$P$107,69,0)))</f>
        <v/>
      </c>
      <c r="H21" s="45" t="str">
        <f>IF(ISERROR(VLOOKUP(D5,'HAKEM BİLGİLERİ'!$B$8:$P$107,70,0)),"",(VLOOKUP(D5,'HAKEM BİLGİLERİ'!$B$8:$P$107,70,0)))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>a_gemli80@hotmail.com</v>
      </c>
      <c r="E22" s="46" t="str">
        <f>IF(ISERROR(VLOOKUP(D5,'HAKEM BİLGİLERİ'!$B$8:$P$107,31,0)),"",(VLOOKUP(D5,'HAKEM BİLGİLERİ'!$B$8:$P$107,31,0)))</f>
        <v/>
      </c>
      <c r="F22" s="45" t="str">
        <f>IF(ISERROR(VLOOKUP(D5,'HAKEM BİLGİLERİ'!$B$8:$P$107,32,0)),"",(VLOOKUP(D5,'HAKEM BİLGİLERİ'!$B$8:$P$107,32,0)))</f>
        <v/>
      </c>
      <c r="G22" s="46" t="str">
        <f>IF(ISERROR(VLOOKUP(D5,'HAKEM BİLGİLERİ'!$B$8:$P$107,71,0)),"",(VLOOKUP(D5,'HAKEM BİLGİLERİ'!$B$8:$P$107,71,0)))</f>
        <v/>
      </c>
      <c r="H22" s="45" t="str">
        <f>IF(ISERROR(VLOOKUP(D5,'HAKEM BİLGİLERİ'!$B$8:$P$107,72,0)),"",(VLOOKUP(D5,'HAKEM BİLGİLERİ'!$B$8:$P$107,72,0)))</f>
        <v/>
      </c>
      <c r="I22" s="29"/>
    </row>
    <row r="23" spans="2:9" ht="21" customHeight="1">
      <c r="B23" s="27"/>
      <c r="C23" s="14" t="s">
        <v>16</v>
      </c>
      <c r="D23" s="17">
        <f>IF(ISERROR(VLOOKUP($D5,'HAKEM BİLGİLERİ'!$B$8:$P$201,12,0)),"",(VLOOKUP($D5,'HAKEM BİLGİLERİ'!$B$8:$P$201,12,0)))</f>
        <v>5466162625</v>
      </c>
      <c r="E23" s="46" t="str">
        <f>IF(ISERROR(VLOOKUP(D5,'HAKEM BİLGİLERİ'!$B$8:$P$107,33,0)),"",(VLOOKUP(D5,'HAKEM BİLGİLERİ'!$B$8:$P$107,33,0)))</f>
        <v/>
      </c>
      <c r="F23" s="45" t="str">
        <f>IF(ISERROR(VLOOKUP(D5,'HAKEM BİLGİLERİ'!$B$8:$P$107,34,0)),"",(VLOOKUP(D5,'HAKEM BİLGİLERİ'!$B$8:$P$107,34,0)))</f>
        <v/>
      </c>
      <c r="G23" s="46" t="str">
        <f>IF(ISERROR(VLOOKUP(D5,'HAKEM BİLGİLERİ'!$B$8:$P$107,73,0)),"",(VLOOKUP(D5,'HAKEM BİLGİLERİ'!$B$8:$P$107,73,0)))</f>
        <v/>
      </c>
      <c r="H23" s="45" t="str">
        <f>IF(ISERROR(VLOOKUP(D5,'HAKEM BİLGİLERİ'!$B$8:$P$107,74,0)),"",(VLOOKUP(D5,'HAKEM BİLGİLERİ'!$B$8:$P$107,74,0)))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>ARH+</v>
      </c>
      <c r="E24" s="46" t="str">
        <f>IF(ISERROR(VLOOKUP(D5,'HAKEM BİLGİLERİ'!$B$8:$P$107,35,0)),"",(VLOOKUP(D5,'HAKEM BİLGİLERİ'!$B$8:$P$107,35,0)))</f>
        <v/>
      </c>
      <c r="F24" s="45" t="str">
        <f>IF(ISERROR(VLOOKUP(D5,'HAKEM BİLGİLERİ'!$B$8:$P$107,36,0)),"",(VLOOKUP(D5,'HAKEM BİLGİLERİ'!$B$8:$P$107,36,0)))</f>
        <v/>
      </c>
      <c r="G24" s="46" t="str">
        <f>IF(ISERROR(VLOOKUP(D5,'HAKEM BİLGİLERİ'!$B$8:$P$107,75,0)),"",(VLOOKUP(D5,'HAKEM BİLGİLERİ'!$B$8:$P$107,75,0)))</f>
        <v/>
      </c>
      <c r="H24" s="45" t="str">
        <f>IF(ISERROR(VLOOKUP(D5,'HAKEM BİLGİLERİ'!$B$8:$P$107,76,0)),"",(VLOOKUP(D5,'HAKEM BİLGİLERİ'!$B$8:$P$107,76,0)))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>AYDINLIK MAH.GÖZ CAD.TEVFİK KÖSE APT İSLAHİYE\G.ANT</v>
      </c>
      <c r="E25" s="46" t="str">
        <f>IF(ISERROR(VLOOKUP(D5,'HAKEM BİLGİLERİ'!$B$8:$P$107,37,0)),"",(VLOOKUP(D5,'HAKEM BİLGİLERİ'!$B$8:$P$107,37,0)))</f>
        <v/>
      </c>
      <c r="F25" s="45" t="str">
        <f>IF(ISERROR(VLOOKUP(D5,'HAKEM BİLGİLERİ'!$B$8:$P$107,38,0)),"",(VLOOKUP(D5,'HAKEM BİLGİLERİ'!$B$8:$P$107,38,0)))</f>
        <v/>
      </c>
      <c r="G25" s="46" t="str">
        <f>IF(ISERROR(VLOOKUP(D5,'HAKEM BİLGİLERİ'!$B$8:$P$107,77,0)),"",(VLOOKUP(D5,'HAKEM BİLGİLERİ'!$B$8:$P$107,77,0)))</f>
        <v/>
      </c>
      <c r="H25" s="45" t="str">
        <f>IF(ISERROR(VLOOKUP(D5,'HAKEM BİLGİLERİ'!$B$8:$P$107,78,0)),"",(VLOOKUP(D5,'HAKEM BİLGİLERİ'!$B$8:$P$107,78,0)))</f>
        <v/>
      </c>
      <c r="I25" s="29"/>
    </row>
    <row r="26" spans="2:9" ht="21" customHeight="1" thickBot="1">
      <c r="B26" s="27"/>
      <c r="C26" s="12" t="s">
        <v>11</v>
      </c>
      <c r="D26" s="13">
        <f>IF(ISERROR(VLOOKUP($D5,'HAKEM BİLGİLERİ'!$B$8:$P$201,15,0)),"",(VLOOKUP($D5,'HAKEM BİLGİLERİ'!$B$8:$P$201,15,0)))</f>
        <v>0</v>
      </c>
      <c r="E26" s="46" t="str">
        <f>IF(ISERROR(VLOOKUP(D5,'HAKEM BİLGİLERİ'!$B$8:$P$107,39,0)),"",(VLOOKUP(D5,'HAKEM BİLGİLERİ'!$B$8:$P$107,39,0)))</f>
        <v/>
      </c>
      <c r="F26" s="45" t="str">
        <f>IF(ISERROR(VLOOKUP(D5,'HAKEM BİLGİLERİ'!$B$8:$P$107,40,0)),"",(VLOOKUP(D5,'HAKEM BİLGİLERİ'!$B$8:$P$107,40,0)))</f>
        <v/>
      </c>
      <c r="G26" s="46" t="str">
        <f>IF(ISERROR(VLOOKUP(D5,'HAKEM BİLGİLERİ'!$B$8:$P$107,79,0)),"",(VLOOKUP(D5,'HAKEM BİLGİLERİ'!$B$8:$P$107,79,0)))</f>
        <v/>
      </c>
      <c r="H26" s="45" t="str">
        <f>IF(ISERROR(VLOOKUP(D5,'HAKEM BİLGİLERİ'!$B$8:$P$107,80,0)),"",(VLOOKUP(D5,'HAKEM BİLGİLERİ'!$B$8:$P$107,80,0)))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BİLGİLERİ'!$B$8:$P$107,41,0)),"",(VLOOKUP(D5,'HAKEM BİLGİLERİ'!$B$8:$P$107,41,0)))</f>
        <v/>
      </c>
      <c r="F27" s="45" t="str">
        <f>IF(ISERROR(VLOOKUP(D5,'HAKEM BİLGİLERİ'!$B$8:$P$107,42,0)),"",(VLOOKUP(D5,'HAKEM BİLGİLERİ'!$B$8:$P$107,42,0)))</f>
        <v/>
      </c>
      <c r="G27" s="46" t="str">
        <f>IF(ISERROR(VLOOKUP(D5,'HAKEM BİLGİLERİ'!$B$8:$P$107,81,0)),"",(VLOOKUP(D5,'HAKEM BİLGİLERİ'!$B$8:$P$107,81,0)))</f>
        <v/>
      </c>
      <c r="H27" s="45" t="str">
        <f>IF(ISERROR(VLOOKUP(D5,'HAKEM BİLGİLERİ'!$B$8:$P$107,82,0)),"",(VLOOKUP(D5,'HAKEM BİLGİLERİ'!$B$8:$P$107,82,0)))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BİLGİLERİ'!$B$8:$P$107,43,0)),"",(VLOOKUP(D5,'HAKEM BİLGİLERİ'!$B$8:$P$107,43,0)))</f>
        <v/>
      </c>
      <c r="F28" s="45" t="str">
        <f>IF(ISERROR(VLOOKUP(D5,'HAKEM BİLGİLERİ'!$B$8:$P$107,44,0)),"",(VLOOKUP(D5,'HAKEM BİLGİLERİ'!$B$8:$P$107,44,0)))</f>
        <v/>
      </c>
      <c r="G28" s="46" t="str">
        <f>IF(ISERROR(VLOOKUP(D5,'HAKEM BİLGİLERİ'!$B$8:$P$107,83,0)),"",(VLOOKUP(D5,'HAKEM BİLGİLERİ'!$B$8:$P$107,83,0)))</f>
        <v/>
      </c>
      <c r="H28" s="45" t="str">
        <f>IF(ISERROR(VLOOKUP(D5,'HAKEM BİLGİLERİ'!$B$8:$P$107,84,0)),"",(VLOOKUP(D5,'HAKEM BİLGİLERİ'!$B$8:$P$107,84,0)))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BİLGİLERİ'!$B$8:$P$107,45,0)),"",(VLOOKUP(D5,'HAKEM BİLGİLERİ'!$B$8:$P$107,45,0)))</f>
        <v/>
      </c>
      <c r="F29" s="45" t="str">
        <f>IF(ISERROR(VLOOKUP(D5,'HAKEM BİLGİLERİ'!$B$8:$P$107,46,0)),"",(VLOOKUP(D5,'HAKEM BİLGİLERİ'!$B$8:$P$107,46,0)))</f>
        <v/>
      </c>
      <c r="G29" s="46" t="str">
        <f>IF(ISERROR(VLOOKUP(D5,'HAKEM BİLGİLERİ'!$B$8:$P$107,85,0)),"",(VLOOKUP(D5,'HAKEM BİLGİLERİ'!$B$8:$P$107,85,0)))</f>
        <v/>
      </c>
      <c r="H29" s="45" t="str">
        <f>IF(ISERROR(VLOOKUP(D5,'HAKEM BİLGİLERİ'!$B$8:$P$107,86,0)),"",(VLOOKUP(D5,'HAKEM BİLGİLERİ'!$B$8:$P$107,86,0)))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BİLGİLERİ'!$B$8:$P$107,47,0)),"",(VLOOKUP(D5,'HAKEM BİLGİLERİ'!$B$8:$P$107,47,0)))</f>
        <v/>
      </c>
      <c r="F30" s="45" t="str">
        <f>IF(ISERROR(VLOOKUP(D5,'HAKEM BİLGİLERİ'!$B$8:$P$107,48,0)),"",(VLOOKUP(D5,'HAKEM BİLGİLERİ'!$B$8:$P$107,48,0)))</f>
        <v/>
      </c>
      <c r="G30" s="46" t="str">
        <f>IF(ISERROR(VLOOKUP(D5,'HAKEM BİLGİLERİ'!$B$8:$P$107,87,0)),"",(VLOOKUP(D5,'HAKEM BİLGİLERİ'!$B$8:$P$107,87,0)))</f>
        <v/>
      </c>
      <c r="H30" s="45" t="str">
        <f>IF(ISERROR(VLOOKUP(D5,'HAKEM BİLGİLERİ'!$B$8:$P$107,88,0)),"",(VLOOKUP(D5,'HAKEM BİLGİLERİ'!$B$8:$P$107,88,0)))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BİLGİLERİ'!$B$8:$P$107,49,0)),"",(VLOOKUP(D5,'HAKEM BİLGİLERİ'!$B$8:$P$107,49,0)))</f>
        <v/>
      </c>
      <c r="F31" s="45" t="str">
        <f>IF(ISERROR(VLOOKUP(D5,'HAKEM BİLGİLERİ'!$B$8:$P$107,50,0)),"",(VLOOKUP(D5,'HAKEM BİLGİLERİ'!$B$8:$P$107,50,0)))</f>
        <v/>
      </c>
      <c r="G31" s="46" t="str">
        <f>IF(ISERROR(VLOOKUP(D5,'HAKEM BİLGİLERİ'!$B$8:$U$107,89,0)),"",(VLOOKUP(D5,'HAKEM BİLGİLERİ'!$B$8:$U$107,89,0)))</f>
        <v/>
      </c>
      <c r="H31" s="45" t="str">
        <f>IF(ISERROR(VLOOKUP(D5,'HAKEM BİLGİLERİ'!$B$8:$U$107,90,0)),"",(VLOOKUP(D5,'HAKEM BİLGİLERİ'!$B$8:$U$107,90,0)))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BİLGİLERİ'!$B$8:$P$107,51,0)),"",(VLOOKUP(D5,'HAKEM BİLGİLERİ'!$B$8:$P$107,51,0)))</f>
        <v/>
      </c>
      <c r="F32" s="45" t="str">
        <f>IF(ISERROR(VLOOKUP(D5,'HAKEM BİLGİLERİ'!$B$8:$P$107,52,0)),"",(VLOOKUP(D5,'HAKEM BİLGİLERİ'!$B$8:$P$107,52,0)))</f>
        <v/>
      </c>
      <c r="G32" s="46" t="str">
        <f>IF(ISERROR(VLOOKUP(D5,'HAKEM BİLGİLERİ'!$B$8:$U$107,91,0)),"",(VLOOKUP(D5,'HAKEM BİLGİLERİ'!$B$8:$U$107,91,0)))</f>
        <v/>
      </c>
      <c r="H32" s="45" t="str">
        <f>IF(ISERROR(VLOOKUP(D5,'HAKEM BİLGİLERİ'!$B$8:$U$107,92,0)),"",(VLOOKUP(D5,'HAKEM BİLGİLERİ'!$B$8:$U$107,92,0)))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BİLGİLERİ'!$B$8:$P$107,53,0)),"",(VLOOKUP(D5,'HAKEM BİLGİLERİ'!$B$8:$P$107,53,0)))</f>
        <v/>
      </c>
      <c r="F33" s="45" t="str">
        <f>IF(ISERROR(VLOOKUP(D5,'HAKEM BİLGİLERİ'!$B$8:$P$107,54,0)),"",(VLOOKUP(D5,'HAKEM BİLGİLERİ'!$B$8:$P$107,54,0)))</f>
        <v/>
      </c>
      <c r="G33" s="46" t="str">
        <f>IF(ISERROR(VLOOKUP(D5,'HAKEM BİLGİLERİ'!$B$8:$U$107,93,0)),"",(VLOOKUP(D5,'HAKEM BİLGİLERİ'!$B$8:$U$107,93,0)))</f>
        <v/>
      </c>
      <c r="H33" s="88" t="str">
        <f>IF(ISERROR(VLOOKUP(D5,'HAKEM BİLGİLERİ'!$B$8:$U$107,94,0)),"",(VLOOKUP(D5,'HAKEM BİLGİLERİ'!$B$8:$U$107,94,0)))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BİLGİLERİ'!$B$8:$P$107,55,0)),"",(VLOOKUP(D5,'HAKEM BİLGİLERİ'!$B$8:$P$107,55,0)))</f>
        <v/>
      </c>
      <c r="F34" s="45" t="str">
        <f>IF(ISERROR(VLOOKUP(D5,'HAKEM BİLGİLERİ'!$B$8:$P$107,56,0)),"",(VLOOKUP(D5,'HAKEM BİLGİLERİ'!$B$8:$P$107,56,0)))</f>
        <v/>
      </c>
      <c r="G34" s="46" t="str">
        <f>IF(ISERROR(VLOOKUP(D5,'HAKEM BİLGİLERİ'!$B$8:$U$107,95,0)),"",(VLOOKUP(D5,'HAKEM BİLGİLERİ'!$B$8:$U$107,95,0)))</f>
        <v/>
      </c>
      <c r="H34" s="88" t="str">
        <f>IF(ISERROR(VLOOKUP(D5,'HAKEM BİLGİLERİ'!$B$8:$U$107,96,0)),"",(VLOOKUP(D5,'HAKEM BİLGİLERİ'!$B$8:$U$107,96,0)))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BİLGİLERİ'!$B$8:$P$107,257,0)),"",(VLOOKUP(D5,'HAKEM BİLGİLERİ'!$B$8:$P$107,257,0)))</f>
        <v/>
      </c>
      <c r="F35" s="45" t="str">
        <f>IF(ISERROR(VLOOKUP(D5,'HAKEM BİLGİLERİ'!$B$8:$P$107,58,0)),"",(VLOOKUP(D5,'HAKEM BİLGİLERİ'!$B$8:$P$107,58,0)))</f>
        <v/>
      </c>
      <c r="G35" s="46" t="str">
        <f>IF(ISERROR(VLOOKUP(D5,'HAKEM BİLGİLERİ'!$B$8:$U$107,97,0)),"",(VLOOKUP(D5,'HAKEM BİLGİLERİ'!$B$8:$U$107,97,0)))</f>
        <v/>
      </c>
      <c r="H35" s="88" t="str">
        <f>IF(ISERROR(VLOOKUP(D5,'HAKEM BİLGİLERİ'!$B$8:$U$107,98,0)),"",(VLOOKUP(D5,'HAKEM BİLGİLERİ'!$B$8:$U$107,98,0)))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BİLGİLERİ'!$B$8:$P$107,59,0)),"",(VLOOKUP(D5,'HAKEM BİLGİLERİ'!$B$8:$P$107,59,0)))</f>
        <v/>
      </c>
      <c r="F36" s="45" t="str">
        <f>IF(ISERROR(VLOOKUP(D5,'HAKEM BİLGİLERİ'!$B$8:$P$107,60,0)),"",(VLOOKUP(D5,'HAKEM BİLGİLERİ'!$B$8:$P$107,60,0)))</f>
        <v/>
      </c>
      <c r="G36" s="46" t="str">
        <f>IF(ISERROR(VLOOKUP(D5,'HAKEM BİLGİLERİ'!$B$8:$U$107,99,0)),"",(VLOOKUP(D5,'HAKEM BİLGİLERİ'!$B$8:$U$107,99,0)))</f>
        <v/>
      </c>
      <c r="H36" s="88" t="str">
        <f>IF(ISERROR(VLOOKUP(D5,'HAKEM BİLGİLERİ'!$B$8:$U$107,100,0)),"",(VLOOKUP(D5,'HAKEM BİLGİLERİ'!$B$8:$U$107,100,0)))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>ARZU GEMLİ NEDİRLİ</v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ayfa8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BİLGİLERİ'!B91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ayfa8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BİLGİLERİ'!B92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ayfa8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BİLGİLERİ'!B93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ayfa9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BİLGİLERİ'!B94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ayfa91">
    <tabColor rgb="FFFFFF00"/>
  </sheetPr>
  <dimension ref="B1:I539"/>
  <sheetViews>
    <sheetView topLeftCell="A5"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BİLGİLERİ'!B95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ayfa9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BİLGİLERİ'!B96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ayfa9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BİLGİLERİ'!B97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ayfa9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BİLGİLERİ'!B98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ayfa9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BİLGİLERİ'!B100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10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9.xml><?xml version="1.0" encoding="utf-8"?>
<worksheet xmlns="http://schemas.openxmlformats.org/spreadsheetml/2006/main" xmlns:r="http://schemas.openxmlformats.org/officeDocument/2006/relationships">
  <sheetPr codeName="Sayfa9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20" customWidth="1"/>
    <col min="2" max="2" width="1" style="20" customWidth="1"/>
    <col min="3" max="3" width="32.7109375" style="20" customWidth="1"/>
    <col min="4" max="4" width="31.5703125" style="21" customWidth="1"/>
    <col min="5" max="5" width="8.42578125" style="21" customWidth="1"/>
    <col min="6" max="6" width="5.5703125" style="21" bestFit="1" customWidth="1"/>
    <col min="7" max="7" width="7.42578125" style="21" customWidth="1"/>
    <col min="8" max="8" width="5" style="21" bestFit="1" customWidth="1"/>
    <col min="9" max="9" width="1.5703125" style="20" customWidth="1"/>
    <col min="10" max="10" width="2.85546875" style="20" customWidth="1"/>
    <col min="11" max="14" width="2.7109375" style="20" customWidth="1"/>
    <col min="15" max="16384" width="9.140625" style="20"/>
  </cols>
  <sheetData>
    <row r="1" spans="2:9" ht="6.75" customHeight="1" thickBot="1"/>
    <row r="2" spans="2:9" s="26" customFormat="1" ht="6.75" customHeight="1">
      <c r="B2" s="22"/>
      <c r="C2" s="23"/>
      <c r="D2" s="24"/>
      <c r="E2" s="24"/>
      <c r="F2" s="24"/>
      <c r="G2" s="24"/>
      <c r="H2" s="24"/>
      <c r="I2" s="25"/>
    </row>
    <row r="3" spans="2:9" s="26" customFormat="1" ht="31.5" customHeight="1">
      <c r="B3" s="27"/>
      <c r="C3" s="333" t="s">
        <v>12</v>
      </c>
      <c r="D3" s="334"/>
      <c r="E3" s="334"/>
      <c r="F3" s="334"/>
      <c r="G3" s="334"/>
      <c r="H3" s="334"/>
      <c r="I3" s="28"/>
    </row>
    <row r="4" spans="2:9" ht="43.5" customHeight="1" thickBot="1">
      <c r="B4" s="27"/>
      <c r="C4" s="335" t="s">
        <v>40</v>
      </c>
      <c r="D4" s="336"/>
      <c r="E4" s="336"/>
      <c r="F4" s="336"/>
      <c r="G4" s="336"/>
      <c r="H4" s="336"/>
      <c r="I4" s="29"/>
    </row>
    <row r="5" spans="2:9" ht="22.5" customHeight="1">
      <c r="B5" s="27"/>
      <c r="C5" s="30" t="s">
        <v>13</v>
      </c>
      <c r="D5" s="93">
        <f>'HAKEM BİLGİLERİ'!B99</f>
        <v>0</v>
      </c>
      <c r="E5" s="368" t="s">
        <v>26</v>
      </c>
      <c r="F5" s="369"/>
      <c r="G5" s="369"/>
      <c r="H5" s="370"/>
      <c r="I5" s="29"/>
    </row>
    <row r="6" spans="2:9" ht="6.75" customHeight="1">
      <c r="B6" s="27"/>
      <c r="C6" s="31"/>
      <c r="D6" s="32"/>
      <c r="E6" s="371"/>
      <c r="F6" s="372"/>
      <c r="G6" s="372"/>
      <c r="H6" s="373"/>
      <c r="I6" s="29"/>
    </row>
    <row r="7" spans="2:9" s="36" customFormat="1" ht="22.5" customHeight="1">
      <c r="B7" s="33"/>
      <c r="C7" s="30" t="s">
        <v>21</v>
      </c>
      <c r="D7" s="34" t="str">
        <f>IF(ISERROR(VLOOKUP($D5,'HAKEM BİLGİLERİ'!$B$8:$P$201,3,0)),"",(VLOOKUP($D5,'HAKEM BİLGİLERİ'!$B$8:$P$201,3,0)))</f>
        <v/>
      </c>
      <c r="E7" s="371"/>
      <c r="F7" s="372"/>
      <c r="G7" s="372"/>
      <c r="H7" s="373"/>
      <c r="I7" s="35"/>
    </row>
    <row r="8" spans="2:9" s="36" customFormat="1" ht="6.75" customHeight="1">
      <c r="B8" s="33"/>
      <c r="C8" s="31"/>
      <c r="D8" s="32"/>
      <c r="E8" s="371"/>
      <c r="F8" s="372"/>
      <c r="G8" s="372"/>
      <c r="H8" s="373"/>
      <c r="I8" s="35"/>
    </row>
    <row r="9" spans="2:9" s="36" customFormat="1" ht="22.5" customHeight="1">
      <c r="B9" s="33"/>
      <c r="C9" s="30" t="s">
        <v>27</v>
      </c>
      <c r="D9" s="34" t="str">
        <f>IF(ISERROR(VLOOKUP($D5,'HAKEM BİLGİLERİ'!$B$8:$P$201,4,0)),"",(VLOOKUP($D5,'HAKEM BİLGİLERİ'!$B$8:$P$201,4,0)))</f>
        <v/>
      </c>
      <c r="E9" s="371"/>
      <c r="F9" s="372"/>
      <c r="G9" s="372"/>
      <c r="H9" s="373"/>
      <c r="I9" s="35"/>
    </row>
    <row r="10" spans="2:9" s="36" customFormat="1" ht="7.5" customHeight="1">
      <c r="B10" s="33"/>
      <c r="C10" s="37"/>
      <c r="D10" s="38"/>
      <c r="E10" s="371"/>
      <c r="F10" s="372"/>
      <c r="G10" s="372"/>
      <c r="H10" s="373"/>
      <c r="I10" s="35"/>
    </row>
    <row r="11" spans="2:9" s="36" customFormat="1" ht="22.5" customHeight="1">
      <c r="B11" s="33"/>
      <c r="C11" s="30" t="s">
        <v>10</v>
      </c>
      <c r="D11" s="34" t="str">
        <f>'HAKEM BİLGİLERİ'!D3</f>
        <v>KAHRAMAN MARAŞ</v>
      </c>
      <c r="E11" s="371"/>
      <c r="F11" s="372"/>
      <c r="G11" s="372"/>
      <c r="H11" s="373"/>
      <c r="I11" s="35"/>
    </row>
    <row r="12" spans="2:9" s="36" customFormat="1" ht="6.75" customHeight="1">
      <c r="B12" s="33"/>
      <c r="C12" s="31"/>
      <c r="D12" s="31"/>
      <c r="E12" s="371"/>
      <c r="F12" s="372"/>
      <c r="G12" s="372"/>
      <c r="H12" s="373"/>
      <c r="I12" s="35"/>
    </row>
    <row r="13" spans="2:9" s="36" customFormat="1" ht="22.5" customHeight="1" thickBot="1">
      <c r="B13" s="33"/>
      <c r="C13" s="30" t="s">
        <v>0</v>
      </c>
      <c r="D13" s="34" t="str">
        <f>IF(ISERROR(VLOOKUP($D5,'HAKEM BİLGİLERİ'!$B$8:$P$201,2,0)),"",(VLOOKUP($D5,'HAKEM BİLGİLERİ'!$B$8:$P$201,2,0)))</f>
        <v/>
      </c>
      <c r="E13" s="374"/>
      <c r="F13" s="375"/>
      <c r="G13" s="375"/>
      <c r="H13" s="376"/>
      <c r="I13" s="35"/>
    </row>
    <row r="14" spans="2:9" s="36" customFormat="1" ht="11.25" customHeight="1" thickBot="1">
      <c r="B14" s="33"/>
      <c r="C14" s="31"/>
      <c r="D14" s="31"/>
      <c r="E14" s="385" t="s">
        <v>44</v>
      </c>
      <c r="F14" s="386"/>
      <c r="G14" s="386"/>
      <c r="H14" s="387"/>
      <c r="I14" s="35"/>
    </row>
    <row r="15" spans="2:9" s="36" customFormat="1" ht="24.75" customHeight="1" thickBot="1">
      <c r="B15" s="33"/>
      <c r="C15" s="331" t="s">
        <v>35</v>
      </c>
      <c r="D15" s="332"/>
      <c r="E15" s="349" t="s">
        <v>41</v>
      </c>
      <c r="F15" s="350"/>
      <c r="G15" s="350"/>
      <c r="H15" s="351"/>
      <c r="I15" s="35"/>
    </row>
    <row r="16" spans="2:9" ht="21" customHeight="1" thickBot="1">
      <c r="B16" s="27"/>
      <c r="C16" s="8" t="s">
        <v>15</v>
      </c>
      <c r="D16" s="9" t="str">
        <f>IF(ISERROR(VLOOKUP($D5,'HAKEM BİLGİLERİ'!$B$8:$P$201,8,0)),"",(VLOOKUP($D5,'HAKEM BİLGİLERİ'!$B$8:$P$201,8,0)))</f>
        <v/>
      </c>
      <c r="E16" s="39" t="s">
        <v>24</v>
      </c>
      <c r="F16" s="40" t="s">
        <v>34</v>
      </c>
      <c r="G16" s="41" t="s">
        <v>24</v>
      </c>
      <c r="H16" s="40" t="s">
        <v>34</v>
      </c>
      <c r="I16" s="29"/>
    </row>
    <row r="17" spans="2:9" ht="21" customHeight="1">
      <c r="B17" s="27"/>
      <c r="C17" s="14" t="s">
        <v>1</v>
      </c>
      <c r="D17" s="15" t="str">
        <f>IF(ISERROR(VLOOKUP($D5,'HAKEM BİLGİLERİ'!$B$8:$P$201,5,0)),"",(VLOOKUP($D5,'HAKEM BİLGİLERİ'!$B$8:$P$201,5,0)))</f>
        <v/>
      </c>
      <c r="E17" s="42" t="str">
        <f>IF(ISERROR(VLOOKUP(D5,'HAKEM BİLGİLERİ'!$B$8:$P$201,21,0)),"",(VLOOKUP(D5,'HAKEM BİLGİLERİ'!$B$8:$P$201,21,0)))</f>
        <v/>
      </c>
      <c r="F17" s="43" t="str">
        <f>IF(ISERROR(VLOOKUP(D5,'HAKEM BİLGİLERİ'!$B$8:$P$201,22,0)),"",(VLOOKUP(D5,'HAKEM BİLGİLERİ'!$B$8:$P$201,22,0)))</f>
        <v/>
      </c>
      <c r="G17" s="42" t="str">
        <f>IF(ISERROR(VLOOKUP(D5,'HAKEM BİLGİLERİ'!$B$8:$P$201,61,0)),"",(VLOOKUP(D5,'HAKEM BİLGİLERİ'!$B$8:$P$201,61,0)))</f>
        <v/>
      </c>
      <c r="H17" s="43" t="str">
        <f>IF(ISERROR(VLOOKUP(D5,'HAKEM BİLGİLERİ'!$B$8:$P$201,62,0)),"",(VLOOKUP(D5,'HAKEM BİLGİLERİ'!$B$8:$P$201,62,0)))</f>
        <v/>
      </c>
      <c r="I17" s="29"/>
    </row>
    <row r="18" spans="2:9" ht="21" customHeight="1">
      <c r="B18" s="27"/>
      <c r="C18" s="7" t="s">
        <v>2</v>
      </c>
      <c r="D18" s="10" t="str">
        <f>IF(ISERROR(VLOOKUP($D5,'HAKEM BİLGİLERİ'!$B$8:$P$201,6,0)),"",(VLOOKUP($D5,'HAKEM BİLGİLERİ'!$B$8:$P$201,6,0)))</f>
        <v/>
      </c>
      <c r="E18" s="44" t="str">
        <f>IF(ISERROR(VLOOKUP(D5,'HAKEM BİLGİLERİ'!$B$8:$P$201,23,0)),"",(VLOOKUP(D5,'HAKEM BİLGİLERİ'!$B$8:$P$201,23,0)))</f>
        <v/>
      </c>
      <c r="F18" s="45" t="str">
        <f>IF(ISERROR(VLOOKUP(D5,'HAKEM BİLGİLERİ'!$B$8:$P$201,24,0)),"",(VLOOKUP(D5,'HAKEM BİLGİLERİ'!$B$8:$P$201,24,0)))</f>
        <v/>
      </c>
      <c r="G18" s="46" t="str">
        <f>IF(ISERROR(VLOOKUP(D5,'HAKEM BİLGİLERİ'!$B$8:$P$201,63,0)),"",(VLOOKUP(D5,'HAKEM BİLGİLERİ'!$B$8:$P$201,63,0)))</f>
        <v/>
      </c>
      <c r="H18" s="45" t="str">
        <f>IF(ISERROR(VLOOKUP(D5,'HAKEM BİLGİLERİ'!$B$8:$P$201,64,0)),"",(VLOOKUP(D5,'HAKEM BİLGİLERİ'!$B$8:$P$201,64,0)))</f>
        <v/>
      </c>
      <c r="I18" s="29"/>
    </row>
    <row r="19" spans="2:9" ht="21" customHeight="1">
      <c r="B19" s="27"/>
      <c r="C19" s="14" t="s">
        <v>3</v>
      </c>
      <c r="D19" s="16" t="str">
        <f>IF(ISERROR(VLOOKUP($D5,'HAKEM BİLGİLERİ'!$B$8:$P$201,7,0)),"",(VLOOKUP($D5,'HAKEM BİLGİLERİ'!$B$8:$P$201,7,0)))</f>
        <v/>
      </c>
      <c r="E19" s="46" t="str">
        <f>IF(ISERROR(VLOOKUP(D5,'HAKEM BİLGİLERİ'!$B$8:$P$201,25,0)),"",(VLOOKUP(D5,'HAKEM BİLGİLERİ'!$B$8:$P$201,25,0)))</f>
        <v/>
      </c>
      <c r="F19" s="45" t="str">
        <f>IF(ISERROR(VLOOKUP(D5,'HAKEM BİLGİLERİ'!$B$8:$P$201,26,0)),"",(VLOOKUP(D5,'HAKEM BİLGİLERİ'!$B$8:$P$201,26,0)))</f>
        <v/>
      </c>
      <c r="G19" s="46" t="str">
        <f>IF(ISERROR(VLOOKUP(D5,'HAKEM BİLGİLERİ'!$B$8:$P$201,65,0)),"",(VLOOKUP(D5,'HAKEM BİLGİLERİ'!$B$8:$P$201,65,0)))</f>
        <v/>
      </c>
      <c r="H19" s="45" t="str">
        <f>IF(ISERROR(VLOOKUP(D5,'HAKEM BİLGİLERİ'!$B$8:$P$201,66,0)),"",(VLOOKUP(D5,'HAKEM BİLGİLERİ'!$B$8:$P$201,66,0)))</f>
        <v/>
      </c>
      <c r="I19" s="29"/>
    </row>
    <row r="20" spans="2:9" ht="21" customHeight="1">
      <c r="B20" s="27"/>
      <c r="C20" s="7" t="s">
        <v>4</v>
      </c>
      <c r="D20" s="11" t="str">
        <f>IF(ISERROR(VLOOKUP($D5,'HAKEM BİLGİLERİ'!$B$8:$P$201,9,0)),"",(VLOOKUP($D5,'HAKEM BİLGİLERİ'!$B$8:$P$201,9,0)))</f>
        <v/>
      </c>
      <c r="E20" s="46" t="str">
        <f>IF(ISERROR(VLOOKUP(D5,'HAKEM BİLGİLERİ'!$B$8:$P$201,27,0)),"",(VLOOKUP(D5,'HAKEM BİLGİLERİ'!$B$8:$P$201,27,0)))</f>
        <v/>
      </c>
      <c r="F20" s="45" t="str">
        <f>IF(ISERROR(VLOOKUP(D5,'HAKEM BİLGİLERİ'!$B$8:$P$201,28,0)),"",(VLOOKUP(D5,'HAKEM BİLGİLERİ'!$B$8:$P$201,28,0)))</f>
        <v/>
      </c>
      <c r="G20" s="46" t="str">
        <f>IF(ISERROR(VLOOKUP(D5,'HAKEM BİLGİLERİ'!$B$8:$P$201,67,0)),"",(VLOOKUP(D5,'HAKEM BİLGİLERİ'!$B$8:$P$201,67,0)))</f>
        <v/>
      </c>
      <c r="H20" s="45" t="str">
        <f>IF(ISERROR(VLOOKUP(D5,'HAKEM BİLGİLERİ'!$B$8:$P$201,68,0)),"",(VLOOKUP(D5,'HAKEM BİLGİLERİ'!$B$8:$P$201,68,0)))</f>
        <v/>
      </c>
      <c r="I20" s="29"/>
    </row>
    <row r="21" spans="2:9" ht="21" customHeight="1">
      <c r="B21" s="27"/>
      <c r="C21" s="14" t="s">
        <v>39</v>
      </c>
      <c r="D21" s="17" t="str">
        <f>IF(ISERROR(VLOOKUP($D5,'HAKEM BİLGİLERİ'!$B$8:$P$201,10,0)),"",(VLOOKUP($D5,'HAKEM BİLGİLERİ'!$B$8:$P$201,10,0)))</f>
        <v/>
      </c>
      <c r="E21" s="46" t="str">
        <f>IF(ISERROR(VLOOKUP(D5,'HAKEM BİLGİLERİ'!$B$8:$P$201,29,0)),"",(VLOOKUP(D5,'HAKEM BİLGİLERİ'!$B$8:$P$201,29,0)))</f>
        <v/>
      </c>
      <c r="F21" s="45" t="str">
        <f>IF(ISERROR(VLOOKUP(D5,'HAKEM BİLGİLERİ'!$B$8:$P$201,30,0)),"",(VLOOKUP(D5,'HAKEM BİLGİLERİ'!$B$8:$P$201,30,0)))</f>
        <v/>
      </c>
      <c r="G21" s="46" t="str">
        <f>IF(ISERROR(VLOOKUP(D5,'HAKEM BİLGİLERİ'!$B$8:$P$201,69,0)),"",(VLOOKUP(D5,'HAKEM BİLGİLERİ'!$B$8:$P$201,69,0)))</f>
        <v/>
      </c>
      <c r="H21" s="45" t="str">
        <f>IF(ISERROR(VLOOKUP(D5,'HAKEM BİLGİLERİ'!$B$8:$P$201,70,0)),"",(VLOOKUP(D5,'HAKEM BİLGİLERİ'!$B$8:$P$201,70,0)))</f>
        <v/>
      </c>
      <c r="I21" s="29"/>
    </row>
    <row r="22" spans="2:9" ht="21" customHeight="1">
      <c r="B22" s="27"/>
      <c r="C22" s="7" t="s">
        <v>17</v>
      </c>
      <c r="D22" s="11" t="str">
        <f>IF(ISERROR(VLOOKUP($D5,'HAKEM BİLGİLERİ'!$B$8:$P$201,11,0)),"",(VLOOKUP($D5,'HAKEM BİLGİLERİ'!$B$8:$P$201,11,0)))</f>
        <v/>
      </c>
      <c r="E22" s="46" t="str">
        <f>IF(ISERROR(VLOOKUP(D5,'HAKEM BİLGİLERİ'!$B$8:$P$201,31,0)),"",(VLOOKUP(D5,'HAKEM BİLGİLERİ'!$B$8:$P$201,31,0)))</f>
        <v/>
      </c>
      <c r="F22" s="45" t="str">
        <f>IF(ISERROR(VLOOKUP(D5,'HAKEM BİLGİLERİ'!$B$8:$P$201,32,0)),"",(VLOOKUP(D5,'HAKEM BİLGİLERİ'!$B$8:$P$201,32,0)))</f>
        <v/>
      </c>
      <c r="G22" s="46" t="str">
        <f>IF(ISERROR(VLOOKUP(D5,'HAKEM BİLGİLERİ'!$B$8:$P$201,71,0)),"",(VLOOKUP(D5,'HAKEM BİLGİLERİ'!$B$8:$P$201,71,0)))</f>
        <v/>
      </c>
      <c r="H22" s="45" t="str">
        <f>IF(ISERROR(VLOOKUP(D5,'HAKEM BİLGİLERİ'!$B$8:$P$201,72,0)),"",(VLOOKUP(D5,'HAKEM BİLGİLERİ'!$B$8:$P$201,72,0)))</f>
        <v/>
      </c>
      <c r="I22" s="29"/>
    </row>
    <row r="23" spans="2:9" ht="21" customHeight="1">
      <c r="B23" s="27"/>
      <c r="C23" s="14" t="s">
        <v>16</v>
      </c>
      <c r="D23" s="17" t="str">
        <f>IF(ISERROR(VLOOKUP($D5,'HAKEM BİLGİLERİ'!$B$8:$P$201,12,0)),"",(VLOOKUP($D5,'HAKEM BİLGİLERİ'!$B$8:$P$201,12,0)))</f>
        <v/>
      </c>
      <c r="E23" s="46" t="str">
        <f>IF(ISERROR(VLOOKUP(D5,'HAKEM BİLGİLERİ'!$B$8:$P$201,33,0)),"",(VLOOKUP(D5,'HAKEM BİLGİLERİ'!$B$8:$P$201,33,0)))</f>
        <v/>
      </c>
      <c r="F23" s="45" t="str">
        <f>IF(ISERROR(VLOOKUP(D5,'HAKEM BİLGİLERİ'!$B$8:$P$201,34,0)),"",(VLOOKUP(D5,'HAKEM BİLGİLERİ'!$B$8:$P$201,34,0)))</f>
        <v/>
      </c>
      <c r="G23" s="46" t="str">
        <f>IF(ISERROR(VLOOKUP(D5,'HAKEM BİLGİLERİ'!$B$8:$P$201,73,0)),"",(VLOOKUP(D5,'HAKEM BİLGİLERİ'!$B$8:$P$201,73,0)))</f>
        <v/>
      </c>
      <c r="H23" s="45" t="str">
        <f>IF(ISERROR(VLOOKUP(D5,'HAKEM BİLGİLERİ'!$B$8:$P$201,74,0)),"",(VLOOKUP(D5,'HAKEM BİLGİLERİ'!$B$8:$P$201,74,0)))</f>
        <v/>
      </c>
      <c r="I23" s="29"/>
    </row>
    <row r="24" spans="2:9" ht="21" customHeight="1">
      <c r="B24" s="27"/>
      <c r="C24" s="7" t="s">
        <v>66</v>
      </c>
      <c r="D24" s="11" t="str">
        <f>IF(ISERROR(VLOOKUP($D5,'HAKEM BİLGİLERİ'!$B$8:$P$201,13,0)),"",(VLOOKUP($D5,'HAKEM BİLGİLERİ'!$B$8:$P$201,13,0)))</f>
        <v/>
      </c>
      <c r="E24" s="46" t="str">
        <f>IF(ISERROR(VLOOKUP(D5,'HAKEM BİLGİLERİ'!$B$8:$P$201,35,0)),"",(VLOOKUP(D5,'HAKEM BİLGİLERİ'!$B$8:$P$201,35,0)))</f>
        <v/>
      </c>
      <c r="F24" s="45" t="str">
        <f>IF(ISERROR(VLOOKUP(D5,'HAKEM BİLGİLERİ'!$B$8:$P$201,36,0)),"",(VLOOKUP(D5,'HAKEM BİLGİLERİ'!$B$8:$P$201,36,0)))</f>
        <v/>
      </c>
      <c r="G24" s="46" t="str">
        <f>IF(ISERROR(VLOOKUP(D5,'HAKEM BİLGİLERİ'!$B$8:$P$201,75,0)),"",(VLOOKUP(D5,'HAKEM BİLGİLERİ'!$B$8:$P$201,75,0)))</f>
        <v/>
      </c>
      <c r="H24" s="45" t="str">
        <f>IF(ISERROR(VLOOKUP(D5,'HAKEM BİLGİLERİ'!$B$8:$P$201,76,0)),"",(VLOOKUP(D5,'HAKEM BİLGİLERİ'!$B$8:$P$201,76,0)))</f>
        <v/>
      </c>
      <c r="I24" s="29"/>
    </row>
    <row r="25" spans="2:9" ht="21" customHeight="1">
      <c r="B25" s="27"/>
      <c r="C25" s="14" t="s">
        <v>5</v>
      </c>
      <c r="D25" s="89" t="str">
        <f>IF(ISERROR(VLOOKUP($D5,'HAKEM BİLGİLERİ'!$B$8:$P$201,14,0)),"",(VLOOKUP($D5,'HAKEM BİLGİLERİ'!$B$8:$P$201,14,0)))</f>
        <v/>
      </c>
      <c r="E25" s="46" t="str">
        <f>IF(ISERROR(VLOOKUP(D5,'HAKEM BİLGİLERİ'!$B$8:$P$201,37,0)),"",(VLOOKUP(D5,'HAKEM BİLGİLERİ'!$B$8:$P$201,37,0)))</f>
        <v/>
      </c>
      <c r="F25" s="45" t="str">
        <f>IF(ISERROR(VLOOKUP(D5,'HAKEM BİLGİLERİ'!$B$8:$P$201,38,0)),"",(VLOOKUP(D5,'HAKEM BİLGİLERİ'!$B$8:$P$201,38,0)))</f>
        <v/>
      </c>
      <c r="G25" s="46" t="str">
        <f>IF(ISERROR(VLOOKUP(D5,'HAKEM BİLGİLERİ'!$B$8:$P$201,77,0)),"",(VLOOKUP(D5,'HAKEM BİLGİLERİ'!$B$8:$P$201,77,0)))</f>
        <v/>
      </c>
      <c r="H25" s="45" t="str">
        <f>IF(ISERROR(VLOOKUP(D5,'HAKEM BİLGİLERİ'!$B$8:$P$201,78,0)),"",(VLOOKUP(D5,'HAKEM BİLGİLERİ'!$B$8:$P$201,78,0)))</f>
        <v/>
      </c>
      <c r="I25" s="29"/>
    </row>
    <row r="26" spans="2:9" ht="21" customHeight="1" thickBot="1">
      <c r="B26" s="27"/>
      <c r="C26" s="12" t="s">
        <v>11</v>
      </c>
      <c r="D26" s="13" t="str">
        <f>IF(ISERROR(VLOOKUP($D5,'HAKEM BİLGİLERİ'!$B$8:$P$201,15,0)),"",(VLOOKUP($D5,'HAKEM BİLGİLERİ'!$B$8:$P$201,15,0)))</f>
        <v/>
      </c>
      <c r="E26" s="46" t="str">
        <f>IF(ISERROR(VLOOKUP(D5,'HAKEM BİLGİLERİ'!$B$8:$P$201,39,0)),"",(VLOOKUP(D5,'HAKEM BİLGİLERİ'!$B$8:$P$201,39,0)))</f>
        <v/>
      </c>
      <c r="F26" s="45" t="str">
        <f>IF(ISERROR(VLOOKUP(D5,'HAKEM BİLGİLERİ'!$B$8:$P$201,40,0)),"",(VLOOKUP(D5,'HAKEM BİLGİLERİ'!$B$8:$P$201,40,0)))</f>
        <v/>
      </c>
      <c r="G26" s="46" t="str">
        <f>IF(ISERROR(VLOOKUP(D5,'HAKEM BİLGİLERİ'!$B$8:$P$201,79,0)),"",(VLOOKUP(D5,'HAKEM BİLGİLERİ'!$B$8:$P$201,79,0)))</f>
        <v/>
      </c>
      <c r="H26" s="45" t="str">
        <f>IF(ISERROR(VLOOKUP(D5,'HAKEM BİLGİLERİ'!$B$8:$P$201,80,0)),"",(VLOOKUP(D5,'HAKEM BİLGİLERİ'!$B$8:$P$201,80,0)))</f>
        <v/>
      </c>
      <c r="I26" s="29"/>
    </row>
    <row r="27" spans="2:9" ht="18.75" customHeight="1" thickBot="1">
      <c r="B27" s="27"/>
      <c r="C27" s="47" t="s">
        <v>0</v>
      </c>
      <c r="D27" s="48" t="s">
        <v>14</v>
      </c>
      <c r="E27" s="46" t="str">
        <f>IF(ISERROR(VLOOKUP(D5,'HAKEM BİLGİLERİ'!$B$8:$P$201,41,0)),"",(VLOOKUP(D5,'HAKEM BİLGİLERİ'!$B$8:$P$201,41,0)))</f>
        <v/>
      </c>
      <c r="F27" s="45" t="str">
        <f>IF(ISERROR(VLOOKUP(D5,'HAKEM BİLGİLERİ'!$B$8:$P$201,42,0)),"",(VLOOKUP(D5,'HAKEM BİLGİLERİ'!$B$8:$P$201,42,0)))</f>
        <v/>
      </c>
      <c r="G27" s="46" t="str">
        <f>IF(ISERROR(VLOOKUP(D5,'HAKEM BİLGİLERİ'!$B$8:$P$201,81,0)),"",(VLOOKUP(D5,'HAKEM BİLGİLERİ'!$B$8:$P$201,81,0)))</f>
        <v/>
      </c>
      <c r="H27" s="45" t="str">
        <f>IF(ISERROR(VLOOKUP(D5,'HAKEM BİLGİLERİ'!$B$8:$P$201,82,0)),"",(VLOOKUP(D5,'HAKEM BİLGİLERİ'!$B$8:$P$201,82,0)))</f>
        <v/>
      </c>
      <c r="I27" s="29"/>
    </row>
    <row r="28" spans="2:9" ht="18.75" customHeight="1">
      <c r="B28" s="27"/>
      <c r="C28" s="49" t="s">
        <v>25</v>
      </c>
      <c r="D28" s="50" t="str">
        <f>IF(ISERROR(VLOOKUP($D5,'HAKEM BİLGİLERİ'!$B$8:$P$201,16,0)),"",(VLOOKUP($D5,'HAKEM BİLGİLERİ'!$B$8:$P$201,16,0)))</f>
        <v/>
      </c>
      <c r="E28" s="44" t="str">
        <f>IF(ISERROR(VLOOKUP(D5,'HAKEM BİLGİLERİ'!$B$8:$P$201,43,0)),"",(VLOOKUP(D5,'HAKEM BİLGİLERİ'!$B$8:$P$201,43,0)))</f>
        <v/>
      </c>
      <c r="F28" s="45" t="str">
        <f>IF(ISERROR(VLOOKUP(D5,'HAKEM BİLGİLERİ'!$B$8:$P$201,44,0)),"",(VLOOKUP(D5,'HAKEM BİLGİLERİ'!$B$8:$P$201,44,0)))</f>
        <v/>
      </c>
      <c r="G28" s="46" t="str">
        <f>IF(ISERROR(VLOOKUP(D5,'HAKEM BİLGİLERİ'!$B$8:$P$201,83,0)),"",(VLOOKUP(D5,'HAKEM BİLGİLERİ'!$B$8:$P$201,83,0)))</f>
        <v/>
      </c>
      <c r="H28" s="45" t="str">
        <f>IF(ISERROR(VLOOKUP(D5,'HAKEM BİLGİLERİ'!$B$8:$P$201,84,0)),"",(VLOOKUP(D5,'HAKEM BİLGİLERİ'!$B$8:$P$201,84,0)))</f>
        <v/>
      </c>
      <c r="I28" s="29"/>
    </row>
    <row r="29" spans="2:9" ht="18.75" customHeight="1">
      <c r="B29" s="27"/>
      <c r="C29" s="51" t="s">
        <v>24</v>
      </c>
      <c r="D29" s="52" t="str">
        <f>IF(ISERROR(VLOOKUP($D5,'HAKEM BİLGİLERİ'!$B$8:$P$201,17,0)),"",(VLOOKUP($D5,'HAKEM BİLGİLERİ'!$B$8:$P$201,17,0)))</f>
        <v/>
      </c>
      <c r="E29" s="46" t="str">
        <f>IF(ISERROR(VLOOKUP(D5,'HAKEM BİLGİLERİ'!$B$8:$P$201,45,0)),"",(VLOOKUP(D5,'HAKEM BİLGİLERİ'!$B$8:$P$201,45,0)))</f>
        <v/>
      </c>
      <c r="F29" s="45" t="str">
        <f>IF(ISERROR(VLOOKUP(D5,'HAKEM BİLGİLERİ'!$B$8:$P$201,46,0)),"",(VLOOKUP(D5,'HAKEM BİLGİLERİ'!$B$8:$P$201,46,0)))</f>
        <v/>
      </c>
      <c r="G29" s="46" t="str">
        <f>IF(ISERROR(VLOOKUP(D5,'HAKEM BİLGİLERİ'!$B$8:$P$201,85,0)),"",(VLOOKUP(D5,'HAKEM BİLGİLERİ'!$B$8:$P$201,85,0)))</f>
        <v/>
      </c>
      <c r="H29" s="45" t="str">
        <f>IF(ISERROR(VLOOKUP(D5,'HAKEM BİLGİLERİ'!$B$8:$P$201,86,0)),"",(VLOOKUP(D5,'HAKEM BİLGİLERİ'!$B$8:$P$201,86,0)))</f>
        <v/>
      </c>
      <c r="I29" s="29"/>
    </row>
    <row r="30" spans="2:9" ht="18.75" customHeight="1">
      <c r="B30" s="27"/>
      <c r="C30" s="53" t="s">
        <v>23</v>
      </c>
      <c r="D30" s="54" t="str">
        <f>IF(ISERROR(VLOOKUP($D5,'HAKEM BİLGİLERİ'!$B$8:$P$201,18,0)),"",(VLOOKUP($D5,'HAKEM BİLGİLERİ'!$B$8:$P$201,18,0)))</f>
        <v/>
      </c>
      <c r="E30" s="46" t="str">
        <f>IF(ISERROR(VLOOKUP(D5,'HAKEM BİLGİLERİ'!$B$8:$P$201,47,0)),"",(VLOOKUP(D5,'HAKEM BİLGİLERİ'!$B$8:$P$201,47,0)))</f>
        <v/>
      </c>
      <c r="F30" s="45" t="str">
        <f>IF(ISERROR(VLOOKUP(D5,'HAKEM BİLGİLERİ'!$B$8:$P$201,48,0)),"",(VLOOKUP(D5,'HAKEM BİLGİLERİ'!$B$8:$P$201,48,0)))</f>
        <v/>
      </c>
      <c r="G30" s="46" t="str">
        <f>IF(ISERROR(VLOOKUP(D5,'HAKEM BİLGİLERİ'!$B$8:$P$201,87,0)),"",(VLOOKUP(D5,'HAKEM BİLGİLERİ'!$B$8:$P$201,87,0)))</f>
        <v/>
      </c>
      <c r="H30" s="45" t="str">
        <f>IF(ISERROR(VLOOKUP(D5,'HAKEM BİLGİLERİ'!$B$8:$P$201,88,0)),"",(VLOOKUP(D5,'HAKEM BİLGİLERİ'!$B$8:$P$201,88,0)))</f>
        <v/>
      </c>
      <c r="I30" s="29"/>
    </row>
    <row r="31" spans="2:9" ht="18.75" customHeight="1" thickBot="1">
      <c r="B31" s="27"/>
      <c r="C31" s="55" t="s">
        <v>32</v>
      </c>
      <c r="D31" s="56" t="str">
        <f>IF(ISERROR(VLOOKUP($D5,'HAKEM BİLGİLERİ'!$B$8:$P$201,19,0)),"",(VLOOKUP($D5,'HAKEM BİLGİLERİ'!$B$8:$P$201,19,0)))</f>
        <v/>
      </c>
      <c r="E31" s="46" t="str">
        <f>IF(ISERROR(VLOOKUP(D5,'HAKEM BİLGİLERİ'!$B$8:$P$201,49,0)),"",(VLOOKUP(D5,'HAKEM BİLGİLERİ'!$B$8:$P$201,49,0)))</f>
        <v/>
      </c>
      <c r="F31" s="45" t="str">
        <f>IF(ISERROR(VLOOKUP(D5,'HAKEM BİLGİLERİ'!$B$8:$P$201,50,0)),"",(VLOOKUP(D5,'HAKEM BİLGİLERİ'!$B$8:$P$201,50,0)))</f>
        <v/>
      </c>
      <c r="G31" s="46" t="str">
        <f>IF(ISERROR(VLOOKUP(D5,'HAKEM BİLGİLERİ'!$B$8:$P$201,89,0)),"",(VLOOKUP(D5,'HAKEM BİLGİLERİ'!$B$8:$P$201,89,0)))</f>
        <v/>
      </c>
      <c r="H31" s="45" t="str">
        <f>IF(ISERROR(VLOOKUP(D5,'HAKEM BİLGİLERİ'!$B$8:$P$201,90,0)),"",(VLOOKUP(D5,'HAKEM BİLGİLERİ'!$B$8:$P$201,90,0)))</f>
        <v/>
      </c>
      <c r="I31" s="29"/>
    </row>
    <row r="32" spans="2:9" ht="20.25" customHeight="1" thickBot="1">
      <c r="B32" s="27"/>
      <c r="C32" s="58" t="s">
        <v>33</v>
      </c>
      <c r="D32" s="59" t="str">
        <f>IF(ISERROR(VLOOKUP($D5,'HAKEM BİLGİLERİ'!$B$8:$P$201,20,0)),"",(VLOOKUP($D5,'HAKEM BİLGİLERİ'!$B$8:$P$201,20,0)))</f>
        <v/>
      </c>
      <c r="E32" s="60" t="str">
        <f>IF(ISERROR(VLOOKUP(D5,'HAKEM BİLGİLERİ'!$B$8:$P$201,51,0)),"",(VLOOKUP(D5,'HAKEM BİLGİLERİ'!$B$8:$P$201,51,0)))</f>
        <v/>
      </c>
      <c r="F32" s="45" t="str">
        <f>IF(ISERROR(VLOOKUP(D5,'HAKEM BİLGİLERİ'!$B$8:$P$201,52,0)),"",(VLOOKUP(D5,'HAKEM BİLGİLERİ'!$B$8:$P$201,52,0)))</f>
        <v/>
      </c>
      <c r="G32" s="46" t="str">
        <f>IF(ISERROR(VLOOKUP(D5,'HAKEM BİLGİLERİ'!$B$8:$P$201,91,0)),"",(VLOOKUP(D5,'HAKEM BİLGİLERİ'!$B$8:$P$201,91,0)))</f>
        <v/>
      </c>
      <c r="H32" s="45" t="str">
        <f>IF(ISERROR(VLOOKUP(D5,'HAKEM BİLGİLERİ'!$B$8:$P$201,92,0)),"",(VLOOKUP(D5,'HAKEM BİLGİLERİ'!$B$8:$P$201,92,0)))</f>
        <v/>
      </c>
      <c r="I32" s="29"/>
    </row>
    <row r="33" spans="2:9" ht="20.25" customHeight="1">
      <c r="B33" s="27"/>
      <c r="C33" s="355" t="s">
        <v>18</v>
      </c>
      <c r="D33" s="356"/>
      <c r="E33" s="60" t="str">
        <f>IF(ISERROR(VLOOKUP(D5,'HAKEM BİLGİLERİ'!$B$8:$P$201,53,0)),"",(VLOOKUP(D5,'HAKEM BİLGİLERİ'!$B$8:$P$201,53,0)))</f>
        <v/>
      </c>
      <c r="F33" s="45" t="str">
        <f>IF(ISERROR(VLOOKUP(D5,'HAKEM BİLGİLERİ'!$B$8:$P$201,54,0)),"",(VLOOKUP(D5,'HAKEM BİLGİLERİ'!$B$8:$P$201,54,0)))</f>
        <v/>
      </c>
      <c r="G33" s="46" t="str">
        <f>IF(ISERROR(VLOOKUP(D5,'HAKEM BİLGİLERİ'!$B$8:$P$201,93,0)),"",(VLOOKUP(D5,'HAKEM BİLGİLERİ'!$B$8:$P$201,93,0)))</f>
        <v/>
      </c>
      <c r="H33" s="88" t="str">
        <f>IF(ISERROR(VLOOKUP(D5,'HAKEM BİLGİLERİ'!$B$8:$P$201,94,0)),"",(VLOOKUP(D5,'HAKEM BİLGİLERİ'!$B$8:$P$201,94,0)))</f>
        <v/>
      </c>
      <c r="I33" s="29"/>
    </row>
    <row r="34" spans="2:9" ht="21" customHeight="1" thickBot="1">
      <c r="B34" s="27"/>
      <c r="C34" s="357"/>
      <c r="D34" s="358"/>
      <c r="E34" s="60" t="str">
        <f>IF(ISERROR(VLOOKUP(D5,'HAKEM BİLGİLERİ'!$B$8:$P$201,55,0)),"",(VLOOKUP(D5,'HAKEM BİLGİLERİ'!$B$8:$P$201,55,0)))</f>
        <v/>
      </c>
      <c r="F34" s="45" t="str">
        <f>IF(ISERROR(VLOOKUP(D5,'HAKEM BİLGİLERİ'!$B$8:$P$201,56,0)),"",(VLOOKUP(D5,'HAKEM BİLGİLERİ'!$B$8:$P$201,56,0)))</f>
        <v/>
      </c>
      <c r="G34" s="46" t="str">
        <f>IF(ISERROR(VLOOKUP(D5,'HAKEM BİLGİLERİ'!$B$8:$P$201,95,0)),"",(VLOOKUP(D5,'HAKEM BİLGİLERİ'!$B$8:$P$201,95,0)))</f>
        <v/>
      </c>
      <c r="H34" s="88" t="str">
        <f>IF(ISERROR(VLOOKUP(D5,'HAKEM BİLGİLERİ'!$B$8:$P$201,96,0)),"",(VLOOKUP(D5,'HAKEM BİLGİLERİ'!$B$8:$P$201,96,0)))</f>
        <v/>
      </c>
      <c r="I34" s="29"/>
    </row>
    <row r="35" spans="2:9" ht="21" customHeight="1">
      <c r="B35" s="27"/>
      <c r="C35" s="61" t="s">
        <v>20</v>
      </c>
      <c r="D35" s="62"/>
      <c r="E35" s="60" t="str">
        <f>IF(ISERROR(VLOOKUP(D5,'HAKEM BİLGİLERİ'!$B$8:$P$201,57,0)),"",(VLOOKUP(D5,'HAKEM BİLGİLERİ'!$B$8:$P$201,57,0)))</f>
        <v/>
      </c>
      <c r="F35" s="45" t="str">
        <f>IF(ISERROR(VLOOKUP(D5,'HAKEM BİLGİLERİ'!$B$8:$P$201,58,0)),"",(VLOOKUP(D5,'HAKEM BİLGİLERİ'!$B$8:$P$201,58,0)))</f>
        <v/>
      </c>
      <c r="G35" s="46" t="str">
        <f>IF(ISERROR(VLOOKUP(D5,'HAKEM BİLGİLERİ'!$B$8:$P$201,97,0)),"",(VLOOKUP(D5,'HAKEM BİLGİLERİ'!$B$8:$P$201,97,0)))</f>
        <v/>
      </c>
      <c r="H35" s="88" t="str">
        <f>IF(ISERROR(VLOOKUP(D5,'HAKEM BİLGİLERİ'!$B$8:$P$201,98,0)),"",(VLOOKUP(D5,'HAKEM BİLGİLERİ'!$B$8:$P$201,98,0)))</f>
        <v/>
      </c>
      <c r="I35" s="29"/>
    </row>
    <row r="36" spans="2:9" ht="21" customHeight="1" thickBot="1">
      <c r="B36" s="27"/>
      <c r="C36" s="63" t="s">
        <v>6</v>
      </c>
      <c r="D36" s="64"/>
      <c r="E36" s="60" t="str">
        <f>IF(ISERROR(VLOOKUP(D5,'HAKEM BİLGİLERİ'!$B$8:$P$201,59,0)),"",(VLOOKUP(D5,'HAKEM BİLGİLERİ'!$B$8:$P$201,59,0)))</f>
        <v/>
      </c>
      <c r="F36" s="45" t="str">
        <f>IF(ISERROR(VLOOKUP(D5,'HAKEM BİLGİLERİ'!$B$8:$P$201,60,0)),"",(VLOOKUP(D5,'HAKEM BİLGİLERİ'!$B$8:$P$201,60,0)))</f>
        <v/>
      </c>
      <c r="G36" s="46" t="str">
        <f>IF(ISERROR(VLOOKUP(D5,'HAKEM BİLGİLERİ'!$B$8:$P$201,99,0)),"",(VLOOKUP(D5,'HAKEM BİLGİLERİ'!$B$8:$P$201,99,0)))</f>
        <v/>
      </c>
      <c r="H36" s="88" t="str">
        <f>IF(ISERROR(VLOOKUP(D5,'HAKEM BİLGİLERİ'!$B$8:$P$201,100,0)),"",(VLOOKUP(D5,'HAKEM BİLGİLERİ'!$B$8:$P$201,100,0)))</f>
        <v/>
      </c>
      <c r="I36" s="29"/>
    </row>
    <row r="37" spans="2:9" ht="21" customHeight="1" thickBot="1">
      <c r="B37" s="27"/>
      <c r="C37" s="65" t="s">
        <v>7</v>
      </c>
      <c r="D37" s="66"/>
      <c r="E37" s="359" t="s">
        <v>19</v>
      </c>
      <c r="F37" s="360"/>
      <c r="G37" s="360"/>
      <c r="H37" s="361"/>
      <c r="I37" s="29"/>
    </row>
    <row r="38" spans="2:9" ht="21" customHeight="1">
      <c r="B38" s="27"/>
      <c r="C38" s="67" t="s">
        <v>36</v>
      </c>
      <c r="D38" s="64"/>
      <c r="E38" s="365" t="str">
        <f>(D7)</f>
        <v/>
      </c>
      <c r="F38" s="366"/>
      <c r="G38" s="366"/>
      <c r="H38" s="367"/>
      <c r="I38" s="29"/>
    </row>
    <row r="39" spans="2:9" ht="21" customHeight="1">
      <c r="B39" s="27"/>
      <c r="C39" s="68" t="s">
        <v>37</v>
      </c>
      <c r="D39" s="66"/>
      <c r="E39" s="362" t="s">
        <v>8</v>
      </c>
      <c r="F39" s="363"/>
      <c r="G39" s="363"/>
      <c r="H39" s="364"/>
      <c r="I39" s="29"/>
    </row>
    <row r="40" spans="2:9" ht="21" customHeight="1" thickBot="1">
      <c r="B40" s="27"/>
      <c r="C40" s="69" t="s">
        <v>9</v>
      </c>
      <c r="D40" s="70"/>
      <c r="E40" s="352"/>
      <c r="F40" s="353"/>
      <c r="G40" s="353"/>
      <c r="H40" s="354"/>
      <c r="I40" s="29"/>
    </row>
    <row r="41" spans="2:9" ht="7.5" customHeight="1" thickBot="1">
      <c r="B41" s="71"/>
      <c r="C41" s="72"/>
      <c r="D41" s="72"/>
      <c r="E41" s="72"/>
      <c r="F41" s="72"/>
      <c r="G41" s="72"/>
      <c r="H41" s="72"/>
      <c r="I41" s="73"/>
    </row>
    <row r="504" spans="3:8">
      <c r="C504" s="74"/>
      <c r="D504" s="75"/>
      <c r="E504" s="75"/>
      <c r="F504" s="75"/>
      <c r="G504" s="75"/>
      <c r="H504" s="75"/>
    </row>
    <row r="505" spans="3:8">
      <c r="C505" s="74"/>
      <c r="D505" s="76"/>
      <c r="E505" s="76"/>
      <c r="F505" s="76"/>
      <c r="G505" s="76"/>
      <c r="H505" s="76"/>
    </row>
    <row r="506" spans="3:8">
      <c r="C506" s="74"/>
      <c r="D506" s="77"/>
      <c r="E506" s="77"/>
      <c r="F506" s="77"/>
      <c r="G506" s="77"/>
      <c r="H506" s="76"/>
    </row>
    <row r="507" spans="3:8">
      <c r="C507" s="74"/>
      <c r="D507" s="77"/>
      <c r="E507" s="77"/>
      <c r="F507" s="77"/>
      <c r="G507" s="77"/>
      <c r="H507" s="76"/>
    </row>
    <row r="508" spans="3:8">
      <c r="C508" s="74"/>
      <c r="D508" s="77"/>
      <c r="E508" s="77"/>
      <c r="F508" s="77"/>
      <c r="G508" s="77"/>
      <c r="H508" s="76"/>
    </row>
    <row r="509" spans="3:8">
      <c r="C509" s="74"/>
      <c r="D509" s="77"/>
      <c r="E509" s="77"/>
      <c r="F509" s="77"/>
      <c r="G509" s="77"/>
      <c r="H509" s="76"/>
    </row>
    <row r="510" spans="3:8">
      <c r="C510" s="74"/>
      <c r="D510" s="77"/>
      <c r="E510" s="77"/>
      <c r="F510" s="77"/>
      <c r="G510" s="77"/>
      <c r="H510" s="76"/>
    </row>
    <row r="511" spans="3:8">
      <c r="C511" s="74"/>
      <c r="D511" s="77"/>
      <c r="E511" s="77"/>
      <c r="F511" s="77"/>
      <c r="G511" s="77"/>
      <c r="H511" s="76"/>
    </row>
    <row r="512" spans="3:8">
      <c r="C512" s="74"/>
      <c r="D512" s="77"/>
      <c r="E512" s="77"/>
      <c r="F512" s="77"/>
      <c r="G512" s="77"/>
      <c r="H512" s="76"/>
    </row>
    <row r="513" spans="3:8">
      <c r="C513" s="74"/>
      <c r="D513" s="77"/>
      <c r="E513" s="77"/>
      <c r="F513" s="77"/>
      <c r="G513" s="77"/>
      <c r="H513" s="76"/>
    </row>
    <row r="514" spans="3:8">
      <c r="C514" s="74"/>
      <c r="D514" s="77"/>
      <c r="E514" s="77"/>
      <c r="F514" s="77"/>
      <c r="G514" s="77"/>
      <c r="H514" s="76"/>
    </row>
    <row r="515" spans="3:8">
      <c r="C515" s="74"/>
      <c r="D515" s="77"/>
      <c r="E515" s="77"/>
      <c r="F515" s="77"/>
      <c r="G515" s="77"/>
      <c r="H515" s="76"/>
    </row>
    <row r="516" spans="3:8">
      <c r="C516" s="74"/>
      <c r="D516" s="77"/>
      <c r="E516" s="77"/>
      <c r="F516" s="77"/>
      <c r="G516" s="77"/>
      <c r="H516" s="76"/>
    </row>
    <row r="517" spans="3:8">
      <c r="C517" s="74"/>
      <c r="D517" s="77"/>
      <c r="E517" s="77"/>
      <c r="F517" s="77"/>
      <c r="G517" s="77"/>
      <c r="H517" s="76"/>
    </row>
    <row r="518" spans="3:8">
      <c r="C518" s="74"/>
      <c r="D518" s="77"/>
      <c r="E518" s="77"/>
      <c r="F518" s="77"/>
      <c r="G518" s="77"/>
      <c r="H518" s="76"/>
    </row>
    <row r="519" spans="3:8">
      <c r="C519" s="74"/>
      <c r="D519" s="76"/>
      <c r="E519" s="76"/>
      <c r="F519" s="76"/>
      <c r="G519" s="76"/>
      <c r="H519" s="76"/>
    </row>
    <row r="520" spans="3:8">
      <c r="C520" s="74"/>
      <c r="D520" s="75"/>
      <c r="E520" s="75"/>
      <c r="F520" s="75"/>
      <c r="G520" s="75"/>
      <c r="H520" s="75"/>
    </row>
    <row r="538" spans="3:7" s="20" customFormat="1">
      <c r="C538" s="74"/>
      <c r="D538" s="75"/>
      <c r="E538" s="75"/>
      <c r="F538" s="75"/>
      <c r="G538" s="75"/>
    </row>
    <row r="539" spans="3:7" s="20" customFormat="1">
      <c r="C539" s="74"/>
      <c r="D539" s="75"/>
      <c r="E539" s="75"/>
      <c r="F539" s="75"/>
      <c r="G539" s="75"/>
    </row>
  </sheetData>
  <sheetProtection formatCells="0" formatColumns="0" formatRows="0" insertColumns="0" insertRows="0" insertHyperlinks="0" deleteColumns="0" deleteRows="0" sort="0" autoFilter="0" pivotTables="0"/>
  <mergeCells count="11">
    <mergeCell ref="C33:D34"/>
    <mergeCell ref="E37:H37"/>
    <mergeCell ref="E38:H38"/>
    <mergeCell ref="E39:H39"/>
    <mergeCell ref="E40:H40"/>
    <mergeCell ref="C3:H3"/>
    <mergeCell ref="C4:H4"/>
    <mergeCell ref="E5:H13"/>
    <mergeCell ref="E14:H14"/>
    <mergeCell ref="C15:D15"/>
    <mergeCell ref="E15:H15"/>
  </mergeCells>
  <phoneticPr fontId="0" type="noConversion"/>
  <hyperlinks>
    <hyperlink ref="E14:H14" location="'HAKEM BİLGİLERİ'!A9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106</vt:i4>
      </vt:variant>
      <vt:variant>
        <vt:lpstr>Adlandırılmış Aralıklar</vt:lpstr>
      </vt:variant>
      <vt:variant>
        <vt:i4>4</vt:i4>
      </vt:variant>
    </vt:vector>
  </HeadingPairs>
  <TitlesOfParts>
    <vt:vector size="110" baseType="lpstr">
      <vt:lpstr>KURS BİLGİLERİ</vt:lpstr>
      <vt:lpstr>HAKEM BİLGİ FORMU</vt:lpstr>
      <vt:lpstr>KURS DİLEKÇESİ</vt:lpstr>
      <vt:lpstr>KURS PROGRAMI</vt:lpstr>
      <vt:lpstr>Atletizm Hakem Kurs Sonuçları</vt:lpstr>
      <vt:lpstr>HAKEM BİLGİLERİ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93</vt:lpstr>
      <vt:lpstr>92</vt:lpstr>
      <vt:lpstr>94</vt:lpstr>
      <vt:lpstr>95</vt:lpstr>
      <vt:lpstr>96</vt:lpstr>
      <vt:lpstr>97</vt:lpstr>
      <vt:lpstr>98</vt:lpstr>
      <vt:lpstr>99</vt:lpstr>
      <vt:lpstr>100</vt:lpstr>
      <vt:lpstr>'HAKEM BİLGİLERİ'!Yazdırma_Alanı</vt:lpstr>
      <vt:lpstr>'KURS DİLEKÇESİ'!Yazdırma_Alanı</vt:lpstr>
      <vt:lpstr>'KURS PROGRAMI'!Yazdırma_Alanı</vt:lpstr>
      <vt:lpstr>'HAKEM BİLGİLERİ'!Yazdırma_Başlıkları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muslum-aksakal</cp:lastModifiedBy>
  <cp:lastPrinted>2014-03-23T10:49:17Z</cp:lastPrinted>
  <dcterms:created xsi:type="dcterms:W3CDTF">2009-01-06T14:36:27Z</dcterms:created>
  <dcterms:modified xsi:type="dcterms:W3CDTF">2014-04-13T12:24:58Z</dcterms:modified>
</cp:coreProperties>
</file>