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SONUÇ'!$A$1:$H$50</definedName>
    <definedName name="_xlnm.Print_Area" localSheetId="1">'START LİSTE'!$A$1:$F$41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<sst xmlns="http://schemas.openxmlformats.org/spreadsheetml/2006/main" count="145" uniqueCount="67">
  <si>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</si>
  <si>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</si>
  <si>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</si>
  <si>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</si>
  <si>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</si>
  <si>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</si>
  <si>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</si>
  <si>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</si>
  <si>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</si>
  <si>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</si>
  <si>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</si>
  <si>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</si>
  <si>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</si>
  <si>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</si>
  <si>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</si>
  <si>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</si>
  <si>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</si>
  <si>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</si>
  <si>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</si>
  <si>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Kızlar</t>
  </si>
  <si>
    <t>KADER KAHRAMAN</t>
  </si>
  <si>
    <t>T</t>
  </si>
  <si>
    <t>İPEK BUSE BOZDOĞAN</t>
  </si>
  <si>
    <t>FADİME DAL</t>
  </si>
  <si>
    <t>KARDELEN DENİZ</t>
  </si>
  <si>
    <t>SEVİM TAPAN</t>
  </si>
  <si>
    <t>DUYGU KARAMAN</t>
  </si>
  <si>
    <t>ÖZLEM BEKÇİ</t>
  </si>
  <si>
    <t>HÜLYA USLU</t>
  </si>
  <si>
    <t>Kütahya</t>
  </si>
  <si>
    <r>
      <t xml:space="preserve">Atletizm Geliştirme Projesi </t>
    </r>
    <r>
      <rPr>
        <b/>
        <i/>
        <sz val="12"/>
        <color indexed="10"/>
        <rFont val="Cambria"/>
        <family val="1"/>
      </rPr>
      <t>9.Bölge</t>
    </r>
    <r>
      <rPr>
        <b/>
        <i/>
        <sz val="12"/>
        <color indexed="30"/>
        <rFont val="Cambria"/>
        <family val="1"/>
      </rPr>
      <t xml:space="preserve"> Kros Yarışmaları</t>
    </r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</si>
  <si>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Kütahya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</si>
  <si>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BUSE ÖZ</t>
  </si>
  <si>
    <t>TEKİRDAĞ</t>
  </si>
  <si>
    <t>DOĞA SEVER</t>
  </si>
  <si>
    <t>CEMRE DENİZ YÜKSEL</t>
  </si>
  <si>
    <t>İLAYDA ÇAKIR</t>
  </si>
  <si>
    <t>04.16.2002</t>
  </si>
  <si>
    <t>CEREN KURTOĞLU</t>
  </si>
  <si>
    <t>FEVZİYE ZEYNEP KATILMAZ</t>
  </si>
  <si>
    <t>DERİN DURGUN</t>
  </si>
  <si>
    <t>ASYA AKAY</t>
  </si>
  <si>
    <t>ASYA YAVAŞ</t>
  </si>
  <si>
    <t xml:space="preserve"> MİRAY BAŞ </t>
  </si>
  <si>
    <t>MERAL DÜZ</t>
  </si>
  <si>
    <t>FATMA NUR BİLGİ</t>
  </si>
  <si>
    <t>HURİYE ETLAR</t>
  </si>
  <si>
    <t>AYŞEGÜL KULTAR</t>
  </si>
  <si>
    <t>CEYLAN SÖNMEZ</t>
  </si>
  <si>
    <t>HACER YILMAZ</t>
  </si>
  <si>
    <t>SONGÜL DAĞ</t>
  </si>
  <si>
    <t>SİNEM ŞAHİN</t>
  </si>
  <si>
    <t>TUĞBA KARAKILINÇ</t>
  </si>
  <si>
    <t>BALIKESİR</t>
  </si>
  <si>
    <t>MANİSA</t>
  </si>
  <si>
    <t>KIRKLARELİ</t>
  </si>
  <si>
    <t>ÇANAKKALE</t>
  </si>
  <si>
    <t>İSTANBUL</t>
  </si>
  <si>
    <t>KÜTAHYA</t>
  </si>
  <si>
    <t>BURSA</t>
  </si>
  <si>
    <t>PERVİN MİRAY KUTLAY</t>
  </si>
  <si>
    <t>DİLEK ÖZDEMİR</t>
  </si>
  <si>
    <t>MERVE DURAK</t>
  </si>
  <si>
    <t>MERVE ATAÇ</t>
  </si>
  <si>
    <t>MERCAN AKSOY</t>
  </si>
  <si>
    <t>DNF</t>
  </si>
  <si>
    <t>DNS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</si>
</sst>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dd/mm/yyyy;@"/>
  </numFmts>
  <fonts count="6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1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32" fillId="24" borderId="10" xfId="0" applyFont="1" applyFill="1" applyBorder="1" applyAlignment="1" applyProtection="1">
      <alignment horizontal="center" vertical="center"/>
      <protection hidden="1"/>
    </xf>
    <xf numFmtId="0" fontId="31" fillId="25" borderId="11" xfId="0" applyFont="1" applyFill="1" applyBorder="1" applyAlignment="1" applyProtection="1">
      <alignment horizontal="left" vertical="center" shrinkToFit="1"/>
      <protection hidden="1"/>
    </xf>
    <xf numFmtId="0" fontId="31" fillId="24" borderId="12" xfId="0" applyFont="1" applyFill="1" applyBorder="1" applyAlignment="1" applyProtection="1">
      <alignment horizontal="left" vertical="center" shrinkToFit="1"/>
      <protection hidden="1"/>
    </xf>
    <xf numFmtId="0" fontId="31" fillId="24" borderId="12" xfId="0" applyFont="1" applyFill="1" applyBorder="1" applyAlignment="1" applyProtection="1">
      <alignment horizontal="center" vertical="center"/>
      <protection hidden="1"/>
    </xf>
    <xf numFmtId="174" fontId="31" fillId="24" borderId="12" xfId="0" applyNumberFormat="1" applyFont="1" applyFill="1" applyBorder="1" applyAlignment="1" applyProtection="1">
      <alignment horizontal="center" vertical="center"/>
      <protection hidden="1"/>
    </xf>
    <xf numFmtId="0" fontId="31" fillId="24" borderId="12" xfId="0" applyNumberFormat="1" applyFont="1" applyFill="1" applyBorder="1" applyAlignment="1" applyProtection="1">
      <alignment horizontal="center" vertical="center"/>
      <protection hidden="1"/>
    </xf>
    <xf numFmtId="0" fontId="31" fillId="24" borderId="13" xfId="0" applyFont="1" applyFill="1" applyBorder="1" applyAlignment="1" applyProtection="1">
      <alignment horizontal="center" vertical="center"/>
      <protection hidden="1"/>
    </xf>
    <xf numFmtId="0" fontId="32" fillId="24" borderId="11" xfId="0" applyFont="1" applyFill="1" applyBorder="1" applyAlignment="1" applyProtection="1">
      <alignment horizontal="center" vertical="center"/>
      <protection hidden="1"/>
    </xf>
    <xf numFmtId="0" fontId="32" fillId="24" borderId="14" xfId="0" applyFont="1" applyFill="1" applyBorder="1" applyAlignment="1" applyProtection="1">
      <alignment horizontal="center" vertical="center"/>
      <protection hidden="1"/>
    </xf>
    <xf numFmtId="0" fontId="31" fillId="25" borderId="15" xfId="0" applyFont="1" applyFill="1" applyBorder="1" applyAlignment="1" applyProtection="1">
      <alignment horizontal="left" vertical="center" shrinkToFit="1"/>
      <protection hidden="1"/>
    </xf>
    <xf numFmtId="0" fontId="31" fillId="24" borderId="16" xfId="0" applyFont="1" applyFill="1" applyBorder="1" applyAlignment="1" applyProtection="1">
      <alignment horizontal="left" vertical="center" shrinkToFit="1"/>
      <protection hidden="1"/>
    </xf>
    <xf numFmtId="0" fontId="31" fillId="24" borderId="16" xfId="0" applyFont="1" applyFill="1" applyBorder="1" applyAlignment="1" applyProtection="1">
      <alignment horizontal="center" vertical="center"/>
      <protection hidden="1"/>
    </xf>
    <xf numFmtId="174" fontId="31" fillId="24" borderId="16" xfId="0" applyNumberFormat="1" applyFont="1" applyFill="1" applyBorder="1" applyAlignment="1" applyProtection="1">
      <alignment horizontal="center" vertical="center"/>
      <protection hidden="1"/>
    </xf>
    <xf numFmtId="0" fontId="31" fillId="24" borderId="16" xfId="0" applyNumberFormat="1" applyFont="1" applyFill="1" applyBorder="1" applyAlignment="1" applyProtection="1">
      <alignment horizontal="center" vertical="center"/>
      <protection hidden="1"/>
    </xf>
    <xf numFmtId="0" fontId="31" fillId="24" borderId="17" xfId="0" applyFont="1" applyFill="1" applyBorder="1" applyAlignment="1" applyProtection="1">
      <alignment horizontal="center" vertical="center"/>
      <protection hidden="1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0" fontId="34" fillId="24" borderId="15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32" fillId="24" borderId="18" xfId="0" applyFont="1" applyFill="1" applyBorder="1" applyAlignment="1" applyProtection="1">
      <alignment horizontal="center" vertical="center"/>
      <protection hidden="1"/>
    </xf>
    <xf numFmtId="0" fontId="31" fillId="25" borderId="19" xfId="0" applyFont="1" applyFill="1" applyBorder="1" applyAlignment="1" applyProtection="1">
      <alignment horizontal="left" vertical="center" shrinkToFit="1"/>
      <protection hidden="1"/>
    </xf>
    <xf numFmtId="0" fontId="31" fillId="24" borderId="20" xfId="0" applyFont="1" applyFill="1" applyBorder="1" applyAlignment="1" applyProtection="1">
      <alignment horizontal="left" vertical="center" shrinkToFit="1"/>
      <protection hidden="1"/>
    </xf>
    <xf numFmtId="0" fontId="31" fillId="24" borderId="20" xfId="0" applyFont="1" applyFill="1" applyBorder="1" applyAlignment="1" applyProtection="1">
      <alignment horizontal="center" vertical="center"/>
      <protection hidden="1"/>
    </xf>
    <xf numFmtId="174" fontId="31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21" xfId="0" applyFont="1" applyFill="1" applyBorder="1" applyAlignment="1" applyProtection="1">
      <alignment horizontal="center" vertical="center"/>
      <protection hidden="1"/>
    </xf>
    <xf numFmtId="0" fontId="32" fillId="24" borderId="19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" fontId="31" fillId="26" borderId="12" xfId="0" applyNumberFormat="1" applyFont="1" applyFill="1" applyBorder="1" applyAlignment="1" applyProtection="1">
      <alignment horizontal="center" vertical="center"/>
      <protection locked="0"/>
    </xf>
    <xf numFmtId="1" fontId="31" fillId="26" borderId="16" xfId="0" applyNumberFormat="1" applyFont="1" applyFill="1" applyBorder="1" applyAlignment="1" applyProtection="1">
      <alignment horizontal="center" vertical="center"/>
      <protection locked="0"/>
    </xf>
    <xf numFmtId="0" fontId="34" fillId="26" borderId="14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72" fontId="31" fillId="0" borderId="0" xfId="0" applyNumberFormat="1" applyFont="1" applyAlignment="1">
      <alignment vertical="center"/>
    </xf>
    <xf numFmtId="0" fontId="32" fillId="27" borderId="22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 wrapText="1"/>
    </xf>
    <xf numFmtId="14" fontId="32" fillId="27" borderId="23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35" fillId="24" borderId="24" xfId="0" applyFont="1" applyFill="1" applyBorder="1" applyAlignment="1" applyProtection="1">
      <alignment horizontal="center" vertical="center"/>
      <protection hidden="1"/>
    </xf>
    <xf numFmtId="0" fontId="31" fillId="28" borderId="25" xfId="0" applyFont="1" applyFill="1" applyBorder="1" applyAlignment="1" applyProtection="1">
      <alignment horizontal="center" vertical="center"/>
      <protection locked="0"/>
    </xf>
    <xf numFmtId="0" fontId="31" fillId="24" borderId="25" xfId="0" applyFont="1" applyFill="1" applyBorder="1" applyAlignment="1" applyProtection="1">
      <alignment horizontal="left" vertical="center" shrinkToFit="1"/>
      <protection hidden="1"/>
    </xf>
    <xf numFmtId="0" fontId="31" fillId="24" borderId="25" xfId="0" applyFont="1" applyFill="1" applyBorder="1" applyAlignment="1" applyProtection="1">
      <alignment horizontal="center" vertical="center"/>
      <protection hidden="1"/>
    </xf>
    <xf numFmtId="14" fontId="31" fillId="24" borderId="25" xfId="0" applyNumberFormat="1" applyFont="1" applyFill="1" applyBorder="1" applyAlignment="1" applyProtection="1">
      <alignment horizontal="center" vertical="center"/>
      <protection hidden="1"/>
    </xf>
    <xf numFmtId="0" fontId="31" fillId="24" borderId="26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left" vertical="center"/>
    </xf>
    <xf numFmtId="176" fontId="48" fillId="29" borderId="27" xfId="0" applyNumberFormat="1" applyFont="1" applyFill="1" applyBorder="1" applyAlignment="1">
      <alignment horizontal="center" vertical="center"/>
    </xf>
    <xf numFmtId="176" fontId="48" fillId="29" borderId="27" xfId="0" applyNumberFormat="1" applyFont="1" applyFill="1" applyBorder="1" applyAlignment="1">
      <alignment vertical="center"/>
    </xf>
    <xf numFmtId="173" fontId="48" fillId="29" borderId="27" xfId="0" applyNumberFormat="1" applyFont="1" applyFill="1" applyBorder="1" applyAlignment="1" applyProtection="1">
      <alignment vertical="center"/>
      <protection hidden="1"/>
    </xf>
    <xf numFmtId="0" fontId="32" fillId="27" borderId="28" xfId="0" applyFont="1" applyFill="1" applyBorder="1" applyAlignment="1" applyProtection="1">
      <alignment horizontal="center" vertical="center" wrapText="1"/>
      <protection hidden="1"/>
    </xf>
    <xf numFmtId="1" fontId="31" fillId="24" borderId="12" xfId="0" applyNumberFormat="1" applyFont="1" applyFill="1" applyBorder="1" applyAlignment="1" applyProtection="1">
      <alignment horizontal="center" vertical="center"/>
      <protection hidden="1"/>
    </xf>
    <xf numFmtId="0" fontId="31" fillId="24" borderId="13" xfId="0" applyNumberFormat="1" applyFont="1" applyFill="1" applyBorder="1" applyAlignment="1" applyProtection="1">
      <alignment horizontal="center" vertical="center"/>
      <protection hidden="1"/>
    </xf>
    <xf numFmtId="1" fontId="31" fillId="24" borderId="16" xfId="0" applyNumberFormat="1" applyFont="1" applyFill="1" applyBorder="1" applyAlignment="1" applyProtection="1">
      <alignment horizontal="center" vertical="center"/>
      <protection hidden="1"/>
    </xf>
    <xf numFmtId="0" fontId="31" fillId="24" borderId="17" xfId="0" applyNumberFormat="1" applyFont="1" applyFill="1" applyBorder="1" applyAlignment="1" applyProtection="1">
      <alignment horizontal="center" vertical="center"/>
      <protection hidden="1"/>
    </xf>
    <xf numFmtId="1" fontId="31" fillId="24" borderId="20" xfId="0" applyNumberFormat="1" applyFont="1" applyFill="1" applyBorder="1" applyAlignment="1" applyProtection="1">
      <alignment horizontal="center" vertical="center"/>
      <protection hidden="1"/>
    </xf>
    <xf numFmtId="0" fontId="34" fillId="24" borderId="14" xfId="0" applyFont="1" applyFill="1" applyBorder="1" applyAlignment="1" applyProtection="1">
      <alignment horizontal="center" vertical="center"/>
      <protection hidden="1"/>
    </xf>
    <xf numFmtId="0" fontId="32" fillId="27" borderId="29" xfId="0" applyFont="1" applyFill="1" applyBorder="1" applyAlignment="1" applyProtection="1">
      <alignment horizontal="center" vertical="center" wrapText="1"/>
      <protection hidden="1"/>
    </xf>
    <xf numFmtId="14" fontId="32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2" fillId="27" borderId="3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>
      <alignment vertical="center"/>
    </xf>
    <xf numFmtId="176" fontId="48" fillId="29" borderId="0" xfId="0" applyNumberFormat="1" applyFont="1" applyFill="1" applyBorder="1" applyAlignment="1">
      <alignment horizontal="left" vertical="center"/>
    </xf>
    <xf numFmtId="0" fontId="32" fillId="30" borderId="22" xfId="0" applyFont="1" applyFill="1" applyBorder="1" applyAlignment="1">
      <alignment horizontal="center" vertical="center" wrapText="1"/>
    </xf>
    <xf numFmtId="0" fontId="32" fillId="30" borderId="31" xfId="0" applyFont="1" applyFill="1" applyBorder="1" applyAlignment="1">
      <alignment horizontal="center" vertical="center" wrapText="1"/>
    </xf>
    <xf numFmtId="14" fontId="32" fillId="30" borderId="2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 shrinkToFit="1"/>
    </xf>
    <xf numFmtId="0" fontId="31" fillId="0" borderId="25" xfId="0" applyFont="1" applyFill="1" applyBorder="1" applyAlignment="1">
      <alignment horizontal="center" vertical="center" wrapText="1"/>
    </xf>
    <xf numFmtId="14" fontId="31" fillId="0" borderId="25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left" vertical="center" shrinkToFit="1"/>
    </xf>
    <xf numFmtId="0" fontId="31" fillId="0" borderId="33" xfId="0" applyFont="1" applyFill="1" applyBorder="1" applyAlignment="1">
      <alignment horizontal="center" vertical="center" wrapText="1"/>
    </xf>
    <xf numFmtId="14" fontId="31" fillId="0" borderId="33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 shrinkToFit="1"/>
    </xf>
    <xf numFmtId="0" fontId="31" fillId="0" borderId="26" xfId="0" applyFont="1" applyFill="1" applyBorder="1" applyAlignment="1">
      <alignment horizontal="center" vertical="center" wrapText="1"/>
    </xf>
    <xf numFmtId="14" fontId="31" fillId="0" borderId="26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4" fontId="31" fillId="0" borderId="0" xfId="0" applyNumberFormat="1" applyFont="1" applyFill="1" applyAlignment="1">
      <alignment horizontal="center" vertical="center"/>
    </xf>
    <xf numFmtId="0" fontId="34" fillId="25" borderId="14" xfId="0" applyFont="1" applyFill="1" applyBorder="1" applyAlignment="1" applyProtection="1">
      <alignment horizontal="center" vertical="center"/>
      <protection hidden="1"/>
    </xf>
    <xf numFmtId="0" fontId="32" fillId="25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9" fillId="31" borderId="34" xfId="0" applyFont="1" applyFill="1" applyBorder="1" applyAlignment="1" applyProtection="1">
      <alignment vertical="center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49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51" fillId="32" borderId="34" xfId="0" applyFont="1" applyFill="1" applyBorder="1" applyAlignment="1" applyProtection="1">
      <alignment horizontal="right" vertical="center" wrapText="1"/>
      <protection hidden="1"/>
    </xf>
    <xf numFmtId="0" fontId="51" fillId="32" borderId="34" xfId="0" applyFont="1" applyFill="1" applyBorder="1" applyAlignment="1" applyProtection="1">
      <alignment horizontal="right" vertical="center"/>
      <protection hidden="1"/>
    </xf>
    <xf numFmtId="0" fontId="51" fillId="32" borderId="36" xfId="0" applyFont="1" applyFill="1" applyBorder="1" applyAlignment="1" applyProtection="1">
      <alignment horizontal="right" vertical="center" wrapText="1"/>
      <protection hidden="1"/>
    </xf>
    <xf numFmtId="0" fontId="52" fillId="31" borderId="34" xfId="0" applyFont="1" applyFill="1" applyBorder="1" applyAlignment="1" applyProtection="1">
      <alignment horizontal="right" vertical="center" wrapText="1"/>
      <protection hidden="1"/>
    </xf>
    <xf numFmtId="173" fontId="53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31" borderId="35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9" xfId="0" applyFont="1" applyFill="1" applyBorder="1" applyAlignment="1" applyProtection="1">
      <alignment horizontal="left" vertical="center"/>
      <protection hidden="1"/>
    </xf>
    <xf numFmtId="0" fontId="23" fillId="31" borderId="40" xfId="0" applyFont="1" applyFill="1" applyBorder="1" applyAlignment="1" applyProtection="1">
      <alignment vertical="center" wrapText="1"/>
      <protection hidden="1"/>
    </xf>
    <xf numFmtId="0" fontId="24" fillId="31" borderId="41" xfId="0" applyFont="1" applyFill="1" applyBorder="1" applyAlignment="1" applyProtection="1">
      <alignment vertical="center"/>
      <protection hidden="1"/>
    </xf>
    <xf numFmtId="0" fontId="54" fillId="0" borderId="25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 shrinkToFit="1"/>
    </xf>
    <xf numFmtId="0" fontId="54" fillId="0" borderId="33" xfId="0" applyFont="1" applyFill="1" applyBorder="1" applyAlignment="1">
      <alignment horizontal="left" vertical="center"/>
    </xf>
    <xf numFmtId="0" fontId="54" fillId="0" borderId="33" xfId="0" applyFont="1" applyFill="1" applyBorder="1" applyAlignment="1">
      <alignment horizontal="left" vertical="center" shrinkToFit="1"/>
    </xf>
    <xf numFmtId="0" fontId="54" fillId="0" borderId="26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 shrinkToFit="1"/>
    </xf>
    <xf numFmtId="0" fontId="55" fillId="0" borderId="25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178" fontId="32" fillId="27" borderId="23" xfId="0" applyNumberFormat="1" applyFont="1" applyFill="1" applyBorder="1" applyAlignment="1">
      <alignment horizontal="center" vertical="center" wrapText="1"/>
    </xf>
    <xf numFmtId="178" fontId="31" fillId="28" borderId="25" xfId="0" applyNumberFormat="1" applyFont="1" applyFill="1" applyBorder="1" applyAlignment="1" applyProtection="1">
      <alignment horizontal="center" vertical="center"/>
      <protection locked="0"/>
    </xf>
    <xf numFmtId="178" fontId="31" fillId="0" borderId="0" xfId="0" applyNumberFormat="1" applyFont="1" applyAlignment="1">
      <alignment horizontal="center" vertical="center"/>
    </xf>
    <xf numFmtId="178" fontId="32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31" fillId="24" borderId="12" xfId="0" applyNumberFormat="1" applyFont="1" applyFill="1" applyBorder="1" applyAlignment="1" applyProtection="1">
      <alignment horizontal="center" vertical="center"/>
      <protection hidden="1"/>
    </xf>
    <xf numFmtId="178" fontId="31" fillId="24" borderId="16" xfId="0" applyNumberFormat="1" applyFont="1" applyFill="1" applyBorder="1" applyAlignment="1" applyProtection="1">
      <alignment horizontal="center" vertical="center"/>
      <protection hidden="1"/>
    </xf>
    <xf numFmtId="178" fontId="31" fillId="0" borderId="0" xfId="0" applyNumberFormat="1" applyFont="1" applyAlignment="1" applyProtection="1">
      <alignment horizontal="center" vertical="center" wrapText="1"/>
      <protection hidden="1"/>
    </xf>
    <xf numFmtId="0" fontId="28" fillId="0" borderId="4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center" vertical="center" wrapText="1"/>
    </xf>
    <xf numFmtId="179" fontId="30" fillId="0" borderId="42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center" vertical="center" wrapText="1"/>
    </xf>
    <xf numFmtId="179" fontId="30" fillId="0" borderId="22" xfId="0" applyNumberFormat="1" applyFont="1" applyBorder="1" applyAlignment="1">
      <alignment horizontal="center" vertical="center" wrapText="1"/>
    </xf>
    <xf numFmtId="0" fontId="28" fillId="0" borderId="43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 wrapText="1"/>
    </xf>
    <xf numFmtId="179" fontId="30" fillId="0" borderId="43" xfId="0" applyNumberFormat="1" applyFont="1" applyBorder="1" applyAlignment="1">
      <alignment horizontal="center" vertical="center" wrapText="1"/>
    </xf>
    <xf numFmtId="0" fontId="56" fillId="0" borderId="42" xfId="0" applyNumberFormat="1" applyFont="1" applyBorder="1" applyAlignment="1">
      <alignment horizontal="center" vertical="center" wrapText="1"/>
    </xf>
    <xf numFmtId="0" fontId="56" fillId="0" borderId="42" xfId="0" applyFont="1" applyBorder="1" applyAlignment="1">
      <alignment horizontal="left" vertical="center" wrapText="1"/>
    </xf>
    <xf numFmtId="0" fontId="57" fillId="0" borderId="42" xfId="0" applyFont="1" applyBorder="1" applyAlignment="1">
      <alignment horizontal="center" vertical="center" wrapText="1"/>
    </xf>
    <xf numFmtId="179" fontId="58" fillId="0" borderId="42" xfId="0" applyNumberFormat="1" applyFont="1" applyBorder="1" applyAlignment="1">
      <alignment horizontal="center" vertical="center" wrapText="1"/>
    </xf>
    <xf numFmtId="0" fontId="56" fillId="0" borderId="22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center" vertical="center" wrapText="1"/>
    </xf>
    <xf numFmtId="179" fontId="58" fillId="0" borderId="22" xfId="0" applyNumberFormat="1" applyFont="1" applyBorder="1" applyAlignment="1">
      <alignment horizontal="center" vertical="center" wrapText="1"/>
    </xf>
    <xf numFmtId="0" fontId="56" fillId="0" borderId="43" xfId="0" applyNumberFormat="1" applyFont="1" applyBorder="1" applyAlignment="1">
      <alignment horizontal="center" vertical="center" wrapText="1"/>
    </xf>
    <xf numFmtId="0" fontId="56" fillId="0" borderId="43" xfId="0" applyFont="1" applyBorder="1" applyAlignment="1">
      <alignment horizontal="left" vertical="center" wrapText="1"/>
    </xf>
    <xf numFmtId="0" fontId="57" fillId="0" borderId="43" xfId="0" applyFont="1" applyBorder="1" applyAlignment="1">
      <alignment horizontal="center" vertical="center" wrapText="1"/>
    </xf>
    <xf numFmtId="179" fontId="58" fillId="0" borderId="43" xfId="0" applyNumberFormat="1" applyFont="1" applyBorder="1" applyAlignment="1">
      <alignment horizontal="center" vertical="center" wrapText="1"/>
    </xf>
    <xf numFmtId="14" fontId="31" fillId="24" borderId="25" xfId="0" applyNumberFormat="1" applyFont="1" applyFill="1" applyBorder="1" applyAlignment="1" applyProtection="1">
      <alignment horizontal="center" vertical="center"/>
      <protection hidden="1"/>
    </xf>
    <xf numFmtId="0" fontId="32" fillId="24" borderId="25" xfId="0" applyFont="1" applyFill="1" applyBorder="1" applyAlignment="1" applyProtection="1">
      <alignment horizontal="left" vertical="center" shrinkToFit="1"/>
      <protection hidden="1"/>
    </xf>
    <xf numFmtId="0" fontId="56" fillId="0" borderId="44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0" fontId="32" fillId="24" borderId="46" xfId="0" applyFont="1" applyFill="1" applyBorder="1" applyAlignment="1" applyProtection="1">
      <alignment horizontal="left" vertical="center" shrinkToFit="1"/>
      <protection hidden="1"/>
    </xf>
    <xf numFmtId="0" fontId="56" fillId="0" borderId="47" xfId="0" applyFont="1" applyBorder="1" applyAlignment="1">
      <alignment horizontal="left" vertical="center" wrapText="1"/>
    </xf>
    <xf numFmtId="14" fontId="31" fillId="24" borderId="33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43" xfId="0" applyNumberFormat="1" applyFont="1" applyBorder="1" applyAlignment="1" applyProtection="1">
      <alignment horizontal="center" vertical="center" wrapText="1"/>
      <protection locked="0"/>
    </xf>
    <xf numFmtId="0" fontId="56" fillId="0" borderId="42" xfId="0" applyNumberFormat="1" applyFont="1" applyBorder="1" applyAlignment="1" applyProtection="1">
      <alignment horizontal="center" vertical="center" wrapText="1"/>
      <protection locked="0"/>
    </xf>
    <xf numFmtId="0" fontId="56" fillId="0" borderId="22" xfId="0" applyNumberFormat="1" applyFont="1" applyBorder="1" applyAlignment="1" applyProtection="1">
      <alignment horizontal="center" vertical="center" wrapText="1"/>
      <protection locked="0"/>
    </xf>
    <xf numFmtId="0" fontId="56" fillId="0" borderId="43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center" vertical="center"/>
    </xf>
    <xf numFmtId="0" fontId="59" fillId="32" borderId="48" xfId="0" applyFont="1" applyFill="1" applyBorder="1" applyAlignment="1" applyProtection="1">
      <alignment horizontal="left" vertical="center" wrapText="1"/>
      <protection locked="0"/>
    </xf>
    <xf numFmtId="0" fontId="59" fillId="32" borderId="49" xfId="0" applyFont="1" applyFill="1" applyBorder="1" applyAlignment="1" applyProtection="1">
      <alignment horizontal="left" vertical="center" wrapText="1"/>
      <protection locked="0"/>
    </xf>
    <xf numFmtId="0" fontId="52" fillId="32" borderId="48" xfId="0" applyFont="1" applyFill="1" applyBorder="1" applyAlignment="1" applyProtection="1">
      <alignment horizontal="left" vertical="center" wrapText="1"/>
      <protection locked="0"/>
    </xf>
    <xf numFmtId="176" fontId="60" fillId="32" borderId="48" xfId="0" applyNumberFormat="1" applyFont="1" applyFill="1" applyBorder="1" applyAlignment="1" applyProtection="1">
      <alignment horizontal="left" vertical="center" wrapText="1"/>
      <protection locked="0"/>
    </xf>
    <xf numFmtId="176" fontId="60" fillId="32" borderId="49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50" xfId="0" applyFont="1" applyFill="1" applyBorder="1" applyAlignment="1" applyProtection="1">
      <alignment horizontal="center" wrapText="1"/>
      <protection hidden="1"/>
    </xf>
    <xf numFmtId="0" fontId="19" fillId="31" borderId="51" xfId="0" applyFont="1" applyFill="1" applyBorder="1" applyAlignment="1" applyProtection="1">
      <alignment horizontal="center" wrapText="1"/>
      <protection hidden="1"/>
    </xf>
    <xf numFmtId="0" fontId="19" fillId="31" borderId="52" xfId="0" applyFont="1" applyFill="1" applyBorder="1" applyAlignment="1" applyProtection="1">
      <alignment horizontal="center" wrapText="1"/>
      <protection hidden="1"/>
    </xf>
    <xf numFmtId="0" fontId="61" fillId="31" borderId="34" xfId="0" applyFont="1" applyFill="1" applyBorder="1" applyAlignment="1" applyProtection="1">
      <alignment horizontal="center" vertical="center" wrapText="1"/>
      <protection locked="0"/>
    </xf>
    <xf numFmtId="0" fontId="61" fillId="31" borderId="0" xfId="0" applyFont="1" applyFill="1" applyBorder="1" applyAlignment="1" applyProtection="1">
      <alignment horizontal="center" vertical="center"/>
      <protection locked="0"/>
    </xf>
    <xf numFmtId="0" fontId="61" fillId="31" borderId="35" xfId="0" applyFont="1" applyFill="1" applyBorder="1" applyAlignment="1" applyProtection="1">
      <alignment horizontal="center" vertical="center"/>
      <protection locked="0"/>
    </xf>
    <xf numFmtId="0" fontId="61" fillId="31" borderId="34" xfId="0" applyFont="1" applyFill="1" applyBorder="1" applyAlignment="1" applyProtection="1">
      <alignment horizontal="center" vertical="center"/>
      <protection hidden="1"/>
    </xf>
    <xf numFmtId="0" fontId="61" fillId="31" borderId="0" xfId="0" applyFont="1" applyFill="1" applyBorder="1" applyAlignment="1" applyProtection="1">
      <alignment horizontal="center" vertical="center"/>
      <protection hidden="1"/>
    </xf>
    <xf numFmtId="0" fontId="61" fillId="31" borderId="35" xfId="0" applyFont="1" applyFill="1" applyBorder="1" applyAlignment="1" applyProtection="1">
      <alignment horizontal="center" vertical="center"/>
      <protection hidden="1"/>
    </xf>
    <xf numFmtId="0" fontId="50" fillId="31" borderId="34" xfId="0" applyFont="1" applyFill="1" applyBorder="1" applyAlignment="1" applyProtection="1">
      <alignment horizontal="center" vertical="center" wrapText="1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50" fillId="31" borderId="35" xfId="0" applyFont="1" applyFill="1" applyBorder="1" applyAlignment="1" applyProtection="1">
      <alignment horizontal="center" vertical="center"/>
      <protection hidden="1"/>
    </xf>
    <xf numFmtId="0" fontId="50" fillId="31" borderId="34" xfId="0" applyFont="1" applyFill="1" applyBorder="1" applyAlignment="1" applyProtection="1">
      <alignment horizontal="center" vertical="center"/>
      <protection hidden="1"/>
    </xf>
    <xf numFmtId="0" fontId="48" fillId="29" borderId="0" xfId="0" applyFont="1" applyFill="1" applyBorder="1" applyAlignment="1">
      <alignment horizontal="left" vertical="center"/>
    </xf>
    <xf numFmtId="0" fontId="34" fillId="29" borderId="0" xfId="0" applyFont="1" applyFill="1" applyAlignment="1">
      <alignment horizontal="center" vertical="center" wrapText="1"/>
    </xf>
    <xf numFmtId="0" fontId="34" fillId="29" borderId="0" xfId="0" applyFont="1" applyFill="1" applyAlignment="1">
      <alignment horizontal="center" vertical="center"/>
    </xf>
    <xf numFmtId="0" fontId="41" fillId="30" borderId="0" xfId="0" applyFont="1" applyFill="1" applyAlignment="1">
      <alignment horizontal="center" vertical="center" wrapText="1"/>
    </xf>
    <xf numFmtId="172" fontId="62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left" vertical="center"/>
    </xf>
    <xf numFmtId="0" fontId="36" fillId="29" borderId="0" xfId="0" applyFont="1" applyFill="1" applyBorder="1" applyAlignment="1">
      <alignment horizontal="left" vertical="center"/>
    </xf>
    <xf numFmtId="0" fontId="45" fillId="29" borderId="0" xfId="0" applyFont="1" applyFill="1" applyAlignment="1">
      <alignment horizontal="center" vertical="center" wrapText="1"/>
    </xf>
    <xf numFmtId="0" fontId="41" fillId="27" borderId="0" xfId="0" applyNumberFormat="1" applyFont="1" applyFill="1" applyAlignment="1">
      <alignment horizontal="center" vertical="center" wrapText="1"/>
    </xf>
    <xf numFmtId="0" fontId="56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center" vertical="center"/>
    </xf>
    <xf numFmtId="0" fontId="45" fillId="29" borderId="0" xfId="0" applyFont="1" applyFill="1" applyAlignment="1" applyProtection="1">
      <alignment horizontal="center" vertical="center" wrapText="1"/>
      <protection hidden="1"/>
    </xf>
    <xf numFmtId="0" fontId="41" fillId="27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wrapText="1"/>
      <protection hidden="1"/>
    </xf>
    <xf numFmtId="0" fontId="36" fillId="29" borderId="27" xfId="0" applyFont="1" applyFill="1" applyBorder="1" applyAlignment="1" applyProtection="1">
      <alignment horizontal="left" vertical="center"/>
      <protection hidden="1"/>
    </xf>
    <xf numFmtId="173" fontId="48" fillId="29" borderId="27" xfId="0" applyNumberFormat="1" applyFont="1" applyFill="1" applyBorder="1" applyAlignment="1" applyProtection="1">
      <alignment horizontal="left" vertical="center"/>
      <protection hidden="1"/>
    </xf>
    <xf numFmtId="176" fontId="48" fillId="29" borderId="27" xfId="0" applyNumberFormat="1" applyFont="1" applyFill="1" applyBorder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8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9">
      <selection activeCell="B29" sqref="B29"/>
    </sheetView>
  </sheetViews>
  <sheetFormatPr defaultColWidth="9.00390625" defaultRowHeight="12.75"/>
  <cols>
    <col min="1" max="2" width="30.375" style="90" customWidth="1"/>
    <col min="3" max="3" width="30.875" style="90" customWidth="1"/>
    <col min="4" max="7" width="6.75390625" style="90" customWidth="1"/>
    <col min="8" max="8" width="9.125" style="90" bestFit="1" customWidth="1"/>
    <col min="9" max="9" width="8.875" style="90" bestFit="1" customWidth="1"/>
    <col min="10" max="10" width="8.75390625" style="90" bestFit="1" customWidth="1"/>
    <col min="11" max="11" width="6.625" style="90" customWidth="1"/>
    <col min="12" max="12" width="6.75390625" style="90" customWidth="1"/>
    <col min="13" max="13" width="7.25390625" style="90" customWidth="1"/>
    <col min="14" max="14" width="7.00390625" style="90" customWidth="1"/>
    <col min="15" max="16384" width="9.125" style="90" customWidth="1"/>
  </cols>
  <sheetData>
    <row r="1" spans="1:3" ht="24" customHeight="1">
      <c r="A1" s="172"/>
      <c r="B1" s="173"/>
      <c r="C1" s="174"/>
    </row>
    <row r="2" spans="1:5" ht="42.75" customHeight="1">
      <c r="A2" s="175" t="s">
        <v>31</v>
      </c>
      <c r="B2" s="176"/>
      <c r="C2" s="177"/>
      <c r="D2" s="91"/>
      <c r="E2" s="91"/>
    </row>
    <row r="3" spans="1:5" ht="24.75" customHeight="1">
      <c r="A3" s="178"/>
      <c r="B3" s="179"/>
      <c r="C3" s="180"/>
      <c r="D3" s="92"/>
      <c r="E3" s="92"/>
    </row>
    <row r="4" spans="1:3" s="96" customFormat="1" ht="24.75" customHeight="1">
      <c r="A4" s="93"/>
      <c r="B4" s="94"/>
      <c r="C4" s="95"/>
    </row>
    <row r="5" spans="1:3" s="96" customFormat="1" ht="24.75" customHeight="1">
      <c r="A5" s="93"/>
      <c r="B5" s="94"/>
      <c r="C5" s="95"/>
    </row>
    <row r="6" spans="1:3" s="96" customFormat="1" ht="24.75" customHeight="1">
      <c r="A6" s="93"/>
      <c r="B6" s="94"/>
      <c r="C6" s="95"/>
    </row>
    <row r="7" spans="1:3" s="96" customFormat="1" ht="24.75" customHeight="1">
      <c r="A7" s="93"/>
      <c r="B7" s="94"/>
      <c r="C7" s="95"/>
    </row>
    <row r="8" spans="1:3" s="96" customFormat="1" ht="24.75" customHeight="1">
      <c r="A8" s="93"/>
      <c r="B8" s="94"/>
      <c r="C8" s="95"/>
    </row>
    <row r="9" spans="1:3" ht="22.5">
      <c r="A9" s="93"/>
      <c r="B9" s="94"/>
      <c r="C9" s="95"/>
    </row>
    <row r="10" spans="1:3" ht="22.5">
      <c r="A10" s="93"/>
      <c r="B10" s="94"/>
      <c r="C10" s="95"/>
    </row>
    <row r="11" spans="1:3" ht="22.5">
      <c r="A11" s="93"/>
      <c r="B11" s="94"/>
      <c r="C11" s="95"/>
    </row>
    <row r="12" spans="1:3" ht="22.5">
      <c r="A12" s="93"/>
      <c r="B12" s="94"/>
      <c r="C12" s="95"/>
    </row>
    <row r="13" spans="1:3" ht="22.5">
      <c r="A13" s="93"/>
      <c r="B13" s="94"/>
      <c r="C13" s="95"/>
    </row>
    <row r="14" spans="1:3" ht="22.5">
      <c r="A14" s="93"/>
      <c r="B14" s="94"/>
      <c r="C14" s="95"/>
    </row>
    <row r="15" spans="1:3" ht="22.5">
      <c r="A15" s="93"/>
      <c r="B15" s="94"/>
      <c r="C15" s="95"/>
    </row>
    <row r="16" spans="1:3" ht="22.5">
      <c r="A16" s="93"/>
      <c r="B16" s="94"/>
      <c r="C16" s="95"/>
    </row>
    <row r="17" spans="1:3" ht="22.5">
      <c r="A17" s="93"/>
      <c r="B17" s="94"/>
      <c r="C17" s="95"/>
    </row>
    <row r="18" spans="1:3" ht="18" customHeight="1">
      <c r="A18" s="181" t="str">
        <f>B24</f>
        <v>Atletizm Geliştirme Projesi 9.Bölge Kros Yarışmaları</v>
      </c>
      <c r="B18" s="182"/>
      <c r="C18" s="183"/>
    </row>
    <row r="19" spans="1:3" ht="31.5" customHeight="1">
      <c r="A19" s="184"/>
      <c r="B19" s="182"/>
      <c r="C19" s="183"/>
    </row>
    <row r="20" spans="1:3" ht="25.5" customHeight="1">
      <c r="A20" s="97"/>
      <c r="B20" s="98" t="str">
        <f>B27</f>
        <v>Kütahya</v>
      </c>
      <c r="C20" s="99"/>
    </row>
    <row r="21" spans="1:3" ht="25.5" customHeight="1">
      <c r="A21" s="93"/>
      <c r="B21" s="100"/>
      <c r="C21" s="95"/>
    </row>
    <row r="22" spans="1:3" ht="25.5" customHeight="1">
      <c r="A22" s="93"/>
      <c r="B22" s="100"/>
      <c r="C22" s="95"/>
    </row>
    <row r="23" spans="1:3" ht="22.5">
      <c r="A23" s="101"/>
      <c r="B23" s="102"/>
      <c r="C23" s="103"/>
    </row>
    <row r="24" spans="1:3" ht="21" customHeight="1">
      <c r="A24" s="104" t="s">
        <v>10</v>
      </c>
      <c r="B24" s="167" t="s">
        <v>30</v>
      </c>
      <c r="C24" s="168"/>
    </row>
    <row r="25" spans="1:3" ht="21" customHeight="1">
      <c r="A25" s="104" t="s">
        <v>11</v>
      </c>
      <c r="B25" s="167" t="s">
        <v>18</v>
      </c>
      <c r="C25" s="168"/>
    </row>
    <row r="26" spans="1:3" ht="21" customHeight="1">
      <c r="A26" s="105" t="s">
        <v>12</v>
      </c>
      <c r="B26" s="167" t="s">
        <v>19</v>
      </c>
      <c r="C26" s="168"/>
    </row>
    <row r="27" spans="1:3" ht="21" customHeight="1">
      <c r="A27" s="104" t="s">
        <v>13</v>
      </c>
      <c r="B27" s="169" t="s">
        <v>29</v>
      </c>
      <c r="C27" s="168"/>
    </row>
    <row r="28" spans="1:3" ht="21" customHeight="1">
      <c r="A28" s="106" t="s">
        <v>16</v>
      </c>
      <c r="B28" s="170">
        <v>41754.458333333336</v>
      </c>
      <c r="C28" s="171"/>
    </row>
    <row r="29" spans="1:3" ht="21" customHeight="1">
      <c r="A29" s="107"/>
      <c r="B29" s="108"/>
      <c r="C29" s="109"/>
    </row>
    <row r="30" spans="1:3" ht="21" customHeight="1">
      <c r="A30" s="107"/>
      <c r="B30" s="108"/>
      <c r="C30" s="109"/>
    </row>
    <row r="31" spans="1:3" ht="21" customHeight="1">
      <c r="A31" s="107"/>
      <c r="B31" s="108"/>
      <c r="C31" s="109"/>
    </row>
    <row r="32" spans="1:3" ht="21" customHeight="1">
      <c r="A32" s="107"/>
      <c r="B32" s="108"/>
      <c r="C32" s="109"/>
    </row>
    <row r="33" spans="1:3" ht="18.75" thickBot="1">
      <c r="A33" s="110"/>
      <c r="B33" s="111"/>
      <c r="C33" s="112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125" style="85" customWidth="1"/>
    <col min="2" max="2" width="6.375" style="85" bestFit="1" customWidth="1"/>
    <col min="3" max="3" width="29.75390625" style="86" customWidth="1"/>
    <col min="4" max="4" width="35.75390625" style="86" customWidth="1"/>
    <col min="5" max="5" width="7.125" style="85" customWidth="1"/>
    <col min="6" max="6" width="14.25390625" style="87" customWidth="1"/>
    <col min="7" max="16384" width="9.125" style="64" customWidth="1"/>
  </cols>
  <sheetData>
    <row r="1" spans="1:6" ht="35.25" customHeight="1">
      <c r="A1" s="186" t="str">
        <f>KAPAK!A2</f>
        <v>Türkiye Atletizm Federasyonu
Kütahya Atletizm İl Temsilciliği</v>
      </c>
      <c r="B1" s="187"/>
      <c r="C1" s="187"/>
      <c r="D1" s="187"/>
      <c r="E1" s="187"/>
      <c r="F1" s="187"/>
    </row>
    <row r="2" spans="1:6" ht="18.75" customHeight="1">
      <c r="A2" s="188" t="str">
        <f>KAPAK!B24</f>
        <v>Atletizm Geliştirme Projesi 9.Bölge Kros Yarışmaları</v>
      </c>
      <c r="B2" s="188"/>
      <c r="C2" s="188"/>
      <c r="D2" s="188"/>
      <c r="E2" s="188"/>
      <c r="F2" s="188"/>
    </row>
    <row r="3" spans="1:6" ht="15.75" customHeight="1">
      <c r="A3" s="189" t="str">
        <f>KAPAK!B27</f>
        <v>Kütahya</v>
      </c>
      <c r="B3" s="189"/>
      <c r="C3" s="189"/>
      <c r="D3" s="189"/>
      <c r="E3" s="189"/>
      <c r="F3" s="189"/>
    </row>
    <row r="4" spans="1:6" ht="15.75" customHeight="1">
      <c r="A4" s="185" t="str">
        <f>KAPAK!B26</f>
        <v>2002-2003 Doğumlu Kızlar</v>
      </c>
      <c r="B4" s="185"/>
      <c r="C4" s="185"/>
      <c r="D4" s="65" t="str">
        <f>KAPAK!B25</f>
        <v>1500 Metre</v>
      </c>
      <c r="E4" s="190">
        <f>KAPAK!B28</f>
        <v>41754.458333333336</v>
      </c>
      <c r="F4" s="190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9">
        <v>100</v>
      </c>
      <c r="C6" s="130" t="s">
        <v>20</v>
      </c>
      <c r="D6" s="130" t="s">
        <v>53</v>
      </c>
      <c r="E6" s="131" t="s">
        <v>21</v>
      </c>
      <c r="F6" s="132">
        <v>37288</v>
      </c>
    </row>
    <row r="7" spans="1:6" ht="16.5" customHeight="1">
      <c r="A7" s="72">
        <v>2</v>
      </c>
      <c r="B7" s="133">
        <v>101</v>
      </c>
      <c r="C7" s="134" t="s">
        <v>22</v>
      </c>
      <c r="D7" s="134" t="s">
        <v>53</v>
      </c>
      <c r="E7" s="135" t="s">
        <v>21</v>
      </c>
      <c r="F7" s="136">
        <v>37340</v>
      </c>
    </row>
    <row r="8" spans="1:6" ht="16.5" customHeight="1">
      <c r="A8" s="72">
        <v>3</v>
      </c>
      <c r="B8" s="133">
        <v>102</v>
      </c>
      <c r="C8" s="134" t="s">
        <v>23</v>
      </c>
      <c r="D8" s="134" t="s">
        <v>53</v>
      </c>
      <c r="E8" s="135" t="s">
        <v>21</v>
      </c>
      <c r="F8" s="136">
        <v>37316</v>
      </c>
    </row>
    <row r="9" spans="1:6" ht="16.5" customHeight="1" thickBot="1">
      <c r="A9" s="72">
        <v>4</v>
      </c>
      <c r="B9" s="137">
        <v>103</v>
      </c>
      <c r="C9" s="138" t="s">
        <v>24</v>
      </c>
      <c r="D9" s="138" t="s">
        <v>53</v>
      </c>
      <c r="E9" s="139" t="s">
        <v>21</v>
      </c>
      <c r="F9" s="140">
        <v>37377</v>
      </c>
    </row>
    <row r="10" spans="1:6" ht="16.5" customHeight="1">
      <c r="A10" s="72">
        <v>5</v>
      </c>
      <c r="B10" s="141">
        <v>450</v>
      </c>
      <c r="C10" s="142" t="s">
        <v>25</v>
      </c>
      <c r="D10" s="142" t="s">
        <v>54</v>
      </c>
      <c r="E10" s="143" t="s">
        <v>21</v>
      </c>
      <c r="F10" s="144">
        <v>37947</v>
      </c>
    </row>
    <row r="11" spans="1:6" ht="16.5" customHeight="1">
      <c r="A11" s="72">
        <v>6</v>
      </c>
      <c r="B11" s="145">
        <v>451</v>
      </c>
      <c r="C11" s="146" t="s">
        <v>26</v>
      </c>
      <c r="D11" s="146" t="s">
        <v>54</v>
      </c>
      <c r="E11" s="147" t="s">
        <v>21</v>
      </c>
      <c r="F11" s="148">
        <v>37494</v>
      </c>
    </row>
    <row r="12" spans="1:6" ht="16.5" customHeight="1">
      <c r="A12" s="72">
        <v>7</v>
      </c>
      <c r="B12" s="141">
        <v>452</v>
      </c>
      <c r="C12" s="146" t="s">
        <v>27</v>
      </c>
      <c r="D12" s="146" t="s">
        <v>54</v>
      </c>
      <c r="E12" s="147" t="s">
        <v>21</v>
      </c>
      <c r="F12" s="148">
        <v>37471</v>
      </c>
    </row>
    <row r="13" spans="1:6" ht="16.5" customHeight="1" thickBot="1">
      <c r="A13" s="72">
        <v>8</v>
      </c>
      <c r="B13" s="149">
        <v>453</v>
      </c>
      <c r="C13" s="150" t="s">
        <v>28</v>
      </c>
      <c r="D13" s="150" t="s">
        <v>54</v>
      </c>
      <c r="E13" s="151" t="s">
        <v>21</v>
      </c>
      <c r="F13" s="152">
        <v>37519</v>
      </c>
    </row>
    <row r="14" spans="1:6" ht="16.5" customHeight="1">
      <c r="A14" s="72">
        <v>9</v>
      </c>
      <c r="B14" s="141">
        <v>590</v>
      </c>
      <c r="C14" s="142" t="s">
        <v>32</v>
      </c>
      <c r="D14" s="142" t="s">
        <v>33</v>
      </c>
      <c r="E14" s="143" t="s">
        <v>21</v>
      </c>
      <c r="F14" s="144">
        <v>37623</v>
      </c>
    </row>
    <row r="15" spans="1:6" ht="16.5" customHeight="1">
      <c r="A15" s="72">
        <v>10</v>
      </c>
      <c r="B15" s="145">
        <v>591</v>
      </c>
      <c r="C15" s="146" t="s">
        <v>34</v>
      </c>
      <c r="D15" s="142" t="s">
        <v>33</v>
      </c>
      <c r="E15" s="147" t="s">
        <v>21</v>
      </c>
      <c r="F15" s="148">
        <v>37263</v>
      </c>
    </row>
    <row r="16" spans="1:6" ht="16.5" customHeight="1">
      <c r="A16" s="72">
        <v>11</v>
      </c>
      <c r="B16" s="145">
        <v>592</v>
      </c>
      <c r="C16" s="146" t="s">
        <v>35</v>
      </c>
      <c r="D16" s="142" t="s">
        <v>33</v>
      </c>
      <c r="E16" s="147" t="s">
        <v>21</v>
      </c>
      <c r="F16" s="148">
        <v>37431</v>
      </c>
    </row>
    <row r="17" spans="1:6" ht="16.5" customHeight="1" thickBot="1">
      <c r="A17" s="72">
        <v>12</v>
      </c>
      <c r="B17" s="149">
        <v>593</v>
      </c>
      <c r="C17" s="150" t="s">
        <v>36</v>
      </c>
      <c r="D17" s="155" t="s">
        <v>33</v>
      </c>
      <c r="E17" s="151" t="s">
        <v>21</v>
      </c>
      <c r="F17" s="152" t="s">
        <v>37</v>
      </c>
    </row>
    <row r="18" spans="1:6" ht="16.5" customHeight="1">
      <c r="A18" s="72">
        <v>13</v>
      </c>
      <c r="B18" s="141">
        <v>390</v>
      </c>
      <c r="C18" s="142" t="s">
        <v>38</v>
      </c>
      <c r="D18" s="156" t="s">
        <v>55</v>
      </c>
      <c r="E18" s="143" t="s">
        <v>21</v>
      </c>
      <c r="F18" s="144">
        <v>37537</v>
      </c>
    </row>
    <row r="19" spans="1:6" ht="16.5" customHeight="1">
      <c r="A19" s="72">
        <v>14</v>
      </c>
      <c r="B19" s="145">
        <v>391</v>
      </c>
      <c r="C19" s="146" t="s">
        <v>39</v>
      </c>
      <c r="D19" s="142" t="s">
        <v>55</v>
      </c>
      <c r="E19" s="147" t="s">
        <v>21</v>
      </c>
      <c r="F19" s="148">
        <v>37274</v>
      </c>
    </row>
    <row r="20" spans="1:6" ht="16.5" customHeight="1">
      <c r="A20" s="72">
        <v>15</v>
      </c>
      <c r="B20" s="145">
        <v>392</v>
      </c>
      <c r="C20" s="146" t="s">
        <v>40</v>
      </c>
      <c r="D20" s="142" t="s">
        <v>55</v>
      </c>
      <c r="E20" s="147" t="s">
        <v>21</v>
      </c>
      <c r="F20" s="148">
        <v>37440</v>
      </c>
    </row>
    <row r="21" spans="1:6" ht="16.5" customHeight="1" thickBot="1">
      <c r="A21" s="72">
        <v>16</v>
      </c>
      <c r="B21" s="149">
        <v>393</v>
      </c>
      <c r="C21" s="150" t="s">
        <v>41</v>
      </c>
      <c r="D21" s="158" t="s">
        <v>55</v>
      </c>
      <c r="E21" s="151" t="s">
        <v>21</v>
      </c>
      <c r="F21" s="152">
        <v>37364</v>
      </c>
    </row>
    <row r="22" spans="1:6" ht="16.5" customHeight="1">
      <c r="A22" s="72">
        <v>17</v>
      </c>
      <c r="B22" s="129">
        <v>170</v>
      </c>
      <c r="C22" s="130" t="s">
        <v>42</v>
      </c>
      <c r="D22" s="130" t="s">
        <v>56</v>
      </c>
      <c r="E22" s="131" t="s">
        <v>21</v>
      </c>
      <c r="F22" s="132">
        <v>37839</v>
      </c>
    </row>
    <row r="23" spans="1:6" ht="16.5" customHeight="1">
      <c r="A23" s="72">
        <v>18</v>
      </c>
      <c r="B23" s="133">
        <v>171</v>
      </c>
      <c r="C23" s="134" t="s">
        <v>43</v>
      </c>
      <c r="D23" s="134" t="s">
        <v>56</v>
      </c>
      <c r="E23" s="135" t="s">
        <v>21</v>
      </c>
      <c r="F23" s="136">
        <v>37294</v>
      </c>
    </row>
    <row r="24" spans="1:6" ht="16.5" customHeight="1">
      <c r="A24" s="72">
        <v>19</v>
      </c>
      <c r="B24" s="133">
        <v>172</v>
      </c>
      <c r="C24" s="134" t="s">
        <v>44</v>
      </c>
      <c r="D24" s="134" t="s">
        <v>56</v>
      </c>
      <c r="E24" s="135" t="s">
        <v>21</v>
      </c>
      <c r="F24" s="136">
        <v>37258</v>
      </c>
    </row>
    <row r="25" spans="1:6" ht="16.5" customHeight="1" thickBot="1">
      <c r="A25" s="72">
        <v>20</v>
      </c>
      <c r="B25" s="137">
        <v>173</v>
      </c>
      <c r="C25" s="138" t="s">
        <v>45</v>
      </c>
      <c r="D25" s="138" t="s">
        <v>56</v>
      </c>
      <c r="E25" s="139" t="s">
        <v>21</v>
      </c>
      <c r="F25" s="140">
        <v>37517</v>
      </c>
    </row>
    <row r="26" spans="1:6" ht="16.5" customHeight="1">
      <c r="A26" s="72">
        <v>21</v>
      </c>
      <c r="B26" s="141">
        <v>340</v>
      </c>
      <c r="C26" s="142" t="s">
        <v>46</v>
      </c>
      <c r="D26" s="142" t="s">
        <v>57</v>
      </c>
      <c r="E26" s="143" t="s">
        <v>21</v>
      </c>
      <c r="F26" s="148">
        <v>37413</v>
      </c>
    </row>
    <row r="27" spans="1:6" ht="16.5" customHeight="1">
      <c r="A27" s="72">
        <v>22</v>
      </c>
      <c r="B27" s="145">
        <v>341</v>
      </c>
      <c r="C27" s="146" t="s">
        <v>47</v>
      </c>
      <c r="D27" s="146" t="s">
        <v>57</v>
      </c>
      <c r="E27" s="147" t="s">
        <v>21</v>
      </c>
      <c r="F27" s="166">
        <v>37257</v>
      </c>
    </row>
    <row r="28" spans="1:6" ht="16.5" customHeight="1">
      <c r="A28" s="72">
        <v>23</v>
      </c>
      <c r="B28" s="145">
        <v>342</v>
      </c>
      <c r="C28" s="146" t="s">
        <v>48</v>
      </c>
      <c r="D28" s="146" t="s">
        <v>57</v>
      </c>
      <c r="E28" s="147" t="s">
        <v>21</v>
      </c>
      <c r="F28" s="148">
        <v>37438</v>
      </c>
    </row>
    <row r="29" spans="1:6" ht="16.5" customHeight="1" thickBot="1">
      <c r="A29" s="72">
        <v>24</v>
      </c>
      <c r="B29" s="141">
        <v>344</v>
      </c>
      <c r="C29" s="142" t="s">
        <v>64</v>
      </c>
      <c r="D29" s="142" t="s">
        <v>57</v>
      </c>
      <c r="E29" s="143" t="s">
        <v>21</v>
      </c>
      <c r="F29" s="144">
        <v>37509</v>
      </c>
    </row>
    <row r="30" spans="1:6" ht="16.5" customHeight="1">
      <c r="A30" s="72">
        <v>25</v>
      </c>
      <c r="B30" s="141">
        <v>430</v>
      </c>
      <c r="C30" s="142" t="s">
        <v>49</v>
      </c>
      <c r="D30" s="156" t="s">
        <v>58</v>
      </c>
      <c r="E30" s="143" t="s">
        <v>21</v>
      </c>
      <c r="F30" s="144">
        <v>37278</v>
      </c>
    </row>
    <row r="31" spans="1:6" ht="16.5" customHeight="1">
      <c r="A31" s="72">
        <v>26</v>
      </c>
      <c r="B31" s="145">
        <v>431</v>
      </c>
      <c r="C31" s="146" t="s">
        <v>50</v>
      </c>
      <c r="D31" s="146" t="s">
        <v>58</v>
      </c>
      <c r="E31" s="147" t="s">
        <v>21</v>
      </c>
      <c r="F31" s="148">
        <v>37337</v>
      </c>
    </row>
    <row r="32" spans="1:6" ht="16.5" customHeight="1">
      <c r="A32" s="72">
        <v>27</v>
      </c>
      <c r="B32" s="145">
        <v>432</v>
      </c>
      <c r="C32" s="146" t="s">
        <v>51</v>
      </c>
      <c r="D32" s="146" t="s">
        <v>58</v>
      </c>
      <c r="E32" s="147" t="s">
        <v>21</v>
      </c>
      <c r="F32" s="148">
        <v>37291</v>
      </c>
    </row>
    <row r="33" spans="1:6" ht="16.5" customHeight="1" thickBot="1">
      <c r="A33" s="72">
        <v>28</v>
      </c>
      <c r="B33" s="149">
        <v>433</v>
      </c>
      <c r="C33" s="150" t="s">
        <v>52</v>
      </c>
      <c r="D33" s="150" t="s">
        <v>58</v>
      </c>
      <c r="E33" s="151" t="s">
        <v>21</v>
      </c>
      <c r="F33" s="152">
        <v>37490</v>
      </c>
    </row>
    <row r="34" spans="1:6" ht="16.5" customHeight="1">
      <c r="A34" s="72">
        <v>29</v>
      </c>
      <c r="B34" s="141">
        <v>160</v>
      </c>
      <c r="C34" s="154" t="s">
        <v>60</v>
      </c>
      <c r="D34" s="142" t="s">
        <v>59</v>
      </c>
      <c r="E34" s="143" t="s">
        <v>21</v>
      </c>
      <c r="F34" s="153">
        <v>37408</v>
      </c>
    </row>
    <row r="35" spans="1:6" ht="16.5" customHeight="1">
      <c r="A35" s="72">
        <v>30</v>
      </c>
      <c r="B35" s="145">
        <v>161</v>
      </c>
      <c r="C35" s="154" t="s">
        <v>61</v>
      </c>
      <c r="D35" s="142" t="s">
        <v>59</v>
      </c>
      <c r="E35" s="147" t="s">
        <v>21</v>
      </c>
      <c r="F35" s="153">
        <v>37506</v>
      </c>
    </row>
    <row r="36" spans="1:6" ht="16.5" customHeight="1">
      <c r="A36" s="72">
        <v>31</v>
      </c>
      <c r="B36" s="145">
        <v>162</v>
      </c>
      <c r="C36" s="154" t="s">
        <v>62</v>
      </c>
      <c r="D36" s="142" t="s">
        <v>59</v>
      </c>
      <c r="E36" s="147" t="s">
        <v>21</v>
      </c>
      <c r="F36" s="153">
        <v>37281</v>
      </c>
    </row>
    <row r="37" spans="1:6" ht="16.5" customHeight="1" thickBot="1">
      <c r="A37" s="72">
        <v>32</v>
      </c>
      <c r="B37" s="149">
        <v>163</v>
      </c>
      <c r="C37" s="157" t="s">
        <v>63</v>
      </c>
      <c r="D37" s="158" t="s">
        <v>59</v>
      </c>
      <c r="E37" s="151" t="s">
        <v>21</v>
      </c>
      <c r="F37" s="159">
        <v>37822</v>
      </c>
    </row>
    <row r="38" spans="1:6" ht="16.5" customHeight="1">
      <c r="A38" s="72">
        <v>33</v>
      </c>
      <c r="B38" s="121"/>
      <c r="C38" s="117"/>
      <c r="D38" s="118"/>
      <c r="E38" s="83"/>
      <c r="F38" s="84"/>
    </row>
    <row r="39" spans="1:6" ht="16.5" customHeight="1">
      <c r="A39" s="72">
        <v>34</v>
      </c>
      <c r="B39" s="119"/>
      <c r="C39" s="113"/>
      <c r="D39" s="114"/>
      <c r="E39" s="75"/>
      <c r="F39" s="76"/>
    </row>
    <row r="40" spans="1:6" ht="16.5" customHeight="1">
      <c r="A40" s="72">
        <v>35</v>
      </c>
      <c r="B40" s="119"/>
      <c r="C40" s="113"/>
      <c r="D40" s="114"/>
      <c r="E40" s="75"/>
      <c r="F40" s="76"/>
    </row>
    <row r="41" spans="1:6" ht="16.5" customHeight="1" thickBot="1">
      <c r="A41" s="72">
        <v>36</v>
      </c>
      <c r="B41" s="120"/>
      <c r="C41" s="115"/>
      <c r="D41" s="116"/>
      <c r="E41" s="79"/>
      <c r="F41" s="80"/>
    </row>
    <row r="42" spans="1:6" ht="16.5" customHeight="1">
      <c r="A42" s="72">
        <v>37</v>
      </c>
      <c r="B42" s="121"/>
      <c r="C42" s="117"/>
      <c r="D42" s="118"/>
      <c r="E42" s="83"/>
      <c r="F42" s="84"/>
    </row>
    <row r="43" spans="1:6" ht="16.5" customHeight="1">
      <c r="A43" s="72">
        <v>38</v>
      </c>
      <c r="B43" s="119"/>
      <c r="C43" s="73"/>
      <c r="D43" s="74"/>
      <c r="E43" s="75"/>
      <c r="F43" s="76"/>
    </row>
    <row r="44" spans="1:6" ht="16.5" customHeight="1">
      <c r="A44" s="72">
        <v>39</v>
      </c>
      <c r="B44" s="119"/>
      <c r="C44" s="73"/>
      <c r="D44" s="74"/>
      <c r="E44" s="75"/>
      <c r="F44" s="76"/>
    </row>
    <row r="45" spans="1:6" ht="16.5" customHeight="1" thickBot="1">
      <c r="A45" s="72">
        <v>40</v>
      </c>
      <c r="B45" s="120"/>
      <c r="C45" s="77"/>
      <c r="D45" s="78"/>
      <c r="E45" s="79"/>
      <c r="F45" s="80"/>
    </row>
    <row r="46" spans="1:6" ht="16.5" customHeight="1">
      <c r="A46" s="72">
        <v>41</v>
      </c>
      <c r="B46" s="121"/>
      <c r="C46" s="81"/>
      <c r="D46" s="82"/>
      <c r="E46" s="83"/>
      <c r="F46" s="84"/>
    </row>
    <row r="47" spans="1:6" ht="16.5" customHeight="1">
      <c r="A47" s="72">
        <v>42</v>
      </c>
      <c r="B47" s="119"/>
      <c r="C47" s="73"/>
      <c r="D47" s="74"/>
      <c r="E47" s="75"/>
      <c r="F47" s="76"/>
    </row>
    <row r="48" spans="1:6" ht="16.5" customHeight="1">
      <c r="A48" s="72">
        <v>43</v>
      </c>
      <c r="B48" s="119"/>
      <c r="C48" s="73"/>
      <c r="D48" s="74"/>
      <c r="E48" s="75"/>
      <c r="F48" s="76"/>
    </row>
    <row r="49" spans="1:6" ht="16.5" customHeight="1" thickBot="1">
      <c r="A49" s="72">
        <v>44</v>
      </c>
      <c r="B49" s="120"/>
      <c r="C49" s="77"/>
      <c r="D49" s="78"/>
      <c r="E49" s="79"/>
      <c r="F49" s="80"/>
    </row>
    <row r="50" spans="1:6" ht="16.5" customHeight="1">
      <c r="A50" s="72">
        <v>45</v>
      </c>
      <c r="B50" s="121"/>
      <c r="C50" s="81"/>
      <c r="D50" s="82"/>
      <c r="E50" s="83"/>
      <c r="F50" s="84"/>
    </row>
    <row r="51" spans="1:6" ht="16.5" customHeight="1">
      <c r="A51" s="72">
        <v>46</v>
      </c>
      <c r="B51" s="119"/>
      <c r="C51" s="73"/>
      <c r="D51" s="74"/>
      <c r="E51" s="75"/>
      <c r="F51" s="76"/>
    </row>
    <row r="52" spans="1:6" ht="16.5" customHeight="1">
      <c r="A52" s="72">
        <v>47</v>
      </c>
      <c r="B52" s="119"/>
      <c r="C52" s="73"/>
      <c r="D52" s="74"/>
      <c r="E52" s="75"/>
      <c r="F52" s="76"/>
    </row>
    <row r="53" spans="1:6" ht="16.5" customHeight="1" thickBot="1">
      <c r="A53" s="72">
        <v>48</v>
      </c>
      <c r="B53" s="120"/>
      <c r="C53" s="77"/>
      <c r="D53" s="78"/>
      <c r="E53" s="79"/>
      <c r="F53" s="80"/>
    </row>
    <row r="54" spans="1:6" ht="16.5" customHeight="1">
      <c r="A54" s="72">
        <v>49</v>
      </c>
      <c r="B54" s="121"/>
      <c r="C54" s="81"/>
      <c r="D54" s="82"/>
      <c r="E54" s="83"/>
      <c r="F54" s="84"/>
    </row>
    <row r="55" spans="1:6" ht="16.5" customHeight="1">
      <c r="A55" s="72">
        <v>50</v>
      </c>
      <c r="B55" s="119"/>
      <c r="C55" s="73"/>
      <c r="D55" s="74"/>
      <c r="E55" s="75"/>
      <c r="F55" s="76"/>
    </row>
    <row r="56" spans="1:6" ht="16.5" customHeight="1">
      <c r="A56" s="72">
        <v>51</v>
      </c>
      <c r="B56" s="119"/>
      <c r="C56" s="73"/>
      <c r="D56" s="74"/>
      <c r="E56" s="75"/>
      <c r="F56" s="76"/>
    </row>
    <row r="57" spans="1:6" ht="16.5" customHeight="1" thickBot="1">
      <c r="A57" s="72">
        <v>52</v>
      </c>
      <c r="B57" s="120"/>
      <c r="C57" s="77"/>
      <c r="D57" s="78"/>
      <c r="E57" s="79"/>
      <c r="F57" s="80"/>
    </row>
    <row r="58" spans="1:6" ht="16.5" customHeight="1">
      <c r="A58" s="72">
        <v>53</v>
      </c>
      <c r="B58" s="121"/>
      <c r="C58" s="81"/>
      <c r="D58" s="82"/>
      <c r="E58" s="83"/>
      <c r="F58" s="84"/>
    </row>
    <row r="59" spans="1:6" ht="16.5" customHeight="1">
      <c r="A59" s="72">
        <v>54</v>
      </c>
      <c r="B59" s="119"/>
      <c r="C59" s="73"/>
      <c r="D59" s="74"/>
      <c r="E59" s="75"/>
      <c r="F59" s="76"/>
    </row>
    <row r="60" spans="1:6" ht="16.5" customHeight="1">
      <c r="A60" s="72">
        <v>55</v>
      </c>
      <c r="B60" s="119"/>
      <c r="C60" s="73"/>
      <c r="D60" s="74"/>
      <c r="E60" s="75"/>
      <c r="F60" s="76"/>
    </row>
    <row r="61" spans="1:6" ht="16.5" customHeight="1" thickBot="1">
      <c r="A61" s="72">
        <v>56</v>
      </c>
      <c r="B61" s="120"/>
      <c r="C61" s="77"/>
      <c r="D61" s="78"/>
      <c r="E61" s="79"/>
      <c r="F61" s="80"/>
    </row>
    <row r="62" spans="1:6" ht="16.5" customHeight="1">
      <c r="A62" s="72">
        <v>57</v>
      </c>
      <c r="B62" s="121"/>
      <c r="C62" s="81"/>
      <c r="D62" s="82"/>
      <c r="E62" s="83"/>
      <c r="F62" s="84"/>
    </row>
    <row r="63" spans="1:6" ht="16.5" customHeight="1">
      <c r="A63" s="72">
        <v>58</v>
      </c>
      <c r="B63" s="119"/>
      <c r="C63" s="73"/>
      <c r="D63" s="74"/>
      <c r="E63" s="75"/>
      <c r="F63" s="76"/>
    </row>
    <row r="64" spans="1:6" ht="16.5" customHeight="1">
      <c r="A64" s="72">
        <v>59</v>
      </c>
      <c r="B64" s="119"/>
      <c r="C64" s="73"/>
      <c r="D64" s="74"/>
      <c r="E64" s="75"/>
      <c r="F64" s="76"/>
    </row>
    <row r="65" spans="1:6" ht="16.5" customHeight="1" thickBot="1">
      <c r="A65" s="72">
        <v>60</v>
      </c>
      <c r="B65" s="120"/>
      <c r="C65" s="77"/>
      <c r="D65" s="78"/>
      <c r="E65" s="79"/>
      <c r="F65" s="80"/>
    </row>
    <row r="66" spans="1:6" ht="16.5" customHeight="1">
      <c r="A66" s="72">
        <v>61</v>
      </c>
      <c r="B66" s="121"/>
      <c r="C66" s="81"/>
      <c r="D66" s="82"/>
      <c r="E66" s="83"/>
      <c r="F66" s="84"/>
    </row>
    <row r="67" spans="1:6" ht="16.5" customHeight="1">
      <c r="A67" s="72">
        <v>62</v>
      </c>
      <c r="B67" s="119"/>
      <c r="C67" s="73"/>
      <c r="D67" s="74"/>
      <c r="E67" s="75"/>
      <c r="F67" s="76"/>
    </row>
    <row r="68" spans="1:6" ht="16.5" customHeight="1">
      <c r="A68" s="72">
        <v>63</v>
      </c>
      <c r="B68" s="119"/>
      <c r="C68" s="73"/>
      <c r="D68" s="74"/>
      <c r="E68" s="75"/>
      <c r="F68" s="76"/>
    </row>
    <row r="69" spans="1:6" ht="16.5" customHeight="1" thickBot="1">
      <c r="A69" s="72">
        <v>64</v>
      </c>
      <c r="B69" s="120"/>
      <c r="C69" s="77"/>
      <c r="D69" s="78"/>
      <c r="E69" s="79"/>
      <c r="F69" s="80"/>
    </row>
    <row r="70" spans="1:6" ht="16.5" customHeight="1">
      <c r="A70" s="72">
        <v>65</v>
      </c>
      <c r="B70" s="121"/>
      <c r="C70" s="81"/>
      <c r="D70" s="82"/>
      <c r="E70" s="83"/>
      <c r="F70" s="84"/>
    </row>
    <row r="71" spans="1:6" ht="16.5" customHeight="1">
      <c r="A71" s="72">
        <v>66</v>
      </c>
      <c r="B71" s="119"/>
      <c r="C71" s="73"/>
      <c r="D71" s="74"/>
      <c r="E71" s="75"/>
      <c r="F71" s="76"/>
    </row>
    <row r="72" spans="1:6" ht="16.5" customHeight="1">
      <c r="A72" s="72">
        <v>67</v>
      </c>
      <c r="B72" s="119"/>
      <c r="C72" s="73"/>
      <c r="D72" s="74"/>
      <c r="E72" s="75"/>
      <c r="F72" s="76"/>
    </row>
    <row r="73" spans="1:6" ht="16.5" customHeight="1" thickBot="1">
      <c r="A73" s="72">
        <v>68</v>
      </c>
      <c r="B73" s="120"/>
      <c r="C73" s="77"/>
      <c r="D73" s="78"/>
      <c r="E73" s="79"/>
      <c r="F73" s="80"/>
    </row>
    <row r="74" spans="1:6" ht="16.5" customHeight="1">
      <c r="A74" s="72">
        <v>69</v>
      </c>
      <c r="B74" s="121"/>
      <c r="C74" s="81"/>
      <c r="D74" s="82"/>
      <c r="E74" s="83"/>
      <c r="F74" s="84"/>
    </row>
    <row r="75" spans="1:6" ht="16.5" customHeight="1">
      <c r="A75" s="72">
        <v>70</v>
      </c>
      <c r="B75" s="119"/>
      <c r="C75" s="73"/>
      <c r="D75" s="74"/>
      <c r="E75" s="75"/>
      <c r="F75" s="76"/>
    </row>
    <row r="76" spans="1:6" ht="16.5" customHeight="1">
      <c r="A76" s="72">
        <v>71</v>
      </c>
      <c r="B76" s="119"/>
      <c r="C76" s="73"/>
      <c r="D76" s="74"/>
      <c r="E76" s="75"/>
      <c r="F76" s="76"/>
    </row>
    <row r="77" spans="1:6" ht="16.5" customHeight="1" thickBot="1">
      <c r="A77" s="72">
        <v>72</v>
      </c>
      <c r="B77" s="120"/>
      <c r="C77" s="77"/>
      <c r="D77" s="78"/>
      <c r="E77" s="79"/>
      <c r="F77" s="80"/>
    </row>
    <row r="78" spans="1:6" ht="16.5" customHeight="1">
      <c r="A78" s="72">
        <v>73</v>
      </c>
      <c r="B78" s="121"/>
      <c r="C78" s="81"/>
      <c r="D78" s="82"/>
      <c r="E78" s="83"/>
      <c r="F78" s="84"/>
    </row>
    <row r="79" spans="1:6" ht="16.5" customHeight="1">
      <c r="A79" s="72">
        <v>74</v>
      </c>
      <c r="B79" s="119"/>
      <c r="C79" s="73"/>
      <c r="D79" s="74"/>
      <c r="E79" s="75"/>
      <c r="F79" s="76"/>
    </row>
    <row r="80" spans="1:6" ht="16.5" customHeight="1">
      <c r="A80" s="72">
        <v>75</v>
      </c>
      <c r="B80" s="119"/>
      <c r="C80" s="73"/>
      <c r="D80" s="74"/>
      <c r="E80" s="75"/>
      <c r="F80" s="76"/>
    </row>
    <row r="81" spans="1:6" ht="16.5" customHeight="1" thickBot="1">
      <c r="A81" s="72">
        <v>76</v>
      </c>
      <c r="B81" s="120"/>
      <c r="C81" s="77"/>
      <c r="D81" s="78"/>
      <c r="E81" s="79"/>
      <c r="F81" s="80"/>
    </row>
    <row r="82" spans="1:6" ht="16.5" customHeight="1">
      <c r="A82" s="72">
        <v>77</v>
      </c>
      <c r="B82" s="121"/>
      <c r="C82" s="81"/>
      <c r="D82" s="82"/>
      <c r="E82" s="83"/>
      <c r="F82" s="84"/>
    </row>
    <row r="83" spans="1:6" ht="16.5" customHeight="1">
      <c r="A83" s="72">
        <v>78</v>
      </c>
      <c r="B83" s="119"/>
      <c r="C83" s="73"/>
      <c r="D83" s="74"/>
      <c r="E83" s="75"/>
      <c r="F83" s="76"/>
    </row>
    <row r="84" spans="1:6" ht="16.5" customHeight="1">
      <c r="A84" s="72">
        <v>79</v>
      </c>
      <c r="B84" s="119"/>
      <c r="C84" s="73"/>
      <c r="D84" s="74"/>
      <c r="E84" s="75"/>
      <c r="F84" s="76"/>
    </row>
    <row r="85" spans="1:6" ht="16.5" customHeight="1" thickBot="1">
      <c r="A85" s="72">
        <v>80</v>
      </c>
      <c r="B85" s="120"/>
      <c r="C85" s="77"/>
      <c r="D85" s="78"/>
      <c r="E85" s="79"/>
      <c r="F85" s="80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5" operator="between" stopIfTrue="1">
      <formula>35431</formula>
      <formula>36160</formula>
    </cfRule>
  </conditionalFormatting>
  <conditionalFormatting sqref="B6:B85">
    <cfRule type="duplicateValues" priority="184" dxfId="16" stopIfTrue="1">
      <formula>AND(COUNTIF($B$6:$B$85,B6)&gt;1,NOT(ISBLANK(B6)))</formula>
    </cfRule>
  </conditionalFormatting>
  <conditionalFormatting sqref="C6:C85">
    <cfRule type="duplicateValues" priority="185" dxfId="16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24" customWidth="1"/>
    <col min="8" max="8" width="6.75390625" style="36" customWidth="1"/>
    <col min="9" max="16384" width="9.125" style="36" customWidth="1"/>
  </cols>
  <sheetData>
    <row r="1" spans="1:10" ht="33.75" customHeight="1">
      <c r="A1" s="192" t="str">
        <f>KAPAK!A2</f>
        <v>Türkiye Atletizm Federasyonu
Kütahya Atletizm İl Temsilciliği</v>
      </c>
      <c r="B1" s="192"/>
      <c r="C1" s="192"/>
      <c r="D1" s="192"/>
      <c r="E1" s="192"/>
      <c r="F1" s="192"/>
      <c r="G1" s="192"/>
      <c r="H1" s="192"/>
      <c r="J1" s="37"/>
    </row>
    <row r="2" spans="1:8" ht="15.75">
      <c r="A2" s="193" t="str">
        <f>KAPAK!B24</f>
        <v>Atletizm Geliştirme Projesi 9.Bölge Kros Yarışmaları</v>
      </c>
      <c r="B2" s="193"/>
      <c r="C2" s="193"/>
      <c r="D2" s="193"/>
      <c r="E2" s="193"/>
      <c r="F2" s="193"/>
      <c r="G2" s="193"/>
      <c r="H2" s="193"/>
    </row>
    <row r="3" spans="1:9" ht="14.25">
      <c r="A3" s="194" t="str">
        <f>KAPAK!B27</f>
        <v>Kütahya</v>
      </c>
      <c r="B3" s="194"/>
      <c r="C3" s="194"/>
      <c r="D3" s="194"/>
      <c r="E3" s="194"/>
      <c r="F3" s="194"/>
      <c r="G3" s="194"/>
      <c r="H3" s="194"/>
      <c r="I3" s="38"/>
    </row>
    <row r="4" spans="1:8" ht="15.75" customHeight="1">
      <c r="A4" s="191" t="str">
        <f>KAPAK!B26</f>
        <v>2002-2003 Doğumlu Kızlar</v>
      </c>
      <c r="B4" s="191"/>
      <c r="C4" s="191"/>
      <c r="D4" s="51" t="str">
        <f>KAPAK!B25</f>
        <v>1500 Metre</v>
      </c>
      <c r="E4" s="52"/>
      <c r="F4" s="195">
        <f>KAPAK!B28</f>
        <v>41754.458333333336</v>
      </c>
      <c r="G4" s="195"/>
      <c r="H4" s="195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2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430</v>
      </c>
      <c r="C6" s="46" t="str">
        <f>IF(ISERROR(VLOOKUP(B6,'START LİSTE'!$B$6:$F$1042,2,0)),"",VLOOKUP(B6,'START LİSTE'!$B$6:$F$1042,2,0))</f>
        <v>HACER YILMAZ</v>
      </c>
      <c r="D6" s="46" t="str">
        <f>IF(ISERROR(VLOOKUP(B6,'START LİSTE'!$B$6:$F$1042,3,0)),"",VLOOKUP(B6,'START LİSTE'!$B$6:$F$1042,3,0))</f>
        <v>KÜTAHYA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37278</v>
      </c>
      <c r="G6" s="123">
        <v>442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344</v>
      </c>
      <c r="C7" s="46" t="str">
        <f>IF(ISERROR(VLOOKUP(B7,'START LİSTE'!$B$6:$F$1042,2,0)),"",VLOOKUP(B7,'START LİSTE'!$B$6:$F$1042,2,0))</f>
        <v>MERCAN AKSOY</v>
      </c>
      <c r="D7" s="46" t="str">
        <f>IF(ISERROR(VLOOKUP(B7,'START LİSTE'!$B$6:$F$1042,3,0)),"",VLOOKUP(B7,'START LİSTE'!$B$6:$F$1042,3,0))</f>
        <v>İSTANBUL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37509</v>
      </c>
      <c r="G7" s="123">
        <v>453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160</v>
      </c>
      <c r="C8" s="46" t="str">
        <f>IF(ISERROR(VLOOKUP(B8,'START LİSTE'!$B$6:$F$1042,2,0)),"",VLOOKUP(B8,'START LİSTE'!$B$6:$F$1042,2,0))</f>
        <v>PERVİN MİRAY KUTLAY</v>
      </c>
      <c r="D8" s="46" t="str">
        <f>IF(ISERROR(VLOOKUP(B8,'START LİSTE'!$B$6:$F$1042,3,0)),"",VLOOKUP(B8,'START LİSTE'!$B$6:$F$1042,3,0))</f>
        <v>BURSA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37408</v>
      </c>
      <c r="G8" s="123">
        <v>454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170</v>
      </c>
      <c r="C9" s="46" t="str">
        <f>IF(ISERROR(VLOOKUP(B9,'START LİSTE'!$B$6:$F$1042,2,0)),"",VLOOKUP(B9,'START LİSTE'!$B$6:$F$1042,2,0))</f>
        <v>ASYA YAVAŞ</v>
      </c>
      <c r="D9" s="46" t="str">
        <f>IF(ISERROR(VLOOKUP(B9,'START LİSTE'!$B$6:$F$1042,3,0)),"",VLOOKUP(B9,'START LİSTE'!$B$6:$F$1042,3,0))</f>
        <v>ÇANAKKALE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37839</v>
      </c>
      <c r="G9" s="123">
        <v>455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340</v>
      </c>
      <c r="C10" s="46" t="str">
        <f>IF(ISERROR(VLOOKUP(B10,'START LİSTE'!$B$6:$F$1042,2,0)),"",VLOOKUP(B10,'START LİSTE'!$B$6:$F$1042,2,0))</f>
        <v>HURİYE ETLAR</v>
      </c>
      <c r="D10" s="46" t="str">
        <f>IF(ISERROR(VLOOKUP(B10,'START LİSTE'!$B$6:$F$1042,3,0)),"",VLOOKUP(B10,'START LİSTE'!$B$6:$F$1042,3,0))</f>
        <v>İSTANBUL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37413</v>
      </c>
      <c r="G10" s="123">
        <v>456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341</v>
      </c>
      <c r="C11" s="46" t="str">
        <f>IF(ISERROR(VLOOKUP(B11,'START LİSTE'!$B$6:$F$1042,2,0)),"",VLOOKUP(B11,'START LİSTE'!$B$6:$F$1042,2,0))</f>
        <v>AYŞEGÜL KULTAR</v>
      </c>
      <c r="D11" s="46" t="str">
        <f>IF(ISERROR(VLOOKUP(B11,'START LİSTE'!$B$6:$F$1042,3,0)),"",VLOOKUP(B11,'START LİSTE'!$B$6:$F$1042,3,0))</f>
        <v>İSTANBUL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37257</v>
      </c>
      <c r="G11" s="123">
        <v>501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431</v>
      </c>
      <c r="C12" s="46" t="str">
        <f>IF(ISERROR(VLOOKUP(B12,'START LİSTE'!$B$6:$F$1042,2,0)),"",VLOOKUP(B12,'START LİSTE'!$B$6:$F$1042,2,0))</f>
        <v>SONGÜL DAĞ</v>
      </c>
      <c r="D12" s="46" t="str">
        <f>IF(ISERROR(VLOOKUP(B12,'START LİSTE'!$B$6:$F$1042,3,0)),"",VLOOKUP(B12,'START LİSTE'!$B$6:$F$1042,3,0))</f>
        <v>KÜTAHYA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37337</v>
      </c>
      <c r="G12" s="123">
        <v>503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433</v>
      </c>
      <c r="C13" s="46" t="str">
        <f>IF(ISERROR(VLOOKUP(B13,'START LİSTE'!$B$6:$F$1042,2,0)),"",VLOOKUP(B13,'START LİSTE'!$B$6:$F$1042,2,0))</f>
        <v>TUĞBA KARAKILINÇ</v>
      </c>
      <c r="D13" s="46" t="str">
        <f>IF(ISERROR(VLOOKUP(B13,'START LİSTE'!$B$6:$F$1042,3,0)),"",VLOOKUP(B13,'START LİSTE'!$B$6:$F$1042,3,0))</f>
        <v>KÜTAHYA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37490</v>
      </c>
      <c r="G13" s="123">
        <v>504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161</v>
      </c>
      <c r="C14" s="46" t="str">
        <f>IF(ISERROR(VLOOKUP(B14,'START LİSTE'!$B$6:$F$1042,2,0)),"",VLOOKUP(B14,'START LİSTE'!$B$6:$F$1042,2,0))</f>
        <v>DİLEK ÖZDEMİR</v>
      </c>
      <c r="D14" s="46" t="str">
        <f>IF(ISERROR(VLOOKUP(B14,'START LİSTE'!$B$6:$F$1042,3,0)),"",VLOOKUP(B14,'START LİSTE'!$B$6:$F$1042,3,0))</f>
        <v>BURSA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37506</v>
      </c>
      <c r="G14" s="123">
        <v>507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432</v>
      </c>
      <c r="C15" s="46" t="str">
        <f>IF(ISERROR(VLOOKUP(B15,'START LİSTE'!$B$6:$F$1042,2,0)),"",VLOOKUP(B15,'START LİSTE'!$B$6:$F$1042,2,0))</f>
        <v>SİNEM ŞAHİN</v>
      </c>
      <c r="D15" s="46" t="str">
        <f>IF(ISERROR(VLOOKUP(B15,'START LİSTE'!$B$6:$F$1042,3,0)),"",VLOOKUP(B15,'START LİSTE'!$B$6:$F$1042,3,0))</f>
        <v>KÜTAHYA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37291</v>
      </c>
      <c r="G15" s="123">
        <v>507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163</v>
      </c>
      <c r="C16" s="46" t="str">
        <f>IF(ISERROR(VLOOKUP(B16,'START LİSTE'!$B$6:$F$1042,2,0)),"",VLOOKUP(B16,'START LİSTE'!$B$6:$F$1042,2,0))</f>
        <v>MERVE ATAÇ</v>
      </c>
      <c r="D16" s="46" t="str">
        <f>IF(ISERROR(VLOOKUP(B16,'START LİSTE'!$B$6:$F$1042,3,0)),"",VLOOKUP(B16,'START LİSTE'!$B$6:$F$1042,3,0))</f>
        <v>BURSA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37822</v>
      </c>
      <c r="G16" s="123"/>
      <c r="H16" s="49">
        <f t="shared" si="1"/>
        <v>11</v>
      </c>
    </row>
    <row r="17" spans="1:8" ht="18" customHeight="1">
      <c r="A17" s="44">
        <f t="shared" si="0"/>
        <v>12</v>
      </c>
      <c r="B17" s="45">
        <v>162</v>
      </c>
      <c r="C17" s="46" t="str">
        <f>IF(ISERROR(VLOOKUP(B17,'START LİSTE'!$B$6:$F$1042,2,0)),"",VLOOKUP(B17,'START LİSTE'!$B$6:$F$1042,2,0))</f>
        <v>MERVE DURAK</v>
      </c>
      <c r="D17" s="46" t="str">
        <f>IF(ISERROR(VLOOKUP(B17,'START LİSTE'!$B$6:$F$1042,3,0)),"",VLOOKUP(B17,'START LİSTE'!$B$6:$F$1042,3,0))</f>
        <v>BURSA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37281</v>
      </c>
      <c r="G17" s="123"/>
      <c r="H17" s="49">
        <f t="shared" si="1"/>
        <v>12</v>
      </c>
    </row>
    <row r="18" spans="1:8" ht="18" customHeight="1">
      <c r="A18" s="44">
        <f t="shared" si="0"/>
        <v>13</v>
      </c>
      <c r="B18" s="45">
        <v>342</v>
      </c>
      <c r="C18" s="46" t="str">
        <f>IF(ISERROR(VLOOKUP(B18,'START LİSTE'!$B$6:$F$1042,2,0)),"",VLOOKUP(B18,'START LİSTE'!$B$6:$F$1042,2,0))</f>
        <v>CEYLAN SÖNMEZ</v>
      </c>
      <c r="D18" s="46" t="str">
        <f>IF(ISERROR(VLOOKUP(B18,'START LİSTE'!$B$6:$F$1042,3,0)),"",VLOOKUP(B18,'START LİSTE'!$B$6:$F$1042,3,0))</f>
        <v>İSTANBUL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37438</v>
      </c>
      <c r="G18" s="123"/>
      <c r="H18" s="49">
        <f t="shared" si="1"/>
        <v>13</v>
      </c>
    </row>
    <row r="19" spans="1:8" ht="18" customHeight="1">
      <c r="A19" s="44">
        <f t="shared" si="0"/>
        <v>14</v>
      </c>
      <c r="B19" s="45">
        <v>450</v>
      </c>
      <c r="C19" s="46" t="str">
        <f>IF(ISERROR(VLOOKUP(B19,'START LİSTE'!$B$6:$F$1042,2,0)),"",VLOOKUP(B19,'START LİSTE'!$B$6:$F$1042,2,0))</f>
        <v>SEVİM TAPAN</v>
      </c>
      <c r="D19" s="46" t="str">
        <f>IF(ISERROR(VLOOKUP(B19,'START LİSTE'!$B$6:$F$1042,3,0)),"",VLOOKUP(B19,'START LİSTE'!$B$6:$F$1042,3,0))</f>
        <v>MANİSA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37947</v>
      </c>
      <c r="G19" s="123"/>
      <c r="H19" s="49">
        <f t="shared" si="1"/>
        <v>14</v>
      </c>
    </row>
    <row r="20" spans="1:8" ht="18" customHeight="1">
      <c r="A20" s="44">
        <f t="shared" si="0"/>
        <v>15</v>
      </c>
      <c r="B20" s="45">
        <v>102</v>
      </c>
      <c r="C20" s="46" t="str">
        <f>IF(ISERROR(VLOOKUP(B20,'START LİSTE'!$B$6:$F$1042,2,0)),"",VLOOKUP(B20,'START LİSTE'!$B$6:$F$1042,2,0))</f>
        <v>FADİME DAL</v>
      </c>
      <c r="D20" s="46" t="str">
        <f>IF(ISERROR(VLOOKUP(B20,'START LİSTE'!$B$6:$F$1042,3,0)),"",VLOOKUP(B20,'START LİSTE'!$B$6:$F$1042,3,0))</f>
        <v>BALIKESİR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37316</v>
      </c>
      <c r="G20" s="123"/>
      <c r="H20" s="49">
        <f t="shared" si="1"/>
        <v>15</v>
      </c>
    </row>
    <row r="21" spans="1:8" ht="18" customHeight="1">
      <c r="A21" s="44">
        <f t="shared" si="0"/>
        <v>16</v>
      </c>
      <c r="B21" s="45">
        <v>100</v>
      </c>
      <c r="C21" s="46" t="str">
        <f>IF(ISERROR(VLOOKUP(B21,'START LİSTE'!$B$6:$F$1042,2,0)),"",VLOOKUP(B21,'START LİSTE'!$B$6:$F$1042,2,0))</f>
        <v>KADER KAHRAMAN</v>
      </c>
      <c r="D21" s="46" t="str">
        <f>IF(ISERROR(VLOOKUP(B21,'START LİSTE'!$B$6:$F$1042,3,0)),"",VLOOKUP(B21,'START LİSTE'!$B$6:$F$1042,3,0))</f>
        <v>BALIKESİR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37288</v>
      </c>
      <c r="G21" s="123"/>
      <c r="H21" s="49">
        <f t="shared" si="1"/>
        <v>16</v>
      </c>
    </row>
    <row r="22" spans="1:8" ht="18" customHeight="1">
      <c r="A22" s="44">
        <f t="shared" si="0"/>
        <v>17</v>
      </c>
      <c r="B22" s="45">
        <v>453</v>
      </c>
      <c r="C22" s="46" t="str">
        <f>IF(ISERROR(VLOOKUP(B22,'START LİSTE'!$B$6:$F$1042,2,0)),"",VLOOKUP(B22,'START LİSTE'!$B$6:$F$1042,2,0))</f>
        <v>HÜLYA USLU</v>
      </c>
      <c r="D22" s="46" t="str">
        <f>IF(ISERROR(VLOOKUP(B22,'START LİSTE'!$B$6:$F$1042,3,0)),"",VLOOKUP(B22,'START LİSTE'!$B$6:$F$1042,3,0))</f>
        <v>MANİSA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37519</v>
      </c>
      <c r="G22" s="123"/>
      <c r="H22" s="49">
        <f t="shared" si="1"/>
        <v>17</v>
      </c>
    </row>
    <row r="23" spans="1:8" ht="18" customHeight="1">
      <c r="A23" s="44">
        <f t="shared" si="0"/>
        <v>18</v>
      </c>
      <c r="B23" s="45">
        <v>451</v>
      </c>
      <c r="C23" s="46" t="str">
        <f>IF(ISERROR(VLOOKUP(B23,'START LİSTE'!$B$6:$F$1042,2,0)),"",VLOOKUP(B23,'START LİSTE'!$B$6:$F$1042,2,0))</f>
        <v>DUYGU KARAMAN</v>
      </c>
      <c r="D23" s="46" t="str">
        <f>IF(ISERROR(VLOOKUP(B23,'START LİSTE'!$B$6:$F$1042,3,0)),"",VLOOKUP(B23,'START LİSTE'!$B$6:$F$1042,3,0))</f>
        <v>MANİSA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37494</v>
      </c>
      <c r="G23" s="123"/>
      <c r="H23" s="49">
        <f t="shared" si="1"/>
        <v>18</v>
      </c>
    </row>
    <row r="24" spans="1:8" ht="18" customHeight="1">
      <c r="A24" s="44">
        <f t="shared" si="0"/>
        <v>19</v>
      </c>
      <c r="B24" s="45">
        <v>452</v>
      </c>
      <c r="C24" s="46" t="str">
        <f>IF(ISERROR(VLOOKUP(B24,'START LİSTE'!$B$6:$F$1042,2,0)),"",VLOOKUP(B24,'START LİSTE'!$B$6:$F$1042,2,0))</f>
        <v>ÖZLEM BEKÇİ</v>
      </c>
      <c r="D24" s="46" t="str">
        <f>IF(ISERROR(VLOOKUP(B24,'START LİSTE'!$B$6:$F$1042,3,0)),"",VLOOKUP(B24,'START LİSTE'!$B$6:$F$1042,3,0))</f>
        <v>MANİSA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37471</v>
      </c>
      <c r="G24" s="123"/>
      <c r="H24" s="49">
        <f t="shared" si="1"/>
        <v>19</v>
      </c>
    </row>
    <row r="25" spans="1:8" ht="18" customHeight="1">
      <c r="A25" s="44">
        <f t="shared" si="0"/>
        <v>20</v>
      </c>
      <c r="B25" s="45">
        <v>172</v>
      </c>
      <c r="C25" s="46" t="str">
        <f>IF(ISERROR(VLOOKUP(B25,'START LİSTE'!$B$6:$F$1042,2,0)),"",VLOOKUP(B25,'START LİSTE'!$B$6:$F$1042,2,0))</f>
        <v>MERAL DÜZ</v>
      </c>
      <c r="D25" s="46" t="str">
        <f>IF(ISERROR(VLOOKUP(B25,'START LİSTE'!$B$6:$F$1042,3,0)),"",VLOOKUP(B25,'START LİSTE'!$B$6:$F$1042,3,0))</f>
        <v>ÇANAKKALE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37258</v>
      </c>
      <c r="G25" s="123"/>
      <c r="H25" s="49">
        <f t="shared" si="1"/>
        <v>20</v>
      </c>
    </row>
    <row r="26" spans="1:8" ht="18" customHeight="1">
      <c r="A26" s="44">
        <f t="shared" si="0"/>
        <v>21</v>
      </c>
      <c r="B26" s="45">
        <v>173</v>
      </c>
      <c r="C26" s="46" t="str">
        <f>IF(ISERROR(VLOOKUP(B26,'START LİSTE'!$B$6:$F$1042,2,0)),"",VLOOKUP(B26,'START LİSTE'!$B$6:$F$1042,2,0))</f>
        <v>FATMA NUR BİLGİ</v>
      </c>
      <c r="D26" s="46" t="str">
        <f>IF(ISERROR(VLOOKUP(B26,'START LİSTE'!$B$6:$F$1042,3,0)),"",VLOOKUP(B26,'START LİSTE'!$B$6:$F$1042,3,0))</f>
        <v>ÇANAKKALE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37517</v>
      </c>
      <c r="G26" s="123"/>
      <c r="H26" s="49">
        <f t="shared" si="1"/>
        <v>21</v>
      </c>
    </row>
    <row r="27" spans="1:8" ht="18" customHeight="1">
      <c r="A27" s="44">
        <f t="shared" si="0"/>
        <v>22</v>
      </c>
      <c r="B27" s="45">
        <v>101</v>
      </c>
      <c r="C27" s="46" t="str">
        <f>IF(ISERROR(VLOOKUP(B27,'START LİSTE'!$B$6:$F$1042,2,0)),"",VLOOKUP(B27,'START LİSTE'!$B$6:$F$1042,2,0))</f>
        <v>İPEK BUSE BOZDOĞAN</v>
      </c>
      <c r="D27" s="46" t="str">
        <f>IF(ISERROR(VLOOKUP(B27,'START LİSTE'!$B$6:$F$1042,3,0)),"",VLOOKUP(B27,'START LİSTE'!$B$6:$F$1042,3,0))</f>
        <v>BALIKESİR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37340</v>
      </c>
      <c r="G27" s="123"/>
      <c r="H27" s="49">
        <f t="shared" si="1"/>
        <v>22</v>
      </c>
    </row>
    <row r="28" spans="1:8" ht="18" customHeight="1">
      <c r="A28" s="44">
        <f t="shared" si="0"/>
        <v>23</v>
      </c>
      <c r="B28" s="45">
        <v>391</v>
      </c>
      <c r="C28" s="46" t="str">
        <f>IF(ISERROR(VLOOKUP(B28,'START LİSTE'!$B$6:$F$1042,2,0)),"",VLOOKUP(B28,'START LİSTE'!$B$6:$F$1042,2,0))</f>
        <v>FEVZİYE ZEYNEP KATILMAZ</v>
      </c>
      <c r="D28" s="46" t="str">
        <f>IF(ISERROR(VLOOKUP(B28,'START LİSTE'!$B$6:$F$1042,3,0)),"",VLOOKUP(B28,'START LİSTE'!$B$6:$F$1042,3,0))</f>
        <v>KIRKLARELİ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37274</v>
      </c>
      <c r="G28" s="123"/>
      <c r="H28" s="49">
        <f t="shared" si="1"/>
        <v>23</v>
      </c>
    </row>
    <row r="29" spans="1:8" ht="18" customHeight="1">
      <c r="A29" s="44">
        <f t="shared" si="0"/>
        <v>24</v>
      </c>
      <c r="B29" s="45">
        <v>390</v>
      </c>
      <c r="C29" s="46" t="str">
        <f>IF(ISERROR(VLOOKUP(B29,'START LİSTE'!$B$6:$F$1042,2,0)),"",VLOOKUP(B29,'START LİSTE'!$B$6:$F$1042,2,0))</f>
        <v>CEREN KURTOĞLU</v>
      </c>
      <c r="D29" s="46" t="str">
        <f>IF(ISERROR(VLOOKUP(B29,'START LİSTE'!$B$6:$F$1042,3,0)),"",VLOOKUP(B29,'START LİSTE'!$B$6:$F$1042,3,0))</f>
        <v>KIRKLARELİ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37537</v>
      </c>
      <c r="G29" s="123"/>
      <c r="H29" s="49">
        <f t="shared" si="1"/>
        <v>24</v>
      </c>
    </row>
    <row r="30" spans="1:8" ht="18" customHeight="1">
      <c r="A30" s="44">
        <f t="shared" si="0"/>
        <v>25</v>
      </c>
      <c r="B30" s="45">
        <v>392</v>
      </c>
      <c r="C30" s="46" t="str">
        <f>IF(ISERROR(VLOOKUP(B30,'START LİSTE'!$B$6:$F$1042,2,0)),"",VLOOKUP(B30,'START LİSTE'!$B$6:$F$1042,2,0))</f>
        <v>DERİN DURGUN</v>
      </c>
      <c r="D30" s="46" t="str">
        <f>IF(ISERROR(VLOOKUP(B30,'START LİSTE'!$B$6:$F$1042,3,0)),"",VLOOKUP(B30,'START LİSTE'!$B$6:$F$1042,3,0))</f>
        <v>KIRKLARELİ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37440</v>
      </c>
      <c r="G30" s="123"/>
      <c r="H30" s="49">
        <f t="shared" si="1"/>
        <v>25</v>
      </c>
    </row>
    <row r="31" spans="1:8" ht="18" customHeight="1">
      <c r="A31" s="44">
        <f t="shared" si="0"/>
        <v>26</v>
      </c>
      <c r="B31" s="45">
        <v>393</v>
      </c>
      <c r="C31" s="46" t="str">
        <f>IF(ISERROR(VLOOKUP(B31,'START LİSTE'!$B$6:$F$1042,2,0)),"",VLOOKUP(B31,'START LİSTE'!$B$6:$F$1042,2,0))</f>
        <v>ASYA AKAY</v>
      </c>
      <c r="D31" s="46" t="str">
        <f>IF(ISERROR(VLOOKUP(B31,'START LİSTE'!$B$6:$F$1042,3,0)),"",VLOOKUP(B31,'START LİSTE'!$B$6:$F$1042,3,0))</f>
        <v>KIRKLARELİ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37364</v>
      </c>
      <c r="G31" s="123"/>
      <c r="H31" s="49">
        <f t="shared" si="1"/>
        <v>26</v>
      </c>
    </row>
    <row r="32" spans="1:8" ht="18" customHeight="1">
      <c r="A32" s="44">
        <f t="shared" si="0"/>
        <v>27</v>
      </c>
      <c r="B32" s="45">
        <v>171</v>
      </c>
      <c r="C32" s="46" t="str">
        <f>IF(ISERROR(VLOOKUP(B32,'START LİSTE'!$B$6:$F$1042,2,0)),"",VLOOKUP(B32,'START LİSTE'!$B$6:$F$1042,2,0))</f>
        <v> MİRAY BAŞ </v>
      </c>
      <c r="D32" s="46" t="str">
        <f>IF(ISERROR(VLOOKUP(B32,'START LİSTE'!$B$6:$F$1042,3,0)),"",VLOOKUP(B32,'START LİSTE'!$B$6:$F$1042,3,0))</f>
        <v>ÇANAKKALE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37294</v>
      </c>
      <c r="G32" s="123" t="s">
        <v>65</v>
      </c>
      <c r="H32" s="49" t="str">
        <f t="shared" si="1"/>
        <v>-</v>
      </c>
    </row>
    <row r="33" spans="1:8" ht="18" customHeight="1">
      <c r="A33" s="44">
        <f t="shared" si="0"/>
        <v>28</v>
      </c>
      <c r="B33" s="45">
        <v>590</v>
      </c>
      <c r="C33" s="46" t="str">
        <f>IF(ISERROR(VLOOKUP(B33,'START LİSTE'!$B$6:$F$1042,2,0)),"",VLOOKUP(B33,'START LİSTE'!$B$6:$F$1042,2,0))</f>
        <v>BUSE ÖZ</v>
      </c>
      <c r="D33" s="46" t="str">
        <f>IF(ISERROR(VLOOKUP(B33,'START LİSTE'!$B$6:$F$1042,3,0)),"",VLOOKUP(B33,'START LİSTE'!$B$6:$F$1042,3,0))</f>
        <v>TEKİRDAĞ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37623</v>
      </c>
      <c r="G33" s="123" t="s">
        <v>66</v>
      </c>
      <c r="H33" s="49" t="str">
        <f t="shared" si="1"/>
        <v>-</v>
      </c>
    </row>
    <row r="34" spans="1:8" ht="18" customHeight="1">
      <c r="A34" s="44">
        <f t="shared" si="0"/>
        <v>29</v>
      </c>
      <c r="B34" s="45">
        <v>591</v>
      </c>
      <c r="C34" s="46" t="str">
        <f>IF(ISERROR(VLOOKUP(B34,'START LİSTE'!$B$6:$F$1042,2,0)),"",VLOOKUP(B34,'START LİSTE'!$B$6:$F$1042,2,0))</f>
        <v>DOĞA SEVER</v>
      </c>
      <c r="D34" s="46" t="str">
        <f>IF(ISERROR(VLOOKUP(B34,'START LİSTE'!$B$6:$F$1042,3,0)),"",VLOOKUP(B34,'START LİSTE'!$B$6:$F$1042,3,0))</f>
        <v>TEKİRDAĞ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37263</v>
      </c>
      <c r="G34" s="123" t="s">
        <v>66</v>
      </c>
      <c r="H34" s="49" t="str">
        <f t="shared" si="1"/>
        <v>-</v>
      </c>
    </row>
    <row r="35" spans="1:8" ht="18" customHeight="1">
      <c r="A35" s="44">
        <f t="shared" si="0"/>
        <v>30</v>
      </c>
      <c r="B35" s="45">
        <v>592</v>
      </c>
      <c r="C35" s="46" t="str">
        <f>IF(ISERROR(VLOOKUP(B35,'START LİSTE'!$B$6:$F$1042,2,0)),"",VLOOKUP(B35,'START LİSTE'!$B$6:$F$1042,2,0))</f>
        <v>CEMRE DENİZ YÜKSEL</v>
      </c>
      <c r="D35" s="46" t="str">
        <f>IF(ISERROR(VLOOKUP(B35,'START LİSTE'!$B$6:$F$1042,3,0)),"",VLOOKUP(B35,'START LİSTE'!$B$6:$F$1042,3,0))</f>
        <v>TEKİRDAĞ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37431</v>
      </c>
      <c r="G35" s="123" t="s">
        <v>66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>
        <v>593</v>
      </c>
      <c r="C36" s="46" t="str">
        <f>IF(ISERROR(VLOOKUP(B36,'START LİSTE'!$B$6:$F$1042,2,0)),"",VLOOKUP(B36,'START LİSTE'!$B$6:$F$1042,2,0))</f>
        <v>İLAYDA ÇAKIR</v>
      </c>
      <c r="D36" s="46" t="str">
        <f>IF(ISERROR(VLOOKUP(B36,'START LİSTE'!$B$6:$F$1042,3,0)),"",VLOOKUP(B36,'START LİSTE'!$B$6:$F$1042,3,0))</f>
        <v>TEKİRDAĞ</v>
      </c>
      <c r="E36" s="47" t="str">
        <f>IF(ISERROR(VLOOKUP(B36,'START LİSTE'!$B$6:$F$1042,4,0)),"",VLOOKUP(B36,'START LİSTE'!$B$6:$F$1042,4,0))</f>
        <v>T</v>
      </c>
      <c r="F36" s="48" t="str">
        <f>IF(ISERROR(VLOOKUP($B36,'START LİSTE'!$B$6:$F$1042,5,0)),"",VLOOKUP($B36,'START LİSTE'!$B$6:$F$1042,5,0))</f>
        <v>04.16.2002</v>
      </c>
      <c r="G36" s="123" t="s">
        <v>66</v>
      </c>
      <c r="H36" s="49" t="str">
        <f t="shared" si="1"/>
        <v>-</v>
      </c>
    </row>
    <row r="37" spans="1:8" ht="18" customHeight="1">
      <c r="A37" s="44">
        <f t="shared" si="0"/>
        <v>32</v>
      </c>
      <c r="B37" s="45">
        <v>103</v>
      </c>
      <c r="C37" s="46" t="str">
        <f>IF(ISERROR(VLOOKUP(B37,'START LİSTE'!$B$6:$F$1042,2,0)),"",VLOOKUP(B37,'START LİSTE'!$B$6:$F$1042,2,0))</f>
        <v>KARDELEN DENİZ</v>
      </c>
      <c r="D37" s="46" t="str">
        <f>IF(ISERROR(VLOOKUP(B37,'START LİSTE'!$B$6:$F$1042,3,0)),"",VLOOKUP(B37,'START LİSTE'!$B$6:$F$1042,3,0))</f>
        <v>BALIKESİR</v>
      </c>
      <c r="E37" s="47" t="str">
        <f>IF(ISERROR(VLOOKUP(B37,'START LİSTE'!$B$6:$F$1042,4,0)),"",VLOOKUP(B37,'START LİSTE'!$B$6:$F$1042,4,0))</f>
        <v>T</v>
      </c>
      <c r="F37" s="48">
        <f>IF(ISERROR(VLOOKUP($B37,'START LİSTE'!$B$6:$F$1042,5,0)),"",VLOOKUP($B37,'START LİSTE'!$B$6:$F$1042,5,0))</f>
        <v>37377</v>
      </c>
      <c r="G37" s="123" t="s">
        <v>66</v>
      </c>
      <c r="H37" s="49" t="str">
        <f t="shared" si="1"/>
        <v>-</v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3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3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3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3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3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3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3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3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3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3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3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3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3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3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3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3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3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3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3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3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3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3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3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3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3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3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3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3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3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3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3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3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3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3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3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3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3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3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3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3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3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3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3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3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3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3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3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3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3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3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3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3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3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3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3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3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3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3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3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3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3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3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3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3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3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3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3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3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3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3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3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3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3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3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3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3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3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3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3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3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3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3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3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3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3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3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3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3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6" operator="containsText" stopIfTrue="1" text="$E$7=&quot;&quot;F&quot;&quot;">
      <formula>NOT(ISERROR(SEARCH("$E$7=""F""",H6)))</formula>
    </cfRule>
    <cfRule type="containsText" priority="4" dxfId="16" operator="containsText" stopIfTrue="1" text="F=E7">
      <formula>NOT(ISERROR(SEARCH("F=E7",H6)))</formula>
    </cfRule>
  </conditionalFormatting>
  <conditionalFormatting sqref="B6:B125">
    <cfRule type="duplicateValues" priority="179" dxfId="16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28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96" t="str">
        <f>KAPAK!A2</f>
        <v>Türkiye Atletizm Federasyonu
Kütahya Atletizm İl Temsilciliği</v>
      </c>
      <c r="B1" s="196"/>
      <c r="C1" s="196"/>
      <c r="D1" s="196"/>
      <c r="E1" s="196"/>
      <c r="F1" s="196"/>
      <c r="G1" s="196"/>
      <c r="H1" s="196"/>
      <c r="I1" s="196"/>
      <c r="J1" s="196"/>
      <c r="BA1" s="2"/>
    </row>
    <row r="2" spans="1:53" s="1" customFormat="1" ht="18" customHeight="1">
      <c r="A2" s="197" t="str">
        <f>KAPAK!B24</f>
        <v>Atletizm Geliştirme Projesi 9.Bölge Kros Yarışmaları</v>
      </c>
      <c r="B2" s="197"/>
      <c r="C2" s="197"/>
      <c r="D2" s="197"/>
      <c r="E2" s="197"/>
      <c r="F2" s="197"/>
      <c r="G2" s="197"/>
      <c r="H2" s="197"/>
      <c r="I2" s="197"/>
      <c r="J2" s="197"/>
      <c r="BA2" s="2"/>
    </row>
    <row r="3" spans="1:53" s="1" customFormat="1" ht="14.25" customHeight="1">
      <c r="A3" s="198" t="str">
        <f>KAPAK!B27</f>
        <v>Kütahya</v>
      </c>
      <c r="B3" s="198"/>
      <c r="C3" s="198"/>
      <c r="D3" s="198"/>
      <c r="E3" s="198"/>
      <c r="F3" s="198"/>
      <c r="G3" s="198"/>
      <c r="H3" s="198"/>
      <c r="I3" s="198"/>
      <c r="J3" s="198"/>
      <c r="BA3" s="2"/>
    </row>
    <row r="4" spans="1:53" s="1" customFormat="1" ht="18" customHeight="1">
      <c r="A4" s="199" t="str">
        <f>KAPAK!B26</f>
        <v>2002-2003 Doğumlu Kızlar</v>
      </c>
      <c r="B4" s="199"/>
      <c r="C4" s="200" t="str">
        <f>KAPAK!B25</f>
        <v>1500 Metre</v>
      </c>
      <c r="D4" s="200"/>
      <c r="E4" s="201">
        <f>KAPAK!B28</f>
        <v>41754.458333333336</v>
      </c>
      <c r="F4" s="201"/>
      <c r="G4" s="201"/>
      <c r="H4" s="201"/>
      <c r="I4" s="201"/>
      <c r="J4" s="201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25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160">
        <v>100</v>
      </c>
      <c r="D6" s="8" t="str">
        <f>IF(ISERROR(VLOOKUP($C6,'START LİSTE'!$B$6:$F$814,2,0)),"",VLOOKUP($C6,'START LİSTE'!$B$6:$F$814,2,0))</f>
        <v>KADER KAHRAMAN</v>
      </c>
      <c r="E6" s="9" t="str">
        <f>IF(ISERROR(VLOOKUP($C6,'START LİSTE'!$B$6:$F$814,4,0)),"",VLOOKUP($C6,'START LİSTE'!$B$6:$F$814,4,0))</f>
        <v>T</v>
      </c>
      <c r="F6" s="126">
        <f>IF(ISERROR(VLOOKUP($C6,'FERDİ SONUÇ'!$B$6:$H$1007,6,0)),"",VLOOKUP($C6,'FERDİ SONUÇ'!$B$6:$H$1007,6,0))</f>
        <v>0</v>
      </c>
      <c r="G6" s="11">
        <f>IF(OR(E6="",F6="DQ",F6="DNF",F6="DNS",F6=""),"-",VLOOKUP(C6,'FERDİ SONUÇ'!$B$6:$H$1007,7,0))</f>
        <v>16</v>
      </c>
      <c r="H6" s="11">
        <f>IF(OR(E6="",E6="F",F6="DQ",F6="DNF",F6="DNS",F6=""),"-",VLOOKUP(C6,'FERDİ SONUÇ'!$B$6:$H$1007,7,0))</f>
        <v>16</v>
      </c>
      <c r="I6" s="12">
        <f>IF(ISERROR(SMALL(H6:H9,1)),"-",SMALL(H6:H9,1))</f>
        <v>15</v>
      </c>
      <c r="J6" s="13"/>
      <c r="K6" s="3"/>
      <c r="BA6" s="2">
        <v>1000</v>
      </c>
    </row>
    <row r="7" spans="1:53" s="1" customFormat="1" ht="15" customHeight="1">
      <c r="A7" s="14"/>
      <c r="B7" s="15"/>
      <c r="C7" s="161">
        <v>101</v>
      </c>
      <c r="D7" s="16" t="str">
        <f>IF(ISERROR(VLOOKUP($C7,'START LİSTE'!$B$6:$F$814,2,0)),"",VLOOKUP($C7,'START LİSTE'!$B$6:$F$814,2,0))</f>
        <v>İPEK BUSE BOZDOĞAN</v>
      </c>
      <c r="E7" s="17" t="str">
        <f>IF(ISERROR(VLOOKUP($C7,'START LİSTE'!$B$6:$F$814,4,0)),"",VLOOKUP($C7,'START LİSTE'!$B$6:$F$814,4,0))</f>
        <v>T</v>
      </c>
      <c r="F7" s="127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22</v>
      </c>
      <c r="H7" s="19">
        <f>IF(OR(E7="",E7="F",F7="DQ",F7="DNF",F7="DNS",F7=""),"-",VLOOKUP(C7,'FERDİ SONUÇ'!$B$6:$H$1007,7,0))</f>
        <v>22</v>
      </c>
      <c r="I7" s="20">
        <f>IF(ISERROR(SMALL(H6:H9,2)),"-",SMALL(H6:H9,2))</f>
        <v>16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6</v>
      </c>
      <c r="B8" s="15" t="str">
        <f>IF(ISERROR(VLOOKUP(C6,'START LİSTE'!$B$6:$F$814,3,0)),"",VLOOKUP(C6,'START LİSTE'!$B$6:$F$814,3,0))</f>
        <v>BALIKESİR</v>
      </c>
      <c r="C8" s="161">
        <v>102</v>
      </c>
      <c r="D8" s="16" t="str">
        <f>IF(ISERROR(VLOOKUP($C8,'START LİSTE'!$B$6:$F$814,2,0)),"",VLOOKUP($C8,'START LİSTE'!$B$6:$F$814,2,0))</f>
        <v>FADİME DAL</v>
      </c>
      <c r="E8" s="17" t="str">
        <f>IF(ISERROR(VLOOKUP($C8,'START LİSTE'!$B$6:$F$814,4,0)),"",VLOOKUP($C8,'START LİSTE'!$B$6:$F$814,4,0))</f>
        <v>T</v>
      </c>
      <c r="F8" s="127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15</v>
      </c>
      <c r="H8" s="19">
        <f>IF(OR(E8="",E8="F",F8="DQ",F8="DNF",F8="DNS",F8=""),"-",VLOOKUP(C8,'FERDİ SONUÇ'!$B$6:$H$1007,7,0))</f>
        <v>15</v>
      </c>
      <c r="I8" s="20">
        <f>IF(ISERROR(SMALL(H6:H9,3)),"-",SMALL(H6:H9,3))</f>
        <v>22</v>
      </c>
      <c r="J8" s="22">
        <f>IF(C6="","",IF(OR(I6="-",I7="-",I8="-"),"DQ",SUM(I6,I7,I8)))</f>
        <v>53</v>
      </c>
      <c r="K8" s="3"/>
      <c r="BA8" s="2">
        <v>1002</v>
      </c>
    </row>
    <row r="9" spans="1:53" s="1" customFormat="1" ht="15" customHeight="1" thickBot="1">
      <c r="A9" s="14"/>
      <c r="B9" s="15"/>
      <c r="C9" s="162">
        <v>103</v>
      </c>
      <c r="D9" s="16" t="str">
        <f>IF(ISERROR(VLOOKUP($C9,'START LİSTE'!$B$6:$F$814,2,0)),"",VLOOKUP($C9,'START LİSTE'!$B$6:$F$814,2,0))</f>
        <v>KARDELEN DENİZ</v>
      </c>
      <c r="E9" s="17" t="str">
        <f>IF(ISERROR(VLOOKUP($C9,'START LİSTE'!$B$6:$F$814,4,0)),"",VLOOKUP($C9,'START LİSTE'!$B$6:$F$814,4,0))</f>
        <v>T</v>
      </c>
      <c r="F9" s="127" t="str">
        <f>IF(ISERROR(VLOOKUP($C9,'FERDİ SONUÇ'!$B$6:$H$1007,6,0)),"",VLOOKUP($C9,'FERDİ SONUÇ'!$B$6:$H$1007,6,0))</f>
        <v>DNS</v>
      </c>
      <c r="G9" s="19" t="str">
        <f>IF(OR(E9="",F9="DQ",F9="DNF",F9="DNS",F9=""),"-",VLOOKUP(C9,'FERDİ SONUÇ'!$B$6:$H$1007,7,0))</f>
        <v>-</v>
      </c>
      <c r="H9" s="19" t="str">
        <f>IF(OR(E9="",E9="F",F9="DQ",F9="DNF",F9="DNS",F9=""),"-",VLOOKUP(C9,'FERDİ SONUÇ'!$B$6:$H$1007,7,0))</f>
        <v>-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163">
        <v>450</v>
      </c>
      <c r="D10" s="8" t="str">
        <f>IF(ISERROR(VLOOKUP($C10,'START LİSTE'!$B$6:$F$814,2,0)),"",VLOOKUP($C10,'START LİSTE'!$B$6:$F$814,2,0))</f>
        <v>SEVİM TAPAN</v>
      </c>
      <c r="E10" s="9" t="str">
        <f>IF(ISERROR(VLOOKUP($C10,'START LİSTE'!$B$6:$F$814,4,0)),"",VLOOKUP($C10,'START LİSTE'!$B$6:$F$814,4,0))</f>
        <v>T</v>
      </c>
      <c r="F10" s="126">
        <f>IF(ISERROR(VLOOKUP($C10,'FERDİ SONUÇ'!$B$6:$H$1007,6,0)),"",VLOOKUP($C10,'FERDİ SONUÇ'!$B$6:$H$1007,6,0))</f>
        <v>0</v>
      </c>
      <c r="G10" s="11">
        <f>IF(OR(E10="",F10="DQ",F10="DNF",F10="DNS",F10=""),"-",VLOOKUP(C10,'FERDİ SONUÇ'!$B$6:$H$1007,7,0))</f>
        <v>14</v>
      </c>
      <c r="H10" s="11">
        <f>IF(OR(E10="",E10="F",F10="DQ",F10="DNF",F10="DNS",F10=""),"-",VLOOKUP(C10,'FERDİ SONUÇ'!$B$6:$H$1007,7,0))</f>
        <v>14</v>
      </c>
      <c r="I10" s="12">
        <f>IF(ISERROR(SMALL(H10:H13,1)),"-",SMALL(H10:H13,1))</f>
        <v>14</v>
      </c>
      <c r="J10" s="13"/>
      <c r="BA10" s="2">
        <v>1006</v>
      </c>
    </row>
    <row r="11" spans="1:53" ht="15" customHeight="1">
      <c r="A11" s="14"/>
      <c r="B11" s="15"/>
      <c r="C11" s="164">
        <v>451</v>
      </c>
      <c r="D11" s="16" t="str">
        <f>IF(ISERROR(VLOOKUP($C11,'START LİSTE'!$B$6:$F$814,2,0)),"",VLOOKUP($C11,'START LİSTE'!$B$6:$F$814,2,0))</f>
        <v>DUYGU KARAMAN</v>
      </c>
      <c r="E11" s="17" t="str">
        <f>IF(ISERROR(VLOOKUP($C11,'START LİSTE'!$B$6:$F$814,4,0)),"",VLOOKUP($C11,'START LİSTE'!$B$6:$F$814,4,0))</f>
        <v>T</v>
      </c>
      <c r="F11" s="127">
        <f>IF(ISERROR(VLOOKUP($C11,'FERDİ SONUÇ'!$B$6:$H$1007,6,0)),"",VLOOKUP($C11,'FERDİ SONUÇ'!$B$6:$H$1007,6,0))</f>
        <v>0</v>
      </c>
      <c r="G11" s="19">
        <f>IF(OR(E11="",F11="DQ",F11="DNF",F11="DNS",F11=""),"-",VLOOKUP(C11,'FERDİ SONUÇ'!$B$6:$H$1007,7,0))</f>
        <v>18</v>
      </c>
      <c r="H11" s="19">
        <f>IF(OR(E11="",E11="F",F11="DQ",F11="DNF",F11="DNS",F11=""),"-",VLOOKUP(C11,'FERDİ SONUÇ'!$B$6:$H$1007,7,0))</f>
        <v>18</v>
      </c>
      <c r="I11" s="20">
        <f>IF(ISERROR(SMALL(H10:H13,2)),"-",SMALL(H10:H13,2))</f>
        <v>17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5</v>
      </c>
      <c r="B12" s="15" t="str">
        <f>IF(ISERROR(VLOOKUP(C10,'START LİSTE'!$B$6:$F$814,3,0)),"",VLOOKUP(C10,'START LİSTE'!$B$6:$F$814,3,0))</f>
        <v>MANİSA</v>
      </c>
      <c r="C12" s="163">
        <v>452</v>
      </c>
      <c r="D12" s="16" t="str">
        <f>IF(ISERROR(VLOOKUP($C12,'START LİSTE'!$B$6:$F$814,2,0)),"",VLOOKUP($C12,'START LİSTE'!$B$6:$F$814,2,0))</f>
        <v>ÖZLEM BEKÇİ</v>
      </c>
      <c r="E12" s="17" t="str">
        <f>IF(ISERROR(VLOOKUP($C12,'START LİSTE'!$B$6:$F$814,4,0)),"",VLOOKUP($C12,'START LİSTE'!$B$6:$F$814,4,0))</f>
        <v>T</v>
      </c>
      <c r="F12" s="127">
        <f>IF(ISERROR(VLOOKUP($C12,'FERDİ SONUÇ'!$B$6:$H$1007,6,0)),"",VLOOKUP($C12,'FERDİ SONUÇ'!$B$6:$H$1007,6,0))</f>
        <v>0</v>
      </c>
      <c r="G12" s="19">
        <f>IF(OR(E12="",F12="DQ",F12="DNF",F12="DNS",F12=""),"-",VLOOKUP(C12,'FERDİ SONUÇ'!$B$6:$H$1007,7,0))</f>
        <v>19</v>
      </c>
      <c r="H12" s="19">
        <f>IF(OR(E12="",E12="F",F12="DQ",F12="DNF",F12="DNS",F12=""),"-",VLOOKUP(C12,'FERDİ SONUÇ'!$B$6:$H$1007,7,0))</f>
        <v>19</v>
      </c>
      <c r="I12" s="20">
        <f>IF(ISERROR(SMALL(H10:H13,3)),"-",SMALL(H10:H13,3))</f>
        <v>18</v>
      </c>
      <c r="J12" s="22">
        <f>IF(C10="","",IF(OR(I10="-",I11="-",I12="-"),"DQ",SUM(I10,I11,I12)))</f>
        <v>49</v>
      </c>
      <c r="BA12" s="2">
        <v>1008</v>
      </c>
    </row>
    <row r="13" spans="1:53" ht="15" customHeight="1" thickBot="1">
      <c r="A13" s="14"/>
      <c r="B13" s="15"/>
      <c r="C13" s="165">
        <v>453</v>
      </c>
      <c r="D13" s="16" t="str">
        <f>IF(ISERROR(VLOOKUP($C13,'START LİSTE'!$B$6:$F$814,2,0)),"",VLOOKUP($C13,'START LİSTE'!$B$6:$F$814,2,0))</f>
        <v>HÜLYA USLU</v>
      </c>
      <c r="E13" s="17" t="str">
        <f>IF(ISERROR(VLOOKUP($C13,'START LİSTE'!$B$6:$F$814,4,0)),"",VLOOKUP($C13,'START LİSTE'!$B$6:$F$814,4,0))</f>
        <v>T</v>
      </c>
      <c r="F13" s="127">
        <f>IF(ISERROR(VLOOKUP($C13,'FERDİ SONUÇ'!$B$6:$H$1007,6,0)),"",VLOOKUP($C13,'FERDİ SONUÇ'!$B$6:$H$1007,6,0))</f>
        <v>0</v>
      </c>
      <c r="G13" s="19">
        <f>IF(OR(E13="",F13="DQ",F13="DNF",F13="DNS",F13=""),"-",VLOOKUP(C13,'FERDİ SONUÇ'!$B$6:$H$1007,7,0))</f>
        <v>17</v>
      </c>
      <c r="H13" s="19">
        <f>IF(OR(E13="",E13="F",F13="DQ",F13="DNF",F13="DNS",F13=""),"-",VLOOKUP(C13,'FERDİ SONUÇ'!$B$6:$H$1007,7,0))</f>
        <v>17</v>
      </c>
      <c r="I13" s="20">
        <f>IF(ISERROR(SMALL(H10:H13,4)),"-",SMALL(H10:H13,4))</f>
        <v>19</v>
      </c>
      <c r="J13" s="21"/>
      <c r="BA13" s="2">
        <v>1009</v>
      </c>
    </row>
    <row r="14" spans="1:53" ht="15" customHeight="1">
      <c r="A14" s="6"/>
      <c r="B14" s="7"/>
      <c r="C14" s="163">
        <v>590</v>
      </c>
      <c r="D14" s="8" t="str">
        <f>IF(ISERROR(VLOOKUP($C14,'START LİSTE'!$B$6:$F$814,2,0)),"",VLOOKUP($C14,'START LİSTE'!$B$6:$F$814,2,0))</f>
        <v>BUSE ÖZ</v>
      </c>
      <c r="E14" s="9" t="str">
        <f>IF(ISERROR(VLOOKUP($C14,'START LİSTE'!$B$6:$F$814,4,0)),"",VLOOKUP($C14,'START LİSTE'!$B$6:$F$814,4,0))</f>
        <v>T</v>
      </c>
      <c r="F14" s="126" t="str">
        <f>IF(ISERROR(VLOOKUP($C14,'FERDİ SONUÇ'!$B$6:$H$1007,6,0)),"",VLOOKUP($C14,'FERDİ SONUÇ'!$B$6:$H$1007,6,0))</f>
        <v>DNS</v>
      </c>
      <c r="G14" s="11" t="str">
        <f>IF(OR(E14="",F14="DQ",F14="DNF",F14="DNS",F14=""),"-",VLOOKUP(C14,'FERDİ SONUÇ'!$B$6:$H$1007,7,0))</f>
        <v>-</v>
      </c>
      <c r="H14" s="11" t="str">
        <f>IF(OR(E14="",E14="F",F14="DQ",F14="DNF",F14="DNS",F14=""),"-",VLOOKUP(C14,'FERDİ SONUÇ'!$B$6:$H$1007,7,0))</f>
        <v>-</v>
      </c>
      <c r="I14" s="12" t="str">
        <f>IF(ISERROR(SMALL(H14:H17,1)),"-",SMALL(H14:H17,1))</f>
        <v>-</v>
      </c>
      <c r="J14" s="13"/>
      <c r="BA14" s="2">
        <v>1012</v>
      </c>
    </row>
    <row r="15" spans="1:53" ht="15" customHeight="1">
      <c r="A15" s="14"/>
      <c r="B15" s="15"/>
      <c r="C15" s="164">
        <v>591</v>
      </c>
      <c r="D15" s="16" t="str">
        <f>IF(ISERROR(VLOOKUP($C15,'START LİSTE'!$B$6:$F$814,2,0)),"",VLOOKUP($C15,'START LİSTE'!$B$6:$F$814,2,0))</f>
        <v>DOĞA SEVER</v>
      </c>
      <c r="E15" s="17" t="str">
        <f>IF(ISERROR(VLOOKUP($C15,'START LİSTE'!$B$6:$F$814,4,0)),"",VLOOKUP($C15,'START LİSTE'!$B$6:$F$814,4,0))</f>
        <v>T</v>
      </c>
      <c r="F15" s="127" t="str">
        <f>IF(ISERROR(VLOOKUP($C15,'FERDİ SONUÇ'!$B$6:$H$1007,6,0)),"",VLOOKUP($C15,'FERDİ SONUÇ'!$B$6:$H$1007,6,0))</f>
        <v>DNS</v>
      </c>
      <c r="G15" s="19" t="str">
        <f>IF(OR(E15="",F15="DQ",F15="DNF",F15="DNS",F15=""),"-",VLOOKUP(C15,'FERDİ SONUÇ'!$B$6:$H$1007,7,0))</f>
        <v>-</v>
      </c>
      <c r="H15" s="19" t="str">
        <f>IF(OR(E15="",E15="F",F15="DQ",F15="DNF",F15="DNS",F15=""),"-",VLOOKUP(C15,'FERDİ SONUÇ'!$B$6:$H$1007,7,0))</f>
        <v>-</v>
      </c>
      <c r="I15" s="20" t="str">
        <f>IF(ISERROR(SMALL(H14:H17,2)),"-",SMALL(H14:H17,2))</f>
        <v>-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1014</v>
      </c>
      <c r="B16" s="15" t="str">
        <f>IF(ISERROR(VLOOKUP(C14,'START LİSTE'!$B$6:$F$814,3,0)),"",VLOOKUP(C14,'START LİSTE'!$B$6:$F$814,3,0))</f>
        <v>TEKİRDAĞ</v>
      </c>
      <c r="C16" s="164">
        <v>592</v>
      </c>
      <c r="D16" s="16" t="str">
        <f>IF(ISERROR(VLOOKUP($C16,'START LİSTE'!$B$6:$F$814,2,0)),"",VLOOKUP($C16,'START LİSTE'!$B$6:$F$814,2,0))</f>
        <v>CEMRE DENİZ YÜKSEL</v>
      </c>
      <c r="E16" s="17" t="str">
        <f>IF(ISERROR(VLOOKUP($C16,'START LİSTE'!$B$6:$F$814,4,0)),"",VLOOKUP($C16,'START LİSTE'!$B$6:$F$814,4,0))</f>
        <v>T</v>
      </c>
      <c r="F16" s="127" t="str">
        <f>IF(ISERROR(VLOOKUP($C16,'FERDİ SONUÇ'!$B$6:$H$1007,6,0)),"",VLOOKUP($C16,'FERDİ SONUÇ'!$B$6:$H$1007,6,0))</f>
        <v>DNS</v>
      </c>
      <c r="G16" s="19" t="str">
        <f>IF(OR(E16="",F16="DQ",F16="DNF",F16="DNS",F16=""),"-",VLOOKUP(C16,'FERDİ SONUÇ'!$B$6:$H$1007,7,0))</f>
        <v>-</v>
      </c>
      <c r="H16" s="19" t="str">
        <f>IF(OR(E16="",E16="F",F16="DQ",F16="DNF",F16="DNS",F16=""),"-",VLOOKUP(C16,'FERDİ SONUÇ'!$B$6:$H$1007,7,0))</f>
        <v>-</v>
      </c>
      <c r="I16" s="20" t="str">
        <f>IF(ISERROR(SMALL(H14:H17,3)),"-",SMALL(H14:H17,3))</f>
        <v>-</v>
      </c>
      <c r="J16" s="22" t="str">
        <f>IF(C14="","",IF(OR(I14="-",I15="-",I16="-"),"DQ",SUM(I14,I15,I16)))</f>
        <v>DQ</v>
      </c>
      <c r="BA16" s="2">
        <v>1014</v>
      </c>
    </row>
    <row r="17" spans="1:53" ht="15" customHeight="1" thickBot="1">
      <c r="A17" s="14"/>
      <c r="B17" s="15"/>
      <c r="C17" s="165">
        <v>593</v>
      </c>
      <c r="D17" s="16" t="str">
        <f>IF(ISERROR(VLOOKUP($C17,'START LİSTE'!$B$6:$F$814,2,0)),"",VLOOKUP($C17,'START LİSTE'!$B$6:$F$814,2,0))</f>
        <v>İLAYDA ÇAKIR</v>
      </c>
      <c r="E17" s="17" t="str">
        <f>IF(ISERROR(VLOOKUP($C17,'START LİSTE'!$B$6:$F$814,4,0)),"",VLOOKUP($C17,'START LİSTE'!$B$6:$F$814,4,0))</f>
        <v>T</v>
      </c>
      <c r="F17" s="127" t="str">
        <f>IF(ISERROR(VLOOKUP($C17,'FERDİ SONUÇ'!$B$6:$H$1007,6,0)),"",VLOOKUP($C17,'FERDİ SONUÇ'!$B$6:$H$1007,6,0))</f>
        <v>DNS</v>
      </c>
      <c r="G17" s="19" t="str">
        <f>IF(OR(E17="",F17="DQ",F17="DNF",F17="DNS",F17=""),"-",VLOOKUP(C17,'FERDİ SONUÇ'!$B$6:$H$1007,7,0))</f>
        <v>-</v>
      </c>
      <c r="H17" s="19" t="str">
        <f>IF(OR(E17="",E17="F",F17="DQ",F17="DNF",F17="DNS",F17=""),"-",VLOOKUP(C17,'FERDİ SONUÇ'!$B$6:$H$1007,7,0))</f>
        <v>-</v>
      </c>
      <c r="I17" s="20" t="str">
        <f>IF(ISERROR(SMALL(H14:H17,4)),"-",SMALL(H14:H17,4))</f>
        <v>-</v>
      </c>
      <c r="J17" s="21"/>
      <c r="BA17" s="2">
        <v>1015</v>
      </c>
    </row>
    <row r="18" spans="1:53" ht="15" customHeight="1">
      <c r="A18" s="6"/>
      <c r="B18" s="7"/>
      <c r="C18" s="163">
        <v>390</v>
      </c>
      <c r="D18" s="8" t="str">
        <f>IF(ISERROR(VLOOKUP($C18,'START LİSTE'!$B$6:$F$814,2,0)),"",VLOOKUP($C18,'START LİSTE'!$B$6:$F$814,2,0))</f>
        <v>CEREN KURTOĞLU</v>
      </c>
      <c r="E18" s="9" t="str">
        <f>IF(ISERROR(VLOOKUP($C18,'START LİSTE'!$B$6:$F$814,4,0)),"",VLOOKUP($C18,'START LİSTE'!$B$6:$F$814,4,0))</f>
        <v>T</v>
      </c>
      <c r="F18" s="126">
        <f>IF(ISERROR(VLOOKUP($C18,'FERDİ SONUÇ'!$B$6:$H$1007,6,0)),"",VLOOKUP($C18,'FERDİ SONUÇ'!$B$6:$H$1007,6,0))</f>
        <v>0</v>
      </c>
      <c r="G18" s="9">
        <f>IF(OR(E18="",F18="DQ",F18="DNF",F18="DNS",F18=""),"-",VLOOKUP(C18,'FERDİ SONUÇ'!$B$6:$H$1007,7,0))</f>
        <v>24</v>
      </c>
      <c r="H18" s="9">
        <f>IF(OR(E18="",E18="F",F18="DQ",F18="DNF",F18="DNS",F18=""),"-",VLOOKUP(C18,'FERDİ SONUÇ'!$B$6:$H$1007,7,0))</f>
        <v>24</v>
      </c>
      <c r="I18" s="12">
        <f>IF(ISERROR(SMALL(H18:H21,1)),"-",SMALL(H18:H21,1))</f>
        <v>23</v>
      </c>
      <c r="J18" s="13"/>
      <c r="BA18" s="2">
        <v>1018</v>
      </c>
    </row>
    <row r="19" spans="1:53" ht="15" customHeight="1">
      <c r="A19" s="14"/>
      <c r="B19" s="15"/>
      <c r="C19" s="164">
        <v>391</v>
      </c>
      <c r="D19" s="16" t="str">
        <f>IF(ISERROR(VLOOKUP($C19,'START LİSTE'!$B$6:$F$814,2,0)),"",VLOOKUP($C19,'START LİSTE'!$B$6:$F$814,2,0))</f>
        <v>FEVZİYE ZEYNEP KATILMAZ</v>
      </c>
      <c r="E19" s="17" t="str">
        <f>IF(ISERROR(VLOOKUP($C19,'START LİSTE'!$B$6:$F$814,4,0)),"",VLOOKUP($C19,'START LİSTE'!$B$6:$F$814,4,0))</f>
        <v>T</v>
      </c>
      <c r="F19" s="127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23</v>
      </c>
      <c r="H19" s="17">
        <f>IF(OR(E19="",E19="F",F19="DQ",F19="DNF",F19="DNS",F19=""),"-",VLOOKUP(C19,'FERDİ SONUÇ'!$B$6:$H$1007,7,0))</f>
        <v>23</v>
      </c>
      <c r="I19" s="20">
        <f>IF(ISERROR(SMALL(H18:H21,2)),"-",SMALL(H18:H21,2))</f>
        <v>24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7</v>
      </c>
      <c r="B20" s="15" t="str">
        <f>IF(ISERROR(VLOOKUP(C18,'START LİSTE'!$B$6:$F$814,3,0)),"",VLOOKUP(C18,'START LİSTE'!$B$6:$F$814,3,0))</f>
        <v>KIRKLARELİ</v>
      </c>
      <c r="C20" s="164">
        <v>392</v>
      </c>
      <c r="D20" s="16" t="str">
        <f>IF(ISERROR(VLOOKUP($C20,'START LİSTE'!$B$6:$F$814,2,0)),"",VLOOKUP($C20,'START LİSTE'!$B$6:$F$814,2,0))</f>
        <v>DERİN DURGUN</v>
      </c>
      <c r="E20" s="17" t="str">
        <f>IF(ISERROR(VLOOKUP($C20,'START LİSTE'!$B$6:$F$814,4,0)),"",VLOOKUP($C20,'START LİSTE'!$B$6:$F$814,4,0))</f>
        <v>T</v>
      </c>
      <c r="F20" s="127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25</v>
      </c>
      <c r="H20" s="17">
        <f>IF(OR(E20="",E20="F",F20="DQ",F20="DNF",F20="DNS",F20=""),"-",VLOOKUP(C20,'FERDİ SONUÇ'!$B$6:$H$1007,7,0))</f>
        <v>25</v>
      </c>
      <c r="I20" s="20">
        <f>IF(ISERROR(SMALL(H18:H21,3)),"-",SMALL(H18:H21,3))</f>
        <v>25</v>
      </c>
      <c r="J20" s="22">
        <f>IF(C18="","",IF(OR(I18="-",I19="-",I20="-"),"DQ",SUM(I18,I19,I20)))</f>
        <v>72</v>
      </c>
      <c r="BA20" s="2">
        <v>1020</v>
      </c>
    </row>
    <row r="21" spans="1:53" ht="15" customHeight="1" thickBot="1">
      <c r="A21" s="14"/>
      <c r="B21" s="15"/>
      <c r="C21" s="165">
        <v>393</v>
      </c>
      <c r="D21" s="16" t="str">
        <f>IF(ISERROR(VLOOKUP($C21,'START LİSTE'!$B$6:$F$814,2,0)),"",VLOOKUP($C21,'START LİSTE'!$B$6:$F$814,2,0))</f>
        <v>ASYA AKAY</v>
      </c>
      <c r="E21" s="17" t="str">
        <f>IF(ISERROR(VLOOKUP($C21,'START LİSTE'!$B$6:$F$814,4,0)),"",VLOOKUP($C21,'START LİSTE'!$B$6:$F$814,4,0))</f>
        <v>T</v>
      </c>
      <c r="F21" s="127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26</v>
      </c>
      <c r="H21" s="17">
        <f>IF(OR(E21="",E21="F",F21="DQ",F21="DNF",F21="DNS",F21=""),"-",VLOOKUP(C21,'FERDİ SONUÇ'!$B$6:$H$1007,7,0))</f>
        <v>26</v>
      </c>
      <c r="I21" s="20">
        <f>IF(ISERROR(SMALL(H18:H21,4)),"-",SMALL(H18:H21,4))</f>
        <v>26</v>
      </c>
      <c r="J21" s="21"/>
      <c r="BA21" s="2">
        <v>1021</v>
      </c>
    </row>
    <row r="22" spans="1:53" ht="15" customHeight="1">
      <c r="A22" s="6"/>
      <c r="B22" s="7"/>
      <c r="C22" s="160">
        <v>170</v>
      </c>
      <c r="D22" s="8" t="str">
        <f>IF(ISERROR(VLOOKUP($C22,'START LİSTE'!$B$6:$F$814,2,0)),"",VLOOKUP($C22,'START LİSTE'!$B$6:$F$814,2,0))</f>
        <v>ASYA YAVAŞ</v>
      </c>
      <c r="E22" s="9" t="str">
        <f>IF(ISERROR(VLOOKUP($C22,'START LİSTE'!$B$6:$F$814,4,0)),"",VLOOKUP($C22,'START LİSTE'!$B$6:$F$814,4,0))</f>
        <v>T</v>
      </c>
      <c r="F22" s="126">
        <f>IF(ISERROR(VLOOKUP($C22,'FERDİ SONUÇ'!$B$6:$H$1007,6,0)),"",VLOOKUP($C22,'FERDİ SONUÇ'!$B$6:$H$1007,6,0))</f>
        <v>455</v>
      </c>
      <c r="G22" s="9">
        <f>IF(OR(E22="",F22="DQ",F22="DNF",F22="DNS",F22=""),"-",VLOOKUP(C22,'FERDİ SONUÇ'!$B$6:$H$1007,7,0))</f>
        <v>4</v>
      </c>
      <c r="H22" s="9">
        <f>IF(OR(E22="",E22="F",F22="DQ",F22="DNF",F22="DNS",F22=""),"-",VLOOKUP(C22,'FERDİ SONUÇ'!$B$6:$H$1007,7,0))</f>
        <v>4</v>
      </c>
      <c r="I22" s="12">
        <f>IF(ISERROR(SMALL(H22:H25,1)),"-",SMALL(H22:H25,1))</f>
        <v>4</v>
      </c>
      <c r="J22" s="13"/>
      <c r="BA22" s="2">
        <v>1024</v>
      </c>
    </row>
    <row r="23" spans="1:53" ht="15" customHeight="1">
      <c r="A23" s="14"/>
      <c r="B23" s="15"/>
      <c r="C23" s="161">
        <v>171</v>
      </c>
      <c r="D23" s="16" t="str">
        <f>IF(ISERROR(VLOOKUP($C23,'START LİSTE'!$B$6:$F$814,2,0)),"",VLOOKUP($C23,'START LİSTE'!$B$6:$F$814,2,0))</f>
        <v> MİRAY BAŞ </v>
      </c>
      <c r="E23" s="17" t="str">
        <f>IF(ISERROR(VLOOKUP($C23,'START LİSTE'!$B$6:$F$814,4,0)),"",VLOOKUP($C23,'START LİSTE'!$B$6:$F$814,4,0))</f>
        <v>T</v>
      </c>
      <c r="F23" s="127" t="str">
        <f>IF(ISERROR(VLOOKUP($C23,'FERDİ SONUÇ'!$B$6:$H$1007,6,0)),"",VLOOKUP($C23,'FERDİ SONUÇ'!$B$6:$H$1007,6,0))</f>
        <v>DNF</v>
      </c>
      <c r="G23" s="17" t="str">
        <f>IF(OR(E23="",F23="DQ",F23="DNF",F23="DNS",F23=""),"-",VLOOKUP(C23,'FERDİ SONUÇ'!$B$6:$H$1007,7,0))</f>
        <v>-</v>
      </c>
      <c r="H23" s="17" t="str">
        <f>IF(OR(E23="",E23="F",F23="DQ",F23="DNF",F23="DNS",F23=""),"-",VLOOKUP(C23,'FERDİ SONUÇ'!$B$6:$H$1007,7,0))</f>
        <v>-</v>
      </c>
      <c r="I23" s="20">
        <f>IF(ISERROR(SMALL(H22:H25,2)),"-",SMALL(H22:H25,2))</f>
        <v>20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4</v>
      </c>
      <c r="B24" s="15" t="str">
        <f>IF(ISERROR(VLOOKUP(C22,'START LİSTE'!$B$6:$F$814,3,0)),"",VLOOKUP(C22,'START LİSTE'!$B$6:$F$814,3,0))</f>
        <v>ÇANAKKALE</v>
      </c>
      <c r="C24" s="161">
        <v>172</v>
      </c>
      <c r="D24" s="16" t="str">
        <f>IF(ISERROR(VLOOKUP($C24,'START LİSTE'!$B$6:$F$814,2,0)),"",VLOOKUP($C24,'START LİSTE'!$B$6:$F$814,2,0))</f>
        <v>MERAL DÜZ</v>
      </c>
      <c r="E24" s="17" t="str">
        <f>IF(ISERROR(VLOOKUP($C24,'START LİSTE'!$B$6:$F$814,4,0)),"",VLOOKUP($C24,'START LİSTE'!$B$6:$F$814,4,0))</f>
        <v>T</v>
      </c>
      <c r="F24" s="127">
        <f>IF(ISERROR(VLOOKUP($C24,'FERDİ SONUÇ'!$B$6:$H$1007,6,0)),"",VLOOKUP($C24,'FERDİ SONUÇ'!$B$6:$H$1007,6,0))</f>
        <v>0</v>
      </c>
      <c r="G24" s="17">
        <f>IF(OR(E24="",F24="DQ",F24="DNF",F24="DNS",F24=""),"-",VLOOKUP(C24,'FERDİ SONUÇ'!$B$6:$H$1007,7,0))</f>
        <v>20</v>
      </c>
      <c r="H24" s="17">
        <f>IF(OR(E24="",E24="F",F24="DQ",F24="DNF",F24="DNS",F24=""),"-",VLOOKUP(C24,'FERDİ SONUÇ'!$B$6:$H$1007,7,0))</f>
        <v>20</v>
      </c>
      <c r="I24" s="20">
        <f>IF(ISERROR(SMALL(H22:H25,3)),"-",SMALL(H22:H25,3))</f>
        <v>21</v>
      </c>
      <c r="J24" s="22">
        <f>IF(C22="","",IF(OR(I22="-",I23="-",I24="-"),"DQ",SUM(I22,I23,I24)))</f>
        <v>45</v>
      </c>
      <c r="BA24" s="2">
        <v>1026</v>
      </c>
    </row>
    <row r="25" spans="1:53" ht="15" customHeight="1" thickBot="1">
      <c r="A25" s="14"/>
      <c r="B25" s="15"/>
      <c r="C25" s="162">
        <v>173</v>
      </c>
      <c r="D25" s="16" t="str">
        <f>IF(ISERROR(VLOOKUP($C25,'START LİSTE'!$B$6:$F$814,2,0)),"",VLOOKUP($C25,'START LİSTE'!$B$6:$F$814,2,0))</f>
        <v>FATMA NUR BİLGİ</v>
      </c>
      <c r="E25" s="17" t="str">
        <f>IF(ISERROR(VLOOKUP($C25,'START LİSTE'!$B$6:$F$814,4,0)),"",VLOOKUP($C25,'START LİSTE'!$B$6:$F$814,4,0))</f>
        <v>T</v>
      </c>
      <c r="F25" s="127">
        <f>IF(ISERROR(VLOOKUP($C25,'FERDİ SONUÇ'!$B$6:$H$1007,6,0)),"",VLOOKUP($C25,'FERDİ SONUÇ'!$B$6:$H$1007,6,0))</f>
        <v>0</v>
      </c>
      <c r="G25" s="17">
        <f>IF(OR(E25="",F25="DQ",F25="DNF",F25="DNS",F25=""),"-",VLOOKUP(C25,'FERDİ SONUÇ'!$B$6:$H$1007,7,0))</f>
        <v>21</v>
      </c>
      <c r="H25" s="17">
        <f>IF(OR(E25="",E25="F",F25="DQ",F25="DNF",F25="DNS",F25=""),"-",VLOOKUP(C25,'FERDİ SONUÇ'!$B$6:$H$1007,7,0))</f>
        <v>21</v>
      </c>
      <c r="I25" s="20" t="str">
        <f>IF(ISERROR(SMALL(H22:H25,4)),"-",SMALL(H22:H25,4))</f>
        <v>-</v>
      </c>
      <c r="J25" s="21"/>
      <c r="BA25" s="2">
        <v>1027</v>
      </c>
    </row>
    <row r="26" spans="1:53" ht="15" customHeight="1">
      <c r="A26" s="6"/>
      <c r="B26" s="7"/>
      <c r="C26" s="163">
        <v>340</v>
      </c>
      <c r="D26" s="8" t="str">
        <f>IF(ISERROR(VLOOKUP($C26,'START LİSTE'!$B$6:$F$814,2,0)),"",VLOOKUP($C26,'START LİSTE'!$B$6:$F$814,2,0))</f>
        <v>HURİYE ETLAR</v>
      </c>
      <c r="E26" s="9" t="str">
        <f>IF(ISERROR(VLOOKUP($C26,'START LİSTE'!$B$6:$F$814,4,0)),"",VLOOKUP($C26,'START LİSTE'!$B$6:$F$814,4,0))</f>
        <v>T</v>
      </c>
      <c r="F26" s="126">
        <f>IF(ISERROR(VLOOKUP($C26,'FERDİ SONUÇ'!$B$6:$H$1007,6,0)),"",VLOOKUP($C26,'FERDİ SONUÇ'!$B$6:$H$1007,6,0))</f>
        <v>456</v>
      </c>
      <c r="G26" s="9">
        <f>IF(OR(E26="",F26="DQ",F26="DNF",F26="DNS",F26=""),"-",VLOOKUP(C26,'FERDİ SONUÇ'!$B$6:$H$1007,7,0))</f>
        <v>5</v>
      </c>
      <c r="H26" s="9">
        <f>IF(OR(E26="",E26="F",F26="DQ",F26="DNF",F26="DNS",F26=""),"-",VLOOKUP(C26,'FERDİ SONUÇ'!$B$6:$H$1007,7,0))</f>
        <v>5</v>
      </c>
      <c r="I26" s="12">
        <f>IF(ISERROR(SMALL(H26:H29,1)),"-",SMALL(H26:H29,1))</f>
        <v>2</v>
      </c>
      <c r="J26" s="13"/>
      <c r="BA26" s="2">
        <v>1030</v>
      </c>
    </row>
    <row r="27" spans="1:53" ht="15" customHeight="1">
      <c r="A27" s="14"/>
      <c r="B27" s="15"/>
      <c r="C27" s="164">
        <v>341</v>
      </c>
      <c r="D27" s="16" t="str">
        <f>IF(ISERROR(VLOOKUP($C27,'START LİSTE'!$B$6:$F$814,2,0)),"",VLOOKUP($C27,'START LİSTE'!$B$6:$F$814,2,0))</f>
        <v>AYŞEGÜL KULTAR</v>
      </c>
      <c r="E27" s="17" t="str">
        <f>IF(ISERROR(VLOOKUP($C27,'START LİSTE'!$B$6:$F$814,4,0)),"",VLOOKUP($C27,'START LİSTE'!$B$6:$F$814,4,0))</f>
        <v>T</v>
      </c>
      <c r="F27" s="127">
        <f>IF(ISERROR(VLOOKUP($C27,'FERDİ SONUÇ'!$B$6:$H$1007,6,0)),"",VLOOKUP($C27,'FERDİ SONUÇ'!$B$6:$H$1007,6,0))</f>
        <v>501</v>
      </c>
      <c r="G27" s="17">
        <f>IF(OR(E27="",F27="DQ",F27="DNF",F27="DNS",F27=""),"-",VLOOKUP(C27,'FERDİ SONUÇ'!$B$6:$H$1007,7,0))</f>
        <v>6</v>
      </c>
      <c r="H27" s="17">
        <f>IF(OR(E27="",E27="F",F27="DQ",F27="DNF",F27="DNS",F27=""),"-",VLOOKUP(C27,'FERDİ SONUÇ'!$B$6:$H$1007,7,0))</f>
        <v>6</v>
      </c>
      <c r="I27" s="20">
        <f>IF(ISERROR(SMALL(H26:H29,2)),"-",SMALL(H26:H29,2))</f>
        <v>5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1</v>
      </c>
      <c r="B28" s="15" t="str">
        <f>IF(ISERROR(VLOOKUP(C26,'START LİSTE'!$B$6:$F$814,3,0)),"",VLOOKUP(C26,'START LİSTE'!$B$6:$F$814,3,0))</f>
        <v>İSTANBUL</v>
      </c>
      <c r="C28" s="164">
        <v>342</v>
      </c>
      <c r="D28" s="16" t="str">
        <f>IF(ISERROR(VLOOKUP($C28,'START LİSTE'!$B$6:$F$814,2,0)),"",VLOOKUP($C28,'START LİSTE'!$B$6:$F$814,2,0))</f>
        <v>CEYLAN SÖNMEZ</v>
      </c>
      <c r="E28" s="17" t="str">
        <f>IF(ISERROR(VLOOKUP($C28,'START LİSTE'!$B$6:$F$814,4,0)),"",VLOOKUP($C28,'START LİSTE'!$B$6:$F$814,4,0))</f>
        <v>T</v>
      </c>
      <c r="F28" s="127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13</v>
      </c>
      <c r="H28" s="17">
        <f>IF(OR(E28="",E28="F",F28="DQ",F28="DNF",F28="DNS",F28=""),"-",VLOOKUP(C28,'FERDİ SONUÇ'!$B$6:$H$1007,7,0))</f>
        <v>13</v>
      </c>
      <c r="I28" s="20">
        <f>IF(ISERROR(SMALL(H26:H29,3)),"-",SMALL(H26:H29,3))</f>
        <v>6</v>
      </c>
      <c r="J28" s="22">
        <f>IF(C26="","",IF(OR(I26="-",I27="-",I28="-"),"DQ",SUM(I26,I27,I28)))</f>
        <v>13</v>
      </c>
      <c r="BA28" s="2">
        <v>1032</v>
      </c>
    </row>
    <row r="29" spans="1:53" ht="15" customHeight="1">
      <c r="A29" s="14"/>
      <c r="B29" s="15"/>
      <c r="C29" s="163">
        <v>344</v>
      </c>
      <c r="D29" s="16" t="str">
        <f>IF(ISERROR(VLOOKUP($C29,'START LİSTE'!$B$6:$F$814,2,0)),"",VLOOKUP($C29,'START LİSTE'!$B$6:$F$814,2,0))</f>
        <v>MERCAN AKSOY</v>
      </c>
      <c r="E29" s="17" t="str">
        <f>IF(ISERROR(VLOOKUP($C29,'START LİSTE'!$B$6:$F$814,4,0)),"",VLOOKUP($C29,'START LİSTE'!$B$6:$F$814,4,0))</f>
        <v>T</v>
      </c>
      <c r="F29" s="127">
        <f>IF(ISERROR(VLOOKUP($C29,'FERDİ SONUÇ'!$B$6:$H$1007,6,0)),"",VLOOKUP($C29,'FERDİ SONUÇ'!$B$6:$H$1007,6,0))</f>
        <v>453</v>
      </c>
      <c r="G29" s="17">
        <f>IF(OR(E29="",F29="DQ",F29="DNF",F29="DNS",F29=""),"-",VLOOKUP(C29,'FERDİ SONUÇ'!$B$6:$H$1007,7,0))</f>
        <v>2</v>
      </c>
      <c r="H29" s="17">
        <f>IF(OR(E29="",E29="F",F29="DQ",F29="DNF",F29="DNS",F29=""),"-",VLOOKUP(C29,'FERDİ SONUÇ'!$B$6:$H$1007,7,0))</f>
        <v>2</v>
      </c>
      <c r="I29" s="20">
        <f>IF(ISERROR(SMALL(H26:H29,4)),"-",SMALL(H26:H29,4))</f>
        <v>13</v>
      </c>
      <c r="J29" s="21"/>
      <c r="BA29" s="2">
        <v>1033</v>
      </c>
    </row>
    <row r="30" spans="1:53" ht="15" customHeight="1">
      <c r="A30" s="6"/>
      <c r="B30" s="7"/>
      <c r="C30" s="163">
        <v>430</v>
      </c>
      <c r="D30" s="8" t="str">
        <f>IF(ISERROR(VLOOKUP($C30,'START LİSTE'!$B$6:$F$814,2,0)),"",VLOOKUP($C30,'START LİSTE'!$B$6:$F$814,2,0))</f>
        <v>HACER YILMAZ</v>
      </c>
      <c r="E30" s="9" t="str">
        <f>IF(ISERROR(VLOOKUP($C30,'START LİSTE'!$B$6:$F$814,4,0)),"",VLOOKUP($C30,'START LİSTE'!$B$6:$F$814,4,0))</f>
        <v>T</v>
      </c>
      <c r="F30" s="126">
        <f>IF(ISERROR(VLOOKUP($C30,'FERDİ SONUÇ'!$B$6:$H$1007,6,0)),"",VLOOKUP($C30,'FERDİ SONUÇ'!$B$6:$H$1007,6,0))</f>
        <v>442</v>
      </c>
      <c r="G30" s="9">
        <f>IF(OR(E30="",F30="DQ",F30="DNF",F30="DNS",F30=""),"-",VLOOKUP(C30,'FERDİ SONUÇ'!$B$6:$H$1007,7,0))</f>
        <v>1</v>
      </c>
      <c r="H30" s="9">
        <f>IF(OR(E30="",E30="F",F30="DQ",F30="DNF",F30="DNS",F30=""),"-",VLOOKUP(C30,'FERDİ SONUÇ'!$B$6:$H$1007,7,0))</f>
        <v>1</v>
      </c>
      <c r="I30" s="12">
        <f>IF(ISERROR(SMALL(H30:H33,1)),"-",SMALL(H30:H33,1))</f>
        <v>1</v>
      </c>
      <c r="J30" s="13"/>
      <c r="BA30" s="2">
        <v>1036</v>
      </c>
    </row>
    <row r="31" spans="1:53" ht="15" customHeight="1">
      <c r="A31" s="14"/>
      <c r="B31" s="15"/>
      <c r="C31" s="164">
        <v>431</v>
      </c>
      <c r="D31" s="16" t="str">
        <f>IF(ISERROR(VLOOKUP($C31,'START LİSTE'!$B$6:$F$814,2,0)),"",VLOOKUP($C31,'START LİSTE'!$B$6:$F$814,2,0))</f>
        <v>SONGÜL DAĞ</v>
      </c>
      <c r="E31" s="17" t="str">
        <f>IF(ISERROR(VLOOKUP($C31,'START LİSTE'!$B$6:$F$814,4,0)),"",VLOOKUP($C31,'START LİSTE'!$B$6:$F$814,4,0))</f>
        <v>T</v>
      </c>
      <c r="F31" s="127">
        <f>IF(ISERROR(VLOOKUP($C31,'FERDİ SONUÇ'!$B$6:$H$1007,6,0)),"",VLOOKUP($C31,'FERDİ SONUÇ'!$B$6:$H$1007,6,0))</f>
        <v>503</v>
      </c>
      <c r="G31" s="17">
        <f>IF(OR(E31="",F31="DQ",F31="DNF",F31="DNS",F31=""),"-",VLOOKUP(C31,'FERDİ SONUÇ'!$B$6:$H$1007,7,0))</f>
        <v>7</v>
      </c>
      <c r="H31" s="17">
        <f>IF(OR(E31="",E31="F",F31="DQ",F31="DNF",F31="DNS",F31=""),"-",VLOOKUP(C31,'FERDİ SONUÇ'!$B$6:$H$1007,7,0))</f>
        <v>7</v>
      </c>
      <c r="I31" s="20">
        <f>IF(ISERROR(SMALL(H30:H33,2)),"-",SMALL(H30:H33,2))</f>
        <v>7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2</v>
      </c>
      <c r="B32" s="15" t="str">
        <f>IF(ISERROR(VLOOKUP(C30,'START LİSTE'!$B$6:$F$814,3,0)),"",VLOOKUP(C30,'START LİSTE'!$B$6:$F$814,3,0))</f>
        <v>KÜTAHYA</v>
      </c>
      <c r="C32" s="164">
        <v>432</v>
      </c>
      <c r="D32" s="16" t="str">
        <f>IF(ISERROR(VLOOKUP($C32,'START LİSTE'!$B$6:$F$814,2,0)),"",VLOOKUP($C32,'START LİSTE'!$B$6:$F$814,2,0))</f>
        <v>SİNEM ŞAHİN</v>
      </c>
      <c r="E32" s="17" t="str">
        <f>IF(ISERROR(VLOOKUP($C32,'START LİSTE'!$B$6:$F$814,4,0)),"",VLOOKUP($C32,'START LİSTE'!$B$6:$F$814,4,0))</f>
        <v>T</v>
      </c>
      <c r="F32" s="127">
        <f>IF(ISERROR(VLOOKUP($C32,'FERDİ SONUÇ'!$B$6:$H$1007,6,0)),"",VLOOKUP($C32,'FERDİ SONUÇ'!$B$6:$H$1007,6,0))</f>
        <v>507</v>
      </c>
      <c r="G32" s="17">
        <f>IF(OR(E32="",F32="DQ",F32="DNF",F32="DNS",F32=""),"-",VLOOKUP(C32,'FERDİ SONUÇ'!$B$6:$H$1007,7,0))</f>
        <v>10</v>
      </c>
      <c r="H32" s="17">
        <f>IF(OR(E32="",E32="F",F32="DQ",F32="DNF",F32="DNS",F32=""),"-",VLOOKUP(C32,'FERDİ SONUÇ'!$B$6:$H$1007,7,0))</f>
        <v>10</v>
      </c>
      <c r="I32" s="20">
        <f>IF(ISERROR(SMALL(H30:H33,3)),"-",SMALL(H30:H33,3))</f>
        <v>8</v>
      </c>
      <c r="J32" s="22">
        <f>IF(C30="","",IF(OR(I30="-",I31="-",I32="-"),"DQ",SUM(I30,I31,I32)))</f>
        <v>16</v>
      </c>
      <c r="BA32" s="2">
        <v>1038</v>
      </c>
    </row>
    <row r="33" spans="1:53" ht="15" customHeight="1" thickBot="1">
      <c r="A33" s="14"/>
      <c r="B33" s="15"/>
      <c r="C33" s="165">
        <v>433</v>
      </c>
      <c r="D33" s="16" t="str">
        <f>IF(ISERROR(VLOOKUP($C33,'START LİSTE'!$B$6:$F$814,2,0)),"",VLOOKUP($C33,'START LİSTE'!$B$6:$F$814,2,0))</f>
        <v>TUĞBA KARAKILINÇ</v>
      </c>
      <c r="E33" s="17" t="str">
        <f>IF(ISERROR(VLOOKUP($C33,'START LİSTE'!$B$6:$F$814,4,0)),"",VLOOKUP($C33,'START LİSTE'!$B$6:$F$814,4,0))</f>
        <v>T</v>
      </c>
      <c r="F33" s="127">
        <f>IF(ISERROR(VLOOKUP($C33,'FERDİ SONUÇ'!$B$6:$H$1007,6,0)),"",VLOOKUP($C33,'FERDİ SONUÇ'!$B$6:$H$1007,6,0))</f>
        <v>504</v>
      </c>
      <c r="G33" s="17">
        <f>IF(OR(E33="",F33="DQ",F33="DNF",F33="DNS",F33=""),"-",VLOOKUP(C33,'FERDİ SONUÇ'!$B$6:$H$1007,7,0))</f>
        <v>8</v>
      </c>
      <c r="H33" s="17">
        <f>IF(OR(E33="",E33="F",F33="DQ",F33="DNF",F33="DNS",F33=""),"-",VLOOKUP(C33,'FERDİ SONUÇ'!$B$6:$H$1007,7,0))</f>
        <v>8</v>
      </c>
      <c r="I33" s="20">
        <f>IF(ISERROR(SMALL(H30:H33,4)),"-",SMALL(H30:H33,4))</f>
        <v>10</v>
      </c>
      <c r="J33" s="21"/>
      <c r="BA33" s="2">
        <v>1039</v>
      </c>
    </row>
    <row r="34" spans="1:53" ht="15" customHeight="1">
      <c r="A34" s="6"/>
      <c r="B34" s="7"/>
      <c r="C34" s="163">
        <v>160</v>
      </c>
      <c r="D34" s="8" t="str">
        <f>IF(ISERROR(VLOOKUP($C34,'START LİSTE'!$B$6:$F$814,2,0)),"",VLOOKUP($C34,'START LİSTE'!$B$6:$F$814,2,0))</f>
        <v>PERVİN MİRAY KUTLAY</v>
      </c>
      <c r="E34" s="9" t="str">
        <f>IF(ISERROR(VLOOKUP($C34,'START LİSTE'!$B$6:$F$814,4,0)),"",VLOOKUP($C34,'START LİSTE'!$B$6:$F$814,4,0))</f>
        <v>T</v>
      </c>
      <c r="F34" s="126">
        <f>IF(ISERROR(VLOOKUP($C34,'FERDİ SONUÇ'!$B$6:$H$1007,6,0)),"",VLOOKUP($C34,'FERDİ SONUÇ'!$B$6:$H$1007,6,0))</f>
        <v>454</v>
      </c>
      <c r="G34" s="9">
        <f>IF(OR(E34="",F34="DQ",F34="DNF",F34="DNS",F34=""),"-",VLOOKUP(C34,'FERDİ SONUÇ'!$B$6:$H$1007,7,0))</f>
        <v>3</v>
      </c>
      <c r="H34" s="9">
        <f>IF(OR(E34="",E34="F",F34="DQ",F34="DNF",F34="DNS",F34=""),"-",VLOOKUP(C34,'FERDİ SONUÇ'!$B$6:$H$1007,7,0))</f>
        <v>3</v>
      </c>
      <c r="I34" s="12">
        <f>IF(ISERROR(SMALL(H34:H37,1)),"-",SMALL(H34:H37,1))</f>
        <v>3</v>
      </c>
      <c r="J34" s="13"/>
      <c r="BA34" s="2">
        <v>1042</v>
      </c>
    </row>
    <row r="35" spans="1:53" ht="15" customHeight="1">
      <c r="A35" s="14"/>
      <c r="B35" s="15"/>
      <c r="C35" s="164">
        <v>161</v>
      </c>
      <c r="D35" s="16" t="str">
        <f>IF(ISERROR(VLOOKUP($C35,'START LİSTE'!$B$6:$F$814,2,0)),"",VLOOKUP($C35,'START LİSTE'!$B$6:$F$814,2,0))</f>
        <v>DİLEK ÖZDEMİR</v>
      </c>
      <c r="E35" s="17" t="str">
        <f>IF(ISERROR(VLOOKUP($C35,'START LİSTE'!$B$6:$F$814,4,0)),"",VLOOKUP($C35,'START LİSTE'!$B$6:$F$814,4,0))</f>
        <v>T</v>
      </c>
      <c r="F35" s="127">
        <f>IF(ISERROR(VLOOKUP($C35,'FERDİ SONUÇ'!$B$6:$H$1007,6,0)),"",VLOOKUP($C35,'FERDİ SONUÇ'!$B$6:$H$1007,6,0))</f>
        <v>507</v>
      </c>
      <c r="G35" s="17">
        <f>IF(OR(E35="",F35="DQ",F35="DNF",F35="DNS",F35=""),"-",VLOOKUP(C35,'FERDİ SONUÇ'!$B$6:$H$1007,7,0))</f>
        <v>9</v>
      </c>
      <c r="H35" s="17">
        <f>IF(OR(E35="",E35="F",F35="DQ",F35="DNF",F35="DNS",F35=""),"-",VLOOKUP(C35,'FERDİ SONUÇ'!$B$6:$H$1007,7,0))</f>
        <v>9</v>
      </c>
      <c r="I35" s="20">
        <f>IF(ISERROR(SMALL(H34:H37,2)),"-",SMALL(H34:H37,2))</f>
        <v>9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3</v>
      </c>
      <c r="B36" s="15" t="str">
        <f>IF(ISERROR(VLOOKUP(C34,'START LİSTE'!$B$6:$F$814,3,0)),"",VLOOKUP(C34,'START LİSTE'!$B$6:$F$814,3,0))</f>
        <v>BURSA</v>
      </c>
      <c r="C36" s="164">
        <v>162</v>
      </c>
      <c r="D36" s="16" t="str">
        <f>IF(ISERROR(VLOOKUP($C36,'START LİSTE'!$B$6:$F$814,2,0)),"",VLOOKUP($C36,'START LİSTE'!$B$6:$F$814,2,0))</f>
        <v>MERVE DURAK</v>
      </c>
      <c r="E36" s="17" t="str">
        <f>IF(ISERROR(VLOOKUP($C36,'START LİSTE'!$B$6:$F$814,4,0)),"",VLOOKUP($C36,'START LİSTE'!$B$6:$F$814,4,0))</f>
        <v>T</v>
      </c>
      <c r="F36" s="127">
        <f>IF(ISERROR(VLOOKUP($C36,'FERDİ SONUÇ'!$B$6:$H$1007,6,0)),"",VLOOKUP($C36,'FERDİ SONUÇ'!$B$6:$H$1007,6,0))</f>
        <v>0</v>
      </c>
      <c r="G36" s="17">
        <f>IF(OR(E36="",F36="DQ",F36="DNF",F36="DNS",F36=""),"-",VLOOKUP(C36,'FERDİ SONUÇ'!$B$6:$H$1007,7,0))</f>
        <v>12</v>
      </c>
      <c r="H36" s="17">
        <f>IF(OR(E36="",E36="F",F36="DQ",F36="DNF",F36="DNS",F36=""),"-",VLOOKUP(C36,'FERDİ SONUÇ'!$B$6:$H$1007,7,0))</f>
        <v>12</v>
      </c>
      <c r="I36" s="20">
        <f>IF(ISERROR(SMALL(H34:H37,3)),"-",SMALL(H34:H37,3))</f>
        <v>11</v>
      </c>
      <c r="J36" s="22">
        <f>IF(C34="","",IF(OR(I34="-",I35="-",I36="-"),"DQ",SUM(I34,I35,I36)))</f>
        <v>23</v>
      </c>
      <c r="BA36" s="2">
        <v>1044</v>
      </c>
    </row>
    <row r="37" spans="1:53" ht="15" customHeight="1" thickBot="1">
      <c r="A37" s="14"/>
      <c r="B37" s="15"/>
      <c r="C37" s="165">
        <v>163</v>
      </c>
      <c r="D37" s="16" t="str">
        <f>IF(ISERROR(VLOOKUP($C37,'START LİSTE'!$B$6:$F$814,2,0)),"",VLOOKUP($C37,'START LİSTE'!$B$6:$F$814,2,0))</f>
        <v>MERVE ATAÇ</v>
      </c>
      <c r="E37" s="17" t="str">
        <f>IF(ISERROR(VLOOKUP($C37,'START LİSTE'!$B$6:$F$814,4,0)),"",VLOOKUP($C37,'START LİSTE'!$B$6:$F$814,4,0))</f>
        <v>T</v>
      </c>
      <c r="F37" s="127">
        <f>IF(ISERROR(VLOOKUP($C37,'FERDİ SONUÇ'!$B$6:$H$1007,6,0)),"",VLOOKUP($C37,'FERDİ SONUÇ'!$B$6:$H$1007,6,0))</f>
        <v>0</v>
      </c>
      <c r="G37" s="17">
        <f>IF(OR(E37="",F37="DQ",F37="DNF",F37="DNS",F37=""),"-",VLOOKUP(C37,'FERDİ SONUÇ'!$B$6:$H$1007,7,0))</f>
        <v>11</v>
      </c>
      <c r="H37" s="17">
        <f>IF(OR(E37="",E37="F",F37="DQ",F37="DNF",F37="DNS",F37=""),"-",VLOOKUP(C37,'FERDİ SONUÇ'!$B$6:$H$1007,7,0))</f>
        <v>11</v>
      </c>
      <c r="I37" s="20">
        <f>IF(ISERROR(SMALL(H34:H37,4)),"-",SMALL(H34:H37,4))</f>
        <v>12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26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27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27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27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26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27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27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27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26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27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27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27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26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27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27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27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26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27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27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27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26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27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27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27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26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27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27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27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4" dxfId="16" stopIfTrue="1">
      <formula>AND(COUNTIF($B$5:$B$5,B5)&gt;1,NOT(ISBLANK(B5)))</formula>
    </cfRule>
  </conditionalFormatting>
  <conditionalFormatting sqref="A6:A65">
    <cfRule type="cellIs" priority="4" dxfId="17" operator="greaterThan">
      <formula>1000</formula>
    </cfRule>
  </conditionalFormatting>
  <conditionalFormatting sqref="J6:J65">
    <cfRule type="duplicateValues" priority="183" dxfId="0" stopIfTrue="1">
      <formula>AND(COUNTIF($J$6:$J$65,J6)&gt;1,NOT(ISBLANK(J6)))</formula>
    </cfRule>
  </conditionalFormatting>
  <conditionalFormatting sqref="C6:C37">
    <cfRule type="duplicateValues" priority="3" dxfId="16" stopIfTrue="1">
      <formula>AND(COUNTIF($C$6:$C$37,C6)&gt;1,NOT(ISBLANK(C6)))</formula>
    </cfRule>
  </conditionalFormatting>
  <conditionalFormatting sqref="C6:C37">
    <cfRule type="duplicateValues" priority="2" dxfId="16" stopIfTrue="1">
      <formula>AND(COUNTIF($C$6:$C$37,C6)&gt;1,NOT(ISBLANK(C6)))</formula>
    </cfRule>
  </conditionalFormatting>
  <conditionalFormatting sqref="C6:C37">
    <cfRule type="duplicateValues" priority="1" dxfId="16" stopIfTrue="1">
      <formula>AND(COUNTIF($C$6:$C$37,C6)&gt;1,NOT(ISBLANK(C6)))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96" t="str">
        <f>KAPAK!A2</f>
        <v>Türkiye Atletizm Federasyonu
Kütahya Atletizm İl Temsilciliği</v>
      </c>
      <c r="B1" s="196"/>
      <c r="C1" s="196"/>
      <c r="D1" s="196"/>
      <c r="E1" s="196"/>
      <c r="F1" s="196"/>
      <c r="G1" s="196"/>
      <c r="H1" s="196"/>
    </row>
    <row r="2" spans="1:8" s="1" customFormat="1" ht="14.25">
      <c r="A2" s="202" t="str">
        <f>KAPAK!B24</f>
        <v>Atletizm Geliştirme Projesi 9.Bölge Kros Yarışmaları</v>
      </c>
      <c r="B2" s="202"/>
      <c r="C2" s="202"/>
      <c r="D2" s="202"/>
      <c r="E2" s="202"/>
      <c r="F2" s="202"/>
      <c r="G2" s="202"/>
      <c r="H2" s="202"/>
    </row>
    <row r="3" spans="1:8" s="1" customFormat="1" ht="14.25">
      <c r="A3" s="203" t="str">
        <f>KAPAK!B27</f>
        <v>Kütahya</v>
      </c>
      <c r="B3" s="203"/>
      <c r="C3" s="203"/>
      <c r="D3" s="203"/>
      <c r="E3" s="203"/>
      <c r="F3" s="203"/>
      <c r="G3" s="203"/>
      <c r="H3" s="203"/>
    </row>
    <row r="4" spans="1:8" s="1" customFormat="1" ht="17.25" customHeight="1">
      <c r="A4" s="199" t="str">
        <f>KAPAK!B26</f>
        <v>2002-2003 Doğumlu Kızlar</v>
      </c>
      <c r="B4" s="199"/>
      <c r="C4" s="200" t="str">
        <f>KAPAK!B25</f>
        <v>1500 Metre</v>
      </c>
      <c r="D4" s="200"/>
      <c r="E4" s="53"/>
      <c r="F4" s="201">
        <f>KAPAK!B28</f>
        <v>41754.458333333336</v>
      </c>
      <c r="G4" s="201"/>
      <c r="H4" s="201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340</v>
      </c>
      <c r="D6" s="8" t="str">
        <f>IF(ISERROR(VLOOKUP($C6,'START LİSTE'!$B$6:$F$814,2,0)),"",VLOOKUP($C6,'START LİSTE'!$B$6:$F$814,2,0))</f>
        <v>HURİYE ETLAR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456</v>
      </c>
      <c r="G6" s="56">
        <f>IF(OR(E6="",F6="DQ",F6="DNF",F6="DNS",F6=""),"-",VLOOKUP(C6,'FERDİ SONUÇ'!$B$6:$H$1007,7,0))</f>
        <v>5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341</v>
      </c>
      <c r="D7" s="16" t="str">
        <f>IF(ISERROR(VLOOKUP($C7,'START LİSTE'!$B$6:$F$814,2,0)),"",VLOOKUP($C7,'START LİSTE'!$B$6:$F$814,2,0))</f>
        <v>AYŞEGÜL KULTAR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501</v>
      </c>
      <c r="G7" s="58">
        <f>IF(OR(E7="",F7="DQ",F7="DNF",F7="DNS",F7=""),"-",VLOOKUP(C7,'FERDİ SONUÇ'!$B$6:$H$1007,7,0))</f>
        <v>6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İSTANBUL</v>
      </c>
      <c r="C8" s="57">
        <f>IF(A8="","",VLOOKUP(A8,'TAKIM KAYIT'!$A$6:$J$65,3,FALSE))</f>
        <v>342</v>
      </c>
      <c r="D8" s="16" t="str">
        <f>IF(ISERROR(VLOOKUP($C8,'START LİSTE'!$B$6:$F$814,2,0)),"",VLOOKUP($C8,'START LİSTE'!$B$6:$F$814,2,0))</f>
        <v>CEYLAN SÖNMEZ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0</v>
      </c>
      <c r="G8" s="58">
        <f>IF(OR(E8="",F8="DQ",F8="DNF",F8="DNS",F8=""),"-",VLOOKUP(C8,'FERDİ SONUÇ'!$B$6:$H$1007,7,0))</f>
        <v>13</v>
      </c>
      <c r="H8" s="22">
        <f>IF(A8="","",VLOOKUP(A8,'TAKIM KAYIT'!$A$6:$K$65,10,FALSE))</f>
        <v>13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344</v>
      </c>
      <c r="D9" s="16" t="str">
        <f>IF(ISERROR(VLOOKUP($C9,'START LİSTE'!$B$6:$F$814,2,0)),"",VLOOKUP($C9,'START LİSTE'!$B$6:$F$814,2,0))</f>
        <v>MERCAN AKSOY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453</v>
      </c>
      <c r="G9" s="58">
        <f>IF(OR(E9="",F9="DQ",F9="DNF",F9="DNS",F9=""),"-",VLOOKUP(C9,'FERDİ SONUÇ'!$B$6:$H$1007,7,0))</f>
        <v>2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430</v>
      </c>
      <c r="D10" s="8" t="str">
        <f>IF(ISERROR(VLOOKUP($C10,'START LİSTE'!$B$6:$F$814,2,0)),"",VLOOKUP($C10,'START LİSTE'!$B$6:$F$814,2,0))</f>
        <v>HACER YILMAZ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442</v>
      </c>
      <c r="G10" s="56">
        <f>IF(OR(E10="",F10="DQ",F10="DNF",F10="DNS",F10=""),"-",VLOOKUP(C10,'FERDİ SONUÇ'!$B$6:$H$1007,7,0))</f>
        <v>1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431</v>
      </c>
      <c r="D11" s="16" t="str">
        <f>IF(ISERROR(VLOOKUP($C11,'START LİSTE'!$B$6:$F$814,2,0)),"",VLOOKUP($C11,'START LİSTE'!$B$6:$F$814,2,0))</f>
        <v>SONGÜL DAĞ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503</v>
      </c>
      <c r="G11" s="58">
        <f>IF(OR(E11="",F11="DQ",F11="DNF",F11="DNS",F11=""),"-",VLOOKUP(C11,'FERDİ SONUÇ'!$B$6:$H$1007,7,0))</f>
        <v>7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KÜTAHYA</v>
      </c>
      <c r="C12" s="57">
        <f>IF(A12="","",VLOOKUP(A12,'TAKIM KAYIT'!$A$6:$J$65,3,FALSE))</f>
        <v>432</v>
      </c>
      <c r="D12" s="16" t="str">
        <f>IF(ISERROR(VLOOKUP($C12,'START LİSTE'!$B$6:$F$814,2,0)),"",VLOOKUP($C12,'START LİSTE'!$B$6:$F$814,2,0))</f>
        <v>SİNEM ŞAHİN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507</v>
      </c>
      <c r="G12" s="58">
        <f>IF(OR(E12="",F12="DQ",F12="DNF",F12="DNS",F12=""),"-",VLOOKUP(C12,'FERDİ SONUÇ'!$B$6:$H$1007,7,0))</f>
        <v>10</v>
      </c>
      <c r="H12" s="22">
        <f>IF(A12="","",VLOOKUP(A12,'TAKIM KAYIT'!$A$6:$J$65,10,FALSE))</f>
        <v>16</v>
      </c>
    </row>
    <row r="13" spans="1:8" ht="14.25" customHeight="1">
      <c r="A13" s="14"/>
      <c r="B13" s="15"/>
      <c r="C13" s="57">
        <f>IF(A12="","",INDEX('TAKIM KAYIT'!$C$6:$C$65,MATCH(C12,'TAKIM KAYIT'!$C$6:$C$65,0)+1))</f>
        <v>433</v>
      </c>
      <c r="D13" s="16" t="str">
        <f>IF(ISERROR(VLOOKUP($C13,'START LİSTE'!$B$6:$F$814,2,0)),"",VLOOKUP($C13,'START LİSTE'!$B$6:$F$814,2,0))</f>
        <v>TUĞBA KARAKILINÇ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504</v>
      </c>
      <c r="G13" s="58">
        <f>IF(OR(E13="",F13="DQ",F13="DNF",F13="DNS",F13=""),"-",VLOOKUP(C13,'FERDİ SONUÇ'!$B$6:$H$1007,7,0))</f>
        <v>8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160</v>
      </c>
      <c r="D14" s="8" t="str">
        <f>IF(ISERROR(VLOOKUP($C14,'START LİSTE'!$B$6:$F$814,2,0)),"",VLOOKUP($C14,'START LİSTE'!$B$6:$F$814,2,0))</f>
        <v>PERVİN MİRAY KUTLAY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454</v>
      </c>
      <c r="G14" s="56">
        <f>IF(OR(E14="",F14="DQ",F14="DNF",F14="DNS",F14=""),"-",VLOOKUP(C14,'FERDİ SONUÇ'!$B$6:$H$1007,7,0))</f>
        <v>3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161</v>
      </c>
      <c r="D15" s="16" t="str">
        <f>IF(ISERROR(VLOOKUP($C15,'START LİSTE'!$B$6:$F$814,2,0)),"",VLOOKUP($C15,'START LİSTE'!$B$6:$F$814,2,0))</f>
        <v>DİLEK ÖZDEMİR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507</v>
      </c>
      <c r="G15" s="58">
        <f>IF(OR(E15="",F15="DQ",F15="DNF",F15="DNS",F15=""),"-",VLOOKUP(C15,'FERDİ SONUÇ'!$B$6:$H$1007,7,0))</f>
        <v>9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BURSA</v>
      </c>
      <c r="C16" s="57">
        <f>IF(A16="","",VLOOKUP(A16,'TAKIM KAYIT'!$A$6:$J$65,3,FALSE))</f>
        <v>162</v>
      </c>
      <c r="D16" s="16" t="str">
        <f>IF(ISERROR(VLOOKUP($C16,'START LİSTE'!$B$6:$F$814,2,0)),"",VLOOKUP($C16,'START LİSTE'!$B$6:$F$814,2,0))</f>
        <v>MERVE DURAK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12</v>
      </c>
      <c r="H16" s="22">
        <f>IF(A16="","",VLOOKUP(A16,'TAKIM KAYIT'!$A$6:$K$65,10,FALSE))</f>
        <v>23</v>
      </c>
    </row>
    <row r="17" spans="1:8" ht="14.25" customHeight="1">
      <c r="A17" s="14"/>
      <c r="B17" s="15"/>
      <c r="C17" s="57">
        <f>IF(A16="","",INDEX('TAKIM KAYIT'!$C$6:$C$65,MATCH(C16,'TAKIM KAYIT'!$C$6:$C$65,0)+1))</f>
        <v>163</v>
      </c>
      <c r="D17" s="16" t="str">
        <f>IF(ISERROR(VLOOKUP($C17,'START LİSTE'!$B$6:$F$814,2,0)),"",VLOOKUP($C17,'START LİSTE'!$B$6:$F$814,2,0))</f>
        <v>MERVE ATAÇ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0</v>
      </c>
      <c r="G17" s="58">
        <f>IF(OR(E17="",F17="DQ",F17="DNF",F17="DNS",F17=""),"-",VLOOKUP(C17,'FERDİ SONUÇ'!$B$6:$H$1007,7,0))</f>
        <v>11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170</v>
      </c>
      <c r="D18" s="8" t="str">
        <f>IF(ISERROR(VLOOKUP($C18,'START LİSTE'!$B$6:$F$814,2,0)),"",VLOOKUP($C18,'START LİSTE'!$B$6:$F$814,2,0))</f>
        <v>ASYA YAVAŞ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455</v>
      </c>
      <c r="G18" s="12">
        <f>IF(OR(E18="",F18="DQ",F18="DNF",F18="DNS",F18=""),"-",VLOOKUP(C18,'FERDİ SONUÇ'!$B$6:$H$1007,7,0))</f>
        <v>4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171</v>
      </c>
      <c r="D19" s="16" t="str">
        <f>IF(ISERROR(VLOOKUP($C19,'START LİSTE'!$B$6:$F$814,2,0)),"",VLOOKUP($C19,'START LİSTE'!$B$6:$F$814,2,0))</f>
        <v> MİRAY BAŞ </v>
      </c>
      <c r="E19" s="17" t="str">
        <f>IF(ISERROR(VLOOKUP($C19,'START LİSTE'!$B$6:$F$814,4,0)),"",VLOOKUP($C19,'START LİSTE'!$B$6:$F$814,4,0))</f>
        <v>T</v>
      </c>
      <c r="F19" s="18" t="str">
        <f>IF(ISERROR(VLOOKUP($C19,'FERDİ SONUÇ'!$B$6:$H$1007,6,0)),"",VLOOKUP($C19,'FERDİ SONUÇ'!$B$6:$H$1007,6,0))</f>
        <v>DNF</v>
      </c>
      <c r="G19" s="20" t="str">
        <f>IF(OR(E19="",F19="DQ",F19="DNF",F19="DNS",F19=""),"-",VLOOKUP(C19,'FERDİ SONUÇ'!$B$6:$H$1007,7,0))</f>
        <v>-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ÇANAKKALE</v>
      </c>
      <c r="C20" s="57">
        <f>IF(A20="","",VLOOKUP(A20,'TAKIM KAYIT'!$A$6:$J$65,3,FALSE))</f>
        <v>172</v>
      </c>
      <c r="D20" s="16" t="str">
        <f>IF(ISERROR(VLOOKUP($C20,'START LİSTE'!$B$6:$F$814,2,0)),"",VLOOKUP($C20,'START LİSTE'!$B$6:$F$814,2,0))</f>
        <v>MERAL DÜZ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20</v>
      </c>
      <c r="H20" s="22">
        <f>IF(A20="","",VLOOKUP(A20,'TAKIM KAYIT'!$A$6:$K$65,10,FALSE))</f>
        <v>45</v>
      </c>
    </row>
    <row r="21" spans="1:8" ht="14.25" customHeight="1">
      <c r="A21" s="14"/>
      <c r="B21" s="15"/>
      <c r="C21" s="57">
        <f>IF(A20="","",INDEX('TAKIM KAYIT'!$C$6:$C$65,MATCH(C20,'TAKIM KAYIT'!$C$6:$C$65,0)+1))</f>
        <v>173</v>
      </c>
      <c r="D21" s="16" t="str">
        <f>IF(ISERROR(VLOOKUP($C21,'START LİSTE'!$B$6:$F$814,2,0)),"",VLOOKUP($C21,'START LİSTE'!$B$6:$F$814,2,0))</f>
        <v>FATMA NUR BİLGİ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0</v>
      </c>
      <c r="G21" s="20">
        <f>IF(OR(E21="",F21="DQ",F21="DNF",F21="DNS",F21=""),"-",VLOOKUP(C21,'FERDİ SONUÇ'!$B$6:$H$1007,7,0))</f>
        <v>21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450</v>
      </c>
      <c r="D22" s="8" t="str">
        <f>IF(ISERROR(VLOOKUP($C22,'START LİSTE'!$B$6:$F$814,2,0)),"",VLOOKUP($C22,'START LİSTE'!$B$6:$F$814,2,0))</f>
        <v>SEVİM TAPAN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14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451</v>
      </c>
      <c r="D23" s="16" t="str">
        <f>IF(ISERROR(VLOOKUP($C23,'START LİSTE'!$B$6:$F$814,2,0)),"",VLOOKUP($C23,'START LİSTE'!$B$6:$F$814,2,0))</f>
        <v>DUYGU KARAMAN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18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MANİSA</v>
      </c>
      <c r="C24" s="57">
        <f>IF(A24="","",VLOOKUP(A24,'TAKIM KAYIT'!$A$6:$J$65,3,FALSE))</f>
        <v>452</v>
      </c>
      <c r="D24" s="16" t="str">
        <f>IF(ISERROR(VLOOKUP($C24,'START LİSTE'!$B$6:$F$814,2,0)),"",VLOOKUP($C24,'START LİSTE'!$B$6:$F$814,2,0))</f>
        <v>ÖZLEM BEKÇİ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19</v>
      </c>
      <c r="H24" s="22">
        <f>IF(A24="","",VLOOKUP(A24,'TAKIM KAYIT'!$A$6:$K$65,10,FALSE))</f>
        <v>49</v>
      </c>
    </row>
    <row r="25" spans="1:8" ht="14.25" customHeight="1">
      <c r="A25" s="14"/>
      <c r="B25" s="15"/>
      <c r="C25" s="57">
        <f>IF(A24="","",INDEX('TAKIM KAYIT'!$C$6:$C$65,MATCH(C24,'TAKIM KAYIT'!$C$6:$C$65,0)+1))</f>
        <v>453</v>
      </c>
      <c r="D25" s="16" t="str">
        <f>IF(ISERROR(VLOOKUP($C25,'START LİSTE'!$B$6:$F$814,2,0)),"",VLOOKUP($C25,'START LİSTE'!$B$6:$F$814,2,0))</f>
        <v>HÜLYA USLU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17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100</v>
      </c>
      <c r="D26" s="8" t="str">
        <f>IF(ISERROR(VLOOKUP($C26,'START LİSTE'!$B$6:$F$814,2,0)),"",VLOOKUP($C26,'START LİSTE'!$B$6:$F$814,2,0))</f>
        <v>KADER KAHRAMAN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0</v>
      </c>
      <c r="G26" s="12">
        <f>IF(OR(E26="",F26="DQ",F26="DNF",F26="DNS",F26=""),"-",VLOOKUP(C26,'FERDİ SONUÇ'!$B$6:$H$1007,7,0))</f>
        <v>16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101</v>
      </c>
      <c r="D27" s="16" t="str">
        <f>IF(ISERROR(VLOOKUP($C27,'START LİSTE'!$B$6:$F$814,2,0)),"",VLOOKUP($C27,'START LİSTE'!$B$6:$F$814,2,0))</f>
        <v>İPEK BUSE BOZDOĞAN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22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BALIKESİR</v>
      </c>
      <c r="C28" s="57">
        <f>IF(A28="","",VLOOKUP(A28,'TAKIM KAYIT'!$A$6:$J$65,3,FALSE))</f>
        <v>102</v>
      </c>
      <c r="D28" s="16" t="str">
        <f>IF(ISERROR(VLOOKUP($C28,'START LİSTE'!$B$6:$F$814,2,0)),"",VLOOKUP($C28,'START LİSTE'!$B$6:$F$814,2,0))</f>
        <v>FADİME DAL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15</v>
      </c>
      <c r="H28" s="22">
        <f>IF(A28="","",VLOOKUP(A28,'TAKIM KAYIT'!$A$6:$K$65,10,FALSE))</f>
        <v>53</v>
      </c>
    </row>
    <row r="29" spans="1:8" ht="14.25" customHeight="1">
      <c r="A29" s="14"/>
      <c r="B29" s="15"/>
      <c r="C29" s="57">
        <f>IF(A28="","",INDEX('TAKIM KAYIT'!$C$6:$C$65,MATCH(C28,'TAKIM KAYIT'!$C$6:$C$65,0)+1))</f>
        <v>103</v>
      </c>
      <c r="D29" s="16" t="str">
        <f>IF(ISERROR(VLOOKUP($C29,'START LİSTE'!$B$6:$F$814,2,0)),"",VLOOKUP($C29,'START LİSTE'!$B$6:$F$814,2,0))</f>
        <v>KARDELEN DENİZ</v>
      </c>
      <c r="E29" s="17" t="str">
        <f>IF(ISERROR(VLOOKUP($C29,'START LİSTE'!$B$6:$F$814,4,0)),"",VLOOKUP($C29,'START LİSTE'!$B$6:$F$814,4,0))</f>
        <v>T</v>
      </c>
      <c r="F29" s="18" t="str">
        <f>IF(ISERROR(VLOOKUP($C29,'FERDİ SONUÇ'!$B$6:$H$1007,6,0)),"",VLOOKUP($C29,'FERDİ SONUÇ'!$B$6:$H$1007,6,0))</f>
        <v>DNS</v>
      </c>
      <c r="G29" s="20" t="str">
        <f>IF(OR(E29="",F29="DQ",F29="DNF",F29="DNS",F29=""),"-",VLOOKUP(C29,'FERDİ SONUÇ'!$B$6:$H$1007,7,0))</f>
        <v>-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390</v>
      </c>
      <c r="D30" s="8" t="str">
        <f>IF(ISERROR(VLOOKUP($C30,'START LİSTE'!$B$6:$F$814,2,0)),"",VLOOKUP($C30,'START LİSTE'!$B$6:$F$814,2,0))</f>
        <v>CEREN KURTOĞLU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0</v>
      </c>
      <c r="G30" s="12">
        <f>IF(OR(E30="",F30="DQ",F30="DNF",F30="DNS",F30=""),"-",VLOOKUP(C30,'FERDİ SONUÇ'!$B$6:$H$1007,7,0))</f>
        <v>24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391</v>
      </c>
      <c r="D31" s="16" t="str">
        <f>IF(ISERROR(VLOOKUP($C31,'START LİSTE'!$B$6:$F$814,2,0)),"",VLOOKUP($C31,'START LİSTE'!$B$6:$F$814,2,0))</f>
        <v>FEVZİYE ZEYNEP KATILMAZ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0</v>
      </c>
      <c r="G31" s="20">
        <f>IF(OR(E31="",F31="DQ",F31="DNF",F31="DNS",F31=""),"-",VLOOKUP(C31,'FERDİ SONUÇ'!$B$6:$H$1007,7,0))</f>
        <v>23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KIRKLARELİ</v>
      </c>
      <c r="C32" s="57">
        <f>IF(A32="","",VLOOKUP(A32,'TAKIM KAYIT'!$A$6:$J$65,3,FALSE))</f>
        <v>392</v>
      </c>
      <c r="D32" s="16" t="str">
        <f>IF(ISERROR(VLOOKUP($C32,'START LİSTE'!$B$6:$F$814,2,0)),"",VLOOKUP($C32,'START LİSTE'!$B$6:$F$814,2,0))</f>
        <v>DERİN DURGUN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25</v>
      </c>
      <c r="H32" s="22">
        <f>IF(A32="","",VLOOKUP(A32,'TAKIM KAYIT'!$A$6:$K$65,10,FALSE))</f>
        <v>72</v>
      </c>
    </row>
    <row r="33" spans="1:8" ht="14.25" customHeight="1">
      <c r="A33" s="14"/>
      <c r="B33" s="15"/>
      <c r="C33" s="57">
        <f>IF(A32="","",INDEX('TAKIM KAYIT'!$C$6:$C$65,MATCH(C32,'TAKIM KAYIT'!$C$6:$C$65,0)+1))</f>
        <v>393</v>
      </c>
      <c r="D33" s="16" t="str">
        <f>IF(ISERROR(VLOOKUP($C33,'START LİSTE'!$B$6:$F$814,2,0)),"",VLOOKUP($C33,'START LİSTE'!$B$6:$F$814,2,0))</f>
        <v>ASYA AKAY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0</v>
      </c>
      <c r="G33" s="20">
        <f>IF(OR(E33="",F33="DQ",F33="DNF",F33="DNS",F33=""),"-",VLOOKUP(C33,'FERDİ SONUÇ'!$B$6:$H$1007,7,0))</f>
        <v>26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590</v>
      </c>
      <c r="D34" s="8" t="str">
        <f>IF(ISERROR(VLOOKUP($C34,'START LİSTE'!$B$6:$F$814,2,0)),"",VLOOKUP($C34,'START LİSTE'!$B$6:$F$814,2,0))</f>
        <v>BUSE ÖZ</v>
      </c>
      <c r="E34" s="9" t="str">
        <f>IF(ISERROR(VLOOKUP($C34,'START LİSTE'!$B$6:$F$814,4,0)),"",VLOOKUP($C34,'START LİSTE'!$B$6:$F$814,4,0))</f>
        <v>T</v>
      </c>
      <c r="F34" s="10" t="str">
        <f>IF(ISERROR(VLOOKUP($C34,'FERDİ SONUÇ'!$B$6:$H$1007,6,0)),"",VLOOKUP($C34,'FERDİ SONUÇ'!$B$6:$H$1007,6,0))</f>
        <v>DNS</v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591</v>
      </c>
      <c r="D35" s="16" t="str">
        <f>IF(ISERROR(VLOOKUP($C35,'START LİSTE'!$B$6:$F$814,2,0)),"",VLOOKUP($C35,'START LİSTE'!$B$6:$F$814,2,0))</f>
        <v>DOĞA SEVER</v>
      </c>
      <c r="E35" s="17" t="str">
        <f>IF(ISERROR(VLOOKUP($C35,'START LİSTE'!$B$6:$F$814,4,0)),"",VLOOKUP($C35,'START LİSTE'!$B$6:$F$814,4,0))</f>
        <v>T</v>
      </c>
      <c r="F35" s="18" t="str">
        <f>IF(ISERROR(VLOOKUP($C35,'FERDİ SONUÇ'!$B$6:$H$1007,6,0)),"",VLOOKUP($C35,'FERDİ SONUÇ'!$B$6:$H$1007,6,0))</f>
        <v>DNS</v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  <v>1014</v>
      </c>
      <c r="B36" s="15" t="str">
        <f>IF(A36="","",VLOOKUP(A36,'TAKIM KAYIT'!$A$6:$J$65,2,FALSE))</f>
        <v>TEKİRDAĞ</v>
      </c>
      <c r="C36" s="57">
        <f>IF(A36="","",VLOOKUP(A36,'TAKIM KAYIT'!$A$6:$J$65,3,FALSE))</f>
        <v>592</v>
      </c>
      <c r="D36" s="16" t="str">
        <f>IF(ISERROR(VLOOKUP($C36,'START LİSTE'!$B$6:$F$814,2,0)),"",VLOOKUP($C36,'START LİSTE'!$B$6:$F$814,2,0))</f>
        <v>CEMRE DENİZ YÜKSEL</v>
      </c>
      <c r="E36" s="17" t="str">
        <f>IF(ISERROR(VLOOKUP($C36,'START LİSTE'!$B$6:$F$814,4,0)),"",VLOOKUP($C36,'START LİSTE'!$B$6:$F$814,4,0))</f>
        <v>T</v>
      </c>
      <c r="F36" s="18" t="str">
        <f>IF(ISERROR(VLOOKUP($C36,'FERDİ SONUÇ'!$B$6:$H$1007,6,0)),"",VLOOKUP($C36,'FERDİ SONUÇ'!$B$6:$H$1007,6,0))</f>
        <v>DNS</v>
      </c>
      <c r="G36" s="20" t="str">
        <f>IF(OR(E36="",F36="DQ",F36="DNF",F36="DNS",F36=""),"-",VLOOKUP(C36,'FERDİ SONUÇ'!$B$6:$H$1007,7,0))</f>
        <v>-</v>
      </c>
      <c r="H36" s="22" t="str">
        <f>IF(A36="","",VLOOKUP(A36,'TAKIM KAYIT'!$A$6:$K$65,10,FALSE))</f>
        <v>DQ</v>
      </c>
    </row>
    <row r="37" spans="1:8" ht="14.25" customHeight="1">
      <c r="A37" s="24"/>
      <c r="B37" s="25"/>
      <c r="C37" s="59">
        <f>IF(A36="","",INDEX('TAKIM KAYIT'!$C$6:$C$65,MATCH(C36,'TAKIM KAYIT'!$C$6:$C$65,0)+1))</f>
        <v>593</v>
      </c>
      <c r="D37" s="26" t="str">
        <f>IF(ISERROR(VLOOKUP($C37,'START LİSTE'!$B$6:$F$814,2,0)),"",VLOOKUP($C37,'START LİSTE'!$B$6:$F$814,2,0))</f>
        <v>İLAYDA ÇAKIR</v>
      </c>
      <c r="E37" s="27" t="str">
        <f>IF(ISERROR(VLOOKUP($C37,'START LİSTE'!$B$6:$F$814,4,0)),"",VLOOKUP($C37,'START LİSTE'!$B$6:$F$814,4,0))</f>
        <v>T</v>
      </c>
      <c r="F37" s="28" t="str">
        <f>IF(ISERROR(VLOOKUP($C37,'FERDİ SONUÇ'!$B$6:$H$1007,6,0)),"",VLOOKUP($C37,'FERDİ SONUÇ'!$B$6:$H$1007,6,0))</f>
        <v>DNS</v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8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8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8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89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8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8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6" stopIfTrue="1">
      <formula>AND(COUNTIF($B$5:$B$5,B5)&gt;1,NOT(ISBLANK(B5)))</formula>
    </cfRule>
  </conditionalFormatting>
  <conditionalFormatting sqref="A6:A65">
    <cfRule type="cellIs" priority="1" dxfId="17" operator="greaterThan">
      <formula>1000</formula>
    </cfRule>
    <cfRule type="cellIs" priority="2" dxfId="16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2014-04-25T08:50:17Z</cp:lastPrinted>
  <dcterms:created xsi:type="dcterms:W3CDTF">2008-08-11T14:10:37Z</dcterms:created>
  <dcterms:modified xsi:type="dcterms:W3CDTF">2014-04-25T09:59:45Z</dcterms:modified>
  <cp:category/>
  <cp:version/>
  <cp:contentType/>
  <cp:contentStatus/>
</cp:coreProperties>
</file>