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1">'START LİSTE'!$A$1:$F$45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<sst xmlns="http://schemas.openxmlformats.org/spreadsheetml/2006/main" count="177" uniqueCount="80">
  <si>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</si>
  <si>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</si>
  <si>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</si>
  <si>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</si>
  <si>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</si>
  <si>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</si>
  <si>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</si>
  <si>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</si>
  <si>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</si>
  <si>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</si>
  <si>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</si>
  <si>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</si>
  <si>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</si>
  <si>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</si>
  <si>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</si>
  <si>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</si>
  <si>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</si>
  <si>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</si>
  <si>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</si>
  <si>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Erkekler</t>
  </si>
  <si>
    <t>VAN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</si>
  <si>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1.Bölge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</si>
  <si>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VAN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</si>
  <si>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OSMAN ÖZKOL</t>
  </si>
  <si>
    <t>T</t>
  </si>
  <si>
    <t>NESİM DEMİR</t>
  </si>
  <si>
    <t>ŞAHİN POLAT</t>
  </si>
  <si>
    <t>BARIŞ GÜMÜŞTEKİN</t>
  </si>
  <si>
    <t>AĞRI</t>
  </si>
  <si>
    <t>İBRAHİM ÖZTÜRK</t>
  </si>
  <si>
    <t>MİRULLAH CANKURTARAN</t>
  </si>
  <si>
    <t>ONUR AKBİNGÖL</t>
  </si>
  <si>
    <t>MUŞ</t>
  </si>
  <si>
    <t>MAHMUT SAZAK</t>
  </si>
  <si>
    <t>SELÇUK ÇELİK</t>
  </si>
  <si>
    <t>ÖZGÜR TAŞKIN</t>
  </si>
  <si>
    <t xml:space="preserve">HANİFİ BİLGİN </t>
  </si>
  <si>
    <t xml:space="preserve">MUSA IŞIK </t>
  </si>
  <si>
    <t>E.İNAN ÇAKICI</t>
  </si>
  <si>
    <t>SONER ÇELİK</t>
  </si>
  <si>
    <t>MUHAMMED KİRAZ</t>
  </si>
  <si>
    <t>GÜRKAN AYDOĞAN</t>
  </si>
  <si>
    <t>BASRİ AKDEMİR</t>
  </si>
  <si>
    <t>YUSUF BÖREKÇİ</t>
  </si>
  <si>
    <t>ÖZGÜR MAMAN</t>
  </si>
  <si>
    <t>ŞAHİN SARICA</t>
  </si>
  <si>
    <t>YASİN ÖMER BİNGÖL</t>
  </si>
  <si>
    <t>TALİP TÜRKER</t>
  </si>
  <si>
    <t>YALÇIN GÜCER</t>
  </si>
  <si>
    <t>MAZLUM KATAR</t>
  </si>
  <si>
    <t>ABDULKADİR KURT</t>
  </si>
  <si>
    <t>ERAY GÜRBÜZ</t>
  </si>
  <si>
    <t>İSMAİL ASLAN</t>
  </si>
  <si>
    <t xml:space="preserve">FARUK ALMA </t>
  </si>
  <si>
    <t>MUHAMMET TAŞDEMİR</t>
  </si>
  <si>
    <t>BUNYAMİN GÜZEL</t>
  </si>
  <si>
    <t>FUAT BAYŞU</t>
  </si>
  <si>
    <t>JİNHAT DEMİR</t>
  </si>
  <si>
    <t>YUNUS EMRE TÜRKER</t>
  </si>
  <si>
    <t>İSRAFİL VERMEZ</t>
  </si>
  <si>
    <t>YUNUS AKAN</t>
  </si>
  <si>
    <t xml:space="preserve">ARDAHAN </t>
  </si>
  <si>
    <t xml:space="preserve">KARS  </t>
  </si>
  <si>
    <t xml:space="preserve">KARS </t>
  </si>
  <si>
    <t xml:space="preserve">IĞDIR </t>
  </si>
  <si>
    <t xml:space="preserve">ARTVİN  </t>
  </si>
  <si>
    <t>BİTLİS</t>
  </si>
  <si>
    <t>HAKKARİ</t>
  </si>
  <si>
    <t>SİYAMET FIRAF</t>
  </si>
  <si>
    <t>300F1</t>
  </si>
  <si>
    <t>F</t>
  </si>
  <si>
    <t>SEDAT TÖRE</t>
  </si>
  <si>
    <t>HAKKARİ FERDİ</t>
  </si>
  <si>
    <t>AGRI FERDİ</t>
  </si>
  <si>
    <t>10F1</t>
  </si>
  <si>
    <t>MEHMET ÇELİK</t>
  </si>
  <si>
    <t>10F2</t>
  </si>
  <si>
    <t>MUHAMMED ARSLAN</t>
  </si>
  <si>
    <t>303F2</t>
  </si>
  <si>
    <t>DNF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</si>
</sst>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33" xfId="0" applyFont="1" applyFill="1" applyBorder="1" applyAlignment="1">
      <alignment horizontal="center" vertical="center" wrapText="1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4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49" fillId="32" borderId="34" xfId="0" applyFont="1" applyFill="1" applyBorder="1" applyAlignment="1" applyProtection="1">
      <alignment horizontal="right" vertical="center" wrapText="1"/>
      <protection hidden="1"/>
    </xf>
    <xf numFmtId="0" fontId="49" fillId="32" borderId="34" xfId="0" applyFont="1" applyFill="1" applyBorder="1" applyAlignment="1" applyProtection="1">
      <alignment horizontal="right" vertical="center"/>
      <protection hidden="1"/>
    </xf>
    <xf numFmtId="0" fontId="49" fillId="32" borderId="36" xfId="0" applyFont="1" applyFill="1" applyBorder="1" applyAlignment="1" applyProtection="1">
      <alignment horizontal="right" vertical="center" wrapText="1"/>
      <protection hidden="1"/>
    </xf>
    <xf numFmtId="0" fontId="50" fillId="31" borderId="34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40" xfId="0" applyFont="1" applyFill="1" applyBorder="1" applyAlignment="1" applyProtection="1">
      <alignment vertical="center" wrapText="1"/>
      <protection hidden="1"/>
    </xf>
    <xf numFmtId="0" fontId="24" fillId="31" borderId="41" xfId="0" applyFont="1" applyFill="1" applyBorder="1" applyAlignment="1" applyProtection="1">
      <alignment vertical="center"/>
      <protection hidden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3" fillId="0" borderId="25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2" xfId="0" applyFont="1" applyFill="1" applyBorder="1" applyAlignment="1" applyProtection="1">
      <alignment horizontal="left" vertical="center" wrapText="1"/>
      <protection locked="0"/>
    </xf>
    <xf numFmtId="0" fontId="54" fillId="32" borderId="43" xfId="0" applyFont="1" applyFill="1" applyBorder="1" applyAlignment="1" applyProtection="1">
      <alignment horizontal="left" vertical="center" wrapText="1"/>
      <protection locked="0"/>
    </xf>
    <xf numFmtId="0" fontId="50" fillId="32" borderId="42" xfId="0" applyFont="1" applyFill="1" applyBorder="1" applyAlignment="1" applyProtection="1">
      <alignment horizontal="left" vertical="center" wrapText="1"/>
      <protection locked="0"/>
    </xf>
    <xf numFmtId="184" fontId="55" fillId="32" borderId="42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3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4" xfId="0" applyFont="1" applyFill="1" applyBorder="1" applyAlignment="1" applyProtection="1">
      <alignment horizontal="center" wrapText="1"/>
      <protection hidden="1"/>
    </xf>
    <xf numFmtId="0" fontId="19" fillId="31" borderId="45" xfId="0" applyFont="1" applyFill="1" applyBorder="1" applyAlignment="1" applyProtection="1">
      <alignment horizontal="center" wrapText="1"/>
      <protection hidden="1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56" fillId="31" borderId="34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locked="0"/>
    </xf>
    <xf numFmtId="0" fontId="56" fillId="31" borderId="34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48" fillId="31" borderId="34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8" fillId="31" borderId="34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1876425</xdr:colOff>
      <xdr:row>3</xdr:row>
      <xdr:rowOff>28575</xdr:rowOff>
    </xdr:from>
    <xdr:to>
      <xdr:col>2</xdr:col>
      <xdr:colOff>904875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0" y="119062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2</xdr:row>
      <xdr:rowOff>276225</xdr:rowOff>
    </xdr:from>
    <xdr:to>
      <xdr:col>1</xdr:col>
      <xdr:colOff>142875</xdr:colOff>
      <xdr:row>6</xdr:row>
      <xdr:rowOff>161925</xdr:rowOff>
    </xdr:to>
    <xdr:pic>
      <xdr:nvPicPr>
        <xdr:cNvPr id="5" name="Resi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123950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47625</xdr:rowOff>
    </xdr:from>
    <xdr:to>
      <xdr:col>5</xdr:col>
      <xdr:colOff>942975</xdr:colOff>
      <xdr:row>2</xdr:row>
      <xdr:rowOff>95250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0350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2</xdr:col>
      <xdr:colOff>95250</xdr:colOff>
      <xdr:row>3</xdr:row>
      <xdr:rowOff>19050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57150</xdr:rowOff>
    </xdr:from>
    <xdr:to>
      <xdr:col>7</xdr:col>
      <xdr:colOff>314325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247650</xdr:colOff>
      <xdr:row>3</xdr:row>
      <xdr:rowOff>28575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76200</xdr:rowOff>
    </xdr:from>
    <xdr:to>
      <xdr:col>9</xdr:col>
      <xdr:colOff>371475</xdr:colOff>
      <xdr:row>3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762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47625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28575</xdr:rowOff>
    </xdr:from>
    <xdr:to>
      <xdr:col>7</xdr:col>
      <xdr:colOff>561975</xdr:colOff>
      <xdr:row>3</xdr:row>
      <xdr:rowOff>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28575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47625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57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9" sqref="B9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4"/>
      <c r="B1" s="135"/>
      <c r="C1" s="136"/>
    </row>
    <row r="2" spans="1:5" ht="42.75" customHeight="1">
      <c r="A2" s="137" t="s">
        <v>22</v>
      </c>
      <c r="B2" s="138"/>
      <c r="C2" s="139"/>
      <c r="D2" s="91"/>
      <c r="E2" s="91"/>
    </row>
    <row r="3" spans="1:5" ht="24.75" customHeight="1">
      <c r="A3" s="140"/>
      <c r="B3" s="141"/>
      <c r="C3" s="142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3" t="str">
        <f>B24</f>
        <v>Atletizm Geliştirme Projesi 1.Bölge Kros Yarışmaları</v>
      </c>
      <c r="B18" s="144"/>
      <c r="C18" s="145"/>
    </row>
    <row r="19" spans="1:3" ht="31.5" customHeight="1">
      <c r="A19" s="146"/>
      <c r="B19" s="144"/>
      <c r="C19" s="145"/>
    </row>
    <row r="20" spans="1:3" ht="25.5" customHeight="1">
      <c r="A20" s="97"/>
      <c r="B20" s="98" t="str">
        <f>B27</f>
        <v>VAN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29" t="s">
        <v>21</v>
      </c>
      <c r="C24" s="130"/>
    </row>
    <row r="25" spans="1:3" ht="21" customHeight="1">
      <c r="A25" s="104" t="s">
        <v>11</v>
      </c>
      <c r="B25" s="129" t="s">
        <v>18</v>
      </c>
      <c r="C25" s="130"/>
    </row>
    <row r="26" spans="1:3" ht="21" customHeight="1">
      <c r="A26" s="105" t="s">
        <v>12</v>
      </c>
      <c r="B26" s="129" t="s">
        <v>19</v>
      </c>
      <c r="C26" s="130"/>
    </row>
    <row r="27" spans="1:3" ht="21" customHeight="1">
      <c r="A27" s="104" t="s">
        <v>13</v>
      </c>
      <c r="B27" s="131" t="s">
        <v>20</v>
      </c>
      <c r="C27" s="130"/>
    </row>
    <row r="28" spans="1:3" ht="21" customHeight="1">
      <c r="A28" s="106" t="s">
        <v>16</v>
      </c>
      <c r="B28" s="132">
        <v>41754.458333333336</v>
      </c>
      <c r="C28" s="133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="82" zoomScaleSheetLayoutView="82" zoomScalePageLayoutView="0" workbookViewId="0" topLeftCell="A25">
      <selection activeCell="B44" sqref="B44"/>
    </sheetView>
  </sheetViews>
  <sheetFormatPr defaultColWidth="9.00390625" defaultRowHeight="12.75"/>
  <cols>
    <col min="1" max="1" width="5.125" style="85" customWidth="1"/>
    <col min="2" max="2" width="10.00390625" style="85" customWidth="1"/>
    <col min="3" max="3" width="29.75390625" style="86" customWidth="1"/>
    <col min="4" max="4" width="35.75390625" style="86" customWidth="1"/>
    <col min="5" max="5" width="7.125" style="85" customWidth="1"/>
    <col min="6" max="6" width="14.25390625" style="87" customWidth="1"/>
    <col min="7" max="16384" width="9.125" style="64" customWidth="1"/>
  </cols>
  <sheetData>
    <row r="1" spans="1:6" ht="35.25" customHeight="1">
      <c r="A1" s="148" t="str">
        <f>KAPAK!A2</f>
        <v>Türkiye Atletizm Federasyonu
VAN Atletizm İl Temsilciliği</v>
      </c>
      <c r="B1" s="149"/>
      <c r="C1" s="149"/>
      <c r="D1" s="149"/>
      <c r="E1" s="149"/>
      <c r="F1" s="149"/>
    </row>
    <row r="2" spans="1:6" ht="18.75" customHeight="1">
      <c r="A2" s="150" t="str">
        <f>KAPAK!B24</f>
        <v>Atletizm Geliştirme Projesi 1.Bölge Kros Yarışmaları</v>
      </c>
      <c r="B2" s="150"/>
      <c r="C2" s="150"/>
      <c r="D2" s="150"/>
      <c r="E2" s="150"/>
      <c r="F2" s="150"/>
    </row>
    <row r="3" spans="1:6" ht="15.75" customHeight="1">
      <c r="A3" s="151" t="str">
        <f>KAPAK!B27</f>
        <v>VAN</v>
      </c>
      <c r="B3" s="151"/>
      <c r="C3" s="151"/>
      <c r="D3" s="151"/>
      <c r="E3" s="151"/>
      <c r="F3" s="151"/>
    </row>
    <row r="4" spans="1:6" ht="15.75" customHeight="1">
      <c r="A4" s="147" t="str">
        <f>KAPAK!B26</f>
        <v>2000-2001 Doğumlu Erkekler</v>
      </c>
      <c r="B4" s="147"/>
      <c r="C4" s="147"/>
      <c r="D4" s="65" t="str">
        <f>KAPAK!B25</f>
        <v>2000 Metre</v>
      </c>
      <c r="E4" s="152">
        <f>KAPAK!B28</f>
        <v>41754.458333333336</v>
      </c>
      <c r="F4" s="152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1">
        <v>650</v>
      </c>
      <c r="C6" s="117" t="s">
        <v>45</v>
      </c>
      <c r="D6" s="118" t="s">
        <v>20</v>
      </c>
      <c r="E6" s="83" t="s">
        <v>24</v>
      </c>
      <c r="F6" s="84">
        <v>36809</v>
      </c>
    </row>
    <row r="7" spans="1:6" ht="16.5" customHeight="1">
      <c r="A7" s="72">
        <v>2</v>
      </c>
      <c r="B7" s="119">
        <v>651</v>
      </c>
      <c r="C7" s="113" t="s">
        <v>46</v>
      </c>
      <c r="D7" s="114" t="s">
        <v>20</v>
      </c>
      <c r="E7" s="75" t="s">
        <v>24</v>
      </c>
      <c r="F7" s="76">
        <v>36569</v>
      </c>
    </row>
    <row r="8" spans="1:6" ht="16.5" customHeight="1">
      <c r="A8" s="72">
        <v>3</v>
      </c>
      <c r="B8" s="119">
        <v>652</v>
      </c>
      <c r="C8" s="113" t="s">
        <v>47</v>
      </c>
      <c r="D8" s="114" t="s">
        <v>20</v>
      </c>
      <c r="E8" s="75" t="s">
        <v>24</v>
      </c>
      <c r="F8" s="76">
        <v>36576</v>
      </c>
    </row>
    <row r="9" spans="1:6" ht="16.5" customHeight="1" thickBot="1">
      <c r="A9" s="72">
        <v>4</v>
      </c>
      <c r="B9" s="120">
        <v>653</v>
      </c>
      <c r="C9" s="115" t="s">
        <v>48</v>
      </c>
      <c r="D9" s="116" t="s">
        <v>20</v>
      </c>
      <c r="E9" s="79" t="s">
        <v>24</v>
      </c>
      <c r="F9" s="80">
        <v>36618</v>
      </c>
    </row>
    <row r="10" spans="1:6" ht="16.5" customHeight="1">
      <c r="A10" s="72">
        <v>5</v>
      </c>
      <c r="B10" s="121">
        <v>750</v>
      </c>
      <c r="C10" s="117" t="s">
        <v>36</v>
      </c>
      <c r="D10" s="118" t="s">
        <v>61</v>
      </c>
      <c r="E10" s="83" t="s">
        <v>24</v>
      </c>
      <c r="F10" s="84">
        <v>37257</v>
      </c>
    </row>
    <row r="11" spans="1:6" ht="16.5" customHeight="1">
      <c r="A11" s="72">
        <v>6</v>
      </c>
      <c r="B11" s="119">
        <v>751</v>
      </c>
      <c r="C11" s="113" t="s">
        <v>37</v>
      </c>
      <c r="D11" s="114" t="s">
        <v>61</v>
      </c>
      <c r="E11" s="75" t="s">
        <v>24</v>
      </c>
      <c r="F11" s="76">
        <v>36927</v>
      </c>
    </row>
    <row r="12" spans="1:6" ht="16.5" customHeight="1">
      <c r="A12" s="72">
        <v>7</v>
      </c>
      <c r="B12" s="119">
        <v>752</v>
      </c>
      <c r="C12" s="113" t="s">
        <v>38</v>
      </c>
      <c r="D12" s="114" t="s">
        <v>61</v>
      </c>
      <c r="E12" s="75" t="s">
        <v>24</v>
      </c>
      <c r="F12" s="76">
        <v>37168</v>
      </c>
    </row>
    <row r="13" spans="1:6" ht="16.5" customHeight="1" thickBot="1">
      <c r="A13" s="72">
        <v>8</v>
      </c>
      <c r="B13" s="120">
        <v>753</v>
      </c>
      <c r="C13" s="115" t="s">
        <v>39</v>
      </c>
      <c r="D13" s="114" t="s">
        <v>61</v>
      </c>
      <c r="E13" s="79" t="s">
        <v>24</v>
      </c>
      <c r="F13" s="80">
        <v>37079</v>
      </c>
    </row>
    <row r="14" spans="1:6" ht="16.5" customHeight="1">
      <c r="A14" s="72">
        <v>9</v>
      </c>
      <c r="B14" s="121">
        <v>360</v>
      </c>
      <c r="C14" s="117" t="s">
        <v>53</v>
      </c>
      <c r="D14" s="118" t="s">
        <v>63</v>
      </c>
      <c r="E14" s="83" t="s">
        <v>24</v>
      </c>
      <c r="F14" s="84">
        <v>37149</v>
      </c>
    </row>
    <row r="15" spans="1:6" ht="16.5" customHeight="1">
      <c r="A15" s="72">
        <v>10</v>
      </c>
      <c r="B15" s="119">
        <v>361</v>
      </c>
      <c r="C15" s="113" t="s">
        <v>54</v>
      </c>
      <c r="D15" s="114" t="s">
        <v>62</v>
      </c>
      <c r="E15" s="75" t="s">
        <v>24</v>
      </c>
      <c r="F15" s="76">
        <v>36892</v>
      </c>
    </row>
    <row r="16" spans="1:6" ht="16.5" customHeight="1">
      <c r="A16" s="72">
        <v>11</v>
      </c>
      <c r="B16" s="119">
        <v>362</v>
      </c>
      <c r="C16" s="113" t="s">
        <v>55</v>
      </c>
      <c r="D16" s="114" t="s">
        <v>62</v>
      </c>
      <c r="E16" s="75" t="s">
        <v>24</v>
      </c>
      <c r="F16" s="76">
        <v>36586</v>
      </c>
    </row>
    <row r="17" spans="1:6" ht="16.5" customHeight="1" thickBot="1">
      <c r="A17" s="72">
        <v>12</v>
      </c>
      <c r="B17" s="120">
        <v>363</v>
      </c>
      <c r="C17" s="115" t="s">
        <v>56</v>
      </c>
      <c r="D17" s="114" t="s">
        <v>62</v>
      </c>
      <c r="E17" s="79" t="s">
        <v>24</v>
      </c>
      <c r="F17" s="80">
        <v>36624</v>
      </c>
    </row>
    <row r="18" spans="1:6" ht="16.5" customHeight="1">
      <c r="A18" s="72">
        <v>13</v>
      </c>
      <c r="B18" s="121">
        <v>761</v>
      </c>
      <c r="C18" s="81" t="s">
        <v>27</v>
      </c>
      <c r="D18" s="82" t="s">
        <v>64</v>
      </c>
      <c r="E18" s="83" t="s">
        <v>24</v>
      </c>
      <c r="F18" s="84">
        <v>36603</v>
      </c>
    </row>
    <row r="19" spans="1:6" ht="16.5" customHeight="1">
      <c r="A19" s="72">
        <v>14</v>
      </c>
      <c r="B19" s="119">
        <v>762</v>
      </c>
      <c r="C19" s="73" t="s">
        <v>43</v>
      </c>
      <c r="D19" s="82" t="s">
        <v>64</v>
      </c>
      <c r="E19" s="75" t="s">
        <v>24</v>
      </c>
      <c r="F19" s="76">
        <v>37057</v>
      </c>
    </row>
    <row r="20" spans="1:6" ht="16.5" customHeight="1">
      <c r="A20" s="72">
        <v>15</v>
      </c>
      <c r="B20" s="119">
        <v>763</v>
      </c>
      <c r="C20" s="73" t="s">
        <v>44</v>
      </c>
      <c r="D20" s="82" t="s">
        <v>64</v>
      </c>
      <c r="E20" s="75" t="s">
        <v>24</v>
      </c>
      <c r="F20" s="76">
        <v>36818</v>
      </c>
    </row>
    <row r="21" spans="1:6" ht="16.5" customHeight="1" thickBot="1">
      <c r="A21" s="72">
        <v>16</v>
      </c>
      <c r="B21" s="120"/>
      <c r="C21" s="77"/>
      <c r="D21" s="78"/>
      <c r="E21" s="79"/>
      <c r="F21" s="80"/>
    </row>
    <row r="22" spans="1:6" ht="16.5" customHeight="1">
      <c r="A22" s="72">
        <v>17</v>
      </c>
      <c r="B22" s="121">
        <v>80</v>
      </c>
      <c r="C22" s="117" t="s">
        <v>49</v>
      </c>
      <c r="D22" s="118" t="s">
        <v>65</v>
      </c>
      <c r="E22" s="83" t="s">
        <v>24</v>
      </c>
      <c r="F22" s="84">
        <v>36697</v>
      </c>
    </row>
    <row r="23" spans="1:6" ht="16.5" customHeight="1">
      <c r="A23" s="72">
        <v>18</v>
      </c>
      <c r="B23" s="119">
        <v>81</v>
      </c>
      <c r="C23" s="113" t="s">
        <v>50</v>
      </c>
      <c r="D23" s="114" t="s">
        <v>65</v>
      </c>
      <c r="E23" s="75" t="s">
        <v>24</v>
      </c>
      <c r="F23" s="76">
        <v>36528</v>
      </c>
    </row>
    <row r="24" spans="1:6" ht="16.5" customHeight="1">
      <c r="A24" s="72">
        <v>19</v>
      </c>
      <c r="B24" s="119">
        <v>82</v>
      </c>
      <c r="C24" s="113" t="s">
        <v>51</v>
      </c>
      <c r="D24" s="114" t="s">
        <v>65</v>
      </c>
      <c r="E24" s="75" t="s">
        <v>24</v>
      </c>
      <c r="F24" s="76">
        <v>36588</v>
      </c>
    </row>
    <row r="25" spans="1:6" ht="16.5" customHeight="1" thickBot="1">
      <c r="A25" s="72">
        <v>20</v>
      </c>
      <c r="B25" s="120">
        <v>83</v>
      </c>
      <c r="C25" s="115" t="s">
        <v>52</v>
      </c>
      <c r="D25" s="114" t="s">
        <v>65</v>
      </c>
      <c r="E25" s="79" t="s">
        <v>24</v>
      </c>
      <c r="F25" s="80">
        <v>36850</v>
      </c>
    </row>
    <row r="26" spans="1:6" ht="16.5" customHeight="1">
      <c r="A26" s="72">
        <v>21</v>
      </c>
      <c r="B26" s="121">
        <v>40</v>
      </c>
      <c r="C26" s="81" t="s">
        <v>23</v>
      </c>
      <c r="D26" s="82" t="s">
        <v>28</v>
      </c>
      <c r="E26" s="83" t="s">
        <v>24</v>
      </c>
      <c r="F26" s="84">
        <v>37138</v>
      </c>
    </row>
    <row r="27" spans="1:6" ht="16.5" customHeight="1">
      <c r="A27" s="72">
        <v>22</v>
      </c>
      <c r="B27" s="119">
        <v>41</v>
      </c>
      <c r="C27" s="73" t="s">
        <v>25</v>
      </c>
      <c r="D27" s="74" t="s">
        <v>28</v>
      </c>
      <c r="E27" s="75" t="s">
        <v>24</v>
      </c>
      <c r="F27" s="76">
        <v>37181</v>
      </c>
    </row>
    <row r="28" spans="1:6" ht="16.5" customHeight="1">
      <c r="A28" s="72">
        <v>23</v>
      </c>
      <c r="B28" s="119">
        <v>42</v>
      </c>
      <c r="C28" s="73" t="s">
        <v>26</v>
      </c>
      <c r="D28" s="74" t="s">
        <v>28</v>
      </c>
      <c r="E28" s="75" t="s">
        <v>24</v>
      </c>
      <c r="F28" s="76">
        <v>36819</v>
      </c>
    </row>
    <row r="29" spans="1:6" ht="16.5" customHeight="1" thickBot="1">
      <c r="A29" s="72">
        <v>24</v>
      </c>
      <c r="B29" s="120">
        <v>43</v>
      </c>
      <c r="C29" s="77" t="s">
        <v>60</v>
      </c>
      <c r="D29" s="78" t="s">
        <v>28</v>
      </c>
      <c r="E29" s="79" t="s">
        <v>24</v>
      </c>
      <c r="F29" s="80">
        <v>37671</v>
      </c>
    </row>
    <row r="30" spans="1:6" ht="16.5" customHeight="1">
      <c r="A30" s="72">
        <v>25</v>
      </c>
      <c r="B30" s="121">
        <v>490</v>
      </c>
      <c r="C30" s="81" t="s">
        <v>31</v>
      </c>
      <c r="D30" s="82" t="s">
        <v>32</v>
      </c>
      <c r="E30" s="83" t="s">
        <v>24</v>
      </c>
      <c r="F30" s="84">
        <v>36526</v>
      </c>
    </row>
    <row r="31" spans="1:6" ht="16.5" customHeight="1">
      <c r="A31" s="72">
        <v>26</v>
      </c>
      <c r="B31" s="119">
        <v>491</v>
      </c>
      <c r="C31" s="73" t="s">
        <v>35</v>
      </c>
      <c r="D31" s="74" t="s">
        <v>32</v>
      </c>
      <c r="E31" s="75" t="s">
        <v>24</v>
      </c>
      <c r="F31" s="76">
        <v>36749</v>
      </c>
    </row>
    <row r="32" spans="1:6" ht="16.5" customHeight="1">
      <c r="A32" s="72">
        <v>27</v>
      </c>
      <c r="B32" s="119">
        <v>492</v>
      </c>
      <c r="C32" s="73" t="s">
        <v>33</v>
      </c>
      <c r="D32" s="74" t="s">
        <v>32</v>
      </c>
      <c r="E32" s="75" t="s">
        <v>24</v>
      </c>
      <c r="F32" s="76">
        <v>36582</v>
      </c>
    </row>
    <row r="33" spans="1:6" ht="16.5" customHeight="1" thickBot="1">
      <c r="A33" s="72">
        <v>28</v>
      </c>
      <c r="B33" s="120">
        <v>493</v>
      </c>
      <c r="C33" s="77" t="s">
        <v>34</v>
      </c>
      <c r="D33" s="78" t="s">
        <v>32</v>
      </c>
      <c r="E33" s="79" t="s">
        <v>24</v>
      </c>
      <c r="F33" s="80">
        <v>37119</v>
      </c>
    </row>
    <row r="34" spans="1:6" ht="16.5" customHeight="1">
      <c r="A34" s="72">
        <v>29</v>
      </c>
      <c r="B34" s="121">
        <v>136</v>
      </c>
      <c r="C34" s="81" t="s">
        <v>40</v>
      </c>
      <c r="D34" s="82" t="s">
        <v>66</v>
      </c>
      <c r="E34" s="83" t="s">
        <v>24</v>
      </c>
      <c r="F34" s="84">
        <v>36727</v>
      </c>
    </row>
    <row r="35" spans="1:6" ht="16.5" customHeight="1">
      <c r="A35" s="72">
        <v>30</v>
      </c>
      <c r="B35" s="119">
        <v>137</v>
      </c>
      <c r="C35" s="73" t="s">
        <v>41</v>
      </c>
      <c r="D35" s="74" t="s">
        <v>66</v>
      </c>
      <c r="E35" s="75" t="s">
        <v>24</v>
      </c>
      <c r="F35" s="76">
        <v>36927</v>
      </c>
    </row>
    <row r="36" spans="1:6" ht="16.5" customHeight="1">
      <c r="A36" s="72">
        <v>31</v>
      </c>
      <c r="B36" s="119">
        <v>138</v>
      </c>
      <c r="C36" s="73" t="s">
        <v>42</v>
      </c>
      <c r="D36" s="74" t="s">
        <v>66</v>
      </c>
      <c r="E36" s="75" t="s">
        <v>24</v>
      </c>
      <c r="F36" s="76">
        <v>36526</v>
      </c>
    </row>
    <row r="37" spans="1:6" ht="16.5" customHeight="1" thickBot="1">
      <c r="A37" s="72">
        <v>32</v>
      </c>
      <c r="B37" s="120">
        <v>139</v>
      </c>
      <c r="C37" s="77" t="s">
        <v>58</v>
      </c>
      <c r="D37" s="74" t="s">
        <v>66</v>
      </c>
      <c r="E37" s="79" t="s">
        <v>24</v>
      </c>
      <c r="F37" s="80">
        <v>36942</v>
      </c>
    </row>
    <row r="38" spans="1:6" ht="16.5" customHeight="1">
      <c r="A38" s="72">
        <v>33</v>
      </c>
      <c r="B38" s="121">
        <v>300</v>
      </c>
      <c r="C38" s="81" t="s">
        <v>29</v>
      </c>
      <c r="D38" s="82" t="s">
        <v>67</v>
      </c>
      <c r="E38" s="83" t="s">
        <v>24</v>
      </c>
      <c r="F38" s="84">
        <v>36800</v>
      </c>
    </row>
    <row r="39" spans="1:6" ht="16.5" customHeight="1">
      <c r="A39" s="72">
        <v>34</v>
      </c>
      <c r="B39" s="119">
        <v>301</v>
      </c>
      <c r="C39" s="73" t="s">
        <v>59</v>
      </c>
      <c r="D39" s="74" t="s">
        <v>67</v>
      </c>
      <c r="E39" s="75" t="s">
        <v>24</v>
      </c>
      <c r="F39" s="76">
        <v>36861</v>
      </c>
    </row>
    <row r="40" spans="1:6" ht="16.5" customHeight="1">
      <c r="A40" s="72">
        <v>35</v>
      </c>
      <c r="B40" s="119">
        <v>302</v>
      </c>
      <c r="C40" s="73" t="s">
        <v>30</v>
      </c>
      <c r="D40" s="74" t="s">
        <v>67</v>
      </c>
      <c r="E40" s="75" t="s">
        <v>24</v>
      </c>
      <c r="F40" s="76">
        <v>36526</v>
      </c>
    </row>
    <row r="41" spans="1:6" ht="16.5" customHeight="1" thickBot="1">
      <c r="A41" s="72">
        <v>36</v>
      </c>
      <c r="B41" s="120">
        <v>303</v>
      </c>
      <c r="C41" s="77" t="s">
        <v>57</v>
      </c>
      <c r="D41" s="74" t="s">
        <v>67</v>
      </c>
      <c r="E41" s="79" t="s">
        <v>24</v>
      </c>
      <c r="F41" s="80">
        <v>36697</v>
      </c>
    </row>
    <row r="42" spans="1:6" ht="16.5" customHeight="1">
      <c r="A42" s="72">
        <v>37</v>
      </c>
      <c r="B42" s="121" t="s">
        <v>69</v>
      </c>
      <c r="C42" s="117" t="s">
        <v>71</v>
      </c>
      <c r="D42" s="118" t="s">
        <v>72</v>
      </c>
      <c r="E42" s="83" t="s">
        <v>70</v>
      </c>
      <c r="F42" s="84">
        <v>37276</v>
      </c>
    </row>
    <row r="43" spans="1:6" ht="16.5" customHeight="1">
      <c r="A43" s="72">
        <v>38</v>
      </c>
      <c r="B43" s="119" t="s">
        <v>78</v>
      </c>
      <c r="C43" s="73" t="s">
        <v>68</v>
      </c>
      <c r="D43" s="74" t="s">
        <v>72</v>
      </c>
      <c r="E43" s="75" t="s">
        <v>70</v>
      </c>
      <c r="F43" s="76">
        <v>37323</v>
      </c>
    </row>
    <row r="44" spans="1:6" ht="16.5" customHeight="1">
      <c r="A44" s="72">
        <v>39</v>
      </c>
      <c r="B44" s="119" t="s">
        <v>74</v>
      </c>
      <c r="C44" s="73" t="s">
        <v>75</v>
      </c>
      <c r="D44" s="74" t="s">
        <v>73</v>
      </c>
      <c r="E44" s="75" t="s">
        <v>70</v>
      </c>
      <c r="F44" s="76">
        <v>37261</v>
      </c>
    </row>
    <row r="45" spans="1:6" ht="16.5" customHeight="1" thickBot="1">
      <c r="A45" s="72">
        <v>40</v>
      </c>
      <c r="B45" s="120" t="s">
        <v>76</v>
      </c>
      <c r="C45" s="77" t="s">
        <v>77</v>
      </c>
      <c r="D45" s="74" t="s">
        <v>73</v>
      </c>
      <c r="E45" s="79" t="s">
        <v>70</v>
      </c>
      <c r="F45" s="80">
        <v>36892</v>
      </c>
    </row>
    <row r="46" spans="1:6" ht="16.5" customHeight="1">
      <c r="A46" s="72">
        <v>41</v>
      </c>
      <c r="B46" s="121"/>
      <c r="C46" s="81"/>
      <c r="D46" s="82"/>
      <c r="E46" s="83"/>
      <c r="F46" s="84"/>
    </row>
    <row r="47" spans="1:6" ht="16.5" customHeight="1">
      <c r="A47" s="72">
        <v>42</v>
      </c>
      <c r="B47" s="119"/>
      <c r="C47" s="73"/>
      <c r="D47" s="74"/>
      <c r="E47" s="75"/>
      <c r="F47" s="76"/>
    </row>
    <row r="48" spans="1:6" ht="16.5" customHeight="1">
      <c r="A48" s="72">
        <v>43</v>
      </c>
      <c r="B48" s="119"/>
      <c r="C48" s="73"/>
      <c r="D48" s="74"/>
      <c r="E48" s="75"/>
      <c r="F48" s="76"/>
    </row>
    <row r="49" spans="1:6" ht="16.5" customHeight="1" thickBot="1">
      <c r="A49" s="72">
        <v>44</v>
      </c>
      <c r="B49" s="120"/>
      <c r="C49" s="77"/>
      <c r="D49" s="78"/>
      <c r="E49" s="79"/>
      <c r="F49" s="80"/>
    </row>
    <row r="50" spans="1:6" ht="16.5" customHeight="1">
      <c r="A50" s="72">
        <v>45</v>
      </c>
      <c r="B50" s="121"/>
      <c r="C50" s="81"/>
      <c r="D50" s="82"/>
      <c r="E50" s="83"/>
      <c r="F50" s="84"/>
    </row>
    <row r="51" spans="1:6" ht="16.5" customHeight="1">
      <c r="A51" s="72">
        <v>46</v>
      </c>
      <c r="B51" s="119"/>
      <c r="C51" s="73"/>
      <c r="D51" s="74"/>
      <c r="E51" s="75"/>
      <c r="F51" s="76"/>
    </row>
    <row r="52" spans="1:6" ht="16.5" customHeight="1">
      <c r="A52" s="72">
        <v>47</v>
      </c>
      <c r="B52" s="119"/>
      <c r="C52" s="73"/>
      <c r="D52" s="74"/>
      <c r="E52" s="75"/>
      <c r="F52" s="76"/>
    </row>
    <row r="53" spans="1:6" ht="16.5" customHeight="1" thickBot="1">
      <c r="A53" s="72">
        <v>48</v>
      </c>
      <c r="B53" s="120"/>
      <c r="C53" s="77"/>
      <c r="D53" s="78"/>
      <c r="E53" s="79"/>
      <c r="F53" s="80"/>
    </row>
    <row r="54" spans="1:6" ht="16.5" customHeight="1">
      <c r="A54" s="72">
        <v>49</v>
      </c>
      <c r="B54" s="121"/>
      <c r="C54" s="81"/>
      <c r="D54" s="82"/>
      <c r="E54" s="83"/>
      <c r="F54" s="84"/>
    </row>
    <row r="55" spans="1:6" ht="16.5" customHeight="1">
      <c r="A55" s="72">
        <v>50</v>
      </c>
      <c r="B55" s="119"/>
      <c r="C55" s="73"/>
      <c r="D55" s="74"/>
      <c r="E55" s="75"/>
      <c r="F55" s="76"/>
    </row>
    <row r="56" spans="1:6" ht="16.5" customHeight="1">
      <c r="A56" s="72">
        <v>51</v>
      </c>
      <c r="B56" s="119"/>
      <c r="C56" s="73"/>
      <c r="D56" s="74"/>
      <c r="E56" s="75"/>
      <c r="F56" s="76"/>
    </row>
    <row r="57" spans="1:6" ht="16.5" customHeight="1" thickBot="1">
      <c r="A57" s="72">
        <v>52</v>
      </c>
      <c r="B57" s="120"/>
      <c r="C57" s="77"/>
      <c r="D57" s="78"/>
      <c r="E57" s="79"/>
      <c r="F57" s="80"/>
    </row>
    <row r="58" spans="1:6" ht="16.5" customHeight="1">
      <c r="A58" s="72">
        <v>53</v>
      </c>
      <c r="B58" s="121"/>
      <c r="C58" s="81"/>
      <c r="D58" s="82"/>
      <c r="E58" s="83"/>
      <c r="F58" s="84"/>
    </row>
    <row r="59" spans="1:6" ht="16.5" customHeight="1">
      <c r="A59" s="72">
        <v>54</v>
      </c>
      <c r="B59" s="119"/>
      <c r="C59" s="73"/>
      <c r="D59" s="74"/>
      <c r="E59" s="75"/>
      <c r="F59" s="76"/>
    </row>
    <row r="60" spans="1:6" ht="16.5" customHeight="1">
      <c r="A60" s="72">
        <v>55</v>
      </c>
      <c r="B60" s="119"/>
      <c r="C60" s="73"/>
      <c r="D60" s="74"/>
      <c r="E60" s="75"/>
      <c r="F60" s="76"/>
    </row>
    <row r="61" spans="1:6" ht="16.5" customHeight="1" thickBot="1">
      <c r="A61" s="72">
        <v>56</v>
      </c>
      <c r="B61" s="120"/>
      <c r="C61" s="77"/>
      <c r="D61" s="78"/>
      <c r="E61" s="79"/>
      <c r="F61" s="80"/>
    </row>
    <row r="62" spans="1:6" ht="16.5" customHeight="1">
      <c r="A62" s="72">
        <v>57</v>
      </c>
      <c r="B62" s="121"/>
      <c r="C62" s="81"/>
      <c r="D62" s="82"/>
      <c r="E62" s="83"/>
      <c r="F62" s="84"/>
    </row>
    <row r="63" spans="1:6" ht="16.5" customHeight="1">
      <c r="A63" s="72">
        <v>58</v>
      </c>
      <c r="B63" s="119"/>
      <c r="C63" s="73"/>
      <c r="D63" s="74"/>
      <c r="E63" s="75"/>
      <c r="F63" s="76"/>
    </row>
    <row r="64" spans="1:6" ht="16.5" customHeight="1">
      <c r="A64" s="72">
        <v>59</v>
      </c>
      <c r="B64" s="119"/>
      <c r="C64" s="73"/>
      <c r="D64" s="74"/>
      <c r="E64" s="75"/>
      <c r="F64" s="76"/>
    </row>
    <row r="65" spans="1:6" ht="16.5" customHeight="1" thickBot="1">
      <c r="A65" s="72">
        <v>60</v>
      </c>
      <c r="B65" s="120"/>
      <c r="C65" s="77"/>
      <c r="D65" s="78"/>
      <c r="E65" s="79"/>
      <c r="F65" s="80"/>
    </row>
    <row r="66" spans="1:6" ht="16.5" customHeight="1">
      <c r="A66" s="72">
        <v>61</v>
      </c>
      <c r="B66" s="121"/>
      <c r="C66" s="81"/>
      <c r="D66" s="82"/>
      <c r="E66" s="83"/>
      <c r="F66" s="84"/>
    </row>
    <row r="67" spans="1:6" ht="16.5" customHeight="1">
      <c r="A67" s="72">
        <v>62</v>
      </c>
      <c r="B67" s="119"/>
      <c r="C67" s="73"/>
      <c r="D67" s="74"/>
      <c r="E67" s="75"/>
      <c r="F67" s="76"/>
    </row>
    <row r="68" spans="1:6" ht="16.5" customHeight="1">
      <c r="A68" s="72">
        <v>63</v>
      </c>
      <c r="B68" s="119"/>
      <c r="C68" s="73"/>
      <c r="D68" s="74"/>
      <c r="E68" s="75"/>
      <c r="F68" s="76"/>
    </row>
    <row r="69" spans="1:6" ht="16.5" customHeight="1" thickBot="1">
      <c r="A69" s="72">
        <v>64</v>
      </c>
      <c r="B69" s="120"/>
      <c r="C69" s="77"/>
      <c r="D69" s="78"/>
      <c r="E69" s="79"/>
      <c r="F69" s="80"/>
    </row>
    <row r="70" spans="1:6" ht="16.5" customHeight="1">
      <c r="A70" s="72">
        <v>65</v>
      </c>
      <c r="B70" s="121"/>
      <c r="C70" s="81"/>
      <c r="D70" s="82"/>
      <c r="E70" s="83"/>
      <c r="F70" s="84"/>
    </row>
    <row r="71" spans="1:6" ht="16.5" customHeight="1">
      <c r="A71" s="72">
        <v>66</v>
      </c>
      <c r="B71" s="119"/>
      <c r="C71" s="73"/>
      <c r="D71" s="74"/>
      <c r="E71" s="75"/>
      <c r="F71" s="76"/>
    </row>
    <row r="72" spans="1:6" ht="16.5" customHeight="1">
      <c r="A72" s="72">
        <v>67</v>
      </c>
      <c r="B72" s="119"/>
      <c r="C72" s="73"/>
      <c r="D72" s="74"/>
      <c r="E72" s="75"/>
      <c r="F72" s="76"/>
    </row>
    <row r="73" spans="1:6" ht="16.5" customHeight="1" thickBot="1">
      <c r="A73" s="72">
        <v>68</v>
      </c>
      <c r="B73" s="120"/>
      <c r="C73" s="77"/>
      <c r="D73" s="78"/>
      <c r="E73" s="79"/>
      <c r="F73" s="80"/>
    </row>
    <row r="74" spans="1:6" ht="16.5" customHeight="1">
      <c r="A74" s="72">
        <v>69</v>
      </c>
      <c r="B74" s="121"/>
      <c r="C74" s="81"/>
      <c r="D74" s="82"/>
      <c r="E74" s="83"/>
      <c r="F74" s="84"/>
    </row>
    <row r="75" spans="1:6" ht="16.5" customHeight="1">
      <c r="A75" s="72">
        <v>70</v>
      </c>
      <c r="B75" s="119"/>
      <c r="C75" s="73"/>
      <c r="D75" s="74"/>
      <c r="E75" s="75"/>
      <c r="F75" s="76"/>
    </row>
    <row r="76" spans="1:6" ht="16.5" customHeight="1">
      <c r="A76" s="72">
        <v>71</v>
      </c>
      <c r="B76" s="119"/>
      <c r="C76" s="73"/>
      <c r="D76" s="74"/>
      <c r="E76" s="75"/>
      <c r="F76" s="76"/>
    </row>
    <row r="77" spans="1:6" ht="16.5" customHeight="1" thickBot="1">
      <c r="A77" s="72">
        <v>72</v>
      </c>
      <c r="B77" s="120"/>
      <c r="C77" s="77"/>
      <c r="D77" s="78"/>
      <c r="E77" s="79"/>
      <c r="F77" s="80"/>
    </row>
    <row r="78" spans="1:6" ht="16.5" customHeight="1">
      <c r="A78" s="72">
        <v>73</v>
      </c>
      <c r="B78" s="121"/>
      <c r="C78" s="81"/>
      <c r="D78" s="82"/>
      <c r="E78" s="83"/>
      <c r="F78" s="84"/>
    </row>
    <row r="79" spans="1:6" ht="16.5" customHeight="1">
      <c r="A79" s="72">
        <v>74</v>
      </c>
      <c r="B79" s="119"/>
      <c r="C79" s="73"/>
      <c r="D79" s="74"/>
      <c r="E79" s="75"/>
      <c r="F79" s="76"/>
    </row>
    <row r="80" spans="1:6" ht="16.5" customHeight="1">
      <c r="A80" s="72">
        <v>75</v>
      </c>
      <c r="B80" s="119"/>
      <c r="C80" s="73"/>
      <c r="D80" s="74"/>
      <c r="E80" s="75"/>
      <c r="F80" s="76"/>
    </row>
    <row r="81" spans="1:6" ht="16.5" customHeight="1" thickBot="1">
      <c r="A81" s="72">
        <v>76</v>
      </c>
      <c r="B81" s="120"/>
      <c r="C81" s="77"/>
      <c r="D81" s="78"/>
      <c r="E81" s="79"/>
      <c r="F81" s="80"/>
    </row>
    <row r="82" spans="1:6" ht="16.5" customHeight="1">
      <c r="A82" s="72">
        <v>77</v>
      </c>
      <c r="B82" s="121"/>
      <c r="C82" s="81"/>
      <c r="D82" s="82"/>
      <c r="E82" s="83"/>
      <c r="F82" s="84"/>
    </row>
    <row r="83" spans="1:6" ht="16.5" customHeight="1">
      <c r="A83" s="72">
        <v>78</v>
      </c>
      <c r="B83" s="119"/>
      <c r="C83" s="73"/>
      <c r="D83" s="74"/>
      <c r="E83" s="75"/>
      <c r="F83" s="76"/>
    </row>
    <row r="84" spans="1:6" ht="16.5" customHeight="1">
      <c r="A84" s="72">
        <v>79</v>
      </c>
      <c r="B84" s="119"/>
      <c r="C84" s="73"/>
      <c r="D84" s="74"/>
      <c r="E84" s="75"/>
      <c r="F84" s="76"/>
    </row>
    <row r="85" spans="1:6" ht="16.5" customHeight="1" thickBot="1">
      <c r="A85" s="72">
        <v>80</v>
      </c>
      <c r="B85" s="120"/>
      <c r="C85" s="77"/>
      <c r="D85" s="78"/>
      <c r="E85" s="79"/>
      <c r="F85" s="80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42:F85">
    <cfRule type="cellIs" priority="31" dxfId="12" operator="between" stopIfTrue="1">
      <formula>35431</formula>
      <formula>36160</formula>
    </cfRule>
  </conditionalFormatting>
  <conditionalFormatting sqref="B42:B85">
    <cfRule type="duplicateValues" priority="214" dxfId="40" stopIfTrue="1">
      <formula>AND(COUNTIF($B$42:$B$85,B42)&gt;1,NOT(ISBLANK(B42)))</formula>
    </cfRule>
  </conditionalFormatting>
  <conditionalFormatting sqref="C42:C85">
    <cfRule type="duplicateValues" priority="215" dxfId="40" stopIfTrue="1">
      <formula>AND(COUNTIF($C$42:$C$85,C42)&gt;1,NOT(ISBLANK(C42)))</formula>
    </cfRule>
  </conditionalFormatting>
  <conditionalFormatting sqref="F6:F9">
    <cfRule type="cellIs" priority="28" dxfId="12" operator="between" stopIfTrue="1">
      <formula>35431</formula>
      <formula>36160</formula>
    </cfRule>
  </conditionalFormatting>
  <conditionalFormatting sqref="B6:B9">
    <cfRule type="duplicateValues" priority="29" dxfId="40" stopIfTrue="1">
      <formula>AND(COUNTIF($B$6:$B$9,B6)&gt;1,NOT(ISBLANK(B6)))</formula>
    </cfRule>
  </conditionalFormatting>
  <conditionalFormatting sqref="C6:C9">
    <cfRule type="duplicateValues" priority="30" dxfId="40" stopIfTrue="1">
      <formula>AND(COUNTIF($C$6:$C$9,C6)&gt;1,NOT(ISBLANK(C6)))</formula>
    </cfRule>
  </conditionalFormatting>
  <conditionalFormatting sqref="F10:F13">
    <cfRule type="cellIs" priority="25" dxfId="12" operator="between" stopIfTrue="1">
      <formula>35431</formula>
      <formula>36160</formula>
    </cfRule>
  </conditionalFormatting>
  <conditionalFormatting sqref="B10:B13">
    <cfRule type="duplicateValues" priority="26" dxfId="40" stopIfTrue="1">
      <formula>AND(COUNTIF($B$10:$B$13,B10)&gt;1,NOT(ISBLANK(B10)))</formula>
    </cfRule>
  </conditionalFormatting>
  <conditionalFormatting sqref="C10:C13">
    <cfRule type="duplicateValues" priority="27" dxfId="40" stopIfTrue="1">
      <formula>AND(COUNTIF($C$10:$C$13,C10)&gt;1,NOT(ISBLANK(C10)))</formula>
    </cfRule>
  </conditionalFormatting>
  <conditionalFormatting sqref="F14:F17">
    <cfRule type="cellIs" priority="22" dxfId="12" operator="between" stopIfTrue="1">
      <formula>35431</formula>
      <formula>36160</formula>
    </cfRule>
  </conditionalFormatting>
  <conditionalFormatting sqref="B14:B17">
    <cfRule type="duplicateValues" priority="23" dxfId="40" stopIfTrue="1">
      <formula>AND(COUNTIF($B$14:$B$17,B14)&gt;1,NOT(ISBLANK(B14)))</formula>
    </cfRule>
  </conditionalFormatting>
  <conditionalFormatting sqref="C14:C17">
    <cfRule type="duplicateValues" priority="24" dxfId="40" stopIfTrue="1">
      <formula>AND(COUNTIF($C$14:$C$17,C14)&gt;1,NOT(ISBLANK(C14)))</formula>
    </cfRule>
  </conditionalFormatting>
  <conditionalFormatting sqref="F18:F21">
    <cfRule type="cellIs" priority="19" dxfId="12" operator="between" stopIfTrue="1">
      <formula>35431</formula>
      <formula>36160</formula>
    </cfRule>
  </conditionalFormatting>
  <conditionalFormatting sqref="B18:B21">
    <cfRule type="duplicateValues" priority="20" dxfId="40" stopIfTrue="1">
      <formula>AND(COUNTIF($B$18:$B$21,B18)&gt;1,NOT(ISBLANK(B18)))</formula>
    </cfRule>
  </conditionalFormatting>
  <conditionalFormatting sqref="C18:C21">
    <cfRule type="duplicateValues" priority="21" dxfId="40" stopIfTrue="1">
      <formula>AND(COUNTIF($C$18:$C$21,C18)&gt;1,NOT(ISBLANK(C18)))</formula>
    </cfRule>
  </conditionalFormatting>
  <conditionalFormatting sqref="F22:F25">
    <cfRule type="cellIs" priority="16" dxfId="12" operator="between" stopIfTrue="1">
      <formula>35431</formula>
      <formula>36160</formula>
    </cfRule>
  </conditionalFormatting>
  <conditionalFormatting sqref="B22:B25">
    <cfRule type="duplicateValues" priority="17" dxfId="40" stopIfTrue="1">
      <formula>AND(COUNTIF($B$22:$B$25,B22)&gt;1,NOT(ISBLANK(B22)))</formula>
    </cfRule>
  </conditionalFormatting>
  <conditionalFormatting sqref="C22:C25">
    <cfRule type="duplicateValues" priority="18" dxfId="40" stopIfTrue="1">
      <formula>AND(COUNTIF($C$22:$C$25,C22)&gt;1,NOT(ISBLANK(C22)))</formula>
    </cfRule>
  </conditionalFormatting>
  <conditionalFormatting sqref="F26:F29">
    <cfRule type="cellIs" priority="10" dxfId="12" operator="between" stopIfTrue="1">
      <formula>35431</formula>
      <formula>36160</formula>
    </cfRule>
  </conditionalFormatting>
  <conditionalFormatting sqref="B26:B29">
    <cfRule type="duplicateValues" priority="11" dxfId="40" stopIfTrue="1">
      <formula>AND(COUNTIF($B$26:$B$29,B26)&gt;1,NOT(ISBLANK(B26)))</formula>
    </cfRule>
  </conditionalFormatting>
  <conditionalFormatting sqref="C26:C29">
    <cfRule type="duplicateValues" priority="12" dxfId="40" stopIfTrue="1">
      <formula>AND(COUNTIF($C$26:$C$29,C26)&gt;1,NOT(ISBLANK(C26)))</formula>
    </cfRule>
  </conditionalFormatting>
  <conditionalFormatting sqref="F30:F33">
    <cfRule type="cellIs" priority="7" dxfId="12" operator="between" stopIfTrue="1">
      <formula>35431</formula>
      <formula>36160</formula>
    </cfRule>
  </conditionalFormatting>
  <conditionalFormatting sqref="B30:B33">
    <cfRule type="duplicateValues" priority="8" dxfId="40" stopIfTrue="1">
      <formula>AND(COUNTIF($B$30:$B$33,B30)&gt;1,NOT(ISBLANK(B30)))</formula>
    </cfRule>
  </conditionalFormatting>
  <conditionalFormatting sqref="C30:C33">
    <cfRule type="duplicateValues" priority="9" dxfId="40" stopIfTrue="1">
      <formula>AND(COUNTIF($C$30:$C$33,C30)&gt;1,NOT(ISBLANK(C30)))</formula>
    </cfRule>
  </conditionalFormatting>
  <conditionalFormatting sqref="F34:F37">
    <cfRule type="cellIs" priority="4" dxfId="12" operator="between" stopIfTrue="1">
      <formula>35431</formula>
      <formula>36160</formula>
    </cfRule>
  </conditionalFormatting>
  <conditionalFormatting sqref="B34:B37">
    <cfRule type="duplicateValues" priority="5" dxfId="40" stopIfTrue="1">
      <formula>AND(COUNTIF($B$34:$B$37,B34)&gt;1,NOT(ISBLANK(B34)))</formula>
    </cfRule>
  </conditionalFormatting>
  <conditionalFormatting sqref="C34:C37">
    <cfRule type="duplicateValues" priority="6" dxfId="40" stopIfTrue="1">
      <formula>AND(COUNTIF($C$34:$C$37,C34)&gt;1,NOT(ISBLANK(C34)))</formula>
    </cfRule>
  </conditionalFormatting>
  <conditionalFormatting sqref="F38:F41">
    <cfRule type="cellIs" priority="1" dxfId="12" operator="between" stopIfTrue="1">
      <formula>35431</formula>
      <formula>36160</formula>
    </cfRule>
  </conditionalFormatting>
  <conditionalFormatting sqref="B38:B41">
    <cfRule type="duplicateValues" priority="2" dxfId="40" stopIfTrue="1">
      <formula>AND(COUNTIF($B$38:$B$41,B38)&gt;1,NOT(ISBLANK(B38)))</formula>
    </cfRule>
  </conditionalFormatting>
  <conditionalFormatting sqref="C38:C41">
    <cfRule type="duplicateValues" priority="3" dxfId="40" stopIfTrue="1">
      <formula>AND(COUNTIF($C$38:$C$41,C38)&gt;1,NOT(ISBLANK(C38)))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3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4" customWidth="1"/>
    <col min="8" max="8" width="6.75390625" style="36" customWidth="1"/>
    <col min="9" max="16384" width="9.125" style="36" customWidth="1"/>
  </cols>
  <sheetData>
    <row r="1" spans="1:10" ht="33.75" customHeight="1">
      <c r="A1" s="154" t="str">
        <f>KAPAK!A2</f>
        <v>Türkiye Atletizm Federasyonu
VAN Atletizm İl Temsilciliği</v>
      </c>
      <c r="B1" s="154"/>
      <c r="C1" s="154"/>
      <c r="D1" s="154"/>
      <c r="E1" s="154"/>
      <c r="F1" s="154"/>
      <c r="G1" s="154"/>
      <c r="H1" s="154"/>
      <c r="J1" s="37"/>
    </row>
    <row r="2" spans="1:8" ht="15.75">
      <c r="A2" s="155" t="str">
        <f>KAPAK!B24</f>
        <v>Atletizm Geliştirme Projesi 1.Bölge Kros Yarışmaları</v>
      </c>
      <c r="B2" s="155"/>
      <c r="C2" s="155"/>
      <c r="D2" s="155"/>
      <c r="E2" s="155"/>
      <c r="F2" s="155"/>
      <c r="G2" s="155"/>
      <c r="H2" s="155"/>
    </row>
    <row r="3" spans="1:9" ht="14.25">
      <c r="A3" s="156" t="str">
        <f>KAPAK!B27</f>
        <v>VAN</v>
      </c>
      <c r="B3" s="156"/>
      <c r="C3" s="156"/>
      <c r="D3" s="156"/>
      <c r="E3" s="156"/>
      <c r="F3" s="156"/>
      <c r="G3" s="156"/>
      <c r="H3" s="156"/>
      <c r="I3" s="38"/>
    </row>
    <row r="4" spans="1:8" ht="15.75" customHeight="1">
      <c r="A4" s="153" t="str">
        <f>KAPAK!B26</f>
        <v>2000-2001 Doğumlu Erkekler</v>
      </c>
      <c r="B4" s="153"/>
      <c r="C4" s="153"/>
      <c r="D4" s="51" t="str">
        <f>KAPAK!B25</f>
        <v>2000 Metre</v>
      </c>
      <c r="E4" s="52"/>
      <c r="F4" s="157">
        <f>KAPAK!B28</f>
        <v>41754.458333333336</v>
      </c>
      <c r="G4" s="157"/>
      <c r="H4" s="157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650</v>
      </c>
      <c r="C6" s="46" t="str">
        <f>IF(ISERROR(VLOOKUP(B6,'START LİSTE'!$B$6:$F$1042,2,0)),"",VLOOKUP(B6,'START LİSTE'!$B$6:$F$1042,2,0))</f>
        <v>ŞAHİN SARICA</v>
      </c>
      <c r="D6" s="46" t="str">
        <f>IF(ISERROR(VLOOKUP(B6,'START LİSTE'!$B$6:$F$1042,3,0)),"",VLOOKUP(B6,'START LİSTE'!$B$6:$F$1042,3,0))</f>
        <v>VAN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36809</v>
      </c>
      <c r="G6" s="123">
        <v>635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490</v>
      </c>
      <c r="C7" s="46" t="str">
        <f>IF(ISERROR(VLOOKUP(B7,'START LİSTE'!$B$6:$F$1042,2,0)),"",VLOOKUP(B7,'START LİSTE'!$B$6:$F$1042,2,0))</f>
        <v>ONUR AKBİNGÖL</v>
      </c>
      <c r="D7" s="46" t="str">
        <f>IF(ISERROR(VLOOKUP(B7,'START LİSTE'!$B$6:$F$1042,3,0)),"",VLOOKUP(B7,'START LİSTE'!$B$6:$F$1042,3,0))</f>
        <v>MUŞ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36526</v>
      </c>
      <c r="G7" s="123">
        <v>637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750</v>
      </c>
      <c r="C8" s="46" t="str">
        <f>IF(ISERROR(VLOOKUP(B8,'START LİSTE'!$B$6:$F$1042,2,0)),"",VLOOKUP(B8,'START LİSTE'!$B$6:$F$1042,2,0))</f>
        <v>HANİFİ BİLGİN </v>
      </c>
      <c r="D8" s="46" t="str">
        <f>IF(ISERROR(VLOOKUP(B8,'START LİSTE'!$B$6:$F$1042,3,0)),"",VLOOKUP(B8,'START LİSTE'!$B$6:$F$1042,3,0))</f>
        <v>ARDAHAN 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37257</v>
      </c>
      <c r="G8" s="123">
        <v>643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136</v>
      </c>
      <c r="C9" s="46" t="str">
        <f>IF(ISERROR(VLOOKUP(B9,'START LİSTE'!$B$6:$F$1042,2,0)),"",VLOOKUP(B9,'START LİSTE'!$B$6:$F$1042,2,0))</f>
        <v>MUHAMMED KİRAZ</v>
      </c>
      <c r="D9" s="46" t="str">
        <f>IF(ISERROR(VLOOKUP(B9,'START LİSTE'!$B$6:$F$1042,3,0)),"",VLOOKUP(B9,'START LİSTE'!$B$6:$F$1042,3,0))</f>
        <v>BİTLİS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36727</v>
      </c>
      <c r="G9" s="123">
        <v>645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651</v>
      </c>
      <c r="C10" s="46" t="str">
        <f>IF(ISERROR(VLOOKUP(B10,'START LİSTE'!$B$6:$F$1042,2,0)),"",VLOOKUP(B10,'START LİSTE'!$B$6:$F$1042,2,0))</f>
        <v>YASİN ÖMER BİNGÖL</v>
      </c>
      <c r="D10" s="46" t="str">
        <f>IF(ISERROR(VLOOKUP(B10,'START LİSTE'!$B$6:$F$1042,3,0)),"",VLOOKUP(B10,'START LİSTE'!$B$6:$F$1042,3,0))</f>
        <v>VAN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36569</v>
      </c>
      <c r="G10" s="123">
        <v>646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491</v>
      </c>
      <c r="C11" s="46" t="str">
        <f>IF(ISERROR(VLOOKUP(B11,'START LİSTE'!$B$6:$F$1042,2,0)),"",VLOOKUP(B11,'START LİSTE'!$B$6:$F$1042,2,0))</f>
        <v>ÖZGÜR TAŞKIN</v>
      </c>
      <c r="D11" s="46" t="str">
        <f>IF(ISERROR(VLOOKUP(B11,'START LİSTE'!$B$6:$F$1042,3,0)),"",VLOOKUP(B11,'START LİSTE'!$B$6:$F$1042,3,0))</f>
        <v>MUŞ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36749</v>
      </c>
      <c r="G11" s="123">
        <v>647</v>
      </c>
      <c r="H11" s="49">
        <f t="shared" si="1"/>
        <v>6</v>
      </c>
    </row>
    <row r="12" spans="1:8" ht="18" customHeight="1">
      <c r="A12" s="44">
        <f t="shared" si="0"/>
        <v>7</v>
      </c>
      <c r="B12" s="45" t="s">
        <v>74</v>
      </c>
      <c r="C12" s="46" t="str">
        <f>IF(ISERROR(VLOOKUP(B12,'START LİSTE'!$B$6:$F$1042,2,0)),"",VLOOKUP(B12,'START LİSTE'!$B$6:$F$1042,2,0))</f>
        <v>MEHMET ÇELİK</v>
      </c>
      <c r="D12" s="46" t="str">
        <f>IF(ISERROR(VLOOKUP(B12,'START LİSTE'!$B$6:$F$1042,3,0)),"",VLOOKUP(B12,'START LİSTE'!$B$6:$F$1042,3,0))</f>
        <v>AGRI FERDİ</v>
      </c>
      <c r="E12" s="47" t="str">
        <f>IF(ISERROR(VLOOKUP(B12,'START LİSTE'!$B$6:$F$1042,4,0)),"",VLOOKUP(B12,'START LİSTE'!$B$6:$F$1042,4,0))</f>
        <v>F</v>
      </c>
      <c r="F12" s="48">
        <f>IF(ISERROR(VLOOKUP($B12,'START LİSTE'!$B$6:$F$1042,5,0)),"",VLOOKUP($B12,'START LİSTE'!$B$6:$F$1042,5,0))</f>
        <v>37261</v>
      </c>
      <c r="G12" s="123">
        <v>648</v>
      </c>
      <c r="H12" s="49">
        <f t="shared" si="1"/>
        <v>6</v>
      </c>
    </row>
    <row r="13" spans="1:8" ht="18" customHeight="1">
      <c r="A13" s="44">
        <f t="shared" si="0"/>
        <v>8</v>
      </c>
      <c r="B13" s="45">
        <v>751</v>
      </c>
      <c r="C13" s="46" t="str">
        <f>IF(ISERROR(VLOOKUP(B13,'START LİSTE'!$B$6:$F$1042,2,0)),"",VLOOKUP(B13,'START LİSTE'!$B$6:$F$1042,2,0))</f>
        <v>MUSA IŞIK </v>
      </c>
      <c r="D13" s="46" t="str">
        <f>IF(ISERROR(VLOOKUP(B13,'START LİSTE'!$B$6:$F$1042,3,0)),"",VLOOKUP(B13,'START LİSTE'!$B$6:$F$1042,3,0))</f>
        <v>ARDAHAN 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36927</v>
      </c>
      <c r="G13" s="123">
        <v>649</v>
      </c>
      <c r="H13" s="49">
        <f t="shared" si="1"/>
        <v>7</v>
      </c>
    </row>
    <row r="14" spans="1:8" ht="18" customHeight="1">
      <c r="A14" s="44">
        <f t="shared" si="0"/>
        <v>9</v>
      </c>
      <c r="B14" s="45">
        <v>653</v>
      </c>
      <c r="C14" s="46" t="str">
        <f>IF(ISERROR(VLOOKUP(B14,'START LİSTE'!$B$6:$F$1042,2,0)),"",VLOOKUP(B14,'START LİSTE'!$B$6:$F$1042,2,0))</f>
        <v>YALÇIN GÜCER</v>
      </c>
      <c r="D14" s="46" t="str">
        <f>IF(ISERROR(VLOOKUP(B14,'START LİSTE'!$B$6:$F$1042,3,0)),"",VLOOKUP(B14,'START LİSTE'!$B$6:$F$1042,3,0))</f>
        <v>VAN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36618</v>
      </c>
      <c r="G14" s="123">
        <v>650</v>
      </c>
      <c r="H14" s="49">
        <f t="shared" si="1"/>
        <v>8</v>
      </c>
    </row>
    <row r="15" spans="1:8" ht="18" customHeight="1">
      <c r="A15" s="44">
        <f t="shared" si="0"/>
        <v>10</v>
      </c>
      <c r="B15" s="45">
        <v>360</v>
      </c>
      <c r="C15" s="46" t="str">
        <f>IF(ISERROR(VLOOKUP(B15,'START LİSTE'!$B$6:$F$1042,2,0)),"",VLOOKUP(B15,'START LİSTE'!$B$6:$F$1042,2,0))</f>
        <v>FARUK ALMA </v>
      </c>
      <c r="D15" s="46" t="str">
        <f>IF(ISERROR(VLOOKUP(B15,'START LİSTE'!$B$6:$F$1042,3,0)),"",VLOOKUP(B15,'START LİSTE'!$B$6:$F$1042,3,0))</f>
        <v>KARS 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37149</v>
      </c>
      <c r="G15" s="123">
        <v>651</v>
      </c>
      <c r="H15" s="49">
        <f t="shared" si="1"/>
        <v>9</v>
      </c>
    </row>
    <row r="16" spans="1:8" ht="18" customHeight="1">
      <c r="A16" s="44">
        <f t="shared" si="0"/>
        <v>11</v>
      </c>
      <c r="B16" s="45">
        <v>41</v>
      </c>
      <c r="C16" s="46" t="str">
        <f>IF(ISERROR(VLOOKUP(B16,'START LİSTE'!$B$6:$F$1042,2,0)),"",VLOOKUP(B16,'START LİSTE'!$B$6:$F$1042,2,0))</f>
        <v>NESİM DEMİR</v>
      </c>
      <c r="D16" s="46" t="str">
        <f>IF(ISERROR(VLOOKUP(B16,'START LİSTE'!$B$6:$F$1042,3,0)),"",VLOOKUP(B16,'START LİSTE'!$B$6:$F$1042,3,0))</f>
        <v>AĞRI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37181</v>
      </c>
      <c r="G16" s="123"/>
      <c r="H16" s="49">
        <f t="shared" si="1"/>
        <v>10</v>
      </c>
    </row>
    <row r="17" spans="1:8" ht="18" customHeight="1">
      <c r="A17" s="44">
        <f t="shared" si="0"/>
        <v>12</v>
      </c>
      <c r="B17" s="45">
        <v>40</v>
      </c>
      <c r="C17" s="46" t="str">
        <f>IF(ISERROR(VLOOKUP(B17,'START LİSTE'!$B$6:$F$1042,2,0)),"",VLOOKUP(B17,'START LİSTE'!$B$6:$F$1042,2,0))</f>
        <v>OSMAN ÖZKOL</v>
      </c>
      <c r="D17" s="46" t="str">
        <f>IF(ISERROR(VLOOKUP(B17,'START LİSTE'!$B$6:$F$1042,3,0)),"",VLOOKUP(B17,'START LİSTE'!$B$6:$F$1042,3,0))</f>
        <v>AĞRI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37138</v>
      </c>
      <c r="G17" s="123"/>
      <c r="H17" s="49">
        <f t="shared" si="1"/>
        <v>11</v>
      </c>
    </row>
    <row r="18" spans="1:8" ht="18" customHeight="1">
      <c r="A18" s="44">
        <f t="shared" si="0"/>
        <v>13</v>
      </c>
      <c r="B18" s="45">
        <v>43</v>
      </c>
      <c r="C18" s="46" t="str">
        <f>IF(ISERROR(VLOOKUP(B18,'START LİSTE'!$B$6:$F$1042,2,0)),"",VLOOKUP(B18,'START LİSTE'!$B$6:$F$1042,2,0))</f>
        <v>YUNUS AKAN</v>
      </c>
      <c r="D18" s="46" t="str">
        <f>IF(ISERROR(VLOOKUP(B18,'START LİSTE'!$B$6:$F$1042,3,0)),"",VLOOKUP(B18,'START LİSTE'!$B$6:$F$1042,3,0))</f>
        <v>AĞRI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37671</v>
      </c>
      <c r="G18" s="123"/>
      <c r="H18" s="49">
        <f t="shared" si="1"/>
        <v>12</v>
      </c>
    </row>
    <row r="19" spans="1:8" ht="18" customHeight="1">
      <c r="A19" s="44">
        <f t="shared" si="0"/>
        <v>14</v>
      </c>
      <c r="B19" s="45">
        <v>492</v>
      </c>
      <c r="C19" s="46" t="str">
        <f>IF(ISERROR(VLOOKUP(B19,'START LİSTE'!$B$6:$F$1042,2,0)),"",VLOOKUP(B19,'START LİSTE'!$B$6:$F$1042,2,0))</f>
        <v>MAHMUT SAZAK</v>
      </c>
      <c r="D19" s="46" t="str">
        <f>IF(ISERROR(VLOOKUP(B19,'START LİSTE'!$B$6:$F$1042,3,0)),"",VLOOKUP(B19,'START LİSTE'!$B$6:$F$1042,3,0))</f>
        <v>MUŞ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36582</v>
      </c>
      <c r="G19" s="123"/>
      <c r="H19" s="49">
        <f t="shared" si="1"/>
        <v>13</v>
      </c>
    </row>
    <row r="20" spans="1:8" ht="18" customHeight="1">
      <c r="A20" s="44">
        <f t="shared" si="0"/>
        <v>15</v>
      </c>
      <c r="B20" s="45">
        <v>138</v>
      </c>
      <c r="C20" s="46" t="str">
        <f>IF(ISERROR(VLOOKUP(B20,'START LİSTE'!$B$6:$F$1042,2,0)),"",VLOOKUP(B20,'START LİSTE'!$B$6:$F$1042,2,0))</f>
        <v>BASRİ AKDEMİR</v>
      </c>
      <c r="D20" s="46" t="str">
        <f>IF(ISERROR(VLOOKUP(B20,'START LİSTE'!$B$6:$F$1042,3,0)),"",VLOOKUP(B20,'START LİSTE'!$B$6:$F$1042,3,0))</f>
        <v>BİTLİS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36526</v>
      </c>
      <c r="G20" s="123"/>
      <c r="H20" s="49">
        <f t="shared" si="1"/>
        <v>14</v>
      </c>
    </row>
    <row r="21" spans="1:8" ht="18" customHeight="1">
      <c r="A21" s="44">
        <f t="shared" si="0"/>
        <v>16</v>
      </c>
      <c r="B21" s="45">
        <v>137</v>
      </c>
      <c r="C21" s="46" t="str">
        <f>IF(ISERROR(VLOOKUP(B21,'START LİSTE'!$B$6:$F$1042,2,0)),"",VLOOKUP(B21,'START LİSTE'!$B$6:$F$1042,2,0))</f>
        <v>GÜRKAN AYDOĞAN</v>
      </c>
      <c r="D21" s="46" t="str">
        <f>IF(ISERROR(VLOOKUP(B21,'START LİSTE'!$B$6:$F$1042,3,0)),"",VLOOKUP(B21,'START LİSTE'!$B$6:$F$1042,3,0))</f>
        <v>BİTLİS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36927</v>
      </c>
      <c r="G21" s="123"/>
      <c r="H21" s="49">
        <f t="shared" si="1"/>
        <v>15</v>
      </c>
    </row>
    <row r="22" spans="1:8" ht="18" customHeight="1">
      <c r="A22" s="44">
        <f t="shared" si="0"/>
        <v>17</v>
      </c>
      <c r="B22" s="45">
        <v>42</v>
      </c>
      <c r="C22" s="46" t="str">
        <f>IF(ISERROR(VLOOKUP(B22,'START LİSTE'!$B$6:$F$1042,2,0)),"",VLOOKUP(B22,'START LİSTE'!$B$6:$F$1042,2,0))</f>
        <v>ŞAHİN POLAT</v>
      </c>
      <c r="D22" s="46" t="str">
        <f>IF(ISERROR(VLOOKUP(B22,'START LİSTE'!$B$6:$F$1042,3,0)),"",VLOOKUP(B22,'START LİSTE'!$B$6:$F$1042,3,0))</f>
        <v>AĞRI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36819</v>
      </c>
      <c r="G22" s="123"/>
      <c r="H22" s="49">
        <f t="shared" si="1"/>
        <v>16</v>
      </c>
    </row>
    <row r="23" spans="1:8" ht="18" customHeight="1">
      <c r="A23" s="44">
        <f t="shared" si="0"/>
        <v>18</v>
      </c>
      <c r="B23" s="45" t="s">
        <v>76</v>
      </c>
      <c r="C23" s="46" t="str">
        <f>IF(ISERROR(VLOOKUP(B23,'START LİSTE'!$B$6:$F$1042,2,0)),"",VLOOKUP(B23,'START LİSTE'!$B$6:$F$1042,2,0))</f>
        <v>MUHAMMED ARSLAN</v>
      </c>
      <c r="D23" s="46" t="str">
        <f>IF(ISERROR(VLOOKUP(B23,'START LİSTE'!$B$6:$F$1042,3,0)),"",VLOOKUP(B23,'START LİSTE'!$B$6:$F$1042,3,0))</f>
        <v>AGRI FERDİ</v>
      </c>
      <c r="E23" s="47" t="str">
        <f>IF(ISERROR(VLOOKUP(B23,'START LİSTE'!$B$6:$F$1042,4,0)),"",VLOOKUP(B23,'START LİSTE'!$B$6:$F$1042,4,0))</f>
        <v>F</v>
      </c>
      <c r="F23" s="48">
        <f>IF(ISERROR(VLOOKUP($B23,'START LİSTE'!$B$6:$F$1042,5,0)),"",VLOOKUP($B23,'START LİSTE'!$B$6:$F$1042,5,0))</f>
        <v>36892</v>
      </c>
      <c r="G23" s="123"/>
      <c r="H23" s="49">
        <f t="shared" si="1"/>
        <v>16</v>
      </c>
    </row>
    <row r="24" spans="1:8" ht="18" customHeight="1">
      <c r="A24" s="44">
        <f t="shared" si="0"/>
        <v>19</v>
      </c>
      <c r="B24" s="45">
        <v>139</v>
      </c>
      <c r="C24" s="46" t="str">
        <f>IF(ISERROR(VLOOKUP(B24,'START LİSTE'!$B$6:$F$1042,2,0)),"",VLOOKUP(B24,'START LİSTE'!$B$6:$F$1042,2,0))</f>
        <v>YUNUS EMRE TÜRKER</v>
      </c>
      <c r="D24" s="46" t="str">
        <f>IF(ISERROR(VLOOKUP(B24,'START LİSTE'!$B$6:$F$1042,3,0)),"",VLOOKUP(B24,'START LİSTE'!$B$6:$F$1042,3,0))</f>
        <v>BİTLİS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36942</v>
      </c>
      <c r="G24" s="123"/>
      <c r="H24" s="49">
        <f t="shared" si="1"/>
        <v>17</v>
      </c>
    </row>
    <row r="25" spans="1:8" ht="18" customHeight="1">
      <c r="A25" s="44">
        <f t="shared" si="0"/>
        <v>20</v>
      </c>
      <c r="B25" s="45">
        <v>361</v>
      </c>
      <c r="C25" s="46" t="str">
        <f>IF(ISERROR(VLOOKUP(B25,'START LİSTE'!$B$6:$F$1042,2,0)),"",VLOOKUP(B25,'START LİSTE'!$B$6:$F$1042,2,0))</f>
        <v>MUHAMMET TAŞDEMİR</v>
      </c>
      <c r="D25" s="46" t="str">
        <f>IF(ISERROR(VLOOKUP(B25,'START LİSTE'!$B$6:$F$1042,3,0)),"",VLOOKUP(B25,'START LİSTE'!$B$6:$F$1042,3,0))</f>
        <v>KARS  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36892</v>
      </c>
      <c r="G25" s="123"/>
      <c r="H25" s="49">
        <f t="shared" si="1"/>
        <v>18</v>
      </c>
    </row>
    <row r="26" spans="1:8" ht="18" customHeight="1">
      <c r="A26" s="44">
        <f t="shared" si="0"/>
        <v>21</v>
      </c>
      <c r="B26" s="45">
        <v>362</v>
      </c>
      <c r="C26" s="46" t="str">
        <f>IF(ISERROR(VLOOKUP(B26,'START LİSTE'!$B$6:$F$1042,2,0)),"",VLOOKUP(B26,'START LİSTE'!$B$6:$F$1042,2,0))</f>
        <v>BUNYAMİN GÜZEL</v>
      </c>
      <c r="D26" s="46" t="str">
        <f>IF(ISERROR(VLOOKUP(B26,'START LİSTE'!$B$6:$F$1042,3,0)),"",VLOOKUP(B26,'START LİSTE'!$B$6:$F$1042,3,0))</f>
        <v>KARS  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36586</v>
      </c>
      <c r="G26" s="123"/>
      <c r="H26" s="49">
        <f t="shared" si="1"/>
        <v>19</v>
      </c>
    </row>
    <row r="27" spans="1:8" ht="18" customHeight="1">
      <c r="A27" s="44">
        <f t="shared" si="0"/>
        <v>22</v>
      </c>
      <c r="B27" s="45" t="s">
        <v>69</v>
      </c>
      <c r="C27" s="46" t="str">
        <f>IF(ISERROR(VLOOKUP(B27,'START LİSTE'!$B$6:$F$1042,2,0)),"",VLOOKUP(B27,'START LİSTE'!$B$6:$F$1042,2,0))</f>
        <v>SEDAT TÖRE</v>
      </c>
      <c r="D27" s="46" t="str">
        <f>IF(ISERROR(VLOOKUP(B27,'START LİSTE'!$B$6:$F$1042,3,0)),"",VLOOKUP(B27,'START LİSTE'!$B$6:$F$1042,3,0))</f>
        <v>HAKKARİ FERDİ</v>
      </c>
      <c r="E27" s="47" t="str">
        <f>IF(ISERROR(VLOOKUP(B27,'START LİSTE'!$B$6:$F$1042,4,0)),"",VLOOKUP(B27,'START LİSTE'!$B$6:$F$1042,4,0))</f>
        <v>F</v>
      </c>
      <c r="F27" s="48">
        <f>IF(ISERROR(VLOOKUP($B27,'START LİSTE'!$B$6:$F$1042,5,0)),"",VLOOKUP($B27,'START LİSTE'!$B$6:$F$1042,5,0))</f>
        <v>37276</v>
      </c>
      <c r="G27" s="123"/>
      <c r="H27" s="49">
        <f t="shared" si="1"/>
        <v>19</v>
      </c>
    </row>
    <row r="28" spans="1:8" ht="18" customHeight="1">
      <c r="A28" s="44">
        <f t="shared" si="0"/>
        <v>23</v>
      </c>
      <c r="B28" s="45">
        <v>301</v>
      </c>
      <c r="C28" s="46" t="str">
        <f>IF(ISERROR(VLOOKUP(B28,'START LİSTE'!$B$6:$F$1042,2,0)),"",VLOOKUP(B28,'START LİSTE'!$B$6:$F$1042,2,0))</f>
        <v>İSRAFİL VERMEZ</v>
      </c>
      <c r="D28" s="46" t="str">
        <f>IF(ISERROR(VLOOKUP(B28,'START LİSTE'!$B$6:$F$1042,3,0)),"",VLOOKUP(B28,'START LİSTE'!$B$6:$F$1042,3,0))</f>
        <v>HAKKARİ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36861</v>
      </c>
      <c r="G28" s="123"/>
      <c r="H28" s="49">
        <f t="shared" si="1"/>
        <v>20</v>
      </c>
    </row>
    <row r="29" spans="1:8" ht="18" customHeight="1">
      <c r="A29" s="44">
        <f t="shared" si="0"/>
        <v>24</v>
      </c>
      <c r="B29" s="45">
        <v>761</v>
      </c>
      <c r="C29" s="46" t="str">
        <f>IF(ISERROR(VLOOKUP(B29,'START LİSTE'!$B$6:$F$1042,2,0)),"",VLOOKUP(B29,'START LİSTE'!$B$6:$F$1042,2,0))</f>
        <v>BARIŞ GÜMÜŞTEKİN</v>
      </c>
      <c r="D29" s="46" t="str">
        <f>IF(ISERROR(VLOOKUP(B29,'START LİSTE'!$B$6:$F$1042,3,0)),"",VLOOKUP(B29,'START LİSTE'!$B$6:$F$1042,3,0))</f>
        <v>IĞDIR 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36603</v>
      </c>
      <c r="G29" s="123"/>
      <c r="H29" s="49">
        <f t="shared" si="1"/>
        <v>21</v>
      </c>
    </row>
    <row r="30" spans="1:8" ht="18" customHeight="1">
      <c r="A30" s="44">
        <f t="shared" si="0"/>
        <v>25</v>
      </c>
      <c r="B30" s="45">
        <v>753</v>
      </c>
      <c r="C30" s="46" t="str">
        <f>IF(ISERROR(VLOOKUP(B30,'START LİSTE'!$B$6:$F$1042,2,0)),"",VLOOKUP(B30,'START LİSTE'!$B$6:$F$1042,2,0))</f>
        <v>SONER ÇELİK</v>
      </c>
      <c r="D30" s="46" t="str">
        <f>IF(ISERROR(VLOOKUP(B30,'START LİSTE'!$B$6:$F$1042,3,0)),"",VLOOKUP(B30,'START LİSTE'!$B$6:$F$1042,3,0))</f>
        <v>ARDAHAN 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37079</v>
      </c>
      <c r="G30" s="123"/>
      <c r="H30" s="49">
        <f t="shared" si="1"/>
        <v>22</v>
      </c>
    </row>
    <row r="31" spans="1:8" ht="18" customHeight="1">
      <c r="A31" s="44">
        <f t="shared" si="0"/>
        <v>26</v>
      </c>
      <c r="B31" s="45">
        <v>363</v>
      </c>
      <c r="C31" s="46" t="str">
        <f>IF(ISERROR(VLOOKUP(B31,'START LİSTE'!$B$6:$F$1042,2,0)),"",VLOOKUP(B31,'START LİSTE'!$B$6:$F$1042,2,0))</f>
        <v>FUAT BAYŞU</v>
      </c>
      <c r="D31" s="46" t="str">
        <f>IF(ISERROR(VLOOKUP(B31,'START LİSTE'!$B$6:$F$1042,3,0)),"",VLOOKUP(B31,'START LİSTE'!$B$6:$F$1042,3,0))</f>
        <v>KARS  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36624</v>
      </c>
      <c r="G31" s="123"/>
      <c r="H31" s="49">
        <f t="shared" si="1"/>
        <v>23</v>
      </c>
    </row>
    <row r="32" spans="1:8" ht="18" customHeight="1">
      <c r="A32" s="44">
        <f t="shared" si="0"/>
        <v>27</v>
      </c>
      <c r="B32" s="45">
        <v>303</v>
      </c>
      <c r="C32" s="46" t="str">
        <f>IF(ISERROR(VLOOKUP(B32,'START LİSTE'!$B$6:$F$1042,2,0)),"",VLOOKUP(B32,'START LİSTE'!$B$6:$F$1042,2,0))</f>
        <v>JİNHAT DEMİR</v>
      </c>
      <c r="D32" s="46" t="str">
        <f>IF(ISERROR(VLOOKUP(B32,'START LİSTE'!$B$6:$F$1042,3,0)),"",VLOOKUP(B32,'START LİSTE'!$B$6:$F$1042,3,0))</f>
        <v>HAKKARİ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36697</v>
      </c>
      <c r="G32" s="123"/>
      <c r="H32" s="49">
        <f t="shared" si="1"/>
        <v>24</v>
      </c>
    </row>
    <row r="33" spans="1:8" ht="18" customHeight="1">
      <c r="A33" s="44">
        <f t="shared" si="0"/>
        <v>28</v>
      </c>
      <c r="B33" s="45">
        <v>80</v>
      </c>
      <c r="C33" s="46" t="str">
        <f>IF(ISERROR(VLOOKUP(B33,'START LİSTE'!$B$6:$F$1042,2,0)),"",VLOOKUP(B33,'START LİSTE'!$B$6:$F$1042,2,0))</f>
        <v>MAZLUM KATAR</v>
      </c>
      <c r="D33" s="46" t="str">
        <f>IF(ISERROR(VLOOKUP(B33,'START LİSTE'!$B$6:$F$1042,3,0)),"",VLOOKUP(B33,'START LİSTE'!$B$6:$F$1042,3,0))</f>
        <v>ARTVİN  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36697</v>
      </c>
      <c r="G33" s="123"/>
      <c r="H33" s="49">
        <f t="shared" si="1"/>
        <v>25</v>
      </c>
    </row>
    <row r="34" spans="1:8" ht="18" customHeight="1">
      <c r="A34" s="44">
        <f t="shared" si="0"/>
        <v>29</v>
      </c>
      <c r="B34" s="45">
        <v>493</v>
      </c>
      <c r="C34" s="46" t="str">
        <f>IF(ISERROR(VLOOKUP(B34,'START LİSTE'!$B$6:$F$1042,2,0)),"",VLOOKUP(B34,'START LİSTE'!$B$6:$F$1042,2,0))</f>
        <v>SELÇUK ÇELİK</v>
      </c>
      <c r="D34" s="46" t="str">
        <f>IF(ISERROR(VLOOKUP(B34,'START LİSTE'!$B$6:$F$1042,3,0)),"",VLOOKUP(B34,'START LİSTE'!$B$6:$F$1042,3,0))</f>
        <v>MUŞ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37119</v>
      </c>
      <c r="G34" s="123"/>
      <c r="H34" s="49">
        <f t="shared" si="1"/>
        <v>26</v>
      </c>
    </row>
    <row r="35" spans="1:8" ht="18" customHeight="1">
      <c r="A35" s="44">
        <f t="shared" si="0"/>
        <v>30</v>
      </c>
      <c r="B35" s="45">
        <v>302</v>
      </c>
      <c r="C35" s="46" t="str">
        <f>IF(ISERROR(VLOOKUP(B35,'START LİSTE'!$B$6:$F$1042,2,0)),"",VLOOKUP(B35,'START LİSTE'!$B$6:$F$1042,2,0))</f>
        <v>MİRULLAH CANKURTARAN</v>
      </c>
      <c r="D35" s="46" t="str">
        <f>IF(ISERROR(VLOOKUP(B35,'START LİSTE'!$B$6:$F$1042,3,0)),"",VLOOKUP(B35,'START LİSTE'!$B$6:$F$1042,3,0))</f>
        <v>HAKKARİ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36526</v>
      </c>
      <c r="G35" s="123" t="s">
        <v>79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 t="s">
        <v>78</v>
      </c>
      <c r="C36" s="46" t="str">
        <f>IF(ISERROR(VLOOKUP(B36,'START LİSTE'!$B$6:$F$1042,2,0)),"",VLOOKUP(B36,'START LİSTE'!$B$6:$F$1042,2,0))</f>
        <v>SİYAMET FIRAF</v>
      </c>
      <c r="D36" s="46" t="str">
        <f>IF(ISERROR(VLOOKUP(B36,'START LİSTE'!$B$6:$F$1042,3,0)),"",VLOOKUP(B36,'START LİSTE'!$B$6:$F$1042,3,0))</f>
        <v>HAKKARİ FERDİ</v>
      </c>
      <c r="E36" s="47" t="str">
        <f>IF(ISERROR(VLOOKUP(B36,'START LİSTE'!$B$6:$F$1042,4,0)),"",VLOOKUP(B36,'START LİSTE'!$B$6:$F$1042,4,0))</f>
        <v>F</v>
      </c>
      <c r="F36" s="48">
        <f>IF(ISERROR(VLOOKUP($B36,'START LİSTE'!$B$6:$F$1042,5,0)),"",VLOOKUP($B36,'START LİSTE'!$B$6:$F$1042,5,0))</f>
        <v>37323</v>
      </c>
      <c r="G36" s="123" t="s">
        <v>79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81</v>
      </c>
      <c r="C37" s="46" t="str">
        <f>IF(ISERROR(VLOOKUP(B37,'START LİSTE'!$B$6:$F$1042,2,0)),"",VLOOKUP(B37,'START LİSTE'!$B$6:$F$1042,2,0))</f>
        <v>ABDULKADİR KURT</v>
      </c>
      <c r="D37" s="46" t="str">
        <f>IF(ISERROR(VLOOKUP(B37,'START LİSTE'!$B$6:$F$1042,3,0)),"",VLOOKUP(B37,'START LİSTE'!$B$6:$F$1042,3,0))</f>
        <v>ARTVİN  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36528</v>
      </c>
      <c r="G37" s="123" t="s">
        <v>79</v>
      </c>
      <c r="H37" s="49" t="str">
        <f t="shared" si="1"/>
        <v>-</v>
      </c>
    </row>
    <row r="38" spans="1:8" ht="18" customHeight="1">
      <c r="A38" s="44">
        <f t="shared" si="0"/>
        <v>33</v>
      </c>
      <c r="B38" s="45">
        <v>83</v>
      </c>
      <c r="C38" s="46" t="str">
        <f>IF(ISERROR(VLOOKUP(B38,'START LİSTE'!$B$6:$F$1042,2,0)),"",VLOOKUP(B38,'START LİSTE'!$B$6:$F$1042,2,0))</f>
        <v>İSMAİL ASLAN</v>
      </c>
      <c r="D38" s="46" t="str">
        <f>IF(ISERROR(VLOOKUP(B38,'START LİSTE'!$B$6:$F$1042,3,0)),"",VLOOKUP(B38,'START LİSTE'!$B$6:$F$1042,3,0))</f>
        <v>ARTVİN  </v>
      </c>
      <c r="E38" s="47" t="str">
        <f>IF(ISERROR(VLOOKUP(B38,'START LİSTE'!$B$6:$F$1042,4,0)),"",VLOOKUP(B38,'START LİSTE'!$B$6:$F$1042,4,0))</f>
        <v>T</v>
      </c>
      <c r="F38" s="48">
        <f>IF(ISERROR(VLOOKUP($B38,'START LİSTE'!$B$6:$F$1042,5,0)),"",VLOOKUP($B38,'START LİSTE'!$B$6:$F$1042,5,0))</f>
        <v>36850</v>
      </c>
      <c r="G38" s="123" t="s">
        <v>79</v>
      </c>
      <c r="H38" s="49" t="str">
        <f t="shared" si="1"/>
        <v>-</v>
      </c>
    </row>
    <row r="39" spans="1:8" ht="18" customHeight="1">
      <c r="A39" s="44">
        <f t="shared" si="0"/>
        <v>34</v>
      </c>
      <c r="B39" s="45">
        <v>82</v>
      </c>
      <c r="C39" s="46" t="str">
        <f>IF(ISERROR(VLOOKUP(B39,'START LİSTE'!$B$6:$F$1042,2,0)),"",VLOOKUP(B39,'START LİSTE'!$B$6:$F$1042,2,0))</f>
        <v>ERAY GÜRBÜZ</v>
      </c>
      <c r="D39" s="46" t="str">
        <f>IF(ISERROR(VLOOKUP(B39,'START LİSTE'!$B$6:$F$1042,3,0)),"",VLOOKUP(B39,'START LİSTE'!$B$6:$F$1042,3,0))</f>
        <v>ARTVİN  </v>
      </c>
      <c r="E39" s="47" t="str">
        <f>IF(ISERROR(VLOOKUP(B39,'START LİSTE'!$B$6:$F$1042,4,0)),"",VLOOKUP(B39,'START LİSTE'!$B$6:$F$1042,4,0))</f>
        <v>T</v>
      </c>
      <c r="F39" s="48">
        <f>IF(ISERROR(VLOOKUP($B39,'START LİSTE'!$B$6:$F$1042,5,0)),"",VLOOKUP($B39,'START LİSTE'!$B$6:$F$1042,5,0))</f>
        <v>36588</v>
      </c>
      <c r="G39" s="123" t="s">
        <v>79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762</v>
      </c>
      <c r="C40" s="46" t="str">
        <f>IF(ISERROR(VLOOKUP(B40,'START LİSTE'!$B$6:$F$1042,2,0)),"",VLOOKUP(B40,'START LİSTE'!$B$6:$F$1042,2,0))</f>
        <v>YUSUF BÖREKÇİ</v>
      </c>
      <c r="D40" s="46" t="str">
        <f>IF(ISERROR(VLOOKUP(B40,'START LİSTE'!$B$6:$F$1042,3,0)),"",VLOOKUP(B40,'START LİSTE'!$B$6:$F$1042,3,0))</f>
        <v>IĞDIR </v>
      </c>
      <c r="E40" s="47" t="str">
        <f>IF(ISERROR(VLOOKUP(B40,'START LİSTE'!$B$6:$F$1042,4,0)),"",VLOOKUP(B40,'START LİSTE'!$B$6:$F$1042,4,0))</f>
        <v>T</v>
      </c>
      <c r="F40" s="48">
        <f>IF(ISERROR(VLOOKUP($B40,'START LİSTE'!$B$6:$F$1042,5,0)),"",VLOOKUP($B40,'START LİSTE'!$B$6:$F$1042,5,0))</f>
        <v>37057</v>
      </c>
      <c r="G40" s="123" t="s">
        <v>79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752</v>
      </c>
      <c r="C41" s="46" t="str">
        <f>IF(ISERROR(VLOOKUP(B41,'START LİSTE'!$B$6:$F$1042,2,0)),"",VLOOKUP(B41,'START LİSTE'!$B$6:$F$1042,2,0))</f>
        <v>E.İNAN ÇAKICI</v>
      </c>
      <c r="D41" s="46" t="str">
        <f>IF(ISERROR(VLOOKUP(B41,'START LİSTE'!$B$6:$F$1042,3,0)),"",VLOOKUP(B41,'START LİSTE'!$B$6:$F$1042,3,0))</f>
        <v>ARDAHAN </v>
      </c>
      <c r="E41" s="47" t="str">
        <f>IF(ISERROR(VLOOKUP(B41,'START LİSTE'!$B$6:$F$1042,4,0)),"",VLOOKUP(B41,'START LİSTE'!$B$6:$F$1042,4,0))</f>
        <v>T</v>
      </c>
      <c r="F41" s="48">
        <f>IF(ISERROR(VLOOKUP($B41,'START LİSTE'!$B$6:$F$1042,5,0)),"",VLOOKUP($B41,'START LİSTE'!$B$6:$F$1042,5,0))</f>
        <v>37168</v>
      </c>
      <c r="G41" s="123" t="s">
        <v>79</v>
      </c>
      <c r="H41" s="49" t="str">
        <f t="shared" si="1"/>
        <v>-</v>
      </c>
    </row>
    <row r="42" spans="1:8" ht="18" customHeight="1">
      <c r="A42" s="44">
        <f t="shared" si="0"/>
        <v>37</v>
      </c>
      <c r="B42" s="45">
        <v>652</v>
      </c>
      <c r="C42" s="46" t="str">
        <f>IF(ISERROR(VLOOKUP(B42,'START LİSTE'!$B$6:$F$1042,2,0)),"",VLOOKUP(B42,'START LİSTE'!$B$6:$F$1042,2,0))</f>
        <v>TALİP TÜRKER</v>
      </c>
      <c r="D42" s="46" t="str">
        <f>IF(ISERROR(VLOOKUP(B42,'START LİSTE'!$B$6:$F$1042,3,0)),"",VLOOKUP(B42,'START LİSTE'!$B$6:$F$1042,3,0))</f>
        <v>VAN</v>
      </c>
      <c r="E42" s="47" t="str">
        <f>IF(ISERROR(VLOOKUP(B42,'START LİSTE'!$B$6:$F$1042,4,0)),"",VLOOKUP(B42,'START LİSTE'!$B$6:$F$1042,4,0))</f>
        <v>T</v>
      </c>
      <c r="F42" s="48">
        <f>IF(ISERROR(VLOOKUP($B42,'START LİSTE'!$B$6:$F$1042,5,0)),"",VLOOKUP($B42,'START LİSTE'!$B$6:$F$1042,5,0))</f>
        <v>36576</v>
      </c>
      <c r="G42" s="123" t="s">
        <v>79</v>
      </c>
      <c r="H42" s="49" t="str">
        <f t="shared" si="1"/>
        <v>-</v>
      </c>
    </row>
    <row r="43" spans="1:8" ht="18" customHeight="1">
      <c r="A43" s="44">
        <f t="shared" si="0"/>
        <v>38</v>
      </c>
      <c r="B43" s="45">
        <v>763</v>
      </c>
      <c r="C43" s="46" t="str">
        <f>IF(ISERROR(VLOOKUP(B43,'START LİSTE'!$B$6:$F$1042,2,0)),"",VLOOKUP(B43,'START LİSTE'!$B$6:$F$1042,2,0))</f>
        <v>ÖZGÜR MAMAN</v>
      </c>
      <c r="D43" s="46" t="str">
        <f>IF(ISERROR(VLOOKUP(B43,'START LİSTE'!$B$6:$F$1042,3,0)),"",VLOOKUP(B43,'START LİSTE'!$B$6:$F$1042,3,0))</f>
        <v>IĞDIR </v>
      </c>
      <c r="E43" s="47" t="str">
        <f>IF(ISERROR(VLOOKUP(B43,'START LİSTE'!$B$6:$F$1042,4,0)),"",VLOOKUP(B43,'START LİSTE'!$B$6:$F$1042,4,0))</f>
        <v>T</v>
      </c>
      <c r="F43" s="48">
        <f>IF(ISERROR(VLOOKUP($B43,'START LİSTE'!$B$6:$F$1042,5,0)),"",VLOOKUP($B43,'START LİSTE'!$B$6:$F$1042,5,0))</f>
        <v>36818</v>
      </c>
      <c r="G43" s="123" t="s">
        <v>79</v>
      </c>
      <c r="H43" s="49" t="str">
        <f t="shared" si="1"/>
        <v>-</v>
      </c>
    </row>
    <row r="44" spans="1:8" ht="18" customHeight="1">
      <c r="A44" s="44">
        <f t="shared" si="0"/>
        <v>39</v>
      </c>
      <c r="B44" s="45">
        <v>300</v>
      </c>
      <c r="C44" s="46" t="str">
        <f>IF(ISERROR(VLOOKUP(B44,'START LİSTE'!$B$6:$F$1042,2,0)),"",VLOOKUP(B44,'START LİSTE'!$B$6:$F$1042,2,0))</f>
        <v>İBRAHİM ÖZTÜRK</v>
      </c>
      <c r="D44" s="46" t="str">
        <f>IF(ISERROR(VLOOKUP(B44,'START LİSTE'!$B$6:$F$1042,3,0)),"",VLOOKUP(B44,'START LİSTE'!$B$6:$F$1042,3,0))</f>
        <v>HAKKARİ</v>
      </c>
      <c r="E44" s="47" t="str">
        <f>IF(ISERROR(VLOOKUP(B44,'START LİSTE'!$B$6:$F$1042,4,0)),"",VLOOKUP(B44,'START LİSTE'!$B$6:$F$1042,4,0))</f>
        <v>T</v>
      </c>
      <c r="F44" s="48">
        <f>IF(ISERROR(VLOOKUP($B44,'START LİSTE'!$B$6:$F$1042,5,0)),"",VLOOKUP($B44,'START LİSTE'!$B$6:$F$1042,5,0))</f>
        <v>36800</v>
      </c>
      <c r="G44" s="123" t="s">
        <v>79</v>
      </c>
      <c r="H44" s="49" t="str">
        <f t="shared" si="1"/>
        <v>-</v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3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3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3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3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3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3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3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3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3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3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3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3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3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3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3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3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3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3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3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3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3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3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3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3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3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3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3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3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3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3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3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3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3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3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3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3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3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3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3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3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3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3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3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3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3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3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3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3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3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3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3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3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3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3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3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3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3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3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3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3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3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3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3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3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3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3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3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3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3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3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3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40" operator="containsText" stopIfTrue="1" text="$E$7=&quot;&quot;F&quot;&quot;">
      <formula>NOT(ISERROR(SEARCH("$E$7=""F""",H6)))</formula>
    </cfRule>
    <cfRule type="containsText" priority="4" dxfId="40" operator="containsText" stopIfTrue="1" text="F=E7">
      <formula>NOT(ISERROR(SEARCH("F=E7",H6)))</formula>
    </cfRule>
  </conditionalFormatting>
  <conditionalFormatting sqref="B6:B125">
    <cfRule type="duplicateValues" priority="179" dxfId="40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9">
      <selection activeCell="M30" sqref="M30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8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58" t="str">
        <f>KAPAK!A2</f>
        <v>Türkiye Atletizm Federasyonu
VAN Atletizm İl Temsilciliği</v>
      </c>
      <c r="B1" s="158"/>
      <c r="C1" s="158"/>
      <c r="D1" s="158"/>
      <c r="E1" s="158"/>
      <c r="F1" s="158"/>
      <c r="G1" s="158"/>
      <c r="H1" s="158"/>
      <c r="I1" s="158"/>
      <c r="J1" s="158"/>
      <c r="BA1" s="2"/>
    </row>
    <row r="2" spans="1:53" s="1" customFormat="1" ht="18" customHeight="1">
      <c r="A2" s="159" t="str">
        <f>KAPAK!B24</f>
        <v>Atletizm Geliştirme Projesi 1.Bölge Kros Yarışmaları</v>
      </c>
      <c r="B2" s="159"/>
      <c r="C2" s="159"/>
      <c r="D2" s="159"/>
      <c r="E2" s="159"/>
      <c r="F2" s="159"/>
      <c r="G2" s="159"/>
      <c r="H2" s="159"/>
      <c r="I2" s="159"/>
      <c r="J2" s="159"/>
      <c r="BA2" s="2"/>
    </row>
    <row r="3" spans="1:53" s="1" customFormat="1" ht="14.25" customHeight="1">
      <c r="A3" s="160" t="str">
        <f>KAPAK!B27</f>
        <v>VAN</v>
      </c>
      <c r="B3" s="160"/>
      <c r="C3" s="160"/>
      <c r="D3" s="160"/>
      <c r="E3" s="160"/>
      <c r="F3" s="160"/>
      <c r="G3" s="160"/>
      <c r="H3" s="160"/>
      <c r="I3" s="160"/>
      <c r="J3" s="160"/>
      <c r="BA3" s="2"/>
    </row>
    <row r="4" spans="1:53" s="1" customFormat="1" ht="18" customHeight="1">
      <c r="A4" s="161" t="str">
        <f>KAPAK!B26</f>
        <v>2000-2001 Doğumlu Erkekler</v>
      </c>
      <c r="B4" s="161"/>
      <c r="C4" s="162" t="str">
        <f>KAPAK!B25</f>
        <v>2000 Metre</v>
      </c>
      <c r="D4" s="162"/>
      <c r="E4" s="163">
        <f>KAPAK!B28</f>
        <v>41754.458333333336</v>
      </c>
      <c r="F4" s="163"/>
      <c r="G4" s="163"/>
      <c r="H4" s="163"/>
      <c r="I4" s="163"/>
      <c r="J4" s="163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5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f>'START LİSTE'!B6</f>
        <v>650</v>
      </c>
      <c r="D6" s="8" t="str">
        <f>IF(ISERROR(VLOOKUP($C6,'START LİSTE'!$B$6:$F$814,2,0)),"",VLOOKUP($C6,'START LİSTE'!$B$6:$F$814,2,0))</f>
        <v>ŞAHİN SARICA</v>
      </c>
      <c r="E6" s="9" t="str">
        <f>IF(ISERROR(VLOOKUP($C6,'START LİSTE'!$B$6:$F$814,4,0)),"",VLOOKUP($C6,'START LİSTE'!$B$6:$F$814,4,0))</f>
        <v>T</v>
      </c>
      <c r="F6" s="126">
        <f>IF(ISERROR(VLOOKUP($C6,'FERDİ SONUÇ'!$B$6:$H$1007,6,0)),"",VLOOKUP($C6,'FERDİ SONUÇ'!$B$6:$H$1007,6,0))</f>
        <v>635</v>
      </c>
      <c r="G6" s="11">
        <f>IF(OR(E6="",F6="DQ",F6="DNF",F6="DNS",F6=""),"-",VLOOKUP(C6,'FERDİ SONUÇ'!$B$6:$H$1007,7,0))</f>
        <v>1</v>
      </c>
      <c r="H6" s="11">
        <f>IF(OR(E6="",E6="F",F6="DQ",F6="DNF",F6="DNS",F6=""),"-",VLOOKUP(C6,'FERDİ SONUÇ'!$B$6:$H$1007,7,0))</f>
        <v>1</v>
      </c>
      <c r="I6" s="12">
        <f>IF(ISERROR(SMALL(H6:H9,1)),"-",SMALL(H6:H9,1))</f>
        <v>1</v>
      </c>
      <c r="J6" s="13"/>
      <c r="K6" s="3"/>
      <c r="BA6" s="2">
        <v>1000</v>
      </c>
    </row>
    <row r="7" spans="1:53" s="1" customFormat="1" ht="15" customHeight="1">
      <c r="A7" s="14"/>
      <c r="B7" s="15"/>
      <c r="C7" s="33">
        <f>'START LİSTE'!B7</f>
        <v>651</v>
      </c>
      <c r="D7" s="16" t="str">
        <f>IF(ISERROR(VLOOKUP($C7,'START LİSTE'!$B$6:$F$814,2,0)),"",VLOOKUP($C7,'START LİSTE'!$B$6:$F$814,2,0))</f>
        <v>YASİN ÖMER BİNGÖL</v>
      </c>
      <c r="E7" s="17" t="str">
        <f>IF(ISERROR(VLOOKUP($C7,'START LİSTE'!$B$6:$F$814,4,0)),"",VLOOKUP($C7,'START LİSTE'!$B$6:$F$814,4,0))</f>
        <v>T</v>
      </c>
      <c r="F7" s="127">
        <f>IF(ISERROR(VLOOKUP($C7,'FERDİ SONUÇ'!$B$6:$H$1007,6,0)),"",VLOOKUP($C7,'FERDİ SONUÇ'!$B$6:$H$1007,6,0))</f>
        <v>646</v>
      </c>
      <c r="G7" s="19">
        <f>IF(OR(E7="",F7="DQ",F7="DNF",F7="DNS",F7=""),"-",VLOOKUP(C7,'FERDİ SONUÇ'!$B$6:$H$1007,7,0))</f>
        <v>5</v>
      </c>
      <c r="H7" s="19">
        <f>IF(OR(E7="",E7="F",F7="DQ",F7="DNF",F7="DNS",F7=""),"-",VLOOKUP(C7,'FERDİ SONUÇ'!$B$6:$H$1007,7,0))</f>
        <v>5</v>
      </c>
      <c r="I7" s="20">
        <f>IF(ISERROR(SMALL(H6:H9,2)),"-",SMALL(H6:H9,2))</f>
        <v>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1</v>
      </c>
      <c r="B8" s="15" t="str">
        <f>IF(ISERROR(VLOOKUP(C6,'START LİSTE'!$B$6:$F$814,3,0)),"",VLOOKUP(C6,'START LİSTE'!$B$6:$F$814,3,0))</f>
        <v>VAN</v>
      </c>
      <c r="C8" s="33">
        <f>'START LİSTE'!B8</f>
        <v>652</v>
      </c>
      <c r="D8" s="16" t="str">
        <f>IF(ISERROR(VLOOKUP($C8,'START LİSTE'!$B$6:$F$814,2,0)),"",VLOOKUP($C8,'START LİSTE'!$B$6:$F$814,2,0))</f>
        <v>TALİP TÜRKER</v>
      </c>
      <c r="E8" s="17" t="str">
        <f>IF(ISERROR(VLOOKUP($C8,'START LİSTE'!$B$6:$F$814,4,0)),"",VLOOKUP($C8,'START LİSTE'!$B$6:$F$814,4,0))</f>
        <v>T</v>
      </c>
      <c r="F8" s="127" t="str">
        <f>IF(ISERROR(VLOOKUP($C8,'FERDİ SONUÇ'!$B$6:$H$1007,6,0)),"",VLOOKUP($C8,'FERDİ SONUÇ'!$B$6:$H$1007,6,0))</f>
        <v>DNF</v>
      </c>
      <c r="G8" s="19" t="str">
        <f>IF(OR(E8="",F8="DQ",F8="DNF",F8="DNS",F8=""),"-",VLOOKUP(C8,'FERDİ SONUÇ'!$B$6:$H$1007,7,0))</f>
        <v>-</v>
      </c>
      <c r="H8" s="19" t="str">
        <f>IF(OR(E8="",E8="F",F8="DQ",F8="DNF",F8="DNS",F8=""),"-",VLOOKUP(C8,'FERDİ SONUÇ'!$B$6:$H$1007,7,0))</f>
        <v>-</v>
      </c>
      <c r="I8" s="20">
        <f>IF(ISERROR(SMALL(H6:H9,3)),"-",SMALL(H6:H9,3))</f>
        <v>8</v>
      </c>
      <c r="J8" s="22">
        <f>IF(C6="","",IF(OR(I6="-",I7="-",I8="-"),"DQ",SUM(I6,I7,I8)))</f>
        <v>14</v>
      </c>
      <c r="K8" s="3"/>
      <c r="BA8" s="2">
        <v>1002</v>
      </c>
    </row>
    <row r="9" spans="1:53" s="1" customFormat="1" ht="15" customHeight="1">
      <c r="A9" s="14"/>
      <c r="B9" s="15"/>
      <c r="C9" s="33">
        <f>'START LİSTE'!B9</f>
        <v>653</v>
      </c>
      <c r="D9" s="16" t="str">
        <f>IF(ISERROR(VLOOKUP($C9,'START LİSTE'!$B$6:$F$814,2,0)),"",VLOOKUP($C9,'START LİSTE'!$B$6:$F$814,2,0))</f>
        <v>YALÇIN GÜCER</v>
      </c>
      <c r="E9" s="17" t="str">
        <f>IF(ISERROR(VLOOKUP($C9,'START LİSTE'!$B$6:$F$814,4,0)),"",VLOOKUP($C9,'START LİSTE'!$B$6:$F$814,4,0))</f>
        <v>T</v>
      </c>
      <c r="F9" s="127">
        <f>IF(ISERROR(VLOOKUP($C9,'FERDİ SONUÇ'!$B$6:$H$1007,6,0)),"",VLOOKUP($C9,'FERDİ SONUÇ'!$B$6:$H$1007,6,0))</f>
        <v>650</v>
      </c>
      <c r="G9" s="19">
        <f>IF(OR(E9="",F9="DQ",F9="DNF",F9="DNS",F9=""),"-",VLOOKUP(C9,'FERDİ SONUÇ'!$B$6:$H$1007,7,0))</f>
        <v>8</v>
      </c>
      <c r="H9" s="19">
        <f>IF(OR(E9="",E9="F",F9="DQ",F9="DNF",F9="DNS",F9=""),"-",VLOOKUP(C9,'FERDİ SONUÇ'!$B$6:$H$1007,7,0))</f>
        <v>8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f>'START LİSTE'!B10</f>
        <v>750</v>
      </c>
      <c r="D10" s="8" t="str">
        <f>IF(ISERROR(VLOOKUP($C10,'START LİSTE'!$B$6:$F$814,2,0)),"",VLOOKUP($C10,'START LİSTE'!$B$6:$F$814,2,0))</f>
        <v>HANİFİ BİLGİN </v>
      </c>
      <c r="E10" s="9" t="str">
        <f>IF(ISERROR(VLOOKUP($C10,'START LİSTE'!$B$6:$F$814,4,0)),"",VLOOKUP($C10,'START LİSTE'!$B$6:$F$814,4,0))</f>
        <v>T</v>
      </c>
      <c r="F10" s="126">
        <f>IF(ISERROR(VLOOKUP($C10,'FERDİ SONUÇ'!$B$6:$H$1007,6,0)),"",VLOOKUP($C10,'FERDİ SONUÇ'!$B$6:$H$1007,6,0))</f>
        <v>643</v>
      </c>
      <c r="G10" s="11">
        <f>IF(OR(E10="",F10="DQ",F10="DNF",F10="DNS",F10=""),"-",VLOOKUP(C10,'FERDİ SONUÇ'!$B$6:$H$1007,7,0))</f>
        <v>3</v>
      </c>
      <c r="H10" s="11">
        <f>IF(OR(E10="",E10="F",F10="DQ",F10="DNF",F10="DNS",F10=""),"-",VLOOKUP(C10,'FERDİ SONUÇ'!$B$6:$H$1007,7,0))</f>
        <v>3</v>
      </c>
      <c r="I10" s="12">
        <f>IF(ISERROR(SMALL(H10:H13,1)),"-",SMALL(H10:H13,1))</f>
        <v>3</v>
      </c>
      <c r="J10" s="13"/>
      <c r="BA10" s="2">
        <v>1006</v>
      </c>
    </row>
    <row r="11" spans="1:53" ht="15" customHeight="1">
      <c r="A11" s="14"/>
      <c r="B11" s="15"/>
      <c r="C11" s="33">
        <f>'START LİSTE'!B11</f>
        <v>751</v>
      </c>
      <c r="D11" s="16" t="str">
        <f>IF(ISERROR(VLOOKUP($C11,'START LİSTE'!$B$6:$F$814,2,0)),"",VLOOKUP($C11,'START LİSTE'!$B$6:$F$814,2,0))</f>
        <v>MUSA IŞIK </v>
      </c>
      <c r="E11" s="17" t="str">
        <f>IF(ISERROR(VLOOKUP($C11,'START LİSTE'!$B$6:$F$814,4,0)),"",VLOOKUP($C11,'START LİSTE'!$B$6:$F$814,4,0))</f>
        <v>T</v>
      </c>
      <c r="F11" s="127">
        <f>IF(ISERROR(VLOOKUP($C11,'FERDİ SONUÇ'!$B$6:$H$1007,6,0)),"",VLOOKUP($C11,'FERDİ SONUÇ'!$B$6:$H$1007,6,0))</f>
        <v>649</v>
      </c>
      <c r="G11" s="19">
        <f>IF(OR(E11="",F11="DQ",F11="DNF",F11="DNS",F11=""),"-",VLOOKUP(C11,'FERDİ SONUÇ'!$B$6:$H$1007,7,0))</f>
        <v>7</v>
      </c>
      <c r="H11" s="19">
        <f>IF(OR(E11="",E11="F",F11="DQ",F11="DNF",F11="DNS",F11=""),"-",VLOOKUP(C11,'FERDİ SONUÇ'!$B$6:$H$1007,7,0))</f>
        <v>7</v>
      </c>
      <c r="I11" s="20">
        <f>IF(ISERROR(SMALL(H10:H13,2)),"-",SMALL(H10:H13,2))</f>
        <v>7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3</v>
      </c>
      <c r="B12" s="15" t="str">
        <f>IF(ISERROR(VLOOKUP(C10,'START LİSTE'!$B$6:$F$814,3,0)),"",VLOOKUP(C10,'START LİSTE'!$B$6:$F$814,3,0))</f>
        <v>ARDAHAN </v>
      </c>
      <c r="C12" s="33">
        <f>'START LİSTE'!B12</f>
        <v>752</v>
      </c>
      <c r="D12" s="16" t="str">
        <f>IF(ISERROR(VLOOKUP($C12,'START LİSTE'!$B$6:$F$814,2,0)),"",VLOOKUP($C12,'START LİSTE'!$B$6:$F$814,2,0))</f>
        <v>E.İNAN ÇAKICI</v>
      </c>
      <c r="E12" s="17" t="str">
        <f>IF(ISERROR(VLOOKUP($C12,'START LİSTE'!$B$6:$F$814,4,0)),"",VLOOKUP($C12,'START LİSTE'!$B$6:$F$814,4,0))</f>
        <v>T</v>
      </c>
      <c r="F12" s="127" t="str">
        <f>IF(ISERROR(VLOOKUP($C12,'FERDİ SONUÇ'!$B$6:$H$1007,6,0)),"",VLOOKUP($C12,'FERDİ SONUÇ'!$B$6:$H$1007,6,0))</f>
        <v>DNF</v>
      </c>
      <c r="G12" s="19" t="str">
        <f>IF(OR(E12="",F12="DQ",F12="DNF",F12="DNS",F12=""),"-",VLOOKUP(C12,'FERDİ SONUÇ'!$B$6:$H$1007,7,0))</f>
        <v>-</v>
      </c>
      <c r="H12" s="19" t="str">
        <f>IF(OR(E12="",E12="F",F12="DQ",F12="DNF",F12="DNS",F12=""),"-",VLOOKUP(C12,'FERDİ SONUÇ'!$B$6:$H$1007,7,0))</f>
        <v>-</v>
      </c>
      <c r="I12" s="20">
        <f>IF(ISERROR(SMALL(H10:H13,3)),"-",SMALL(H10:H13,3))</f>
        <v>22</v>
      </c>
      <c r="J12" s="22">
        <f>IF(C10="","",IF(OR(I10="-",I11="-",I12="-"),"DQ",SUM(I10,I11,I12)))</f>
        <v>32</v>
      </c>
      <c r="BA12" s="2">
        <v>1008</v>
      </c>
    </row>
    <row r="13" spans="1:53" ht="15" customHeight="1">
      <c r="A13" s="14"/>
      <c r="B13" s="15"/>
      <c r="C13" s="33">
        <f>'START LİSTE'!B13</f>
        <v>753</v>
      </c>
      <c r="D13" s="16" t="str">
        <f>IF(ISERROR(VLOOKUP($C13,'START LİSTE'!$B$6:$F$814,2,0)),"",VLOOKUP($C13,'START LİSTE'!$B$6:$F$814,2,0))</f>
        <v>SONER ÇELİK</v>
      </c>
      <c r="E13" s="17" t="str">
        <f>IF(ISERROR(VLOOKUP($C13,'START LİSTE'!$B$6:$F$814,4,0)),"",VLOOKUP($C13,'START LİSTE'!$B$6:$F$814,4,0))</f>
        <v>T</v>
      </c>
      <c r="F13" s="127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22</v>
      </c>
      <c r="H13" s="19">
        <f>IF(OR(E13="",E13="F",F13="DQ",F13="DNF",F13="DNS",F13=""),"-",VLOOKUP(C13,'FERDİ SONUÇ'!$B$6:$H$1007,7,0))</f>
        <v>22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f>'START LİSTE'!B14</f>
        <v>360</v>
      </c>
      <c r="D14" s="8" t="str">
        <f>IF(ISERROR(VLOOKUP($C14,'START LİSTE'!$B$6:$F$814,2,0)),"",VLOOKUP($C14,'START LİSTE'!$B$6:$F$814,2,0))</f>
        <v>FARUK ALMA </v>
      </c>
      <c r="E14" s="9" t="str">
        <f>IF(ISERROR(VLOOKUP($C14,'START LİSTE'!$B$6:$F$814,4,0)),"",VLOOKUP($C14,'START LİSTE'!$B$6:$F$814,4,0))</f>
        <v>T</v>
      </c>
      <c r="F14" s="126">
        <f>IF(ISERROR(VLOOKUP($C14,'FERDİ SONUÇ'!$B$6:$H$1007,6,0)),"",VLOOKUP($C14,'FERDİ SONUÇ'!$B$6:$H$1007,6,0))</f>
        <v>651</v>
      </c>
      <c r="G14" s="11">
        <f>IF(OR(E14="",F14="DQ",F14="DNF",F14="DNS",F14=""),"-",VLOOKUP(C14,'FERDİ SONUÇ'!$B$6:$H$1007,7,0))</f>
        <v>9</v>
      </c>
      <c r="H14" s="11">
        <f>IF(OR(E14="",E14="F",F14="DQ",F14="DNF",F14="DNS",F14=""),"-",VLOOKUP(C14,'FERDİ SONUÇ'!$B$6:$H$1007,7,0))</f>
        <v>9</v>
      </c>
      <c r="I14" s="12">
        <f>IF(ISERROR(SMALL(H14:H17,1)),"-",SMALL(H14:H17,1))</f>
        <v>9</v>
      </c>
      <c r="J14" s="13"/>
      <c r="BA14" s="2">
        <v>1012</v>
      </c>
    </row>
    <row r="15" spans="1:53" ht="15" customHeight="1">
      <c r="A15" s="14"/>
      <c r="B15" s="15"/>
      <c r="C15" s="33">
        <f>'START LİSTE'!B15</f>
        <v>361</v>
      </c>
      <c r="D15" s="16" t="str">
        <f>IF(ISERROR(VLOOKUP($C15,'START LİSTE'!$B$6:$F$814,2,0)),"",VLOOKUP($C15,'START LİSTE'!$B$6:$F$814,2,0))</f>
        <v>MUHAMMET TAŞDEMİR</v>
      </c>
      <c r="E15" s="17" t="str">
        <f>IF(ISERROR(VLOOKUP($C15,'START LİSTE'!$B$6:$F$814,4,0)),"",VLOOKUP($C15,'START LİSTE'!$B$6:$F$814,4,0))</f>
        <v>T</v>
      </c>
      <c r="F15" s="127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18</v>
      </c>
      <c r="H15" s="19">
        <f>IF(OR(E15="",E15="F",F15="DQ",F15="DNF",F15="DNS",F15=""),"-",VLOOKUP(C15,'FERDİ SONUÇ'!$B$6:$H$1007,7,0))</f>
        <v>18</v>
      </c>
      <c r="I15" s="20">
        <f>IF(ISERROR(SMALL(H14:H17,2)),"-",SMALL(H14:H17,2))</f>
        <v>18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6</v>
      </c>
      <c r="B16" s="15" t="str">
        <f>IF(ISERROR(VLOOKUP(C14,'START LİSTE'!$B$6:$F$814,3,0)),"",VLOOKUP(C14,'START LİSTE'!$B$6:$F$814,3,0))</f>
        <v>KARS </v>
      </c>
      <c r="C16" s="33">
        <f>'START LİSTE'!B16</f>
        <v>362</v>
      </c>
      <c r="D16" s="16" t="str">
        <f>IF(ISERROR(VLOOKUP($C16,'START LİSTE'!$B$6:$F$814,2,0)),"",VLOOKUP($C16,'START LİSTE'!$B$6:$F$814,2,0))</f>
        <v>BUNYAMİN GÜZEL</v>
      </c>
      <c r="E16" s="17" t="str">
        <f>IF(ISERROR(VLOOKUP($C16,'START LİSTE'!$B$6:$F$814,4,0)),"",VLOOKUP($C16,'START LİSTE'!$B$6:$F$814,4,0))</f>
        <v>T</v>
      </c>
      <c r="F16" s="127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19</v>
      </c>
      <c r="H16" s="19">
        <f>IF(OR(E16="",E16="F",F16="DQ",F16="DNF",F16="DNS",F16=""),"-",VLOOKUP(C16,'FERDİ SONUÇ'!$B$6:$H$1007,7,0))</f>
        <v>19</v>
      </c>
      <c r="I16" s="20">
        <f>IF(ISERROR(SMALL(H14:H17,3)),"-",SMALL(H14:H17,3))</f>
        <v>19</v>
      </c>
      <c r="J16" s="22">
        <f>IF(C14="","",IF(OR(I14="-",I15="-",I16="-"),"DQ",SUM(I14,I15,I16)))</f>
        <v>46</v>
      </c>
      <c r="BA16" s="2">
        <v>1014</v>
      </c>
    </row>
    <row r="17" spans="1:53" ht="15" customHeight="1">
      <c r="A17" s="14"/>
      <c r="B17" s="15"/>
      <c r="C17" s="33">
        <f>'START LİSTE'!B17</f>
        <v>363</v>
      </c>
      <c r="D17" s="16" t="str">
        <f>IF(ISERROR(VLOOKUP($C17,'START LİSTE'!$B$6:$F$814,2,0)),"",VLOOKUP($C17,'START LİSTE'!$B$6:$F$814,2,0))</f>
        <v>FUAT BAYŞU</v>
      </c>
      <c r="E17" s="17" t="str">
        <f>IF(ISERROR(VLOOKUP($C17,'START LİSTE'!$B$6:$F$814,4,0)),"",VLOOKUP($C17,'START LİSTE'!$B$6:$F$814,4,0))</f>
        <v>T</v>
      </c>
      <c r="F17" s="127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23</v>
      </c>
      <c r="H17" s="19">
        <f>IF(OR(E17="",E17="F",F17="DQ",F17="DNF",F17="DNS",F17=""),"-",VLOOKUP(C17,'FERDİ SONUÇ'!$B$6:$H$1007,7,0))</f>
        <v>23</v>
      </c>
      <c r="I17" s="20">
        <f>IF(ISERROR(SMALL(H14:H17,4)),"-",SMALL(H14:H17,4))</f>
        <v>23</v>
      </c>
      <c r="J17" s="21"/>
      <c r="BA17" s="2">
        <v>1015</v>
      </c>
    </row>
    <row r="18" spans="1:53" ht="15" customHeight="1">
      <c r="A18" s="6"/>
      <c r="B18" s="7"/>
      <c r="C18" s="33">
        <f>'START LİSTE'!B18</f>
        <v>761</v>
      </c>
      <c r="D18" s="8" t="str">
        <f>IF(ISERROR(VLOOKUP($C18,'START LİSTE'!$B$6:$F$814,2,0)),"",VLOOKUP($C18,'START LİSTE'!$B$6:$F$814,2,0))</f>
        <v>BARIŞ GÜMÜŞTEKİN</v>
      </c>
      <c r="E18" s="9" t="str">
        <f>IF(ISERROR(VLOOKUP($C18,'START LİSTE'!$B$6:$F$814,4,0)),"",VLOOKUP($C18,'START LİSTE'!$B$6:$F$814,4,0))</f>
        <v>T</v>
      </c>
      <c r="F18" s="126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21</v>
      </c>
      <c r="H18" s="9">
        <f>IF(OR(E18="",E18="F",F18="DQ",F18="DNF",F18="DNS",F18=""),"-",VLOOKUP(C18,'FERDİ SONUÇ'!$B$6:$H$1007,7,0))</f>
        <v>21</v>
      </c>
      <c r="I18" s="12">
        <f>IF(ISERROR(SMALL(H18:H21,1)),"-",SMALL(H18:H21,1))</f>
        <v>21</v>
      </c>
      <c r="J18" s="13"/>
      <c r="BA18" s="2">
        <v>1018</v>
      </c>
    </row>
    <row r="19" spans="1:53" ht="15" customHeight="1">
      <c r="A19" s="14"/>
      <c r="B19" s="15"/>
      <c r="C19" s="33">
        <f>'START LİSTE'!B19</f>
        <v>762</v>
      </c>
      <c r="D19" s="16" t="str">
        <f>IF(ISERROR(VLOOKUP($C19,'START LİSTE'!$B$6:$F$814,2,0)),"",VLOOKUP($C19,'START LİSTE'!$B$6:$F$814,2,0))</f>
        <v>YUSUF BÖREKÇİ</v>
      </c>
      <c r="E19" s="17" t="str">
        <f>IF(ISERROR(VLOOKUP($C19,'START LİSTE'!$B$6:$F$814,4,0)),"",VLOOKUP($C19,'START LİSTE'!$B$6:$F$814,4,0))</f>
        <v>T</v>
      </c>
      <c r="F19" s="127" t="str">
        <f>IF(ISERROR(VLOOKUP($C19,'FERDİ SONUÇ'!$B$6:$H$1007,6,0)),"",VLOOKUP($C19,'FERDİ SONUÇ'!$B$6:$H$1007,6,0))</f>
        <v>DNF</v>
      </c>
      <c r="G19" s="17" t="str">
        <f>IF(OR(E19="",F19="DQ",F19="DNF",F19="DNS",F19=""),"-",VLOOKUP(C19,'FERDİ SONUÇ'!$B$6:$H$1007,7,0))</f>
        <v>-</v>
      </c>
      <c r="H19" s="17" t="str">
        <f>IF(OR(E19="",E19="F",F19="DQ",F19="DNF",F19="DNS",F19=""),"-",VLOOKUP(C19,'FERDİ SONUÇ'!$B$6:$H$1007,7,0))</f>
        <v>-</v>
      </c>
      <c r="I19" s="20" t="str">
        <f>IF(ISERROR(SMALL(H18:H21,2)),"-",SMALL(H18:H21,2))</f>
        <v>-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1020</v>
      </c>
      <c r="B20" s="15" t="str">
        <f>IF(ISERROR(VLOOKUP(C18,'START LİSTE'!$B$6:$F$814,3,0)),"",VLOOKUP(C18,'START LİSTE'!$B$6:$F$814,3,0))</f>
        <v>IĞDIR </v>
      </c>
      <c r="C20" s="33">
        <f>'START LİSTE'!B20</f>
        <v>763</v>
      </c>
      <c r="D20" s="16" t="str">
        <f>IF(ISERROR(VLOOKUP($C20,'START LİSTE'!$B$6:$F$814,2,0)),"",VLOOKUP($C20,'START LİSTE'!$B$6:$F$814,2,0))</f>
        <v>ÖZGÜR MAMAN</v>
      </c>
      <c r="E20" s="17" t="str">
        <f>IF(ISERROR(VLOOKUP($C20,'START LİSTE'!$B$6:$F$814,4,0)),"",VLOOKUP($C20,'START LİSTE'!$B$6:$F$814,4,0))</f>
        <v>T</v>
      </c>
      <c r="F20" s="127" t="str">
        <f>IF(ISERROR(VLOOKUP($C20,'FERDİ SONUÇ'!$B$6:$H$1007,6,0)),"",VLOOKUP($C20,'FERDİ SONUÇ'!$B$6:$H$1007,6,0))</f>
        <v>DNF</v>
      </c>
      <c r="G20" s="17" t="str">
        <f>IF(OR(E20="",F20="DQ",F20="DNF",F20="DNS",F20=""),"-",VLOOKUP(C20,'FERDİ SONUÇ'!$B$6:$H$1007,7,0))</f>
        <v>-</v>
      </c>
      <c r="H20" s="17" t="str">
        <f>IF(OR(E20="",E20="F",F20="DQ",F20="DNF",F20="DNS",F20=""),"-",VLOOKUP(C20,'FERDİ SONUÇ'!$B$6:$H$1007,7,0))</f>
        <v>-</v>
      </c>
      <c r="I20" s="20" t="str">
        <f>IF(ISERROR(SMALL(H18:H21,3)),"-",SMALL(H18:H21,3))</f>
        <v>-</v>
      </c>
      <c r="J20" s="22" t="str">
        <f>IF(C18="","",IF(OR(I18="-",I19="-",I20="-"),"DQ",SUM(I18,I19,I20)))</f>
        <v>DQ</v>
      </c>
      <c r="BA20" s="2">
        <v>1020</v>
      </c>
    </row>
    <row r="21" spans="1:53" ht="15" customHeight="1">
      <c r="A21" s="14"/>
      <c r="B21" s="15"/>
      <c r="C21" s="33">
        <f>'START LİSTE'!B21</f>
        <v>0</v>
      </c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27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f>'START LİSTE'!B22</f>
        <v>80</v>
      </c>
      <c r="D22" s="8" t="str">
        <f>IF(ISERROR(VLOOKUP($C22,'START LİSTE'!$B$6:$F$814,2,0)),"",VLOOKUP($C22,'START LİSTE'!$B$6:$F$814,2,0))</f>
        <v>MAZLUM KATAR</v>
      </c>
      <c r="E22" s="9" t="str">
        <f>IF(ISERROR(VLOOKUP($C22,'START LİSTE'!$B$6:$F$814,4,0)),"",VLOOKUP($C22,'START LİSTE'!$B$6:$F$814,4,0))</f>
        <v>T</v>
      </c>
      <c r="F22" s="126">
        <f>IF(ISERROR(VLOOKUP($C22,'FERDİ SONUÇ'!$B$6:$H$1007,6,0)),"",VLOOKUP($C22,'FERDİ SONUÇ'!$B$6:$H$1007,6,0))</f>
        <v>0</v>
      </c>
      <c r="G22" s="9">
        <f>IF(OR(E22="",F22="DQ",F22="DNF",F22="DNS",F22=""),"-",VLOOKUP(C22,'FERDİ SONUÇ'!$B$6:$H$1007,7,0))</f>
        <v>25</v>
      </c>
      <c r="H22" s="9">
        <f>IF(OR(E22="",E22="F",F22="DQ",F22="DNF",F22="DNS",F22=""),"-",VLOOKUP(C22,'FERDİ SONUÇ'!$B$6:$H$1007,7,0))</f>
        <v>25</v>
      </c>
      <c r="I22" s="12">
        <f>IF(ISERROR(SMALL(H22:H25,1)),"-",SMALL(H22:H25,1))</f>
        <v>25</v>
      </c>
      <c r="J22" s="13"/>
      <c r="BA22" s="2">
        <v>1024</v>
      </c>
    </row>
    <row r="23" spans="1:53" ht="15" customHeight="1">
      <c r="A23" s="14"/>
      <c r="B23" s="15"/>
      <c r="C23" s="33">
        <f>'START LİSTE'!B23</f>
        <v>81</v>
      </c>
      <c r="D23" s="16" t="str">
        <f>IF(ISERROR(VLOOKUP($C23,'START LİSTE'!$B$6:$F$814,2,0)),"",VLOOKUP($C23,'START LİSTE'!$B$6:$F$814,2,0))</f>
        <v>ABDULKADİR KURT</v>
      </c>
      <c r="E23" s="17" t="str">
        <f>IF(ISERROR(VLOOKUP($C23,'START LİSTE'!$B$6:$F$814,4,0)),"",VLOOKUP($C23,'START LİSTE'!$B$6:$F$814,4,0))</f>
        <v>T</v>
      </c>
      <c r="F23" s="127" t="str">
        <f>IF(ISERROR(VLOOKUP($C23,'FERDİ SONUÇ'!$B$6:$H$1007,6,0)),"",VLOOKUP($C23,'FERDİ SONUÇ'!$B$6:$H$1007,6,0))</f>
        <v>DNF</v>
      </c>
      <c r="G23" s="17" t="str">
        <f>IF(OR(E23="",F23="DQ",F23="DNF",F23="DNS",F23=""),"-",VLOOKUP(C23,'FERDİ SONUÇ'!$B$6:$H$1007,7,0))</f>
        <v>-</v>
      </c>
      <c r="H23" s="17" t="str">
        <f>IF(OR(E23="",E23="F",F23="DQ",F23="DNF",F23="DNS",F23=""),"-",VLOOKUP(C23,'FERDİ SONUÇ'!$B$6:$H$1007,7,0))</f>
        <v>-</v>
      </c>
      <c r="I23" s="20" t="str">
        <f>IF(ISERROR(SMALL(H22:H25,2)),"-",SMALL(H22:H25,2))</f>
        <v>-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1026</v>
      </c>
      <c r="B24" s="15" t="str">
        <f>IF(ISERROR(VLOOKUP(C22,'START LİSTE'!$B$6:$F$814,3,0)),"",VLOOKUP(C22,'START LİSTE'!$B$6:$F$814,3,0))</f>
        <v>ARTVİN  </v>
      </c>
      <c r="C24" s="33">
        <f>'START LİSTE'!B24</f>
        <v>82</v>
      </c>
      <c r="D24" s="16" t="str">
        <f>IF(ISERROR(VLOOKUP($C24,'START LİSTE'!$B$6:$F$814,2,0)),"",VLOOKUP($C24,'START LİSTE'!$B$6:$F$814,2,0))</f>
        <v>ERAY GÜRBÜZ</v>
      </c>
      <c r="E24" s="17" t="str">
        <f>IF(ISERROR(VLOOKUP($C24,'START LİSTE'!$B$6:$F$814,4,0)),"",VLOOKUP($C24,'START LİSTE'!$B$6:$F$814,4,0))</f>
        <v>T</v>
      </c>
      <c r="F24" s="127" t="str">
        <f>IF(ISERROR(VLOOKUP($C24,'FERDİ SONUÇ'!$B$6:$H$1007,6,0)),"",VLOOKUP($C24,'FERDİ SONUÇ'!$B$6:$H$1007,6,0))</f>
        <v>DNF</v>
      </c>
      <c r="G24" s="17" t="str">
        <f>IF(OR(E24="",F24="DQ",F24="DNF",F24="DNS",F24=""),"-",VLOOKUP(C24,'FERDİ SONUÇ'!$B$6:$H$1007,7,0))</f>
        <v>-</v>
      </c>
      <c r="H24" s="17" t="str">
        <f>IF(OR(E24="",E24="F",F24="DQ",F24="DNF",F24="DNS",F24=""),"-",VLOOKUP(C24,'FERDİ SONUÇ'!$B$6:$H$1007,7,0))</f>
        <v>-</v>
      </c>
      <c r="I24" s="20" t="str">
        <f>IF(ISERROR(SMALL(H22:H25,3)),"-",SMALL(H22:H25,3))</f>
        <v>-</v>
      </c>
      <c r="J24" s="22" t="str">
        <f>IF(C22="","",IF(OR(I22="-",I23="-",I24="-"),"DQ",SUM(I22,I23,I24)))</f>
        <v>DQ</v>
      </c>
      <c r="BA24" s="2">
        <v>1026</v>
      </c>
    </row>
    <row r="25" spans="1:53" ht="15" customHeight="1">
      <c r="A25" s="14"/>
      <c r="B25" s="15"/>
      <c r="C25" s="33">
        <f>'START LİSTE'!B25</f>
        <v>83</v>
      </c>
      <c r="D25" s="16" t="str">
        <f>IF(ISERROR(VLOOKUP($C25,'START LİSTE'!$B$6:$F$814,2,0)),"",VLOOKUP($C25,'START LİSTE'!$B$6:$F$814,2,0))</f>
        <v>İSMAİL ASLAN</v>
      </c>
      <c r="E25" s="17" t="str">
        <f>IF(ISERROR(VLOOKUP($C25,'START LİSTE'!$B$6:$F$814,4,0)),"",VLOOKUP($C25,'START LİSTE'!$B$6:$F$814,4,0))</f>
        <v>T</v>
      </c>
      <c r="F25" s="127" t="str">
        <f>IF(ISERROR(VLOOKUP($C25,'FERDİ SONUÇ'!$B$6:$H$1007,6,0)),"",VLOOKUP($C25,'FERDİ SONUÇ'!$B$6:$H$1007,6,0))</f>
        <v>DNF</v>
      </c>
      <c r="G25" s="17" t="str">
        <f>IF(OR(E25="",F25="DQ",F25="DNF",F25="DNS",F25=""),"-",VLOOKUP(C25,'FERDİ SONUÇ'!$B$6:$H$1007,7,0))</f>
        <v>-</v>
      </c>
      <c r="H25" s="17" t="str">
        <f>IF(OR(E25="",E25="F",F25="DQ",F25="DNF",F25="DNS",F25=""),"-",VLOOKUP(C25,'FERDİ SONUÇ'!$B$6:$H$1007,7,0))</f>
        <v>-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f>'START LİSTE'!B26</f>
        <v>40</v>
      </c>
      <c r="D26" s="8" t="str">
        <f>IF(ISERROR(VLOOKUP($C26,'START LİSTE'!$B$6:$F$814,2,0)),"",VLOOKUP($C26,'START LİSTE'!$B$6:$F$814,2,0))</f>
        <v>OSMAN ÖZKOL</v>
      </c>
      <c r="E26" s="9" t="str">
        <f>IF(ISERROR(VLOOKUP($C26,'START LİSTE'!$B$6:$F$814,4,0)),"",VLOOKUP($C26,'START LİSTE'!$B$6:$F$814,4,0))</f>
        <v>T</v>
      </c>
      <c r="F26" s="126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11</v>
      </c>
      <c r="H26" s="9">
        <f>IF(OR(E26="",E26="F",F26="DQ",F26="DNF",F26="DNS",F26=""),"-",VLOOKUP(C26,'FERDİ SONUÇ'!$B$6:$H$1007,7,0))</f>
        <v>11</v>
      </c>
      <c r="I26" s="12">
        <f>IF(ISERROR(SMALL(H26:H29,1)),"-",SMALL(H26:H29,1))</f>
        <v>10</v>
      </c>
      <c r="J26" s="13"/>
      <c r="BA26" s="2">
        <v>1030</v>
      </c>
    </row>
    <row r="27" spans="1:53" ht="15" customHeight="1">
      <c r="A27" s="14"/>
      <c r="B27" s="15"/>
      <c r="C27" s="33">
        <f>'START LİSTE'!B27</f>
        <v>41</v>
      </c>
      <c r="D27" s="16" t="str">
        <f>IF(ISERROR(VLOOKUP($C27,'START LİSTE'!$B$6:$F$814,2,0)),"",VLOOKUP($C27,'START LİSTE'!$B$6:$F$814,2,0))</f>
        <v>NESİM DEMİR</v>
      </c>
      <c r="E27" s="17" t="str">
        <f>IF(ISERROR(VLOOKUP($C27,'START LİSTE'!$B$6:$F$814,4,0)),"",VLOOKUP($C27,'START LİSTE'!$B$6:$F$814,4,0))</f>
        <v>T</v>
      </c>
      <c r="F27" s="127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10</v>
      </c>
      <c r="H27" s="17">
        <f>IF(OR(E27="",E27="F",F27="DQ",F27="DNF",F27="DNS",F27=""),"-",VLOOKUP(C27,'FERDİ SONUÇ'!$B$6:$H$1007,7,0))</f>
        <v>10</v>
      </c>
      <c r="I27" s="20">
        <f>IF(ISERROR(SMALL(H26:H29,2)),"-",SMALL(H26:H29,2))</f>
        <v>11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5</v>
      </c>
      <c r="B28" s="15" t="str">
        <f>IF(ISERROR(VLOOKUP(C26,'START LİSTE'!$B$6:$F$814,3,0)),"",VLOOKUP(C26,'START LİSTE'!$B$6:$F$814,3,0))</f>
        <v>AĞRI</v>
      </c>
      <c r="C28" s="33">
        <f>'START LİSTE'!B28</f>
        <v>42</v>
      </c>
      <c r="D28" s="16" t="str">
        <f>IF(ISERROR(VLOOKUP($C28,'START LİSTE'!$B$6:$F$814,2,0)),"",VLOOKUP($C28,'START LİSTE'!$B$6:$F$814,2,0))</f>
        <v>ŞAHİN POLAT</v>
      </c>
      <c r="E28" s="17" t="str">
        <f>IF(ISERROR(VLOOKUP($C28,'START LİSTE'!$B$6:$F$814,4,0)),"",VLOOKUP($C28,'START LİSTE'!$B$6:$F$814,4,0))</f>
        <v>T</v>
      </c>
      <c r="F28" s="127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16</v>
      </c>
      <c r="H28" s="17">
        <f>IF(OR(E28="",E28="F",F28="DQ",F28="DNF",F28="DNS",F28=""),"-",VLOOKUP(C28,'FERDİ SONUÇ'!$B$6:$H$1007,7,0))</f>
        <v>16</v>
      </c>
      <c r="I28" s="20">
        <f>IF(ISERROR(SMALL(H26:H29,3)),"-",SMALL(H26:H29,3))</f>
        <v>12</v>
      </c>
      <c r="J28" s="22">
        <f>IF(C26="","",IF(OR(I26="-",I27="-",I28="-"),"DQ",SUM(I26,I27,I28)))</f>
        <v>33</v>
      </c>
      <c r="BA28" s="2">
        <v>1032</v>
      </c>
    </row>
    <row r="29" spans="1:53" ht="15" customHeight="1">
      <c r="A29" s="14"/>
      <c r="B29" s="15"/>
      <c r="C29" s="33">
        <f>'START LİSTE'!B29</f>
        <v>43</v>
      </c>
      <c r="D29" s="16" t="str">
        <f>IF(ISERROR(VLOOKUP($C29,'START LİSTE'!$B$6:$F$814,2,0)),"",VLOOKUP($C29,'START LİSTE'!$B$6:$F$814,2,0))</f>
        <v>YUNUS AKAN</v>
      </c>
      <c r="E29" s="17" t="str">
        <f>IF(ISERROR(VLOOKUP($C29,'START LİSTE'!$B$6:$F$814,4,0)),"",VLOOKUP($C29,'START LİSTE'!$B$6:$F$814,4,0))</f>
        <v>T</v>
      </c>
      <c r="F29" s="127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12</v>
      </c>
      <c r="H29" s="17">
        <f>IF(OR(E29="",E29="F",F29="DQ",F29="DNF",F29="DNS",F29=""),"-",VLOOKUP(C29,'FERDİ SONUÇ'!$B$6:$H$1007,7,0))</f>
        <v>12</v>
      </c>
      <c r="I29" s="20">
        <f>IF(ISERROR(SMALL(H26:H29,4)),"-",SMALL(H26:H29,4))</f>
        <v>16</v>
      </c>
      <c r="J29" s="21"/>
      <c r="BA29" s="2">
        <v>1033</v>
      </c>
    </row>
    <row r="30" spans="1:53" ht="15" customHeight="1">
      <c r="A30" s="6"/>
      <c r="B30" s="7"/>
      <c r="C30" s="33">
        <f>'START LİSTE'!B30</f>
        <v>490</v>
      </c>
      <c r="D30" s="8" t="str">
        <f>IF(ISERROR(VLOOKUP($C30,'START LİSTE'!$B$6:$F$814,2,0)),"",VLOOKUP($C30,'START LİSTE'!$B$6:$F$814,2,0))</f>
        <v>ONUR AKBİNGÖL</v>
      </c>
      <c r="E30" s="9" t="str">
        <f>IF(ISERROR(VLOOKUP($C30,'START LİSTE'!$B$6:$F$814,4,0)),"",VLOOKUP($C30,'START LİSTE'!$B$6:$F$814,4,0))</f>
        <v>T</v>
      </c>
      <c r="F30" s="126">
        <f>IF(ISERROR(VLOOKUP($C30,'FERDİ SONUÇ'!$B$6:$H$1007,6,0)),"",VLOOKUP($C30,'FERDİ SONUÇ'!$B$6:$H$1007,6,0))</f>
        <v>637</v>
      </c>
      <c r="G30" s="9">
        <f>IF(OR(E30="",F30="DQ",F30="DNF",F30="DNS",F30=""),"-",VLOOKUP(C30,'FERDİ SONUÇ'!$B$6:$H$1007,7,0))</f>
        <v>2</v>
      </c>
      <c r="H30" s="9">
        <f>IF(OR(E30="",E30="F",F30="DQ",F30="DNF",F30="DNS",F30=""),"-",VLOOKUP(C30,'FERDİ SONUÇ'!$B$6:$H$1007,7,0))</f>
        <v>2</v>
      </c>
      <c r="I30" s="12">
        <f>IF(ISERROR(SMALL(H30:H33,1)),"-",SMALL(H30:H33,1))</f>
        <v>2</v>
      </c>
      <c r="J30" s="13"/>
      <c r="BA30" s="2">
        <v>1036</v>
      </c>
    </row>
    <row r="31" spans="1:53" ht="15" customHeight="1">
      <c r="A31" s="14"/>
      <c r="B31" s="15"/>
      <c r="C31" s="33">
        <f>'START LİSTE'!B31</f>
        <v>491</v>
      </c>
      <c r="D31" s="16" t="str">
        <f>IF(ISERROR(VLOOKUP($C31,'START LİSTE'!$B$6:$F$814,2,0)),"",VLOOKUP($C31,'START LİSTE'!$B$6:$F$814,2,0))</f>
        <v>ÖZGÜR TAŞKIN</v>
      </c>
      <c r="E31" s="17" t="str">
        <f>IF(ISERROR(VLOOKUP($C31,'START LİSTE'!$B$6:$F$814,4,0)),"",VLOOKUP($C31,'START LİSTE'!$B$6:$F$814,4,0))</f>
        <v>T</v>
      </c>
      <c r="F31" s="127">
        <f>IF(ISERROR(VLOOKUP($C31,'FERDİ SONUÇ'!$B$6:$H$1007,6,0)),"",VLOOKUP($C31,'FERDİ SONUÇ'!$B$6:$H$1007,6,0))</f>
        <v>647</v>
      </c>
      <c r="G31" s="17">
        <f>IF(OR(E31="",F31="DQ",F31="DNF",F31="DNS",F31=""),"-",VLOOKUP(C31,'FERDİ SONUÇ'!$B$6:$H$1007,7,0))</f>
        <v>6</v>
      </c>
      <c r="H31" s="17">
        <f>IF(OR(E31="",E31="F",F31="DQ",F31="DNF",F31="DNS",F31=""),"-",VLOOKUP(C31,'FERDİ SONUÇ'!$B$6:$H$1007,7,0))</f>
        <v>6</v>
      </c>
      <c r="I31" s="20">
        <f>IF(ISERROR(SMALL(H30:H33,2)),"-",SMALL(H30:H33,2))</f>
        <v>6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2</v>
      </c>
      <c r="B32" s="15" t="str">
        <f>IF(ISERROR(VLOOKUP(C30,'START LİSTE'!$B$6:$F$814,3,0)),"",VLOOKUP(C30,'START LİSTE'!$B$6:$F$814,3,0))</f>
        <v>MUŞ</v>
      </c>
      <c r="C32" s="33">
        <f>'START LİSTE'!B32</f>
        <v>492</v>
      </c>
      <c r="D32" s="16" t="str">
        <f>IF(ISERROR(VLOOKUP($C32,'START LİSTE'!$B$6:$F$814,2,0)),"",VLOOKUP($C32,'START LİSTE'!$B$6:$F$814,2,0))</f>
        <v>MAHMUT SAZAK</v>
      </c>
      <c r="E32" s="17" t="str">
        <f>IF(ISERROR(VLOOKUP($C32,'START LİSTE'!$B$6:$F$814,4,0)),"",VLOOKUP($C32,'START LİSTE'!$B$6:$F$814,4,0))</f>
        <v>T</v>
      </c>
      <c r="F32" s="127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13</v>
      </c>
      <c r="H32" s="17">
        <f>IF(OR(E32="",E32="F",F32="DQ",F32="DNF",F32="DNS",F32=""),"-",VLOOKUP(C32,'FERDİ SONUÇ'!$B$6:$H$1007,7,0))</f>
        <v>13</v>
      </c>
      <c r="I32" s="20">
        <f>IF(ISERROR(SMALL(H30:H33,3)),"-",SMALL(H30:H33,3))</f>
        <v>13</v>
      </c>
      <c r="J32" s="22">
        <f>IF(C30="","",IF(OR(I30="-",I31="-",I32="-"),"DQ",SUM(I30,I31,I32)))</f>
        <v>21</v>
      </c>
      <c r="BA32" s="2">
        <v>1038</v>
      </c>
    </row>
    <row r="33" spans="1:53" ht="15" customHeight="1">
      <c r="A33" s="14"/>
      <c r="B33" s="15"/>
      <c r="C33" s="33">
        <f>'START LİSTE'!B33</f>
        <v>493</v>
      </c>
      <c r="D33" s="16" t="str">
        <f>IF(ISERROR(VLOOKUP($C33,'START LİSTE'!$B$6:$F$814,2,0)),"",VLOOKUP($C33,'START LİSTE'!$B$6:$F$814,2,0))</f>
        <v>SELÇUK ÇELİK</v>
      </c>
      <c r="E33" s="17" t="str">
        <f>IF(ISERROR(VLOOKUP($C33,'START LİSTE'!$B$6:$F$814,4,0)),"",VLOOKUP($C33,'START LİSTE'!$B$6:$F$814,4,0))</f>
        <v>T</v>
      </c>
      <c r="F33" s="127">
        <f>IF(ISERROR(VLOOKUP($C33,'FERDİ SONUÇ'!$B$6:$H$1007,6,0)),"",VLOOKUP($C33,'FERDİ SONUÇ'!$B$6:$H$1007,6,0))</f>
        <v>0</v>
      </c>
      <c r="G33" s="17">
        <f>IF(OR(E33="",F33="DQ",F33="DNF",F33="DNS",F33=""),"-",VLOOKUP(C33,'FERDİ SONUÇ'!$B$6:$H$1007,7,0))</f>
        <v>26</v>
      </c>
      <c r="H33" s="17">
        <f>IF(OR(E33="",E33="F",F33="DQ",F33="DNF",F33="DNS",F33=""),"-",VLOOKUP(C33,'FERDİ SONUÇ'!$B$6:$H$1007,7,0))</f>
        <v>26</v>
      </c>
      <c r="I33" s="20">
        <f>IF(ISERROR(SMALL(H30:H33,4)),"-",SMALL(H30:H33,4))</f>
        <v>26</v>
      </c>
      <c r="J33" s="21"/>
      <c r="BA33" s="2">
        <v>1039</v>
      </c>
    </row>
    <row r="34" spans="1:53" ht="15" customHeight="1">
      <c r="A34" s="6"/>
      <c r="B34" s="7"/>
      <c r="C34" s="33">
        <f>'START LİSTE'!B34</f>
        <v>136</v>
      </c>
      <c r="D34" s="8" t="str">
        <f>IF(ISERROR(VLOOKUP($C34,'START LİSTE'!$B$6:$F$814,2,0)),"",VLOOKUP($C34,'START LİSTE'!$B$6:$F$814,2,0))</f>
        <v>MUHAMMED KİRAZ</v>
      </c>
      <c r="E34" s="9" t="str">
        <f>IF(ISERROR(VLOOKUP($C34,'START LİSTE'!$B$6:$F$814,4,0)),"",VLOOKUP($C34,'START LİSTE'!$B$6:$F$814,4,0))</f>
        <v>T</v>
      </c>
      <c r="F34" s="126">
        <f>IF(ISERROR(VLOOKUP($C34,'FERDİ SONUÇ'!$B$6:$H$1007,6,0)),"",VLOOKUP($C34,'FERDİ SONUÇ'!$B$6:$H$1007,6,0))</f>
        <v>645</v>
      </c>
      <c r="G34" s="9">
        <f>IF(OR(E34="",F34="DQ",F34="DNF",F34="DNS",F34=""),"-",VLOOKUP(C34,'FERDİ SONUÇ'!$B$6:$H$1007,7,0))</f>
        <v>4</v>
      </c>
      <c r="H34" s="9">
        <f>IF(OR(E34="",E34="F",F34="DQ",F34="DNF",F34="DNS",F34=""),"-",VLOOKUP(C34,'FERDİ SONUÇ'!$B$6:$H$1007,7,0))</f>
        <v>4</v>
      </c>
      <c r="I34" s="12">
        <f>IF(ISERROR(SMALL(H34:H37,1)),"-",SMALL(H34:H37,1))</f>
        <v>4</v>
      </c>
      <c r="J34" s="13"/>
      <c r="BA34" s="2">
        <v>1042</v>
      </c>
    </row>
    <row r="35" spans="1:53" ht="15" customHeight="1">
      <c r="A35" s="14"/>
      <c r="B35" s="15"/>
      <c r="C35" s="33">
        <f>'START LİSTE'!B35</f>
        <v>137</v>
      </c>
      <c r="D35" s="16" t="str">
        <f>IF(ISERROR(VLOOKUP($C35,'START LİSTE'!$B$6:$F$814,2,0)),"",VLOOKUP($C35,'START LİSTE'!$B$6:$F$814,2,0))</f>
        <v>GÜRKAN AYDOĞAN</v>
      </c>
      <c r="E35" s="17" t="str">
        <f>IF(ISERROR(VLOOKUP($C35,'START LİSTE'!$B$6:$F$814,4,0)),"",VLOOKUP($C35,'START LİSTE'!$B$6:$F$814,4,0))</f>
        <v>T</v>
      </c>
      <c r="F35" s="127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15</v>
      </c>
      <c r="H35" s="17">
        <f>IF(OR(E35="",E35="F",F35="DQ",F35="DNF",F35="DNS",F35=""),"-",VLOOKUP(C35,'FERDİ SONUÇ'!$B$6:$H$1007,7,0))</f>
        <v>15</v>
      </c>
      <c r="I35" s="20">
        <f>IF(ISERROR(SMALL(H34:H37,2)),"-",SMALL(H34:H37,2))</f>
        <v>14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4</v>
      </c>
      <c r="B36" s="15" t="str">
        <f>IF(ISERROR(VLOOKUP(C34,'START LİSTE'!$B$6:$F$814,3,0)),"",VLOOKUP(C34,'START LİSTE'!$B$6:$F$814,3,0))</f>
        <v>BİTLİS</v>
      </c>
      <c r="C36" s="33">
        <f>'START LİSTE'!B36</f>
        <v>138</v>
      </c>
      <c r="D36" s="16" t="str">
        <f>IF(ISERROR(VLOOKUP($C36,'START LİSTE'!$B$6:$F$814,2,0)),"",VLOOKUP($C36,'START LİSTE'!$B$6:$F$814,2,0))</f>
        <v>BASRİ AKDEMİR</v>
      </c>
      <c r="E36" s="17" t="str">
        <f>IF(ISERROR(VLOOKUP($C36,'START LİSTE'!$B$6:$F$814,4,0)),"",VLOOKUP($C36,'START LİSTE'!$B$6:$F$814,4,0))</f>
        <v>T</v>
      </c>
      <c r="F36" s="127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14</v>
      </c>
      <c r="H36" s="17">
        <f>IF(OR(E36="",E36="F",F36="DQ",F36="DNF",F36="DNS",F36=""),"-",VLOOKUP(C36,'FERDİ SONUÇ'!$B$6:$H$1007,7,0))</f>
        <v>14</v>
      </c>
      <c r="I36" s="20">
        <f>IF(ISERROR(SMALL(H34:H37,3)),"-",SMALL(H34:H37,3))</f>
        <v>15</v>
      </c>
      <c r="J36" s="22">
        <f>IF(C34="","",IF(OR(I34="-",I35="-",I36="-"),"DQ",SUM(I34,I35,I36)))</f>
        <v>33</v>
      </c>
      <c r="BA36" s="2">
        <v>1044</v>
      </c>
    </row>
    <row r="37" spans="1:53" ht="15" customHeight="1">
      <c r="A37" s="14"/>
      <c r="B37" s="15"/>
      <c r="C37" s="33">
        <f>'START LİSTE'!B37</f>
        <v>139</v>
      </c>
      <c r="D37" s="16" t="str">
        <f>IF(ISERROR(VLOOKUP($C37,'START LİSTE'!$B$6:$F$814,2,0)),"",VLOOKUP($C37,'START LİSTE'!$B$6:$F$814,2,0))</f>
        <v>YUNUS EMRE TÜRKER</v>
      </c>
      <c r="E37" s="17" t="str">
        <f>IF(ISERROR(VLOOKUP($C37,'START LİSTE'!$B$6:$F$814,4,0)),"",VLOOKUP($C37,'START LİSTE'!$B$6:$F$814,4,0))</f>
        <v>T</v>
      </c>
      <c r="F37" s="127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17</v>
      </c>
      <c r="H37" s="17">
        <f>IF(OR(E37="",E37="F",F37="DQ",F37="DNF",F37="DNS",F37=""),"-",VLOOKUP(C37,'FERDİ SONUÇ'!$B$6:$H$1007,7,0))</f>
        <v>17</v>
      </c>
      <c r="I37" s="20">
        <f>IF(ISERROR(SMALL(H34:H37,4)),"-",SMALL(H34:H37,4))</f>
        <v>17</v>
      </c>
      <c r="J37" s="21"/>
      <c r="BA37" s="2">
        <v>1045</v>
      </c>
    </row>
    <row r="38" spans="1:53" ht="15" customHeight="1">
      <c r="A38" s="6"/>
      <c r="B38" s="7"/>
      <c r="C38" s="33">
        <f>'START LİSTE'!B38</f>
        <v>300</v>
      </c>
      <c r="D38" s="8" t="str">
        <f>IF(ISERROR(VLOOKUP($C38,'START LİSTE'!$B$6:$F$814,2,0)),"",VLOOKUP($C38,'START LİSTE'!$B$6:$F$814,2,0))</f>
        <v>İBRAHİM ÖZTÜRK</v>
      </c>
      <c r="E38" s="9" t="str">
        <f>IF(ISERROR(VLOOKUP($C38,'START LİSTE'!$B$6:$F$814,4,0)),"",VLOOKUP($C38,'START LİSTE'!$B$6:$F$814,4,0))</f>
        <v>T</v>
      </c>
      <c r="F38" s="126" t="str">
        <f>IF(ISERROR(VLOOKUP($C38,'FERDİ SONUÇ'!$B$6:$H$1007,6,0)),"",VLOOKUP($C38,'FERDİ SONUÇ'!$B$6:$H$1007,6,0))</f>
        <v>DNF</v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>
        <f>IF(ISERROR(SMALL(H38:H41,1)),"-",SMALL(H38:H41,1))</f>
        <v>20</v>
      </c>
      <c r="J38" s="13"/>
      <c r="BA38" s="2">
        <v>1048</v>
      </c>
    </row>
    <row r="39" spans="1:53" ht="15" customHeight="1">
      <c r="A39" s="14"/>
      <c r="B39" s="15"/>
      <c r="C39" s="33">
        <f>'START LİSTE'!B39</f>
        <v>301</v>
      </c>
      <c r="D39" s="16" t="str">
        <f>IF(ISERROR(VLOOKUP($C39,'START LİSTE'!$B$6:$F$814,2,0)),"",VLOOKUP($C39,'START LİSTE'!$B$6:$F$814,2,0))</f>
        <v>İSRAFİL VERMEZ</v>
      </c>
      <c r="E39" s="17" t="str">
        <f>IF(ISERROR(VLOOKUP($C39,'START LİSTE'!$B$6:$F$814,4,0)),"",VLOOKUP($C39,'START LİSTE'!$B$6:$F$814,4,0))</f>
        <v>T</v>
      </c>
      <c r="F39" s="127">
        <f>IF(ISERROR(VLOOKUP($C39,'FERDİ SONUÇ'!$B$6:$H$1007,6,0)),"",VLOOKUP($C39,'FERDİ SONUÇ'!$B$6:$H$1007,6,0))</f>
        <v>0</v>
      </c>
      <c r="G39" s="17">
        <f>IF(OR(E39="",F39="DQ",F39="DNF",F39="DNS",F39=""),"-",VLOOKUP(C39,'FERDİ SONUÇ'!$B$6:$H$1007,7,0))</f>
        <v>20</v>
      </c>
      <c r="H39" s="17">
        <f>IF(OR(E39="",E39="F",F39="DQ",F39="DNF",F39="DNS",F39=""),"-",VLOOKUP(C39,'FERDİ SONUÇ'!$B$6:$H$1007,7,0))</f>
        <v>20</v>
      </c>
      <c r="I39" s="20">
        <f>IF(ISERROR(SMALL(H38:H41,2)),"-",SMALL(H38:H41,2))</f>
        <v>24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1050</v>
      </c>
      <c r="B40" s="15" t="str">
        <f>IF(ISERROR(VLOOKUP(C38,'START LİSTE'!$B$6:$F$814,3,0)),"",VLOOKUP(C38,'START LİSTE'!$B$6:$F$814,3,0))</f>
        <v>HAKKARİ</v>
      </c>
      <c r="C40" s="33">
        <f>'START LİSTE'!B40</f>
        <v>302</v>
      </c>
      <c r="D40" s="16" t="str">
        <f>IF(ISERROR(VLOOKUP($C40,'START LİSTE'!$B$6:$F$814,2,0)),"",VLOOKUP($C40,'START LİSTE'!$B$6:$F$814,2,0))</f>
        <v>MİRULLAH CANKURTARAN</v>
      </c>
      <c r="E40" s="17" t="str">
        <f>IF(ISERROR(VLOOKUP($C40,'START LİSTE'!$B$6:$F$814,4,0)),"",VLOOKUP($C40,'START LİSTE'!$B$6:$F$814,4,0))</f>
        <v>T</v>
      </c>
      <c r="F40" s="127" t="str">
        <f>IF(ISERROR(VLOOKUP($C40,'FERDİ SONUÇ'!$B$6:$H$1007,6,0)),"",VLOOKUP($C40,'FERDİ SONUÇ'!$B$6:$H$1007,6,0))</f>
        <v>DNF</v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 t="str">
        <f>IF(C38="","",IF(OR(I38="-",I39="-",I40="-"),"DQ",SUM(I38,I39,I40)))</f>
        <v>DQ</v>
      </c>
      <c r="BA40" s="2">
        <v>1050</v>
      </c>
    </row>
    <row r="41" spans="1:53" ht="15" customHeight="1">
      <c r="A41" s="14"/>
      <c r="B41" s="15"/>
      <c r="C41" s="33">
        <f>'START LİSTE'!B41</f>
        <v>303</v>
      </c>
      <c r="D41" s="16" t="str">
        <f>IF(ISERROR(VLOOKUP($C41,'START LİSTE'!$B$6:$F$814,2,0)),"",VLOOKUP($C41,'START LİSTE'!$B$6:$F$814,2,0))</f>
        <v>JİNHAT DEMİR</v>
      </c>
      <c r="E41" s="17" t="str">
        <f>IF(ISERROR(VLOOKUP($C41,'START LİSTE'!$B$6:$F$814,4,0)),"",VLOOKUP($C41,'START LİSTE'!$B$6:$F$814,4,0))</f>
        <v>T</v>
      </c>
      <c r="F41" s="127">
        <f>IF(ISERROR(VLOOKUP($C41,'FERDİ SONUÇ'!$B$6:$H$1007,6,0)),"",VLOOKUP($C41,'FERDİ SONUÇ'!$B$6:$H$1007,6,0))</f>
        <v>0</v>
      </c>
      <c r="G41" s="17">
        <f>IF(OR(E41="",F41="DQ",F41="DNF",F41="DNS",F41=""),"-",VLOOKUP(C41,'FERDİ SONUÇ'!$B$6:$H$1007,7,0))</f>
        <v>24</v>
      </c>
      <c r="H41" s="17">
        <f>IF(OR(E41="",E41="F",F41="DQ",F41="DNF",F41="DNS",F41=""),"-",VLOOKUP(C41,'FERDİ SONUÇ'!$B$6:$H$1007,7,0))</f>
        <v>24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26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27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27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27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26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27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27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27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26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27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27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27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26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27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27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27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26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27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27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27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26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27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27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27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40" stopIfTrue="1">
      <formula>AND(COUNTIF($B$5:$B$5,B5)&gt;1,NOT(ISBLANK(B5)))</formula>
    </cfRule>
  </conditionalFormatting>
  <conditionalFormatting sqref="A6:A65">
    <cfRule type="cellIs" priority="1" dxfId="41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58" t="str">
        <f>KAPAK!A2</f>
        <v>Türkiye Atletizm Federasyonu
VAN Atletizm İl Temsilciliği</v>
      </c>
      <c r="B1" s="158"/>
      <c r="C1" s="158"/>
      <c r="D1" s="158"/>
      <c r="E1" s="158"/>
      <c r="F1" s="158"/>
      <c r="G1" s="158"/>
      <c r="H1" s="158"/>
    </row>
    <row r="2" spans="1:8" s="1" customFormat="1" ht="14.25">
      <c r="A2" s="164" t="str">
        <f>KAPAK!B24</f>
        <v>Atletizm Geliştirme Projesi 1.Bölge Kros Yarışmaları</v>
      </c>
      <c r="B2" s="164"/>
      <c r="C2" s="164"/>
      <c r="D2" s="164"/>
      <c r="E2" s="164"/>
      <c r="F2" s="164"/>
      <c r="G2" s="164"/>
      <c r="H2" s="164"/>
    </row>
    <row r="3" spans="1:8" s="1" customFormat="1" ht="14.25">
      <c r="A3" s="165" t="str">
        <f>KAPAK!B27</f>
        <v>VAN</v>
      </c>
      <c r="B3" s="165"/>
      <c r="C3" s="165"/>
      <c r="D3" s="165"/>
      <c r="E3" s="165"/>
      <c r="F3" s="165"/>
      <c r="G3" s="165"/>
      <c r="H3" s="165"/>
    </row>
    <row r="4" spans="1:8" s="1" customFormat="1" ht="17.25" customHeight="1">
      <c r="A4" s="161" t="str">
        <f>KAPAK!B26</f>
        <v>2000-2001 Doğumlu Erkekler</v>
      </c>
      <c r="B4" s="161"/>
      <c r="C4" s="162" t="str">
        <f>KAPAK!B25</f>
        <v>2000 Metre</v>
      </c>
      <c r="D4" s="162"/>
      <c r="E4" s="53"/>
      <c r="F4" s="163">
        <f>KAPAK!B28</f>
        <v>41754.458333333336</v>
      </c>
      <c r="G4" s="163"/>
      <c r="H4" s="163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650</v>
      </c>
      <c r="D6" s="8" t="str">
        <f>IF(ISERROR(VLOOKUP($C6,'START LİSTE'!$B$6:$F$814,2,0)),"",VLOOKUP($C6,'START LİSTE'!$B$6:$F$814,2,0))</f>
        <v>ŞAHİN SARICA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635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651</v>
      </c>
      <c r="D7" s="16" t="str">
        <f>IF(ISERROR(VLOOKUP($C7,'START LİSTE'!$B$6:$F$814,2,0)),"",VLOOKUP($C7,'START LİSTE'!$B$6:$F$814,2,0))</f>
        <v>YASİN ÖMER BİNGÖL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646</v>
      </c>
      <c r="G7" s="58">
        <f>IF(OR(E7="",F7="DQ",F7="DNF",F7="DNS",F7=""),"-",VLOOKUP(C7,'FERDİ SONUÇ'!$B$6:$H$1007,7,0))</f>
        <v>5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VAN</v>
      </c>
      <c r="C8" s="57">
        <f>IF(A8="","",VLOOKUP(A8,'TAKIM KAYIT'!$A$6:$J$65,3,FALSE))</f>
        <v>652</v>
      </c>
      <c r="D8" s="16" t="str">
        <f>IF(ISERROR(VLOOKUP($C8,'START LİSTE'!$B$6:$F$814,2,0)),"",VLOOKUP($C8,'START LİSTE'!$B$6:$F$814,2,0))</f>
        <v>TALİP TÜRKER</v>
      </c>
      <c r="E8" s="17" t="str">
        <f>IF(ISERROR(VLOOKUP($C8,'START LİSTE'!$B$6:$F$814,4,0)),"",VLOOKUP($C8,'START LİSTE'!$B$6:$F$814,4,0))</f>
        <v>T</v>
      </c>
      <c r="F8" s="18" t="str">
        <f>IF(ISERROR(VLOOKUP($C8,'FERDİ SONUÇ'!$B$6:$H$1007,6,0)),"",VLOOKUP($C8,'FERDİ SONUÇ'!$B$6:$H$1007,6,0))</f>
        <v>DNF</v>
      </c>
      <c r="G8" s="58" t="str">
        <f>IF(OR(E8="",F8="DQ",F8="DNF",F8="DNS",F8=""),"-",VLOOKUP(C8,'FERDİ SONUÇ'!$B$6:$H$1007,7,0))</f>
        <v>-</v>
      </c>
      <c r="H8" s="22">
        <f>IF(A8="","",VLOOKUP(A8,'TAKIM KAYIT'!$A$6:$K$65,10,FALSE))</f>
        <v>14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653</v>
      </c>
      <c r="D9" s="16" t="str">
        <f>IF(ISERROR(VLOOKUP($C9,'START LİSTE'!$B$6:$F$814,2,0)),"",VLOOKUP($C9,'START LİSTE'!$B$6:$F$814,2,0))</f>
        <v>YALÇIN GÜCER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650</v>
      </c>
      <c r="G9" s="58">
        <f>IF(OR(E9="",F9="DQ",F9="DNF",F9="DNS",F9=""),"-",VLOOKUP(C9,'FERDİ SONUÇ'!$B$6:$H$1007,7,0))</f>
        <v>8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490</v>
      </c>
      <c r="D10" s="8" t="str">
        <f>IF(ISERROR(VLOOKUP($C10,'START LİSTE'!$B$6:$F$814,2,0)),"",VLOOKUP($C10,'START LİSTE'!$B$6:$F$814,2,0))</f>
        <v>ONUR AKBİNGÖL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637</v>
      </c>
      <c r="G10" s="56">
        <f>IF(OR(E10="",F10="DQ",F10="DNF",F10="DNS",F10=""),"-",VLOOKUP(C10,'FERDİ SONUÇ'!$B$6:$H$1007,7,0))</f>
        <v>2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491</v>
      </c>
      <c r="D11" s="16" t="str">
        <f>IF(ISERROR(VLOOKUP($C11,'START LİSTE'!$B$6:$F$814,2,0)),"",VLOOKUP($C11,'START LİSTE'!$B$6:$F$814,2,0))</f>
        <v>ÖZGÜR TAŞKIN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647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MUŞ</v>
      </c>
      <c r="C12" s="57">
        <f>IF(A12="","",VLOOKUP(A12,'TAKIM KAYIT'!$A$6:$J$65,3,FALSE))</f>
        <v>492</v>
      </c>
      <c r="D12" s="16" t="str">
        <f>IF(ISERROR(VLOOKUP($C12,'START LİSTE'!$B$6:$F$814,2,0)),"",VLOOKUP($C12,'START LİSTE'!$B$6:$F$814,2,0))</f>
        <v>MAHMUT SAZAK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13</v>
      </c>
      <c r="H12" s="22">
        <f>IF(A12="","",VLOOKUP(A12,'TAKIM KAYIT'!$A$6:$J$65,10,FALSE))</f>
        <v>21</v>
      </c>
    </row>
    <row r="13" spans="1:8" ht="14.25" customHeight="1">
      <c r="A13" s="14"/>
      <c r="B13" s="15"/>
      <c r="C13" s="57">
        <f>IF(A12="","",INDEX('TAKIM KAYIT'!$C$6:$C$65,MATCH(C12,'TAKIM KAYIT'!$C$6:$C$65,0)+1))</f>
        <v>493</v>
      </c>
      <c r="D13" s="16" t="str">
        <f>IF(ISERROR(VLOOKUP($C13,'START LİSTE'!$B$6:$F$814,2,0)),"",VLOOKUP($C13,'START LİSTE'!$B$6:$F$814,2,0))</f>
        <v>SELÇUK ÇELİK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26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750</v>
      </c>
      <c r="D14" s="8" t="str">
        <f>IF(ISERROR(VLOOKUP($C14,'START LİSTE'!$B$6:$F$814,2,0)),"",VLOOKUP($C14,'START LİSTE'!$B$6:$F$814,2,0))</f>
        <v>HANİFİ BİLGİN 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643</v>
      </c>
      <c r="G14" s="56">
        <f>IF(OR(E14="",F14="DQ",F14="DNF",F14="DNS",F14=""),"-",VLOOKUP(C14,'FERDİ SONUÇ'!$B$6:$H$1007,7,0))</f>
        <v>3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751</v>
      </c>
      <c r="D15" s="16" t="str">
        <f>IF(ISERROR(VLOOKUP($C15,'START LİSTE'!$B$6:$F$814,2,0)),"",VLOOKUP($C15,'START LİSTE'!$B$6:$F$814,2,0))</f>
        <v>MUSA IŞIK 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649</v>
      </c>
      <c r="G15" s="58">
        <f>IF(OR(E15="",F15="DQ",F15="DNF",F15="DNS",F15=""),"-",VLOOKUP(C15,'FERDİ SONUÇ'!$B$6:$H$1007,7,0))</f>
        <v>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ARDAHAN </v>
      </c>
      <c r="C16" s="57">
        <f>IF(A16="","",VLOOKUP(A16,'TAKIM KAYIT'!$A$6:$J$65,3,FALSE))</f>
        <v>752</v>
      </c>
      <c r="D16" s="16" t="str">
        <f>IF(ISERROR(VLOOKUP($C16,'START LİSTE'!$B$6:$F$814,2,0)),"",VLOOKUP($C16,'START LİSTE'!$B$6:$F$814,2,0))</f>
        <v>E.İNAN ÇAKICI</v>
      </c>
      <c r="E16" s="17" t="str">
        <f>IF(ISERROR(VLOOKUP($C16,'START LİSTE'!$B$6:$F$814,4,0)),"",VLOOKUP($C16,'START LİSTE'!$B$6:$F$814,4,0))</f>
        <v>T</v>
      </c>
      <c r="F16" s="18" t="str">
        <f>IF(ISERROR(VLOOKUP($C16,'FERDİ SONUÇ'!$B$6:$H$1007,6,0)),"",VLOOKUP($C16,'FERDİ SONUÇ'!$B$6:$H$1007,6,0))</f>
        <v>DNF</v>
      </c>
      <c r="G16" s="58" t="str">
        <f>IF(OR(E16="",F16="DQ",F16="DNF",F16="DNS",F16=""),"-",VLOOKUP(C16,'FERDİ SONUÇ'!$B$6:$H$1007,7,0))</f>
        <v>-</v>
      </c>
      <c r="H16" s="22">
        <f>IF(A16="","",VLOOKUP(A16,'TAKIM KAYIT'!$A$6:$K$65,10,FALSE))</f>
        <v>32</v>
      </c>
    </row>
    <row r="17" spans="1:8" ht="14.25" customHeight="1">
      <c r="A17" s="14"/>
      <c r="B17" s="15"/>
      <c r="C17" s="57">
        <f>IF(A16="","",INDEX('TAKIM KAYIT'!$C$6:$C$65,MATCH(C16,'TAKIM KAYIT'!$C$6:$C$65,0)+1))</f>
        <v>753</v>
      </c>
      <c r="D17" s="16" t="str">
        <f>IF(ISERROR(VLOOKUP($C17,'START LİSTE'!$B$6:$F$814,2,0)),"",VLOOKUP($C17,'START LİSTE'!$B$6:$F$814,2,0))</f>
        <v>SONER ÇELİK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22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136</v>
      </c>
      <c r="D18" s="8" t="str">
        <f>IF(ISERROR(VLOOKUP($C18,'START LİSTE'!$B$6:$F$814,2,0)),"",VLOOKUP($C18,'START LİSTE'!$B$6:$F$814,2,0))</f>
        <v>MUHAMMED KİRAZ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645</v>
      </c>
      <c r="G18" s="12">
        <f>IF(OR(E18="",F18="DQ",F18="DNF",F18="DNS",F18=""),"-",VLOOKUP(C18,'FERDİ SONUÇ'!$B$6:$H$1007,7,0))</f>
        <v>4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137</v>
      </c>
      <c r="D19" s="16" t="str">
        <f>IF(ISERROR(VLOOKUP($C19,'START LİSTE'!$B$6:$F$814,2,0)),"",VLOOKUP($C19,'START LİSTE'!$B$6:$F$814,2,0))</f>
        <v>GÜRKAN AYDOĞAN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15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BİTLİS</v>
      </c>
      <c r="C20" s="57">
        <f>IF(A20="","",VLOOKUP(A20,'TAKIM KAYIT'!$A$6:$J$65,3,FALSE))</f>
        <v>138</v>
      </c>
      <c r="D20" s="16" t="str">
        <f>IF(ISERROR(VLOOKUP($C20,'START LİSTE'!$B$6:$F$814,2,0)),"",VLOOKUP($C20,'START LİSTE'!$B$6:$F$814,2,0))</f>
        <v>BASRİ AKDEMİR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14</v>
      </c>
      <c r="H20" s="22">
        <f>IF(A20="","",VLOOKUP(A20,'TAKIM KAYIT'!$A$6:$K$65,10,FALSE))</f>
        <v>33</v>
      </c>
    </row>
    <row r="21" spans="1:8" ht="14.25" customHeight="1">
      <c r="A21" s="14"/>
      <c r="B21" s="15"/>
      <c r="C21" s="57">
        <f>IF(A20="","",INDEX('TAKIM KAYIT'!$C$6:$C$65,MATCH(C20,'TAKIM KAYIT'!$C$6:$C$65,0)+1))</f>
        <v>139</v>
      </c>
      <c r="D21" s="16" t="str">
        <f>IF(ISERROR(VLOOKUP($C21,'START LİSTE'!$B$6:$F$814,2,0)),"",VLOOKUP($C21,'START LİSTE'!$B$6:$F$814,2,0))</f>
        <v>YUNUS EMRE TÜRKER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17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40</v>
      </c>
      <c r="D22" s="8" t="str">
        <f>IF(ISERROR(VLOOKUP($C22,'START LİSTE'!$B$6:$F$814,2,0)),"",VLOOKUP($C22,'START LİSTE'!$B$6:$F$814,2,0))</f>
        <v>OSMAN ÖZKOL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11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41</v>
      </c>
      <c r="D23" s="16" t="str">
        <f>IF(ISERROR(VLOOKUP($C23,'START LİSTE'!$B$6:$F$814,2,0)),"",VLOOKUP($C23,'START LİSTE'!$B$6:$F$814,2,0))</f>
        <v>NESİM DEMİR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10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AĞRI</v>
      </c>
      <c r="C24" s="57">
        <f>IF(A24="","",VLOOKUP(A24,'TAKIM KAYIT'!$A$6:$J$65,3,FALSE))</f>
        <v>42</v>
      </c>
      <c r="D24" s="16" t="str">
        <f>IF(ISERROR(VLOOKUP($C24,'START LİSTE'!$B$6:$F$814,2,0)),"",VLOOKUP($C24,'START LİSTE'!$B$6:$F$814,2,0))</f>
        <v>ŞAHİN POLAT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16</v>
      </c>
      <c r="H24" s="22">
        <f>IF(A24="","",VLOOKUP(A24,'TAKIM KAYIT'!$A$6:$K$65,10,FALSE))</f>
        <v>33</v>
      </c>
    </row>
    <row r="25" spans="1:8" ht="14.25" customHeight="1">
      <c r="A25" s="14"/>
      <c r="B25" s="15"/>
      <c r="C25" s="57">
        <f>IF(A24="","",INDEX('TAKIM KAYIT'!$C$6:$C$65,MATCH(C24,'TAKIM KAYIT'!$C$6:$C$65,0)+1))</f>
        <v>43</v>
      </c>
      <c r="D25" s="16" t="str">
        <f>IF(ISERROR(VLOOKUP($C25,'START LİSTE'!$B$6:$F$814,2,0)),"",VLOOKUP($C25,'START LİSTE'!$B$6:$F$814,2,0))</f>
        <v>YUNUS AKAN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12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360</v>
      </c>
      <c r="D26" s="8" t="str">
        <f>IF(ISERROR(VLOOKUP($C26,'START LİSTE'!$B$6:$F$814,2,0)),"",VLOOKUP($C26,'START LİSTE'!$B$6:$F$814,2,0))</f>
        <v>FARUK ALMA 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651</v>
      </c>
      <c r="G26" s="12">
        <f>IF(OR(E26="",F26="DQ",F26="DNF",F26="DNS",F26=""),"-",VLOOKUP(C26,'FERDİ SONUÇ'!$B$6:$H$1007,7,0))</f>
        <v>9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361</v>
      </c>
      <c r="D27" s="16" t="str">
        <f>IF(ISERROR(VLOOKUP($C27,'START LİSTE'!$B$6:$F$814,2,0)),"",VLOOKUP($C27,'START LİSTE'!$B$6:$F$814,2,0))</f>
        <v>MUHAMMET TAŞDEMİR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18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KARS </v>
      </c>
      <c r="C28" s="57">
        <f>IF(A28="","",VLOOKUP(A28,'TAKIM KAYIT'!$A$6:$J$65,3,FALSE))</f>
        <v>362</v>
      </c>
      <c r="D28" s="16" t="str">
        <f>IF(ISERROR(VLOOKUP($C28,'START LİSTE'!$B$6:$F$814,2,0)),"",VLOOKUP($C28,'START LİSTE'!$B$6:$F$814,2,0))</f>
        <v>BUNYAMİN GÜZEL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19</v>
      </c>
      <c r="H28" s="22">
        <f>IF(A28="","",VLOOKUP(A28,'TAKIM KAYIT'!$A$6:$K$65,10,FALSE))</f>
        <v>46</v>
      </c>
    </row>
    <row r="29" spans="1:8" ht="14.25" customHeight="1">
      <c r="A29" s="14"/>
      <c r="B29" s="15"/>
      <c r="C29" s="57">
        <f>IF(A28="","",INDEX('TAKIM KAYIT'!$C$6:$C$65,MATCH(C28,'TAKIM KAYIT'!$C$6:$C$65,0)+1))</f>
        <v>363</v>
      </c>
      <c r="D29" s="16" t="str">
        <f>IF(ISERROR(VLOOKUP($C29,'START LİSTE'!$B$6:$F$814,2,0)),"",VLOOKUP($C29,'START LİSTE'!$B$6:$F$814,2,0))</f>
        <v>FUAT BAYŞU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23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761</v>
      </c>
      <c r="D30" s="8" t="str">
        <f>IF(ISERROR(VLOOKUP($C30,'START LİSTE'!$B$6:$F$814,2,0)),"",VLOOKUP($C30,'START LİSTE'!$B$6:$F$814,2,0))</f>
        <v>BARIŞ GÜMÜŞTEKİN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21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762</v>
      </c>
      <c r="D31" s="16" t="str">
        <f>IF(ISERROR(VLOOKUP($C31,'START LİSTE'!$B$6:$F$814,2,0)),"",VLOOKUP($C31,'START LİSTE'!$B$6:$F$814,2,0))</f>
        <v>YUSUF BÖREKÇİ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DNF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1020</v>
      </c>
      <c r="B32" s="15" t="str">
        <f>IF(A32="","",VLOOKUP(A32,'TAKIM KAYIT'!$A$6:$J$65,2,FALSE))</f>
        <v>IĞDIR </v>
      </c>
      <c r="C32" s="57">
        <f>IF(A32="","",VLOOKUP(A32,'TAKIM KAYIT'!$A$6:$J$65,3,FALSE))</f>
        <v>763</v>
      </c>
      <c r="D32" s="16" t="str">
        <f>IF(ISERROR(VLOOKUP($C32,'START LİSTE'!$B$6:$F$814,2,0)),"",VLOOKUP($C32,'START LİSTE'!$B$6:$F$814,2,0))</f>
        <v>ÖZGÜR MAMAN</v>
      </c>
      <c r="E32" s="17" t="str">
        <f>IF(ISERROR(VLOOKUP($C32,'START LİSTE'!$B$6:$F$814,4,0)),"",VLOOKUP($C32,'START LİSTE'!$B$6:$F$814,4,0))</f>
        <v>T</v>
      </c>
      <c r="F32" s="18" t="str">
        <f>IF(ISERROR(VLOOKUP($C32,'FERDİ SONUÇ'!$B$6:$H$1007,6,0)),"",VLOOKUP($C32,'FERDİ SONUÇ'!$B$6:$H$1007,6,0))</f>
        <v>DNF</v>
      </c>
      <c r="G32" s="20" t="str">
        <f>IF(OR(E32="",F32="DQ",F32="DNF",F32="DNS",F32=""),"-",VLOOKUP(C32,'FERDİ SONUÇ'!$B$6:$H$1007,7,0))</f>
        <v>-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0</v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80</v>
      </c>
      <c r="D34" s="8" t="str">
        <f>IF(ISERROR(VLOOKUP($C34,'START LİSTE'!$B$6:$F$814,2,0)),"",VLOOKUP($C34,'START LİSTE'!$B$6:$F$814,2,0))</f>
        <v>MAZLUM KATAR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25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81</v>
      </c>
      <c r="D35" s="16" t="str">
        <f>IF(ISERROR(VLOOKUP($C35,'START LİSTE'!$B$6:$F$814,2,0)),"",VLOOKUP($C35,'START LİSTE'!$B$6:$F$814,2,0))</f>
        <v>ABDULKADİR KURT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DNF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1026</v>
      </c>
      <c r="B36" s="15" t="str">
        <f>IF(A36="","",VLOOKUP(A36,'TAKIM KAYIT'!$A$6:$J$65,2,FALSE))</f>
        <v>ARTVİN  </v>
      </c>
      <c r="C36" s="57">
        <f>IF(A36="","",VLOOKUP(A36,'TAKIM KAYIT'!$A$6:$J$65,3,FALSE))</f>
        <v>82</v>
      </c>
      <c r="D36" s="16" t="str">
        <f>IF(ISERROR(VLOOKUP($C36,'START LİSTE'!$B$6:$F$814,2,0)),"",VLOOKUP($C36,'START LİSTE'!$B$6:$F$814,2,0))</f>
        <v>ERAY GÜRBÜZ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DNF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83</v>
      </c>
      <c r="D37" s="26" t="str">
        <f>IF(ISERROR(VLOOKUP($C37,'START LİSTE'!$B$6:$F$814,2,0)),"",VLOOKUP($C37,'START LİSTE'!$B$6:$F$814,2,0))</f>
        <v>İSMAİL ASLAN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DNF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300</v>
      </c>
      <c r="D38" s="8" t="str">
        <f>IF(ISERROR(VLOOKUP($C38,'START LİSTE'!$B$6:$F$814,2,0)),"",VLOOKUP($C38,'START LİSTE'!$B$6:$F$814,2,0))</f>
        <v>İBRAHİM ÖZTÜRK</v>
      </c>
      <c r="E38" s="9" t="str">
        <f>IF(ISERROR(VLOOKUP($C38,'START LİSTE'!$B$6:$F$814,4,0)),"",VLOOKUP($C38,'START LİSTE'!$B$6:$F$814,4,0))</f>
        <v>T</v>
      </c>
      <c r="F38" s="10" t="str">
        <f>IF(ISERROR(VLOOKUP($C38,'FERDİ SONUÇ'!$B$6:$H$1007,6,0)),"",VLOOKUP($C38,'FERDİ SONUÇ'!$B$6:$H$1007,6,0))</f>
        <v>DNF</v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301</v>
      </c>
      <c r="D39" s="16" t="str">
        <f>IF(ISERROR(VLOOKUP($C39,'START LİSTE'!$B$6:$F$814,2,0)),"",VLOOKUP($C39,'START LİSTE'!$B$6:$F$814,2,0))</f>
        <v>İSRAFİL VERMEZ</v>
      </c>
      <c r="E39" s="17" t="str">
        <f>IF(ISERROR(VLOOKUP($C39,'START LİSTE'!$B$6:$F$814,4,0)),"",VLOOKUP($C39,'START LİSTE'!$B$6:$F$814,4,0))</f>
        <v>T</v>
      </c>
      <c r="F39" s="18">
        <f>IF(ISERROR(VLOOKUP($C39,'FERDİ SONUÇ'!$B$6:$H$1007,6,0)),"",VLOOKUP($C39,'FERDİ SONUÇ'!$B$6:$H$1007,6,0))</f>
        <v>0</v>
      </c>
      <c r="G39" s="20">
        <f>IF(OR(E39="",F39="DQ",F39="DNF",F39="DNS",F39=""),"-",VLOOKUP(C39,'FERDİ SONUÇ'!$B$6:$H$1007,7,0))</f>
        <v>20</v>
      </c>
      <c r="H39" s="21"/>
    </row>
    <row r="40" spans="1:8" ht="14.25" customHeight="1">
      <c r="A40" s="60">
        <f>IF(ISERROR(SMALL('TAKIM KAYIT'!$A$6:$A$65,9)),"",SMALL('TAKIM KAYIT'!$A$6:$A$65,9))</f>
        <v>1050</v>
      </c>
      <c r="B40" s="15" t="str">
        <f>IF(A40="","",VLOOKUP(A40,'TAKIM KAYIT'!$A$6:$J$65,2,FALSE))</f>
        <v>HAKKARİ</v>
      </c>
      <c r="C40" s="57">
        <f>IF(A40="","",VLOOKUP(A40,'TAKIM KAYIT'!$A$6:$J$65,3,FALSE))</f>
        <v>302</v>
      </c>
      <c r="D40" s="16" t="str">
        <f>IF(ISERROR(VLOOKUP($C40,'START LİSTE'!$B$6:$F$814,2,0)),"",VLOOKUP($C40,'START LİSTE'!$B$6:$F$814,2,0))</f>
        <v>MİRULLAH CANKURTARAN</v>
      </c>
      <c r="E40" s="17" t="str">
        <f>IF(ISERROR(VLOOKUP($C40,'START LİSTE'!$B$6:$F$814,4,0)),"",VLOOKUP($C40,'START LİSTE'!$B$6:$F$814,4,0))</f>
        <v>T</v>
      </c>
      <c r="F40" s="18" t="str">
        <f>IF(ISERROR(VLOOKUP($C40,'FERDİ SONUÇ'!$B$6:$H$1007,6,0)),"",VLOOKUP($C40,'FERDİ SONUÇ'!$B$6:$H$1007,6,0))</f>
        <v>DNF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303</v>
      </c>
      <c r="D41" s="16" t="str">
        <f>IF(ISERROR(VLOOKUP($C41,'START LİSTE'!$B$6:$F$814,2,0)),"",VLOOKUP($C41,'START LİSTE'!$B$6:$F$814,2,0))</f>
        <v>JİNHAT DEMİR</v>
      </c>
      <c r="E41" s="17" t="str">
        <f>IF(ISERROR(VLOOKUP($C41,'START LİSTE'!$B$6:$F$814,4,0)),"",VLOOKUP($C41,'START LİSTE'!$B$6:$F$814,4,0))</f>
        <v>T</v>
      </c>
      <c r="F41" s="18">
        <f>IF(ISERROR(VLOOKUP($C41,'FERDİ SONUÇ'!$B$6:$H$1007,6,0)),"",VLOOKUP($C41,'FERDİ SONUÇ'!$B$6:$H$1007,6,0))</f>
        <v>0</v>
      </c>
      <c r="G41" s="20">
        <f>IF(OR(E41="",F41="DQ",F41="DNF",F41="DNS",F41=""),"-",VLOOKUP(C41,'FERDİ SONUÇ'!$B$6:$H$1007,7,0))</f>
        <v>24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8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8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8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9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8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8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40" stopIfTrue="1">
      <formula>AND(COUNTIF($B$5:$B$5,B5)&gt;1,NOT(ISBLANK(B5)))</formula>
    </cfRule>
  </conditionalFormatting>
  <conditionalFormatting sqref="A6:A65">
    <cfRule type="cellIs" priority="1" dxfId="41" operator="greaterThan">
      <formula>1000</formula>
    </cfRule>
    <cfRule type="cellIs" priority="2" dxfId="40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2014-04-25T09:03:05Z</cp:lastPrinted>
  <dcterms:created xsi:type="dcterms:W3CDTF">2008-08-11T14:10:37Z</dcterms:created>
  <dcterms:modified xsi:type="dcterms:W3CDTF">2014-04-25T09:58:48Z</dcterms:modified>
  <cp:category/>
  <cp:version/>
  <cp:contentType/>
  <cp:contentStatus/>
</cp:coreProperties>
</file>