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drawings/drawing97.xml" ContentType="application/vnd.openxmlformats-officedocument.drawing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39.xml" ContentType="application/vnd.openxmlformats-officedocument.drawing+xml"/>
  <Override PartName="/xl/drawings/drawing86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64.xml" ContentType="application/vnd.openxmlformats-officedocument.drawing+xml"/>
  <Override PartName="/xl/drawings/drawing75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60.xml" ContentType="application/vnd.openxmlformats-officedocument.drawing+xml"/>
  <Override PartName="/xl/drawings/drawing71.xml" ContentType="application/vnd.openxmlformats-officedocument.drawing+xml"/>
  <Override PartName="/xl/worksheets/sheet69.xml" ContentType="application/vnd.openxmlformats-officedocument.spreadsheetml.worksheet+xml"/>
  <Override PartName="/xl/worksheets/sheet87.xml" ContentType="application/vnd.openxmlformats-officedocument.spreadsheetml.workshee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drawings/drawing69.xml" ContentType="application/vnd.openxmlformats-officedocument.drawing+xml"/>
  <Override PartName="/xl/drawings/drawing87.xml" ContentType="application/vnd.openxmlformats-officedocument.drawing+xml"/>
  <Override PartName="/xl/drawings/drawing98.xml" ContentType="application/vnd.openxmlformats-officedocument.drawing+xml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58.xml" ContentType="application/vnd.openxmlformats-officedocument.drawing+xml"/>
  <Override PartName="/xl/drawings/drawing76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drawings/drawing65.xml" ContentType="application/vnd.openxmlformats-officedocument.drawing+xml"/>
  <Override PartName="/xl/drawings/drawing83.xml" ContentType="application/vnd.openxmlformats-officedocument.drawing+xml"/>
  <Override PartName="/xl/drawings/drawing94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drawings/drawing72.xml" ContentType="application/vnd.openxmlformats-officedocument.drawing+xml"/>
  <Override PartName="/xl/drawings/drawing90.xml" ContentType="application/vnd.openxmlformats-officedocument.drawing+xml"/>
  <Override PartName="/docProps/app.xml" ContentType="application/vnd.openxmlformats-officedocument.extended-properties+xml"/>
  <Override PartName="/xl/worksheets/sheet99.xml" ContentType="application/vnd.openxmlformats-officedocument.spreadsheetml.worksheet+xml"/>
  <Override PartName="/xl/drawings/drawing14.xml" ContentType="application/vnd.openxmlformats-officedocument.drawing+xml"/>
  <Override PartName="/xl/drawings/drawing32.xml" ContentType="application/vnd.openxmlformats-officedocument.drawing+xml"/>
  <Override PartName="/xl/drawings/drawing61.xml" ContentType="application/vnd.openxmlformats-officedocument.drawing+xml"/>
  <Override PartName="/xl/worksheets/sheet59.xml" ContentType="application/vnd.openxmlformats-officedocument.spreadsheetml.worksheet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Override PartName="/xl/drawings/drawing21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worksheets/sheet6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55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drawings/drawing99.xml" ContentType="application/vnd.openxmlformats-officedocument.drawing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drawings/drawing59.xml" ContentType="application/vnd.openxmlformats-officedocument.drawing+xml"/>
  <Override PartName="/xl/drawings/drawing88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drawings/drawing66.xml" ContentType="application/vnd.openxmlformats-officedocument.drawing+xml"/>
  <Override PartName="/xl/drawings/drawing77.xml" ContentType="application/vnd.openxmlformats-officedocument.drawing+xml"/>
  <Override PartName="/xl/drawings/drawing95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Override PartName="/xl/drawings/drawing8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drawings/drawing73.xml" ContentType="application/vnd.openxmlformats-officedocument.drawing+xml"/>
  <Override PartName="/xl/drawings/drawing91.xml" ContentType="application/vnd.openxmlformats-officedocument.drawing+xml"/>
  <Override PartName="/xl/worksheets/sheet89.xml" ContentType="application/vnd.openxmlformats-officedocument.spreadsheetml.workshee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drawings/drawing80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worksheets/sheet96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drawings/drawing100.xml" ContentType="application/vnd.openxmlformats-officedocument.drawing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drawings/drawing89.xml" ContentType="application/vnd.openxmlformats-officedocument.drawing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worksheets/sheet100.xml" ContentType="application/vnd.openxmlformats-officedocument.spreadsheetml.worksheet+xml"/>
  <Override PartName="/xl/drawings/drawing9.xml" ContentType="application/vnd.openxmlformats-officedocument.drawing+xml"/>
  <Override PartName="/xl/drawings/drawing78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67.xml" ContentType="application/vnd.openxmlformats-officedocument.drawing+xml"/>
  <Override PartName="/xl/drawings/drawing85.xml" ContentType="application/vnd.openxmlformats-officedocument.drawing+xml"/>
  <Override PartName="/xl/drawings/drawing96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drawings/drawing56.xml" ContentType="application/vnd.openxmlformats-officedocument.drawing+xml"/>
  <Override PartName="/xl/drawings/drawing74.xml" ContentType="application/vnd.openxmlformats-officedocument.drawing+xml"/>
  <Override PartName="/xl/drawings/drawing92.xml" ContentType="application/vnd.openxmlformats-officedocument.drawing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drawings/drawing63.xml" ContentType="application/vnd.openxmlformats-officedocument.drawing+xml"/>
  <Override PartName="/xl/drawings/drawing81.xml" ContentType="application/vnd.openxmlformats-officedocument.drawin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3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70.xml" ContentType="application/vnd.openxmlformats-officedocument.drawing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worksheets/sheet97.xml" ContentType="application/vnd.openxmlformats-officedocument.spreadsheetml.worksheet+xml"/>
  <Override PartName="/xl/drawings/drawing12.xml" ContentType="application/vnd.openxmlformats-officedocument.drawing+xml"/>
  <Override PartName="/xl/drawings/drawing30.xml" ContentType="application/vnd.openxmlformats-officedocument.drawing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drawings/drawing101.xml" ContentType="application/vnd.openxmlformats-officedocument.drawing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53.xml" ContentType="application/vnd.openxmlformats-officedocument.spreadsheetml.worksheet+xml"/>
  <Override PartName="/xl/drawings/drawing68.xml" ContentType="application/vnd.openxmlformats-officedocument.drawing+xml"/>
  <Override PartName="/xl/drawings/drawing79.xml" ContentType="application/vnd.openxmlformats-officedocument.drawing+xml"/>
  <Override PartName="/xl/worksheets/sheet42.xml" ContentType="application/vnd.openxmlformats-officedocument.spreadsheetml.worksheet+xml"/>
  <Override PartName="/xl/drawings/drawing6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6.xml" ContentType="application/vnd.openxmlformats-officedocument.drawing+xml"/>
  <Override PartName="/xl/drawings/drawing93.xml" ContentType="application/vnd.openxmlformats-officedocument.drawing+xml"/>
  <Override PartName="/xl/drawings/drawing35.xml" ContentType="application/vnd.openxmlformats-officedocument.drawing+xml"/>
  <Override PartName="/xl/drawings/drawing8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5030" windowHeight="7830" tabRatio="331" firstSheet="1" activeTab="2"/>
  </bookViews>
  <sheets>
    <sheet name="KURS BİLGİLERİ" sheetId="623" r:id="rId1"/>
    <sheet name="ULUSUL HAKEMLİĞE TERFİ" sheetId="628" r:id="rId2"/>
    <sheet name="Atletizm Hakem Kurs Sonuçları" sheetId="622" r:id="rId3"/>
    <sheet name="1" sheetId="182" r:id="rId4"/>
    <sheet name="2" sheetId="310" r:id="rId5"/>
    <sheet name="3" sheetId="311" r:id="rId6"/>
    <sheet name="4" sheetId="312" r:id="rId7"/>
    <sheet name="5" sheetId="313" r:id="rId8"/>
    <sheet name="6" sheetId="314" r:id="rId9"/>
    <sheet name="7" sheetId="315" r:id="rId10"/>
    <sheet name="8" sheetId="316" r:id="rId11"/>
    <sheet name="9" sheetId="318" r:id="rId12"/>
    <sheet name="10" sheetId="319" r:id="rId13"/>
    <sheet name="11" sheetId="320" r:id="rId14"/>
    <sheet name="12" sheetId="321" r:id="rId15"/>
    <sheet name="13" sheetId="322" r:id="rId16"/>
    <sheet name="14" sheetId="323" r:id="rId17"/>
    <sheet name="15" sheetId="324" r:id="rId18"/>
    <sheet name="16" sheetId="325" r:id="rId19"/>
    <sheet name="17" sheetId="326" r:id="rId20"/>
    <sheet name="18" sheetId="327" r:id="rId21"/>
    <sheet name="19" sheetId="328" r:id="rId22"/>
    <sheet name="20" sheetId="329" r:id="rId23"/>
    <sheet name="21" sheetId="330" r:id="rId24"/>
    <sheet name="22" sheetId="331" r:id="rId25"/>
    <sheet name="23" sheetId="332" r:id="rId26"/>
    <sheet name="24" sheetId="333" r:id="rId27"/>
    <sheet name="25" sheetId="334" r:id="rId28"/>
    <sheet name="26" sheetId="335" r:id="rId29"/>
    <sheet name="27" sheetId="336" r:id="rId30"/>
    <sheet name="28" sheetId="337" r:id="rId31"/>
    <sheet name="29" sheetId="338" r:id="rId32"/>
    <sheet name="30" sheetId="339" r:id="rId33"/>
    <sheet name="31" sheetId="340" r:id="rId34"/>
    <sheet name="32" sheetId="341" r:id="rId35"/>
    <sheet name="33" sheetId="342" r:id="rId36"/>
    <sheet name="34" sheetId="343" r:id="rId37"/>
    <sheet name="35" sheetId="344" r:id="rId38"/>
    <sheet name="36" sheetId="345" r:id="rId39"/>
    <sheet name="37" sheetId="346" r:id="rId40"/>
    <sheet name="38" sheetId="347" r:id="rId41"/>
    <sheet name="39" sheetId="348" r:id="rId42"/>
    <sheet name="40" sheetId="349" r:id="rId43"/>
    <sheet name="41" sheetId="350" r:id="rId44"/>
    <sheet name="42" sheetId="351" r:id="rId45"/>
    <sheet name="43" sheetId="352" r:id="rId46"/>
    <sheet name="44" sheetId="353" r:id="rId47"/>
    <sheet name="45" sheetId="354" r:id="rId48"/>
    <sheet name="46" sheetId="355" r:id="rId49"/>
    <sheet name="47" sheetId="356" r:id="rId50"/>
    <sheet name="48" sheetId="357" r:id="rId51"/>
    <sheet name="49" sheetId="358" r:id="rId52"/>
    <sheet name="50" sheetId="359" r:id="rId53"/>
    <sheet name="51" sheetId="567" r:id="rId54"/>
    <sheet name="52" sheetId="570" r:id="rId55"/>
    <sheet name="53" sheetId="571" r:id="rId56"/>
    <sheet name="54" sheetId="572" r:id="rId57"/>
    <sheet name="55" sheetId="573" r:id="rId58"/>
    <sheet name="56" sheetId="574" r:id="rId59"/>
    <sheet name="57" sheetId="575" r:id="rId60"/>
    <sheet name="58" sheetId="576" r:id="rId61"/>
    <sheet name="59" sheetId="577" r:id="rId62"/>
    <sheet name="60" sheetId="578" r:id="rId63"/>
    <sheet name="61" sheetId="579" r:id="rId64"/>
    <sheet name="62" sheetId="580" r:id="rId65"/>
    <sheet name="63" sheetId="581" r:id="rId66"/>
    <sheet name="64" sheetId="582" r:id="rId67"/>
    <sheet name="65" sheetId="583" r:id="rId68"/>
    <sheet name="66" sheetId="584" r:id="rId69"/>
    <sheet name="67" sheetId="586" r:id="rId70"/>
    <sheet name="68" sheetId="587" r:id="rId71"/>
    <sheet name="69" sheetId="588" r:id="rId72"/>
    <sheet name="70" sheetId="589" r:id="rId73"/>
    <sheet name="71" sheetId="590" r:id="rId74"/>
    <sheet name="72" sheetId="591" r:id="rId75"/>
    <sheet name="73" sheetId="592" r:id="rId76"/>
    <sheet name="74" sheetId="593" r:id="rId77"/>
    <sheet name="75" sheetId="594" r:id="rId78"/>
    <sheet name="76" sheetId="595" r:id="rId79"/>
    <sheet name="77" sheetId="596" r:id="rId80"/>
    <sheet name="78" sheetId="597" r:id="rId81"/>
    <sheet name="79" sheetId="598" r:id="rId82"/>
    <sheet name="80" sheetId="599" r:id="rId83"/>
    <sheet name="81" sheetId="600" r:id="rId84"/>
    <sheet name="82" sheetId="601" r:id="rId85"/>
    <sheet name="83" sheetId="602" r:id="rId86"/>
    <sheet name="84" sheetId="603" r:id="rId87"/>
    <sheet name="85" sheetId="604" r:id="rId88"/>
    <sheet name="86" sheetId="605" r:id="rId89"/>
    <sheet name="87" sheetId="606" r:id="rId90"/>
    <sheet name="88" sheetId="607" r:id="rId91"/>
    <sheet name="89" sheetId="608" r:id="rId92"/>
    <sheet name="90" sheetId="609" r:id="rId93"/>
    <sheet name="91" sheetId="610" r:id="rId94"/>
    <sheet name="93" sheetId="612" r:id="rId95"/>
    <sheet name="92" sheetId="611" r:id="rId96"/>
    <sheet name="94" sheetId="613" r:id="rId97"/>
    <sheet name="95" sheetId="614" r:id="rId98"/>
    <sheet name="96" sheetId="615" r:id="rId99"/>
    <sheet name="97" sheetId="616" r:id="rId100"/>
    <sheet name="98" sheetId="617" r:id="rId101"/>
    <sheet name="99" sheetId="618" r:id="rId102"/>
    <sheet name="100" sheetId="619" r:id="rId103"/>
  </sheets>
  <definedNames>
    <definedName name="Excel_BuiltIn__FilterDatabase_3" localSheetId="1">#REF!</definedName>
    <definedName name="Excel_BuiltIn__FilterDatabase_3">#REF!</definedName>
    <definedName name="Excel_BuiltIn__FilterDatabase_3_1">#N/A</definedName>
    <definedName name="Excel_BuiltIn_Print_Area_11" localSheetId="1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</definedNames>
  <calcPr calcId="124519"/>
</workbook>
</file>

<file path=xl/calcChain.xml><?xml version="1.0" encoding="utf-8"?>
<calcChain xmlns="http://schemas.openxmlformats.org/spreadsheetml/2006/main">
  <c r="I9" i="628"/>
  <c r="B9"/>
  <c r="I54" i="622" l="1"/>
  <c r="B54"/>
  <c r="D11" i="616"/>
  <c r="A1" i="622"/>
  <c r="D5" i="567"/>
  <c r="D5" i="314"/>
  <c r="D9" s="1"/>
  <c r="D5" i="321"/>
  <c r="D31" s="1"/>
  <c r="D5" i="319"/>
  <c r="D16" s="1"/>
  <c r="D5" i="320"/>
  <c r="G20" s="1"/>
  <c r="D5" i="310"/>
  <c r="D22" s="1"/>
  <c r="D5" i="182"/>
  <c r="D5" i="619"/>
  <c r="H36" s="1"/>
  <c r="D5" i="618"/>
  <c r="D5" i="617"/>
  <c r="D23" s="1"/>
  <c r="D5" i="616"/>
  <c r="G17" s="1"/>
  <c r="D5" i="615"/>
  <c r="H17" s="1"/>
  <c r="D5" i="614"/>
  <c r="H27" s="1"/>
  <c r="D5" i="613"/>
  <c r="F35" s="1"/>
  <c r="D5" i="611"/>
  <c r="F21" s="1"/>
  <c r="D5" i="612"/>
  <c r="H32" s="1"/>
  <c r="D5" i="610"/>
  <c r="D5" i="609"/>
  <c r="E24" s="1"/>
  <c r="D5" i="608"/>
  <c r="F28" s="1"/>
  <c r="D5" i="607"/>
  <c r="F25" s="1"/>
  <c r="D5" i="606"/>
  <c r="G28" s="1"/>
  <c r="D5" i="605"/>
  <c r="H17" s="1"/>
  <c r="D5" i="604"/>
  <c r="E33" s="1"/>
  <c r="D5" i="603"/>
  <c r="F27" s="1"/>
  <c r="D5" i="602"/>
  <c r="D5" i="601"/>
  <c r="E21" s="1"/>
  <c r="D5" i="600"/>
  <c r="E33" s="1"/>
  <c r="D5" i="599"/>
  <c r="E31" s="1"/>
  <c r="D5" i="598"/>
  <c r="D5" i="597"/>
  <c r="G26" s="1"/>
  <c r="D5" i="596"/>
  <c r="D29" s="1"/>
  <c r="D5" i="595"/>
  <c r="H20" s="1"/>
  <c r="D5" i="594"/>
  <c r="G35" s="1"/>
  <c r="D5" i="593"/>
  <c r="F30" s="1"/>
  <c r="D5" i="592"/>
  <c r="E19" s="1"/>
  <c r="D5" i="591"/>
  <c r="F22" s="1"/>
  <c r="D5" i="590"/>
  <c r="E20" s="1"/>
  <c r="D5" i="589"/>
  <c r="D19" s="1"/>
  <c r="D5" i="588"/>
  <c r="H34" s="1"/>
  <c r="D5" i="587"/>
  <c r="F30" s="1"/>
  <c r="D5" i="586"/>
  <c r="D5" i="584"/>
  <c r="G34" s="1"/>
  <c r="D5" i="583"/>
  <c r="D19" s="1"/>
  <c r="D5" i="582"/>
  <c r="D5" i="581"/>
  <c r="D18" s="1"/>
  <c r="D5" i="580"/>
  <c r="F30" s="1"/>
  <c r="D5" i="579"/>
  <c r="F32" s="1"/>
  <c r="D5" i="578"/>
  <c r="D32" s="1"/>
  <c r="D5" i="577"/>
  <c r="G19" s="1"/>
  <c r="D5" i="576"/>
  <c r="F35" s="1"/>
  <c r="D5" i="575"/>
  <c r="E32" s="1"/>
  <c r="D5" i="574"/>
  <c r="G25" s="1"/>
  <c r="D5" i="573"/>
  <c r="D5" i="572"/>
  <c r="D9" s="1"/>
  <c r="D5" i="571"/>
  <c r="F20" s="1"/>
  <c r="D5" i="570"/>
  <c r="F32" s="1"/>
  <c r="D5" i="359"/>
  <c r="D5" i="358"/>
  <c r="F18" s="1"/>
  <c r="D5" i="357"/>
  <c r="H22" s="1"/>
  <c r="D5" i="356"/>
  <c r="D5" i="355"/>
  <c r="F23" s="1"/>
  <c r="D5" i="354"/>
  <c r="D13" s="1"/>
  <c r="D5" i="353"/>
  <c r="D26" s="1"/>
  <c r="D5" i="352"/>
  <c r="D19" s="1"/>
  <c r="D5" i="351"/>
  <c r="D5" i="350"/>
  <c r="G25" s="1"/>
  <c r="D5" i="349"/>
  <c r="D28" s="1"/>
  <c r="D5" i="348"/>
  <c r="G32" s="1"/>
  <c r="D5" i="347"/>
  <c r="H17" s="1"/>
  <c r="D5" i="346"/>
  <c r="G18" s="1"/>
  <c r="D5" i="345"/>
  <c r="G32" s="1"/>
  <c r="D5" i="344"/>
  <c r="G31" s="1"/>
  <c r="D5" i="343"/>
  <c r="D5" i="342"/>
  <c r="E31" s="1"/>
  <c r="D5" i="341"/>
  <c r="E32" s="1"/>
  <c r="D5" i="340"/>
  <c r="D32" s="1"/>
  <c r="D5" i="339"/>
  <c r="D22" s="1"/>
  <c r="D5" i="338"/>
  <c r="D13" s="1"/>
  <c r="D5" i="337"/>
  <c r="F23" s="1"/>
  <c r="D5" i="336"/>
  <c r="F24" s="1"/>
  <c r="D5" i="335"/>
  <c r="D5" i="334"/>
  <c r="D26" s="1"/>
  <c r="D5" i="333"/>
  <c r="H17" s="1"/>
  <c r="D5" i="332"/>
  <c r="G32" s="1"/>
  <c r="D5" i="331"/>
  <c r="H27" s="1"/>
  <c r="D5" i="330"/>
  <c r="G24" s="1"/>
  <c r="D5" i="329"/>
  <c r="F34" s="1"/>
  <c r="D5" i="328"/>
  <c r="E32" s="1"/>
  <c r="D5" i="327"/>
  <c r="D5" i="326"/>
  <c r="G31" s="1"/>
  <c r="D5" i="325"/>
  <c r="E32" s="1"/>
  <c r="D5" i="324"/>
  <c r="F33" s="1"/>
  <c r="D5" i="323"/>
  <c r="G30" s="1"/>
  <c r="D5" i="322"/>
  <c r="G22" s="1"/>
  <c r="D5" i="318"/>
  <c r="F35" s="1"/>
  <c r="D5" i="316"/>
  <c r="H32" s="1"/>
  <c r="D5" i="315"/>
  <c r="D5" i="311"/>
  <c r="E28" s="1"/>
  <c r="D5" i="313"/>
  <c r="F21" s="1"/>
  <c r="D5" i="312"/>
  <c r="D23" s="1"/>
  <c r="D11" i="598"/>
  <c r="D11" i="324"/>
  <c r="E27" i="319"/>
  <c r="F22" i="593"/>
  <c r="E29" i="606"/>
  <c r="G29" i="619"/>
  <c r="H28" i="343"/>
  <c r="F24" i="578"/>
  <c r="G24" i="603"/>
  <c r="H30" i="615"/>
  <c r="H20"/>
  <c r="D22" i="336"/>
  <c r="H34" i="347"/>
  <c r="F28" i="358"/>
  <c r="E24" i="315"/>
  <c r="G19"/>
  <c r="G17"/>
  <c r="H25" i="331"/>
  <c r="E23" i="343"/>
  <c r="D21" i="347"/>
  <c r="H25"/>
  <c r="E35" i="351"/>
  <c r="H32"/>
  <c r="F30" i="567"/>
  <c r="D22" i="315"/>
  <c r="G26" i="347"/>
  <c r="F29" i="323"/>
  <c r="D7" i="316"/>
  <c r="E38" s="1"/>
  <c r="D16" i="332"/>
  <c r="D28" i="310"/>
  <c r="E26" i="320"/>
  <c r="D31" i="328"/>
  <c r="F19" i="336"/>
  <c r="G17" i="320"/>
  <c r="D19"/>
  <c r="H18"/>
  <c r="F25"/>
  <c r="E32"/>
  <c r="E24" i="347"/>
  <c r="G34" i="315"/>
  <c r="D22" i="323"/>
  <c r="H23" i="352"/>
  <c r="F36" i="576"/>
  <c r="G29" i="593"/>
  <c r="F25" i="352"/>
  <c r="H25" i="613"/>
  <c r="F32" i="605"/>
  <c r="E19" i="348"/>
  <c r="H32"/>
  <c r="F21"/>
  <c r="D17"/>
  <c r="D23"/>
  <c r="F21" i="572"/>
  <c r="E33" i="589"/>
  <c r="F27" i="605"/>
  <c r="F19" i="352"/>
  <c r="G29" i="310"/>
  <c r="G35" i="617"/>
  <c r="D18" i="601"/>
  <c r="F25" i="593"/>
  <c r="F20" i="329"/>
  <c r="H27" i="324"/>
  <c r="E26" i="332"/>
  <c r="H18" i="336"/>
  <c r="F33" i="340"/>
  <c r="D26" i="351"/>
  <c r="F25"/>
  <c r="E22"/>
  <c r="E34"/>
  <c r="H17"/>
  <c r="H33"/>
  <c r="F30" i="355"/>
  <c r="H27" i="343"/>
  <c r="D24"/>
  <c r="H29" i="339"/>
  <c r="E34"/>
  <c r="F36" i="335"/>
  <c r="D29"/>
  <c r="G18" i="331"/>
  <c r="H18" i="327"/>
  <c r="E25"/>
  <c r="F26" i="323"/>
  <c r="D18"/>
  <c r="H21" i="343"/>
  <c r="E36"/>
  <c r="H27" i="339"/>
  <c r="D9"/>
  <c r="H33" i="335"/>
  <c r="D17"/>
  <c r="E21" i="331"/>
  <c r="F21" i="327"/>
  <c r="G27"/>
  <c r="H28" i="323"/>
  <c r="E35"/>
  <c r="G33" i="312"/>
  <c r="D9" i="310"/>
  <c r="F22" i="343"/>
  <c r="H28" i="349"/>
  <c r="H35" i="352"/>
  <c r="D13" i="343"/>
  <c r="F35" i="339"/>
  <c r="F17" i="335"/>
  <c r="E29"/>
  <c r="H28" i="331"/>
  <c r="E35"/>
  <c r="G21" i="327"/>
  <c r="H26" i="323"/>
  <c r="E33"/>
  <c r="H28" i="316"/>
  <c r="F29" i="312" l="1"/>
  <c r="E31"/>
  <c r="F29" i="358"/>
  <c r="H36" i="344"/>
  <c r="E21" i="336"/>
  <c r="F18" i="332"/>
  <c r="E25" i="328"/>
  <c r="G28" i="316"/>
  <c r="H18" i="576"/>
  <c r="D29" i="580"/>
  <c r="H28" i="613"/>
  <c r="H19" i="310"/>
  <c r="H18" i="352"/>
  <c r="D23" i="314"/>
  <c r="G34" i="597"/>
  <c r="H32" i="580"/>
  <c r="G19" i="348"/>
  <c r="E23"/>
  <c r="F27"/>
  <c r="D28"/>
  <c r="E33" i="352"/>
  <c r="F17" i="576"/>
  <c r="E26" i="601"/>
  <c r="G32" i="310"/>
  <c r="F22" i="352"/>
  <c r="G28" i="584"/>
  <c r="G19" i="352"/>
  <c r="G19" i="332"/>
  <c r="E21" i="324"/>
  <c r="D7" i="344"/>
  <c r="E38" s="1"/>
  <c r="D19" i="328"/>
  <c r="H22" i="346"/>
  <c r="F24" i="340"/>
  <c r="G33" i="328"/>
  <c r="H19" i="615"/>
  <c r="H33" i="612"/>
  <c r="D24" i="603"/>
  <c r="H20" i="570"/>
  <c r="G33" i="619"/>
  <c r="E20" i="607"/>
  <c r="E24" i="599"/>
  <c r="G27" i="338"/>
  <c r="F23" i="329"/>
  <c r="G23" i="316"/>
  <c r="H24"/>
  <c r="F21" i="344"/>
  <c r="H26" i="340"/>
  <c r="G34" i="336"/>
  <c r="H32" i="328"/>
  <c r="D32" i="324"/>
  <c r="G25" i="352"/>
  <c r="D20"/>
  <c r="H21" i="348"/>
  <c r="F30"/>
  <c r="E28"/>
  <c r="H22"/>
  <c r="H29" i="352"/>
  <c r="F20" i="332"/>
  <c r="G36" i="312"/>
  <c r="D20" i="340"/>
  <c r="D23" i="344"/>
  <c r="F26" i="324"/>
  <c r="F34" i="340"/>
  <c r="F18" i="328"/>
  <c r="H34" i="615"/>
  <c r="H17" i="612"/>
  <c r="G32" i="599"/>
  <c r="H34" i="611"/>
  <c r="G22" i="595"/>
  <c r="E27" i="333"/>
  <c r="D28" i="344"/>
  <c r="G26" i="340"/>
  <c r="H33" i="332"/>
  <c r="D9" i="328"/>
  <c r="E24" i="324"/>
  <c r="E21" i="348"/>
  <c r="H17" i="352"/>
  <c r="E33" i="348"/>
  <c r="G35"/>
  <c r="F18"/>
  <c r="E22"/>
  <c r="H31" i="352"/>
  <c r="G28" i="313"/>
  <c r="E32" i="352"/>
  <c r="D16" i="340"/>
  <c r="D24" i="312"/>
  <c r="G36" i="336"/>
  <c r="G29" i="324"/>
  <c r="E28" i="336"/>
  <c r="E35" i="324"/>
  <c r="D31" i="615"/>
  <c r="G25" i="612"/>
  <c r="D13" i="595"/>
  <c r="D30" i="316"/>
  <c r="D19" i="607"/>
  <c r="F25" i="595"/>
  <c r="E22" i="326"/>
  <c r="D32" i="579"/>
  <c r="F21" i="615"/>
  <c r="D16"/>
  <c r="D9" i="612"/>
  <c r="F27"/>
  <c r="G27" i="603"/>
  <c r="D22" i="591"/>
  <c r="E28" i="619"/>
  <c r="G35" i="607"/>
  <c r="F33"/>
  <c r="G35" i="616"/>
  <c r="F26" i="579"/>
  <c r="G17" i="615"/>
  <c r="H32"/>
  <c r="E29"/>
  <c r="F33" i="612"/>
  <c r="F31" i="603"/>
  <c r="G33" i="599"/>
  <c r="E36" i="587"/>
  <c r="D25" i="619"/>
  <c r="G36" i="607"/>
  <c r="E22" i="599"/>
  <c r="H20" i="597"/>
  <c r="D13" i="580"/>
  <c r="F32" i="572"/>
  <c r="D30" i="593"/>
  <c r="H18" i="609"/>
  <c r="H23" i="572"/>
  <c r="E28" i="358"/>
  <c r="H21" i="572"/>
  <c r="D20" i="584"/>
  <c r="G36" i="605"/>
  <c r="D16" i="597"/>
  <c r="D13" i="609"/>
  <c r="E23" i="613"/>
  <c r="E28" i="605"/>
  <c r="H34"/>
  <c r="D22" i="589"/>
  <c r="D16" i="580"/>
  <c r="G27"/>
  <c r="G33" i="572"/>
  <c r="E22" i="589"/>
  <c r="G17" i="580"/>
  <c r="D25" i="609"/>
  <c r="G32" i="617"/>
  <c r="F17" i="601"/>
  <c r="H29" i="584"/>
  <c r="G24" i="576"/>
  <c r="F18" i="616"/>
  <c r="E27" i="358"/>
  <c r="F27" i="613"/>
  <c r="H23" i="609"/>
  <c r="G26" i="601"/>
  <c r="G21" i="588"/>
  <c r="F29" i="576"/>
  <c r="E18" i="358"/>
  <c r="F33" i="576"/>
  <c r="H26" i="589"/>
  <c r="D30" i="580"/>
  <c r="F23" i="601"/>
  <c r="F27" i="609"/>
  <c r="F28" i="617"/>
  <c r="H21" i="605"/>
  <c r="G26" i="589"/>
  <c r="F27" i="572"/>
  <c r="H22"/>
  <c r="E25" i="597"/>
  <c r="F27" i="593"/>
  <c r="F25" i="584"/>
  <c r="G23" i="576"/>
  <c r="G24" i="613"/>
  <c r="H21" i="597"/>
  <c r="F25" i="580"/>
  <c r="H23" i="358"/>
  <c r="D23" i="584"/>
  <c r="H29" i="593"/>
  <c r="E20" i="597"/>
  <c r="G29" i="609"/>
  <c r="G36" i="613"/>
  <c r="F22" i="617"/>
  <c r="D13" i="605"/>
  <c r="F32" i="597"/>
  <c r="F21" i="589"/>
  <c r="G23" i="580"/>
  <c r="F31" i="572"/>
  <c r="D21" i="584"/>
  <c r="E19" i="605"/>
  <c r="E34" i="601"/>
  <c r="E32" i="613"/>
  <c r="G33" i="593"/>
  <c r="G17" i="576"/>
  <c r="H19" i="358"/>
  <c r="F23" i="357"/>
  <c r="E30" i="617"/>
  <c r="E23" i="609"/>
  <c r="G19" i="604"/>
  <c r="G25" i="605"/>
  <c r="E17" i="584"/>
  <c r="F26" i="314"/>
  <c r="D28" i="337"/>
  <c r="G25" i="341"/>
  <c r="D31" i="350"/>
  <c r="E36" i="334"/>
  <c r="H25" i="346"/>
  <c r="H35" i="314"/>
  <c r="H17"/>
  <c r="F30" i="354"/>
  <c r="E21" i="342"/>
  <c r="D32" i="330"/>
  <c r="E33" i="314"/>
  <c r="G25" i="345"/>
  <c r="D20" i="314"/>
  <c r="F31"/>
  <c r="D21" i="313"/>
  <c r="H25" i="314"/>
  <c r="G27" i="350"/>
  <c r="F27" i="334"/>
  <c r="E17" i="322"/>
  <c r="F21" i="349"/>
  <c r="H29" i="313"/>
  <c r="F27" i="325"/>
  <c r="E32" i="329"/>
  <c r="E26" i="341"/>
  <c r="G27" i="312"/>
  <c r="E24" i="316"/>
  <c r="D19" i="349"/>
  <c r="G25" i="312"/>
  <c r="D31"/>
  <c r="H32" i="344"/>
  <c r="E25" i="340"/>
  <c r="D19"/>
  <c r="H22" i="336"/>
  <c r="G17" i="332"/>
  <c r="E30"/>
  <c r="D30" i="328"/>
  <c r="H31" i="324"/>
  <c r="E28"/>
  <c r="F24" i="348"/>
  <c r="E36"/>
  <c r="F27" i="352"/>
  <c r="H33"/>
  <c r="F18" i="337"/>
  <c r="D24" i="329"/>
  <c r="G30" i="348"/>
  <c r="D22"/>
  <c r="G33"/>
  <c r="D20"/>
  <c r="F35"/>
  <c r="F19"/>
  <c r="E20"/>
  <c r="H30"/>
  <c r="F29" i="345"/>
  <c r="D25" i="348"/>
  <c r="G34"/>
  <c r="H36" i="352"/>
  <c r="D26"/>
  <c r="F34" i="325"/>
  <c r="D19" i="341"/>
  <c r="G17" i="352"/>
  <c r="E23"/>
  <c r="F18" i="313"/>
  <c r="F29"/>
  <c r="E28" i="344"/>
  <c r="G24" i="316"/>
  <c r="D24" i="332"/>
  <c r="D22" i="344"/>
  <c r="H18" i="332"/>
  <c r="F34" i="324"/>
  <c r="G35" i="312"/>
  <c r="H17" i="340"/>
  <c r="H31" i="336"/>
  <c r="F23" i="332"/>
  <c r="H30" i="324"/>
  <c r="H20" i="352"/>
  <c r="D28" i="312"/>
  <c r="F23"/>
  <c r="H27" i="352"/>
  <c r="E19" i="316"/>
  <c r="G21"/>
  <c r="F20" i="352"/>
  <c r="H35" i="321"/>
  <c r="F27" i="344"/>
  <c r="H22"/>
  <c r="D31" i="340"/>
  <c r="F29" i="336"/>
  <c r="G30"/>
  <c r="D29" i="332"/>
  <c r="H28" i="328"/>
  <c r="E21"/>
  <c r="D16" i="324"/>
  <c r="E21" i="316"/>
  <c r="D29" i="348"/>
  <c r="H19" i="325"/>
  <c r="F26" i="352"/>
  <c r="E34"/>
  <c r="G22" i="348"/>
  <c r="H25"/>
  <c r="G25"/>
  <c r="F34"/>
  <c r="F29"/>
  <c r="E30"/>
  <c r="D18"/>
  <c r="H24"/>
  <c r="E22" i="333"/>
  <c r="D7" i="348"/>
  <c r="E38" s="1"/>
  <c r="F17" i="352"/>
  <c r="G36"/>
  <c r="D9" i="333"/>
  <c r="D18" i="352"/>
  <c r="E19"/>
  <c r="D23" i="324"/>
  <c r="D28" i="329"/>
  <c r="D17" i="316"/>
  <c r="E20" i="336"/>
  <c r="E23" i="344"/>
  <c r="G20" i="336"/>
  <c r="F27" i="328"/>
  <c r="G21" i="324"/>
  <c r="H27" i="340"/>
  <c r="G23" i="336"/>
  <c r="E19" i="332"/>
  <c r="G22" i="324"/>
  <c r="E26" i="346"/>
  <c r="H19" i="338"/>
  <c r="H34" i="330"/>
  <c r="E22" i="311"/>
  <c r="D19" i="310"/>
  <c r="E31" i="314"/>
  <c r="H17" i="346"/>
  <c r="D20" i="572"/>
  <c r="E26" i="584"/>
  <c r="G33" i="589"/>
  <c r="D24" i="593"/>
  <c r="F33" i="580"/>
  <c r="E22" i="597"/>
  <c r="H25" i="601"/>
  <c r="E18" i="609"/>
  <c r="H29" i="613"/>
  <c r="G31" i="605"/>
  <c r="D28"/>
  <c r="E21" i="597"/>
  <c r="G21" i="589"/>
  <c r="F27"/>
  <c r="H32"/>
  <c r="F24" i="580"/>
  <c r="G25"/>
  <c r="D21"/>
  <c r="G34" i="572"/>
  <c r="H32"/>
  <c r="F20"/>
  <c r="H25"/>
  <c r="F30" i="576"/>
  <c r="H24" i="584"/>
  <c r="H18" i="593"/>
  <c r="G32" i="580"/>
  <c r="F35" i="601"/>
  <c r="G31" i="609"/>
  <c r="G21"/>
  <c r="H29" i="617"/>
  <c r="F30" i="310"/>
  <c r="G33" i="601"/>
  <c r="H20" i="593"/>
  <c r="E30"/>
  <c r="E23" i="584"/>
  <c r="E25"/>
  <c r="G25" i="576"/>
  <c r="D23"/>
  <c r="F20"/>
  <c r="F34"/>
  <c r="F25" i="314"/>
  <c r="D19" i="358"/>
  <c r="E35"/>
  <c r="H27" i="346"/>
  <c r="F31" i="358"/>
  <c r="G30" i="314"/>
  <c r="H26" i="609"/>
  <c r="D25" i="601"/>
  <c r="D22" i="597"/>
  <c r="G35" i="580"/>
  <c r="D22" i="576"/>
  <c r="E20" i="572"/>
  <c r="G26" i="346"/>
  <c r="D25" i="350"/>
  <c r="F36" i="342"/>
  <c r="D26"/>
  <c r="G23" i="338"/>
  <c r="H22" i="334"/>
  <c r="E31"/>
  <c r="H30" i="330"/>
  <c r="D19"/>
  <c r="G17" i="326"/>
  <c r="D31"/>
  <c r="F21" i="311"/>
  <c r="F29" i="314"/>
  <c r="F30" i="349"/>
  <c r="F28" i="310"/>
  <c r="E19" i="314"/>
  <c r="H21" i="346"/>
  <c r="G25" i="321"/>
  <c r="E34" i="358"/>
  <c r="E22"/>
  <c r="D23"/>
  <c r="F35" i="572"/>
  <c r="D22"/>
  <c r="E20" i="576"/>
  <c r="H36" i="584"/>
  <c r="F24"/>
  <c r="E24" i="589"/>
  <c r="G25"/>
  <c r="F29" i="593"/>
  <c r="H28" i="605"/>
  <c r="E23"/>
  <c r="D17" i="580"/>
  <c r="G31" i="597"/>
  <c r="G23"/>
  <c r="F32" i="601"/>
  <c r="G35"/>
  <c r="E23"/>
  <c r="D23" i="609"/>
  <c r="F24"/>
  <c r="D20"/>
  <c r="E22" i="613"/>
  <c r="H22"/>
  <c r="G17"/>
  <c r="H21" i="617"/>
  <c r="D22"/>
  <c r="H19" i="314"/>
  <c r="G29"/>
  <c r="H35" i="310"/>
  <c r="D24"/>
  <c r="E35" i="318"/>
  <c r="F24" i="325"/>
  <c r="D13" i="310"/>
  <c r="F35" i="314"/>
  <c r="G30" i="313"/>
  <c r="E27" i="314"/>
  <c r="G28" i="605"/>
  <c r="D30"/>
  <c r="E21"/>
  <c r="G24"/>
  <c r="G29" i="597"/>
  <c r="D18"/>
  <c r="G22"/>
  <c r="E36" i="589"/>
  <c r="G18"/>
  <c r="F35"/>
  <c r="D31"/>
  <c r="E31"/>
  <c r="D18" i="580"/>
  <c r="G24"/>
  <c r="E19"/>
  <c r="H17"/>
  <c r="F36"/>
  <c r="D31" i="572"/>
  <c r="G29"/>
  <c r="E17"/>
  <c r="E24"/>
  <c r="E21" i="345"/>
  <c r="E18" i="333"/>
  <c r="G19" i="318"/>
  <c r="H28" i="572"/>
  <c r="H33" i="576"/>
  <c r="E32"/>
  <c r="E32" i="584"/>
  <c r="D9" i="589"/>
  <c r="E25" i="593"/>
  <c r="D7" i="605"/>
  <c r="E38" s="1"/>
  <c r="F17" i="580"/>
  <c r="G20" i="597"/>
  <c r="G30"/>
  <c r="G36" i="601"/>
  <c r="F33" i="609"/>
  <c r="D17"/>
  <c r="E28"/>
  <c r="E30" i="613"/>
  <c r="E27" i="617"/>
  <c r="G17"/>
  <c r="H22" i="310"/>
  <c r="E27"/>
  <c r="D18" i="318"/>
  <c r="G30" i="341"/>
  <c r="H20" i="318"/>
  <c r="G25" i="601"/>
  <c r="F30"/>
  <c r="D13" i="593"/>
  <c r="E19"/>
  <c r="G27"/>
  <c r="F29" i="584"/>
  <c r="E28"/>
  <c r="D25"/>
  <c r="H27" i="576"/>
  <c r="F22"/>
  <c r="G22"/>
  <c r="H26" i="329"/>
  <c r="G31" i="310"/>
  <c r="E28"/>
  <c r="G34" i="314"/>
  <c r="D30" i="579"/>
  <c r="H21" i="592"/>
  <c r="G28" i="358"/>
  <c r="D17"/>
  <c r="F33"/>
  <c r="E17" i="310"/>
  <c r="E21" i="329"/>
  <c r="F20" i="346"/>
  <c r="F20" i="357"/>
  <c r="D30" i="310"/>
  <c r="H33" i="350"/>
  <c r="H36" i="310"/>
  <c r="F31" i="617"/>
  <c r="H25"/>
  <c r="H27" i="613"/>
  <c r="H20" i="611"/>
  <c r="D26" i="609"/>
  <c r="F24" i="601"/>
  <c r="F31" i="597"/>
  <c r="E23" i="580"/>
  <c r="F32" i="616"/>
  <c r="H29" i="589"/>
  <c r="F32" i="584"/>
  <c r="H24" i="572"/>
  <c r="E34" i="346"/>
  <c r="E18"/>
  <c r="G27" i="354"/>
  <c r="F27" i="342"/>
  <c r="E35"/>
  <c r="H33" i="338"/>
  <c r="D28"/>
  <c r="E21" i="334"/>
  <c r="H20" i="330"/>
  <c r="G29"/>
  <c r="H27" i="326"/>
  <c r="E36"/>
  <c r="D26" i="322"/>
  <c r="D11" i="356"/>
  <c r="E30" i="358"/>
  <c r="E20"/>
  <c r="D32"/>
  <c r="D25" i="572"/>
  <c r="E25" i="576"/>
  <c r="E33" i="584"/>
  <c r="H28" i="593"/>
  <c r="D19" i="605"/>
  <c r="H18" i="580"/>
  <c r="H24" i="597"/>
  <c r="D22" i="601"/>
  <c r="E31" i="609"/>
  <c r="E34"/>
  <c r="F30" i="613"/>
  <c r="F17"/>
  <c r="D30" i="617"/>
  <c r="D17"/>
  <c r="D29"/>
  <c r="H31" i="314"/>
  <c r="D21"/>
  <c r="G25" i="310"/>
  <c r="F20"/>
  <c r="F27"/>
  <c r="F19" i="314"/>
  <c r="F22" i="605"/>
  <c r="G35"/>
  <c r="F24"/>
  <c r="E31" i="597"/>
  <c r="H25"/>
  <c r="E20" i="589"/>
  <c r="G34"/>
  <c r="E26" i="580"/>
  <c r="E35" i="572"/>
  <c r="E22"/>
  <c r="F34" i="584"/>
  <c r="E23" i="589"/>
  <c r="G23" i="605"/>
  <c r="G18" i="597"/>
  <c r="H31" i="601"/>
  <c r="H31" i="609"/>
  <c r="H26" i="613"/>
  <c r="F25" i="617"/>
  <c r="H26" i="310"/>
  <c r="E22"/>
  <c r="D28" i="593"/>
  <c r="H23" i="584"/>
  <c r="E25" i="314"/>
  <c r="F25" i="310"/>
  <c r="G22" i="358"/>
  <c r="H30"/>
  <c r="F24" i="617"/>
  <c r="H36"/>
  <c r="H21" i="613"/>
  <c r="F19" i="589"/>
  <c r="E36" i="350"/>
  <c r="D11" i="581"/>
  <c r="F29" i="346"/>
  <c r="F20" i="349"/>
  <c r="D26" i="314"/>
  <c r="F31" i="349"/>
  <c r="F25" i="358"/>
  <c r="E36"/>
  <c r="E26"/>
  <c r="D9"/>
  <c r="F21"/>
  <c r="E24" i="345"/>
  <c r="G28" i="572"/>
  <c r="F23" i="576"/>
  <c r="D29"/>
  <c r="D31" i="584"/>
  <c r="G27" i="589"/>
  <c r="F18"/>
  <c r="G36" i="593"/>
  <c r="D32" i="605"/>
  <c r="D9"/>
  <c r="E20" i="580"/>
  <c r="F35" i="597"/>
  <c r="G28"/>
  <c r="H34" i="601"/>
  <c r="D17"/>
  <c r="E33"/>
  <c r="G24" i="609"/>
  <c r="H27"/>
  <c r="F26"/>
  <c r="H23" i="613"/>
  <c r="D26"/>
  <c r="D24"/>
  <c r="F23" i="617"/>
  <c r="E25"/>
  <c r="G21"/>
  <c r="G25" i="314"/>
  <c r="H31" i="310"/>
  <c r="D23"/>
  <c r="E23" i="314"/>
  <c r="E30" i="318"/>
  <c r="G20" i="341"/>
  <c r="E26" i="314"/>
  <c r="F23"/>
  <c r="G35" i="337"/>
  <c r="E35" i="605"/>
  <c r="F23"/>
  <c r="D20"/>
  <c r="E18"/>
  <c r="H36"/>
  <c r="E34" i="597"/>
  <c r="D7"/>
  <c r="E38" s="1"/>
  <c r="F34"/>
  <c r="G28" i="589"/>
  <c r="F28"/>
  <c r="D18"/>
  <c r="G24"/>
  <c r="H29" i="580"/>
  <c r="E18"/>
  <c r="H36"/>
  <c r="H26"/>
  <c r="E29"/>
  <c r="D18" i="572"/>
  <c r="D23"/>
  <c r="F26"/>
  <c r="H17"/>
  <c r="F34"/>
  <c r="H28" i="345"/>
  <c r="D22" i="325"/>
  <c r="G18" i="345"/>
  <c r="D26" i="576"/>
  <c r="H17" i="584"/>
  <c r="F23" i="593"/>
  <c r="E29" i="605"/>
  <c r="D32" i="597"/>
  <c r="F20"/>
  <c r="E24" i="601"/>
  <c r="E35"/>
  <c r="F23" i="609"/>
  <c r="E36"/>
  <c r="E24" i="613"/>
  <c r="G25"/>
  <c r="F29" i="617"/>
  <c r="G20" i="314"/>
  <c r="G36" i="310"/>
  <c r="G17" i="313"/>
  <c r="F28" i="337"/>
  <c r="D22" i="333"/>
  <c r="E19" i="601"/>
  <c r="H28"/>
  <c r="G34" i="593"/>
  <c r="F31"/>
  <c r="H25"/>
  <c r="D26" i="584"/>
  <c r="G21"/>
  <c r="F23"/>
  <c r="F24" i="576"/>
  <c r="H36"/>
  <c r="D21"/>
  <c r="D20" i="337"/>
  <c r="G27" i="314"/>
  <c r="E34" i="325"/>
  <c r="D25" i="314"/>
  <c r="H35" i="341"/>
  <c r="E30" i="608"/>
  <c r="G36" i="358"/>
  <c r="G23"/>
  <c r="D16"/>
  <c r="F24" i="314"/>
  <c r="D13" i="346"/>
  <c r="H26" i="321"/>
  <c r="F27" i="350"/>
  <c r="D20" i="617"/>
  <c r="D22" i="613"/>
  <c r="H24" i="609"/>
  <c r="E31" i="600"/>
  <c r="G33" i="583"/>
  <c r="D17" i="575"/>
  <c r="G34" i="346"/>
  <c r="F22" i="342"/>
  <c r="F29" i="338"/>
  <c r="E17" i="334"/>
  <c r="H23" i="326"/>
  <c r="D11" i="340"/>
  <c r="D11" i="614"/>
  <c r="H24" i="349"/>
  <c r="H36"/>
  <c r="F19"/>
  <c r="G18" i="321"/>
  <c r="G20"/>
  <c r="H30"/>
  <c r="D29"/>
  <c r="D29" i="345"/>
  <c r="E21" i="318"/>
  <c r="G22" i="313"/>
  <c r="G31" i="325"/>
  <c r="H22"/>
  <c r="E33" i="345"/>
  <c r="D30"/>
  <c r="D9"/>
  <c r="D23"/>
  <c r="F18" i="333"/>
  <c r="E36"/>
  <c r="H25" i="325"/>
  <c r="F29"/>
  <c r="E17" i="318"/>
  <c r="H30" i="337"/>
  <c r="H32" i="313"/>
  <c r="D19" i="318"/>
  <c r="H32" i="325"/>
  <c r="H26" i="333"/>
  <c r="D9" i="325"/>
  <c r="G32" i="318"/>
  <c r="E35" i="329"/>
  <c r="E23" i="341"/>
  <c r="E35" i="337"/>
  <c r="H27" i="345"/>
  <c r="G27" i="616"/>
  <c r="D23" i="337"/>
  <c r="F31" i="357"/>
  <c r="E18" i="600"/>
  <c r="H26" i="583"/>
  <c r="E22" i="312"/>
  <c r="G36" i="316"/>
  <c r="H20" i="349"/>
  <c r="H30"/>
  <c r="E28" i="312"/>
  <c r="E32" i="316"/>
  <c r="F24" i="352"/>
  <c r="F22" i="349"/>
  <c r="F34"/>
  <c r="H31" i="312"/>
  <c r="G29" i="316"/>
  <c r="F28" i="352"/>
  <c r="F23" i="349"/>
  <c r="F35"/>
  <c r="F20" i="312"/>
  <c r="F19" i="321"/>
  <c r="G36"/>
  <c r="G31"/>
  <c r="F35" i="344"/>
  <c r="F19"/>
  <c r="H30"/>
  <c r="F17" i="340"/>
  <c r="E29"/>
  <c r="H30"/>
  <c r="D28"/>
  <c r="E25" i="336"/>
  <c r="H34"/>
  <c r="H17" i="332"/>
  <c r="G29"/>
  <c r="F30"/>
  <c r="D25"/>
  <c r="G24" i="328"/>
  <c r="F25"/>
  <c r="D20"/>
  <c r="G23" i="324"/>
  <c r="F28"/>
  <c r="D18"/>
  <c r="E25" i="312"/>
  <c r="F34" i="333"/>
  <c r="F32" i="348"/>
  <c r="D16"/>
  <c r="G26"/>
  <c r="D18" i="313"/>
  <c r="D16" i="318"/>
  <c r="H36" i="329"/>
  <c r="H26" i="352"/>
  <c r="F35"/>
  <c r="G22"/>
  <c r="E18"/>
  <c r="D30" i="313"/>
  <c r="F34" i="318"/>
  <c r="D16" i="329"/>
  <c r="F31" i="333"/>
  <c r="G31" i="337"/>
  <c r="H24" i="341"/>
  <c r="H20" i="313"/>
  <c r="F17" i="337"/>
  <c r="H29" i="329"/>
  <c r="H23" i="337"/>
  <c r="G27" i="348"/>
  <c r="E17"/>
  <c r="H33"/>
  <c r="H17"/>
  <c r="E31"/>
  <c r="G20"/>
  <c r="D32"/>
  <c r="F26"/>
  <c r="F33"/>
  <c r="F25"/>
  <c r="F17"/>
  <c r="E26"/>
  <c r="E18"/>
  <c r="D24"/>
  <c r="H28"/>
  <c r="H20"/>
  <c r="E17" i="345"/>
  <c r="G21"/>
  <c r="F25"/>
  <c r="H24"/>
  <c r="D13" i="333"/>
  <c r="E32"/>
  <c r="G17" i="325"/>
  <c r="F17" i="318"/>
  <c r="G35"/>
  <c r="H31" i="348"/>
  <c r="D32" i="352"/>
  <c r="G24" i="348"/>
  <c r="G26" i="345"/>
  <c r="G19" i="325"/>
  <c r="H24" i="352"/>
  <c r="F33"/>
  <c r="G20"/>
  <c r="D21"/>
  <c r="H23" i="313"/>
  <c r="E24" i="318"/>
  <c r="F18" i="325"/>
  <c r="E21" i="333"/>
  <c r="D22" i="337"/>
  <c r="H34" i="341"/>
  <c r="E19" i="337"/>
  <c r="G19" i="313"/>
  <c r="H34" i="325"/>
  <c r="D24" i="337"/>
  <c r="G33" i="352"/>
  <c r="G29"/>
  <c r="E35"/>
  <c r="D7"/>
  <c r="E38" s="1"/>
  <c r="F20" i="341"/>
  <c r="G33"/>
  <c r="F27" i="337"/>
  <c r="G22" i="329"/>
  <c r="E28" i="313"/>
  <c r="F32" i="333"/>
  <c r="E19" i="328"/>
  <c r="D17" i="344"/>
  <c r="E29" i="329"/>
  <c r="D25" i="324"/>
  <c r="D16" i="344"/>
  <c r="E26" i="312"/>
  <c r="F33" i="316"/>
  <c r="F24" i="328"/>
  <c r="G29" i="336"/>
  <c r="F21" i="341"/>
  <c r="G34" i="313"/>
  <c r="G35" i="344"/>
  <c r="E35" i="340"/>
  <c r="F23" i="336"/>
  <c r="E21" i="332"/>
  <c r="F22" i="328"/>
  <c r="G32" i="324"/>
  <c r="E22" i="316"/>
  <c r="G31" i="312"/>
  <c r="G18" i="318"/>
  <c r="H24" i="616"/>
  <c r="H21" i="596"/>
  <c r="E22" i="592"/>
  <c r="F20" i="579"/>
  <c r="E33"/>
  <c r="D9" i="349"/>
  <c r="F34" i="357"/>
  <c r="H30"/>
  <c r="G27" i="340"/>
  <c r="E34"/>
  <c r="D9" i="336"/>
  <c r="G18" i="332"/>
  <c r="D30"/>
  <c r="E20" i="328"/>
  <c r="F17" i="324"/>
  <c r="G33" i="615"/>
  <c r="G30"/>
  <c r="E26"/>
  <c r="E25"/>
  <c r="D7"/>
  <c r="E38" s="1"/>
  <c r="F19" i="612"/>
  <c r="H27"/>
  <c r="G29"/>
  <c r="H27" i="603"/>
  <c r="G19"/>
  <c r="F32"/>
  <c r="E26" i="599"/>
  <c r="F23" i="591"/>
  <c r="G26" i="352"/>
  <c r="G27" i="321"/>
  <c r="F30" i="353"/>
  <c r="H27" i="619"/>
  <c r="D13"/>
  <c r="G31"/>
  <c r="E18" i="611"/>
  <c r="F18" i="607"/>
  <c r="G26"/>
  <c r="H25" i="604"/>
  <c r="F29"/>
  <c r="D9" i="591"/>
  <c r="F36" i="583"/>
  <c r="G23" i="575"/>
  <c r="F30" i="616"/>
  <c r="E27" i="596"/>
  <c r="G18" i="592"/>
  <c r="D25" i="349"/>
  <c r="F18"/>
  <c r="F28"/>
  <c r="D26"/>
  <c r="F29"/>
  <c r="D29" i="329"/>
  <c r="E21" i="337"/>
  <c r="G28" i="318"/>
  <c r="E23" i="329"/>
  <c r="D32" i="337"/>
  <c r="E19" i="341"/>
  <c r="E22" i="345"/>
  <c r="G20" i="313"/>
  <c r="F30" i="318"/>
  <c r="G32" i="333"/>
  <c r="D17" i="313"/>
  <c r="D21" i="337"/>
  <c r="E33" i="329"/>
  <c r="E29" i="341"/>
  <c r="G23" i="325"/>
  <c r="H31" i="341"/>
  <c r="D23"/>
  <c r="E20" i="329"/>
  <c r="E30"/>
  <c r="D16" i="313"/>
  <c r="G24" i="325"/>
  <c r="F25" i="608"/>
  <c r="E23" i="596"/>
  <c r="G35" i="592"/>
  <c r="E18" i="579"/>
  <c r="H26" i="571"/>
  <c r="F30" i="321"/>
  <c r="H31" i="611"/>
  <c r="E31"/>
  <c r="D9" i="604"/>
  <c r="D7" i="616"/>
  <c r="E38" s="1"/>
  <c r="G30"/>
  <c r="F28" i="312"/>
  <c r="G31" i="316"/>
  <c r="D17" i="349"/>
  <c r="H22"/>
  <c r="H32"/>
  <c r="F34" i="312"/>
  <c r="G26" i="316"/>
  <c r="F32" i="352"/>
  <c r="F26" i="349"/>
  <c r="F36"/>
  <c r="F26" i="312"/>
  <c r="D9" i="316"/>
  <c r="F36" i="352"/>
  <c r="F27" i="349"/>
  <c r="E29" i="321"/>
  <c r="H24"/>
  <c r="H19"/>
  <c r="D9"/>
  <c r="F29" i="344"/>
  <c r="D18"/>
  <c r="H24"/>
  <c r="F29" i="340"/>
  <c r="D25"/>
  <c r="G22"/>
  <c r="F25" i="336"/>
  <c r="D7"/>
  <c r="E38" s="1"/>
  <c r="G18"/>
  <c r="H21" i="332"/>
  <c r="G33"/>
  <c r="F34"/>
  <c r="D31"/>
  <c r="G28" i="328"/>
  <c r="F29"/>
  <c r="D24"/>
  <c r="G27" i="324"/>
  <c r="F32"/>
  <c r="D22"/>
  <c r="F31" i="312"/>
  <c r="E22" i="341"/>
  <c r="F26" i="345"/>
  <c r="D13" i="352"/>
  <c r="G31" i="348"/>
  <c r="F28" i="313"/>
  <c r="H33" i="318"/>
  <c r="H21" i="333"/>
  <c r="H34" i="352"/>
  <c r="D16"/>
  <c r="G30"/>
  <c r="E26"/>
  <c r="D24" i="318"/>
  <c r="G18" i="325"/>
  <c r="D7" i="329"/>
  <c r="E38" s="1"/>
  <c r="H32" i="333"/>
  <c r="E35" i="341"/>
  <c r="D13" i="318"/>
  <c r="G21"/>
  <c r="D25"/>
  <c r="F35" i="333"/>
  <c r="E35" i="348"/>
  <c r="E25"/>
  <c r="D21"/>
  <c r="H29"/>
  <c r="H36"/>
  <c r="G28"/>
  <c r="G17"/>
  <c r="D31"/>
  <c r="F22"/>
  <c r="F31"/>
  <c r="F23"/>
  <c r="E32"/>
  <c r="E24"/>
  <c r="D19"/>
  <c r="H34"/>
  <c r="H26"/>
  <c r="H18"/>
  <c r="D16" i="345"/>
  <c r="H21"/>
  <c r="D17"/>
  <c r="D26"/>
  <c r="E26" i="333"/>
  <c r="E31" i="325"/>
  <c r="H17"/>
  <c r="F21" i="318"/>
  <c r="F22" i="333"/>
  <c r="H23" i="345"/>
  <c r="G21" i="352"/>
  <c r="G29" i="348"/>
  <c r="D24" i="313"/>
  <c r="G21" i="333"/>
  <c r="H32" i="352"/>
  <c r="D25"/>
  <c r="G28"/>
  <c r="E24"/>
  <c r="F25" i="313"/>
  <c r="G28" i="325"/>
  <c r="H19" i="329"/>
  <c r="G22" i="333"/>
  <c r="D29" i="341"/>
  <c r="D32"/>
  <c r="H25" i="313"/>
  <c r="F30" i="337"/>
  <c r="G23" i="352"/>
  <c r="E25"/>
  <c r="E31"/>
  <c r="H19"/>
  <c r="H18" i="329"/>
  <c r="H29" i="344"/>
  <c r="F36" i="332"/>
  <c r="G36" i="344"/>
  <c r="G34" i="333"/>
  <c r="G35" i="332"/>
  <c r="F25" i="312"/>
  <c r="D9" i="332"/>
  <c r="E24" i="340"/>
  <c r="D22"/>
  <c r="F31" i="336"/>
  <c r="F32" i="332"/>
  <c r="E34" i="328"/>
  <c r="F19" i="324"/>
  <c r="D25" i="579"/>
  <c r="G34" i="321"/>
  <c r="D16" i="596"/>
  <c r="G28" i="592"/>
  <c r="F18" i="357"/>
  <c r="D7" i="340"/>
  <c r="E38" s="1"/>
  <c r="H27" i="328"/>
  <c r="G19" i="615"/>
  <c r="E34"/>
  <c r="D28"/>
  <c r="H31"/>
  <c r="H25" i="612"/>
  <c r="F29"/>
  <c r="E28" i="603"/>
  <c r="D26"/>
  <c r="F31" i="599"/>
  <c r="E28" i="595"/>
  <c r="F28" i="591"/>
  <c r="D28" i="574"/>
  <c r="H30" i="352"/>
  <c r="E25" i="619"/>
  <c r="G18"/>
  <c r="F31" i="607"/>
  <c r="D32"/>
  <c r="F17" i="604"/>
  <c r="G35" i="595"/>
  <c r="F36" i="591"/>
  <c r="E18" i="313"/>
  <c r="H35"/>
  <c r="E23"/>
  <c r="G24"/>
  <c r="E31"/>
  <c r="G21"/>
  <c r="E32"/>
  <c r="D7"/>
  <c r="E38" s="1"/>
  <c r="G18"/>
  <c r="D31"/>
  <c r="E36"/>
  <c r="G29"/>
  <c r="E34"/>
  <c r="H22"/>
  <c r="F26"/>
  <c r="E21"/>
  <c r="H33"/>
  <c r="D29"/>
  <c r="F33"/>
  <c r="D26"/>
  <c r="G25"/>
  <c r="H18"/>
  <c r="G26"/>
  <c r="D22"/>
  <c r="F30"/>
  <c r="H36"/>
  <c r="E30"/>
  <c r="E17"/>
  <c r="H21"/>
  <c r="G31"/>
  <c r="E24"/>
  <c r="H28"/>
  <c r="E22"/>
  <c r="H34"/>
  <c r="H19"/>
  <c r="G32"/>
  <c r="F34"/>
  <c r="H30"/>
  <c r="F19"/>
  <c r="D9"/>
  <c r="G27"/>
  <c r="D25"/>
  <c r="F17"/>
  <c r="E27"/>
  <c r="H31"/>
  <c r="D32"/>
  <c r="F32"/>
  <c r="H17"/>
  <c r="F20"/>
  <c r="E20"/>
  <c r="F23"/>
  <c r="E33"/>
  <c r="D13"/>
  <c r="G36"/>
  <c r="D20"/>
  <c r="D28" i="318"/>
  <c r="H35"/>
  <c r="F24"/>
  <c r="G33"/>
  <c r="G26"/>
  <c r="G17"/>
  <c r="H22"/>
  <c r="E23"/>
  <c r="H30"/>
  <c r="F27"/>
  <c r="G31"/>
  <c r="E28"/>
  <c r="D26"/>
  <c r="E20"/>
  <c r="F22"/>
  <c r="H36"/>
  <c r="F25"/>
  <c r="F36"/>
  <c r="H18"/>
  <c r="G30"/>
  <c r="D32"/>
  <c r="F19"/>
  <c r="G27"/>
  <c r="D29"/>
  <c r="F29"/>
  <c r="H27"/>
  <c r="E26"/>
  <c r="D20"/>
  <c r="D9"/>
  <c r="E22"/>
  <c r="H24"/>
  <c r="G36"/>
  <c r="G29"/>
  <c r="F32"/>
  <c r="E36"/>
  <c r="G34"/>
  <c r="H21"/>
  <c r="E34"/>
  <c r="F20"/>
  <c r="E32"/>
  <c r="H34"/>
  <c r="H29"/>
  <c r="E31"/>
  <c r="D23"/>
  <c r="H31"/>
  <c r="E25"/>
  <c r="D30"/>
  <c r="F33"/>
  <c r="H28"/>
  <c r="H25"/>
  <c r="F31"/>
  <c r="F26"/>
  <c r="D17"/>
  <c r="G20"/>
  <c r="H17"/>
  <c r="E19"/>
  <c r="H31" i="325"/>
  <c r="E18"/>
  <c r="E33"/>
  <c r="D26"/>
  <c r="F22"/>
  <c r="D21"/>
  <c r="D31"/>
  <c r="E26"/>
  <c r="G32"/>
  <c r="H18"/>
  <c r="F35"/>
  <c r="E22"/>
  <c r="H24"/>
  <c r="G36"/>
  <c r="H23"/>
  <c r="D30"/>
  <c r="E25"/>
  <c r="F23"/>
  <c r="G33"/>
  <c r="F33"/>
  <c r="D16"/>
  <c r="D24"/>
  <c r="F19"/>
  <c r="D17"/>
  <c r="E28"/>
  <c r="H30"/>
  <c r="D29"/>
  <c r="H35"/>
  <c r="F25"/>
  <c r="H36"/>
  <c r="F30"/>
  <c r="H28"/>
  <c r="F36"/>
  <c r="G30"/>
  <c r="F26"/>
  <c r="D18"/>
  <c r="G20"/>
  <c r="G35"/>
  <c r="E35"/>
  <c r="H33"/>
  <c r="D28"/>
  <c r="E23"/>
  <c r="H21"/>
  <c r="E17"/>
  <c r="E21"/>
  <c r="F28"/>
  <c r="G22"/>
  <c r="D13"/>
  <c r="F32"/>
  <c r="D23"/>
  <c r="G26"/>
  <c r="H34" i="329"/>
  <c r="F33"/>
  <c r="G19"/>
  <c r="G35"/>
  <c r="G27"/>
  <c r="F17"/>
  <c r="D32"/>
  <c r="E24"/>
  <c r="H22"/>
  <c r="E34"/>
  <c r="F32"/>
  <c r="G26"/>
  <c r="G30"/>
  <c r="D25"/>
  <c r="G28"/>
  <c r="D9"/>
  <c r="H31"/>
  <c r="E36"/>
  <c r="G34"/>
  <c r="F28"/>
  <c r="E28"/>
  <c r="F22"/>
  <c r="D26"/>
  <c r="E19"/>
  <c r="G33"/>
  <c r="G24"/>
  <c r="E25"/>
  <c r="H27"/>
  <c r="D13"/>
  <c r="E26"/>
  <c r="F31"/>
  <c r="G25"/>
  <c r="D19"/>
  <c r="F19"/>
  <c r="E31"/>
  <c r="H33"/>
  <c r="D30"/>
  <c r="H20"/>
  <c r="H23"/>
  <c r="G18"/>
  <c r="D23"/>
  <c r="E18"/>
  <c r="F36"/>
  <c r="F30"/>
  <c r="H21"/>
  <c r="H30"/>
  <c r="F29"/>
  <c r="D22"/>
  <c r="G23"/>
  <c r="G20"/>
  <c r="D31"/>
  <c r="F35"/>
  <c r="H17"/>
  <c r="G29"/>
  <c r="G32"/>
  <c r="E22"/>
  <c r="H33" i="333"/>
  <c r="D7"/>
  <c r="E38" s="1"/>
  <c r="D26"/>
  <c r="F29"/>
  <c r="D23"/>
  <c r="E25"/>
  <c r="G18"/>
  <c r="G26"/>
  <c r="E34"/>
  <c r="E33"/>
  <c r="H22"/>
  <c r="D30"/>
  <c r="D19"/>
  <c r="E24"/>
  <c r="H18"/>
  <c r="G30"/>
  <c r="F33"/>
  <c r="D29"/>
  <c r="D16"/>
  <c r="G27"/>
  <c r="F26"/>
  <c r="G31"/>
  <c r="F30"/>
  <c r="E28"/>
  <c r="E30"/>
  <c r="F19"/>
  <c r="H24"/>
  <c r="G36"/>
  <c r="E19"/>
  <c r="G35"/>
  <c r="H30"/>
  <c r="E17"/>
  <c r="H28"/>
  <c r="E23"/>
  <c r="H29"/>
  <c r="H34"/>
  <c r="F17"/>
  <c r="E29"/>
  <c r="H25"/>
  <c r="G23"/>
  <c r="D18"/>
  <c r="F36"/>
  <c r="D24"/>
  <c r="E20"/>
  <c r="H19"/>
  <c r="H27"/>
  <c r="F28"/>
  <c r="H36"/>
  <c r="E31"/>
  <c r="G25"/>
  <c r="G20"/>
  <c r="F23"/>
  <c r="E35"/>
  <c r="G17"/>
  <c r="F19" i="337"/>
  <c r="F32"/>
  <c r="E17"/>
  <c r="H33"/>
  <c r="G29"/>
  <c r="D30"/>
  <c r="E20"/>
  <c r="F21"/>
  <c r="G20"/>
  <c r="D25"/>
  <c r="E23"/>
  <c r="H22"/>
  <c r="E27"/>
  <c r="H26"/>
  <c r="H34"/>
  <c r="F35"/>
  <c r="E36"/>
  <c r="D7"/>
  <c r="E38" s="1"/>
  <c r="H32"/>
  <c r="G32"/>
  <c r="H20"/>
  <c r="G36"/>
  <c r="H31"/>
  <c r="E26"/>
  <c r="H18"/>
  <c r="H21"/>
  <c r="G33"/>
  <c r="F36"/>
  <c r="E25"/>
  <c r="E31"/>
  <c r="G19"/>
  <c r="E34"/>
  <c r="F33"/>
  <c r="H27"/>
  <c r="D13"/>
  <c r="E22"/>
  <c r="D9"/>
  <c r="H17"/>
  <c r="D26"/>
  <c r="E33"/>
  <c r="F24"/>
  <c r="H25"/>
  <c r="G28"/>
  <c r="D29"/>
  <c r="H36"/>
  <c r="G24"/>
  <c r="H24"/>
  <c r="D31"/>
  <c r="D19"/>
  <c r="G17"/>
  <c r="F20"/>
  <c r="E32"/>
  <c r="F22"/>
  <c r="G23"/>
  <c r="F26"/>
  <c r="D18"/>
  <c r="F25"/>
  <c r="G30"/>
  <c r="G34" i="341"/>
  <c r="H22"/>
  <c r="H19"/>
  <c r="G18"/>
  <c r="G26"/>
  <c r="D26"/>
  <c r="D16"/>
  <c r="G21"/>
  <c r="H25"/>
  <c r="D17"/>
  <c r="E24"/>
  <c r="F28"/>
  <c r="E34"/>
  <c r="F22"/>
  <c r="G19"/>
  <c r="G31"/>
  <c r="E33"/>
  <c r="D7"/>
  <c r="E38" s="1"/>
  <c r="H30"/>
  <c r="D22"/>
  <c r="G17"/>
  <c r="H17"/>
  <c r="E28"/>
  <c r="F24"/>
  <c r="E18"/>
  <c r="G27"/>
  <c r="F27"/>
  <c r="H26"/>
  <c r="D20"/>
  <c r="E21"/>
  <c r="H27"/>
  <c r="G32"/>
  <c r="H32"/>
  <c r="D25"/>
  <c r="E27"/>
  <c r="D18"/>
  <c r="G29"/>
  <c r="H29"/>
  <c r="E36"/>
  <c r="F36"/>
  <c r="D24"/>
  <c r="D31"/>
  <c r="H23"/>
  <c r="G24"/>
  <c r="E31"/>
  <c r="F34"/>
  <c r="G22"/>
  <c r="F25"/>
  <c r="D9"/>
  <c r="D13"/>
  <c r="H20"/>
  <c r="F35"/>
  <c r="E30"/>
  <c r="G28"/>
  <c r="F31"/>
  <c r="D21"/>
  <c r="F26"/>
  <c r="H19" i="345"/>
  <c r="H35"/>
  <c r="G28"/>
  <c r="D13"/>
  <c r="D31"/>
  <c r="G22"/>
  <c r="H31"/>
  <c r="D25"/>
  <c r="H18"/>
  <c r="H26"/>
  <c r="H34"/>
  <c r="D24"/>
  <c r="F19"/>
  <c r="F27"/>
  <c r="F35"/>
  <c r="H17"/>
  <c r="H33"/>
  <c r="G23"/>
  <c r="G31"/>
  <c r="D22"/>
  <c r="F28"/>
  <c r="E19"/>
  <c r="E27"/>
  <c r="E35"/>
  <c r="E18"/>
  <c r="F22"/>
  <c r="E28"/>
  <c r="F34"/>
  <c r="G24"/>
  <c r="G20"/>
  <c r="G36"/>
  <c r="G30"/>
  <c r="D19"/>
  <c r="H22"/>
  <c r="H30"/>
  <c r="D32"/>
  <c r="D18"/>
  <c r="F23"/>
  <c r="F31"/>
  <c r="D21"/>
  <c r="H25"/>
  <c r="G19"/>
  <c r="G27"/>
  <c r="G35"/>
  <c r="F20"/>
  <c r="F36"/>
  <c r="E23"/>
  <c r="E31"/>
  <c r="E30"/>
  <c r="E36"/>
  <c r="E20"/>
  <c r="F18"/>
  <c r="G19" i="349"/>
  <c r="E31"/>
  <c r="E19"/>
  <c r="E35"/>
  <c r="D22"/>
  <c r="D29"/>
  <c r="E23"/>
  <c r="D13"/>
  <c r="D21"/>
  <c r="D30"/>
  <c r="D7"/>
  <c r="E38" s="1"/>
  <c r="D16"/>
  <c r="H17" i="353"/>
  <c r="G32"/>
  <c r="D19"/>
  <c r="H22"/>
  <c r="H30"/>
  <c r="D28"/>
  <c r="D9"/>
  <c r="F24"/>
  <c r="F32"/>
  <c r="G20"/>
  <c r="G36"/>
  <c r="D20"/>
  <c r="H24"/>
  <c r="H32"/>
  <c r="D29"/>
  <c r="F18"/>
  <c r="F26"/>
  <c r="F34"/>
  <c r="G24"/>
  <c r="H18"/>
  <c r="H34"/>
  <c r="F20"/>
  <c r="F36"/>
  <c r="G28"/>
  <c r="H20"/>
  <c r="H36"/>
  <c r="F22"/>
  <c r="H26"/>
  <c r="F28"/>
  <c r="D25"/>
  <c r="D21"/>
  <c r="E20" i="357"/>
  <c r="G23"/>
  <c r="H23"/>
  <c r="F28"/>
  <c r="G27"/>
  <c r="H31"/>
  <c r="F36"/>
  <c r="G19"/>
  <c r="D30"/>
  <c r="D16"/>
  <c r="H24"/>
  <c r="H32"/>
  <c r="D29"/>
  <c r="F17"/>
  <c r="F25"/>
  <c r="F33"/>
  <c r="H17"/>
  <c r="H33"/>
  <c r="F22"/>
  <c r="G31"/>
  <c r="D20"/>
  <c r="D31"/>
  <c r="H18"/>
  <c r="H26"/>
  <c r="H34"/>
  <c r="D21"/>
  <c r="F19"/>
  <c r="F27"/>
  <c r="F35"/>
  <c r="H21"/>
  <c r="D23"/>
  <c r="F26"/>
  <c r="G35"/>
  <c r="D22"/>
  <c r="H28"/>
  <c r="D7"/>
  <c r="E38" s="1"/>
  <c r="F29"/>
  <c r="H25"/>
  <c r="F30"/>
  <c r="D24"/>
  <c r="H20"/>
  <c r="H36"/>
  <c r="F21"/>
  <c r="D25"/>
  <c r="D17"/>
  <c r="E34" i="571"/>
  <c r="H24"/>
  <c r="D9"/>
  <c r="H19"/>
  <c r="E29"/>
  <c r="H29"/>
  <c r="E21"/>
  <c r="G29"/>
  <c r="G26"/>
  <c r="H17"/>
  <c r="F29"/>
  <c r="D28"/>
  <c r="F34"/>
  <c r="E30"/>
  <c r="G23"/>
  <c r="E17"/>
  <c r="F25"/>
  <c r="F28"/>
  <c r="G25"/>
  <c r="G20"/>
  <c r="G35"/>
  <c r="G28"/>
  <c r="D22"/>
  <c r="H35"/>
  <c r="E22"/>
  <c r="D16"/>
  <c r="H31"/>
  <c r="H18"/>
  <c r="F35"/>
  <c r="G34"/>
  <c r="F32"/>
  <c r="E25"/>
  <c r="H28"/>
  <c r="G34" i="575"/>
  <c r="E30"/>
  <c r="G25"/>
  <c r="E21"/>
  <c r="E17"/>
  <c r="G29"/>
  <c r="G20"/>
  <c r="E29"/>
  <c r="D30"/>
  <c r="D25"/>
  <c r="E34"/>
  <c r="F29"/>
  <c r="E25"/>
  <c r="H20"/>
  <c r="D9"/>
  <c r="H28"/>
  <c r="H19"/>
  <c r="H25"/>
  <c r="G26"/>
  <c r="H21"/>
  <c r="H27"/>
  <c r="E19"/>
  <c r="F25"/>
  <c r="F19"/>
  <c r="G36"/>
  <c r="F27"/>
  <c r="H18"/>
  <c r="H23"/>
  <c r="H17"/>
  <c r="H31"/>
  <c r="H32"/>
  <c r="F35"/>
  <c r="H22"/>
  <c r="F36"/>
  <c r="G25" i="579"/>
  <c r="H25"/>
  <c r="F24"/>
  <c r="D7"/>
  <c r="E38" s="1"/>
  <c r="G29"/>
  <c r="H29"/>
  <c r="E23"/>
  <c r="D16"/>
  <c r="G24"/>
  <c r="G26"/>
  <c r="G27"/>
  <c r="E30"/>
  <c r="G23"/>
  <c r="E17"/>
  <c r="F25"/>
  <c r="F28"/>
  <c r="H30"/>
  <c r="F34"/>
  <c r="E26"/>
  <c r="D24"/>
  <c r="F17"/>
  <c r="G19"/>
  <c r="G32"/>
  <c r="E27"/>
  <c r="E35"/>
  <c r="E28"/>
  <c r="G21"/>
  <c r="H34"/>
  <c r="F21"/>
  <c r="E20"/>
  <c r="G35"/>
  <c r="G28"/>
  <c r="D22"/>
  <c r="H35"/>
  <c r="E22"/>
  <c r="H21"/>
  <c r="H17"/>
  <c r="D17"/>
  <c r="H32"/>
  <c r="F27"/>
  <c r="E24"/>
  <c r="H23"/>
  <c r="H22"/>
  <c r="G36"/>
  <c r="H24"/>
  <c r="D28"/>
  <c r="F19"/>
  <c r="E25"/>
  <c r="H28"/>
  <c r="G22"/>
  <c r="H20"/>
  <c r="E29"/>
  <c r="D26"/>
  <c r="F31"/>
  <c r="F18"/>
  <c r="F33"/>
  <c r="H31"/>
  <c r="H18"/>
  <c r="F35"/>
  <c r="H19"/>
  <c r="E34"/>
  <c r="F30"/>
  <c r="E33" i="583"/>
  <c r="H29"/>
  <c r="F26"/>
  <c r="E23"/>
  <c r="D20"/>
  <c r="D16"/>
  <c r="E31"/>
  <c r="G24"/>
  <c r="E18"/>
  <c r="G26"/>
  <c r="F34"/>
  <c r="D21"/>
  <c r="G35"/>
  <c r="H31"/>
  <c r="G28"/>
  <c r="E25"/>
  <c r="D22"/>
  <c r="H18"/>
  <c r="H35"/>
  <c r="H28"/>
  <c r="E22"/>
  <c r="F35"/>
  <c r="H21"/>
  <c r="E29"/>
  <c r="D7"/>
  <c r="E38" s="1"/>
  <c r="F31"/>
  <c r="H24"/>
  <c r="F18"/>
  <c r="D28"/>
  <c r="F33"/>
  <c r="G27"/>
  <c r="E30"/>
  <c r="G23"/>
  <c r="E17"/>
  <c r="F25"/>
  <c r="F28"/>
  <c r="G22"/>
  <c r="E35"/>
  <c r="G21"/>
  <c r="F21"/>
  <c r="E28"/>
  <c r="H34"/>
  <c r="E20"/>
  <c r="G34" i="588"/>
  <c r="D31"/>
  <c r="H27"/>
  <c r="F24"/>
  <c r="E21"/>
  <c r="D18"/>
  <c r="H33"/>
  <c r="E27"/>
  <c r="G20"/>
  <c r="F32"/>
  <c r="F19"/>
  <c r="G26"/>
  <c r="E33"/>
  <c r="H29"/>
  <c r="F26"/>
  <c r="E23"/>
  <c r="D20"/>
  <c r="D16"/>
  <c r="E31"/>
  <c r="G24"/>
  <c r="E18"/>
  <c r="G27"/>
  <c r="F35"/>
  <c r="H21"/>
  <c r="G32"/>
  <c r="D26"/>
  <c r="G19"/>
  <c r="F30"/>
  <c r="F17"/>
  <c r="F33"/>
  <c r="F31"/>
  <c r="H24"/>
  <c r="F18"/>
  <c r="D28"/>
  <c r="F34"/>
  <c r="F28"/>
  <c r="G36"/>
  <c r="H22"/>
  <c r="H23"/>
  <c r="E20"/>
  <c r="F29"/>
  <c r="D9"/>
  <c r="H25"/>
  <c r="E32" i="592"/>
  <c r="E23"/>
  <c r="H33"/>
  <c r="D13"/>
  <c r="D21"/>
  <c r="F31"/>
  <c r="H22"/>
  <c r="H32"/>
  <c r="F33"/>
  <c r="F19"/>
  <c r="H27"/>
  <c r="G24"/>
  <c r="H31"/>
  <c r="E25"/>
  <c r="H18"/>
  <c r="H28"/>
  <c r="F35"/>
  <c r="E29"/>
  <c r="F27"/>
  <c r="H23"/>
  <c r="E30"/>
  <c r="G23"/>
  <c r="E17"/>
  <c r="F25"/>
  <c r="F28"/>
  <c r="G22"/>
  <c r="G36"/>
  <c r="D17"/>
  <c r="H26"/>
  <c r="D32"/>
  <c r="F36"/>
  <c r="F18"/>
  <c r="G33"/>
  <c r="F20"/>
  <c r="D19"/>
  <c r="G33" i="596"/>
  <c r="F24"/>
  <c r="H36"/>
  <c r="D19"/>
  <c r="G26"/>
  <c r="G32"/>
  <c r="D24"/>
  <c r="H35"/>
  <c r="F17"/>
  <c r="D25"/>
  <c r="F20"/>
  <c r="E24"/>
  <c r="E33"/>
  <c r="F26"/>
  <c r="D20"/>
  <c r="E31"/>
  <c r="E18"/>
  <c r="F35"/>
  <c r="G19"/>
  <c r="G22"/>
  <c r="F31"/>
  <c r="H24"/>
  <c r="F18"/>
  <c r="D28"/>
  <c r="F34"/>
  <c r="F28"/>
  <c r="G28"/>
  <c r="E28"/>
  <c r="H34"/>
  <c r="D21"/>
  <c r="E26"/>
  <c r="E35"/>
  <c r="G21"/>
  <c r="F21"/>
  <c r="G36" i="600"/>
  <c r="G32"/>
  <c r="F29"/>
  <c r="D26"/>
  <c r="H22"/>
  <c r="G19"/>
  <c r="D9"/>
  <c r="F30"/>
  <c r="H23"/>
  <c r="F17"/>
  <c r="D25"/>
  <c r="F36"/>
  <c r="G27"/>
  <c r="F19"/>
  <c r="E35"/>
  <c r="F31"/>
  <c r="E28"/>
  <c r="H24"/>
  <c r="G21"/>
  <c r="F18"/>
  <c r="H34"/>
  <c r="D28"/>
  <c r="F21"/>
  <c r="F33"/>
  <c r="H21"/>
  <c r="F34"/>
  <c r="H25"/>
  <c r="D7"/>
  <c r="E38" s="1"/>
  <c r="D31"/>
  <c r="F24"/>
  <c r="D18"/>
  <c r="E27"/>
  <c r="G31"/>
  <c r="F32"/>
  <c r="H29"/>
  <c r="E23"/>
  <c r="D16"/>
  <c r="G24"/>
  <c r="G26"/>
  <c r="E29"/>
  <c r="G34"/>
  <c r="E21"/>
  <c r="G20"/>
  <c r="G22"/>
  <c r="H27"/>
  <c r="H33"/>
  <c r="E20"/>
  <c r="E35" i="604"/>
  <c r="E32"/>
  <c r="G30"/>
  <c r="D29"/>
  <c r="F27"/>
  <c r="G25"/>
  <c r="D24"/>
  <c r="F22"/>
  <c r="H20"/>
  <c r="E19"/>
  <c r="G17"/>
  <c r="H36"/>
  <c r="H32"/>
  <c r="G29"/>
  <c r="E26"/>
  <c r="D23"/>
  <c r="H19"/>
  <c r="D13"/>
  <c r="H30"/>
  <c r="E24"/>
  <c r="H17"/>
  <c r="G31"/>
  <c r="D25"/>
  <c r="G18"/>
  <c r="E34"/>
  <c r="H31"/>
  <c r="E30"/>
  <c r="G28"/>
  <c r="H26"/>
  <c r="E25"/>
  <c r="G23"/>
  <c r="D22"/>
  <c r="F20"/>
  <c r="H18"/>
  <c r="E17"/>
  <c r="H35"/>
  <c r="D32"/>
  <c r="H28"/>
  <c r="F25"/>
  <c r="E22"/>
  <c r="D19"/>
  <c r="F36"/>
  <c r="E29"/>
  <c r="G22"/>
  <c r="D7"/>
  <c r="E38" s="1"/>
  <c r="D30"/>
  <c r="F23"/>
  <c r="D17"/>
  <c r="E36"/>
  <c r="F31"/>
  <c r="E28"/>
  <c r="H24"/>
  <c r="G21"/>
  <c r="F18"/>
  <c r="H34"/>
  <c r="D28"/>
  <c r="F21"/>
  <c r="F34"/>
  <c r="D21"/>
  <c r="F28"/>
  <c r="G35"/>
  <c r="D31"/>
  <c r="H27"/>
  <c r="F24"/>
  <c r="E21"/>
  <c r="D18"/>
  <c r="H33"/>
  <c r="E27"/>
  <c r="G20"/>
  <c r="F32"/>
  <c r="F19"/>
  <c r="G26"/>
  <c r="H29"/>
  <c r="E23"/>
  <c r="D16"/>
  <c r="G24"/>
  <c r="G27"/>
  <c r="H21"/>
  <c r="G33"/>
  <c r="F26"/>
  <c r="D20"/>
  <c r="E31"/>
  <c r="E18"/>
  <c r="F35"/>
  <c r="H27" i="608"/>
  <c r="H36"/>
  <c r="D30"/>
  <c r="G25"/>
  <c r="E31"/>
  <c r="E20"/>
  <c r="E33"/>
  <c r="G24"/>
  <c r="G33"/>
  <c r="H26"/>
  <c r="F20"/>
  <c r="D32"/>
  <c r="D19"/>
  <c r="F36"/>
  <c r="D31"/>
  <c r="G20"/>
  <c r="H31"/>
  <c r="E25"/>
  <c r="H18"/>
  <c r="H28"/>
  <c r="F35"/>
  <c r="E29"/>
  <c r="G19"/>
  <c r="G28"/>
  <c r="H35"/>
  <c r="H21"/>
  <c r="H17"/>
  <c r="G35"/>
  <c r="D22"/>
  <c r="E22"/>
  <c r="D7"/>
  <c r="E38" s="1"/>
  <c r="H35" i="611"/>
  <c r="H33"/>
  <c r="D32"/>
  <c r="F30"/>
  <c r="H28"/>
  <c r="E27"/>
  <c r="F25"/>
  <c r="H23"/>
  <c r="E22"/>
  <c r="G20"/>
  <c r="D19"/>
  <c r="F17"/>
  <c r="E36"/>
  <c r="E32"/>
  <c r="D29"/>
  <c r="G25"/>
  <c r="F22"/>
  <c r="E19"/>
  <c r="G35"/>
  <c r="G28"/>
  <c r="D22"/>
  <c r="G36"/>
  <c r="F29"/>
  <c r="H22"/>
  <c r="D9"/>
  <c r="F35"/>
  <c r="F33"/>
  <c r="G31"/>
  <c r="D30"/>
  <c r="F28"/>
  <c r="G26"/>
  <c r="D25"/>
  <c r="F23"/>
  <c r="H21"/>
  <c r="E20"/>
  <c r="G18"/>
  <c r="D17"/>
  <c r="E35"/>
  <c r="F31"/>
  <c r="E28"/>
  <c r="H24"/>
  <c r="G21"/>
  <c r="F18"/>
  <c r="G33"/>
  <c r="H26"/>
  <c r="F20"/>
  <c r="G34"/>
  <c r="H27"/>
  <c r="E21"/>
  <c r="H36"/>
  <c r="H32"/>
  <c r="G29"/>
  <c r="E26"/>
  <c r="D23"/>
  <c r="H19"/>
  <c r="D13"/>
  <c r="G30"/>
  <c r="D24"/>
  <c r="G17"/>
  <c r="E25"/>
  <c r="G32"/>
  <c r="G19"/>
  <c r="F36"/>
  <c r="F32"/>
  <c r="E29"/>
  <c r="H25"/>
  <c r="G22"/>
  <c r="F19"/>
  <c r="D7"/>
  <c r="E38" s="1"/>
  <c r="H29"/>
  <c r="E23"/>
  <c r="D16"/>
  <c r="G23"/>
  <c r="D31"/>
  <c r="D18"/>
  <c r="H30"/>
  <c r="E24"/>
  <c r="H17"/>
  <c r="F26"/>
  <c r="E30"/>
  <c r="F24"/>
  <c r="F34"/>
  <c r="G27"/>
  <c r="D21"/>
  <c r="E33"/>
  <c r="D20"/>
  <c r="E17"/>
  <c r="G36" i="616"/>
  <c r="E34"/>
  <c r="H31"/>
  <c r="F29"/>
  <c r="F27"/>
  <c r="E25"/>
  <c r="H22"/>
  <c r="H20"/>
  <c r="H18"/>
  <c r="D9"/>
  <c r="H32"/>
  <c r="H28"/>
  <c r="H23"/>
  <c r="H19"/>
  <c r="F35"/>
  <c r="D25"/>
  <c r="D17"/>
  <c r="E29"/>
  <c r="F19"/>
  <c r="E36"/>
  <c r="G33"/>
  <c r="D31"/>
  <c r="D29"/>
  <c r="H26"/>
  <c r="F24"/>
  <c r="F22"/>
  <c r="F20"/>
  <c r="D18"/>
  <c r="H36"/>
  <c r="D32"/>
  <c r="E27"/>
  <c r="D23"/>
  <c r="D19"/>
  <c r="G31"/>
  <c r="F23"/>
  <c r="F36"/>
  <c r="H25"/>
  <c r="H17"/>
  <c r="G32"/>
  <c r="G28"/>
  <c r="D24"/>
  <c r="G19"/>
  <c r="H35"/>
  <c r="E26"/>
  <c r="F17"/>
  <c r="H21"/>
  <c r="E24"/>
  <c r="E35"/>
  <c r="E28"/>
  <c r="G21"/>
  <c r="H34"/>
  <c r="F21"/>
  <c r="E20"/>
  <c r="E32"/>
  <c r="H27"/>
  <c r="G23"/>
  <c r="E19"/>
  <c r="H33"/>
  <c r="F25"/>
  <c r="D13"/>
  <c r="G18"/>
  <c r="G22"/>
  <c r="E33"/>
  <c r="F26"/>
  <c r="D20"/>
  <c r="E31"/>
  <c r="E18"/>
  <c r="F34"/>
  <c r="G34"/>
  <c r="G25"/>
  <c r="E17"/>
  <c r="G20"/>
  <c r="H30"/>
  <c r="H29"/>
  <c r="D16"/>
  <c r="G26"/>
  <c r="E30"/>
  <c r="E21"/>
  <c r="G29"/>
  <c r="F28"/>
  <c r="E23"/>
  <c r="G24"/>
  <c r="D21"/>
  <c r="G23" i="182"/>
  <c r="H23"/>
  <c r="E17"/>
  <c r="G30"/>
  <c r="D18"/>
  <c r="G31"/>
  <c r="G33"/>
  <c r="H36"/>
  <c r="F22"/>
  <c r="H20"/>
  <c r="E35"/>
  <c r="G33" i="321"/>
  <c r="D17"/>
  <c r="E32"/>
  <c r="E24"/>
  <c r="F36"/>
  <c r="F28"/>
  <c r="F20"/>
  <c r="D19"/>
  <c r="G29"/>
  <c r="E19"/>
  <c r="H28"/>
  <c r="H17"/>
  <c r="G35"/>
  <c r="E25"/>
  <c r="H34"/>
  <c r="H23"/>
  <c r="D32"/>
  <c r="D18"/>
  <c r="E30"/>
  <c r="E22"/>
  <c r="F34"/>
  <c r="F26"/>
  <c r="F18"/>
  <c r="D16"/>
  <c r="E27"/>
  <c r="H36"/>
  <c r="H25"/>
  <c r="D21"/>
  <c r="E33"/>
  <c r="G22"/>
  <c r="H31"/>
  <c r="F21"/>
  <c r="E36"/>
  <c r="E20"/>
  <c r="F24"/>
  <c r="E35"/>
  <c r="H33"/>
  <c r="D22"/>
  <c r="G19"/>
  <c r="H18"/>
  <c r="H21"/>
  <c r="D28"/>
  <c r="E34"/>
  <c r="E18"/>
  <c r="F22"/>
  <c r="G32"/>
  <c r="F31"/>
  <c r="D20"/>
  <c r="E17"/>
  <c r="D7"/>
  <c r="E38" s="1"/>
  <c r="D25"/>
  <c r="G28"/>
  <c r="G23"/>
  <c r="D23"/>
  <c r="F32"/>
  <c r="G24"/>
  <c r="G30"/>
  <c r="G17"/>
  <c r="E28"/>
  <c r="D30"/>
  <c r="F23"/>
  <c r="F29"/>
  <c r="H22"/>
  <c r="G26"/>
  <c r="F25"/>
  <c r="E31"/>
  <c r="H29"/>
  <c r="F17"/>
  <c r="D13"/>
  <c r="H18" i="349"/>
  <c r="H26"/>
  <c r="H34"/>
  <c r="F24"/>
  <c r="F32"/>
  <c r="D20"/>
  <c r="F17"/>
  <c r="F25"/>
  <c r="F33"/>
  <c r="H27" i="321"/>
  <c r="F35"/>
  <c r="D24"/>
  <c r="E21"/>
  <c r="D30" i="182"/>
  <c r="G25" i="325"/>
  <c r="H28" i="337"/>
  <c r="E32" i="345"/>
  <c r="F23" i="318"/>
  <c r="H26" i="313"/>
  <c r="G33" i="333"/>
  <c r="G23" i="313"/>
  <c r="F31"/>
  <c r="D31" i="318"/>
  <c r="G34" i="325"/>
  <c r="E20"/>
  <c r="H25" i="329"/>
  <c r="D21" i="333"/>
  <c r="G28"/>
  <c r="F34" i="337"/>
  <c r="H19"/>
  <c r="G36" i="341"/>
  <c r="F30" i="345"/>
  <c r="F36" i="313"/>
  <c r="D21" i="318"/>
  <c r="H28" i="329"/>
  <c r="G24" i="318"/>
  <c r="E24" i="325"/>
  <c r="D28" i="333"/>
  <c r="E18" i="337"/>
  <c r="H36" i="341"/>
  <c r="E25" i="345"/>
  <c r="F24"/>
  <c r="G29"/>
  <c r="H29"/>
  <c r="F33"/>
  <c r="F17"/>
  <c r="H32"/>
  <c r="D20"/>
  <c r="D17" i="333"/>
  <c r="H35"/>
  <c r="H31"/>
  <c r="H29" i="325"/>
  <c r="F17"/>
  <c r="D7"/>
  <c r="E38" s="1"/>
  <c r="G29"/>
  <c r="G23" i="318"/>
  <c r="H23"/>
  <c r="F24" i="329"/>
  <c r="E26" i="313"/>
  <c r="G25" i="318"/>
  <c r="H24" i="329"/>
  <c r="G33" i="313"/>
  <c r="E19"/>
  <c r="H26" i="318"/>
  <c r="D25" i="325"/>
  <c r="E30"/>
  <c r="H35" i="329"/>
  <c r="F21"/>
  <c r="D20" i="333"/>
  <c r="E24" i="337"/>
  <c r="H29"/>
  <c r="F17" i="341"/>
  <c r="H23" i="333"/>
  <c r="E26" i="345"/>
  <c r="G35" i="313"/>
  <c r="F27"/>
  <c r="D20" i="325"/>
  <c r="G17" i="329"/>
  <c r="G24" i="333"/>
  <c r="D28" i="341"/>
  <c r="F30"/>
  <c r="E20"/>
  <c r="H33"/>
  <c r="G26" i="337"/>
  <c r="G22"/>
  <c r="G34"/>
  <c r="D18" i="329"/>
  <c r="F18"/>
  <c r="D28" i="313"/>
  <c r="H32" i="321"/>
  <c r="G21" i="325"/>
  <c r="G27"/>
  <c r="D21" i="329"/>
  <c r="E25" i="341"/>
  <c r="G21" i="337"/>
  <c r="H27" i="313"/>
  <c r="E28" i="337"/>
  <c r="F29" i="341"/>
  <c r="F21" i="325"/>
  <c r="D9" i="579"/>
  <c r="G17"/>
  <c r="E23" i="321"/>
  <c r="D28" i="616"/>
  <c r="G22" i="608"/>
  <c r="G23"/>
  <c r="G24" i="596"/>
  <c r="D7" i="592"/>
  <c r="E38" s="1"/>
  <c r="D22"/>
  <c r="D19" i="579"/>
  <c r="G33"/>
  <c r="D20"/>
  <c r="D32" i="571"/>
  <c r="E17" i="341"/>
  <c r="E32" i="182"/>
  <c r="D19" i="357"/>
  <c r="D28"/>
  <c r="G21" i="321"/>
  <c r="D26"/>
  <c r="H28" i="353"/>
  <c r="F22" i="313"/>
  <c r="H18" i="611"/>
  <c r="E34"/>
  <c r="D28"/>
  <c r="F33" i="604"/>
  <c r="F30"/>
  <c r="D26"/>
  <c r="G18" i="600"/>
  <c r="F26"/>
  <c r="F21" i="588"/>
  <c r="E35"/>
  <c r="F20" i="583"/>
  <c r="H33" i="575"/>
  <c r="H20" i="571"/>
  <c r="E22" i="616"/>
  <c r="D26"/>
  <c r="G21" i="608"/>
  <c r="E27" i="349"/>
  <c r="D23" i="313"/>
  <c r="E25"/>
  <c r="H32" i="318"/>
  <c r="F18"/>
  <c r="E36" i="325"/>
  <c r="G21" i="329"/>
  <c r="F27"/>
  <c r="D25" i="333"/>
  <c r="E30" i="337"/>
  <c r="H35"/>
  <c r="F23" i="341"/>
  <c r="D7" i="345"/>
  <c r="E38" s="1"/>
  <c r="E34"/>
  <c r="E27" i="318"/>
  <c r="H27" i="325"/>
  <c r="F35" i="313"/>
  <c r="H26" i="325"/>
  <c r="E27" i="329"/>
  <c r="H20" i="333"/>
  <c r="F19" i="341"/>
  <c r="E29" i="345"/>
  <c r="F32"/>
  <c r="G33"/>
  <c r="G17"/>
  <c r="D28"/>
  <c r="F21"/>
  <c r="H36"/>
  <c r="H20"/>
  <c r="G19" i="333"/>
  <c r="F24"/>
  <c r="F20"/>
  <c r="D31"/>
  <c r="E27" i="325"/>
  <c r="E29"/>
  <c r="E19"/>
  <c r="E29" i="318"/>
  <c r="E33"/>
  <c r="F31" i="325"/>
  <c r="G23" i="341"/>
  <c r="H19" i="318"/>
  <c r="G34" i="345"/>
  <c r="D7" i="318"/>
  <c r="E38" s="1"/>
  <c r="G36" i="329"/>
  <c r="F29" i="337"/>
  <c r="E35" i="313"/>
  <c r="G22" i="318"/>
  <c r="F28"/>
  <c r="D32" i="325"/>
  <c r="G31" i="329"/>
  <c r="E17"/>
  <c r="F25" i="333"/>
  <c r="D17" i="337"/>
  <c r="G25"/>
  <c r="F33" i="341"/>
  <c r="H18"/>
  <c r="D32" i="333"/>
  <c r="F18" i="341"/>
  <c r="E29" i="337"/>
  <c r="E29" i="313"/>
  <c r="E18" i="318"/>
  <c r="F20" i="325"/>
  <c r="F27" i="333"/>
  <c r="G27" i="337"/>
  <c r="H28" i="341"/>
  <c r="G35"/>
  <c r="F32"/>
  <c r="H21"/>
  <c r="D30"/>
  <c r="F31" i="337"/>
  <c r="G18"/>
  <c r="F26" i="329"/>
  <c r="D20"/>
  <c r="D17"/>
  <c r="D19" i="313"/>
  <c r="H24"/>
  <c r="D19" i="325"/>
  <c r="D16" i="337"/>
  <c r="F21" i="333"/>
  <c r="H32" i="329"/>
  <c r="F25"/>
  <c r="D22" i="318"/>
  <c r="G29" i="333"/>
  <c r="F24" i="313"/>
  <c r="F29" i="579"/>
  <c r="G30"/>
  <c r="F27" i="321"/>
  <c r="F33" i="616"/>
  <c r="F31"/>
  <c r="E17" i="608"/>
  <c r="G27" i="596"/>
  <c r="H29"/>
  <c r="H35" i="592"/>
  <c r="F36" i="579"/>
  <c r="H26"/>
  <c r="E31"/>
  <c r="D19" i="571"/>
  <c r="G33"/>
  <c r="D31" i="349"/>
  <c r="H20" i="325"/>
  <c r="H29" i="357"/>
  <c r="D9"/>
  <c r="D13"/>
  <c r="H20" i="321"/>
  <c r="E26"/>
  <c r="D7" i="353"/>
  <c r="E38" s="1"/>
  <c r="D26" i="611"/>
  <c r="F27"/>
  <c r="G24"/>
  <c r="E20" i="604"/>
  <c r="H23"/>
  <c r="H22"/>
  <c r="D21" i="600"/>
  <c r="D20"/>
  <c r="D21" i="588"/>
  <c r="E28"/>
  <c r="D32" i="583"/>
  <c r="D13" i="575"/>
  <c r="D25" i="571"/>
  <c r="D30" i="616"/>
  <c r="D22"/>
  <c r="H25" i="608"/>
  <c r="G34" i="603"/>
  <c r="E26"/>
  <c r="G18" i="599"/>
  <c r="E21" i="591"/>
  <c r="G19" i="619"/>
  <c r="D24"/>
  <c r="D23"/>
  <c r="E30" i="607"/>
  <c r="D29"/>
  <c r="D29" i="312"/>
  <c r="F22"/>
  <c r="D20"/>
  <c r="D25"/>
  <c r="D13"/>
  <c r="E29"/>
  <c r="G26"/>
  <c r="E27"/>
  <c r="E19"/>
  <c r="H27" i="316"/>
  <c r="D18"/>
  <c r="G19"/>
  <c r="F28"/>
  <c r="H30"/>
  <c r="G20"/>
  <c r="F18"/>
  <c r="G33"/>
  <c r="G17" i="324"/>
  <c r="E18"/>
  <c r="E29"/>
  <c r="D28"/>
  <c r="H24"/>
  <c r="D9"/>
  <c r="H20"/>
  <c r="G18"/>
  <c r="E17"/>
  <c r="G26"/>
  <c r="E31"/>
  <c r="D31"/>
  <c r="F31"/>
  <c r="F30"/>
  <c r="F36" i="328"/>
  <c r="G25"/>
  <c r="G22"/>
  <c r="D32"/>
  <c r="F19"/>
  <c r="H19"/>
  <c r="D18"/>
  <c r="F20"/>
  <c r="H33"/>
  <c r="D25"/>
  <c r="H31"/>
  <c r="D23"/>
  <c r="E35"/>
  <c r="D21" i="332"/>
  <c r="F21"/>
  <c r="H30"/>
  <c r="D19"/>
  <c r="H27"/>
  <c r="E25"/>
  <c r="G36"/>
  <c r="E20"/>
  <c r="G30"/>
  <c r="G24"/>
  <c r="E26" i="336"/>
  <c r="G35"/>
  <c r="H27"/>
  <c r="F36"/>
  <c r="E30"/>
  <c r="D31"/>
  <c r="F32"/>
  <c r="G25"/>
  <c r="D30"/>
  <c r="F28"/>
  <c r="G21"/>
  <c r="H28"/>
  <c r="D23" i="340"/>
  <c r="E30"/>
  <c r="F22"/>
  <c r="G21"/>
  <c r="G32"/>
  <c r="F23"/>
  <c r="H21"/>
  <c r="D9"/>
  <c r="D29"/>
  <c r="E20"/>
  <c r="D21"/>
  <c r="H31"/>
  <c r="G24"/>
  <c r="G33"/>
  <c r="D24"/>
  <c r="G21" i="344"/>
  <c r="H31"/>
  <c r="E27"/>
  <c r="F24"/>
  <c r="G23"/>
  <c r="H35"/>
  <c r="E35"/>
  <c r="E36"/>
  <c r="G32"/>
  <c r="D24" i="352"/>
  <c r="D17"/>
  <c r="G32"/>
  <c r="E28"/>
  <c r="F23"/>
  <c r="F34"/>
  <c r="H25"/>
  <c r="F29"/>
  <c r="D29"/>
  <c r="D22"/>
  <c r="E22"/>
  <c r="D30"/>
  <c r="E27"/>
  <c r="D9"/>
  <c r="G35"/>
  <c r="E29"/>
  <c r="G17" i="570"/>
  <c r="F26"/>
  <c r="F34"/>
  <c r="D23"/>
  <c r="F21"/>
  <c r="E17"/>
  <c r="F36" i="574"/>
  <c r="E26"/>
  <c r="D29"/>
  <c r="G32"/>
  <c r="G19"/>
  <c r="E36" i="578"/>
  <c r="G35"/>
  <c r="H33"/>
  <c r="H23"/>
  <c r="E28"/>
  <c r="G18"/>
  <c r="D9" i="582"/>
  <c r="G27"/>
  <c r="E33"/>
  <c r="D26"/>
  <c r="H29"/>
  <c r="E28"/>
  <c r="E29"/>
  <c r="G28" i="587"/>
  <c r="H30"/>
  <c r="F19"/>
  <c r="E30"/>
  <c r="H35" i="591"/>
  <c r="H17"/>
  <c r="G33"/>
  <c r="F35"/>
  <c r="H21"/>
  <c r="G21"/>
  <c r="E27"/>
  <c r="E23"/>
  <c r="D30"/>
  <c r="D17"/>
  <c r="H27"/>
  <c r="E26"/>
  <c r="E35"/>
  <c r="E18"/>
  <c r="H24"/>
  <c r="D30" i="595"/>
  <c r="D21"/>
  <c r="H29"/>
  <c r="G28"/>
  <c r="H36"/>
  <c r="D23"/>
  <c r="H24"/>
  <c r="E21"/>
  <c r="F36"/>
  <c r="E27"/>
  <c r="G18"/>
  <c r="D24"/>
  <c r="E17"/>
  <c r="E31"/>
  <c r="E18"/>
  <c r="G33"/>
  <c r="F34"/>
  <c r="D17"/>
  <c r="D31"/>
  <c r="G29"/>
  <c r="H26"/>
  <c r="G31"/>
  <c r="E33"/>
  <c r="G19"/>
  <c r="G24"/>
  <c r="H27"/>
  <c r="E25" i="599"/>
  <c r="G24"/>
  <c r="F27"/>
  <c r="H26"/>
  <c r="D25"/>
  <c r="E28"/>
  <c r="G28"/>
  <c r="E17"/>
  <c r="H32"/>
  <c r="H19"/>
  <c r="G17"/>
  <c r="F33"/>
  <c r="E20"/>
  <c r="F18"/>
  <c r="E18"/>
  <c r="G31"/>
  <c r="G34"/>
  <c r="G30"/>
  <c r="G26"/>
  <c r="G35"/>
  <c r="H25" i="603"/>
  <c r="E34"/>
  <c r="H20"/>
  <c r="H18"/>
  <c r="H36"/>
  <c r="G29"/>
  <c r="D23"/>
  <c r="D13"/>
  <c r="H24"/>
  <c r="H26"/>
  <c r="E21"/>
  <c r="F34"/>
  <c r="D21"/>
  <c r="G30"/>
  <c r="G17"/>
  <c r="G32"/>
  <c r="H34"/>
  <c r="D28"/>
  <c r="F21"/>
  <c r="E35"/>
  <c r="G21"/>
  <c r="F20"/>
  <c r="D29"/>
  <c r="F19"/>
  <c r="H31"/>
  <c r="H32"/>
  <c r="H19"/>
  <c r="F18"/>
  <c r="E23"/>
  <c r="D7"/>
  <c r="E38" s="1"/>
  <c r="E25"/>
  <c r="E31"/>
  <c r="E18"/>
  <c r="G33"/>
  <c r="F35" i="607"/>
  <c r="G31"/>
  <c r="F28"/>
  <c r="D25"/>
  <c r="H21"/>
  <c r="G18"/>
  <c r="E35"/>
  <c r="E28"/>
  <c r="G21"/>
  <c r="G34"/>
  <c r="E21"/>
  <c r="G28"/>
  <c r="H33"/>
  <c r="F30"/>
  <c r="E27"/>
  <c r="H23"/>
  <c r="G20"/>
  <c r="F17"/>
  <c r="E32"/>
  <c r="G25"/>
  <c r="E19"/>
  <c r="F29"/>
  <c r="D9"/>
  <c r="G23"/>
  <c r="D30"/>
  <c r="F23"/>
  <c r="D17"/>
  <c r="H24"/>
  <c r="H27"/>
  <c r="D22"/>
  <c r="H35"/>
  <c r="H28"/>
  <c r="E22"/>
  <c r="E36"/>
  <c r="F22"/>
  <c r="H22"/>
  <c r="E17"/>
  <c r="F18" i="612"/>
  <c r="G30"/>
  <c r="D24"/>
  <c r="G17"/>
  <c r="E26"/>
  <c r="H30"/>
  <c r="G26"/>
  <c r="G32"/>
  <c r="D26"/>
  <c r="G19"/>
  <c r="F30"/>
  <c r="F17"/>
  <c r="F35"/>
  <c r="H35"/>
  <c r="E36"/>
  <c r="D29"/>
  <c r="F22"/>
  <c r="H36"/>
  <c r="D23"/>
  <c r="E24"/>
  <c r="E20"/>
  <c r="D31"/>
  <c r="F24"/>
  <c r="D18"/>
  <c r="E27"/>
  <c r="F32"/>
  <c r="F28"/>
  <c r="E34"/>
  <c r="H20"/>
  <c r="H19"/>
  <c r="G36"/>
  <c r="H22"/>
  <c r="H23"/>
  <c r="H21"/>
  <c r="E32"/>
  <c r="E19"/>
  <c r="D13"/>
  <c r="G34"/>
  <c r="E21"/>
  <c r="G20"/>
  <c r="F34" i="615"/>
  <c r="G27"/>
  <c r="D21"/>
  <c r="E33"/>
  <c r="D20"/>
  <c r="F32"/>
  <c r="H25"/>
  <c r="F19"/>
  <c r="H29"/>
  <c r="H21"/>
  <c r="E24"/>
  <c r="F26"/>
  <c r="F24"/>
  <c r="H18"/>
  <c r="E31"/>
  <c r="G24"/>
  <c r="E18"/>
  <c r="F27"/>
  <c r="G32"/>
  <c r="H26"/>
  <c r="D19"/>
  <c r="F36"/>
  <c r="G22"/>
  <c r="E23"/>
  <c r="D18"/>
  <c r="H36"/>
  <c r="G29"/>
  <c r="D23"/>
  <c r="D13"/>
  <c r="D24"/>
  <c r="D26"/>
  <c r="F20"/>
  <c r="H34" i="619"/>
  <c r="E31"/>
  <c r="D28"/>
  <c r="G24"/>
  <c r="F21"/>
  <c r="E18"/>
  <c r="E34"/>
  <c r="F27"/>
  <c r="H20"/>
  <c r="H31"/>
  <c r="H18"/>
  <c r="D26"/>
  <c r="F33"/>
  <c r="D30"/>
  <c r="G26"/>
  <c r="F23"/>
  <c r="E20"/>
  <c r="D17"/>
  <c r="F31"/>
  <c r="H24"/>
  <c r="F18"/>
  <c r="H26"/>
  <c r="G34"/>
  <c r="E21"/>
  <c r="F35"/>
  <c r="F28"/>
  <c r="H21"/>
  <c r="E35"/>
  <c r="G21"/>
  <c r="F20"/>
  <c r="H32"/>
  <c r="E26"/>
  <c r="H19"/>
  <c r="G30"/>
  <c r="G17"/>
  <c r="G32"/>
  <c r="G21" i="319"/>
  <c r="H27"/>
  <c r="F17"/>
  <c r="H27" i="353"/>
  <c r="H19" i="357"/>
  <c r="G35" i="349"/>
  <c r="G31"/>
  <c r="G27"/>
  <c r="G23"/>
  <c r="E36" i="353"/>
  <c r="E32"/>
  <c r="E28"/>
  <c r="E24"/>
  <c r="E20"/>
  <c r="E36" i="357"/>
  <c r="E32"/>
  <c r="E28"/>
  <c r="E24"/>
  <c r="H31" i="353"/>
  <c r="H21"/>
  <c r="D16"/>
  <c r="D23"/>
  <c r="H18" i="355"/>
  <c r="H32"/>
  <c r="D16"/>
  <c r="H27" i="354"/>
  <c r="E17"/>
  <c r="D25"/>
  <c r="F20" i="355"/>
  <c r="E26"/>
  <c r="E27" i="354"/>
  <c r="D26" i="315"/>
  <c r="F33"/>
  <c r="E33"/>
  <c r="F31"/>
  <c r="E28"/>
  <c r="F21"/>
  <c r="H21"/>
  <c r="E29"/>
  <c r="H26"/>
  <c r="G26"/>
  <c r="D24"/>
  <c r="G21"/>
  <c r="D30"/>
  <c r="H33"/>
  <c r="D21"/>
  <c r="F29"/>
  <c r="F19"/>
  <c r="H24"/>
  <c r="G20"/>
  <c r="G34" i="327"/>
  <c r="H28"/>
  <c r="E35"/>
  <c r="G24"/>
  <c r="E20" i="335"/>
  <c r="F30"/>
  <c r="H24"/>
  <c r="D31" i="343"/>
  <c r="F20"/>
  <c r="E27"/>
  <c r="G29"/>
  <c r="E31"/>
  <c r="D16"/>
  <c r="F32"/>
  <c r="G21" i="351"/>
  <c r="F22"/>
  <c r="D16"/>
  <c r="E31"/>
  <c r="H30"/>
  <c r="F18"/>
  <c r="E29"/>
  <c r="E23"/>
  <c r="E33"/>
  <c r="D22" i="311"/>
  <c r="D31"/>
  <c r="G33"/>
  <c r="E24"/>
  <c r="E17"/>
  <c r="H31"/>
  <c r="F25"/>
  <c r="H17"/>
  <c r="E36"/>
  <c r="G25"/>
  <c r="E19"/>
  <c r="H33"/>
  <c r="F26"/>
  <c r="H19"/>
  <c r="E31"/>
  <c r="D7"/>
  <c r="E38" s="1"/>
  <c r="F23"/>
  <c r="D21"/>
  <c r="E20"/>
  <c r="F28"/>
  <c r="D29" i="322"/>
  <c r="D16"/>
  <c r="E33"/>
  <c r="G25"/>
  <c r="G18"/>
  <c r="H31"/>
  <c r="H24"/>
  <c r="F17"/>
  <c r="D23"/>
  <c r="G34"/>
  <c r="G27"/>
  <c r="G20"/>
  <c r="F33"/>
  <c r="H26"/>
  <c r="F19"/>
  <c r="D19"/>
  <c r="G23"/>
  <c r="H29"/>
  <c r="D32"/>
  <c r="E29"/>
  <c r="F35"/>
  <c r="F21"/>
  <c r="D29" i="326"/>
  <c r="D22"/>
  <c r="D21"/>
  <c r="D7"/>
  <c r="E38" s="1"/>
  <c r="G33"/>
  <c r="E30"/>
  <c r="E26"/>
  <c r="E23"/>
  <c r="G19"/>
  <c r="H35"/>
  <c r="F32"/>
  <c r="F29"/>
  <c r="F25"/>
  <c r="H21"/>
  <c r="F18"/>
  <c r="D26"/>
  <c r="D23"/>
  <c r="D17"/>
  <c r="E34"/>
  <c r="E31"/>
  <c r="G27"/>
  <c r="G23"/>
  <c r="E20"/>
  <c r="E17"/>
  <c r="F33"/>
  <c r="H29"/>
  <c r="F26"/>
  <c r="F22"/>
  <c r="F19"/>
  <c r="D16"/>
  <c r="E33"/>
  <c r="G25"/>
  <c r="E18"/>
  <c r="H31"/>
  <c r="F24"/>
  <c r="F17"/>
  <c r="D25"/>
  <c r="G35"/>
  <c r="E28"/>
  <c r="E21"/>
  <c r="F34"/>
  <c r="F27"/>
  <c r="H19"/>
  <c r="D24" i="330"/>
  <c r="D22"/>
  <c r="D20"/>
  <c r="D13"/>
  <c r="G33"/>
  <c r="E30"/>
  <c r="G26"/>
  <c r="G22"/>
  <c r="G19"/>
  <c r="F36"/>
  <c r="F32"/>
  <c r="H28"/>
  <c r="H25"/>
  <c r="H21"/>
  <c r="F18"/>
  <c r="D29"/>
  <c r="D23"/>
  <c r="D17"/>
  <c r="G34"/>
  <c r="G30"/>
  <c r="G27"/>
  <c r="E24"/>
  <c r="E20"/>
  <c r="H36"/>
  <c r="H33"/>
  <c r="H29"/>
  <c r="F26"/>
  <c r="H22"/>
  <c r="H18"/>
  <c r="D18"/>
  <c r="G32"/>
  <c r="G25"/>
  <c r="G18"/>
  <c r="H31"/>
  <c r="F24"/>
  <c r="H17"/>
  <c r="D28"/>
  <c r="G35"/>
  <c r="E28"/>
  <c r="G21"/>
  <c r="F34"/>
  <c r="H26"/>
  <c r="F20"/>
  <c r="D31" i="334"/>
  <c r="D22"/>
  <c r="D16"/>
  <c r="G36"/>
  <c r="E33"/>
  <c r="E29"/>
  <c r="E26"/>
  <c r="G22"/>
  <c r="G18"/>
  <c r="F35"/>
  <c r="F32"/>
  <c r="F28"/>
  <c r="H24"/>
  <c r="F21"/>
  <c r="F17"/>
  <c r="D24"/>
  <c r="D20"/>
  <c r="D7"/>
  <c r="E38" s="1"/>
  <c r="E34"/>
  <c r="G30"/>
  <c r="G26"/>
  <c r="E23"/>
  <c r="E20"/>
  <c r="F36"/>
  <c r="H32"/>
  <c r="F29"/>
  <c r="F25"/>
  <c r="F22"/>
  <c r="H18"/>
  <c r="D21"/>
  <c r="E32"/>
  <c r="E25"/>
  <c r="E18"/>
  <c r="H30"/>
  <c r="F24"/>
  <c r="D25"/>
  <c r="G34"/>
  <c r="E28"/>
  <c r="G20"/>
  <c r="F33"/>
  <c r="H26"/>
  <c r="F19"/>
  <c r="D24" i="338"/>
  <c r="D30"/>
  <c r="D9"/>
  <c r="G35"/>
  <c r="G32"/>
  <c r="E29"/>
  <c r="E25"/>
  <c r="G21"/>
  <c r="G18"/>
  <c r="H34"/>
  <c r="F31"/>
  <c r="H27"/>
  <c r="H23"/>
  <c r="H20"/>
  <c r="F17"/>
  <c r="D32"/>
  <c r="D18"/>
  <c r="D7"/>
  <c r="E38" s="1"/>
  <c r="E33"/>
  <c r="G29"/>
  <c r="G26"/>
  <c r="G22"/>
  <c r="E19"/>
  <c r="H35"/>
  <c r="H31"/>
  <c r="H28"/>
  <c r="F25"/>
  <c r="F21"/>
  <c r="H17"/>
  <c r="D29"/>
  <c r="D19"/>
  <c r="G31"/>
  <c r="G24"/>
  <c r="E17"/>
  <c r="H30"/>
  <c r="F23"/>
  <c r="D20"/>
  <c r="G34"/>
  <c r="E27"/>
  <c r="G19"/>
  <c r="F33"/>
  <c r="H25"/>
  <c r="H18"/>
  <c r="D31" i="342"/>
  <c r="D30"/>
  <c r="D9"/>
  <c r="E36"/>
  <c r="E32"/>
  <c r="E29"/>
  <c r="G25"/>
  <c r="G21"/>
  <c r="E18"/>
  <c r="F35"/>
  <c r="F31"/>
  <c r="H27"/>
  <c r="F24"/>
  <c r="F20"/>
  <c r="F17"/>
  <c r="D22"/>
  <c r="D16"/>
  <c r="D7"/>
  <c r="E38" s="1"/>
  <c r="G33"/>
  <c r="G29"/>
  <c r="E26"/>
  <c r="E23"/>
  <c r="E19"/>
  <c r="H35"/>
  <c r="F32"/>
  <c r="F28"/>
  <c r="F25"/>
  <c r="H21"/>
  <c r="H17"/>
  <c r="D29"/>
  <c r="D21"/>
  <c r="G31"/>
  <c r="E24"/>
  <c r="G17"/>
  <c r="F30"/>
  <c r="F23"/>
  <c r="D23"/>
  <c r="E34"/>
  <c r="E27"/>
  <c r="E20"/>
  <c r="F33"/>
  <c r="H25"/>
  <c r="F19"/>
  <c r="F17" i="346"/>
  <c r="D16"/>
  <c r="G17"/>
  <c r="G19"/>
  <c r="G21"/>
  <c r="G23"/>
  <c r="G25"/>
  <c r="G27"/>
  <c r="G29"/>
  <c r="G31"/>
  <c r="G33"/>
  <c r="G35"/>
  <c r="H23"/>
  <c r="F19"/>
  <c r="F35"/>
  <c r="F18"/>
  <c r="F26"/>
  <c r="F34"/>
  <c r="D23"/>
  <c r="H20"/>
  <c r="H28"/>
  <c r="D26"/>
  <c r="D7"/>
  <c r="E38" s="1"/>
  <c r="F33"/>
  <c r="D18"/>
  <c r="E17"/>
  <c r="E19"/>
  <c r="E21"/>
  <c r="E23"/>
  <c r="E25"/>
  <c r="E27"/>
  <c r="E29"/>
  <c r="E31"/>
  <c r="E33"/>
  <c r="E35"/>
  <c r="H19"/>
  <c r="H35"/>
  <c r="F31"/>
  <c r="H36"/>
  <c r="F24"/>
  <c r="F32"/>
  <c r="D32"/>
  <c r="H18"/>
  <c r="H26"/>
  <c r="H34"/>
  <c r="D21"/>
  <c r="D24"/>
  <c r="G20"/>
  <c r="G24"/>
  <c r="G28"/>
  <c r="G32"/>
  <c r="G36"/>
  <c r="F23"/>
  <c r="F28"/>
  <c r="D9"/>
  <c r="H30"/>
  <c r="E20"/>
  <c r="E24"/>
  <c r="E28"/>
  <c r="E32"/>
  <c r="E36"/>
  <c r="H31"/>
  <c r="F22"/>
  <c r="D29"/>
  <c r="H24"/>
  <c r="D20"/>
  <c r="H18" i="350"/>
  <c r="D32"/>
  <c r="D16"/>
  <c r="D7"/>
  <c r="E38" s="1"/>
  <c r="G18"/>
  <c r="G21"/>
  <c r="E24"/>
  <c r="G26"/>
  <c r="G29"/>
  <c r="E32"/>
  <c r="G34"/>
  <c r="H21"/>
  <c r="H29"/>
  <c r="F17"/>
  <c r="F25"/>
  <c r="F33"/>
  <c r="D26"/>
  <c r="D20"/>
  <c r="D13"/>
  <c r="E18"/>
  <c r="G20"/>
  <c r="G23"/>
  <c r="E26"/>
  <c r="G28"/>
  <c r="G31"/>
  <c r="E34"/>
  <c r="G36"/>
  <c r="H19"/>
  <c r="H27"/>
  <c r="H35"/>
  <c r="F23"/>
  <c r="F31"/>
  <c r="H34"/>
  <c r="D30"/>
  <c r="G19"/>
  <c r="G24"/>
  <c r="E30"/>
  <c r="G35"/>
  <c r="H25"/>
  <c r="F21"/>
  <c r="D29"/>
  <c r="D17"/>
  <c r="G17"/>
  <c r="G22"/>
  <c r="E28"/>
  <c r="G33"/>
  <c r="H23"/>
  <c r="F19"/>
  <c r="F35"/>
  <c r="H30" i="354"/>
  <c r="H32"/>
  <c r="D30"/>
  <c r="D9"/>
  <c r="G18"/>
  <c r="E21"/>
  <c r="G23"/>
  <c r="G26"/>
  <c r="E29"/>
  <c r="G31"/>
  <c r="G34"/>
  <c r="F26"/>
  <c r="F34"/>
  <c r="H25"/>
  <c r="H33"/>
  <c r="F17"/>
  <c r="F25"/>
  <c r="H23"/>
  <c r="D22"/>
  <c r="D16"/>
  <c r="D7"/>
  <c r="E38" s="1"/>
  <c r="G17"/>
  <c r="G20"/>
  <c r="E23"/>
  <c r="G25"/>
  <c r="G28"/>
  <c r="E31"/>
  <c r="G33"/>
  <c r="G36"/>
  <c r="H22"/>
  <c r="F32"/>
  <c r="F22"/>
  <c r="H31"/>
  <c r="H36"/>
  <c r="F23"/>
  <c r="H21"/>
  <c r="H34"/>
  <c r="D29"/>
  <c r="D21"/>
  <c r="G19"/>
  <c r="E25"/>
  <c r="G30"/>
  <c r="G35"/>
  <c r="H18"/>
  <c r="F18"/>
  <c r="H17"/>
  <c r="D23"/>
  <c r="E19"/>
  <c r="G24"/>
  <c r="G29"/>
  <c r="E35"/>
  <c r="F36"/>
  <c r="H35"/>
  <c r="F21"/>
  <c r="H35" i="358"/>
  <c r="D21"/>
  <c r="F23"/>
  <c r="H17"/>
  <c r="H33"/>
  <c r="F24"/>
  <c r="F32"/>
  <c r="H20"/>
  <c r="H28"/>
  <c r="G35"/>
  <c r="F19"/>
  <c r="F35"/>
  <c r="H29"/>
  <c r="F22"/>
  <c r="F30"/>
  <c r="H18"/>
  <c r="H26"/>
  <c r="H34"/>
  <c r="H36"/>
  <c r="H25"/>
  <c r="F26"/>
  <c r="H22"/>
  <c r="D28"/>
  <c r="G21"/>
  <c r="G32"/>
  <c r="D30"/>
  <c r="E21"/>
  <c r="G31"/>
  <c r="D20"/>
  <c r="E23"/>
  <c r="G33"/>
  <c r="E33"/>
  <c r="G27"/>
  <c r="H21"/>
  <c r="F20"/>
  <c r="F36"/>
  <c r="H32"/>
  <c r="D26"/>
  <c r="E19"/>
  <c r="G29"/>
  <c r="D31"/>
  <c r="G18"/>
  <c r="E29"/>
  <c r="D22"/>
  <c r="G20"/>
  <c r="E31"/>
  <c r="D24"/>
  <c r="H35" i="572"/>
  <c r="H33"/>
  <c r="E27"/>
  <c r="G20"/>
  <c r="G32"/>
  <c r="G19"/>
  <c r="G17"/>
  <c r="D30"/>
  <c r="F23"/>
  <c r="D17"/>
  <c r="E25"/>
  <c r="D29"/>
  <c r="F18"/>
  <c r="G26"/>
  <c r="H31"/>
  <c r="E33"/>
  <c r="E23"/>
  <c r="F29"/>
  <c r="F25"/>
  <c r="F36"/>
  <c r="E29"/>
  <c r="G22"/>
  <c r="D7"/>
  <c r="E38" s="1"/>
  <c r="G23"/>
  <c r="G25"/>
  <c r="E28"/>
  <c r="E31"/>
  <c r="G24"/>
  <c r="E18"/>
  <c r="H27"/>
  <c r="E34"/>
  <c r="D16"/>
  <c r="F30"/>
  <c r="F17"/>
  <c r="G30"/>
  <c r="H35" i="576"/>
  <c r="H28"/>
  <c r="E22"/>
  <c r="G36"/>
  <c r="H22"/>
  <c r="E23"/>
  <c r="E19"/>
  <c r="G31"/>
  <c r="D25"/>
  <c r="G18"/>
  <c r="G28"/>
  <c r="E35"/>
  <c r="H20"/>
  <c r="F28"/>
  <c r="G35"/>
  <c r="G21"/>
  <c r="H30"/>
  <c r="E24"/>
  <c r="H17"/>
  <c r="H26"/>
  <c r="F31"/>
  <c r="E36"/>
  <c r="H32"/>
  <c r="E26"/>
  <c r="H19"/>
  <c r="D31"/>
  <c r="D18"/>
  <c r="G30"/>
  <c r="D16"/>
  <c r="G32"/>
  <c r="E27"/>
  <c r="D32"/>
  <c r="D19"/>
  <c r="D9"/>
  <c r="F32"/>
  <c r="H25"/>
  <c r="F19"/>
  <c r="E30"/>
  <c r="E17"/>
  <c r="F27"/>
  <c r="H34"/>
  <c r="D28"/>
  <c r="F21"/>
  <c r="G34"/>
  <c r="E21"/>
  <c r="D20"/>
  <c r="H33" i="580"/>
  <c r="H35"/>
  <c r="H28"/>
  <c r="E22"/>
  <c r="G36"/>
  <c r="H22"/>
  <c r="D24"/>
  <c r="F18"/>
  <c r="G31"/>
  <c r="D25"/>
  <c r="G18"/>
  <c r="G28"/>
  <c r="E36"/>
  <c r="D20"/>
  <c r="D32"/>
  <c r="D19"/>
  <c r="D9"/>
  <c r="F31"/>
  <c r="D26"/>
  <c r="H23"/>
  <c r="F32"/>
  <c r="H25"/>
  <c r="F19"/>
  <c r="E30"/>
  <c r="E17"/>
  <c r="F26"/>
  <c r="H34"/>
  <c r="D28"/>
  <c r="F21"/>
  <c r="G34"/>
  <c r="E21"/>
  <c r="H20"/>
  <c r="F35"/>
  <c r="H21"/>
  <c r="D22"/>
  <c r="F36" i="584"/>
  <c r="E29"/>
  <c r="G22"/>
  <c r="D7"/>
  <c r="E38" s="1"/>
  <c r="G23"/>
  <c r="G25"/>
  <c r="F18"/>
  <c r="E31"/>
  <c r="G24"/>
  <c r="E18"/>
  <c r="H27"/>
  <c r="E34"/>
  <c r="F26"/>
  <c r="H34"/>
  <c r="F21"/>
  <c r="E21"/>
  <c r="F33"/>
  <c r="G26"/>
  <c r="E20"/>
  <c r="H31"/>
  <c r="H18"/>
  <c r="E35"/>
  <c r="H33"/>
  <c r="E27"/>
  <c r="G20"/>
  <c r="G32"/>
  <c r="G19"/>
  <c r="G17"/>
  <c r="E19"/>
  <c r="G33"/>
  <c r="G27"/>
  <c r="H25"/>
  <c r="E30"/>
  <c r="F31"/>
  <c r="F35"/>
  <c r="F28"/>
  <c r="H21"/>
  <c r="G35"/>
  <c r="D22"/>
  <c r="F22"/>
  <c r="H35"/>
  <c r="H28"/>
  <c r="E22"/>
  <c r="G36"/>
  <c r="H22"/>
  <c r="D24"/>
  <c r="D16"/>
  <c r="H23" i="589"/>
  <c r="D26"/>
  <c r="D24"/>
  <c r="H25"/>
  <c r="E30"/>
  <c r="E32"/>
  <c r="F32"/>
  <c r="E17"/>
  <c r="G30"/>
  <c r="F29"/>
  <c r="F25"/>
  <c r="H36"/>
  <c r="G29"/>
  <c r="D23"/>
  <c r="D13"/>
  <c r="F24"/>
  <c r="F26"/>
  <c r="H20"/>
  <c r="D30"/>
  <c r="F23"/>
  <c r="D17"/>
  <c r="E25"/>
  <c r="E28"/>
  <c r="F22"/>
  <c r="F17"/>
  <c r="F35" i="593"/>
  <c r="H21"/>
  <c r="D22"/>
  <c r="H23"/>
  <c r="D26"/>
  <c r="E23"/>
  <c r="G35"/>
  <c r="F36"/>
  <c r="E29"/>
  <c r="G22"/>
  <c r="D7"/>
  <c r="E38" s="1"/>
  <c r="G23"/>
  <c r="G25"/>
  <c r="F18"/>
  <c r="E31"/>
  <c r="G24"/>
  <c r="E18"/>
  <c r="H27"/>
  <c r="E34"/>
  <c r="F26"/>
  <c r="E35"/>
  <c r="H31"/>
  <c r="G26"/>
  <c r="F17"/>
  <c r="H30"/>
  <c r="E24"/>
  <c r="H17"/>
  <c r="H26"/>
  <c r="E32"/>
  <c r="H24"/>
  <c r="H32"/>
  <c r="E26"/>
  <c r="H19"/>
  <c r="D31"/>
  <c r="D18"/>
  <c r="E33"/>
  <c r="H35" i="597"/>
  <c r="D30"/>
  <c r="F23"/>
  <c r="D19"/>
  <c r="G35"/>
  <c r="D26"/>
  <c r="E17"/>
  <c r="G21"/>
  <c r="D24"/>
  <c r="F30"/>
  <c r="H23"/>
  <c r="H19"/>
  <c r="G36"/>
  <c r="H26"/>
  <c r="H18"/>
  <c r="E23"/>
  <c r="G25"/>
  <c r="E27"/>
  <c r="F17"/>
  <c r="H22"/>
  <c r="E36"/>
  <c r="F22"/>
  <c r="D9"/>
  <c r="G33"/>
  <c r="D23"/>
  <c r="H30"/>
  <c r="E24"/>
  <c r="H17"/>
  <c r="H27"/>
  <c r="E33"/>
  <c r="F27"/>
  <c r="H32"/>
  <c r="E26"/>
  <c r="F33"/>
  <c r="F21"/>
  <c r="E30"/>
  <c r="H29"/>
  <c r="H36" i="601"/>
  <c r="G31"/>
  <c r="G27"/>
  <c r="D23"/>
  <c r="G18"/>
  <c r="G34"/>
  <c r="E25"/>
  <c r="D9"/>
  <c r="H20"/>
  <c r="G21"/>
  <c r="F33"/>
  <c r="E29"/>
  <c r="G24"/>
  <c r="E20"/>
  <c r="D7"/>
  <c r="E38" s="1"/>
  <c r="G28"/>
  <c r="G19"/>
  <c r="F27"/>
  <c r="E28"/>
  <c r="G29"/>
  <c r="D21"/>
  <c r="F29"/>
  <c r="D29"/>
  <c r="D32"/>
  <c r="F25"/>
  <c r="D19"/>
  <c r="H26"/>
  <c r="E32"/>
  <c r="H24"/>
  <c r="D24"/>
  <c r="H27"/>
  <c r="H19"/>
  <c r="F28"/>
  <c r="E31"/>
  <c r="G22"/>
  <c r="G32"/>
  <c r="E36"/>
  <c r="D20"/>
  <c r="H33"/>
  <c r="E27"/>
  <c r="G20"/>
  <c r="E30"/>
  <c r="E17"/>
  <c r="F31"/>
  <c r="F36" i="605"/>
  <c r="H33"/>
  <c r="G20"/>
  <c r="H26"/>
  <c r="H29"/>
  <c r="E24"/>
  <c r="G32"/>
  <c r="F31"/>
  <c r="D24"/>
  <c r="E27"/>
  <c r="G19"/>
  <c r="E32"/>
  <c r="E30"/>
  <c r="H25"/>
  <c r="H32"/>
  <c r="E26"/>
  <c r="H19"/>
  <c r="D31"/>
  <c r="D18"/>
  <c r="E34"/>
  <c r="F33"/>
  <c r="G26"/>
  <c r="E20"/>
  <c r="H31"/>
  <c r="H18"/>
  <c r="E36"/>
  <c r="H30"/>
  <c r="D26"/>
  <c r="H36" i="609"/>
  <c r="H35"/>
  <c r="D32"/>
  <c r="H28"/>
  <c r="F25"/>
  <c r="E22"/>
  <c r="D19"/>
  <c r="G36"/>
  <c r="F29"/>
  <c r="H22"/>
  <c r="D9"/>
  <c r="D24"/>
  <c r="H29"/>
  <c r="D16"/>
  <c r="F36"/>
  <c r="F32"/>
  <c r="E29"/>
  <c r="H25"/>
  <c r="G22"/>
  <c r="F19"/>
  <c r="D7"/>
  <c r="E38" s="1"/>
  <c r="E30"/>
  <c r="G23"/>
  <c r="E17"/>
  <c r="G25"/>
  <c r="F31"/>
  <c r="F18"/>
  <c r="H33"/>
  <c r="E27"/>
  <c r="G20"/>
  <c r="G32"/>
  <c r="G19"/>
  <c r="G17"/>
  <c r="F22"/>
  <c r="D22"/>
  <c r="G35"/>
  <c r="H21"/>
  <c r="F28"/>
  <c r="F35"/>
  <c r="F34"/>
  <c r="G27"/>
  <c r="D21"/>
  <c r="G33"/>
  <c r="F20"/>
  <c r="E19"/>
  <c r="H35" i="613"/>
  <c r="H36"/>
  <c r="H32"/>
  <c r="G29"/>
  <c r="E26"/>
  <c r="D23"/>
  <c r="H19"/>
  <c r="D13"/>
  <c r="D31"/>
  <c r="F24"/>
  <c r="D18"/>
  <c r="F26"/>
  <c r="E34"/>
  <c r="H20"/>
  <c r="F33"/>
  <c r="D30"/>
  <c r="G26"/>
  <c r="F23"/>
  <c r="E20"/>
  <c r="D17"/>
  <c r="H31"/>
  <c r="E25"/>
  <c r="H18"/>
  <c r="E28"/>
  <c r="E36"/>
  <c r="F22"/>
  <c r="G31"/>
  <c r="D25"/>
  <c r="G18"/>
  <c r="G28"/>
  <c r="E35"/>
  <c r="D29"/>
  <c r="E19"/>
  <c r="H24"/>
  <c r="G23"/>
  <c r="D7"/>
  <c r="E38" s="1"/>
  <c r="G22"/>
  <c r="E29"/>
  <c r="F36"/>
  <c r="H34"/>
  <c r="D28"/>
  <c r="F21"/>
  <c r="G34"/>
  <c r="E21"/>
  <c r="D20"/>
  <c r="F18"/>
  <c r="F20"/>
  <c r="G33"/>
  <c r="D21"/>
  <c r="G27"/>
  <c r="F34"/>
  <c r="F35" i="617"/>
  <c r="F34"/>
  <c r="H30"/>
  <c r="G27"/>
  <c r="E24"/>
  <c r="D21"/>
  <c r="H17"/>
  <c r="G33"/>
  <c r="H26"/>
  <c r="F20"/>
  <c r="E32"/>
  <c r="E19"/>
  <c r="H24"/>
  <c r="H34"/>
  <c r="E31"/>
  <c r="D28"/>
  <c r="G24"/>
  <c r="F21"/>
  <c r="E18"/>
  <c r="G34"/>
  <c r="H27"/>
  <c r="E21"/>
  <c r="E34"/>
  <c r="H20"/>
  <c r="F26"/>
  <c r="H32"/>
  <c r="E26"/>
  <c r="H19"/>
  <c r="D31"/>
  <c r="D18"/>
  <c r="E33"/>
  <c r="E23"/>
  <c r="G30"/>
  <c r="D26"/>
  <c r="F17"/>
  <c r="H23"/>
  <c r="F30"/>
  <c r="F36"/>
  <c r="E29"/>
  <c r="G22"/>
  <c r="D7"/>
  <c r="E38" s="1"/>
  <c r="G23"/>
  <c r="G25"/>
  <c r="F18"/>
  <c r="D16"/>
  <c r="D24"/>
  <c r="H22"/>
  <c r="G36"/>
  <c r="E22"/>
  <c r="H28"/>
  <c r="H35"/>
  <c r="H28" i="310"/>
  <c r="G19"/>
  <c r="G35"/>
  <c r="E18"/>
  <c r="E33"/>
  <c r="F19"/>
  <c r="H25"/>
  <c r="D16"/>
  <c r="G30"/>
  <c r="E30"/>
  <c r="F23"/>
  <c r="F34"/>
  <c r="H20"/>
  <c r="G27"/>
  <c r="E29"/>
  <c r="F22"/>
  <c r="H24"/>
  <c r="G34"/>
  <c r="F18"/>
  <c r="D25"/>
  <c r="D32"/>
  <c r="H21"/>
  <c r="F24"/>
  <c r="D29"/>
  <c r="F17"/>
  <c r="D31"/>
  <c r="G24"/>
  <c r="H30"/>
  <c r="F26"/>
  <c r="E21"/>
  <c r="H17"/>
  <c r="G23"/>
  <c r="F21"/>
  <c r="D18"/>
  <c r="G26"/>
  <c r="E31"/>
  <c r="D7"/>
  <c r="E38" s="1"/>
  <c r="H33"/>
  <c r="E23"/>
  <c r="E24"/>
  <c r="D21"/>
  <c r="F29"/>
  <c r="G28"/>
  <c r="H34"/>
  <c r="H18"/>
  <c r="H20" i="314"/>
  <c r="H33"/>
  <c r="G23"/>
  <c r="D24"/>
  <c r="D28"/>
  <c r="H29"/>
  <c r="G22"/>
  <c r="G35"/>
  <c r="E28"/>
  <c r="G19"/>
  <c r="D30"/>
  <c r="E22"/>
  <c r="E21"/>
  <c r="H18"/>
  <c r="G26"/>
  <c r="F22"/>
  <c r="H28"/>
  <c r="F34"/>
  <c r="D29"/>
  <c r="G24"/>
  <c r="H30"/>
  <c r="D18"/>
  <c r="E17"/>
  <c r="E30"/>
  <c r="D31"/>
  <c r="H36"/>
  <c r="E34"/>
  <c r="D7"/>
  <c r="E38" s="1"/>
  <c r="G18"/>
  <c r="E20"/>
  <c r="E18"/>
  <c r="F18"/>
  <c r="D16"/>
  <c r="D22"/>
  <c r="E32"/>
  <c r="G28"/>
  <c r="H34"/>
  <c r="F32" i="323"/>
  <c r="E27" i="327"/>
  <c r="H33" i="331"/>
  <c r="E34" i="335"/>
  <c r="H27"/>
  <c r="E20" i="339"/>
  <c r="F19"/>
  <c r="D19" i="323"/>
  <c r="H17" i="343"/>
  <c r="H36" i="323"/>
  <c r="G30" i="327"/>
  <c r="H23"/>
  <c r="E29" i="331"/>
  <c r="F17"/>
  <c r="G21" i="335"/>
  <c r="D28" i="339"/>
  <c r="H33"/>
  <c r="D32" i="343"/>
  <c r="H19"/>
  <c r="F34" i="355"/>
  <c r="E24" i="351"/>
  <c r="E18" i="347"/>
  <c r="E31" i="320"/>
  <c r="G22"/>
  <c r="G21"/>
  <c r="H33" i="347"/>
  <c r="G23"/>
  <c r="G35" i="355"/>
  <c r="G18" i="351"/>
  <c r="E31" i="347"/>
  <c r="H19" i="335"/>
  <c r="F20" i="315"/>
  <c r="F25"/>
  <c r="D19" i="347"/>
  <c r="F36" i="310"/>
  <c r="G22" i="323"/>
  <c r="G32" i="327"/>
  <c r="H25"/>
  <c r="G24" i="331"/>
  <c r="D13" i="335"/>
  <c r="F33"/>
  <c r="E31" i="339"/>
  <c r="F23"/>
  <c r="F30" i="343"/>
  <c r="F30" i="314"/>
  <c r="E19" i="323"/>
  <c r="D21" i="327"/>
  <c r="E17"/>
  <c r="G31" i="331"/>
  <c r="F25"/>
  <c r="G29" i="335"/>
  <c r="H17"/>
  <c r="E21" i="339"/>
  <c r="H19"/>
  <c r="H33" i="346"/>
  <c r="E26" i="310"/>
  <c r="F21" i="314"/>
  <c r="E22" i="323"/>
  <c r="D22" i="327"/>
  <c r="F29"/>
  <c r="G34" i="331"/>
  <c r="E27" i="335"/>
  <c r="F20"/>
  <c r="G23" i="339"/>
  <c r="H17"/>
  <c r="H29" i="346"/>
  <c r="D13" i="351"/>
  <c r="H31" i="358"/>
  <c r="E32"/>
  <c r="E24"/>
  <c r="D13"/>
  <c r="D29"/>
  <c r="H30" i="355"/>
  <c r="E34"/>
  <c r="E22"/>
  <c r="D7"/>
  <c r="E38" s="1"/>
  <c r="H25" i="351"/>
  <c r="D24"/>
  <c r="E26"/>
  <c r="F33"/>
  <c r="F19"/>
  <c r="F28" i="572"/>
  <c r="G35"/>
  <c r="F22"/>
  <c r="G26" i="576"/>
  <c r="H31"/>
  <c r="E34"/>
  <c r="G29" i="584"/>
  <c r="D13"/>
  <c r="F27"/>
  <c r="H30" i="589"/>
  <c r="H17"/>
  <c r="F31"/>
  <c r="D32" i="593"/>
  <c r="D19"/>
  <c r="D9"/>
  <c r="H35" i="605"/>
  <c r="E22"/>
  <c r="H22"/>
  <c r="G17"/>
  <c r="F23" i="580"/>
  <c r="E25"/>
  <c r="E28"/>
  <c r="D25" i="597"/>
  <c r="G32"/>
  <c r="E35"/>
  <c r="E19"/>
  <c r="D28" i="601"/>
  <c r="F19"/>
  <c r="D26"/>
  <c r="F22"/>
  <c r="H32" i="609"/>
  <c r="E26"/>
  <c r="H19"/>
  <c r="D31"/>
  <c r="D18"/>
  <c r="E33"/>
  <c r="D32" i="613"/>
  <c r="F25"/>
  <c r="D19"/>
  <c r="F29"/>
  <c r="D9"/>
  <c r="G30"/>
  <c r="G31" i="617"/>
  <c r="D25"/>
  <c r="G18"/>
  <c r="G28"/>
  <c r="E36"/>
  <c r="E28"/>
  <c r="H27" i="314"/>
  <c r="G21"/>
  <c r="D13"/>
  <c r="H27" i="310"/>
  <c r="G21"/>
  <c r="D17"/>
  <c r="E19"/>
  <c r="E36" i="314"/>
  <c r="E20" i="310"/>
  <c r="E29" i="314"/>
  <c r="F20"/>
  <c r="F17"/>
  <c r="G21" i="605"/>
  <c r="E25"/>
  <c r="G18"/>
  <c r="F28"/>
  <c r="H20"/>
  <c r="E33"/>
  <c r="G34"/>
  <c r="D23"/>
  <c r="E31"/>
  <c r="D28" i="597"/>
  <c r="H36"/>
  <c r="F26"/>
  <c r="D31"/>
  <c r="D21"/>
  <c r="E29"/>
  <c r="D29" i="589"/>
  <c r="H18"/>
  <c r="G35"/>
  <c r="D25"/>
  <c r="F33"/>
  <c r="D20"/>
  <c r="H27"/>
  <c r="H19"/>
  <c r="D28"/>
  <c r="H24" i="580"/>
  <c r="E34"/>
  <c r="D31"/>
  <c r="D23"/>
  <c r="E31"/>
  <c r="E35"/>
  <c r="F20"/>
  <c r="D7"/>
  <c r="E38" s="1"/>
  <c r="E24"/>
  <c r="F34"/>
  <c r="H20" i="572"/>
  <c r="F24"/>
  <c r="H19"/>
  <c r="D28"/>
  <c r="H36"/>
  <c r="E32"/>
  <c r="E30"/>
  <c r="D21"/>
  <c r="H30"/>
  <c r="D32"/>
  <c r="G36"/>
  <c r="G21"/>
  <c r="G20" i="576"/>
  <c r="H29"/>
  <c r="E24" i="584"/>
  <c r="F20"/>
  <c r="H28" i="589"/>
  <c r="H22"/>
  <c r="F33" i="593"/>
  <c r="D17"/>
  <c r="G21"/>
  <c r="F19" i="605"/>
  <c r="H24"/>
  <c r="G20" i="580"/>
  <c r="G30"/>
  <c r="F25" i="597"/>
  <c r="F29"/>
  <c r="F18"/>
  <c r="H30" i="601"/>
  <c r="H17"/>
  <c r="H18"/>
  <c r="D16"/>
  <c r="G26" i="609"/>
  <c r="G18"/>
  <c r="E25"/>
  <c r="E35"/>
  <c r="H30" i="613"/>
  <c r="H17"/>
  <c r="F31"/>
  <c r="D32" i="617"/>
  <c r="D19"/>
  <c r="D9"/>
  <c r="H26" i="314"/>
  <c r="G36"/>
  <c r="G20" i="310"/>
  <c r="E35" i="314"/>
  <c r="F31" i="310"/>
  <c r="F18" i="601"/>
  <c r="G23"/>
  <c r="H23"/>
  <c r="D20" i="593"/>
  <c r="F24"/>
  <c r="D23"/>
  <c r="H36"/>
  <c r="F20"/>
  <c r="D21"/>
  <c r="F34"/>
  <c r="D9" i="584"/>
  <c r="D19"/>
  <c r="D32"/>
  <c r="E36"/>
  <c r="G18"/>
  <c r="G31"/>
  <c r="E33" i="576"/>
  <c r="E18"/>
  <c r="E31"/>
  <c r="H24"/>
  <c r="D7"/>
  <c r="E38" s="1"/>
  <c r="E29"/>
  <c r="D9" i="335"/>
  <c r="H32" i="315"/>
  <c r="G21" i="343"/>
  <c r="E23" i="320"/>
  <c r="G22" i="310"/>
  <c r="E35"/>
  <c r="F35"/>
  <c r="H24" i="314"/>
  <c r="H32" i="310"/>
  <c r="D25" i="358"/>
  <c r="G30"/>
  <c r="G17"/>
  <c r="G26"/>
  <c r="H27"/>
  <c r="D7"/>
  <c r="E38" s="1"/>
  <c r="D28" i="355"/>
  <c r="H36"/>
  <c r="G26" i="351"/>
  <c r="D21"/>
  <c r="E33" i="343"/>
  <c r="D32" i="315"/>
  <c r="F22"/>
  <c r="F27" i="314"/>
  <c r="D17"/>
  <c r="E32" i="310"/>
  <c r="F34" i="358"/>
  <c r="F19" i="354"/>
  <c r="H32" i="346"/>
  <c r="F30"/>
  <c r="F27"/>
  <c r="F36" i="327"/>
  <c r="F33" i="310"/>
  <c r="H29" i="354"/>
  <c r="F29" i="350"/>
  <c r="H17"/>
  <c r="D26" i="310"/>
  <c r="G31" i="314"/>
  <c r="E17" i="617"/>
  <c r="F19"/>
  <c r="F32"/>
  <c r="E33" i="613"/>
  <c r="E18"/>
  <c r="E31"/>
  <c r="E32" i="609"/>
  <c r="H17"/>
  <c r="H30"/>
  <c r="G17" i="601"/>
  <c r="E18"/>
  <c r="F36"/>
  <c r="E32" i="597"/>
  <c r="D17"/>
  <c r="F29" i="580"/>
  <c r="F17" i="605"/>
  <c r="F28" i="593"/>
  <c r="H20" i="584"/>
  <c r="D28"/>
  <c r="D24" i="576"/>
  <c r="F25"/>
  <c r="D26" i="572"/>
  <c r="E30" i="346"/>
  <c r="E22"/>
  <c r="G30" i="350"/>
  <c r="E20"/>
  <c r="G32" i="354"/>
  <c r="G21"/>
  <c r="E25" i="358"/>
  <c r="D9" i="350"/>
  <c r="H19" i="342"/>
  <c r="H33"/>
  <c r="E28"/>
  <c r="D25"/>
  <c r="H26" i="338"/>
  <c r="E21"/>
  <c r="E35"/>
  <c r="F20" i="334"/>
  <c r="H34"/>
  <c r="G28"/>
  <c r="D28"/>
  <c r="F28" i="330"/>
  <c r="E22"/>
  <c r="E36"/>
  <c r="F21" i="326"/>
  <c r="F35"/>
  <c r="E29"/>
  <c r="D32"/>
  <c r="H27" i="322"/>
  <c r="G36"/>
  <c r="H35" i="311"/>
  <c r="F25" i="346"/>
  <c r="G19" i="323"/>
  <c r="D17"/>
  <c r="E20"/>
  <c r="F32" i="331"/>
  <c r="D16"/>
  <c r="E24" i="339"/>
  <c r="H20"/>
  <c r="G17"/>
  <c r="F17"/>
  <c r="G33"/>
  <c r="F26" i="347"/>
  <c r="D22"/>
  <c r="D20"/>
  <c r="G28"/>
  <c r="G22"/>
  <c r="G29"/>
  <c r="E26"/>
  <c r="D32"/>
  <c r="G20"/>
  <c r="G19"/>
  <c r="E19"/>
  <c r="E34"/>
  <c r="D17" i="355"/>
  <c r="D30"/>
  <c r="H25"/>
  <c r="G25"/>
  <c r="G27"/>
  <c r="G29"/>
  <c r="E21"/>
  <c r="D32"/>
  <c r="F29"/>
  <c r="H23"/>
  <c r="E23"/>
  <c r="E17"/>
  <c r="G21"/>
  <c r="G23"/>
  <c r="H32" i="602"/>
  <c r="F24"/>
  <c r="F30" i="320"/>
  <c r="H25"/>
  <c r="G30"/>
  <c r="H26"/>
  <c r="D7"/>
  <c r="E38" s="1"/>
  <c r="F35"/>
  <c r="E20"/>
  <c r="F26"/>
  <c r="D25"/>
  <c r="D13"/>
  <c r="G36"/>
  <c r="H34"/>
  <c r="D9"/>
  <c r="E21"/>
  <c r="F19"/>
  <c r="F36"/>
  <c r="G33" i="567"/>
  <c r="G30"/>
  <c r="H20" i="327"/>
  <c r="F34" i="323"/>
  <c r="D20" i="327"/>
  <c r="H26"/>
  <c r="G26" i="331"/>
  <c r="H19"/>
  <c r="E19" i="335"/>
  <c r="D24" i="339"/>
  <c r="H35"/>
  <c r="D17" i="343"/>
  <c r="D31" i="323"/>
  <c r="H26" i="355"/>
  <c r="E32"/>
  <c r="H35" i="351"/>
  <c r="H23"/>
  <c r="D32"/>
  <c r="F29"/>
  <c r="D19"/>
  <c r="G36" i="315"/>
  <c r="D17" i="320"/>
  <c r="G33" i="351"/>
  <c r="D30"/>
  <c r="E25" i="343"/>
  <c r="F18" i="315"/>
  <c r="H31" i="355"/>
  <c r="F21"/>
  <c r="E28" i="323"/>
  <c r="F21"/>
  <c r="F31" i="327"/>
  <c r="G29" i="331"/>
  <c r="F23"/>
  <c r="E18" i="335"/>
  <c r="E36" i="339"/>
  <c r="F31"/>
  <c r="H34" i="343"/>
  <c r="F26"/>
  <c r="E30" i="323"/>
  <c r="F18"/>
  <c r="G22" i="327"/>
  <c r="D29" i="331"/>
  <c r="H30"/>
  <c r="E35" i="335"/>
  <c r="F28"/>
  <c r="E26" i="339"/>
  <c r="H23"/>
  <c r="F35" i="343"/>
  <c r="H25"/>
  <c r="E27" i="323"/>
  <c r="H20"/>
  <c r="G19" i="327"/>
  <c r="D13" i="331"/>
  <c r="F33"/>
  <c r="D16" i="335"/>
  <c r="H25"/>
  <c r="E29" i="339"/>
  <c r="H25"/>
  <c r="E34" i="343"/>
  <c r="H31"/>
  <c r="D31" i="351"/>
  <c r="F28" i="355"/>
  <c r="H34"/>
  <c r="D26"/>
  <c r="E24"/>
  <c r="F22"/>
  <c r="H27" i="351"/>
  <c r="D18"/>
  <c r="E32"/>
  <c r="F35"/>
  <c r="F21"/>
  <c r="D25"/>
  <c r="G31" i="572"/>
  <c r="G18"/>
  <c r="E36"/>
  <c r="D30" i="576"/>
  <c r="D17"/>
  <c r="E28"/>
  <c r="H32" i="584"/>
  <c r="H19"/>
  <c r="D18"/>
  <c r="F34" i="589"/>
  <c r="D21"/>
  <c r="F20"/>
  <c r="H35" i="593"/>
  <c r="E22"/>
  <c r="H22"/>
  <c r="D16"/>
  <c r="F25" i="605"/>
  <c r="F29"/>
  <c r="G30"/>
  <c r="G26" i="580"/>
  <c r="H31"/>
  <c r="E33"/>
  <c r="F28" i="597"/>
  <c r="E18"/>
  <c r="G19"/>
  <c r="D29"/>
  <c r="D30" i="601"/>
  <c r="F21"/>
  <c r="D31"/>
  <c r="G30"/>
  <c r="H34" i="609"/>
  <c r="D28"/>
  <c r="F21"/>
  <c r="G34"/>
  <c r="E21"/>
  <c r="H20"/>
  <c r="H33" i="613"/>
  <c r="E27"/>
  <c r="G20"/>
  <c r="G32"/>
  <c r="G19"/>
  <c r="D16"/>
  <c r="F33" i="617"/>
  <c r="G26"/>
  <c r="E20"/>
  <c r="H31"/>
  <c r="H18"/>
  <c r="E35"/>
  <c r="H23" i="314"/>
  <c r="G17"/>
  <c r="G33"/>
  <c r="H23" i="310"/>
  <c r="G17"/>
  <c r="G33"/>
  <c r="F32"/>
  <c r="E24" i="314"/>
  <c r="E36" i="310"/>
  <c r="F32" i="314"/>
  <c r="F36"/>
  <c r="D29" i="605"/>
  <c r="D22"/>
  <c r="D17"/>
  <c r="D25"/>
  <c r="F35"/>
  <c r="F26"/>
  <c r="H27"/>
  <c r="F21"/>
  <c r="G29"/>
  <c r="G24" i="597"/>
  <c r="H34"/>
  <c r="D20"/>
  <c r="F24"/>
  <c r="F19"/>
  <c r="G27"/>
  <c r="F36"/>
  <c r="E35" i="589"/>
  <c r="H31"/>
  <c r="H21"/>
  <c r="G31"/>
  <c r="E34"/>
  <c r="E21"/>
  <c r="E18"/>
  <c r="E26"/>
  <c r="H34"/>
  <c r="F27" i="580"/>
  <c r="H27"/>
  <c r="H19"/>
  <c r="G29"/>
  <c r="G21"/>
  <c r="E32"/>
  <c r="G33"/>
  <c r="G22"/>
  <c r="H30"/>
  <c r="H29" i="572"/>
  <c r="E21"/>
  <c r="D13"/>
  <c r="E26"/>
  <c r="H34"/>
  <c r="E19"/>
  <c r="H26"/>
  <c r="F19"/>
  <c r="G27"/>
  <c r="D19"/>
  <c r="D24"/>
  <c r="H23" i="576"/>
  <c r="G19"/>
  <c r="H30" i="584"/>
  <c r="H26"/>
  <c r="D32" i="589"/>
  <c r="G36"/>
  <c r="G17"/>
  <c r="E20" i="593"/>
  <c r="D29"/>
  <c r="G22" i="605"/>
  <c r="E17"/>
  <c r="E27" i="580"/>
  <c r="G19"/>
  <c r="H28" i="597"/>
  <c r="D13"/>
  <c r="E28"/>
  <c r="H32" i="601"/>
  <c r="H21"/>
  <c r="H22"/>
  <c r="F26"/>
  <c r="D30" i="609"/>
  <c r="E20"/>
  <c r="G28"/>
  <c r="D29"/>
  <c r="F32" i="613"/>
  <c r="F19"/>
  <c r="E17"/>
  <c r="H33" i="617"/>
  <c r="G20"/>
  <c r="G19"/>
  <c r="H22" i="314"/>
  <c r="G32"/>
  <c r="D20" i="310"/>
  <c r="D32" i="314"/>
  <c r="E25" i="310"/>
  <c r="E34"/>
  <c r="F20" i="601"/>
  <c r="E22"/>
  <c r="H35"/>
  <c r="E21" i="593"/>
  <c r="F21"/>
  <c r="H34"/>
  <c r="E17"/>
  <c r="F19"/>
  <c r="F32"/>
  <c r="G30" i="584"/>
  <c r="F17"/>
  <c r="F30"/>
  <c r="D29"/>
  <c r="D17"/>
  <c r="D30"/>
  <c r="F26" i="576"/>
  <c r="D13"/>
  <c r="G29"/>
  <c r="F18"/>
  <c r="G33"/>
  <c r="G27"/>
  <c r="H20" i="331"/>
  <c r="G18" i="315"/>
  <c r="G19" i="343"/>
  <c r="F20" i="320"/>
  <c r="F27"/>
  <c r="H24"/>
  <c r="D19" i="314"/>
  <c r="H32"/>
  <c r="G18" i="310"/>
  <c r="D23" i="315"/>
  <c r="E24" i="343"/>
  <c r="G19" i="358"/>
  <c r="G25"/>
  <c r="G34"/>
  <c r="D18"/>
  <c r="G24"/>
  <c r="G32" i="355"/>
  <c r="G36"/>
  <c r="H28" i="351"/>
  <c r="G24"/>
  <c r="E33" i="347"/>
  <c r="H21"/>
  <c r="D30" i="343"/>
  <c r="D30" i="331"/>
  <c r="E20" i="315"/>
  <c r="E30"/>
  <c r="E32"/>
  <c r="F28" i="314"/>
  <c r="D31" i="355"/>
  <c r="H24" i="358"/>
  <c r="H19" i="354"/>
  <c r="D30" i="346"/>
  <c r="F36"/>
  <c r="G28" i="331"/>
  <c r="F33" i="314"/>
  <c r="F27" i="358"/>
  <c r="F28" i="354"/>
  <c r="H31" i="350"/>
  <c r="H29" i="310"/>
  <c r="H21" i="314"/>
  <c r="F27" i="617"/>
  <c r="D13"/>
  <c r="G29"/>
  <c r="G21" i="613"/>
  <c r="G35"/>
  <c r="F28"/>
  <c r="G30" i="609"/>
  <c r="F17"/>
  <c r="F30"/>
  <c r="H29" i="601"/>
  <c r="D13"/>
  <c r="F34"/>
  <c r="G17" i="597"/>
  <c r="H31"/>
  <c r="H33"/>
  <c r="F21" i="594"/>
  <c r="F22" i="580"/>
  <c r="F28"/>
  <c r="D16" i="605"/>
  <c r="G30" i="593"/>
  <c r="F30" i="589"/>
  <c r="F19" i="584"/>
  <c r="H21" i="576"/>
  <c r="H18" i="572"/>
  <c r="F33"/>
  <c r="G30" i="346"/>
  <c r="G22"/>
  <c r="G32" i="350"/>
  <c r="E22"/>
  <c r="E33" i="354"/>
  <c r="G22"/>
  <c r="D26"/>
  <c r="D28" i="346"/>
  <c r="H29" i="342"/>
  <c r="G23"/>
  <c r="D13"/>
  <c r="H22" i="338"/>
  <c r="H36"/>
  <c r="G30"/>
  <c r="D26"/>
  <c r="F30" i="334"/>
  <c r="E24"/>
  <c r="D19"/>
  <c r="H23" i="330"/>
  <c r="G17"/>
  <c r="E32"/>
  <c r="D31"/>
  <c r="F30" i="326"/>
  <c r="E25"/>
  <c r="D9"/>
  <c r="H22" i="322"/>
  <c r="E31"/>
  <c r="F30" i="311"/>
  <c r="D32"/>
  <c r="H18" i="322"/>
  <c r="H19"/>
  <c r="H21"/>
  <c r="H23"/>
  <c r="F25"/>
  <c r="F27"/>
  <c r="F29"/>
  <c r="H30"/>
  <c r="H32"/>
  <c r="H34"/>
  <c r="H35"/>
  <c r="G17"/>
  <c r="G19"/>
  <c r="E21"/>
  <c r="E23"/>
  <c r="E25"/>
  <c r="G26"/>
  <c r="G28"/>
  <c r="G30"/>
  <c r="G31"/>
  <c r="G33"/>
  <c r="G35"/>
  <c r="D7"/>
  <c r="E38" s="1"/>
  <c r="D9"/>
  <c r="D21"/>
  <c r="D28"/>
  <c r="D24"/>
  <c r="F17" i="311"/>
  <c r="F18"/>
  <c r="F20"/>
  <c r="F22"/>
  <c r="H23"/>
  <c r="H25"/>
  <c r="H27"/>
  <c r="F29"/>
  <c r="F31"/>
  <c r="F33"/>
  <c r="F34"/>
  <c r="F36"/>
  <c r="D17"/>
  <c r="G17"/>
  <c r="G19"/>
  <c r="G21"/>
  <c r="E23"/>
  <c r="E25"/>
  <c r="G27"/>
  <c r="E30"/>
  <c r="E33"/>
  <c r="G35"/>
  <c r="D18"/>
  <c r="D30"/>
  <c r="D29"/>
  <c r="E35" i="315"/>
  <c r="H35"/>
  <c r="D29"/>
  <c r="E22"/>
  <c r="F23"/>
  <c r="E31"/>
  <c r="H31"/>
  <c r="F32"/>
  <c r="H18"/>
  <c r="H34"/>
  <c r="G28"/>
  <c r="H25" i="323"/>
  <c r="E21"/>
  <c r="D16"/>
  <c r="F35"/>
  <c r="E25"/>
  <c r="E34"/>
  <c r="F17"/>
  <c r="F22" i="327"/>
  <c r="H35"/>
  <c r="E34"/>
  <c r="H29"/>
  <c r="E19"/>
  <c r="F23"/>
  <c r="G28"/>
  <c r="F18" i="331"/>
  <c r="H29"/>
  <c r="E30"/>
  <c r="H23"/>
  <c r="H36"/>
  <c r="D23"/>
  <c r="G22"/>
  <c r="D18" i="335"/>
  <c r="H21"/>
  <c r="G22"/>
  <c r="D23"/>
  <c r="D24"/>
  <c r="G31"/>
  <c r="G36"/>
  <c r="F34"/>
  <c r="F28" i="339"/>
  <c r="H36"/>
  <c r="G19"/>
  <c r="E23"/>
  <c r="F21"/>
  <c r="G30"/>
  <c r="D18"/>
  <c r="G34" i="343"/>
  <c r="D9"/>
  <c r="G20"/>
  <c r="G22"/>
  <c r="G24"/>
  <c r="E32"/>
  <c r="G27"/>
  <c r="F29"/>
  <c r="D28" i="347"/>
  <c r="F24"/>
  <c r="H32"/>
  <c r="G17"/>
  <c r="D25"/>
  <c r="G30"/>
  <c r="E27"/>
  <c r="E32"/>
  <c r="D13"/>
  <c r="H18"/>
  <c r="H26" i="351"/>
  <c r="G32"/>
  <c r="F34"/>
  <c r="D29"/>
  <c r="G20"/>
  <c r="F17"/>
  <c r="F27"/>
  <c r="E18"/>
  <c r="E30"/>
  <c r="D23"/>
  <c r="H19"/>
  <c r="H31"/>
  <c r="D18" i="355"/>
  <c r="F31"/>
  <c r="H17"/>
  <c r="H33"/>
  <c r="H24"/>
  <c r="G33"/>
  <c r="E25"/>
  <c r="E19"/>
  <c r="G34"/>
  <c r="F18"/>
  <c r="E18"/>
  <c r="E30"/>
  <c r="D20"/>
  <c r="H24" i="359"/>
  <c r="D18"/>
  <c r="F28" i="573"/>
  <c r="E25"/>
  <c r="H23"/>
  <c r="F19" i="577"/>
  <c r="D17"/>
  <c r="H20"/>
  <c r="E34"/>
  <c r="H21" i="586"/>
  <c r="G35"/>
  <c r="F34" i="590"/>
  <c r="G34"/>
  <c r="G20"/>
  <c r="E21"/>
  <c r="E28"/>
  <c r="F34" i="594"/>
  <c r="E28"/>
  <c r="F25"/>
  <c r="H21"/>
  <c r="D22"/>
  <c r="F31" i="598"/>
  <c r="F23"/>
  <c r="E34" i="602"/>
  <c r="D18"/>
  <c r="E18"/>
  <c r="F27"/>
  <c r="G26"/>
  <c r="D31"/>
  <c r="F32"/>
  <c r="E27"/>
  <c r="G35" i="606"/>
  <c r="G25"/>
  <c r="D7"/>
  <c r="E38" s="1"/>
  <c r="E32"/>
  <c r="F35"/>
  <c r="E31"/>
  <c r="E19"/>
  <c r="E22"/>
  <c r="E27" i="610"/>
  <c r="G26"/>
  <c r="F24"/>
  <c r="E22" i="320"/>
  <c r="H21"/>
  <c r="G33"/>
  <c r="D24"/>
  <c r="G28"/>
  <c r="H32"/>
  <c r="D26"/>
  <c r="E29"/>
  <c r="F33"/>
  <c r="F17"/>
  <c r="F24"/>
  <c r="E36"/>
  <c r="E27" i="311"/>
  <c r="G29"/>
  <c r="E32"/>
  <c r="E35"/>
  <c r="D16"/>
  <c r="D25"/>
  <c r="D26"/>
  <c r="E35" i="350"/>
  <c r="E33"/>
  <c r="E31"/>
  <c r="E29"/>
  <c r="E27"/>
  <c r="E25"/>
  <c r="E23"/>
  <c r="E21"/>
  <c r="E19"/>
  <c r="E17"/>
  <c r="E36" i="354"/>
  <c r="E34"/>
  <c r="E32"/>
  <c r="E30"/>
  <c r="E28"/>
  <c r="E26"/>
  <c r="E24"/>
  <c r="E22"/>
  <c r="E20"/>
  <c r="E18"/>
  <c r="E17" i="358"/>
  <c r="D17" i="354"/>
  <c r="D20"/>
  <c r="D32"/>
  <c r="D31"/>
  <c r="D21" i="350"/>
  <c r="D23"/>
  <c r="D22"/>
  <c r="D19" i="346"/>
  <c r="D22"/>
  <c r="F18" i="342"/>
  <c r="F21"/>
  <c r="H23"/>
  <c r="F26"/>
  <c r="F29"/>
  <c r="H31"/>
  <c r="F34"/>
  <c r="E17"/>
  <c r="G19"/>
  <c r="E22"/>
  <c r="E25"/>
  <c r="G27"/>
  <c r="E30"/>
  <c r="E33"/>
  <c r="G35"/>
  <c r="D17"/>
  <c r="D20"/>
  <c r="D32"/>
  <c r="F19" i="338"/>
  <c r="H21"/>
  <c r="H24"/>
  <c r="F27"/>
  <c r="H29"/>
  <c r="H32"/>
  <c r="F35"/>
  <c r="G17"/>
  <c r="G20"/>
  <c r="E23"/>
  <c r="G25"/>
  <c r="G28"/>
  <c r="E31"/>
  <c r="G33"/>
  <c r="G36"/>
  <c r="D21"/>
  <c r="D23"/>
  <c r="F18" i="334"/>
  <c r="H20"/>
  <c r="F23"/>
  <c r="F26"/>
  <c r="H28"/>
  <c r="F31"/>
  <c r="F34"/>
  <c r="H36"/>
  <c r="E19"/>
  <c r="E22"/>
  <c r="G24"/>
  <c r="E27"/>
  <c r="E30"/>
  <c r="G32"/>
  <c r="E35"/>
  <c r="D17"/>
  <c r="D18"/>
  <c r="D30"/>
  <c r="H19" i="330"/>
  <c r="F22"/>
  <c r="H24"/>
  <c r="H27"/>
  <c r="F30"/>
  <c r="H32"/>
  <c r="H35"/>
  <c r="E18"/>
  <c r="G20"/>
  <c r="G23"/>
  <c r="E26"/>
  <c r="G28"/>
  <c r="G31"/>
  <c r="E34"/>
  <c r="G36"/>
  <c r="D16"/>
  <c r="D25"/>
  <c r="H17" i="326"/>
  <c r="F20"/>
  <c r="F23"/>
  <c r="H25"/>
  <c r="F28"/>
  <c r="F31"/>
  <c r="H33"/>
  <c r="F36"/>
  <c r="E19"/>
  <c r="G21"/>
  <c r="E24"/>
  <c r="E27"/>
  <c r="G29"/>
  <c r="E32"/>
  <c r="E35"/>
  <c r="D13"/>
  <c r="D18"/>
  <c r="D30"/>
  <c r="H17" i="322"/>
  <c r="H20"/>
  <c r="F23"/>
  <c r="H25"/>
  <c r="H28"/>
  <c r="F31"/>
  <c r="H33"/>
  <c r="H36"/>
  <c r="E19"/>
  <c r="G21"/>
  <c r="G24"/>
  <c r="E27"/>
  <c r="G29"/>
  <c r="G32"/>
  <c r="E35"/>
  <c r="D13"/>
  <c r="D20"/>
  <c r="D30"/>
  <c r="F19" i="311"/>
  <c r="H21"/>
  <c r="F24"/>
  <c r="F27"/>
  <c r="H29"/>
  <c r="F32"/>
  <c r="F35"/>
  <c r="D13"/>
  <c r="E18"/>
  <c r="E21"/>
  <c r="G23"/>
  <c r="E26"/>
  <c r="E29"/>
  <c r="G31"/>
  <c r="E34"/>
  <c r="D9"/>
  <c r="D23"/>
  <c r="H24" i="350"/>
  <c r="F17" i="358"/>
  <c r="F33" i="321"/>
  <c r="F36" i="182"/>
  <c r="G21"/>
  <c r="F27"/>
  <c r="D7"/>
  <c r="E38" s="1"/>
  <c r="D28"/>
  <c r="E31"/>
  <c r="F28"/>
  <c r="E22"/>
  <c r="D17"/>
  <c r="H26"/>
  <c r="G20"/>
  <c r="G36"/>
  <c r="H27"/>
  <c r="D13"/>
  <c r="E21"/>
  <c r="F33"/>
  <c r="G19"/>
  <c r="D16"/>
  <c r="F20"/>
  <c r="E30"/>
  <c r="H18"/>
  <c r="H34"/>
  <c r="G28"/>
  <c r="F25"/>
  <c r="H33"/>
  <c r="D9"/>
  <c r="D22"/>
  <c r="F30"/>
  <c r="E24"/>
  <c r="D24"/>
  <c r="H28"/>
  <c r="G22"/>
  <c r="D19"/>
  <c r="G17"/>
  <c r="F23"/>
  <c r="E33"/>
  <c r="F29" i="567"/>
  <c r="D31"/>
  <c r="H30"/>
  <c r="H19"/>
  <c r="H24"/>
  <c r="G18"/>
  <c r="D9"/>
  <c r="D29"/>
  <c r="F36"/>
  <c r="H23"/>
  <c r="D22"/>
  <c r="D32"/>
  <c r="D24"/>
  <c r="H25"/>
  <c r="G29"/>
  <c r="E26"/>
  <c r="E18"/>
  <c r="G22"/>
  <c r="E36"/>
  <c r="D13" i="606"/>
  <c r="H21"/>
  <c r="D22"/>
  <c r="F19" i="602"/>
  <c r="H20"/>
  <c r="E26" i="315"/>
  <c r="D13"/>
  <c r="D25"/>
  <c r="G29"/>
  <c r="E19"/>
  <c r="F30"/>
  <c r="H19"/>
  <c r="D18"/>
  <c r="G27"/>
  <c r="E17"/>
  <c r="F28"/>
  <c r="H17"/>
  <c r="E36"/>
  <c r="G25"/>
  <c r="D7"/>
  <c r="E38" s="1"/>
  <c r="F26"/>
  <c r="E21"/>
  <c r="H29"/>
  <c r="H20"/>
  <c r="H28"/>
  <c r="H36"/>
  <c r="G22"/>
  <c r="G30"/>
  <c r="D20"/>
  <c r="F27"/>
  <c r="D16"/>
  <c r="E27"/>
  <c r="D17"/>
  <c r="H27"/>
  <c r="F17"/>
  <c r="G35"/>
  <c r="E25"/>
  <c r="F36"/>
  <c r="H25"/>
  <c r="D31"/>
  <c r="G33"/>
  <c r="E23"/>
  <c r="F34"/>
  <c r="H23"/>
  <c r="G31"/>
  <c r="E18"/>
  <c r="H22"/>
  <c r="H30"/>
  <c r="D19"/>
  <c r="G24"/>
  <c r="G32"/>
  <c r="D28"/>
  <c r="D30" i="323"/>
  <c r="G29"/>
  <c r="H33"/>
  <c r="H17"/>
  <c r="E26"/>
  <c r="H24"/>
  <c r="E32"/>
  <c r="H30"/>
  <c r="D21"/>
  <c r="G27"/>
  <c r="H31"/>
  <c r="D25"/>
  <c r="E23"/>
  <c r="F22"/>
  <c r="E29"/>
  <c r="F28"/>
  <c r="G35"/>
  <c r="H23"/>
  <c r="H32"/>
  <c r="G18"/>
  <c r="D23"/>
  <c r="F24"/>
  <c r="E36"/>
  <c r="F31"/>
  <c r="G32"/>
  <c r="F23"/>
  <c r="G24"/>
  <c r="D32"/>
  <c r="E17"/>
  <c r="D20"/>
  <c r="G21"/>
  <c r="G36"/>
  <c r="D29"/>
  <c r="F20"/>
  <c r="H34"/>
  <c r="H18"/>
  <c r="D26" i="327"/>
  <c r="E26"/>
  <c r="F30"/>
  <c r="D24"/>
  <c r="G20"/>
  <c r="F19"/>
  <c r="G26"/>
  <c r="F25"/>
  <c r="D17"/>
  <c r="E24"/>
  <c r="F28"/>
  <c r="D7"/>
  <c r="E38" s="1"/>
  <c r="G17"/>
  <c r="D28"/>
  <c r="G23"/>
  <c r="H22"/>
  <c r="E32"/>
  <c r="F20"/>
  <c r="F27"/>
  <c r="F33"/>
  <c r="D19"/>
  <c r="D30"/>
  <c r="H34"/>
  <c r="G35"/>
  <c r="H31"/>
  <c r="E33"/>
  <c r="H36"/>
  <c r="D16"/>
  <c r="E18"/>
  <c r="E31"/>
  <c r="D9"/>
  <c r="D31"/>
  <c r="H33"/>
  <c r="D18" i="331"/>
  <c r="E22"/>
  <c r="F26"/>
  <c r="G35"/>
  <c r="H34"/>
  <c r="D24"/>
  <c r="G20"/>
  <c r="F19"/>
  <c r="E36"/>
  <c r="E20"/>
  <c r="F24"/>
  <c r="E33"/>
  <c r="H31"/>
  <c r="D7"/>
  <c r="E38" s="1"/>
  <c r="G17"/>
  <c r="E28"/>
  <c r="D21"/>
  <c r="F21"/>
  <c r="F27"/>
  <c r="E27"/>
  <c r="F31"/>
  <c r="G21"/>
  <c r="H22"/>
  <c r="G23"/>
  <c r="D28"/>
  <c r="H35"/>
  <c r="D9"/>
  <c r="H17"/>
  <c r="E19"/>
  <c r="D19"/>
  <c r="D32"/>
  <c r="F34"/>
  <c r="E25"/>
  <c r="E31"/>
  <c r="G32"/>
  <c r="D31"/>
  <c r="G30" i="335"/>
  <c r="H34"/>
  <c r="H18"/>
  <c r="G27"/>
  <c r="F26"/>
  <c r="G33"/>
  <c r="F32"/>
  <c r="D25"/>
  <c r="G28"/>
  <c r="H32"/>
  <c r="D32"/>
  <c r="E25"/>
  <c r="H23"/>
  <c r="E31"/>
  <c r="H29"/>
  <c r="G20"/>
  <c r="G35"/>
  <c r="D22"/>
  <c r="F19"/>
  <c r="E21"/>
  <c r="F31"/>
  <c r="E32"/>
  <c r="F23"/>
  <c r="E24"/>
  <c r="D30"/>
  <c r="F22"/>
  <c r="G23"/>
  <c r="D20"/>
  <c r="H26"/>
  <c r="E17"/>
  <c r="E23"/>
  <c r="D28"/>
  <c r="E26"/>
  <c r="H35"/>
  <c r="D19" i="339"/>
  <c r="G24"/>
  <c r="D16"/>
  <c r="F36"/>
  <c r="F20"/>
  <c r="E30"/>
  <c r="H30"/>
  <c r="D20"/>
  <c r="G22"/>
  <c r="E35"/>
  <c r="F34"/>
  <c r="F18"/>
  <c r="G27"/>
  <c r="H28"/>
  <c r="D30"/>
  <c r="F26"/>
  <c r="E17"/>
  <c r="D23"/>
  <c r="E28"/>
  <c r="D7"/>
  <c r="E38" s="1"/>
  <c r="H21"/>
  <c r="E18"/>
  <c r="D13"/>
  <c r="H31"/>
  <c r="G31"/>
  <c r="F27"/>
  <c r="G25"/>
  <c r="G32"/>
  <c r="E27"/>
  <c r="D21"/>
  <c r="H22"/>
  <c r="F33"/>
  <c r="F25"/>
  <c r="F29"/>
  <c r="D26" i="343"/>
  <c r="F19"/>
  <c r="D28"/>
  <c r="H18"/>
  <c r="G18"/>
  <c r="D19"/>
  <c r="F21"/>
  <c r="D29"/>
  <c r="H20"/>
  <c r="H35"/>
  <c r="E35"/>
  <c r="F24"/>
  <c r="E26"/>
  <c r="E17"/>
  <c r="E28"/>
  <c r="E19"/>
  <c r="E30"/>
  <c r="E21"/>
  <c r="G33"/>
  <c r="G25"/>
  <c r="G17"/>
  <c r="H23"/>
  <c r="D18"/>
  <c r="H29"/>
  <c r="D23"/>
  <c r="F18"/>
  <c r="G35"/>
  <c r="F27"/>
  <c r="H26"/>
  <c r="E18"/>
  <c r="G28"/>
  <c r="E20"/>
  <c r="G30"/>
  <c r="E22"/>
  <c r="G32"/>
  <c r="G31"/>
  <c r="G23"/>
  <c r="H36"/>
  <c r="H23" i="347"/>
  <c r="F31"/>
  <c r="H27"/>
  <c r="F35"/>
  <c r="F19"/>
  <c r="D17"/>
  <c r="D7"/>
  <c r="E38" s="1"/>
  <c r="F32"/>
  <c r="H24"/>
  <c r="H36"/>
  <c r="F21"/>
  <c r="E23"/>
  <c r="G33"/>
  <c r="F29"/>
  <c r="E25"/>
  <c r="G35"/>
  <c r="G21"/>
  <c r="G32"/>
  <c r="E30"/>
  <c r="E22"/>
  <c r="H29"/>
  <c r="D18"/>
  <c r="F18"/>
  <c r="F34"/>
  <c r="H26"/>
  <c r="F33"/>
  <c r="G25"/>
  <c r="G36"/>
  <c r="E17"/>
  <c r="G27"/>
  <c r="F17"/>
  <c r="G24"/>
  <c r="E35"/>
  <c r="G34"/>
  <c r="E36"/>
  <c r="E28"/>
  <c r="E20"/>
  <c r="H18" i="351"/>
  <c r="H34"/>
  <c r="E27"/>
  <c r="D22"/>
  <c r="F26"/>
  <c r="E21"/>
  <c r="G31"/>
  <c r="H20"/>
  <c r="H36"/>
  <c r="G25"/>
  <c r="G36"/>
  <c r="G22"/>
  <c r="F24"/>
  <c r="G35"/>
  <c r="F28"/>
  <c r="D20"/>
  <c r="F23"/>
  <c r="F31"/>
  <c r="E20"/>
  <c r="E28"/>
  <c r="E36"/>
  <c r="D17"/>
  <c r="H21"/>
  <c r="H29"/>
  <c r="H22"/>
  <c r="E19"/>
  <c r="G29"/>
  <c r="D9"/>
  <c r="F30"/>
  <c r="G23"/>
  <c r="G34"/>
  <c r="H24"/>
  <c r="G17"/>
  <c r="G28"/>
  <c r="E25"/>
  <c r="D9" i="355"/>
  <c r="D23"/>
  <c r="F17"/>
  <c r="F25"/>
  <c r="F33"/>
  <c r="D22"/>
  <c r="H19"/>
  <c r="H27"/>
  <c r="H35"/>
  <c r="G17"/>
  <c r="G28"/>
  <c r="D25"/>
  <c r="G19"/>
  <c r="G30"/>
  <c r="H20"/>
  <c r="G24"/>
  <c r="E35"/>
  <c r="D29"/>
  <c r="F26"/>
  <c r="E20"/>
  <c r="E28"/>
  <c r="E36"/>
  <c r="H22"/>
  <c r="F36"/>
  <c r="D21"/>
  <c r="G18"/>
  <c r="D24"/>
  <c r="F19"/>
  <c r="F27"/>
  <c r="F35"/>
  <c r="D13"/>
  <c r="H21"/>
  <c r="H29"/>
  <c r="D19"/>
  <c r="G20"/>
  <c r="E31"/>
  <c r="F24"/>
  <c r="G22"/>
  <c r="E33"/>
  <c r="F32"/>
  <c r="E27"/>
  <c r="G31"/>
  <c r="H28"/>
  <c r="D32" i="359"/>
  <c r="F33"/>
  <c r="F31"/>
  <c r="H21"/>
  <c r="F36"/>
  <c r="G32"/>
  <c r="E20"/>
  <c r="F17"/>
  <c r="D13"/>
  <c r="E23"/>
  <c r="H29" i="573"/>
  <c r="E23"/>
  <c r="D16"/>
  <c r="E24"/>
  <c r="D28"/>
  <c r="D19"/>
  <c r="G35"/>
  <c r="G28"/>
  <c r="D22"/>
  <c r="F35"/>
  <c r="H21"/>
  <c r="D23"/>
  <c r="E22"/>
  <c r="H31"/>
  <c r="H18"/>
  <c r="H36"/>
  <c r="E33"/>
  <c r="D20"/>
  <c r="H17"/>
  <c r="F26"/>
  <c r="H30"/>
  <c r="H33"/>
  <c r="G30" i="577"/>
  <c r="D24"/>
  <c r="G17"/>
  <c r="H25"/>
  <c r="F30"/>
  <c r="H32"/>
  <c r="G36"/>
  <c r="F29"/>
  <c r="H22"/>
  <c r="D9"/>
  <c r="F23"/>
  <c r="F25"/>
  <c r="D23"/>
  <c r="F27"/>
  <c r="F32"/>
  <c r="F17"/>
  <c r="G32"/>
  <c r="D26"/>
  <c r="D30"/>
  <c r="D28"/>
  <c r="F26" i="581"/>
  <c r="F28"/>
  <c r="H33"/>
  <c r="F24"/>
  <c r="E24"/>
  <c r="F17"/>
  <c r="D31"/>
  <c r="G29"/>
  <c r="E33"/>
  <c r="D9"/>
  <c r="D20"/>
  <c r="E33" i="586"/>
  <c r="D20"/>
  <c r="H17"/>
  <c r="G28"/>
  <c r="F35"/>
  <c r="D23"/>
  <c r="D22"/>
  <c r="F17"/>
  <c r="F26"/>
  <c r="H35"/>
  <c r="H30"/>
  <c r="F31" i="590"/>
  <c r="H24"/>
  <c r="F18"/>
  <c r="G27"/>
  <c r="H33"/>
  <c r="D28"/>
  <c r="D31"/>
  <c r="F24"/>
  <c r="D18"/>
  <c r="G26"/>
  <c r="D32"/>
  <c r="E26"/>
  <c r="H27"/>
  <c r="F33"/>
  <c r="D19"/>
  <c r="E35"/>
  <c r="G21"/>
  <c r="D21"/>
  <c r="H31" i="594"/>
  <c r="E25"/>
  <c r="H18"/>
  <c r="F28"/>
  <c r="H36"/>
  <c r="D32"/>
  <c r="D19"/>
  <c r="F31"/>
  <c r="H24"/>
  <c r="F18"/>
  <c r="G27"/>
  <c r="H34"/>
  <c r="F30"/>
  <c r="F17"/>
  <c r="E35"/>
  <c r="G21"/>
  <c r="D21"/>
  <c r="H23"/>
  <c r="G28"/>
  <c r="F35"/>
  <c r="D23"/>
  <c r="G31" i="598"/>
  <c r="D9"/>
  <c r="F17"/>
  <c r="G32"/>
  <c r="D24"/>
  <c r="H25"/>
  <c r="H22"/>
  <c r="F34"/>
  <c r="E22"/>
  <c r="G17"/>
  <c r="G36" i="602"/>
  <c r="G32"/>
  <c r="F29"/>
  <c r="D26"/>
  <c r="H22"/>
  <c r="G19"/>
  <c r="D9"/>
  <c r="D30"/>
  <c r="F23"/>
  <c r="D17"/>
  <c r="E26"/>
  <c r="H33"/>
  <c r="G20"/>
  <c r="E36"/>
  <c r="E32"/>
  <c r="D29"/>
  <c r="G25"/>
  <c r="F22"/>
  <c r="E19"/>
  <c r="F36"/>
  <c r="E29"/>
  <c r="G22"/>
  <c r="D7"/>
  <c r="E38" s="1"/>
  <c r="G24"/>
  <c r="D32"/>
  <c r="D19"/>
  <c r="G30"/>
  <c r="D24"/>
  <c r="G17"/>
  <c r="H25"/>
  <c r="E31"/>
  <c r="F25"/>
  <c r="G34"/>
  <c r="H27"/>
  <c r="E21"/>
  <c r="F33"/>
  <c r="E20"/>
  <c r="H19"/>
  <c r="E34" i="606"/>
  <c r="G30"/>
  <c r="F27"/>
  <c r="D24"/>
  <c r="H20"/>
  <c r="G17"/>
  <c r="F32"/>
  <c r="H25"/>
  <c r="F19"/>
  <c r="F30"/>
  <c r="F17"/>
  <c r="G24"/>
  <c r="G33"/>
  <c r="E30"/>
  <c r="H26"/>
  <c r="G23"/>
  <c r="F20"/>
  <c r="E17"/>
  <c r="G31"/>
  <c r="D25"/>
  <c r="G18"/>
  <c r="H28"/>
  <c r="H36"/>
  <c r="D23"/>
  <c r="H31"/>
  <c r="E25"/>
  <c r="H18"/>
  <c r="F28"/>
  <c r="H35"/>
  <c r="G29"/>
  <c r="E36"/>
  <c r="D29"/>
  <c r="F22"/>
  <c r="F36"/>
  <c r="G22"/>
  <c r="H23"/>
  <c r="E18"/>
  <c r="G34" i="610"/>
  <c r="H27"/>
  <c r="E21"/>
  <c r="F33"/>
  <c r="E20"/>
  <c r="H19"/>
  <c r="E34"/>
  <c r="F27"/>
  <c r="H20"/>
  <c r="F32"/>
  <c r="F19"/>
  <c r="E18"/>
  <c r="D31"/>
  <c r="D18"/>
  <c r="H32"/>
  <c r="D24"/>
  <c r="H25"/>
  <c r="F25"/>
  <c r="G30"/>
  <c r="G17"/>
  <c r="E31"/>
  <c r="F33" i="614"/>
  <c r="H30"/>
  <c r="D19"/>
  <c r="F26"/>
  <c r="H34"/>
  <c r="F33" i="618"/>
  <c r="E32"/>
  <c r="D7"/>
  <c r="E38" s="1"/>
  <c r="E19"/>
  <c r="H27"/>
  <c r="H19"/>
  <c r="H27" i="320"/>
  <c r="F18"/>
  <c r="F34"/>
  <c r="E30"/>
  <c r="D31"/>
  <c r="H29"/>
  <c r="G25"/>
  <c r="D23"/>
  <c r="D28"/>
  <c r="G34"/>
  <c r="G26"/>
  <c r="G18"/>
  <c r="H30"/>
  <c r="H22"/>
  <c r="D30"/>
  <c r="E35"/>
  <c r="E27"/>
  <c r="E19"/>
  <c r="F31"/>
  <c r="F23"/>
  <c r="F28"/>
  <c r="E24"/>
  <c r="D18"/>
  <c r="F22"/>
  <c r="E18"/>
  <c r="E34"/>
  <c r="H17"/>
  <c r="H33"/>
  <c r="G29"/>
  <c r="D20"/>
  <c r="G32"/>
  <c r="G24"/>
  <c r="H36"/>
  <c r="H28"/>
  <c r="H20"/>
  <c r="D21"/>
  <c r="E33"/>
  <c r="E25"/>
  <c r="E17"/>
  <c r="F29"/>
  <c r="F21"/>
  <c r="F32"/>
  <c r="E28"/>
  <c r="D22"/>
  <c r="F22" i="567"/>
  <c r="G17"/>
  <c r="H34" i="312"/>
  <c r="D26"/>
  <c r="E34"/>
  <c r="F30"/>
  <c r="F32" i="316"/>
  <c r="E17"/>
  <c r="F17"/>
  <c r="H35"/>
  <c r="G18" i="344"/>
  <c r="E34"/>
  <c r="H22" i="352"/>
  <c r="D28"/>
  <c r="F31"/>
  <c r="F18"/>
  <c r="G18"/>
  <c r="G34"/>
  <c r="D23"/>
  <c r="E30"/>
  <c r="H28"/>
  <c r="F21"/>
  <c r="D31"/>
  <c r="F30"/>
  <c r="G24"/>
  <c r="H21"/>
  <c r="E20"/>
  <c r="E36"/>
  <c r="G36" i="570"/>
  <c r="D21"/>
  <c r="H36"/>
  <c r="H24"/>
  <c r="F19"/>
  <c r="H34"/>
  <c r="G21"/>
  <c r="H22" i="574"/>
  <c r="H25"/>
  <c r="D9"/>
  <c r="G33"/>
  <c r="E24"/>
  <c r="F24"/>
  <c r="H29"/>
  <c r="F33" i="578"/>
  <c r="H22"/>
  <c r="F19"/>
  <c r="G31"/>
  <c r="H31"/>
  <c r="F17"/>
  <c r="H28" i="582"/>
  <c r="D18"/>
  <c r="D7"/>
  <c r="E38" s="1"/>
  <c r="G26"/>
  <c r="E27"/>
  <c r="H31"/>
  <c r="G32"/>
  <c r="G32" i="587"/>
  <c r="H28"/>
  <c r="D22"/>
  <c r="H17"/>
  <c r="F17"/>
  <c r="F32"/>
  <c r="D16"/>
  <c r="E31" i="591"/>
  <c r="G22"/>
  <c r="E32"/>
  <c r="G32"/>
  <c r="H18"/>
  <c r="F33"/>
  <c r="G26"/>
  <c r="E20"/>
  <c r="F31"/>
  <c r="F18"/>
  <c r="G35"/>
  <c r="H30"/>
  <c r="E22"/>
  <c r="G30"/>
  <c r="D31"/>
  <c r="E17"/>
  <c r="G31"/>
  <c r="D25"/>
  <c r="G18"/>
  <c r="E28"/>
  <c r="G34"/>
  <c r="G28"/>
  <c r="H33" i="595"/>
  <c r="E29"/>
  <c r="D25"/>
  <c r="G20"/>
  <c r="D7"/>
  <c r="E38" s="1"/>
  <c r="D29"/>
  <c r="D20"/>
  <c r="E25"/>
  <c r="F29"/>
  <c r="H34"/>
  <c r="D28"/>
  <c r="F21"/>
  <c r="E35"/>
  <c r="G21"/>
  <c r="F20"/>
  <c r="D32"/>
  <c r="G27"/>
  <c r="F23"/>
  <c r="D19"/>
  <c r="E34"/>
  <c r="G25"/>
  <c r="D16"/>
  <c r="H18"/>
  <c r="H22"/>
  <c r="H32"/>
  <c r="E26"/>
  <c r="H19"/>
  <c r="F31"/>
  <c r="F18"/>
  <c r="G34"/>
  <c r="F26" i="599"/>
  <c r="H36"/>
  <c r="G29"/>
  <c r="D23"/>
  <c r="D13"/>
  <c r="D24"/>
  <c r="D26"/>
  <c r="F20"/>
  <c r="D30"/>
  <c r="F23"/>
  <c r="D17"/>
  <c r="H24"/>
  <c r="H27"/>
  <c r="D22"/>
  <c r="H35"/>
  <c r="F22"/>
  <c r="H34"/>
  <c r="D28"/>
  <c r="F21"/>
  <c r="E34"/>
  <c r="H20"/>
  <c r="G19"/>
  <c r="F35"/>
  <c r="F28"/>
  <c r="H21"/>
  <c r="E35"/>
  <c r="G21"/>
  <c r="E21"/>
  <c r="F25" i="603"/>
  <c r="F29"/>
  <c r="H30"/>
  <c r="E24"/>
  <c r="H17"/>
  <c r="F23"/>
  <c r="D18"/>
  <c r="F36"/>
  <c r="E29"/>
  <c r="G22"/>
  <c r="H36" i="607"/>
  <c r="H34"/>
  <c r="H32"/>
  <c r="E31"/>
  <c r="G29"/>
  <c r="D28"/>
  <c r="E26"/>
  <c r="G24"/>
  <c r="D23"/>
  <c r="F21"/>
  <c r="H19"/>
  <c r="E18"/>
  <c r="D13"/>
  <c r="E34"/>
  <c r="G30"/>
  <c r="F27"/>
  <c r="D24"/>
  <c r="H20"/>
  <c r="G17"/>
  <c r="G32"/>
  <c r="D26"/>
  <c r="G19"/>
  <c r="G33"/>
  <c r="H26"/>
  <c r="F20"/>
  <c r="F36"/>
  <c r="F34"/>
  <c r="F32"/>
  <c r="H30"/>
  <c r="E29"/>
  <c r="G27"/>
  <c r="H25"/>
  <c r="E24"/>
  <c r="G22"/>
  <c r="D21"/>
  <c r="F19"/>
  <c r="H17"/>
  <c r="D7"/>
  <c r="E38" s="1"/>
  <c r="E33"/>
  <c r="H29"/>
  <c r="F26"/>
  <c r="E23"/>
  <c r="D20"/>
  <c r="D16"/>
  <c r="D31"/>
  <c r="F24"/>
  <c r="D18"/>
  <c r="H31"/>
  <c r="E25"/>
  <c r="H18"/>
  <c r="F31" i="612"/>
  <c r="F34"/>
  <c r="G28"/>
  <c r="G22"/>
  <c r="F35" i="615"/>
  <c r="G21"/>
  <c r="D32"/>
  <c r="G36"/>
  <c r="F36" i="619"/>
  <c r="F34"/>
  <c r="F32"/>
  <c r="H30"/>
  <c r="E29"/>
  <c r="G27"/>
  <c r="H25"/>
  <c r="E24"/>
  <c r="G22"/>
  <c r="D21"/>
  <c r="F19"/>
  <c r="H17"/>
  <c r="D7"/>
  <c r="E38" s="1"/>
  <c r="E33"/>
  <c r="H29"/>
  <c r="F26"/>
  <c r="E23"/>
  <c r="D20"/>
  <c r="D16"/>
  <c r="E30"/>
  <c r="G23"/>
  <c r="E17"/>
  <c r="D31"/>
  <c r="F24"/>
  <c r="D18"/>
  <c r="H35"/>
  <c r="H33"/>
  <c r="D32"/>
  <c r="F30"/>
  <c r="H28"/>
  <c r="E27"/>
  <c r="F25"/>
  <c r="H23"/>
  <c r="E22"/>
  <c r="G20"/>
  <c r="D19"/>
  <c r="F17"/>
  <c r="E36"/>
  <c r="E32"/>
  <c r="D29"/>
  <c r="G25"/>
  <c r="F22"/>
  <c r="E19"/>
  <c r="G35"/>
  <c r="G28"/>
  <c r="D22"/>
  <c r="G36"/>
  <c r="F29"/>
  <c r="H22"/>
  <c r="D9"/>
  <c r="D25" i="319"/>
  <c r="G32"/>
  <c r="G18"/>
  <c r="H25"/>
  <c r="D29"/>
  <c r="E29"/>
  <c r="H36"/>
  <c r="H20"/>
  <c r="F31"/>
  <c r="D7"/>
  <c r="E38" s="1"/>
  <c r="H32" i="350"/>
  <c r="F20" i="354"/>
  <c r="D13" i="323"/>
  <c r="G31"/>
  <c r="G23"/>
  <c r="H35"/>
  <c r="H27"/>
  <c r="H19"/>
  <c r="D7"/>
  <c r="E38" s="1"/>
  <c r="G28"/>
  <c r="E18"/>
  <c r="F27"/>
  <c r="D28"/>
  <c r="G34"/>
  <c r="E24"/>
  <c r="F33"/>
  <c r="H22"/>
  <c r="D24"/>
  <c r="G33"/>
  <c r="G25"/>
  <c r="G17"/>
  <c r="H29"/>
  <c r="H21"/>
  <c r="D26"/>
  <c r="E31"/>
  <c r="G20"/>
  <c r="F30"/>
  <c r="F19"/>
  <c r="D9"/>
  <c r="G26"/>
  <c r="F36"/>
  <c r="F25"/>
  <c r="G29" i="327"/>
  <c r="D23"/>
  <c r="E36"/>
  <c r="E28"/>
  <c r="E20"/>
  <c r="F32"/>
  <c r="F24"/>
  <c r="D25"/>
  <c r="G33"/>
  <c r="E23"/>
  <c r="H32"/>
  <c r="H21"/>
  <c r="D13"/>
  <c r="E29"/>
  <c r="G18"/>
  <c r="H27"/>
  <c r="F17"/>
  <c r="D32"/>
  <c r="D18"/>
  <c r="E30"/>
  <c r="E22"/>
  <c r="F34"/>
  <c r="F26"/>
  <c r="F18"/>
  <c r="G36"/>
  <c r="G25"/>
  <c r="F35"/>
  <c r="H24"/>
  <c r="D29"/>
  <c r="G31"/>
  <c r="E21"/>
  <c r="H30"/>
  <c r="H19"/>
  <c r="D17" i="331"/>
  <c r="E32"/>
  <c r="E24"/>
  <c r="F36"/>
  <c r="F28"/>
  <c r="F20"/>
  <c r="D20"/>
  <c r="G27"/>
  <c r="E17"/>
  <c r="H26"/>
  <c r="D25"/>
  <c r="G33"/>
  <c r="E23"/>
  <c r="H32"/>
  <c r="H21"/>
  <c r="D26"/>
  <c r="E34"/>
  <c r="E26"/>
  <c r="E18"/>
  <c r="F30"/>
  <c r="F22"/>
  <c r="D22"/>
  <c r="G30"/>
  <c r="G19"/>
  <c r="F29"/>
  <c r="H18"/>
  <c r="G36"/>
  <c r="G25"/>
  <c r="F35"/>
  <c r="H24"/>
  <c r="F25" i="335"/>
  <c r="D19"/>
  <c r="G32"/>
  <c r="G24"/>
  <c r="H36"/>
  <c r="H28"/>
  <c r="H20"/>
  <c r="D21"/>
  <c r="E30"/>
  <c r="G19"/>
  <c r="F29"/>
  <c r="F18"/>
  <c r="E36"/>
  <c r="G25"/>
  <c r="F35"/>
  <c r="F24"/>
  <c r="D26"/>
  <c r="G34"/>
  <c r="G26"/>
  <c r="G18"/>
  <c r="H30"/>
  <c r="H22"/>
  <c r="D31"/>
  <c r="E33"/>
  <c r="E22"/>
  <c r="H31"/>
  <c r="F21"/>
  <c r="D7"/>
  <c r="E38" s="1"/>
  <c r="E28"/>
  <c r="G17"/>
  <c r="F27"/>
  <c r="D26" i="339"/>
  <c r="G34"/>
  <c r="G26"/>
  <c r="G18"/>
  <c r="D17"/>
  <c r="G29"/>
  <c r="E19"/>
  <c r="F30"/>
  <c r="F22"/>
  <c r="D31"/>
  <c r="E33"/>
  <c r="E22"/>
  <c r="H32"/>
  <c r="H24"/>
  <c r="D25"/>
  <c r="G36"/>
  <c r="G28"/>
  <c r="G20"/>
  <c r="D29"/>
  <c r="E32"/>
  <c r="G21"/>
  <c r="F32"/>
  <c r="F24"/>
  <c r="D32"/>
  <c r="G35"/>
  <c r="E25"/>
  <c r="H34"/>
  <c r="H26"/>
  <c r="H18"/>
  <c r="D22" i="343"/>
  <c r="G26"/>
  <c r="F28"/>
  <c r="E29"/>
  <c r="D25"/>
  <c r="G36"/>
  <c r="F17"/>
  <c r="F25"/>
  <c r="F33"/>
  <c r="D7"/>
  <c r="E38" s="1"/>
  <c r="F34"/>
  <c r="H24"/>
  <c r="H32"/>
  <c r="D20"/>
  <c r="H33"/>
  <c r="F23"/>
  <c r="F31"/>
  <c r="D21"/>
  <c r="F36"/>
  <c r="H22"/>
  <c r="H30"/>
  <c r="E21" i="347"/>
  <c r="G18"/>
  <c r="H19"/>
  <c r="H35"/>
  <c r="F27"/>
  <c r="D24"/>
  <c r="D31"/>
  <c r="D29"/>
  <c r="F22"/>
  <c r="F30"/>
  <c r="D26"/>
  <c r="H22"/>
  <c r="H30"/>
  <c r="D9"/>
  <c r="H31"/>
  <c r="F23"/>
  <c r="D23"/>
  <c r="D30"/>
  <c r="D16"/>
  <c r="F20"/>
  <c r="F28"/>
  <c r="F36"/>
  <c r="H20"/>
  <c r="H28"/>
  <c r="F32" i="351"/>
  <c r="F36"/>
  <c r="E17"/>
  <c r="D28"/>
  <c r="G19"/>
  <c r="G29" i="359"/>
  <c r="D19"/>
  <c r="D28"/>
  <c r="H23"/>
  <c r="H33"/>
  <c r="F21"/>
  <c r="E29"/>
  <c r="E17"/>
  <c r="E21"/>
  <c r="E25"/>
  <c r="F29"/>
  <c r="E33"/>
  <c r="D9"/>
  <c r="D22"/>
  <c r="D31"/>
  <c r="G27"/>
  <c r="H36"/>
  <c r="E24"/>
  <c r="F32"/>
  <c r="H18"/>
  <c r="H22"/>
  <c r="H26"/>
  <c r="G30"/>
  <c r="G34"/>
  <c r="H25"/>
  <c r="D26"/>
  <c r="H32"/>
  <c r="F28"/>
  <c r="H20"/>
  <c r="G28"/>
  <c r="G18"/>
  <c r="D23"/>
  <c r="H28"/>
  <c r="F25"/>
  <c r="E19"/>
  <c r="F27"/>
  <c r="E35"/>
  <c r="G36" i="573"/>
  <c r="G34"/>
  <c r="G32"/>
  <c r="D31"/>
  <c r="F29"/>
  <c r="H27"/>
  <c r="D26"/>
  <c r="F24"/>
  <c r="H22"/>
  <c r="E21"/>
  <c r="G19"/>
  <c r="D18"/>
  <c r="D9"/>
  <c r="F33"/>
  <c r="D30"/>
  <c r="G26"/>
  <c r="F23"/>
  <c r="E20"/>
  <c r="D17"/>
  <c r="H32"/>
  <c r="E26"/>
  <c r="H19"/>
  <c r="F30"/>
  <c r="F17"/>
  <c r="H35"/>
  <c r="E36"/>
  <c r="E34"/>
  <c r="E32"/>
  <c r="G30"/>
  <c r="D29"/>
  <c r="F27"/>
  <c r="G25"/>
  <c r="D24"/>
  <c r="F22"/>
  <c r="H20"/>
  <c r="E19"/>
  <c r="G17"/>
  <c r="F36"/>
  <c r="F32"/>
  <c r="E29"/>
  <c r="H25"/>
  <c r="G22"/>
  <c r="F19"/>
  <c r="D7"/>
  <c r="E38" s="1"/>
  <c r="E31"/>
  <c r="G24"/>
  <c r="E18"/>
  <c r="E27"/>
  <c r="D32"/>
  <c r="H28"/>
  <c r="G33"/>
  <c r="E30"/>
  <c r="H26"/>
  <c r="G23"/>
  <c r="F20"/>
  <c r="E17"/>
  <c r="G31"/>
  <c r="D25"/>
  <c r="G18"/>
  <c r="G29"/>
  <c r="D13"/>
  <c r="F25"/>
  <c r="E35"/>
  <c r="F31"/>
  <c r="E28"/>
  <c r="H24"/>
  <c r="G21"/>
  <c r="F18"/>
  <c r="F34"/>
  <c r="G27"/>
  <c r="D21"/>
  <c r="H34"/>
  <c r="F21"/>
  <c r="G20"/>
  <c r="G35" i="577"/>
  <c r="G33"/>
  <c r="H31"/>
  <c r="E30"/>
  <c r="G28"/>
  <c r="H26"/>
  <c r="E25"/>
  <c r="G23"/>
  <c r="D22"/>
  <c r="F20"/>
  <c r="H18"/>
  <c r="E17"/>
  <c r="F35"/>
  <c r="G31"/>
  <c r="F28"/>
  <c r="D25"/>
  <c r="H21"/>
  <c r="G18"/>
  <c r="H35"/>
  <c r="H28"/>
  <c r="E22"/>
  <c r="H34"/>
  <c r="F21"/>
  <c r="G29"/>
  <c r="D13"/>
  <c r="E35"/>
  <c r="E33"/>
  <c r="F31"/>
  <c r="H29"/>
  <c r="E28"/>
  <c r="F26"/>
  <c r="H24"/>
  <c r="E23"/>
  <c r="G21"/>
  <c r="D20"/>
  <c r="F18"/>
  <c r="D16"/>
  <c r="F34"/>
  <c r="H30"/>
  <c r="G27"/>
  <c r="E24"/>
  <c r="D21"/>
  <c r="H17"/>
  <c r="H33"/>
  <c r="E27"/>
  <c r="G20"/>
  <c r="E31"/>
  <c r="E18"/>
  <c r="E26"/>
  <c r="G34"/>
  <c r="D31"/>
  <c r="H27"/>
  <c r="F24"/>
  <c r="E21"/>
  <c r="D18"/>
  <c r="F33"/>
  <c r="G26"/>
  <c r="E20"/>
  <c r="D32"/>
  <c r="D19"/>
  <c r="H36"/>
  <c r="E36"/>
  <c r="E32"/>
  <c r="D29"/>
  <c r="G25"/>
  <c r="F22"/>
  <c r="E19"/>
  <c r="F36"/>
  <c r="E29"/>
  <c r="G22"/>
  <c r="D7"/>
  <c r="E38" s="1"/>
  <c r="H23"/>
  <c r="G24"/>
  <c r="H19"/>
  <c r="G36" i="581"/>
  <c r="G32"/>
  <c r="F29"/>
  <c r="D26"/>
  <c r="H22"/>
  <c r="G19"/>
  <c r="F34"/>
  <c r="G27"/>
  <c r="D21"/>
  <c r="H36"/>
  <c r="D23"/>
  <c r="F30"/>
  <c r="F25"/>
  <c r="E35"/>
  <c r="F31"/>
  <c r="E28"/>
  <c r="H24"/>
  <c r="G21"/>
  <c r="F18"/>
  <c r="G31"/>
  <c r="D25"/>
  <c r="G18"/>
  <c r="E31"/>
  <c r="E18"/>
  <c r="G20"/>
  <c r="D13"/>
  <c r="G34"/>
  <c r="H27"/>
  <c r="E21"/>
  <c r="H30"/>
  <c r="H17"/>
  <c r="D17"/>
  <c r="H29"/>
  <c r="E23"/>
  <c r="F35"/>
  <c r="H21"/>
  <c r="G24"/>
  <c r="H28"/>
  <c r="E35" i="586"/>
  <c r="F31"/>
  <c r="E28"/>
  <c r="H24"/>
  <c r="G21"/>
  <c r="F18"/>
  <c r="F34"/>
  <c r="G27"/>
  <c r="D21"/>
  <c r="H34"/>
  <c r="F21"/>
  <c r="H28"/>
  <c r="G33"/>
  <c r="E30"/>
  <c r="H26"/>
  <c r="G23"/>
  <c r="F20"/>
  <c r="E17"/>
  <c r="G31"/>
  <c r="D25"/>
  <c r="G18"/>
  <c r="G29"/>
  <c r="D13"/>
  <c r="H23"/>
  <c r="H29"/>
  <c r="E23"/>
  <c r="D16"/>
  <c r="E24"/>
  <c r="D28"/>
  <c r="E22"/>
  <c r="H31"/>
  <c r="E25"/>
  <c r="H18"/>
  <c r="F28"/>
  <c r="H36"/>
  <c r="F30"/>
  <c r="E36" i="590"/>
  <c r="E34"/>
  <c r="E32"/>
  <c r="G30"/>
  <c r="D29"/>
  <c r="F27"/>
  <c r="G25"/>
  <c r="D24"/>
  <c r="F22"/>
  <c r="H20"/>
  <c r="E19"/>
  <c r="G17"/>
  <c r="F36"/>
  <c r="F32"/>
  <c r="E29"/>
  <c r="H25"/>
  <c r="G22"/>
  <c r="F19"/>
  <c r="D7"/>
  <c r="E38" s="1"/>
  <c r="F30"/>
  <c r="H23"/>
  <c r="F17"/>
  <c r="E31"/>
  <c r="G24"/>
  <c r="E18"/>
  <c r="G35"/>
  <c r="G33"/>
  <c r="H31"/>
  <c r="E30"/>
  <c r="G28"/>
  <c r="H26"/>
  <c r="E25"/>
  <c r="G23"/>
  <c r="D22"/>
  <c r="F20"/>
  <c r="H18"/>
  <c r="E17"/>
  <c r="F35"/>
  <c r="G31"/>
  <c r="F28"/>
  <c r="D25"/>
  <c r="H21"/>
  <c r="G18"/>
  <c r="H35"/>
  <c r="H28"/>
  <c r="E22"/>
  <c r="H36"/>
  <c r="G29"/>
  <c r="D23"/>
  <c r="D13"/>
  <c r="G36"/>
  <c r="G32"/>
  <c r="F29"/>
  <c r="D26"/>
  <c r="H22"/>
  <c r="G19"/>
  <c r="D9"/>
  <c r="D30"/>
  <c r="F23"/>
  <c r="D17"/>
  <c r="F25"/>
  <c r="H32"/>
  <c r="H19"/>
  <c r="E33"/>
  <c r="H29"/>
  <c r="F26"/>
  <c r="E23"/>
  <c r="D20"/>
  <c r="D16"/>
  <c r="H30"/>
  <c r="E24"/>
  <c r="H17"/>
  <c r="E27"/>
  <c r="H34"/>
  <c r="F21"/>
  <c r="G36" i="594"/>
  <c r="G34"/>
  <c r="G32"/>
  <c r="D31"/>
  <c r="F29"/>
  <c r="H27"/>
  <c r="D26"/>
  <c r="F24"/>
  <c r="H22"/>
  <c r="E21"/>
  <c r="G19"/>
  <c r="D18"/>
  <c r="D9"/>
  <c r="F33"/>
  <c r="D30"/>
  <c r="G26"/>
  <c r="F23"/>
  <c r="E20"/>
  <c r="D17"/>
  <c r="H32"/>
  <c r="E26"/>
  <c r="H19"/>
  <c r="H33"/>
  <c r="E36"/>
  <c r="E34"/>
  <c r="E32"/>
  <c r="G30"/>
  <c r="D29"/>
  <c r="F27"/>
  <c r="G25"/>
  <c r="D24"/>
  <c r="F22"/>
  <c r="H20"/>
  <c r="E19"/>
  <c r="G17"/>
  <c r="F36"/>
  <c r="F32"/>
  <c r="E29"/>
  <c r="H25"/>
  <c r="G22"/>
  <c r="F19"/>
  <c r="D7"/>
  <c r="E38" s="1"/>
  <c r="E31"/>
  <c r="G24"/>
  <c r="E18"/>
  <c r="E33"/>
  <c r="H29"/>
  <c r="F26"/>
  <c r="E23"/>
  <c r="D20"/>
  <c r="D16"/>
  <c r="H30"/>
  <c r="E24"/>
  <c r="H17"/>
  <c r="D28"/>
  <c r="H35"/>
  <c r="E27"/>
  <c r="G20"/>
  <c r="G33"/>
  <c r="E30"/>
  <c r="H26"/>
  <c r="G23"/>
  <c r="F20"/>
  <c r="E17"/>
  <c r="G31"/>
  <c r="D25"/>
  <c r="G18"/>
  <c r="G29"/>
  <c r="D13"/>
  <c r="H28"/>
  <c r="E22"/>
  <c r="G34" i="598"/>
  <c r="D31"/>
  <c r="H27"/>
  <c r="H30"/>
  <c r="G25"/>
  <c r="F22"/>
  <c r="E19"/>
  <c r="H35"/>
  <c r="E31"/>
  <c r="G22"/>
  <c r="D7"/>
  <c r="E38" s="1"/>
  <c r="E26"/>
  <c r="E33"/>
  <c r="H29"/>
  <c r="F35"/>
  <c r="F28"/>
  <c r="F24"/>
  <c r="E21"/>
  <c r="D18"/>
  <c r="F30"/>
  <c r="G26"/>
  <c r="E20"/>
  <c r="H23"/>
  <c r="F21"/>
  <c r="E35"/>
  <c r="E28"/>
  <c r="D26"/>
  <c r="G19"/>
  <c r="H32"/>
  <c r="D17"/>
  <c r="G36"/>
  <c r="F29"/>
  <c r="G27"/>
  <c r="H20"/>
  <c r="H28"/>
  <c r="F19"/>
  <c r="H19"/>
  <c r="E35" i="602"/>
  <c r="E33"/>
  <c r="F31"/>
  <c r="H29"/>
  <c r="E28"/>
  <c r="F26"/>
  <c r="H24"/>
  <c r="E23"/>
  <c r="G21"/>
  <c r="D20"/>
  <c r="F18"/>
  <c r="D16"/>
  <c r="F34"/>
  <c r="H30"/>
  <c r="G27"/>
  <c r="E24"/>
  <c r="D21"/>
  <c r="H17"/>
  <c r="H34"/>
  <c r="D28"/>
  <c r="F21"/>
  <c r="H35"/>
  <c r="H28"/>
  <c r="E22"/>
  <c r="G35"/>
  <c r="G33"/>
  <c r="H31"/>
  <c r="E30"/>
  <c r="G28"/>
  <c r="H26"/>
  <c r="E25"/>
  <c r="G23"/>
  <c r="D22"/>
  <c r="F20"/>
  <c r="H18"/>
  <c r="E17"/>
  <c r="F35"/>
  <c r="G31"/>
  <c r="F28"/>
  <c r="D25"/>
  <c r="H21"/>
  <c r="G18"/>
  <c r="H36"/>
  <c r="G29"/>
  <c r="D23"/>
  <c r="D13"/>
  <c r="F30"/>
  <c r="H23"/>
  <c r="F17"/>
  <c r="G36" i="606"/>
  <c r="G34"/>
  <c r="G32"/>
  <c r="D31"/>
  <c r="F29"/>
  <c r="H27"/>
  <c r="D26"/>
  <c r="F24"/>
  <c r="H22"/>
  <c r="E21"/>
  <c r="G19"/>
  <c r="D18"/>
  <c r="D9"/>
  <c r="F33"/>
  <c r="D30"/>
  <c r="G26"/>
  <c r="F23"/>
  <c r="E20"/>
  <c r="D17"/>
  <c r="D32"/>
  <c r="F25"/>
  <c r="D19"/>
  <c r="H32"/>
  <c r="E26"/>
  <c r="H19"/>
  <c r="E35"/>
  <c r="E33"/>
  <c r="F31"/>
  <c r="H29"/>
  <c r="E28"/>
  <c r="F26"/>
  <c r="H24"/>
  <c r="E23"/>
  <c r="G21"/>
  <c r="D20"/>
  <c r="F18"/>
  <c r="D16"/>
  <c r="F34"/>
  <c r="H30"/>
  <c r="G27"/>
  <c r="E24"/>
  <c r="D21"/>
  <c r="H17"/>
  <c r="H33"/>
  <c r="E27"/>
  <c r="G20"/>
  <c r="H34"/>
  <c r="D28"/>
  <c r="F21"/>
  <c r="G35" i="610"/>
  <c r="G33"/>
  <c r="H31"/>
  <c r="E30"/>
  <c r="G28"/>
  <c r="H26"/>
  <c r="E25"/>
  <c r="G23"/>
  <c r="D22"/>
  <c r="F20"/>
  <c r="H18"/>
  <c r="E17"/>
  <c r="F35"/>
  <c r="G31"/>
  <c r="F28"/>
  <c r="D25"/>
  <c r="H21"/>
  <c r="G18"/>
  <c r="H36"/>
  <c r="G29"/>
  <c r="D23"/>
  <c r="D13"/>
  <c r="F30"/>
  <c r="H23"/>
  <c r="F17"/>
  <c r="E35"/>
  <c r="E33"/>
  <c r="F31"/>
  <c r="H29"/>
  <c r="E28"/>
  <c r="F26"/>
  <c r="H24"/>
  <c r="E23"/>
  <c r="G21"/>
  <c r="D20"/>
  <c r="F18"/>
  <c r="D16"/>
  <c r="F34"/>
  <c r="H30"/>
  <c r="G27"/>
  <c r="E24"/>
  <c r="D21"/>
  <c r="H17"/>
  <c r="H34"/>
  <c r="D28"/>
  <c r="F21"/>
  <c r="H35"/>
  <c r="H28"/>
  <c r="E22"/>
  <c r="E36"/>
  <c r="E32"/>
  <c r="D29"/>
  <c r="G25"/>
  <c r="F22"/>
  <c r="E19"/>
  <c r="F36"/>
  <c r="E29"/>
  <c r="G22"/>
  <c r="D7"/>
  <c r="E38" s="1"/>
  <c r="G24"/>
  <c r="D32"/>
  <c r="D19"/>
  <c r="G36"/>
  <c r="G32"/>
  <c r="F29"/>
  <c r="D26"/>
  <c r="H22"/>
  <c r="G19"/>
  <c r="D9"/>
  <c r="D30"/>
  <c r="F23"/>
  <c r="D17"/>
  <c r="E26"/>
  <c r="H33"/>
  <c r="G20"/>
  <c r="D31" i="614"/>
  <c r="F24"/>
  <c r="D18"/>
  <c r="G26"/>
  <c r="D32"/>
  <c r="E26"/>
  <c r="H29"/>
  <c r="E23"/>
  <c r="D16"/>
  <c r="E24"/>
  <c r="E27"/>
  <c r="F21"/>
  <c r="E33"/>
  <c r="D20"/>
  <c r="H17"/>
  <c r="G34"/>
  <c r="E21"/>
  <c r="E20"/>
  <c r="D31" i="618"/>
  <c r="F24"/>
  <c r="D18"/>
  <c r="G26"/>
  <c r="H32"/>
  <c r="E27"/>
  <c r="E36"/>
  <c r="D29"/>
  <c r="F22"/>
  <c r="F36"/>
  <c r="G22"/>
  <c r="G24"/>
  <c r="D19"/>
  <c r="G34"/>
  <c r="E21"/>
  <c r="E20"/>
  <c r="G25"/>
  <c r="E29"/>
  <c r="D32"/>
  <c r="D16" i="320"/>
  <c r="G19"/>
  <c r="H19"/>
  <c r="G35"/>
  <c r="H35"/>
  <c r="G23"/>
  <c r="G31"/>
  <c r="F17" i="567"/>
  <c r="F19"/>
  <c r="F32"/>
  <c r="H20"/>
  <c r="F27"/>
  <c r="E34"/>
  <c r="F25"/>
  <c r="G27"/>
  <c r="F20"/>
  <c r="E35"/>
  <c r="G32"/>
  <c r="E30"/>
  <c r="E28"/>
  <c r="D26"/>
  <c r="G23"/>
  <c r="G21"/>
  <c r="G19"/>
  <c r="E17"/>
  <c r="F34"/>
  <c r="D30"/>
  <c r="D25"/>
  <c r="D21"/>
  <c r="D17"/>
  <c r="H28"/>
  <c r="G20"/>
  <c r="D28"/>
  <c r="D23"/>
  <c r="G34"/>
  <c r="H31"/>
  <c r="H29"/>
  <c r="H27"/>
  <c r="E25"/>
  <c r="E23"/>
  <c r="E21"/>
  <c r="H18"/>
  <c r="D16"/>
  <c r="F33"/>
  <c r="F28"/>
  <c r="E24"/>
  <c r="E20"/>
  <c r="H35"/>
  <c r="E27"/>
  <c r="D19"/>
  <c r="F21"/>
  <c r="D13"/>
  <c r="G36"/>
  <c r="F31"/>
  <c r="H26"/>
  <c r="H22"/>
  <c r="F18"/>
  <c r="G31"/>
  <c r="F23"/>
  <c r="H33"/>
  <c r="H34"/>
  <c r="H32"/>
  <c r="E33"/>
  <c r="G28"/>
  <c r="F24"/>
  <c r="D20"/>
  <c r="F35"/>
  <c r="G26"/>
  <c r="H17"/>
  <c r="E22"/>
  <c r="H36"/>
  <c r="G24"/>
  <c r="D7"/>
  <c r="E38" s="1"/>
  <c r="E29"/>
  <c r="E19"/>
  <c r="G25"/>
  <c r="E32"/>
  <c r="E31"/>
  <c r="H21"/>
  <c r="D18"/>
  <c r="F26"/>
  <c r="G35"/>
  <c r="H23" i="320"/>
  <c r="H22" i="319"/>
  <c r="F33"/>
  <c r="G23"/>
  <c r="G34"/>
  <c r="E33" i="332"/>
  <c r="D32"/>
  <c r="H27" i="348"/>
  <c r="E29"/>
  <c r="H24" i="356"/>
  <c r="D17"/>
  <c r="E35"/>
  <c r="E19" i="578"/>
  <c r="D28"/>
  <c r="E17"/>
  <c r="G24" i="582"/>
  <c r="G28"/>
  <c r="E32"/>
  <c r="H33" i="591"/>
  <c r="E29"/>
  <c r="G24"/>
  <c r="G20"/>
  <c r="D7"/>
  <c r="E38" s="1"/>
  <c r="F27"/>
  <c r="E19"/>
  <c r="F24"/>
  <c r="H26"/>
  <c r="H32"/>
  <c r="H28"/>
  <c r="E24"/>
  <c r="H19"/>
  <c r="E36"/>
  <c r="F26"/>
  <c r="G17"/>
  <c r="H22"/>
  <c r="E25"/>
  <c r="H30" i="599"/>
  <c r="H17"/>
  <c r="D31"/>
  <c r="H28"/>
  <c r="E36"/>
  <c r="H22"/>
  <c r="D32" i="603"/>
  <c r="D19"/>
  <c r="G35"/>
  <c r="D30"/>
  <c r="D17"/>
  <c r="G23"/>
  <c r="H24" i="612"/>
  <c r="D28"/>
  <c r="D25"/>
  <c r="G35"/>
  <c r="D22"/>
  <c r="E22"/>
  <c r="D17"/>
  <c r="F28" i="615"/>
  <c r="E35"/>
  <c r="E21"/>
  <c r="F25"/>
  <c r="D29"/>
  <c r="E30"/>
  <c r="D26" i="319"/>
  <c r="D9"/>
  <c r="G31"/>
  <c r="G26"/>
  <c r="E21"/>
  <c r="H35"/>
  <c r="H30"/>
  <c r="F25"/>
  <c r="H19"/>
  <c r="D28"/>
  <c r="D17"/>
  <c r="E35"/>
  <c r="G29"/>
  <c r="G24"/>
  <c r="E19"/>
  <c r="H33"/>
  <c r="H28"/>
  <c r="F23"/>
  <c r="H17"/>
  <c r="H22" i="350"/>
  <c r="H26" i="354"/>
  <c r="F17" i="182"/>
  <c r="E27"/>
  <c r="H25"/>
  <c r="G35"/>
  <c r="E19"/>
  <c r="H17"/>
  <c r="G27"/>
  <c r="F21"/>
  <c r="F29"/>
  <c r="H21"/>
  <c r="D21"/>
  <c r="F24"/>
  <c r="F32"/>
  <c r="E18"/>
  <c r="E26"/>
  <c r="E34"/>
  <c r="D23"/>
  <c r="H22"/>
  <c r="H30"/>
  <c r="D20"/>
  <c r="G24"/>
  <c r="G32"/>
  <c r="D26"/>
  <c r="H31"/>
  <c r="G25"/>
  <c r="D31"/>
  <c r="F31"/>
  <c r="E25"/>
  <c r="D29"/>
  <c r="E23"/>
  <c r="H29"/>
  <c r="F18"/>
  <c r="F26"/>
  <c r="F34"/>
  <c r="E20"/>
  <c r="E28"/>
  <c r="E36"/>
  <c r="D32"/>
  <c r="H24"/>
  <c r="H32"/>
  <c r="G18"/>
  <c r="G26"/>
  <c r="G34"/>
  <c r="D25"/>
  <c r="H19"/>
  <c r="H35"/>
  <c r="G29"/>
  <c r="F19"/>
  <c r="F35"/>
  <c r="E29"/>
  <c r="D11" i="320"/>
  <c r="D11" i="352"/>
  <c r="D11" i="610"/>
  <c r="D11" i="311"/>
  <c r="D11" i="328"/>
  <c r="D11" i="344"/>
  <c r="D11" i="567"/>
  <c r="D11" i="586"/>
  <c r="D11" i="602"/>
  <c r="D11" i="618"/>
  <c r="D11" i="336"/>
  <c r="D11" i="577"/>
  <c r="D11" i="594"/>
  <c r="D11" i="315"/>
  <c r="D11" i="332"/>
  <c r="D11" i="348"/>
  <c r="D11" i="573"/>
  <c r="D11" i="590"/>
  <c r="D11" i="606"/>
  <c r="D11" i="314"/>
  <c r="D11" i="323"/>
  <c r="D11" i="331"/>
  <c r="D11" i="339"/>
  <c r="D11" i="347"/>
  <c r="D11" i="355"/>
  <c r="D11" i="572"/>
  <c r="D11" i="580"/>
  <c r="D11" i="589"/>
  <c r="D11" i="597"/>
  <c r="D11" i="605"/>
  <c r="D11" i="617"/>
  <c r="D11" i="312"/>
  <c r="D11" i="316"/>
  <c r="D11" i="321"/>
  <c r="D11" i="325"/>
  <c r="D11" i="329"/>
  <c r="D11" i="333"/>
  <c r="D11" i="337"/>
  <c r="D11" i="341"/>
  <c r="D11" i="345"/>
  <c r="D11" i="349"/>
  <c r="D11" i="353"/>
  <c r="D11" i="357"/>
  <c r="D11" i="570"/>
  <c r="D11" i="574"/>
  <c r="D11" i="578"/>
  <c r="D11" i="582"/>
  <c r="D11" i="587"/>
  <c r="D11" i="591"/>
  <c r="D11" i="595"/>
  <c r="D11" i="599"/>
  <c r="D11" i="603"/>
  <c r="D11" i="607"/>
  <c r="D11" i="611"/>
  <c r="D11" i="615"/>
  <c r="D11" i="619"/>
  <c r="D11" i="310"/>
  <c r="D11" i="319"/>
  <c r="D11" i="327"/>
  <c r="D11" i="335"/>
  <c r="D11" i="343"/>
  <c r="D11" i="351"/>
  <c r="D11" i="359"/>
  <c r="D11" i="576"/>
  <c r="D11" i="584"/>
  <c r="D11" i="593"/>
  <c r="D11" i="601"/>
  <c r="D11" i="609"/>
  <c r="D11" i="613"/>
  <c r="D11" i="182"/>
  <c r="D11" i="313"/>
  <c r="D11" i="318"/>
  <c r="D11" i="322"/>
  <c r="D11" i="326"/>
  <c r="D11" i="330"/>
  <c r="D11" i="334"/>
  <c r="D11" i="338"/>
  <c r="D11" i="342"/>
  <c r="D11" i="346"/>
  <c r="D11" i="350"/>
  <c r="D11" i="354"/>
  <c r="D11" i="358"/>
  <c r="D11" i="571"/>
  <c r="D11" i="575"/>
  <c r="D11" i="579"/>
  <c r="D11" i="583"/>
  <c r="D11" i="588"/>
  <c r="D11" i="592"/>
  <c r="D11" i="596"/>
  <c r="D11" i="600"/>
  <c r="D11" i="604"/>
  <c r="D11" i="608"/>
  <c r="D11" i="612"/>
  <c r="D13" i="348"/>
  <c r="H26" i="350"/>
  <c r="F24" i="354"/>
  <c r="F28" i="348"/>
  <c r="D9"/>
  <c r="E27"/>
  <c r="G36"/>
  <c r="H35"/>
  <c r="D30"/>
  <c r="G23"/>
  <c r="E34"/>
  <c r="G18"/>
  <c r="H19"/>
  <c r="D26"/>
  <c r="G21"/>
  <c r="E21" i="352"/>
  <c r="E17"/>
  <c r="G27"/>
  <c r="G31"/>
  <c r="F21" i="356"/>
  <c r="D31"/>
  <c r="G18"/>
  <c r="G34"/>
  <c r="F35"/>
  <c r="E27"/>
  <c r="H31"/>
  <c r="E19"/>
  <c r="D23"/>
  <c r="G26"/>
  <c r="D19" i="570"/>
  <c r="D25"/>
  <c r="E30"/>
  <c r="D32"/>
  <c r="F33" i="574"/>
  <c r="F18"/>
  <c r="G30"/>
  <c r="E27"/>
  <c r="H21"/>
  <c r="F34" i="578"/>
  <c r="D9"/>
  <c r="H34"/>
  <c r="E20"/>
  <c r="F29"/>
  <c r="H30"/>
  <c r="E34"/>
  <c r="E25"/>
  <c r="F33" i="582"/>
  <c r="E20"/>
  <c r="E19"/>
  <c r="E31"/>
  <c r="E18"/>
  <c r="G34"/>
  <c r="D30" i="587"/>
  <c r="H26"/>
  <c r="G30"/>
  <c r="E26"/>
  <c r="D17"/>
  <c r="H34" i="591"/>
  <c r="F32"/>
  <c r="F30"/>
  <c r="D28"/>
  <c r="H25"/>
  <c r="H23"/>
  <c r="F21"/>
  <c r="F19"/>
  <c r="F17"/>
  <c r="E34"/>
  <c r="H29"/>
  <c r="G25"/>
  <c r="H20"/>
  <c r="D16"/>
  <c r="F29"/>
  <c r="G19"/>
  <c r="H31"/>
  <c r="G23"/>
  <c r="H36"/>
  <c r="F34"/>
  <c r="D32"/>
  <c r="G29"/>
  <c r="G27"/>
  <c r="F25"/>
  <c r="D23"/>
  <c r="D21"/>
  <c r="D19"/>
  <c r="D13"/>
  <c r="E33"/>
  <c r="D29"/>
  <c r="D24"/>
  <c r="D20"/>
  <c r="G36"/>
  <c r="D26"/>
  <c r="D18"/>
  <c r="E30"/>
  <c r="F20"/>
  <c r="H35" i="595"/>
  <c r="F33"/>
  <c r="H30"/>
  <c r="H28"/>
  <c r="G26"/>
  <c r="E24"/>
  <c r="E22"/>
  <c r="E20"/>
  <c r="H17"/>
  <c r="E32"/>
  <c r="F27"/>
  <c r="E23"/>
  <c r="E19"/>
  <c r="H31"/>
  <c r="G23"/>
  <c r="G36"/>
  <c r="D26"/>
  <c r="D18"/>
  <c r="F35"/>
  <c r="F32"/>
  <c r="F30"/>
  <c r="F28"/>
  <c r="H25"/>
  <c r="H23"/>
  <c r="H21"/>
  <c r="F19"/>
  <c r="F17"/>
  <c r="E36"/>
  <c r="G30"/>
  <c r="F26"/>
  <c r="F22"/>
  <c r="G17"/>
  <c r="E30"/>
  <c r="D22"/>
  <c r="G32"/>
  <c r="F24"/>
  <c r="D9"/>
  <c r="F36" i="599"/>
  <c r="F32"/>
  <c r="E29"/>
  <c r="H25"/>
  <c r="G22"/>
  <c r="F19"/>
  <c r="D7"/>
  <c r="E38" s="1"/>
  <c r="H29"/>
  <c r="E23"/>
  <c r="D16"/>
  <c r="F24"/>
  <c r="H31"/>
  <c r="H18"/>
  <c r="H33"/>
  <c r="F30"/>
  <c r="E27"/>
  <c r="H23"/>
  <c r="G20"/>
  <c r="F17"/>
  <c r="E32"/>
  <c r="G25"/>
  <c r="E19"/>
  <c r="F29"/>
  <c r="D9"/>
  <c r="G23"/>
  <c r="F34"/>
  <c r="G27"/>
  <c r="D21"/>
  <c r="E33"/>
  <c r="D20"/>
  <c r="D18"/>
  <c r="D32"/>
  <c r="F25"/>
  <c r="D19"/>
  <c r="D29"/>
  <c r="G36"/>
  <c r="E30"/>
  <c r="H33" i="603"/>
  <c r="F30"/>
  <c r="E27"/>
  <c r="H23"/>
  <c r="G20"/>
  <c r="F17"/>
  <c r="E32"/>
  <c r="G25"/>
  <c r="E19"/>
  <c r="G28"/>
  <c r="G36"/>
  <c r="H22"/>
  <c r="F35"/>
  <c r="G31"/>
  <c r="F28"/>
  <c r="D25"/>
  <c r="H21"/>
  <c r="G18"/>
  <c r="E33"/>
  <c r="F26"/>
  <c r="D20"/>
  <c r="E30"/>
  <c r="E17"/>
  <c r="F24"/>
  <c r="H35"/>
  <c r="H28"/>
  <c r="E22"/>
  <c r="E36"/>
  <c r="F22"/>
  <c r="D22"/>
  <c r="D9"/>
  <c r="F33"/>
  <c r="G26"/>
  <c r="E20"/>
  <c r="H29"/>
  <c r="D16"/>
  <c r="D31"/>
  <c r="E33" i="612"/>
  <c r="H29"/>
  <c r="F26"/>
  <c r="E23"/>
  <c r="D20"/>
  <c r="D16"/>
  <c r="E31"/>
  <c r="G24"/>
  <c r="E18"/>
  <c r="G27"/>
  <c r="G31"/>
  <c r="G18"/>
  <c r="G33"/>
  <c r="E30"/>
  <c r="H26"/>
  <c r="G23"/>
  <c r="F20"/>
  <c r="E17"/>
  <c r="D32"/>
  <c r="F25"/>
  <c r="D19"/>
  <c r="E29"/>
  <c r="D7"/>
  <c r="E38" s="1"/>
  <c r="F23"/>
  <c r="E35"/>
  <c r="E28"/>
  <c r="G21"/>
  <c r="H34"/>
  <c r="F21"/>
  <c r="D21"/>
  <c r="H31"/>
  <c r="E25"/>
  <c r="H18"/>
  <c r="H28"/>
  <c r="F36"/>
  <c r="D30"/>
  <c r="G35" i="614"/>
  <c r="G33"/>
  <c r="H31"/>
  <c r="E30"/>
  <c r="G28"/>
  <c r="H26"/>
  <c r="E25"/>
  <c r="G23"/>
  <c r="D22"/>
  <c r="F20"/>
  <c r="H18"/>
  <c r="E17"/>
  <c r="F35"/>
  <c r="G31"/>
  <c r="F28"/>
  <c r="D25"/>
  <c r="H21"/>
  <c r="G18"/>
  <c r="H35"/>
  <c r="H28"/>
  <c r="E22"/>
  <c r="H36"/>
  <c r="G29"/>
  <c r="D23"/>
  <c r="D13"/>
  <c r="E36"/>
  <c r="E34"/>
  <c r="E32"/>
  <c r="G30"/>
  <c r="D29"/>
  <c r="F27"/>
  <c r="G25"/>
  <c r="D24"/>
  <c r="F22"/>
  <c r="H20"/>
  <c r="E19"/>
  <c r="G17"/>
  <c r="F36"/>
  <c r="F32"/>
  <c r="E29"/>
  <c r="H25"/>
  <c r="G22"/>
  <c r="F19"/>
  <c r="D7"/>
  <c r="E38" s="1"/>
  <c r="F30"/>
  <c r="H23"/>
  <c r="F17"/>
  <c r="E31"/>
  <c r="G24"/>
  <c r="E18"/>
  <c r="G36"/>
  <c r="G32"/>
  <c r="F29"/>
  <c r="D26"/>
  <c r="H22"/>
  <c r="G19"/>
  <c r="D9"/>
  <c r="D30"/>
  <c r="F23"/>
  <c r="D17"/>
  <c r="F25"/>
  <c r="H32"/>
  <c r="H19"/>
  <c r="E35"/>
  <c r="F31"/>
  <c r="E28"/>
  <c r="H24"/>
  <c r="G21"/>
  <c r="F18"/>
  <c r="F34"/>
  <c r="G27"/>
  <c r="D21"/>
  <c r="H33"/>
  <c r="G20"/>
  <c r="D28"/>
  <c r="E35" i="618"/>
  <c r="E33"/>
  <c r="F31"/>
  <c r="H29"/>
  <c r="E28"/>
  <c r="F26"/>
  <c r="H24"/>
  <c r="E23"/>
  <c r="G21"/>
  <c r="D20"/>
  <c r="F18"/>
  <c r="D16"/>
  <c r="F34"/>
  <c r="H30"/>
  <c r="G27"/>
  <c r="E24"/>
  <c r="D21"/>
  <c r="H17"/>
  <c r="H34"/>
  <c r="D28"/>
  <c r="F21"/>
  <c r="H35"/>
  <c r="H28"/>
  <c r="E22"/>
  <c r="G35"/>
  <c r="G33"/>
  <c r="H31"/>
  <c r="E30"/>
  <c r="G28"/>
  <c r="H26"/>
  <c r="E25"/>
  <c r="G23"/>
  <c r="D22"/>
  <c r="F20"/>
  <c r="H18"/>
  <c r="E17"/>
  <c r="F35"/>
  <c r="G31"/>
  <c r="F28"/>
  <c r="D25"/>
  <c r="H21"/>
  <c r="G18"/>
  <c r="H36"/>
  <c r="G29"/>
  <c r="D23"/>
  <c r="D13"/>
  <c r="F30"/>
  <c r="H23"/>
  <c r="F17"/>
  <c r="E34"/>
  <c r="G30"/>
  <c r="F27"/>
  <c r="D24"/>
  <c r="H20"/>
  <c r="G17"/>
  <c r="F32"/>
  <c r="H25"/>
  <c r="F19"/>
  <c r="E31"/>
  <c r="E18"/>
  <c r="F25"/>
  <c r="G36"/>
  <c r="G32"/>
  <c r="F29"/>
  <c r="D26"/>
  <c r="H22"/>
  <c r="G19"/>
  <c r="D9"/>
  <c r="D30"/>
  <c r="F23"/>
  <c r="D17"/>
  <c r="E26"/>
  <c r="H33"/>
  <c r="G20"/>
  <c r="D32" i="349"/>
  <c r="H29"/>
  <c r="G18"/>
  <c r="G20"/>
  <c r="G22"/>
  <c r="G24"/>
  <c r="G26"/>
  <c r="G28"/>
  <c r="G30"/>
  <c r="G32"/>
  <c r="G34"/>
  <c r="G36"/>
  <c r="H25"/>
  <c r="E18"/>
  <c r="E20"/>
  <c r="E22"/>
  <c r="E24"/>
  <c r="E26"/>
  <c r="E28"/>
  <c r="E30"/>
  <c r="E32"/>
  <c r="E34"/>
  <c r="E36"/>
  <c r="H21"/>
  <c r="E17"/>
  <c r="E21"/>
  <c r="E25"/>
  <c r="E29"/>
  <c r="E33"/>
  <c r="D18"/>
  <c r="G17"/>
  <c r="G21"/>
  <c r="G25"/>
  <c r="G29"/>
  <c r="G33"/>
  <c r="D30" i="353"/>
  <c r="D17"/>
  <c r="H19"/>
  <c r="H25"/>
  <c r="F31"/>
  <c r="H35"/>
  <c r="G17"/>
  <c r="G19"/>
  <c r="G21"/>
  <c r="G23"/>
  <c r="G25"/>
  <c r="G27"/>
  <c r="G29"/>
  <c r="G31"/>
  <c r="G33"/>
  <c r="G35"/>
  <c r="D32"/>
  <c r="D22"/>
  <c r="F19"/>
  <c r="H23"/>
  <c r="H29"/>
  <c r="F35"/>
  <c r="E17"/>
  <c r="E19"/>
  <c r="E21"/>
  <c r="E23"/>
  <c r="E25"/>
  <c r="E27"/>
  <c r="E29"/>
  <c r="E31"/>
  <c r="E33"/>
  <c r="E35"/>
  <c r="D24"/>
  <c r="F23"/>
  <c r="H33"/>
  <c r="E18"/>
  <c r="E22"/>
  <c r="E26"/>
  <c r="E30"/>
  <c r="E34"/>
  <c r="D18"/>
  <c r="F27"/>
  <c r="G18"/>
  <c r="G22"/>
  <c r="G26"/>
  <c r="G30"/>
  <c r="G34"/>
  <c r="E17" i="357"/>
  <c r="E19"/>
  <c r="E21"/>
  <c r="E23"/>
  <c r="E25"/>
  <c r="E27"/>
  <c r="E29"/>
  <c r="E31"/>
  <c r="E33"/>
  <c r="E35"/>
  <c r="H35"/>
  <c r="G18"/>
  <c r="G20"/>
  <c r="G22"/>
  <c r="G24"/>
  <c r="G26"/>
  <c r="G28"/>
  <c r="G30"/>
  <c r="G32"/>
  <c r="G34"/>
  <c r="G36"/>
  <c r="G17"/>
  <c r="G21"/>
  <c r="G25"/>
  <c r="G29"/>
  <c r="G33"/>
  <c r="E18"/>
  <c r="E22"/>
  <c r="E26"/>
  <c r="E30"/>
  <c r="E34"/>
  <c r="E35" i="571"/>
  <c r="G32"/>
  <c r="G30"/>
  <c r="E28"/>
  <c r="D26"/>
  <c r="D24"/>
  <c r="G21"/>
  <c r="G19"/>
  <c r="G17"/>
  <c r="H34"/>
  <c r="F30"/>
  <c r="E26"/>
  <c r="F21"/>
  <c r="F17"/>
  <c r="D30"/>
  <c r="H21"/>
  <c r="F36"/>
  <c r="G22"/>
  <c r="E24"/>
  <c r="D21"/>
  <c r="E36"/>
  <c r="E33"/>
  <c r="D31"/>
  <c r="D29"/>
  <c r="F26"/>
  <c r="F24"/>
  <c r="F22"/>
  <c r="D20"/>
  <c r="D18"/>
  <c r="H36"/>
  <c r="E31"/>
  <c r="E27"/>
  <c r="D23"/>
  <c r="E18"/>
  <c r="G31"/>
  <c r="F23"/>
  <c r="D17"/>
  <c r="H25"/>
  <c r="H30"/>
  <c r="G27"/>
  <c r="E32"/>
  <c r="H27"/>
  <c r="E23"/>
  <c r="E19"/>
  <c r="H33"/>
  <c r="G24"/>
  <c r="D13"/>
  <c r="E20"/>
  <c r="F19"/>
  <c r="G36"/>
  <c r="F31"/>
  <c r="F27"/>
  <c r="H22"/>
  <c r="F18"/>
  <c r="H32"/>
  <c r="H23"/>
  <c r="F33"/>
  <c r="G18"/>
  <c r="D7"/>
  <c r="E38" s="1"/>
  <c r="E35" i="575"/>
  <c r="E33"/>
  <c r="F31"/>
  <c r="H29"/>
  <c r="E28"/>
  <c r="F26"/>
  <c r="H24"/>
  <c r="E23"/>
  <c r="G21"/>
  <c r="D20"/>
  <c r="F18"/>
  <c r="D16"/>
  <c r="H34"/>
  <c r="E31"/>
  <c r="D28"/>
  <c r="G24"/>
  <c r="F21"/>
  <c r="E18"/>
  <c r="F34"/>
  <c r="G27"/>
  <c r="D21"/>
  <c r="E36"/>
  <c r="G33"/>
  <c r="D31"/>
  <c r="D29"/>
  <c r="H26"/>
  <c r="F24"/>
  <c r="F22"/>
  <c r="F20"/>
  <c r="D18"/>
  <c r="H36"/>
  <c r="D32"/>
  <c r="E27"/>
  <c r="D23"/>
  <c r="D19"/>
  <c r="F32"/>
  <c r="E24"/>
  <c r="D7"/>
  <c r="E38" s="1"/>
  <c r="F23"/>
  <c r="G31"/>
  <c r="G18"/>
  <c r="G35"/>
  <c r="G32"/>
  <c r="G30"/>
  <c r="G28"/>
  <c r="D26"/>
  <c r="D24"/>
  <c r="D22"/>
  <c r="G19"/>
  <c r="G17"/>
  <c r="H35"/>
  <c r="F30"/>
  <c r="E26"/>
  <c r="E22"/>
  <c r="F17"/>
  <c r="H30"/>
  <c r="G22"/>
  <c r="F33"/>
  <c r="E20"/>
  <c r="F28"/>
  <c r="G34" i="579"/>
  <c r="H27"/>
  <c r="E21"/>
  <c r="H33"/>
  <c r="G20"/>
  <c r="G18"/>
  <c r="E36"/>
  <c r="D29"/>
  <c r="F22"/>
  <c r="H36"/>
  <c r="D23"/>
  <c r="F23"/>
  <c r="D21"/>
  <c r="E32"/>
  <c r="E19"/>
  <c r="D13"/>
  <c r="D31"/>
  <c r="D18"/>
  <c r="G31"/>
  <c r="G36" i="583"/>
  <c r="G34"/>
  <c r="G32"/>
  <c r="D31"/>
  <c r="F29"/>
  <c r="H27"/>
  <c r="D26"/>
  <c r="F24"/>
  <c r="H22"/>
  <c r="E21"/>
  <c r="G19"/>
  <c r="D18"/>
  <c r="D9"/>
  <c r="H33"/>
  <c r="F30"/>
  <c r="E27"/>
  <c r="H23"/>
  <c r="G20"/>
  <c r="F17"/>
  <c r="G31"/>
  <c r="D25"/>
  <c r="G18"/>
  <c r="F32"/>
  <c r="H25"/>
  <c r="F19"/>
  <c r="E36"/>
  <c r="E34"/>
  <c r="E32"/>
  <c r="G30"/>
  <c r="D29"/>
  <c r="F27"/>
  <c r="G25"/>
  <c r="D24"/>
  <c r="F22"/>
  <c r="H20"/>
  <c r="E19"/>
  <c r="G17"/>
  <c r="H36"/>
  <c r="H32"/>
  <c r="G29"/>
  <c r="E26"/>
  <c r="D23"/>
  <c r="H19"/>
  <c r="D13"/>
  <c r="D30"/>
  <c r="F23"/>
  <c r="D17"/>
  <c r="H30"/>
  <c r="E24"/>
  <c r="H17"/>
  <c r="E36" i="588"/>
  <c r="E34"/>
  <c r="E32"/>
  <c r="G30"/>
  <c r="D29"/>
  <c r="F27"/>
  <c r="G25"/>
  <c r="D24"/>
  <c r="F22"/>
  <c r="H20"/>
  <c r="E19"/>
  <c r="G17"/>
  <c r="H36"/>
  <c r="H32"/>
  <c r="G29"/>
  <c r="E26"/>
  <c r="D23"/>
  <c r="H19"/>
  <c r="D13"/>
  <c r="H30"/>
  <c r="E24"/>
  <c r="H17"/>
  <c r="G31"/>
  <c r="D25"/>
  <c r="G18"/>
  <c r="G35"/>
  <c r="G33"/>
  <c r="H31"/>
  <c r="E30"/>
  <c r="G28"/>
  <c r="H26"/>
  <c r="E25"/>
  <c r="G23"/>
  <c r="D22"/>
  <c r="F20"/>
  <c r="H18"/>
  <c r="E17"/>
  <c r="H35"/>
  <c r="D32"/>
  <c r="H28"/>
  <c r="F25"/>
  <c r="E22"/>
  <c r="D19"/>
  <c r="F36"/>
  <c r="E29"/>
  <c r="G22"/>
  <c r="D7"/>
  <c r="E38" s="1"/>
  <c r="D30"/>
  <c r="F23"/>
  <c r="D17"/>
  <c r="E35" i="592"/>
  <c r="G32"/>
  <c r="G30"/>
  <c r="E28"/>
  <c r="D26"/>
  <c r="D24"/>
  <c r="G21"/>
  <c r="G19"/>
  <c r="G17"/>
  <c r="H34"/>
  <c r="F30"/>
  <c r="E26"/>
  <c r="F21"/>
  <c r="F17"/>
  <c r="D30"/>
  <c r="E20"/>
  <c r="F32"/>
  <c r="E24"/>
  <c r="E36"/>
  <c r="E33"/>
  <c r="D31"/>
  <c r="D29"/>
  <c r="F26"/>
  <c r="F24"/>
  <c r="F22"/>
  <c r="D20"/>
  <c r="D18"/>
  <c r="H36"/>
  <c r="E31"/>
  <c r="E27"/>
  <c r="D23"/>
  <c r="E18"/>
  <c r="G31"/>
  <c r="F23"/>
  <c r="F34"/>
  <c r="H25"/>
  <c r="H17"/>
  <c r="G34"/>
  <c r="H29"/>
  <c r="G25"/>
  <c r="E21"/>
  <c r="D16"/>
  <c r="G29"/>
  <c r="G20"/>
  <c r="G26"/>
  <c r="H30"/>
  <c r="E34"/>
  <c r="F29"/>
  <c r="H24"/>
  <c r="H20"/>
  <c r="D9"/>
  <c r="D28"/>
  <c r="H19"/>
  <c r="D25"/>
  <c r="G27"/>
  <c r="G36" i="596"/>
  <c r="E34"/>
  <c r="H31"/>
  <c r="F29"/>
  <c r="F27"/>
  <c r="E25"/>
  <c r="H22"/>
  <c r="H20"/>
  <c r="H18"/>
  <c r="D9"/>
  <c r="H32"/>
  <c r="H28"/>
  <c r="H23"/>
  <c r="H19"/>
  <c r="F36"/>
  <c r="H25"/>
  <c r="H17"/>
  <c r="D30"/>
  <c r="E20"/>
  <c r="G34"/>
  <c r="E32"/>
  <c r="E30"/>
  <c r="H27"/>
  <c r="G25"/>
  <c r="G23"/>
  <c r="E21"/>
  <c r="E19"/>
  <c r="E17"/>
  <c r="H33"/>
  <c r="G29"/>
  <c r="F25"/>
  <c r="G20"/>
  <c r="D13"/>
  <c r="E29"/>
  <c r="F19"/>
  <c r="G31"/>
  <c r="F23"/>
  <c r="E36"/>
  <c r="D31"/>
  <c r="H26"/>
  <c r="F22"/>
  <c r="D18"/>
  <c r="D32"/>
  <c r="D23"/>
  <c r="F32"/>
  <c r="D7"/>
  <c r="E38" s="1"/>
  <c r="G18"/>
  <c r="G35"/>
  <c r="G30"/>
  <c r="D26"/>
  <c r="D22"/>
  <c r="G17"/>
  <c r="F30"/>
  <c r="E22"/>
  <c r="H30"/>
  <c r="F33"/>
  <c r="D17"/>
  <c r="E36" i="600"/>
  <c r="E34"/>
  <c r="E32"/>
  <c r="G30"/>
  <c r="D29"/>
  <c r="F27"/>
  <c r="G25"/>
  <c r="D24"/>
  <c r="F22"/>
  <c r="H20"/>
  <c r="E19"/>
  <c r="G17"/>
  <c r="H36"/>
  <c r="H32"/>
  <c r="G29"/>
  <c r="E26"/>
  <c r="D23"/>
  <c r="H19"/>
  <c r="D13"/>
  <c r="D30"/>
  <c r="F23"/>
  <c r="D17"/>
  <c r="H30"/>
  <c r="E24"/>
  <c r="H17"/>
  <c r="G35"/>
  <c r="G33"/>
  <c r="H31"/>
  <c r="E30"/>
  <c r="G28"/>
  <c r="H26"/>
  <c r="E25"/>
  <c r="G23"/>
  <c r="D22"/>
  <c r="F20"/>
  <c r="H18"/>
  <c r="E17"/>
  <c r="H35"/>
  <c r="D32"/>
  <c r="H28"/>
  <c r="F25"/>
  <c r="E22"/>
  <c r="D19"/>
  <c r="F35"/>
  <c r="F28"/>
  <c r="G36" i="604"/>
  <c r="G34"/>
  <c r="G32"/>
  <c r="E35" i="608"/>
  <c r="E32"/>
  <c r="D29"/>
  <c r="D26"/>
  <c r="E23"/>
  <c r="D20"/>
  <c r="G17"/>
  <c r="H33"/>
  <c r="E27"/>
  <c r="F21"/>
  <c r="D13"/>
  <c r="F23"/>
  <c r="F32"/>
  <c r="D21"/>
  <c r="E36"/>
  <c r="G32"/>
  <c r="H29"/>
  <c r="F26"/>
  <c r="D24"/>
  <c r="E21"/>
  <c r="D18"/>
  <c r="H34"/>
  <c r="G29"/>
  <c r="D23"/>
  <c r="F17"/>
  <c r="G26"/>
  <c r="F34"/>
  <c r="E24"/>
  <c r="G30"/>
  <c r="F24"/>
  <c r="E19"/>
  <c r="F30"/>
  <c r="E18"/>
  <c r="G18"/>
  <c r="G34"/>
  <c r="E28"/>
  <c r="F22"/>
  <c r="D16"/>
  <c r="E26"/>
  <c r="G31"/>
  <c r="H30"/>
  <c r="F33" i="615"/>
  <c r="D30"/>
  <c r="G26"/>
  <c r="F23"/>
  <c r="E20"/>
  <c r="D17"/>
  <c r="F31"/>
  <c r="H24"/>
  <c r="F18"/>
  <c r="H27"/>
  <c r="G35"/>
  <c r="D22"/>
  <c r="H33"/>
  <c r="F30"/>
  <c r="E27"/>
  <c r="H23"/>
  <c r="G20"/>
  <c r="F17"/>
  <c r="E32"/>
  <c r="G25"/>
  <c r="E19"/>
  <c r="F29"/>
  <c r="D9"/>
  <c r="G23"/>
  <c r="G31"/>
  <c r="D25"/>
  <c r="G18"/>
  <c r="E28"/>
  <c r="G34"/>
  <c r="G28"/>
  <c r="H35"/>
  <c r="H28"/>
  <c r="E22"/>
  <c r="E36"/>
  <c r="F22"/>
  <c r="H22"/>
  <c r="E17"/>
  <c r="H30" i="350"/>
  <c r="D19" i="312"/>
  <c r="G22"/>
  <c r="H30"/>
  <c r="H18"/>
  <c r="G23"/>
  <c r="F27"/>
  <c r="E35"/>
  <c r="H35"/>
  <c r="H19"/>
  <c r="G32"/>
  <c r="G20"/>
  <c r="H28"/>
  <c r="D7"/>
  <c r="E38" s="1"/>
  <c r="E18"/>
  <c r="F24"/>
  <c r="G29"/>
  <c r="F33"/>
  <c r="G34"/>
  <c r="H24"/>
  <c r="F32"/>
  <c r="D18"/>
  <c r="F19"/>
  <c r="H26"/>
  <c r="H18" i="316"/>
  <c r="H25"/>
  <c r="E29"/>
  <c r="F30"/>
  <c r="F25"/>
  <c r="G35"/>
  <c r="H29"/>
  <c r="H22"/>
  <c r="G30"/>
  <c r="G25"/>
  <c r="D28"/>
  <c r="E27"/>
  <c r="F26"/>
  <c r="F19"/>
  <c r="G32"/>
  <c r="F27"/>
  <c r="D32"/>
  <c r="D20"/>
  <c r="E23"/>
  <c r="E34"/>
  <c r="F36"/>
  <c r="D29"/>
  <c r="F20"/>
  <c r="E20"/>
  <c r="H17"/>
  <c r="F23"/>
  <c r="D31"/>
  <c r="D28" i="328"/>
  <c r="F31"/>
  <c r="E27"/>
  <c r="G34"/>
  <c r="H22"/>
  <c r="D17"/>
  <c r="E22"/>
  <c r="F28"/>
  <c r="D29"/>
  <c r="G29"/>
  <c r="H35"/>
  <c r="H21"/>
  <c r="G30"/>
  <c r="H18"/>
  <c r="E18"/>
  <c r="G35"/>
  <c r="H23"/>
  <c r="F35"/>
  <c r="G21"/>
  <c r="F34"/>
  <c r="H30"/>
  <c r="E23" i="336"/>
  <c r="D21"/>
  <c r="H20"/>
  <c r="F27"/>
  <c r="G32"/>
  <c r="H36"/>
  <c r="E36"/>
  <c r="E22"/>
  <c r="F26"/>
  <c r="D32"/>
  <c r="G31"/>
  <c r="G19"/>
  <c r="H29"/>
  <c r="H19"/>
  <c r="E19"/>
  <c r="E32"/>
  <c r="F20"/>
  <c r="G28"/>
  <c r="H33"/>
  <c r="F18"/>
  <c r="D25"/>
  <c r="E31"/>
  <c r="H17" i="344"/>
  <c r="D31"/>
  <c r="F22"/>
  <c r="D13"/>
  <c r="G22"/>
  <c r="G30"/>
  <c r="D20"/>
  <c r="E22"/>
  <c r="E30"/>
  <c r="E26"/>
  <c r="D30"/>
  <c r="G26"/>
  <c r="F20"/>
  <c r="F36"/>
  <c r="G17"/>
  <c r="G25"/>
  <c r="G33"/>
  <c r="H27"/>
  <c r="D25"/>
  <c r="E17"/>
  <c r="E25"/>
  <c r="E33"/>
  <c r="E32"/>
  <c r="F18"/>
  <c r="G24"/>
  <c r="D32"/>
  <c r="H36" i="356"/>
  <c r="F18"/>
  <c r="F20"/>
  <c r="F22"/>
  <c r="F24"/>
  <c r="F26"/>
  <c r="F28"/>
  <c r="F30"/>
  <c r="F32"/>
  <c r="F34"/>
  <c r="F36"/>
  <c r="H17"/>
  <c r="H20"/>
  <c r="F23"/>
  <c r="H25"/>
  <c r="H28"/>
  <c r="F31"/>
  <c r="H33"/>
  <c r="D24"/>
  <c r="D28"/>
  <c r="D18"/>
  <c r="D19"/>
  <c r="E18"/>
  <c r="E20"/>
  <c r="E22"/>
  <c r="E24"/>
  <c r="E26"/>
  <c r="E28"/>
  <c r="E30"/>
  <c r="E32"/>
  <c r="E34"/>
  <c r="E36"/>
  <c r="F17"/>
  <c r="H19"/>
  <c r="H22"/>
  <c r="F25"/>
  <c r="H27"/>
  <c r="H30"/>
  <c r="F33"/>
  <c r="H35"/>
  <c r="D26"/>
  <c r="D30"/>
  <c r="D20"/>
  <c r="D21"/>
  <c r="D7"/>
  <c r="E38" s="1"/>
  <c r="G17"/>
  <c r="G19"/>
  <c r="G21"/>
  <c r="G23"/>
  <c r="G25"/>
  <c r="G27"/>
  <c r="G29"/>
  <c r="G31"/>
  <c r="G33"/>
  <c r="G35"/>
  <c r="H21"/>
  <c r="F27"/>
  <c r="H32"/>
  <c r="D22"/>
  <c r="D16"/>
  <c r="G20"/>
  <c r="G24"/>
  <c r="G28"/>
  <c r="G32"/>
  <c r="G36"/>
  <c r="H18"/>
  <c r="H23"/>
  <c r="F29"/>
  <c r="H34"/>
  <c r="D32"/>
  <c r="D9"/>
  <c r="E17"/>
  <c r="E21"/>
  <c r="E25"/>
  <c r="E29"/>
  <c r="E33"/>
  <c r="F33" i="570"/>
  <c r="D30"/>
  <c r="G26"/>
  <c r="F23"/>
  <c r="E20"/>
  <c r="D17"/>
  <c r="H29"/>
  <c r="E23"/>
  <c r="D16"/>
  <c r="F24"/>
  <c r="G28"/>
  <c r="H26"/>
  <c r="H33"/>
  <c r="F30"/>
  <c r="E27"/>
  <c r="H23"/>
  <c r="G20"/>
  <c r="F17"/>
  <c r="E32"/>
  <c r="G25"/>
  <c r="E19"/>
  <c r="F29"/>
  <c r="D9"/>
  <c r="G23"/>
  <c r="H35"/>
  <c r="H28"/>
  <c r="E22"/>
  <c r="E36"/>
  <c r="F22"/>
  <c r="H22"/>
  <c r="F20"/>
  <c r="H30"/>
  <c r="E24"/>
  <c r="H17"/>
  <c r="F27"/>
  <c r="G32"/>
  <c r="H18"/>
  <c r="H32"/>
  <c r="E26"/>
  <c r="H19"/>
  <c r="F31"/>
  <c r="F18"/>
  <c r="G35"/>
  <c r="F35"/>
  <c r="F28"/>
  <c r="H21"/>
  <c r="E33"/>
  <c r="D20"/>
  <c r="D18"/>
  <c r="F36"/>
  <c r="E29"/>
  <c r="G22"/>
  <c r="D7"/>
  <c r="E38" s="1"/>
  <c r="D24"/>
  <c r="D26"/>
  <c r="G33"/>
  <c r="E31"/>
  <c r="G24"/>
  <c r="E18"/>
  <c r="E28"/>
  <c r="G34"/>
  <c r="D22"/>
  <c r="H33" i="574"/>
  <c r="D32"/>
  <c r="H28"/>
  <c r="F25"/>
  <c r="E22"/>
  <c r="D19"/>
  <c r="G35"/>
  <c r="F27"/>
  <c r="H20"/>
  <c r="E30"/>
  <c r="E17"/>
  <c r="D31"/>
  <c r="F35"/>
  <c r="E34"/>
  <c r="D30"/>
  <c r="G26"/>
  <c r="F23"/>
  <c r="E20"/>
  <c r="D17"/>
  <c r="E28"/>
  <c r="G21"/>
  <c r="H31"/>
  <c r="H18"/>
  <c r="G36"/>
  <c r="G31"/>
  <c r="D25"/>
  <c r="G18"/>
  <c r="H24"/>
  <c r="E25"/>
  <c r="E21"/>
  <c r="F34"/>
  <c r="E29"/>
  <c r="G22"/>
  <c r="D7"/>
  <c r="E38" s="1"/>
  <c r="F22"/>
  <c r="F20"/>
  <c r="H36"/>
  <c r="E31"/>
  <c r="G24"/>
  <c r="E18"/>
  <c r="F26"/>
  <c r="G28"/>
  <c r="H27"/>
  <c r="H35"/>
  <c r="F30"/>
  <c r="H23"/>
  <c r="F17"/>
  <c r="D24"/>
  <c r="G23"/>
  <c r="D18"/>
  <c r="E36"/>
  <c r="G27"/>
  <c r="D21"/>
  <c r="E32"/>
  <c r="E19"/>
  <c r="F29"/>
  <c r="H34"/>
  <c r="G29"/>
  <c r="D23"/>
  <c r="D13"/>
  <c r="E23"/>
  <c r="D22"/>
  <c r="H36" i="582"/>
  <c r="H32"/>
  <c r="G29"/>
  <c r="E26"/>
  <c r="D23"/>
  <c r="H19"/>
  <c r="D13"/>
  <c r="F31"/>
  <c r="H24"/>
  <c r="F18"/>
  <c r="H27"/>
  <c r="G35"/>
  <c r="D22"/>
  <c r="D32"/>
  <c r="F25"/>
  <c r="D19"/>
  <c r="F26"/>
  <c r="D31"/>
  <c r="E25"/>
  <c r="F32"/>
  <c r="H25"/>
  <c r="F19"/>
  <c r="E34"/>
  <c r="H20"/>
  <c r="G19"/>
  <c r="F35"/>
  <c r="G31"/>
  <c r="F28"/>
  <c r="D25"/>
  <c r="H21"/>
  <c r="G18"/>
  <c r="E36"/>
  <c r="D29"/>
  <c r="F22"/>
  <c r="G36"/>
  <c r="H22"/>
  <c r="E30"/>
  <c r="F20"/>
  <c r="F30"/>
  <c r="H23"/>
  <c r="F17"/>
  <c r="E23"/>
  <c r="F24"/>
  <c r="H18"/>
  <c r="H30"/>
  <c r="E24"/>
  <c r="H17"/>
  <c r="G30"/>
  <c r="G17"/>
  <c r="G33"/>
  <c r="H34" i="587"/>
  <c r="E31"/>
  <c r="D28"/>
  <c r="G24"/>
  <c r="F21"/>
  <c r="E18"/>
  <c r="E34"/>
  <c r="F27"/>
  <c r="H20"/>
  <c r="H31"/>
  <c r="H18"/>
  <c r="D26"/>
  <c r="F35"/>
  <c r="G31"/>
  <c r="F28"/>
  <c r="D25"/>
  <c r="H21"/>
  <c r="G18"/>
  <c r="E35"/>
  <c r="E28"/>
  <c r="G21"/>
  <c r="G33"/>
  <c r="F20"/>
  <c r="H27"/>
  <c r="H36"/>
  <c r="G29"/>
  <c r="D23"/>
  <c r="D13"/>
  <c r="D24"/>
  <c r="E25"/>
  <c r="G19"/>
  <c r="H33"/>
  <c r="E27"/>
  <c r="G20"/>
  <c r="E32"/>
  <c r="E19"/>
  <c r="G36"/>
  <c r="F36"/>
  <c r="E29"/>
  <c r="G22"/>
  <c r="D7"/>
  <c r="E38" s="1"/>
  <c r="E23"/>
  <c r="G23"/>
  <c r="D18"/>
  <c r="F33"/>
  <c r="G26"/>
  <c r="E20"/>
  <c r="F31"/>
  <c r="F18"/>
  <c r="G34"/>
  <c r="D32"/>
  <c r="F25"/>
  <c r="D19"/>
  <c r="D29"/>
  <c r="G35"/>
  <c r="F29"/>
  <c r="F34"/>
  <c r="G27"/>
  <c r="D21"/>
  <c r="E33"/>
  <c r="D20"/>
  <c r="E17"/>
  <c r="E33" i="312"/>
  <c r="H33"/>
  <c r="H33" i="316"/>
  <c r="H21"/>
  <c r="D22" i="312"/>
  <c r="G17"/>
  <c r="F18"/>
  <c r="D13" i="316"/>
  <c r="F29"/>
  <c r="E36" i="312"/>
  <c r="D9"/>
  <c r="G34" i="316"/>
  <c r="H26"/>
  <c r="F31" i="344"/>
  <c r="F23"/>
  <c r="D19"/>
  <c r="H34"/>
  <c r="H26"/>
  <c r="H18"/>
  <c r="F25" i="340"/>
  <c r="E21"/>
  <c r="D17"/>
  <c r="H22"/>
  <c r="G18"/>
  <c r="G34"/>
  <c r="F21" i="336"/>
  <c r="E17"/>
  <c r="E33"/>
  <c r="D26"/>
  <c r="H30"/>
  <c r="G26"/>
  <c r="D28"/>
  <c r="H29" i="332"/>
  <c r="G25"/>
  <c r="D23"/>
  <c r="F26"/>
  <c r="E22"/>
  <c r="D17"/>
  <c r="H24" i="328"/>
  <c r="G20"/>
  <c r="G36"/>
  <c r="F21"/>
  <c r="E17"/>
  <c r="E33"/>
  <c r="H23" i="324"/>
  <c r="G19"/>
  <c r="G35"/>
  <c r="F24"/>
  <c r="E20"/>
  <c r="E36"/>
  <c r="H36" i="316"/>
  <c r="H25" i="312"/>
  <c r="D30"/>
  <c r="H21" i="344"/>
  <c r="H29" i="324"/>
  <c r="E32" i="332"/>
  <c r="G24" i="336"/>
  <c r="F27" i="340"/>
  <c r="G28" i="344"/>
  <c r="F36" i="312"/>
  <c r="F34" i="344"/>
  <c r="G26" i="328"/>
  <c r="F35" i="336"/>
  <c r="D29" i="344"/>
  <c r="E24"/>
  <c r="H36" i="312"/>
  <c r="E32"/>
  <c r="F34" i="316"/>
  <c r="E25"/>
  <c r="E33" i="324"/>
  <c r="G28"/>
  <c r="E24" i="328"/>
  <c r="H29"/>
  <c r="F27" i="332"/>
  <c r="H22"/>
  <c r="D13" i="336"/>
  <c r="H17"/>
  <c r="F28" i="340"/>
  <c r="H29"/>
  <c r="E29" i="344"/>
  <c r="E19"/>
  <c r="D26"/>
  <c r="H19"/>
  <c r="G27"/>
  <c r="D21"/>
  <c r="F28"/>
  <c r="E19" i="340"/>
  <c r="H36"/>
  <c r="H32" i="336"/>
  <c r="D23"/>
  <c r="D16"/>
  <c r="E35"/>
  <c r="G23" i="332"/>
  <c r="G22"/>
  <c r="F33"/>
  <c r="D26"/>
  <c r="D22"/>
  <c r="E31" i="328"/>
  <c r="G27"/>
  <c r="E26"/>
  <c r="H34"/>
  <c r="D26"/>
  <c r="D17" i="324"/>
  <c r="G24"/>
  <c r="F35"/>
  <c r="H33"/>
  <c r="D24" i="316"/>
  <c r="D19"/>
  <c r="F21"/>
  <c r="H27" i="312"/>
  <c r="E21"/>
  <c r="G18"/>
  <c r="H25" i="340"/>
  <c r="G19"/>
  <c r="G31"/>
  <c r="F18"/>
  <c r="F32"/>
  <c r="E26"/>
  <c r="H23" i="336"/>
  <c r="G17"/>
  <c r="G33"/>
  <c r="F22"/>
  <c r="E18"/>
  <c r="D17"/>
  <c r="H28" i="332"/>
  <c r="G26"/>
  <c r="F19"/>
  <c r="F35"/>
  <c r="H25" i="328"/>
  <c r="G23"/>
  <c r="D16"/>
  <c r="F32"/>
  <c r="E30"/>
  <c r="H18" i="324"/>
  <c r="G20"/>
  <c r="G36"/>
  <c r="F25"/>
  <c r="E27"/>
  <c r="D26"/>
  <c r="D31" i="587"/>
  <c r="H29"/>
  <c r="H25"/>
  <c r="H22"/>
  <c r="G25"/>
  <c r="H23"/>
  <c r="H26" i="582"/>
  <c r="F27"/>
  <c r="G22"/>
  <c r="F36"/>
  <c r="D20"/>
  <c r="E22"/>
  <c r="H35"/>
  <c r="F26" i="578"/>
  <c r="E27"/>
  <c r="D21"/>
  <c r="G25"/>
  <c r="G26"/>
  <c r="D13"/>
  <c r="D20" i="574"/>
  <c r="F21"/>
  <c r="H32"/>
  <c r="G34"/>
  <c r="F19"/>
  <c r="F32"/>
  <c r="H27" i="570"/>
  <c r="D13"/>
  <c r="G29"/>
  <c r="G19"/>
  <c r="E34"/>
  <c r="G27"/>
  <c r="H23" i="316"/>
  <c r="D21"/>
  <c r="G27"/>
  <c r="G22"/>
  <c r="D22"/>
  <c r="E24" i="312"/>
  <c r="D16"/>
  <c r="H22"/>
  <c r="G30"/>
  <c r="G23" i="582"/>
  <c r="F29"/>
  <c r="G25"/>
  <c r="D17"/>
  <c r="F23"/>
  <c r="D30"/>
  <c r="H27" i="578"/>
  <c r="F27"/>
  <c r="H19"/>
  <c r="G27"/>
  <c r="E21" i="587"/>
  <c r="H24"/>
  <c r="F23"/>
  <c r="G17" i="574"/>
  <c r="G20"/>
  <c r="E35"/>
  <c r="D31" i="570"/>
  <c r="G18"/>
  <c r="G31"/>
  <c r="G34" i="344"/>
  <c r="G30" i="356"/>
  <c r="G22"/>
  <c r="D13"/>
  <c r="D29"/>
  <c r="G18" i="328"/>
  <c r="F30" i="344"/>
  <c r="H26" i="356"/>
  <c r="G33" i="324"/>
  <c r="H21"/>
  <c r="E34"/>
  <c r="F22"/>
  <c r="D7"/>
  <c r="E38" s="1"/>
  <c r="E25"/>
  <c r="F29"/>
  <c r="D24"/>
  <c r="G30"/>
  <c r="H34"/>
  <c r="H22"/>
  <c r="D13"/>
  <c r="H25"/>
  <c r="E23"/>
  <c r="D20"/>
  <c r="H28"/>
  <c r="E30"/>
  <c r="F18"/>
  <c r="H26"/>
  <c r="F21"/>
  <c r="D30"/>
  <c r="E26"/>
  <c r="E24" i="332"/>
  <c r="H31"/>
  <c r="G27"/>
  <c r="D18"/>
  <c r="F28"/>
  <c r="E35"/>
  <c r="E23"/>
  <c r="F29"/>
  <c r="D28"/>
  <c r="G28"/>
  <c r="H36"/>
  <c r="H20"/>
  <c r="E36"/>
  <c r="F24"/>
  <c r="E29"/>
  <c r="F17"/>
  <c r="H34"/>
  <c r="G31"/>
  <c r="H19"/>
  <c r="G34"/>
  <c r="E27"/>
  <c r="E31" i="340"/>
  <c r="F19"/>
  <c r="G20"/>
  <c r="G36"/>
  <c r="F35"/>
  <c r="H24"/>
  <c r="D13"/>
  <c r="E28"/>
  <c r="E18"/>
  <c r="F26"/>
  <c r="D26"/>
  <c r="G35"/>
  <c r="G23"/>
  <c r="H33"/>
  <c r="H23"/>
  <c r="D18"/>
  <c r="H28"/>
  <c r="E27"/>
  <c r="G17"/>
  <c r="F20"/>
  <c r="E32"/>
  <c r="G28"/>
  <c r="D19" i="578"/>
  <c r="D22"/>
  <c r="D17"/>
  <c r="D20"/>
  <c r="D7"/>
  <c r="E38" s="1"/>
  <c r="H36"/>
  <c r="H32"/>
  <c r="G29"/>
  <c r="E26"/>
  <c r="E22"/>
  <c r="E18"/>
  <c r="F31"/>
  <c r="H24"/>
  <c r="G36"/>
  <c r="E21"/>
  <c r="E30"/>
  <c r="D18"/>
  <c r="D30"/>
  <c r="G22"/>
  <c r="E32"/>
  <c r="G17"/>
  <c r="G33"/>
  <c r="D24"/>
  <c r="F30"/>
  <c r="F23"/>
  <c r="E33"/>
  <c r="F18"/>
  <c r="H18"/>
  <c r="F36"/>
  <c r="F32"/>
  <c r="E29"/>
  <c r="H25"/>
  <c r="H21"/>
  <c r="H17"/>
  <c r="G30"/>
  <c r="E23"/>
  <c r="G34"/>
  <c r="G19"/>
  <c r="H26"/>
  <c r="D26"/>
  <c r="F35"/>
  <c r="F28"/>
  <c r="G20"/>
  <c r="D29"/>
  <c r="D31"/>
  <c r="F20"/>
  <c r="H35"/>
  <c r="H28"/>
  <c r="F21"/>
  <c r="H29"/>
  <c r="G32"/>
  <c r="G23"/>
  <c r="D17" i="312"/>
  <c r="E17"/>
  <c r="H17"/>
  <c r="E26" i="316"/>
  <c r="E18"/>
  <c r="D32" i="312"/>
  <c r="E23"/>
  <c r="H23"/>
  <c r="D25" i="316"/>
  <c r="H34"/>
  <c r="F22"/>
  <c r="D21" i="312"/>
  <c r="E20"/>
  <c r="F21"/>
  <c r="D26" i="316"/>
  <c r="H31"/>
  <c r="H19"/>
  <c r="F31"/>
  <c r="F33" i="344"/>
  <c r="F25"/>
  <c r="F17"/>
  <c r="D24"/>
  <c r="H28"/>
  <c r="H20"/>
  <c r="F21" i="340"/>
  <c r="E17"/>
  <c r="E33"/>
  <c r="H18"/>
  <c r="H34"/>
  <c r="G30"/>
  <c r="F17" i="336"/>
  <c r="F33"/>
  <c r="E29"/>
  <c r="D20"/>
  <c r="H26"/>
  <c r="G22"/>
  <c r="D19"/>
  <c r="H25" i="332"/>
  <c r="G21"/>
  <c r="D13"/>
  <c r="F22"/>
  <c r="E18"/>
  <c r="E34"/>
  <c r="H20" i="328"/>
  <c r="H36"/>
  <c r="G32"/>
  <c r="F17"/>
  <c r="F33"/>
  <c r="E29"/>
  <c r="H19" i="324"/>
  <c r="H35"/>
  <c r="G31"/>
  <c r="F20"/>
  <c r="F36"/>
  <c r="E32"/>
  <c r="F24" i="316"/>
  <c r="D23"/>
  <c r="E30" i="312"/>
  <c r="G25" i="324"/>
  <c r="F23" i="328"/>
  <c r="D18" i="336"/>
  <c r="E23" i="340"/>
  <c r="G20" i="344"/>
  <c r="F26"/>
  <c r="D21" i="328"/>
  <c r="H23" i="332"/>
  <c r="H32" i="340"/>
  <c r="E20" i="344"/>
  <c r="G24" i="312"/>
  <c r="F35"/>
  <c r="E33" i="316"/>
  <c r="D16"/>
  <c r="G17"/>
  <c r="D19" i="324"/>
  <c r="E36" i="328"/>
  <c r="G31"/>
  <c r="E17" i="332"/>
  <c r="H32"/>
  <c r="F30" i="336"/>
  <c r="H25"/>
  <c r="F36" i="340"/>
  <c r="G25"/>
  <c r="E31" i="344"/>
  <c r="E21"/>
  <c r="D9"/>
  <c r="H23"/>
  <c r="G29"/>
  <c r="G19"/>
  <c r="F32"/>
  <c r="F31" i="340"/>
  <c r="H20"/>
  <c r="H24" i="336"/>
  <c r="D24"/>
  <c r="E24"/>
  <c r="E27"/>
  <c r="H35" i="332"/>
  <c r="H26"/>
  <c r="F25"/>
  <c r="D7"/>
  <c r="E38" s="1"/>
  <c r="E28"/>
  <c r="E23" i="328"/>
  <c r="G19"/>
  <c r="F30"/>
  <c r="H26"/>
  <c r="D7"/>
  <c r="E38" s="1"/>
  <c r="E22" i="324"/>
  <c r="H36"/>
  <c r="F27"/>
  <c r="H17"/>
  <c r="D29"/>
  <c r="E28" i="316"/>
  <c r="E30"/>
  <c r="E31"/>
  <c r="F17" i="312"/>
  <c r="H21"/>
  <c r="H32"/>
  <c r="G19"/>
  <c r="H19" i="340"/>
  <c r="H35"/>
  <c r="G29"/>
  <c r="D30"/>
  <c r="F30"/>
  <c r="E22"/>
  <c r="E36"/>
  <c r="H21" i="336"/>
  <c r="H35"/>
  <c r="G27"/>
  <c r="D29"/>
  <c r="F34"/>
  <c r="E34"/>
  <c r="H24" i="332"/>
  <c r="G20"/>
  <c r="D20"/>
  <c r="F31"/>
  <c r="E31"/>
  <c r="H17" i="328"/>
  <c r="G17"/>
  <c r="D13"/>
  <c r="F26"/>
  <c r="E28"/>
  <c r="D22"/>
  <c r="H32" i="324"/>
  <c r="G34"/>
  <c r="F23"/>
  <c r="E19"/>
  <c r="D21"/>
  <c r="F24" i="587"/>
  <c r="F26"/>
  <c r="E24"/>
  <c r="D9"/>
  <c r="F22"/>
  <c r="E22"/>
  <c r="H35"/>
  <c r="D24" i="582"/>
  <c r="D21"/>
  <c r="F34"/>
  <c r="D16"/>
  <c r="G20"/>
  <c r="H33"/>
  <c r="F22" i="578"/>
  <c r="F25"/>
  <c r="D16"/>
  <c r="G21"/>
  <c r="G24"/>
  <c r="D23"/>
  <c r="D16" i="574"/>
  <c r="H19"/>
  <c r="E33"/>
  <c r="H26"/>
  <c r="H17"/>
  <c r="H30"/>
  <c r="E21" i="570"/>
  <c r="E35"/>
  <c r="D28"/>
  <c r="H31"/>
  <c r="G30"/>
  <c r="H25"/>
  <c r="H20" i="316"/>
  <c r="E36"/>
  <c r="F35"/>
  <c r="G18"/>
  <c r="E35"/>
  <c r="G21" i="312"/>
  <c r="H29"/>
  <c r="H20"/>
  <c r="G28"/>
  <c r="E17" i="582"/>
  <c r="E21"/>
  <c r="G21"/>
  <c r="E35"/>
  <c r="F21"/>
  <c r="D28"/>
  <c r="H34"/>
  <c r="G28" i="578"/>
  <c r="H20"/>
  <c r="E35"/>
  <c r="E24"/>
  <c r="E31"/>
  <c r="G17" i="587"/>
  <c r="H19"/>
  <c r="H32"/>
  <c r="D26" i="574"/>
  <c r="F31"/>
  <c r="F28"/>
  <c r="E25" i="570"/>
  <c r="D29"/>
  <c r="F25"/>
  <c r="D25" i="578"/>
  <c r="E18" i="344"/>
  <c r="E31" i="356"/>
  <c r="E23"/>
  <c r="D25"/>
  <c r="H29"/>
  <c r="F19"/>
  <c r="H33" i="589"/>
  <c r="E27"/>
  <c r="G20"/>
  <c r="G32"/>
  <c r="G19"/>
  <c r="D16"/>
  <c r="H35"/>
  <c r="F36"/>
  <c r="E29"/>
  <c r="G22"/>
  <c r="D7"/>
  <c r="E38" s="1"/>
  <c r="G23"/>
  <c r="H24"/>
  <c r="E19"/>
  <c r="G31" i="593"/>
  <c r="D25"/>
  <c r="G18"/>
  <c r="G28"/>
  <c r="E36"/>
  <c r="E28"/>
  <c r="H33"/>
  <c r="E27"/>
  <c r="G20"/>
  <c r="G32"/>
  <c r="G19"/>
  <c r="G17"/>
  <c r="G36" i="608"/>
  <c r="E34"/>
  <c r="F31"/>
  <c r="F29"/>
  <c r="F27"/>
  <c r="H24"/>
  <c r="H22"/>
  <c r="H20"/>
  <c r="F18"/>
  <c r="D9"/>
  <c r="H32"/>
  <c r="D28"/>
  <c r="H23"/>
  <c r="H19"/>
  <c r="F33"/>
  <c r="D25"/>
  <c r="D17"/>
  <c r="G27"/>
  <c r="F19"/>
  <c r="D30" i="319"/>
  <c r="D21"/>
  <c r="D24"/>
  <c r="D13"/>
  <c r="D18"/>
  <c r="E36"/>
  <c r="E34"/>
  <c r="E32"/>
  <c r="E30"/>
  <c r="E28"/>
  <c r="E26"/>
  <c r="E24"/>
  <c r="E22"/>
  <c r="E20"/>
  <c r="E18"/>
  <c r="F36"/>
  <c r="F34"/>
  <c r="F32"/>
  <c r="F30"/>
  <c r="F28"/>
  <c r="F26"/>
  <c r="F24"/>
  <c r="F22"/>
  <c r="F20"/>
  <c r="F18"/>
  <c r="D32"/>
  <c r="D31"/>
  <c r="D19"/>
  <c r="D20"/>
  <c r="G35"/>
  <c r="E33"/>
  <c r="G30"/>
  <c r="G27"/>
  <c r="E25"/>
  <c r="G22"/>
  <c r="G19"/>
  <c r="E17"/>
  <c r="H34"/>
  <c r="H31"/>
  <c r="F29"/>
  <c r="H26"/>
  <c r="H23"/>
  <c r="F21"/>
  <c r="H18"/>
  <c r="D23"/>
  <c r="D22"/>
  <c r="G36"/>
  <c r="G33"/>
  <c r="E31"/>
  <c r="G28"/>
  <c r="G25"/>
  <c r="E23"/>
  <c r="G20"/>
  <c r="G17"/>
  <c r="F35"/>
  <c r="H32"/>
  <c r="H29"/>
  <c r="F27"/>
  <c r="H24"/>
  <c r="H21"/>
  <c r="F19"/>
  <c r="F25" i="347"/>
  <c r="G31"/>
  <c r="E29"/>
  <c r="D7" i="351"/>
  <c r="E38" s="1"/>
  <c r="F20"/>
  <c r="G30"/>
  <c r="G27"/>
  <c r="E29" i="355"/>
  <c r="G26"/>
  <c r="G36" i="359"/>
  <c r="G22"/>
  <c r="D17"/>
  <c r="D21"/>
  <c r="D25"/>
  <c r="D30"/>
  <c r="H19"/>
  <c r="G26"/>
  <c r="G31"/>
  <c r="H35"/>
  <c r="F19"/>
  <c r="F23"/>
  <c r="E27"/>
  <c r="E31"/>
  <c r="F35"/>
  <c r="F18"/>
  <c r="F20"/>
  <c r="F22"/>
  <c r="F24"/>
  <c r="F26"/>
  <c r="E28"/>
  <c r="E30"/>
  <c r="E32"/>
  <c r="E34"/>
  <c r="E36"/>
  <c r="G20"/>
  <c r="D7"/>
  <c r="E38" s="1"/>
  <c r="D16"/>
  <c r="D20"/>
  <c r="D24"/>
  <c r="D29"/>
  <c r="H17"/>
  <c r="G24"/>
  <c r="H30"/>
  <c r="H34"/>
  <c r="E18"/>
  <c r="E22"/>
  <c r="E26"/>
  <c r="F30"/>
  <c r="F34"/>
  <c r="G17"/>
  <c r="G19"/>
  <c r="G21"/>
  <c r="G23"/>
  <c r="G25"/>
  <c r="H27"/>
  <c r="H29"/>
  <c r="H31"/>
  <c r="G33"/>
  <c r="G35"/>
  <c r="G35" i="581"/>
  <c r="G33"/>
  <c r="H31"/>
  <c r="E30"/>
  <c r="G28"/>
  <c r="H26"/>
  <c r="E25"/>
  <c r="G23"/>
  <c r="D22"/>
  <c r="F20"/>
  <c r="H18"/>
  <c r="F36"/>
  <c r="F32"/>
  <c r="E29"/>
  <c r="H25"/>
  <c r="G22"/>
  <c r="F19"/>
  <c r="D16"/>
  <c r="H32"/>
  <c r="E26"/>
  <c r="H19"/>
  <c r="H23"/>
  <c r="D32"/>
  <c r="D19"/>
  <c r="E36"/>
  <c r="E34"/>
  <c r="E32"/>
  <c r="G30"/>
  <c r="D29"/>
  <c r="F27"/>
  <c r="G25"/>
  <c r="D24"/>
  <c r="F22"/>
  <c r="H20"/>
  <c r="E19"/>
  <c r="G17"/>
  <c r="F33"/>
  <c r="D30"/>
  <c r="G26"/>
  <c r="F23"/>
  <c r="E20"/>
  <c r="E17"/>
  <c r="H34"/>
  <c r="D28"/>
  <c r="F21"/>
  <c r="D7"/>
  <c r="E38" s="1"/>
  <c r="E27"/>
  <c r="H35"/>
  <c r="E22"/>
  <c r="E36" i="586"/>
  <c r="E34"/>
  <c r="E32"/>
  <c r="G30"/>
  <c r="D29"/>
  <c r="F27"/>
  <c r="G25"/>
  <c r="D24"/>
  <c r="F22"/>
  <c r="H20"/>
  <c r="E19"/>
  <c r="G17"/>
  <c r="F36"/>
  <c r="F32"/>
  <c r="E29"/>
  <c r="H25"/>
  <c r="G22"/>
  <c r="F19"/>
  <c r="D7"/>
  <c r="E38" s="1"/>
  <c r="E31"/>
  <c r="G24"/>
  <c r="E18"/>
  <c r="D32"/>
  <c r="F25"/>
  <c r="D19"/>
  <c r="G36"/>
  <c r="G34"/>
  <c r="G32"/>
  <c r="D31"/>
  <c r="F29"/>
  <c r="H27"/>
  <c r="D26"/>
  <c r="F24"/>
  <c r="H22"/>
  <c r="E21"/>
  <c r="G19"/>
  <c r="D18"/>
  <c r="D9"/>
  <c r="F33"/>
  <c r="D30"/>
  <c r="G26"/>
  <c r="F23"/>
  <c r="E20"/>
  <c r="D17"/>
  <c r="H32"/>
  <c r="E26"/>
  <c r="H19"/>
  <c r="H33"/>
  <c r="E27"/>
  <c r="G20"/>
  <c r="G35" i="598"/>
  <c r="G33"/>
  <c r="H31"/>
  <c r="E30"/>
  <c r="G28"/>
  <c r="F36"/>
  <c r="F32"/>
  <c r="E29"/>
  <c r="F26"/>
  <c r="H24"/>
  <c r="E23"/>
  <c r="G21"/>
  <c r="D20"/>
  <c r="F18"/>
  <c r="D16"/>
  <c r="D32"/>
  <c r="H34"/>
  <c r="D28"/>
  <c r="E24"/>
  <c r="D21"/>
  <c r="H17"/>
  <c r="F25"/>
  <c r="D19"/>
  <c r="D23"/>
  <c r="D13"/>
  <c r="E36"/>
  <c r="E34"/>
  <c r="E32"/>
  <c r="G30"/>
  <c r="D29"/>
  <c r="F27"/>
  <c r="F33"/>
  <c r="D30"/>
  <c r="H26"/>
  <c r="E25"/>
  <c r="G23"/>
  <c r="D22"/>
  <c r="F20"/>
  <c r="H18"/>
  <c r="E17"/>
  <c r="H33"/>
  <c r="H36"/>
  <c r="G29"/>
  <c r="D25"/>
  <c r="H21"/>
  <c r="G18"/>
  <c r="E27"/>
  <c r="G20"/>
  <c r="G24"/>
  <c r="E18"/>
  <c r="F34" i="605"/>
  <c r="G27"/>
  <c r="D21"/>
  <c r="G33"/>
  <c r="F20"/>
  <c r="F18"/>
  <c r="F30"/>
  <c r="H23"/>
  <c r="E34" i="315"/>
  <c r="D9"/>
  <c r="D31" i="346"/>
  <c r="D25"/>
  <c r="D17"/>
  <c r="F18" i="350"/>
  <c r="H20"/>
  <c r="H28"/>
  <c r="D24"/>
  <c r="D28"/>
  <c r="D18"/>
  <c r="D19"/>
  <c r="H20" i="354"/>
  <c r="H28"/>
  <c r="D24"/>
  <c r="D28"/>
  <c r="D18"/>
  <c r="D19"/>
  <c r="D29" i="320"/>
  <c r="D32"/>
  <c r="G27"/>
  <c r="H31"/>
  <c r="D24" i="311"/>
  <c r="D28"/>
  <c r="D20"/>
  <c r="G36"/>
  <c r="G34"/>
  <c r="G32"/>
  <c r="G30"/>
  <c r="G28"/>
  <c r="G26"/>
  <c r="G24"/>
  <c r="G22"/>
  <c r="G20"/>
  <c r="G18"/>
  <c r="D19"/>
  <c r="H36"/>
  <c r="H34"/>
  <c r="H32"/>
  <c r="H30"/>
  <c r="H28"/>
  <c r="H26"/>
  <c r="H24"/>
  <c r="H22"/>
  <c r="H20"/>
  <c r="H18"/>
  <c r="D31" i="322"/>
  <c r="D22"/>
  <c r="D25"/>
  <c r="D18"/>
  <c r="D17"/>
  <c r="E36"/>
  <c r="E34"/>
  <c r="E32"/>
  <c r="E30"/>
  <c r="E28"/>
  <c r="E26"/>
  <c r="E24"/>
  <c r="E22"/>
  <c r="E20"/>
  <c r="E18"/>
  <c r="F36"/>
  <c r="F34"/>
  <c r="F32"/>
  <c r="F30"/>
  <c r="F28"/>
  <c r="F26"/>
  <c r="F24"/>
  <c r="F22"/>
  <c r="F20"/>
  <c r="F18"/>
  <c r="D24" i="326"/>
  <c r="D28"/>
  <c r="D20"/>
  <c r="D19"/>
  <c r="G36"/>
  <c r="G34"/>
  <c r="G32"/>
  <c r="G30"/>
  <c r="G28"/>
  <c r="G26"/>
  <c r="G24"/>
  <c r="G22"/>
  <c r="G20"/>
  <c r="G18"/>
  <c r="H36"/>
  <c r="H34"/>
  <c r="H32"/>
  <c r="H30"/>
  <c r="H28"/>
  <c r="H26"/>
  <c r="H24"/>
  <c r="H22"/>
  <c r="H20"/>
  <c r="H18"/>
  <c r="D26" i="330"/>
  <c r="D30"/>
  <c r="D21"/>
  <c r="D9"/>
  <c r="D7"/>
  <c r="E38" s="1"/>
  <c r="E35"/>
  <c r="E33"/>
  <c r="E31"/>
  <c r="E29"/>
  <c r="E27"/>
  <c r="E25"/>
  <c r="E23"/>
  <c r="E21"/>
  <c r="E19"/>
  <c r="E17"/>
  <c r="F35"/>
  <c r="F33"/>
  <c r="F31"/>
  <c r="F29"/>
  <c r="F27"/>
  <c r="F25"/>
  <c r="F23"/>
  <c r="F21"/>
  <c r="F19"/>
  <c r="F17"/>
  <c r="D29" i="334"/>
  <c r="D32"/>
  <c r="D23"/>
  <c r="D9"/>
  <c r="D13"/>
  <c r="G35"/>
  <c r="G33"/>
  <c r="G31"/>
  <c r="G29"/>
  <c r="G27"/>
  <c r="G25"/>
  <c r="G23"/>
  <c r="G21"/>
  <c r="G19"/>
  <c r="G17"/>
  <c r="H35"/>
  <c r="H33"/>
  <c r="H31"/>
  <c r="H29"/>
  <c r="H27"/>
  <c r="H25"/>
  <c r="H23"/>
  <c r="H21"/>
  <c r="H19"/>
  <c r="H17"/>
  <c r="D31" i="338"/>
  <c r="D22"/>
  <c r="D25"/>
  <c r="D16"/>
  <c r="D17"/>
  <c r="E36"/>
  <c r="E34"/>
  <c r="E32"/>
  <c r="E30"/>
  <c r="E28"/>
  <c r="E26"/>
  <c r="E24"/>
  <c r="E22"/>
  <c r="E20"/>
  <c r="E18"/>
  <c r="F36"/>
  <c r="F34"/>
  <c r="F32"/>
  <c r="F30"/>
  <c r="F28"/>
  <c r="F26"/>
  <c r="F24"/>
  <c r="F22"/>
  <c r="F20"/>
  <c r="F18"/>
  <c r="D24" i="342"/>
  <c r="D28"/>
  <c r="D18"/>
  <c r="D19"/>
  <c r="G36"/>
  <c r="G34"/>
  <c r="G32"/>
  <c r="G30"/>
  <c r="G28"/>
  <c r="G26"/>
  <c r="G24"/>
  <c r="G22"/>
  <c r="G20"/>
  <c r="G18"/>
  <c r="H36"/>
  <c r="H34"/>
  <c r="H32"/>
  <c r="H30"/>
  <c r="H28"/>
  <c r="H26"/>
  <c r="H24"/>
  <c r="H22"/>
  <c r="H20"/>
  <c r="H18"/>
  <c r="D23" i="349"/>
  <c r="H17"/>
  <c r="H33"/>
  <c r="D31" i="353"/>
  <c r="D13"/>
  <c r="F17"/>
  <c r="F21"/>
  <c r="F25"/>
  <c r="F29"/>
  <c r="F33"/>
  <c r="D18" i="357"/>
  <c r="D26"/>
  <c r="H27"/>
  <c r="H17" i="327"/>
  <c r="F21" i="346"/>
  <c r="F24" i="315"/>
  <c r="G23"/>
  <c r="H25" i="344"/>
  <c r="F36" i="348"/>
  <c r="F20"/>
  <c r="H31" i="349"/>
  <c r="H23"/>
  <c r="F36" i="350"/>
  <c r="F32"/>
  <c r="F28"/>
  <c r="F24"/>
  <c r="F20"/>
  <c r="F33" i="354"/>
  <c r="F29"/>
  <c r="H24"/>
  <c r="F32" i="357"/>
  <c r="D32"/>
  <c r="D24" i="349"/>
  <c r="H23" i="348"/>
  <c r="H36" i="350"/>
  <c r="F35" i="315"/>
  <c r="H33" i="344"/>
  <c r="H35" i="349"/>
  <c r="H27"/>
  <c r="H19"/>
  <c r="F34" i="350"/>
  <c r="F30"/>
  <c r="F26"/>
  <c r="F22"/>
  <c r="F35" i="354"/>
  <c r="F31"/>
  <c r="F27"/>
  <c r="F24" i="357"/>
</calcChain>
</file>

<file path=xl/sharedStrings.xml><?xml version="1.0" encoding="utf-8"?>
<sst xmlns="http://schemas.openxmlformats.org/spreadsheetml/2006/main" count="4419" uniqueCount="112">
  <si>
    <t>HAKEMLİK KATEGORİSİ</t>
  </si>
  <si>
    <t>DOĞUM YERİ</t>
  </si>
  <si>
    <t>DOĞUM TARİHİ</t>
  </si>
  <si>
    <t>TAHSİLİ</t>
  </si>
  <si>
    <t>MESLEĞİ</t>
  </si>
  <si>
    <t>ADRESİ</t>
  </si>
  <si>
    <t>DİPLOMA FOTOKOPİSİ</t>
  </si>
  <si>
    <t>NÜFUS CÜZDANI FOTOKOPİSİ</t>
  </si>
  <si>
    <t>İmza</t>
  </si>
  <si>
    <r>
      <t xml:space="preserve">FOTOĞRAF </t>
    </r>
    <r>
      <rPr>
        <i/>
        <sz val="7"/>
        <color indexed="8"/>
        <rFont val="Cambria"/>
        <family val="1"/>
        <charset val="162"/>
      </rPr>
      <t>( 1 Adet)</t>
    </r>
  </si>
  <si>
    <t>HAKEMLİK YAPTIĞI İL</t>
  </si>
  <si>
    <t>BANKA ADI ve İBAN NO</t>
  </si>
  <si>
    <t xml:space="preserve">                TÜRKİYE ATLETİZM FEDERASYONU BAŞKANLIĞI</t>
  </si>
  <si>
    <t>LİSANS NO</t>
  </si>
  <si>
    <t>KARAR TARİHİ</t>
  </si>
  <si>
    <t>BABA ADI</t>
  </si>
  <si>
    <t>CEP TELEFONU</t>
  </si>
  <si>
    <t>e.mail ADRESİ</t>
  </si>
  <si>
    <r>
      <rPr>
        <b/>
        <i/>
        <sz val="11"/>
        <rFont val="Cambria"/>
        <family val="1"/>
        <charset val="162"/>
      </rPr>
      <t>HAKEMLİK DOSYASINDA BULUNMASI GEREKEN EVRAKLAR</t>
    </r>
    <r>
      <rPr>
        <i/>
        <sz val="11"/>
        <rFont val="Cambria"/>
        <family val="1"/>
        <charset val="162"/>
      </rPr>
      <t xml:space="preserve">
</t>
    </r>
    <r>
      <rPr>
        <i/>
        <sz val="7"/>
        <rFont val="Cambria"/>
        <family val="1"/>
        <charset val="162"/>
      </rPr>
      <t>(İl Hakem Kurulları tarafından her hakem için bir dosya hazırlanacak ve aşağıdaki belgeler mutlaka olacaktır.)</t>
    </r>
  </si>
  <si>
    <t>FORMU DOLDURAN</t>
  </si>
  <si>
    <t>HAKEM LİSANSI FOTOKOPİSİ</t>
  </si>
  <si>
    <t>ADI SOYADI</t>
  </si>
  <si>
    <t>ULUSAL</t>
  </si>
  <si>
    <t>İL</t>
  </si>
  <si>
    <t>ADAY</t>
  </si>
  <si>
    <t>FOTOĞRAF</t>
  </si>
  <si>
    <t>T.C. NO</t>
  </si>
  <si>
    <t>ULUSLARARASI</t>
  </si>
  <si>
    <t>NAKİL OLDUĞU İL-YIL</t>
  </si>
  <si>
    <t>YIL</t>
  </si>
  <si>
    <t>HAKEM BİLGİLERİ</t>
  </si>
  <si>
    <r>
      <t xml:space="preserve">SAĞLIK RAPORU 
</t>
    </r>
    <r>
      <rPr>
        <i/>
        <sz val="7"/>
        <color indexed="8"/>
        <rFont val="Cambria"/>
        <family val="1"/>
        <charset val="162"/>
      </rPr>
      <t>(65 Yaş ve üzeri her yıl)</t>
    </r>
  </si>
  <si>
    <r>
      <t xml:space="preserve">SABIKA KAYDI 
</t>
    </r>
    <r>
      <rPr>
        <i/>
        <sz val="7"/>
        <color indexed="8"/>
        <rFont val="Cambria"/>
        <family val="1"/>
        <charset val="162"/>
      </rPr>
      <t>(Kamuda çalışanlar için görev belgesi)</t>
    </r>
  </si>
  <si>
    <r>
      <t>YABANCI DİL</t>
    </r>
    <r>
      <rPr>
        <i/>
        <sz val="7"/>
        <color indexed="8"/>
        <rFont val="Cambria"/>
        <family val="1"/>
        <charset val="162"/>
      </rPr>
      <t xml:space="preserve">  (İyi derecede bilenler yazabilir)</t>
    </r>
  </si>
  <si>
    <t xml:space="preserve">             2011 YILI ATLETİZM HAKEM BİLGİ FORMU</t>
  </si>
  <si>
    <t>FAAL HAKEMLİK YAPTIĞI İL-YIL</t>
  </si>
  <si>
    <r>
      <t xml:space="preserve">SAĞLIK RAPORU </t>
    </r>
    <r>
      <rPr>
        <i/>
        <sz val="7"/>
        <color indexed="8"/>
        <rFont val="Cambria"/>
        <family val="1"/>
        <charset val="162"/>
      </rPr>
      <t>(65 Yaş ve üzeri her yıl)</t>
    </r>
  </si>
  <si>
    <t>+</t>
  </si>
  <si>
    <t>"Hakem Bilgilerine Dönmek İçin Tıkla"</t>
  </si>
  <si>
    <t>UYGULAMA NOTU</t>
  </si>
  <si>
    <t>BAŞARI NOTU</t>
  </si>
  <si>
    <t>SIRA NO</t>
  </si>
  <si>
    <t>HAKEM SİCİL NO</t>
  </si>
  <si>
    <t>KURSA 
DEVAMI</t>
  </si>
  <si>
    <t>YAZILI SINAV NOTU</t>
  </si>
  <si>
    <t>SÖZLÜ SINAV NOTU</t>
  </si>
  <si>
    <t>Tarih :</t>
  </si>
  <si>
    <t>KURS BİLGİLERİ</t>
  </si>
  <si>
    <t>Kursun Yapıldığı İl :</t>
  </si>
  <si>
    <t>Atletizm Federasyonu</t>
  </si>
  <si>
    <t>İl Temsilcisi</t>
  </si>
  <si>
    <t>Hakem Eğitmeni</t>
  </si>
  <si>
    <t>Müslüm AKSAKAL</t>
  </si>
  <si>
    <t>KAN GRUBU</t>
  </si>
  <si>
    <t xml:space="preserve">             2014 YILI ATLETİZM HAKEM BİLGİ FORMU</t>
  </si>
  <si>
    <t>BALIKESİR</t>
  </si>
  <si>
    <t>05-08 MAYIS 2014</t>
  </si>
  <si>
    <t>İsmail AKÇAY</t>
  </si>
  <si>
    <t>Necati ÇETECİ</t>
  </si>
  <si>
    <t>ATMAN ÇAPAT</t>
  </si>
  <si>
    <t>ADNAN YABAR</t>
  </si>
  <si>
    <t>ATACAN MERT URGANCI</t>
  </si>
  <si>
    <t>BAHAR SAV</t>
  </si>
  <si>
    <t>BERAY TELLİBAYRAKTAR</t>
  </si>
  <si>
    <t>BERÇEM ERGİN</t>
  </si>
  <si>
    <t>BERNA BALABAN</t>
  </si>
  <si>
    <t>BİLAL ATUĞ</t>
  </si>
  <si>
    <t>DİDEM İLDEM</t>
  </si>
  <si>
    <t>DİLAN VURAL</t>
  </si>
  <si>
    <t>DİLEK UĞUREL</t>
  </si>
  <si>
    <t>EMRE BAYDOĞAN</t>
  </si>
  <si>
    <t>ERTUĞRUL ÇETİNEL</t>
  </si>
  <si>
    <t>ESRA SOLMAZ</t>
  </si>
  <si>
    <t>FATOŞ GÜZEL</t>
  </si>
  <si>
    <t>GÜVEN SEKENDÜR</t>
  </si>
  <si>
    <t>HANDE ALUMERT</t>
  </si>
  <si>
    <t>HASRETHAN KARACA</t>
  </si>
  <si>
    <t>İBRAHİM ÇAĞDAŞ ÇOLAK</t>
  </si>
  <si>
    <t>KÜBRA KOCABAŞ</t>
  </si>
  <si>
    <t>KÜBRA TAŞ</t>
  </si>
  <si>
    <t>LEMAN SAYGILI</t>
  </si>
  <si>
    <t>MUAMMER AKMAN</t>
  </si>
  <si>
    <t>MUSTAFA GÜÇLÜ</t>
  </si>
  <si>
    <t>NİHAT SARIDAĞ</t>
  </si>
  <si>
    <t>OĞUZHAN KEKE</t>
  </si>
  <si>
    <t>RABİA DELİBALTA</t>
  </si>
  <si>
    <t>SABAHATTİN İRİ</t>
  </si>
  <si>
    <t>SEDA TUTAR</t>
  </si>
  <si>
    <t>SERKAN TAŞKIRAN</t>
  </si>
  <si>
    <t>ŞEHMUS KARTAL</t>
  </si>
  <si>
    <t>ŞEYMA ATA</t>
  </si>
  <si>
    <t>TAKYEDDİN KÖKÜM</t>
  </si>
  <si>
    <t>ÜMİT TURAN</t>
  </si>
  <si>
    <t>ZAHİDE AYYILDIZ</t>
  </si>
  <si>
    <t>YUNUSEMRE MADEN</t>
  </si>
  <si>
    <t>BİLAL BODUR</t>
  </si>
  <si>
    <t>EMİNE BODUR</t>
  </si>
  <si>
    <t>EMİN KURAL</t>
  </si>
  <si>
    <t>EBRU ÇETİNKAYA</t>
  </si>
  <si>
    <t>MUSTAFA KEMAL CEYLAN</t>
  </si>
  <si>
    <t>AHMET SERKAN KAPAKLI</t>
  </si>
  <si>
    <t>BARIŞ AY</t>
  </si>
  <si>
    <t>EBRU İSLAMOĞLU</t>
  </si>
  <si>
    <t>SEDA ÖZTÜRK</t>
  </si>
  <si>
    <t>MEHMET DAYI</t>
  </si>
  <si>
    <t>KATILMADI</t>
  </si>
  <si>
    <t>MEHMET ZAKİR AKAN</t>
  </si>
  <si>
    <t>X</t>
  </si>
  <si>
    <t>BAŞARISIZ</t>
  </si>
  <si>
    <t>BALIKESİR ULUSAL HAKEMLİĞE TERFİ SINAV SONUÇLARI</t>
  </si>
  <si>
    <t>REYHAN URGANCI</t>
  </si>
  <si>
    <t>DİLEK ÇİMEN ALTIN</t>
  </si>
</sst>
</file>

<file path=xl/styles.xml><?xml version="1.0" encoding="utf-8"?>
<styleSheet xmlns="http://schemas.openxmlformats.org/spreadsheetml/2006/main">
  <numFmts count="2">
    <numFmt numFmtId="164" formatCode="[$-41F]d\ mmmm\ yyyy;@"/>
    <numFmt numFmtId="165" formatCode="0;0;;@"/>
  </numFmts>
  <fonts count="53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4"/>
      <name val="Arial Tur"/>
      <charset val="162"/>
    </font>
    <font>
      <sz val="16"/>
      <name val="Arial Tur"/>
      <charset val="162"/>
    </font>
    <font>
      <u/>
      <sz val="10"/>
      <color indexed="12"/>
      <name val="Arial Tur"/>
      <charset val="162"/>
    </font>
    <font>
      <b/>
      <sz val="11"/>
      <color indexed="8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i/>
      <sz val="7"/>
      <name val="Cambria"/>
      <family val="1"/>
      <charset val="162"/>
    </font>
    <font>
      <i/>
      <sz val="7"/>
      <color indexed="8"/>
      <name val="Cambria"/>
      <family val="1"/>
      <charset val="162"/>
    </font>
    <font>
      <sz val="10"/>
      <name val="Arial Tur"/>
      <charset val="162"/>
    </font>
    <font>
      <sz val="11"/>
      <name val="Cambria"/>
      <family val="1"/>
      <charset val="162"/>
    </font>
    <font>
      <sz val="11"/>
      <color indexed="8"/>
      <name val="Cambria"/>
      <family val="1"/>
      <charset val="162"/>
    </font>
    <font>
      <sz val="11"/>
      <color indexed="10"/>
      <name val="Cambria"/>
      <family val="1"/>
      <charset val="162"/>
    </font>
    <font>
      <i/>
      <sz val="9"/>
      <color indexed="8"/>
      <name val="Cambria"/>
      <family val="1"/>
      <charset val="162"/>
    </font>
    <font>
      <b/>
      <i/>
      <sz val="11"/>
      <color indexed="8"/>
      <name val="Cambria"/>
      <family val="1"/>
      <charset val="162"/>
    </font>
    <font>
      <i/>
      <sz val="11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b/>
      <sz val="11"/>
      <name val="Cambria"/>
      <family val="1"/>
      <charset val="162"/>
    </font>
    <font>
      <i/>
      <sz val="8"/>
      <name val="Cambria"/>
      <family val="1"/>
      <charset val="162"/>
    </font>
    <font>
      <b/>
      <i/>
      <sz val="14"/>
      <color indexed="8"/>
      <name val="Cambria"/>
      <family val="1"/>
      <charset val="162"/>
    </font>
    <font>
      <b/>
      <i/>
      <sz val="16"/>
      <color indexed="8"/>
      <name val="Cambria"/>
      <family val="1"/>
      <charset val="162"/>
    </font>
    <font>
      <i/>
      <sz val="10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9"/>
      <name val="Cambria"/>
      <family val="1"/>
      <charset val="162"/>
    </font>
    <font>
      <i/>
      <sz val="8"/>
      <color indexed="8"/>
      <name val="Cambria"/>
      <family val="1"/>
      <charset val="162"/>
    </font>
    <font>
      <b/>
      <i/>
      <sz val="8"/>
      <name val="Cambria"/>
      <family val="1"/>
      <charset val="162"/>
    </font>
    <font>
      <i/>
      <sz val="6"/>
      <color indexed="12"/>
      <name val="Calibri"/>
      <family val="2"/>
      <charset val="162"/>
    </font>
    <font>
      <i/>
      <sz val="9.35"/>
      <color indexed="12"/>
      <name val="Calibri"/>
      <family val="2"/>
      <charset val="162"/>
    </font>
    <font>
      <b/>
      <i/>
      <sz val="6"/>
      <color indexed="12"/>
      <name val="Calibri"/>
      <family val="2"/>
      <charset val="162"/>
    </font>
    <font>
      <b/>
      <i/>
      <sz val="6"/>
      <color indexed="12"/>
      <name val="Calibri"/>
      <family val="2"/>
      <charset val="162"/>
    </font>
    <font>
      <i/>
      <sz val="6"/>
      <color indexed="12"/>
      <name val="Calibri"/>
      <family val="2"/>
      <charset val="162"/>
    </font>
    <font>
      <b/>
      <i/>
      <sz val="12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i/>
      <sz val="11"/>
      <color indexed="12"/>
      <name val="Cambria"/>
      <family val="1"/>
      <charset val="162"/>
    </font>
    <font>
      <sz val="10"/>
      <name val="Arial"/>
      <family val="2"/>
      <charset val="162"/>
    </font>
    <font>
      <sz val="10"/>
      <name val="Cambria"/>
      <family val="1"/>
      <charset val="162"/>
    </font>
    <font>
      <b/>
      <sz val="20"/>
      <name val="Cambria"/>
      <family val="1"/>
      <charset val="162"/>
    </font>
    <font>
      <b/>
      <sz val="22"/>
      <name val="Cambria"/>
      <family val="1"/>
      <charset val="162"/>
    </font>
    <font>
      <b/>
      <sz val="12"/>
      <name val="Cambria"/>
      <family val="1"/>
      <charset val="162"/>
    </font>
    <font>
      <b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u/>
      <sz val="9.35"/>
      <color theme="10"/>
      <name val="Calibri"/>
      <family val="2"/>
      <charset val="162"/>
    </font>
    <font>
      <b/>
      <sz val="11"/>
      <color theme="1"/>
      <name val="Cambria"/>
      <family val="1"/>
      <charset val="162"/>
    </font>
    <font>
      <b/>
      <sz val="12"/>
      <color rgb="FF0070C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i/>
      <sz val="11"/>
      <color rgb="FFFF0000"/>
      <name val="Cambria"/>
      <family val="1"/>
      <charset val="162"/>
    </font>
    <font>
      <i/>
      <sz val="8"/>
      <color rgb="FF000000"/>
      <name val="Cambria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5" fillId="2" borderId="1" xfId="8" applyFont="1" applyFill="1" applyBorder="1" applyAlignment="1" applyProtection="1">
      <alignment vertical="center"/>
      <protection hidden="1"/>
    </xf>
    <xf numFmtId="0" fontId="5" fillId="2" borderId="2" xfId="8" applyFont="1" applyFill="1" applyBorder="1" applyAlignment="1" applyProtection="1">
      <alignment vertical="center"/>
      <protection hidden="1"/>
    </xf>
    <xf numFmtId="0" fontId="23" fillId="2" borderId="3" xfId="8" applyFont="1" applyFill="1" applyBorder="1" applyAlignment="1" applyProtection="1">
      <alignment horizontal="left" vertical="center"/>
      <protection hidden="1"/>
    </xf>
    <xf numFmtId="14" fontId="23" fillId="2" borderId="4" xfId="8" applyNumberFormat="1" applyFont="1" applyFill="1" applyBorder="1" applyAlignment="1" applyProtection="1">
      <alignment horizontal="left" vertical="center"/>
      <protection hidden="1"/>
    </xf>
    <xf numFmtId="0" fontId="23" fillId="2" borderId="5" xfId="8" applyFont="1" applyFill="1" applyBorder="1" applyAlignment="1" applyProtection="1">
      <alignment horizontal="left" vertical="center"/>
      <protection hidden="1"/>
    </xf>
    <xf numFmtId="0" fontId="5" fillId="2" borderId="6" xfId="8" applyFont="1" applyFill="1" applyBorder="1" applyAlignment="1" applyProtection="1">
      <alignment vertical="center"/>
      <protection hidden="1"/>
    </xf>
    <xf numFmtId="0" fontId="19" fillId="2" borderId="7" xfId="8" applyFont="1" applyFill="1" applyBorder="1" applyAlignment="1" applyProtection="1">
      <alignment horizontal="left" vertical="center"/>
      <protection hidden="1"/>
    </xf>
    <xf numFmtId="0" fontId="5" fillId="3" borderId="8" xfId="8" applyFont="1" applyFill="1" applyBorder="1" applyAlignment="1" applyProtection="1">
      <alignment vertical="center"/>
      <protection hidden="1"/>
    </xf>
    <xf numFmtId="0" fontId="23" fillId="3" borderId="4" xfId="8" applyNumberFormat="1" applyFont="1" applyFill="1" applyBorder="1" applyAlignment="1" applyProtection="1">
      <alignment horizontal="left" vertical="center"/>
      <protection hidden="1"/>
    </xf>
    <xf numFmtId="0" fontId="23" fillId="3" borderId="4" xfId="8" applyFont="1" applyFill="1" applyBorder="1" applyAlignment="1" applyProtection="1">
      <alignment horizontal="left" vertical="center"/>
      <protection hidden="1"/>
    </xf>
    <xf numFmtId="0" fontId="23" fillId="3" borderId="5" xfId="8" applyFont="1" applyFill="1" applyBorder="1" applyAlignment="1" applyProtection="1">
      <alignment horizontal="left" vertical="center"/>
      <protection hidden="1"/>
    </xf>
    <xf numFmtId="0" fontId="11" fillId="0" borderId="0" xfId="8" applyFont="1" applyAlignment="1" applyProtection="1">
      <alignment vertical="center" wrapText="1"/>
      <protection hidden="1"/>
    </xf>
    <xf numFmtId="0" fontId="12" fillId="0" borderId="0" xfId="8" applyFont="1" applyAlignment="1" applyProtection="1">
      <alignment vertical="center" wrapText="1"/>
      <protection hidden="1"/>
    </xf>
    <xf numFmtId="0" fontId="11" fillId="4" borderId="9" xfId="8" applyFont="1" applyFill="1" applyBorder="1" applyAlignment="1" applyProtection="1">
      <alignment vertical="center" wrapText="1"/>
      <protection hidden="1"/>
    </xf>
    <xf numFmtId="0" fontId="11" fillId="4" borderId="10" xfId="8" applyFont="1" applyFill="1" applyBorder="1" applyAlignment="1" applyProtection="1">
      <alignment vertical="center" wrapText="1"/>
      <protection hidden="1"/>
    </xf>
    <xf numFmtId="0" fontId="12" fillId="4" borderId="10" xfId="8" applyFont="1" applyFill="1" applyBorder="1" applyAlignment="1" applyProtection="1">
      <alignment vertical="center" wrapText="1"/>
      <protection hidden="1"/>
    </xf>
    <xf numFmtId="0" fontId="12" fillId="4" borderId="11" xfId="8" applyFont="1" applyFill="1" applyBorder="1" applyAlignment="1" applyProtection="1">
      <alignment vertical="center" wrapText="1"/>
      <protection hidden="1"/>
    </xf>
    <xf numFmtId="0" fontId="11" fillId="0" borderId="0" xfId="8" applyFont="1" applyBorder="1" applyAlignment="1" applyProtection="1">
      <alignment vertical="center" wrapText="1"/>
      <protection hidden="1"/>
    </xf>
    <xf numFmtId="0" fontId="11" fillId="4" borderId="12" xfId="8" applyFont="1" applyFill="1" applyBorder="1" applyAlignment="1" applyProtection="1">
      <alignment vertical="center" wrapText="1"/>
      <protection hidden="1"/>
    </xf>
    <xf numFmtId="0" fontId="12" fillId="4" borderId="13" xfId="8" applyFont="1" applyFill="1" applyBorder="1" applyAlignment="1" applyProtection="1">
      <alignment vertical="center" wrapText="1"/>
      <protection hidden="1"/>
    </xf>
    <xf numFmtId="0" fontId="11" fillId="4" borderId="13" xfId="8" applyFont="1" applyFill="1" applyBorder="1" applyAlignment="1" applyProtection="1">
      <alignment vertical="center" wrapText="1"/>
      <protection hidden="1"/>
    </xf>
    <xf numFmtId="0" fontId="5" fillId="3" borderId="14" xfId="8" applyFont="1" applyFill="1" applyBorder="1" applyAlignment="1" applyProtection="1">
      <alignment vertical="center"/>
      <protection hidden="1"/>
    </xf>
    <xf numFmtId="0" fontId="11" fillId="4" borderId="0" xfId="8" applyFont="1" applyFill="1" applyAlignment="1" applyProtection="1">
      <alignment horizontal="center" vertical="center" wrapText="1"/>
      <protection hidden="1"/>
    </xf>
    <xf numFmtId="0" fontId="11" fillId="4" borderId="0" xfId="8" applyFont="1" applyFill="1" applyBorder="1" applyAlignment="1" applyProtection="1">
      <alignment horizontal="center"/>
      <protection hidden="1"/>
    </xf>
    <xf numFmtId="0" fontId="11" fillId="4" borderId="12" xfId="8" applyFont="1" applyFill="1" applyBorder="1" applyAlignment="1" applyProtection="1">
      <alignment horizontal="center" vertical="center" wrapText="1"/>
      <protection hidden="1"/>
    </xf>
    <xf numFmtId="1" fontId="6" fillId="3" borderId="15" xfId="8" applyNumberFormat="1" applyFont="1" applyFill="1" applyBorder="1" applyAlignment="1" applyProtection="1">
      <alignment horizontal="left" vertical="center"/>
      <protection hidden="1"/>
    </xf>
    <xf numFmtId="0" fontId="11" fillId="4" borderId="13" xfId="8" applyFont="1" applyFill="1" applyBorder="1" applyAlignment="1" applyProtection="1">
      <alignment horizontal="center" vertical="center" wrapText="1"/>
      <protection hidden="1"/>
    </xf>
    <xf numFmtId="0" fontId="11" fillId="0" borderId="0" xfId="8" applyFont="1" applyAlignment="1" applyProtection="1">
      <alignment horizontal="center" vertical="center" wrapText="1"/>
      <protection hidden="1"/>
    </xf>
    <xf numFmtId="0" fontId="5" fillId="4" borderId="0" xfId="8" applyFont="1" applyFill="1" applyBorder="1" applyAlignment="1" applyProtection="1">
      <alignment vertical="center"/>
      <protection hidden="1"/>
    </xf>
    <xf numFmtId="0" fontId="18" fillId="4" borderId="0" xfId="8" applyFont="1" applyFill="1" applyBorder="1" applyAlignment="1" applyProtection="1">
      <alignment horizontal="left"/>
      <protection hidden="1"/>
    </xf>
    <xf numFmtId="0" fontId="24" fillId="5" borderId="16" xfId="8" applyFont="1" applyFill="1" applyBorder="1" applyAlignment="1" applyProtection="1">
      <alignment horizontal="center" vertical="center"/>
      <protection hidden="1"/>
    </xf>
    <xf numFmtId="0" fontId="24" fillId="5" borderId="17" xfId="8" applyFont="1" applyFill="1" applyBorder="1" applyAlignment="1" applyProtection="1">
      <alignment horizontal="center" vertical="center"/>
      <protection hidden="1"/>
    </xf>
    <xf numFmtId="0" fontId="24" fillId="5" borderId="18" xfId="8" applyFont="1" applyFill="1" applyBorder="1" applyAlignment="1" applyProtection="1">
      <alignment horizontal="center" vertical="center"/>
      <protection hidden="1"/>
    </xf>
    <xf numFmtId="0" fontId="19" fillId="6" borderId="19" xfId="8" applyFont="1" applyFill="1" applyBorder="1" applyAlignment="1" applyProtection="1">
      <alignment horizontal="left" vertical="center"/>
      <protection hidden="1"/>
    </xf>
    <xf numFmtId="0" fontId="19" fillId="6" borderId="5" xfId="8" applyFont="1" applyFill="1" applyBorder="1" applyAlignment="1" applyProtection="1">
      <alignment horizontal="center" vertical="center"/>
      <protection hidden="1"/>
    </xf>
    <xf numFmtId="1" fontId="19" fillId="6" borderId="20" xfId="8" applyNumberFormat="1" applyFont="1" applyFill="1" applyBorder="1" applyAlignment="1" applyProtection="1">
      <alignment horizontal="left" vertical="center"/>
      <protection hidden="1"/>
    </xf>
    <xf numFmtId="0" fontId="19" fillId="6" borderId="4" xfId="8" applyFont="1" applyFill="1" applyBorder="1" applyAlignment="1" applyProtection="1">
      <alignment horizontal="center" vertical="center"/>
      <protection hidden="1"/>
    </xf>
    <xf numFmtId="0" fontId="19" fillId="6" borderId="20" xfId="8" applyFont="1" applyFill="1" applyBorder="1" applyAlignment="1" applyProtection="1">
      <alignment horizontal="left" vertical="center"/>
      <protection hidden="1"/>
    </xf>
    <xf numFmtId="0" fontId="5" fillId="5" borderId="18" xfId="8" applyFont="1" applyFill="1" applyBorder="1" applyAlignment="1" applyProtection="1">
      <alignment horizontal="center" vertical="center"/>
      <protection hidden="1"/>
    </xf>
    <xf numFmtId="0" fontId="5" fillId="5" borderId="21" xfId="8" applyFont="1" applyFill="1" applyBorder="1" applyAlignment="1" applyProtection="1">
      <alignment horizontal="center" vertical="center"/>
      <protection hidden="1"/>
    </xf>
    <xf numFmtId="0" fontId="16" fillId="6" borderId="2" xfId="8" applyFont="1" applyFill="1" applyBorder="1" applyAlignment="1" applyProtection="1">
      <alignment vertical="center"/>
      <protection hidden="1"/>
    </xf>
    <xf numFmtId="0" fontId="23" fillId="6" borderId="3" xfId="8" applyFont="1" applyFill="1" applyBorder="1" applyAlignment="1" applyProtection="1">
      <alignment horizontal="left" vertical="center"/>
      <protection hidden="1"/>
    </xf>
    <xf numFmtId="0" fontId="16" fillId="7" borderId="8" xfId="8" applyFont="1" applyFill="1" applyBorder="1" applyAlignment="1" applyProtection="1">
      <alignment vertical="center"/>
      <protection hidden="1"/>
    </xf>
    <xf numFmtId="0" fontId="23" fillId="7" borderId="4" xfId="8" applyFont="1" applyFill="1" applyBorder="1" applyAlignment="1" applyProtection="1">
      <alignment horizontal="left" vertical="center"/>
      <protection hidden="1"/>
    </xf>
    <xf numFmtId="0" fontId="16" fillId="6" borderId="8" xfId="8" applyFont="1" applyFill="1" applyBorder="1" applyAlignment="1" applyProtection="1">
      <alignment vertical="center"/>
      <protection hidden="1"/>
    </xf>
    <xf numFmtId="0" fontId="23" fillId="6" borderId="4" xfId="8" applyFont="1" applyFill="1" applyBorder="1" applyAlignment="1" applyProtection="1">
      <alignment horizontal="left" vertical="center"/>
      <protection hidden="1"/>
    </xf>
    <xf numFmtId="0" fontId="16" fillId="7" borderId="22" xfId="8" applyFont="1" applyFill="1" applyBorder="1" applyAlignment="1" applyProtection="1">
      <alignment vertical="center"/>
      <protection hidden="1"/>
    </xf>
    <xf numFmtId="0" fontId="23" fillId="7" borderId="23" xfId="8" applyFont="1" applyFill="1" applyBorder="1" applyAlignment="1" applyProtection="1">
      <alignment horizontal="left" vertical="center"/>
      <protection hidden="1"/>
    </xf>
    <xf numFmtId="0" fontId="34" fillId="4" borderId="14" xfId="0" applyFont="1" applyFill="1" applyBorder="1" applyAlignment="1" applyProtection="1">
      <alignment horizontal="center" vertical="center" wrapText="1"/>
      <protection locked="0"/>
    </xf>
    <xf numFmtId="0" fontId="15" fillId="0" borderId="18" xfId="8" applyFont="1" applyFill="1" applyBorder="1" applyAlignment="1" applyProtection="1">
      <alignment horizontal="left" vertical="center"/>
      <protection hidden="1"/>
    </xf>
    <xf numFmtId="0" fontId="23" fillId="0" borderId="17" xfId="8" applyFont="1" applyFill="1" applyBorder="1" applyAlignment="1" applyProtection="1">
      <alignment horizontal="left" vertical="center"/>
      <protection hidden="1"/>
    </xf>
    <xf numFmtId="0" fontId="19" fillId="6" borderId="8" xfId="8" applyFont="1" applyFill="1" applyBorder="1" applyAlignment="1" applyProtection="1">
      <alignment horizontal="left" vertical="center"/>
      <protection hidden="1"/>
    </xf>
    <xf numFmtId="0" fontId="14" fillId="7" borderId="1" xfId="8" applyFont="1" applyFill="1" applyBorder="1" applyAlignment="1" applyProtection="1">
      <alignment vertical="center"/>
      <protection hidden="1"/>
    </xf>
    <xf numFmtId="14" fontId="12" fillId="7" borderId="24" xfId="8" applyNumberFormat="1" applyFont="1" applyFill="1" applyBorder="1" applyAlignment="1" applyProtection="1">
      <alignment horizontal="center" vertical="center" wrapText="1"/>
      <protection hidden="1"/>
    </xf>
    <xf numFmtId="0" fontId="14" fillId="6" borderId="8" xfId="8" applyFont="1" applyFill="1" applyBorder="1" applyAlignment="1" applyProtection="1">
      <alignment vertical="center"/>
      <protection hidden="1"/>
    </xf>
    <xf numFmtId="14" fontId="12" fillId="6" borderId="15" xfId="8" applyNumberFormat="1" applyFont="1" applyFill="1" applyBorder="1" applyAlignment="1" applyProtection="1">
      <alignment horizontal="center" vertical="center" wrapText="1"/>
      <protection hidden="1"/>
    </xf>
    <xf numFmtId="0" fontId="14" fillId="7" borderId="8" xfId="8" applyFont="1" applyFill="1" applyBorder="1" applyAlignment="1" applyProtection="1">
      <alignment vertical="center"/>
      <protection hidden="1"/>
    </xf>
    <xf numFmtId="14" fontId="12" fillId="7" borderId="15" xfId="8" applyNumberFormat="1" applyFont="1" applyFill="1" applyBorder="1" applyAlignment="1" applyProtection="1">
      <alignment horizontal="center" vertical="center" wrapText="1"/>
      <protection hidden="1"/>
    </xf>
    <xf numFmtId="0" fontId="14" fillId="6" borderId="8" xfId="8" applyFont="1" applyFill="1" applyBorder="1" applyAlignment="1" applyProtection="1">
      <alignment vertical="center" wrapText="1"/>
      <protection hidden="1"/>
    </xf>
    <xf numFmtId="0" fontId="14" fillId="7" borderId="8" xfId="8" applyFont="1" applyFill="1" applyBorder="1" applyAlignment="1" applyProtection="1">
      <alignment vertical="center" wrapText="1"/>
      <protection hidden="1"/>
    </xf>
    <xf numFmtId="0" fontId="14" fillId="6" borderId="25" xfId="8" applyFont="1" applyFill="1" applyBorder="1" applyAlignment="1" applyProtection="1">
      <alignment vertical="center"/>
      <protection hidden="1"/>
    </xf>
    <xf numFmtId="14" fontId="12" fillId="6" borderId="26" xfId="8" applyNumberFormat="1" applyFont="1" applyFill="1" applyBorder="1" applyAlignment="1" applyProtection="1">
      <alignment horizontal="center" vertical="center" wrapText="1"/>
      <protection hidden="1"/>
    </xf>
    <xf numFmtId="0" fontId="11" fillId="4" borderId="27" xfId="8" applyFont="1" applyFill="1" applyBorder="1" applyAlignment="1" applyProtection="1">
      <alignment vertical="center" wrapText="1"/>
      <protection hidden="1"/>
    </xf>
    <xf numFmtId="0" fontId="11" fillId="4" borderId="28" xfId="8" applyFont="1" applyFill="1" applyBorder="1" applyAlignment="1" applyProtection="1">
      <alignment vertical="center" wrapText="1"/>
      <protection hidden="1"/>
    </xf>
    <xf numFmtId="0" fontId="11" fillId="4" borderId="29" xfId="8" applyFont="1" applyFill="1" applyBorder="1" applyAlignment="1" applyProtection="1">
      <alignment vertical="center" wrapText="1"/>
      <protection hidden="1"/>
    </xf>
    <xf numFmtId="0" fontId="11" fillId="0" borderId="0" xfId="8" applyFont="1" applyFill="1" applyAlignment="1" applyProtection="1">
      <alignment vertical="center" wrapText="1"/>
      <protection hidden="1"/>
    </xf>
    <xf numFmtId="0" fontId="12" fillId="0" borderId="0" xfId="8" applyFont="1" applyFill="1" applyAlignment="1" applyProtection="1">
      <alignment vertical="center" wrapText="1"/>
      <protection hidden="1"/>
    </xf>
    <xf numFmtId="0" fontId="12" fillId="0" borderId="0" xfId="8" applyFont="1" applyFill="1" applyBorder="1" applyAlignment="1" applyProtection="1">
      <alignment vertical="center" wrapText="1"/>
      <protection hidden="1"/>
    </xf>
    <xf numFmtId="0" fontId="13" fillId="0" borderId="0" xfId="8" applyFont="1" applyFill="1" applyBorder="1" applyAlignment="1" applyProtection="1">
      <alignment vertical="center" wrapText="1"/>
      <protection hidden="1"/>
    </xf>
    <xf numFmtId="0" fontId="19" fillId="6" borderId="20" xfId="8" applyFont="1" applyFill="1" applyBorder="1" applyAlignment="1" applyProtection="1">
      <alignment horizontal="center" vertical="center"/>
      <protection hidden="1"/>
    </xf>
    <xf numFmtId="0" fontId="19" fillId="3" borderId="5" xfId="8" applyFont="1" applyFill="1" applyBorder="1" applyAlignment="1" applyProtection="1">
      <alignment horizontal="left" vertical="center"/>
      <protection hidden="1"/>
    </xf>
    <xf numFmtId="1" fontId="6" fillId="3" borderId="15" xfId="8" applyNumberFormat="1" applyFont="1" applyFill="1" applyBorder="1" applyAlignment="1" applyProtection="1">
      <alignment horizontal="left" vertical="center"/>
      <protection locked="0"/>
    </xf>
    <xf numFmtId="1" fontId="6" fillId="3" borderId="15" xfId="8" applyNumberFormat="1" applyFont="1" applyFill="1" applyBorder="1" applyAlignment="1" applyProtection="1">
      <alignment horizontal="left" vertical="center"/>
    </xf>
    <xf numFmtId="0" fontId="33" fillId="0" borderId="0" xfId="0" applyFont="1" applyFill="1" applyProtection="1"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Protection="1"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38" fillId="10" borderId="30" xfId="9" applyFont="1" applyFill="1" applyBorder="1"/>
    <xf numFmtId="0" fontId="38" fillId="10" borderId="31" xfId="9" applyFont="1" applyFill="1" applyBorder="1"/>
    <xf numFmtId="0" fontId="38" fillId="10" borderId="32" xfId="9" applyFont="1" applyFill="1" applyBorder="1"/>
    <xf numFmtId="0" fontId="38" fillId="0" borderId="0" xfId="9" applyFont="1"/>
    <xf numFmtId="0" fontId="11" fillId="10" borderId="33" xfId="9" applyFont="1" applyFill="1" applyBorder="1"/>
    <xf numFmtId="0" fontId="11" fillId="10" borderId="0" xfId="9" applyFont="1" applyFill="1" applyBorder="1"/>
    <xf numFmtId="0" fontId="11" fillId="10" borderId="34" xfId="9" applyFont="1" applyFill="1" applyBorder="1"/>
    <xf numFmtId="0" fontId="38" fillId="10" borderId="33" xfId="9" applyFont="1" applyFill="1" applyBorder="1"/>
    <xf numFmtId="0" fontId="38" fillId="10" borderId="0" xfId="9" applyFont="1" applyFill="1" applyBorder="1"/>
    <xf numFmtId="0" fontId="38" fillId="10" borderId="34" xfId="9" applyFont="1" applyFill="1" applyBorder="1"/>
    <xf numFmtId="0" fontId="38" fillId="0" borderId="0" xfId="9" applyFont="1" applyAlignment="1">
      <alignment vertical="center"/>
    </xf>
    <xf numFmtId="0" fontId="38" fillId="10" borderId="24" xfId="9" applyFont="1" applyFill="1" applyBorder="1"/>
    <xf numFmtId="0" fontId="38" fillId="10" borderId="35" xfId="9" applyFont="1" applyFill="1" applyBorder="1"/>
    <xf numFmtId="0" fontId="38" fillId="10" borderId="19" xfId="9" applyFont="1" applyFill="1" applyBorder="1"/>
    <xf numFmtId="165" fontId="36" fillId="4" borderId="14" xfId="0" applyNumberFormat="1" applyFont="1" applyFill="1" applyBorder="1" applyAlignment="1" applyProtection="1">
      <alignment horizontal="center" vertical="center"/>
      <protection hidden="1"/>
    </xf>
    <xf numFmtId="165" fontId="51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25" fillId="4" borderId="14" xfId="0" applyNumberFormat="1" applyFont="1" applyFill="1" applyBorder="1" applyAlignment="1">
      <alignment horizontal="left" vertical="center" wrapText="1"/>
    </xf>
    <xf numFmtId="0" fontId="25" fillId="4" borderId="14" xfId="0" applyNumberFormat="1" applyFont="1" applyFill="1" applyBorder="1" applyAlignment="1">
      <alignment vertical="center" wrapText="1"/>
    </xf>
    <xf numFmtId="0" fontId="25" fillId="4" borderId="14" xfId="0" applyNumberFormat="1" applyFont="1" applyFill="1" applyBorder="1" applyAlignment="1" applyProtection="1">
      <alignment horizontal="left" vertical="center" wrapText="1"/>
      <protection hidden="1"/>
    </xf>
    <xf numFmtId="0" fontId="34" fillId="4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>
      <alignment wrapText="1"/>
    </xf>
    <xf numFmtId="165" fontId="51" fillId="0" borderId="0" xfId="0" applyNumberFormat="1" applyFont="1" applyFill="1" applyBorder="1" applyAlignment="1" applyProtection="1">
      <alignment horizontal="center" vertical="center"/>
      <protection hidden="1"/>
    </xf>
    <xf numFmtId="165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34" fillId="4" borderId="14" xfId="0" applyFont="1" applyFill="1" applyBorder="1" applyAlignment="1" applyProtection="1">
      <alignment horizontal="center" vertical="center" wrapText="1"/>
      <protection locked="0"/>
    </xf>
    <xf numFmtId="0" fontId="26" fillId="12" borderId="14" xfId="0" applyFont="1" applyFill="1" applyBorder="1" applyAlignment="1" applyProtection="1">
      <alignment horizontal="center" vertical="center"/>
      <protection locked="0"/>
    </xf>
    <xf numFmtId="165" fontId="26" fillId="4" borderId="14" xfId="0" applyNumberFormat="1" applyFont="1" applyFill="1" applyBorder="1" applyAlignment="1" applyProtection="1">
      <alignment horizontal="center" vertical="center"/>
      <protection hidden="1"/>
    </xf>
    <xf numFmtId="164" fontId="42" fillId="10" borderId="33" xfId="9" applyNumberFormat="1" applyFont="1" applyFill="1" applyBorder="1" applyAlignment="1">
      <alignment horizontal="center"/>
    </xf>
    <xf numFmtId="164" fontId="42" fillId="10" borderId="0" xfId="9" applyNumberFormat="1" applyFont="1" applyFill="1" applyBorder="1" applyAlignment="1">
      <alignment horizontal="center"/>
    </xf>
    <xf numFmtId="164" fontId="42" fillId="10" borderId="34" xfId="9" applyNumberFormat="1" applyFont="1" applyFill="1" applyBorder="1" applyAlignment="1">
      <alignment horizontal="center"/>
    </xf>
    <xf numFmtId="164" fontId="45" fillId="10" borderId="36" xfId="9" applyNumberFormat="1" applyFont="1" applyFill="1" applyBorder="1" applyAlignment="1">
      <alignment horizontal="left" vertical="center" wrapText="1"/>
    </xf>
    <xf numFmtId="164" fontId="45" fillId="10" borderId="37" xfId="9" applyNumberFormat="1" applyFont="1" applyFill="1" applyBorder="1" applyAlignment="1">
      <alignment horizontal="left" vertical="center" wrapText="1"/>
    </xf>
    <xf numFmtId="164" fontId="45" fillId="10" borderId="38" xfId="9" applyNumberFormat="1" applyFont="1" applyFill="1" applyBorder="1" applyAlignment="1">
      <alignment horizontal="left" vertical="center" wrapText="1"/>
    </xf>
    <xf numFmtId="164" fontId="46" fillId="10" borderId="33" xfId="9" applyNumberFormat="1" applyFont="1" applyFill="1" applyBorder="1" applyAlignment="1">
      <alignment horizontal="right" vertical="center"/>
    </xf>
    <xf numFmtId="164" fontId="46" fillId="10" borderId="0" xfId="9" applyNumberFormat="1" applyFont="1" applyFill="1" applyBorder="1" applyAlignment="1">
      <alignment horizontal="right" vertical="center"/>
    </xf>
    <xf numFmtId="164" fontId="46" fillId="10" borderId="39" xfId="9" applyNumberFormat="1" applyFont="1" applyFill="1" applyBorder="1" applyAlignment="1">
      <alignment horizontal="right" vertical="center"/>
    </xf>
    <xf numFmtId="164" fontId="47" fillId="10" borderId="33" xfId="9" applyNumberFormat="1" applyFont="1" applyFill="1" applyBorder="1" applyAlignment="1">
      <alignment horizontal="right"/>
    </xf>
    <xf numFmtId="164" fontId="47" fillId="10" borderId="0" xfId="9" applyNumberFormat="1" applyFont="1" applyFill="1" applyBorder="1" applyAlignment="1">
      <alignment horizontal="right"/>
    </xf>
    <xf numFmtId="164" fontId="41" fillId="10" borderId="0" xfId="9" applyNumberFormat="1" applyFont="1" applyFill="1" applyBorder="1" applyAlignment="1"/>
    <xf numFmtId="164" fontId="41" fillId="10" borderId="34" xfId="9" applyNumberFormat="1" applyFont="1" applyFill="1" applyBorder="1" applyAlignment="1"/>
    <xf numFmtId="164" fontId="39" fillId="10" borderId="33" xfId="9" applyNumberFormat="1" applyFont="1" applyFill="1" applyBorder="1" applyAlignment="1">
      <alignment horizontal="center"/>
    </xf>
    <xf numFmtId="164" fontId="39" fillId="10" borderId="0" xfId="9" applyNumberFormat="1" applyFont="1" applyFill="1" applyBorder="1" applyAlignment="1">
      <alignment horizontal="center"/>
    </xf>
    <xf numFmtId="164" fontId="39" fillId="10" borderId="34" xfId="9" applyNumberFormat="1" applyFont="1" applyFill="1" applyBorder="1" applyAlignment="1">
      <alignment horizontal="center"/>
    </xf>
    <xf numFmtId="0" fontId="46" fillId="10" borderId="33" xfId="9" applyFont="1" applyFill="1" applyBorder="1" applyAlignment="1">
      <alignment horizontal="center" vertical="center" wrapText="1"/>
    </xf>
    <xf numFmtId="0" fontId="46" fillId="10" borderId="0" xfId="9" applyFont="1" applyFill="1" applyBorder="1" applyAlignment="1">
      <alignment horizontal="center" vertical="center" wrapText="1"/>
    </xf>
    <xf numFmtId="0" fontId="46" fillId="10" borderId="34" xfId="9" applyFont="1" applyFill="1" applyBorder="1" applyAlignment="1">
      <alignment horizontal="center" vertical="center" wrapText="1"/>
    </xf>
    <xf numFmtId="0" fontId="39" fillId="10" borderId="33" xfId="9" applyFont="1" applyFill="1" applyBorder="1" applyAlignment="1">
      <alignment horizontal="center"/>
    </xf>
    <xf numFmtId="0" fontId="39" fillId="10" borderId="0" xfId="9" applyFont="1" applyFill="1" applyBorder="1" applyAlignment="1">
      <alignment horizontal="center"/>
    </xf>
    <xf numFmtId="0" fontId="39" fillId="10" borderId="34" xfId="9" applyFont="1" applyFill="1" applyBorder="1" applyAlignment="1">
      <alignment horizontal="center"/>
    </xf>
    <xf numFmtId="0" fontId="40" fillId="10" borderId="33" xfId="9" applyFont="1" applyFill="1" applyBorder="1" applyAlignment="1">
      <alignment horizontal="center" vertical="center" wrapText="1"/>
    </xf>
    <xf numFmtId="0" fontId="40" fillId="10" borderId="0" xfId="9" applyFont="1" applyFill="1" applyBorder="1" applyAlignment="1">
      <alignment horizontal="center" vertical="center" wrapText="1"/>
    </xf>
    <xf numFmtId="0" fontId="40" fillId="10" borderId="34" xfId="9" applyFont="1" applyFill="1" applyBorder="1" applyAlignment="1">
      <alignment horizontal="center" vertical="center" wrapText="1"/>
    </xf>
    <xf numFmtId="164" fontId="50" fillId="10" borderId="33" xfId="9" applyNumberFormat="1" applyFont="1" applyFill="1" applyBorder="1" applyAlignment="1">
      <alignment horizontal="center" vertical="center" wrapText="1"/>
    </xf>
    <xf numFmtId="0" fontId="50" fillId="10" borderId="0" xfId="9" applyFont="1" applyFill="1" applyBorder="1" applyAlignment="1">
      <alignment horizontal="center" vertical="center" wrapText="1"/>
    </xf>
    <xf numFmtId="0" fontId="50" fillId="10" borderId="34" xfId="9" applyFont="1" applyFill="1" applyBorder="1" applyAlignment="1">
      <alignment horizontal="center" vertical="center" wrapText="1"/>
    </xf>
    <xf numFmtId="164" fontId="41" fillId="10" borderId="33" xfId="9" applyNumberFormat="1" applyFont="1" applyFill="1" applyBorder="1" applyAlignment="1">
      <alignment horizontal="center" vertical="center" wrapText="1"/>
    </xf>
    <xf numFmtId="164" fontId="41" fillId="10" borderId="0" xfId="9" applyNumberFormat="1" applyFont="1" applyFill="1" applyBorder="1" applyAlignment="1">
      <alignment horizontal="center" vertical="center"/>
    </xf>
    <xf numFmtId="164" fontId="41" fillId="10" borderId="34" xfId="9" applyNumberFormat="1" applyFont="1" applyFill="1" applyBorder="1" applyAlignment="1">
      <alignment horizontal="center" vertical="center"/>
    </xf>
    <xf numFmtId="164" fontId="48" fillId="11" borderId="40" xfId="9" applyNumberFormat="1" applyFont="1" applyFill="1" applyBorder="1" applyAlignment="1">
      <alignment horizontal="center" vertical="center"/>
    </xf>
    <xf numFmtId="164" fontId="48" fillId="11" borderId="41" xfId="9" applyNumberFormat="1" applyFont="1" applyFill="1" applyBorder="1" applyAlignment="1">
      <alignment horizontal="center" vertical="center"/>
    </xf>
    <xf numFmtId="164" fontId="48" fillId="11" borderId="42" xfId="9" applyNumberFormat="1" applyFont="1" applyFill="1" applyBorder="1" applyAlignment="1">
      <alignment horizontal="center" vertical="center"/>
    </xf>
    <xf numFmtId="164" fontId="49" fillId="10" borderId="36" xfId="9" applyNumberFormat="1" applyFont="1" applyFill="1" applyBorder="1" applyAlignment="1">
      <alignment horizontal="left" vertical="center" wrapText="1"/>
    </xf>
    <xf numFmtId="164" fontId="49" fillId="10" borderId="37" xfId="9" applyNumberFormat="1" applyFont="1" applyFill="1" applyBorder="1" applyAlignment="1">
      <alignment horizontal="left" vertical="center" wrapText="1"/>
    </xf>
    <xf numFmtId="164" fontId="49" fillId="10" borderId="38" xfId="9" applyNumberFormat="1" applyFont="1" applyFill="1" applyBorder="1" applyAlignment="1">
      <alignment horizontal="left" vertical="center" wrapText="1"/>
    </xf>
    <xf numFmtId="0" fontId="23" fillId="0" borderId="0" xfId="0" applyFont="1" applyFill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32" fillId="0" borderId="35" xfId="0" applyFont="1" applyFill="1" applyBorder="1" applyAlignment="1" applyProtection="1">
      <alignment horizontal="center" vertical="center" wrapText="1"/>
      <protection locked="0"/>
    </xf>
    <xf numFmtId="0" fontId="34" fillId="4" borderId="43" xfId="0" applyFont="1" applyFill="1" applyBorder="1" applyAlignment="1" applyProtection="1">
      <alignment horizontal="center" vertical="center" textRotation="90"/>
      <protection locked="0"/>
    </xf>
    <xf numFmtId="0" fontId="34" fillId="4" borderId="44" xfId="0" applyFont="1" applyFill="1" applyBorder="1" applyAlignment="1" applyProtection="1">
      <alignment horizontal="center" vertical="center" textRotation="90"/>
      <protection locked="0"/>
    </xf>
    <xf numFmtId="0" fontId="34" fillId="4" borderId="14" xfId="0" applyFont="1" applyFill="1" applyBorder="1" applyAlignment="1" applyProtection="1">
      <alignment horizontal="center" vertical="center"/>
      <protection locked="0"/>
    </xf>
    <xf numFmtId="0" fontId="34" fillId="4" borderId="43" xfId="0" applyFont="1" applyFill="1" applyBorder="1" applyAlignment="1" applyProtection="1">
      <alignment horizontal="center" vertical="center"/>
      <protection locked="0"/>
    </xf>
    <xf numFmtId="0" fontId="34" fillId="4" borderId="43" xfId="0" applyFont="1" applyFill="1" applyBorder="1" applyAlignment="1" applyProtection="1">
      <alignment horizontal="center" vertical="center" wrapText="1"/>
      <protection locked="0"/>
    </xf>
    <xf numFmtId="0" fontId="34" fillId="4" borderId="53" xfId="0" applyFont="1" applyFill="1" applyBorder="1" applyAlignment="1" applyProtection="1">
      <alignment horizontal="center" vertical="center" wrapText="1"/>
      <protection locked="0"/>
    </xf>
    <xf numFmtId="0" fontId="34" fillId="4" borderId="14" xfId="0" applyFont="1" applyFill="1" applyBorder="1" applyAlignment="1" applyProtection="1">
      <alignment horizontal="center" vertical="center" wrapText="1"/>
      <protection locked="0"/>
    </xf>
    <xf numFmtId="0" fontId="34" fillId="4" borderId="4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34" fillId="0" borderId="20" xfId="0" applyFont="1" applyFill="1" applyBorder="1" applyAlignment="1" applyProtection="1">
      <alignment horizontal="center" vertical="center"/>
      <protection locked="0"/>
    </xf>
    <xf numFmtId="0" fontId="11" fillId="6" borderId="27" xfId="8" applyFont="1" applyFill="1" applyBorder="1" applyAlignment="1" applyProtection="1">
      <alignment horizontal="center" vertical="center" wrapText="1"/>
      <protection hidden="1"/>
    </xf>
    <xf numFmtId="0" fontId="11" fillId="6" borderId="28" xfId="8" applyFont="1" applyFill="1" applyBorder="1" applyAlignment="1" applyProtection="1">
      <alignment horizontal="center" vertical="center" wrapText="1"/>
      <protection hidden="1"/>
    </xf>
    <xf numFmtId="0" fontId="11" fillId="6" borderId="29" xfId="8" applyFont="1" applyFill="1" applyBorder="1" applyAlignment="1" applyProtection="1">
      <alignment horizontal="center" vertical="center" wrapText="1"/>
      <protection hidden="1"/>
    </xf>
    <xf numFmtId="0" fontId="7" fillId="7" borderId="9" xfId="8" applyFont="1" applyFill="1" applyBorder="1" applyAlignment="1" applyProtection="1">
      <alignment horizontal="center" vertical="center" wrapText="1"/>
      <protection hidden="1"/>
    </xf>
    <xf numFmtId="0" fontId="7" fillId="7" borderId="10" xfId="8" applyFont="1" applyFill="1" applyBorder="1" applyAlignment="1" applyProtection="1">
      <alignment horizontal="center" vertical="center" wrapText="1"/>
      <protection hidden="1"/>
    </xf>
    <xf numFmtId="0" fontId="7" fillId="7" borderId="27" xfId="8" applyFont="1" applyFill="1" applyBorder="1" applyAlignment="1" applyProtection="1">
      <alignment horizontal="center" vertical="center" wrapText="1"/>
      <protection hidden="1"/>
    </xf>
    <xf numFmtId="0" fontId="7" fillId="7" borderId="28" xfId="8" applyFont="1" applyFill="1" applyBorder="1" applyAlignment="1" applyProtection="1">
      <alignment horizontal="center" vertical="center" wrapText="1"/>
      <protection hidden="1"/>
    </xf>
    <xf numFmtId="0" fontId="17" fillId="4" borderId="9" xfId="8" applyFont="1" applyFill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0" fillId="0" borderId="11" xfId="0" applyBorder="1"/>
    <xf numFmtId="0" fontId="26" fillId="7" borderId="45" xfId="8" applyFont="1" applyFill="1" applyBorder="1" applyAlignment="1" applyProtection="1">
      <alignment horizontal="center" vertical="center" wrapText="1"/>
      <protection hidden="1"/>
    </xf>
    <xf numFmtId="0" fontId="26" fillId="7" borderId="46" xfId="8" applyFont="1" applyFill="1" applyBorder="1" applyAlignment="1" applyProtection="1">
      <alignment horizontal="center" vertical="center" wrapText="1"/>
      <protection hidden="1"/>
    </xf>
    <xf numFmtId="0" fontId="26" fillId="7" borderId="47" xfId="8" applyFont="1" applyFill="1" applyBorder="1" applyAlignment="1" applyProtection="1">
      <alignment horizontal="center" vertical="center" wrapText="1"/>
      <protection hidden="1"/>
    </xf>
    <xf numFmtId="0" fontId="22" fillId="6" borderId="9" xfId="8" applyNumberFormat="1" applyFont="1" applyFill="1" applyBorder="1" applyAlignment="1" applyProtection="1">
      <alignment horizontal="center" vertical="center" wrapText="1"/>
      <protection hidden="1"/>
    </xf>
    <xf numFmtId="0" fontId="22" fillId="6" borderId="10" xfId="8" applyNumberFormat="1" applyFont="1" applyFill="1" applyBorder="1" applyAlignment="1" applyProtection="1">
      <alignment horizontal="center" vertical="center" wrapText="1"/>
      <protection hidden="1"/>
    </xf>
    <xf numFmtId="0" fontId="22" fillId="6" borderId="11" xfId="8" applyNumberFormat="1" applyFont="1" applyFill="1" applyBorder="1" applyAlignment="1" applyProtection="1">
      <alignment horizontal="center" vertical="center" wrapText="1"/>
      <protection hidden="1"/>
    </xf>
    <xf numFmtId="0" fontId="5" fillId="3" borderId="48" xfId="8" applyFont="1" applyFill="1" applyBorder="1" applyAlignment="1" applyProtection="1">
      <alignment horizontal="center" vertical="center"/>
      <protection hidden="1"/>
    </xf>
    <xf numFmtId="0" fontId="5" fillId="3" borderId="21" xfId="8" applyFont="1" applyFill="1" applyBorder="1" applyAlignment="1" applyProtection="1">
      <alignment horizontal="center" vertical="center"/>
      <protection hidden="1"/>
    </xf>
    <xf numFmtId="0" fontId="20" fillId="4" borderId="0" xfId="8" applyFont="1" applyFill="1" applyBorder="1" applyAlignment="1" applyProtection="1">
      <alignment horizontal="center" wrapText="1"/>
      <protection hidden="1"/>
    </xf>
    <xf numFmtId="0" fontId="2" fillId="4" borderId="0" xfId="8" applyFont="1" applyFill="1" applyAlignment="1" applyProtection="1">
      <alignment horizontal="center"/>
      <protection hidden="1"/>
    </xf>
    <xf numFmtId="0" fontId="21" fillId="4" borderId="0" xfId="8" applyFont="1" applyFill="1" applyBorder="1" applyAlignment="1" applyProtection="1">
      <alignment horizontal="center" vertical="top" wrapText="1"/>
      <protection hidden="1"/>
    </xf>
    <xf numFmtId="0" fontId="3" fillId="4" borderId="0" xfId="8" applyFont="1" applyFill="1" applyAlignment="1" applyProtection="1">
      <alignment horizontal="center" vertical="top"/>
      <protection hidden="1"/>
    </xf>
    <xf numFmtId="0" fontId="19" fillId="8" borderId="9" xfId="8" applyFont="1" applyFill="1" applyBorder="1" applyAlignment="1" applyProtection="1">
      <alignment horizontal="center" vertical="center" wrapText="1"/>
      <protection hidden="1"/>
    </xf>
    <xf numFmtId="0" fontId="19" fillId="8" borderId="10" xfId="8" applyFont="1" applyFill="1" applyBorder="1" applyAlignment="1" applyProtection="1">
      <alignment horizontal="center" vertical="center" wrapText="1"/>
      <protection hidden="1"/>
    </xf>
    <xf numFmtId="0" fontId="19" fillId="8" borderId="11" xfId="8" applyFont="1" applyFill="1" applyBorder="1" applyAlignment="1" applyProtection="1">
      <alignment horizontal="center" vertical="center" wrapText="1"/>
      <protection hidden="1"/>
    </xf>
    <xf numFmtId="0" fontId="19" fillId="8" borderId="12" xfId="8" applyFont="1" applyFill="1" applyBorder="1" applyAlignment="1" applyProtection="1">
      <alignment horizontal="center" vertical="center" wrapText="1"/>
      <protection hidden="1"/>
    </xf>
    <xf numFmtId="0" fontId="19" fillId="8" borderId="0" xfId="8" applyFont="1" applyFill="1" applyBorder="1" applyAlignment="1" applyProtection="1">
      <alignment horizontal="center" vertical="center" wrapText="1"/>
      <protection hidden="1"/>
    </xf>
    <xf numFmtId="0" fontId="19" fillId="8" borderId="13" xfId="8" applyFont="1" applyFill="1" applyBorder="1" applyAlignment="1" applyProtection="1">
      <alignment horizontal="center" vertical="center" wrapText="1"/>
      <protection hidden="1"/>
    </xf>
    <xf numFmtId="0" fontId="19" fillId="8" borderId="27" xfId="8" applyFont="1" applyFill="1" applyBorder="1" applyAlignment="1" applyProtection="1">
      <alignment horizontal="center" vertical="center" wrapText="1"/>
      <protection hidden="1"/>
    </xf>
    <xf numFmtId="0" fontId="19" fillId="8" borderId="28" xfId="8" applyFont="1" applyFill="1" applyBorder="1" applyAlignment="1" applyProtection="1">
      <alignment horizontal="center" vertical="center" wrapText="1"/>
      <protection hidden="1"/>
    </xf>
    <xf numFmtId="0" fontId="19" fillId="8" borderId="29" xfId="8" applyFont="1" applyFill="1" applyBorder="1" applyAlignment="1" applyProtection="1">
      <alignment horizontal="center" vertical="center" wrapText="1"/>
      <protection hidden="1"/>
    </xf>
    <xf numFmtId="0" fontId="27" fillId="9" borderId="48" xfId="1" applyFont="1" applyFill="1" applyBorder="1" applyAlignment="1" applyProtection="1">
      <alignment horizontal="center" vertical="center" wrapText="1"/>
      <protection hidden="1"/>
    </xf>
    <xf numFmtId="0" fontId="28" fillId="9" borderId="49" xfId="1" applyFont="1" applyFill="1" applyBorder="1" applyAlignment="1" applyProtection="1">
      <alignment horizontal="center" vertical="center" wrapText="1"/>
      <protection hidden="1"/>
    </xf>
    <xf numFmtId="0" fontId="28" fillId="9" borderId="21" xfId="1" applyFont="1" applyFill="1" applyBorder="1" applyAlignment="1" applyProtection="1">
      <alignment horizontal="center" vertical="center" wrapText="1"/>
      <protection hidden="1"/>
    </xf>
    <xf numFmtId="0" fontId="25" fillId="5" borderId="50" xfId="8" applyFont="1" applyFill="1" applyBorder="1" applyAlignment="1" applyProtection="1">
      <alignment horizontal="center" vertical="center" wrapText="1"/>
      <protection hidden="1"/>
    </xf>
    <xf numFmtId="0" fontId="25" fillId="5" borderId="51" xfId="8" applyFont="1" applyFill="1" applyBorder="1" applyAlignment="1" applyProtection="1">
      <alignment horizontal="center" vertical="center" wrapText="1"/>
      <protection hidden="1"/>
    </xf>
    <xf numFmtId="0" fontId="25" fillId="5" borderId="52" xfId="8" applyFont="1" applyFill="1" applyBorder="1" applyAlignment="1" applyProtection="1">
      <alignment horizontal="center" vertical="center" wrapText="1"/>
      <protection hidden="1"/>
    </xf>
    <xf numFmtId="0" fontId="7" fillId="8" borderId="9" xfId="8" applyFont="1" applyFill="1" applyBorder="1" applyAlignment="1" applyProtection="1">
      <alignment horizontal="center" vertical="center" wrapText="1"/>
      <protection hidden="1"/>
    </xf>
    <xf numFmtId="0" fontId="7" fillId="8" borderId="10" xfId="8" applyFont="1" applyFill="1" applyBorder="1" applyAlignment="1" applyProtection="1">
      <alignment horizontal="center" vertical="center" wrapText="1"/>
      <protection hidden="1"/>
    </xf>
    <xf numFmtId="0" fontId="7" fillId="8" borderId="11" xfId="8" applyFont="1" applyFill="1" applyBorder="1" applyAlignment="1" applyProtection="1">
      <alignment horizontal="center" vertical="center" wrapText="1"/>
      <protection hidden="1"/>
    </xf>
    <xf numFmtId="0" fontId="7" fillId="8" borderId="12" xfId="8" applyFont="1" applyFill="1" applyBorder="1" applyAlignment="1" applyProtection="1">
      <alignment horizontal="center" vertical="center" wrapText="1"/>
      <protection hidden="1"/>
    </xf>
    <xf numFmtId="0" fontId="7" fillId="8" borderId="0" xfId="8" applyFont="1" applyFill="1" applyBorder="1" applyAlignment="1" applyProtection="1">
      <alignment horizontal="center" vertical="center" wrapText="1"/>
      <protection hidden="1"/>
    </xf>
    <xf numFmtId="0" fontId="7" fillId="8" borderId="13" xfId="8" applyFont="1" applyFill="1" applyBorder="1" applyAlignment="1" applyProtection="1">
      <alignment horizontal="center" vertical="center" wrapText="1"/>
      <protection hidden="1"/>
    </xf>
    <xf numFmtId="0" fontId="7" fillId="8" borderId="27" xfId="8" applyFont="1" applyFill="1" applyBorder="1" applyAlignment="1" applyProtection="1">
      <alignment horizontal="center" vertical="center" wrapText="1"/>
      <protection hidden="1"/>
    </xf>
    <xf numFmtId="0" fontId="7" fillId="8" borderId="28" xfId="8" applyFont="1" applyFill="1" applyBorder="1" applyAlignment="1" applyProtection="1">
      <alignment horizontal="center" vertical="center" wrapText="1"/>
      <protection hidden="1"/>
    </xf>
    <xf numFmtId="0" fontId="7" fillId="8" borderId="29" xfId="8" applyFont="1" applyFill="1" applyBorder="1" applyAlignment="1" applyProtection="1">
      <alignment horizontal="center" vertical="center" wrapText="1"/>
      <protection hidden="1"/>
    </xf>
    <xf numFmtId="0" fontId="30" fillId="9" borderId="48" xfId="1" applyFont="1" applyFill="1" applyBorder="1" applyAlignment="1" applyProtection="1">
      <alignment horizontal="center" vertical="center" wrapText="1"/>
      <protection hidden="1"/>
    </xf>
    <xf numFmtId="0" fontId="30" fillId="9" borderId="49" xfId="1" applyFont="1" applyFill="1" applyBorder="1" applyAlignment="1" applyProtection="1">
      <alignment horizontal="center" vertical="center" wrapText="1"/>
      <protection hidden="1"/>
    </xf>
    <xf numFmtId="0" fontId="30" fillId="9" borderId="21" xfId="1" applyFont="1" applyFill="1" applyBorder="1" applyAlignment="1" applyProtection="1">
      <alignment horizontal="center" vertical="center" wrapText="1"/>
      <protection hidden="1"/>
    </xf>
    <xf numFmtId="0" fontId="31" fillId="9" borderId="48" xfId="1" applyFont="1" applyFill="1" applyBorder="1" applyAlignment="1" applyProtection="1">
      <alignment horizontal="center" vertical="center" wrapText="1"/>
      <protection hidden="1"/>
    </xf>
    <xf numFmtId="0" fontId="31" fillId="9" borderId="49" xfId="1" applyFont="1" applyFill="1" applyBorder="1" applyAlignment="1" applyProtection="1">
      <alignment horizontal="center" vertical="center" wrapText="1"/>
      <protection hidden="1"/>
    </xf>
    <xf numFmtId="0" fontId="31" fillId="9" borderId="21" xfId="1" applyFont="1" applyFill="1" applyBorder="1" applyAlignment="1" applyProtection="1">
      <alignment horizontal="center" vertical="center" wrapText="1"/>
      <protection hidden="1"/>
    </xf>
    <xf numFmtId="0" fontId="27" fillId="9" borderId="49" xfId="1" applyFont="1" applyFill="1" applyBorder="1" applyAlignment="1" applyProtection="1">
      <alignment horizontal="center" vertical="center" wrapText="1"/>
      <protection hidden="1"/>
    </xf>
    <xf numFmtId="0" fontId="27" fillId="9" borderId="21" xfId="1" applyFont="1" applyFill="1" applyBorder="1" applyAlignment="1" applyProtection="1">
      <alignment horizontal="center" vertical="center" wrapText="1"/>
      <protection hidden="1"/>
    </xf>
    <xf numFmtId="0" fontId="29" fillId="9" borderId="48" xfId="1" applyFont="1" applyFill="1" applyBorder="1" applyAlignment="1" applyProtection="1">
      <alignment horizontal="center" vertical="center" wrapText="1"/>
      <protection hidden="1"/>
    </xf>
    <xf numFmtId="0" fontId="29" fillId="9" borderId="49" xfId="1" applyFont="1" applyFill="1" applyBorder="1" applyAlignment="1" applyProtection="1">
      <alignment horizontal="center" vertical="center" wrapText="1"/>
      <protection hidden="1"/>
    </xf>
    <xf numFmtId="0" fontId="29" fillId="9" borderId="21" xfId="1" applyFont="1" applyFill="1" applyBorder="1" applyAlignment="1" applyProtection="1">
      <alignment horizontal="center" vertical="center" wrapText="1"/>
      <protection hidden="1"/>
    </xf>
  </cellXfs>
  <cellStyles count="11">
    <cellStyle name="Köprü" xfId="1" builtinId="8"/>
    <cellStyle name="Köprü 2" xfId="2"/>
    <cellStyle name="Köprü 2 2" xfId="10"/>
    <cellStyle name="Köprü 3" xfId="3"/>
    <cellStyle name="Köprü 4" xfId="4"/>
    <cellStyle name="Normal" xfId="0" builtinId="0"/>
    <cellStyle name="Normal 2" xfId="5"/>
    <cellStyle name="Normal 2 2" xfId="6"/>
    <cellStyle name="Normal 3" xfId="7"/>
    <cellStyle name="Normal 4" xfId="8"/>
    <cellStyle name="Normal 5" xfId="9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365693</xdr:colOff>
      <xdr:row>2</xdr:row>
      <xdr:rowOff>153080</xdr:rowOff>
    </xdr:from>
    <xdr:to>
      <xdr:col>6</xdr:col>
      <xdr:colOff>25514</xdr:colOff>
      <xdr:row>7</xdr:row>
      <xdr:rowOff>68035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46000"/>
        </a:blip>
        <a:srcRect/>
        <a:stretch>
          <a:fillRect/>
        </a:stretch>
      </xdr:blipFill>
      <xdr:spPr bwMode="auto">
        <a:xfrm>
          <a:off x="2772456" y="1794442"/>
          <a:ext cx="765402" cy="739888"/>
        </a:xfrm>
        <a:prstGeom prst="flowChartConnector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artDeco"/>
          <a:contourClr>
            <a:srgbClr val="969696"/>
          </a:contourClr>
        </a:sp3d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0241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0240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0342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126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228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3313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4337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5361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638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740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843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945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04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0481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150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252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355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457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5601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662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764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867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2969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07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0721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174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276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3793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4817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1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12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3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5841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686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788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891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39937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09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0961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198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9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10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3009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4033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5057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6081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710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812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4915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017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121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120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222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324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427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529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632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734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836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939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041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14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144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246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348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451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553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656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758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860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6963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065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169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168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270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372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475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577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680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782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884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7987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089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19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192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294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396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499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601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704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806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8908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011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113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217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5" name="3 Grup"/>
        <xdr:cNvGrpSpPr>
          <a:grpSpLocks/>
        </xdr:cNvGrpSpPr>
      </xdr:nvGrpSpPr>
      <xdr:grpSpPr bwMode="auto">
        <a:xfrm>
          <a:off x="379095" y="218694"/>
          <a:ext cx="717042" cy="682752"/>
          <a:chOff x="464525" y="161924"/>
          <a:chExt cx="890956" cy="863844"/>
        </a:xfrm>
      </xdr:grpSpPr>
      <xdr:sp macro="" textlink="">
        <xdr:nvSpPr>
          <xdr:cNvPr id="6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7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216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318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420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5233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6257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7281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8305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99329" name="3 Grup"/>
        <xdr:cNvGrpSpPr>
          <a:grpSpLocks/>
        </xdr:cNvGrpSpPr>
      </xdr:nvGrpSpPr>
      <xdr:grpSpPr bwMode="auto">
        <a:xfrm>
          <a:off x="352425" y="228600"/>
          <a:ext cx="666750" cy="704850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00353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57150</xdr:rowOff>
    </xdr:from>
    <xdr:to>
      <xdr:col>2</xdr:col>
      <xdr:colOff>847725</xdr:colOff>
      <xdr:row>3</xdr:row>
      <xdr:rowOff>361950</xdr:rowOff>
    </xdr:to>
    <xdr:grpSp>
      <xdr:nvGrpSpPr>
        <xdr:cNvPr id="101377" name="3 Grup"/>
        <xdr:cNvGrpSpPr>
          <a:grpSpLocks/>
        </xdr:cNvGrpSpPr>
      </xdr:nvGrpSpPr>
      <xdr:grpSpPr bwMode="auto">
        <a:xfrm>
          <a:off x="349494" y="232996"/>
          <a:ext cx="666750" cy="707781"/>
          <a:chOff x="464525" y="161924"/>
          <a:chExt cx="890956" cy="863844"/>
        </a:xfrm>
      </xdr:grpSpPr>
      <xdr:sp macro="" textlink="">
        <xdr:nvSpPr>
          <xdr:cNvPr id="3" name="16 32-Nokta Yıldız"/>
          <xdr:cNvSpPr/>
        </xdr:nvSpPr>
        <xdr:spPr>
          <a:xfrm>
            <a:off x="464525" y="161924"/>
            <a:ext cx="890956" cy="863844"/>
          </a:xfrm>
          <a:prstGeom prst="star32">
            <a:avLst/>
          </a:prstGeom>
          <a:solidFill>
            <a:schemeClr val="bg1"/>
          </a:solidFill>
          <a:ln w="0">
            <a:noFill/>
            <a:prstDash val="sysDot"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tr-TR"/>
          </a:p>
        </xdr:txBody>
      </xdr:sp>
      <xdr:pic>
        <xdr:nvPicPr>
          <xdr:cNvPr id="4" name="Picture 6" descr="tafbig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4545" b="4545"/>
          <a:stretch>
            <a:fillRect/>
          </a:stretch>
        </xdr:blipFill>
        <xdr:spPr bwMode="auto">
          <a:xfrm>
            <a:off x="598598" y="295366"/>
            <a:ext cx="624147" cy="599910"/>
          </a:xfrm>
          <a:prstGeom prst="ellipse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view="pageBreakPreview" topLeftCell="A22" zoomScale="112" zoomScaleSheetLayoutView="112" workbookViewId="0">
      <selection activeCell="F23" sqref="F23:K23"/>
    </sheetView>
  </sheetViews>
  <sheetFormatPr defaultRowHeight="12.75"/>
  <cols>
    <col min="1" max="1" width="11.28515625" style="82" customWidth="1"/>
    <col min="2" max="10" width="8.28515625" style="82" customWidth="1"/>
    <col min="11" max="11" width="11.7109375" style="82" customWidth="1"/>
    <col min="12" max="12" width="3.5703125" style="82" customWidth="1"/>
    <col min="13" max="13" width="3.85546875" style="82" customWidth="1"/>
    <col min="14" max="16384" width="9.140625" style="82"/>
  </cols>
  <sheetData>
    <row r="1" spans="1:11">
      <c r="A1" s="79"/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16.25" customHeight="1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ht="14.25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>
      <c r="A5" s="86"/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1">
      <c r="A6" s="86"/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>
      <c r="A7" s="86"/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1">
      <c r="A8" s="86"/>
      <c r="B8" s="87"/>
      <c r="C8" s="87"/>
      <c r="D8" s="87"/>
      <c r="E8" s="87"/>
      <c r="F8" s="87"/>
      <c r="G8" s="87"/>
      <c r="H8" s="87"/>
      <c r="I8" s="87"/>
      <c r="J8" s="87"/>
      <c r="K8" s="88"/>
    </row>
    <row r="9" spans="1:11">
      <c r="A9" s="86"/>
      <c r="B9" s="87"/>
      <c r="C9" s="87"/>
      <c r="D9" s="87"/>
      <c r="E9" s="87"/>
      <c r="F9" s="87"/>
      <c r="G9" s="87"/>
      <c r="H9" s="87"/>
      <c r="I9" s="87"/>
      <c r="J9" s="87"/>
      <c r="K9" s="88"/>
    </row>
    <row r="10" spans="1:1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8"/>
    </row>
    <row r="11" spans="1:11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8"/>
    </row>
    <row r="12" spans="1:11" ht="51.75" customHeight="1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9"/>
    </row>
    <row r="13" spans="1:11" ht="71.25" customHeight="1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2"/>
    </row>
    <row r="14" spans="1:11" ht="72" customHeight="1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51.7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8"/>
    </row>
    <row r="16" spans="1:1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8"/>
    </row>
    <row r="17" spans="1:11" ht="25.5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3"/>
    </row>
    <row r="18" spans="1:11" ht="24.75" customHeight="1">
      <c r="A18" s="139" t="s">
        <v>47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1"/>
    </row>
    <row r="19" spans="1:11" s="89" customFormat="1" ht="35.25" customHeight="1">
      <c r="A19" s="114" t="s">
        <v>48</v>
      </c>
      <c r="B19" s="115"/>
      <c r="C19" s="115"/>
      <c r="D19" s="115"/>
      <c r="E19" s="116"/>
      <c r="F19" s="142" t="s">
        <v>55</v>
      </c>
      <c r="G19" s="143"/>
      <c r="H19" s="143"/>
      <c r="I19" s="143"/>
      <c r="J19" s="143"/>
      <c r="K19" s="144"/>
    </row>
    <row r="20" spans="1:11" s="89" customFormat="1" ht="35.25" customHeight="1">
      <c r="A20" s="114" t="s">
        <v>46</v>
      </c>
      <c r="B20" s="115"/>
      <c r="C20" s="115"/>
      <c r="D20" s="115"/>
      <c r="E20" s="116"/>
      <c r="F20" s="111" t="s">
        <v>56</v>
      </c>
      <c r="G20" s="112"/>
      <c r="H20" s="112"/>
      <c r="I20" s="112"/>
      <c r="J20" s="112"/>
      <c r="K20" s="113"/>
    </row>
    <row r="21" spans="1:11" s="89" customFormat="1" ht="35.25" customHeight="1">
      <c r="A21" s="114" t="s">
        <v>50</v>
      </c>
      <c r="B21" s="115"/>
      <c r="C21" s="115"/>
      <c r="D21" s="115"/>
      <c r="E21" s="116"/>
      <c r="F21" s="111" t="s">
        <v>57</v>
      </c>
      <c r="G21" s="112"/>
      <c r="H21" s="112"/>
      <c r="I21" s="112"/>
      <c r="J21" s="112"/>
      <c r="K21" s="113"/>
    </row>
    <row r="22" spans="1:11" s="89" customFormat="1" ht="35.25" customHeight="1">
      <c r="A22" s="114" t="s">
        <v>51</v>
      </c>
      <c r="B22" s="115"/>
      <c r="C22" s="115"/>
      <c r="D22" s="115"/>
      <c r="E22" s="116"/>
      <c r="F22" s="111" t="s">
        <v>52</v>
      </c>
      <c r="G22" s="112"/>
      <c r="H22" s="112"/>
      <c r="I22" s="112"/>
      <c r="J22" s="112"/>
      <c r="K22" s="113"/>
    </row>
    <row r="23" spans="1:11" s="89" customFormat="1" ht="35.25" customHeight="1">
      <c r="A23" s="114" t="s">
        <v>51</v>
      </c>
      <c r="B23" s="115"/>
      <c r="C23" s="115"/>
      <c r="D23" s="115"/>
      <c r="E23" s="116"/>
      <c r="F23" s="111" t="s">
        <v>58</v>
      </c>
      <c r="G23" s="112"/>
      <c r="H23" s="112"/>
      <c r="I23" s="112"/>
      <c r="J23" s="112"/>
      <c r="K23" s="113"/>
    </row>
    <row r="24" spans="1:11" ht="15.75">
      <c r="A24" s="117"/>
      <c r="B24" s="118"/>
      <c r="C24" s="118"/>
      <c r="D24" s="118"/>
      <c r="E24" s="118"/>
      <c r="F24" s="119"/>
      <c r="G24" s="119"/>
      <c r="H24" s="119"/>
      <c r="I24" s="119"/>
      <c r="J24" s="119"/>
      <c r="K24" s="120"/>
    </row>
    <row r="25" spans="1:1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8"/>
    </row>
    <row r="26" spans="1:11" ht="20.25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10"/>
    </row>
    <row r="27" spans="1:1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11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2"/>
    </row>
  </sheetData>
  <sheetProtection formatCells="0" formatColumns="0" formatRows="0" insertColumns="0" insertRows="0" insertHyperlinks="0" deleteColumns="0" deleteRows="0" sort="0" autoFilter="0" pivotTables="0"/>
  <mergeCells count="20">
    <mergeCell ref="A20:E20"/>
    <mergeCell ref="F20:K20"/>
    <mergeCell ref="A17:K17"/>
    <mergeCell ref="A2:K2"/>
    <mergeCell ref="A12:K12"/>
    <mergeCell ref="A13:K13"/>
    <mergeCell ref="A14:K14"/>
    <mergeCell ref="A15:K15"/>
    <mergeCell ref="A18:K18"/>
    <mergeCell ref="A19:E19"/>
    <mergeCell ref="F19:K19"/>
    <mergeCell ref="A26:K26"/>
    <mergeCell ref="F23:K23"/>
    <mergeCell ref="F21:K21"/>
    <mergeCell ref="F22:K22"/>
    <mergeCell ref="A21:E21"/>
    <mergeCell ref="A22:E22"/>
    <mergeCell ref="A23:E23"/>
    <mergeCell ref="A24:E24"/>
    <mergeCell ref="F24:K24"/>
  </mergeCells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9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04" t="s">
        <v>38</v>
      </c>
      <c r="F14" s="205"/>
      <c r="G14" s="205"/>
      <c r="H14" s="206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Sayfa100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0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Sayfa101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05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Sayfa102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06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Sayfa103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07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0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5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1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6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2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3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7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3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8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4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9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5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20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6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21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7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22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8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23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68"/>
  <sheetViews>
    <sheetView workbookViewId="0">
      <selection activeCell="L21" sqref="L21"/>
    </sheetView>
  </sheetViews>
  <sheetFormatPr defaultRowHeight="12.75"/>
  <cols>
    <col min="1" max="1" width="5.140625" style="78" customWidth="1"/>
    <col min="2" max="2" width="17.42578125" style="74" customWidth="1"/>
    <col min="3" max="3" width="8.7109375" style="74" customWidth="1"/>
    <col min="4" max="7" width="3.7109375" style="74" customWidth="1"/>
    <col min="8" max="8" width="11.140625" style="74" customWidth="1"/>
    <col min="9" max="9" width="10.140625" style="74" customWidth="1"/>
    <col min="10" max="10" width="12.140625" style="74" customWidth="1"/>
    <col min="11" max="11" width="11.85546875" style="74" bestFit="1" customWidth="1"/>
    <col min="12" max="16384" width="9.140625" style="74"/>
  </cols>
  <sheetData>
    <row r="1" spans="1:11" ht="46.5" customHeight="1">
      <c r="A1" s="147" t="s">
        <v>109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75" customFormat="1" ht="30" customHeight="1">
      <c r="A2" s="148" t="s">
        <v>41</v>
      </c>
      <c r="B2" s="150" t="s">
        <v>21</v>
      </c>
      <c r="C2" s="152" t="s">
        <v>42</v>
      </c>
      <c r="D2" s="154" t="s">
        <v>43</v>
      </c>
      <c r="E2" s="150"/>
      <c r="F2" s="150"/>
      <c r="G2" s="150"/>
      <c r="H2" s="152" t="s">
        <v>44</v>
      </c>
      <c r="I2" s="152" t="s">
        <v>45</v>
      </c>
      <c r="J2" s="152" t="s">
        <v>39</v>
      </c>
      <c r="K2" s="152" t="s">
        <v>40</v>
      </c>
    </row>
    <row r="3" spans="1:11" s="76" customFormat="1" ht="18.75" customHeight="1">
      <c r="A3" s="149"/>
      <c r="B3" s="151"/>
      <c r="C3" s="153"/>
      <c r="D3" s="105">
        <v>1</v>
      </c>
      <c r="E3" s="105">
        <v>2</v>
      </c>
      <c r="F3" s="105">
        <v>3</v>
      </c>
      <c r="G3" s="105">
        <v>4</v>
      </c>
      <c r="H3" s="155"/>
      <c r="I3" s="155"/>
      <c r="J3" s="155"/>
      <c r="K3" s="155"/>
    </row>
    <row r="4" spans="1:11" s="75" customFormat="1" ht="18.75" customHeight="1">
      <c r="A4" s="99">
        <v>1</v>
      </c>
      <c r="B4" s="97" t="s">
        <v>110</v>
      </c>
      <c r="C4" s="107">
        <v>13637</v>
      </c>
      <c r="D4" s="95"/>
      <c r="E4" s="95"/>
      <c r="F4" s="95"/>
      <c r="G4" s="95"/>
      <c r="H4" s="77">
        <v>85</v>
      </c>
      <c r="I4" s="77">
        <v>85</v>
      </c>
      <c r="J4" s="77">
        <v>85</v>
      </c>
      <c r="K4" s="93">
        <v>85</v>
      </c>
    </row>
    <row r="5" spans="1:11" s="75" customFormat="1" ht="18.75" customHeight="1">
      <c r="A5" s="99">
        <v>2</v>
      </c>
      <c r="B5" s="98" t="s">
        <v>111</v>
      </c>
      <c r="C5" s="107">
        <v>15429</v>
      </c>
      <c r="D5" s="95"/>
      <c r="E5" s="95"/>
      <c r="F5" s="95"/>
      <c r="G5" s="95"/>
      <c r="H5" s="77">
        <v>95</v>
      </c>
      <c r="I5" s="77">
        <v>90</v>
      </c>
      <c r="J5" s="77">
        <v>90</v>
      </c>
      <c r="K5" s="93">
        <v>92</v>
      </c>
    </row>
    <row r="6" spans="1:11" s="75" customFormat="1" ht="18.75" customHeight="1">
      <c r="A6" s="101"/>
      <c r="B6" s="102"/>
      <c r="C6" s="103"/>
      <c r="D6" s="100"/>
      <c r="E6" s="100"/>
      <c r="F6" s="100"/>
      <c r="G6" s="100"/>
      <c r="H6" s="101"/>
      <c r="I6" s="101"/>
      <c r="J6" s="101"/>
      <c r="K6" s="104"/>
    </row>
    <row r="7" spans="1:11" s="75" customFormat="1" ht="18.75" customHeight="1">
      <c r="A7" s="78"/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s="75" customFormat="1" ht="18.75" customHeight="1">
      <c r="A8" s="78"/>
      <c r="B8" s="145" t="s">
        <v>51</v>
      </c>
      <c r="C8" s="146"/>
      <c r="D8" s="74"/>
      <c r="E8" s="74"/>
      <c r="F8" s="74"/>
      <c r="G8" s="74"/>
      <c r="H8" s="74"/>
      <c r="I8" s="146" t="s">
        <v>51</v>
      </c>
      <c r="J8" s="146"/>
      <c r="K8" s="146"/>
    </row>
    <row r="9" spans="1:11" s="75" customFormat="1" ht="18.75" customHeight="1">
      <c r="A9" s="78"/>
      <c r="B9" s="146" t="str">
        <f>'KURS BİLGİLERİ'!F23</f>
        <v>Necati ÇETECİ</v>
      </c>
      <c r="C9" s="146"/>
      <c r="D9" s="74"/>
      <c r="E9" s="74"/>
      <c r="F9" s="74"/>
      <c r="G9" s="74"/>
      <c r="H9" s="74"/>
      <c r="I9" s="146" t="str">
        <f>'KURS BİLGİLERİ'!F22</f>
        <v>Müslüm AKSAKAL</v>
      </c>
      <c r="J9" s="146"/>
      <c r="K9" s="146"/>
    </row>
    <row r="10" spans="1:11" s="75" customFormat="1" ht="18.75" customHeight="1">
      <c r="A10" s="78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s="75" customFormat="1" ht="18.75" customHeight="1">
      <c r="A11" s="78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s="75" customFormat="1" ht="18.75" customHeight="1">
      <c r="A12" s="78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s="75" customFormat="1" ht="18.75" customHeight="1">
      <c r="A13" s="78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s="75" customFormat="1" ht="18.75" customHeight="1">
      <c r="A14" s="78"/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s="75" customFormat="1" ht="18.75" customHeight="1">
      <c r="A15" s="78"/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75" customFormat="1" ht="18.75" customHeight="1">
      <c r="A16" s="78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s="75" customFormat="1" ht="18.75" customHeight="1">
      <c r="A17" s="78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s="75" customFormat="1" ht="18.75" customHeight="1">
      <c r="A18" s="78"/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s="75" customFormat="1" ht="18.75" customHeight="1">
      <c r="A19" s="78"/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1" s="75" customFormat="1" ht="18.75" customHeight="1">
      <c r="A20" s="78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1" s="75" customFormat="1" ht="18.75" customHeight="1">
      <c r="A21" s="78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s="75" customFormat="1" ht="18.75" customHeight="1">
      <c r="A22" s="78"/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s="75" customFormat="1" ht="18.75" customHeight="1">
      <c r="A23" s="78"/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s="75" customFormat="1" ht="18.75" customHeight="1">
      <c r="A24" s="78"/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s="75" customFormat="1" ht="18.75" customHeight="1">
      <c r="A25" s="78"/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s="75" customFormat="1" ht="18.75" customHeight="1">
      <c r="A26" s="78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s="75" customFormat="1" ht="18.75" customHeight="1">
      <c r="A27" s="78"/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s="75" customFormat="1" ht="18.75" customHeight="1">
      <c r="A28" s="78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s="75" customFormat="1" ht="18.75" customHeight="1">
      <c r="A29" s="78"/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1" s="75" customFormat="1" ht="18.75" customHeight="1">
      <c r="A30" s="78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s="75" customFormat="1" ht="18.75" customHeight="1">
      <c r="A31" s="78"/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s="75" customFormat="1" ht="18.75" customHeight="1">
      <c r="A32" s="78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s="75" customFormat="1" ht="18.75" customHeight="1">
      <c r="A33" s="78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1" s="75" customFormat="1" ht="18.75" customHeight="1">
      <c r="A34" s="78"/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s="75" customFormat="1" ht="18.75" customHeight="1">
      <c r="A35" s="78"/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s="75" customFormat="1" ht="18.75" customHeight="1">
      <c r="A36" s="78"/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s="75" customFormat="1" ht="18.75" customHeight="1">
      <c r="A37" s="78"/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s="75" customFormat="1" ht="18.75" customHeight="1">
      <c r="A38" s="78"/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s="75" customFormat="1" ht="18.75" customHeight="1">
      <c r="A39" s="78"/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s="75" customFormat="1" ht="18.75" customHeight="1">
      <c r="A40" s="78"/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s="75" customFormat="1" ht="18.75" customHeight="1">
      <c r="A41" s="78"/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1:11" s="75" customFormat="1" ht="18.75" customHeight="1">
      <c r="A42" s="78"/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1:11" s="75" customFormat="1" ht="18.75" customHeight="1">
      <c r="A43" s="78"/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1:11" s="75" customFormat="1" ht="18.75" customHeight="1">
      <c r="A44" s="78"/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1:11" s="75" customFormat="1" ht="18.75" customHeight="1">
      <c r="A45" s="78"/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1" s="75" customFormat="1" ht="18.75" customHeight="1">
      <c r="A46" s="78"/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1:11" s="75" customFormat="1" ht="18.75" customHeight="1">
      <c r="A47" s="78"/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1:11" s="75" customFormat="1" ht="18.75" customHeight="1">
      <c r="A48" s="78"/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1:11" s="75" customFormat="1" ht="18.75" customHeight="1">
      <c r="A49" s="78"/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s="75" customFormat="1" ht="18.75" customHeight="1">
      <c r="A50" s="78"/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s="75" customFormat="1" ht="18.75" customHeight="1">
      <c r="A51" s="78"/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1:11" s="75" customFormat="1" ht="18.75" customHeight="1">
      <c r="A52" s="78"/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1:11" s="75" customFormat="1" ht="18.75" customHeight="1">
      <c r="A53" s="78"/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1:11" s="75" customFormat="1" ht="18.75" customHeight="1">
      <c r="A54" s="78"/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1:11" s="75" customFormat="1" ht="18.75" customHeight="1">
      <c r="A55" s="78"/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1:11" s="75" customFormat="1" ht="18.75" customHeight="1">
      <c r="A56" s="78"/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1:11" s="75" customFormat="1" ht="18.75" customHeight="1">
      <c r="A57" s="78"/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1:11" s="75" customFormat="1" ht="18.75" customHeight="1">
      <c r="A58" s="78"/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s="75" customFormat="1" ht="18.75" customHeight="1">
      <c r="A59" s="78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s="75" customFormat="1" ht="18.75" customHeight="1">
      <c r="A60" s="78"/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1" s="75" customFormat="1" ht="18.75" customHeight="1">
      <c r="A61" s="78"/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1" s="75" customFormat="1" ht="18.75" customHeight="1">
      <c r="A62" s="78"/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1:11" s="75" customFormat="1" ht="18.75" customHeight="1">
      <c r="A63" s="78"/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1" s="75" customFormat="1" ht="18.75" customHeight="1">
      <c r="A64" s="78"/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1:11" s="75" customFormat="1" ht="18.75" customHeight="1">
      <c r="A65" s="78"/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7" spans="1:11" ht="18" customHeight="1"/>
    <row r="68" spans="1:11" s="78" customFormat="1" ht="18" customHeight="1">
      <c r="B68" s="74"/>
      <c r="C68" s="74"/>
      <c r="D68" s="74"/>
      <c r="E68" s="74"/>
      <c r="F68" s="74"/>
      <c r="G68" s="74"/>
      <c r="H68" s="74"/>
      <c r="I68" s="74"/>
      <c r="J68" s="74"/>
      <c r="K68" s="74"/>
    </row>
  </sheetData>
  <sheetProtection formatCells="0" formatColumns="0" formatRows="0" insertColumns="0" insertRows="0" insertHyperlinks="0" deleteColumns="0" deleteRows="0" sort="0" autoFilter="0" pivotTables="0"/>
  <mergeCells count="13">
    <mergeCell ref="B8:C8"/>
    <mergeCell ref="I8:K8"/>
    <mergeCell ref="B9:C9"/>
    <mergeCell ref="I9:K9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B5">
    <cfRule type="duplicateValues" dxfId="1" priority="2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orientation="portrait" r:id="rId1"/>
  <headerFooter>
    <oddFooter>&amp;C&amp;"Arial,Kalın"Sayfa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19">
    <tabColor rgb="FFFFFF00"/>
  </sheetPr>
  <dimension ref="B1:I539"/>
  <sheetViews>
    <sheetView zoomScale="130" zoomScaleNormal="130" workbookViewId="0">
      <selection activeCell="E14" sqref="E14:H1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24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0">
    <tabColor rgb="FFFFFF00"/>
  </sheetPr>
  <dimension ref="B1:I539"/>
  <sheetViews>
    <sheetView zoomScale="130" zoomScaleNormal="130" workbookViewId="0">
      <selection activeCell="E14" sqref="E14:H1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25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1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26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2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27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3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28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ayfa24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29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ayfa25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30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ayfa26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31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ayfa27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32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ayfa28">
    <tabColor rgb="FFFFFF00"/>
  </sheetPr>
  <dimension ref="B1:I539"/>
  <sheetViews>
    <sheetView zoomScale="130" zoomScaleNormal="130" workbookViewId="0">
      <selection activeCell="E14" sqref="E14:H1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33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113"/>
  <sheetViews>
    <sheetView tabSelected="1" workbookViewId="0">
      <selection activeCell="P10" sqref="P10"/>
    </sheetView>
  </sheetViews>
  <sheetFormatPr defaultRowHeight="12.75"/>
  <cols>
    <col min="1" max="1" width="5.140625" style="78" customWidth="1"/>
    <col min="2" max="2" width="17.42578125" style="74" customWidth="1"/>
    <col min="3" max="3" width="8.7109375" style="74" customWidth="1"/>
    <col min="4" max="7" width="3.7109375" style="74" customWidth="1"/>
    <col min="8" max="8" width="11.140625" style="74" customWidth="1"/>
    <col min="9" max="9" width="10.140625" style="74" customWidth="1"/>
    <col min="10" max="10" width="12.140625" style="74" customWidth="1"/>
    <col min="11" max="11" width="11.85546875" style="74" bestFit="1" customWidth="1"/>
    <col min="12" max="16384" width="9.140625" style="74"/>
  </cols>
  <sheetData>
    <row r="1" spans="1:11" ht="46.5" customHeight="1">
      <c r="A1" s="147" t="str">
        <f>CONCATENATE('KURS BİLGİLERİ'!F19," ","İLİNDE AÇILAN ATLETİZM  HAKEM KURSU 
TAKİP VE SINAV SONUÇ LİSTESİ")</f>
        <v>BALIKESİR İLİNDE AÇILAN ATLETİZM  HAKEM KURSU 
TAKİP VE SINAV SONUÇ LİSTESİ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75" customFormat="1" ht="30" customHeight="1">
      <c r="A2" s="148" t="s">
        <v>41</v>
      </c>
      <c r="B2" s="150" t="s">
        <v>21</v>
      </c>
      <c r="C2" s="152" t="s">
        <v>42</v>
      </c>
      <c r="D2" s="154" t="s">
        <v>43</v>
      </c>
      <c r="E2" s="150"/>
      <c r="F2" s="150"/>
      <c r="G2" s="150"/>
      <c r="H2" s="152" t="s">
        <v>44</v>
      </c>
      <c r="I2" s="152" t="s">
        <v>45</v>
      </c>
      <c r="J2" s="152" t="s">
        <v>39</v>
      </c>
      <c r="K2" s="152" t="s">
        <v>40</v>
      </c>
    </row>
    <row r="3" spans="1:11" s="76" customFormat="1" ht="18.75" customHeight="1">
      <c r="A3" s="149"/>
      <c r="B3" s="151"/>
      <c r="C3" s="153"/>
      <c r="D3" s="49">
        <v>1</v>
      </c>
      <c r="E3" s="49">
        <v>2</v>
      </c>
      <c r="F3" s="49">
        <v>3</v>
      </c>
      <c r="G3" s="49">
        <v>4</v>
      </c>
      <c r="H3" s="155"/>
      <c r="I3" s="155"/>
      <c r="J3" s="155"/>
      <c r="K3" s="155"/>
    </row>
    <row r="4" spans="1:11" s="75" customFormat="1" ht="18.75" customHeight="1">
      <c r="A4" s="99">
        <v>1</v>
      </c>
      <c r="B4" s="97" t="s">
        <v>60</v>
      </c>
      <c r="C4" s="107">
        <v>20029</v>
      </c>
      <c r="D4" s="95" t="s">
        <v>107</v>
      </c>
      <c r="E4" s="95" t="s">
        <v>107</v>
      </c>
      <c r="F4" s="95" t="s">
        <v>107</v>
      </c>
      <c r="G4" s="95"/>
      <c r="H4" s="77">
        <v>95</v>
      </c>
      <c r="I4" s="77">
        <v>90</v>
      </c>
      <c r="J4" s="77">
        <v>94</v>
      </c>
      <c r="K4" s="93">
        <v>93</v>
      </c>
    </row>
    <row r="5" spans="1:11" s="75" customFormat="1" ht="18.75" customHeight="1">
      <c r="A5" s="99">
        <v>2</v>
      </c>
      <c r="B5" s="98" t="s">
        <v>100</v>
      </c>
      <c r="C5" s="107">
        <v>20030</v>
      </c>
      <c r="D5" s="95"/>
      <c r="E5" s="95" t="s">
        <v>107</v>
      </c>
      <c r="F5" s="95" t="s">
        <v>107</v>
      </c>
      <c r="G5" s="95"/>
      <c r="H5" s="77">
        <v>65</v>
      </c>
      <c r="I5" s="77">
        <v>90</v>
      </c>
      <c r="J5" s="77">
        <v>85</v>
      </c>
      <c r="K5" s="93">
        <v>80</v>
      </c>
    </row>
    <row r="6" spans="1:11" s="75" customFormat="1" ht="18.75" customHeight="1">
      <c r="A6" s="99">
        <v>3</v>
      </c>
      <c r="B6" s="97" t="s">
        <v>61</v>
      </c>
      <c r="C6" s="107">
        <v>20031</v>
      </c>
      <c r="D6" s="95" t="s">
        <v>107</v>
      </c>
      <c r="E6" s="95"/>
      <c r="F6" s="95" t="s">
        <v>107</v>
      </c>
      <c r="G6" s="95"/>
      <c r="H6" s="77">
        <v>77</v>
      </c>
      <c r="I6" s="77">
        <v>85</v>
      </c>
      <c r="J6" s="77">
        <v>85</v>
      </c>
      <c r="K6" s="93">
        <v>82</v>
      </c>
    </row>
    <row r="7" spans="1:11" s="75" customFormat="1" ht="18.75" customHeight="1">
      <c r="A7" s="99">
        <v>4</v>
      </c>
      <c r="B7" s="96" t="s">
        <v>59</v>
      </c>
      <c r="C7" s="107">
        <v>20032</v>
      </c>
      <c r="D7" s="95" t="s">
        <v>107</v>
      </c>
      <c r="E7" s="95" t="s">
        <v>107</v>
      </c>
      <c r="F7" s="95" t="s">
        <v>107</v>
      </c>
      <c r="G7" s="95"/>
      <c r="H7" s="77">
        <v>95</v>
      </c>
      <c r="I7" s="77">
        <v>100</v>
      </c>
      <c r="J7" s="77">
        <v>90</v>
      </c>
      <c r="K7" s="93">
        <v>95</v>
      </c>
    </row>
    <row r="8" spans="1:11" s="75" customFormat="1" ht="18.75" customHeight="1">
      <c r="A8" s="99">
        <v>5</v>
      </c>
      <c r="B8" s="98" t="s">
        <v>62</v>
      </c>
      <c r="C8" s="107">
        <v>20033</v>
      </c>
      <c r="D8" s="95" t="s">
        <v>107</v>
      </c>
      <c r="E8" s="95" t="s">
        <v>107</v>
      </c>
      <c r="F8" s="95" t="s">
        <v>107</v>
      </c>
      <c r="G8" s="95"/>
      <c r="H8" s="77">
        <v>80</v>
      </c>
      <c r="I8" s="77">
        <v>100</v>
      </c>
      <c r="J8" s="77">
        <v>90</v>
      </c>
      <c r="K8" s="93">
        <v>90</v>
      </c>
    </row>
    <row r="9" spans="1:11" s="75" customFormat="1" ht="18.75" customHeight="1">
      <c r="A9" s="99">
        <v>6</v>
      </c>
      <c r="B9" s="98" t="s">
        <v>101</v>
      </c>
      <c r="C9" s="107">
        <v>20034</v>
      </c>
      <c r="D9" s="95" t="s">
        <v>107</v>
      </c>
      <c r="E9" s="95" t="s">
        <v>107</v>
      </c>
      <c r="F9" s="95" t="s">
        <v>107</v>
      </c>
      <c r="G9" s="95"/>
      <c r="H9" s="77">
        <v>75</v>
      </c>
      <c r="I9" s="77">
        <v>85</v>
      </c>
      <c r="J9" s="77">
        <v>80</v>
      </c>
      <c r="K9" s="93">
        <v>80</v>
      </c>
    </row>
    <row r="10" spans="1:11" s="75" customFormat="1" ht="18.75" customHeight="1">
      <c r="A10" s="99">
        <v>7</v>
      </c>
      <c r="B10" s="97" t="s">
        <v>63</v>
      </c>
      <c r="C10" s="107">
        <v>20035</v>
      </c>
      <c r="D10" s="95" t="s">
        <v>107</v>
      </c>
      <c r="E10" s="95" t="s">
        <v>107</v>
      </c>
      <c r="F10" s="95" t="s">
        <v>107</v>
      </c>
      <c r="G10" s="95"/>
      <c r="H10" s="77">
        <v>95</v>
      </c>
      <c r="I10" s="77">
        <v>95</v>
      </c>
      <c r="J10" s="77">
        <v>92</v>
      </c>
      <c r="K10" s="93">
        <v>94</v>
      </c>
    </row>
    <row r="11" spans="1:11" s="75" customFormat="1" ht="18.75" customHeight="1">
      <c r="A11" s="99">
        <v>8</v>
      </c>
      <c r="B11" s="98" t="s">
        <v>64</v>
      </c>
      <c r="C11" s="107">
        <v>20036</v>
      </c>
      <c r="D11" s="95" t="s">
        <v>107</v>
      </c>
      <c r="E11" s="95" t="s">
        <v>107</v>
      </c>
      <c r="F11" s="95" t="s">
        <v>107</v>
      </c>
      <c r="G11" s="95"/>
      <c r="H11" s="77">
        <v>78</v>
      </c>
      <c r="I11" s="77">
        <v>85</v>
      </c>
      <c r="J11" s="77">
        <v>85</v>
      </c>
      <c r="K11" s="93">
        <v>83</v>
      </c>
    </row>
    <row r="12" spans="1:11" s="75" customFormat="1" ht="18.75" customHeight="1">
      <c r="A12" s="99">
        <v>9</v>
      </c>
      <c r="B12" s="98" t="s">
        <v>65</v>
      </c>
      <c r="C12" s="107">
        <v>20037</v>
      </c>
      <c r="D12" s="95" t="s">
        <v>107</v>
      </c>
      <c r="E12" s="95" t="s">
        <v>107</v>
      </c>
      <c r="F12" s="95" t="s">
        <v>107</v>
      </c>
      <c r="G12" s="95"/>
      <c r="H12" s="77">
        <v>85</v>
      </c>
      <c r="I12" s="77">
        <v>78</v>
      </c>
      <c r="J12" s="77">
        <v>92</v>
      </c>
      <c r="K12" s="93">
        <v>85</v>
      </c>
    </row>
    <row r="13" spans="1:11" s="75" customFormat="1" ht="18.75" customHeight="1">
      <c r="A13" s="99">
        <v>10</v>
      </c>
      <c r="B13" s="97" t="s">
        <v>66</v>
      </c>
      <c r="C13" s="107">
        <v>20038</v>
      </c>
      <c r="D13" s="95" t="s">
        <v>107</v>
      </c>
      <c r="E13" s="95" t="s">
        <v>107</v>
      </c>
      <c r="F13" s="95" t="s">
        <v>107</v>
      </c>
      <c r="G13" s="95"/>
      <c r="H13" s="77">
        <v>80</v>
      </c>
      <c r="I13" s="77">
        <v>76</v>
      </c>
      <c r="J13" s="77">
        <v>87</v>
      </c>
      <c r="K13" s="93">
        <v>81</v>
      </c>
    </row>
    <row r="14" spans="1:11" s="75" customFormat="1" ht="18.75" customHeight="1">
      <c r="A14" s="99">
        <v>11</v>
      </c>
      <c r="B14" s="98" t="s">
        <v>95</v>
      </c>
      <c r="C14" s="107">
        <v>20039</v>
      </c>
      <c r="D14" s="95" t="s">
        <v>107</v>
      </c>
      <c r="E14" s="95" t="s">
        <v>107</v>
      </c>
      <c r="F14" s="95" t="s">
        <v>107</v>
      </c>
      <c r="G14" s="95"/>
      <c r="H14" s="77">
        <v>98</v>
      </c>
      <c r="I14" s="77">
        <v>95</v>
      </c>
      <c r="J14" s="77">
        <v>95</v>
      </c>
      <c r="K14" s="93">
        <v>96</v>
      </c>
    </row>
    <row r="15" spans="1:11" s="75" customFormat="1" ht="18.75" customHeight="1">
      <c r="A15" s="99">
        <v>12</v>
      </c>
      <c r="B15" s="98" t="s">
        <v>67</v>
      </c>
      <c r="C15" s="107">
        <v>20040</v>
      </c>
      <c r="D15" s="95" t="s">
        <v>107</v>
      </c>
      <c r="E15" s="95"/>
      <c r="F15" s="95" t="s">
        <v>107</v>
      </c>
      <c r="G15" s="95"/>
      <c r="H15" s="77">
        <v>85</v>
      </c>
      <c r="I15" s="77">
        <v>80</v>
      </c>
      <c r="J15" s="77">
        <v>80</v>
      </c>
      <c r="K15" s="93">
        <v>82</v>
      </c>
    </row>
    <row r="16" spans="1:11" s="75" customFormat="1" ht="18.75" customHeight="1">
      <c r="A16" s="99">
        <v>13</v>
      </c>
      <c r="B16" s="98" t="s">
        <v>68</v>
      </c>
      <c r="C16" s="107">
        <v>20041</v>
      </c>
      <c r="D16" s="95" t="s">
        <v>107</v>
      </c>
      <c r="E16" s="95" t="s">
        <v>107</v>
      </c>
      <c r="F16" s="95" t="s">
        <v>107</v>
      </c>
      <c r="G16" s="95"/>
      <c r="H16" s="77">
        <v>82</v>
      </c>
      <c r="I16" s="77">
        <v>86</v>
      </c>
      <c r="J16" s="77">
        <v>81</v>
      </c>
      <c r="K16" s="93">
        <v>83</v>
      </c>
    </row>
    <row r="17" spans="1:11" s="75" customFormat="1" ht="18.75" customHeight="1">
      <c r="A17" s="99">
        <v>14</v>
      </c>
      <c r="B17" s="98" t="s">
        <v>69</v>
      </c>
      <c r="C17" s="107">
        <v>20042</v>
      </c>
      <c r="D17" s="95" t="s">
        <v>107</v>
      </c>
      <c r="E17" s="95" t="s">
        <v>107</v>
      </c>
      <c r="F17" s="95" t="s">
        <v>107</v>
      </c>
      <c r="G17" s="95"/>
      <c r="H17" s="77">
        <v>82</v>
      </c>
      <c r="I17" s="77">
        <v>86</v>
      </c>
      <c r="J17" s="77">
        <v>91</v>
      </c>
      <c r="K17" s="93">
        <v>86</v>
      </c>
    </row>
    <row r="18" spans="1:11" s="75" customFormat="1" ht="18.75" customHeight="1">
      <c r="A18" s="99">
        <v>15</v>
      </c>
      <c r="B18" s="97" t="s">
        <v>98</v>
      </c>
      <c r="C18" s="107">
        <v>20043</v>
      </c>
      <c r="D18" s="95" t="s">
        <v>107</v>
      </c>
      <c r="E18" s="95" t="s">
        <v>107</v>
      </c>
      <c r="F18" s="95" t="s">
        <v>107</v>
      </c>
      <c r="G18" s="95"/>
      <c r="H18" s="77">
        <v>95</v>
      </c>
      <c r="I18" s="77">
        <v>100</v>
      </c>
      <c r="J18" s="77">
        <v>91</v>
      </c>
      <c r="K18" s="93">
        <v>95</v>
      </c>
    </row>
    <row r="19" spans="1:11" s="75" customFormat="1" ht="18.75" customHeight="1">
      <c r="A19" s="99">
        <v>16</v>
      </c>
      <c r="B19" s="98" t="s">
        <v>102</v>
      </c>
      <c r="C19" s="94"/>
      <c r="D19" s="95" t="s">
        <v>107</v>
      </c>
      <c r="E19" s="95"/>
      <c r="F19" s="95" t="s">
        <v>107</v>
      </c>
      <c r="G19" s="95"/>
      <c r="H19" s="77">
        <v>55</v>
      </c>
      <c r="I19" s="156" t="s">
        <v>105</v>
      </c>
      <c r="J19" s="157"/>
      <c r="K19" s="93" t="s">
        <v>108</v>
      </c>
    </row>
    <row r="20" spans="1:11" s="75" customFormat="1" ht="18.75" customHeight="1">
      <c r="A20" s="99">
        <v>17</v>
      </c>
      <c r="B20" s="98" t="s">
        <v>97</v>
      </c>
      <c r="C20" s="107">
        <v>20044</v>
      </c>
      <c r="D20" s="95" t="s">
        <v>107</v>
      </c>
      <c r="E20" s="95" t="s">
        <v>107</v>
      </c>
      <c r="F20" s="95" t="s">
        <v>107</v>
      </c>
      <c r="G20" s="95"/>
      <c r="H20" s="77">
        <v>78</v>
      </c>
      <c r="I20" s="77">
        <v>85</v>
      </c>
      <c r="J20" s="77">
        <v>85</v>
      </c>
      <c r="K20" s="93">
        <v>83</v>
      </c>
    </row>
    <row r="21" spans="1:11" s="75" customFormat="1" ht="18.75" customHeight="1">
      <c r="A21" s="99">
        <v>18</v>
      </c>
      <c r="B21" s="98" t="s">
        <v>96</v>
      </c>
      <c r="C21" s="107">
        <v>20045</v>
      </c>
      <c r="D21" s="95" t="s">
        <v>107</v>
      </c>
      <c r="E21" s="95" t="s">
        <v>107</v>
      </c>
      <c r="F21" s="95" t="s">
        <v>107</v>
      </c>
      <c r="G21" s="95"/>
      <c r="H21" s="77">
        <v>90</v>
      </c>
      <c r="I21" s="77">
        <v>85</v>
      </c>
      <c r="J21" s="77">
        <v>91</v>
      </c>
      <c r="K21" s="93">
        <v>89</v>
      </c>
    </row>
    <row r="22" spans="1:11" s="75" customFormat="1" ht="18.75" customHeight="1">
      <c r="A22" s="99">
        <v>19</v>
      </c>
      <c r="B22" s="98" t="s">
        <v>70</v>
      </c>
      <c r="C22" s="107">
        <v>20046</v>
      </c>
      <c r="D22" s="95" t="s">
        <v>107</v>
      </c>
      <c r="E22" s="95" t="s">
        <v>107</v>
      </c>
      <c r="F22" s="95" t="s">
        <v>107</v>
      </c>
      <c r="G22" s="95"/>
      <c r="H22" s="77">
        <v>95</v>
      </c>
      <c r="I22" s="77">
        <v>94</v>
      </c>
      <c r="J22" s="77">
        <v>90</v>
      </c>
      <c r="K22" s="93">
        <v>93</v>
      </c>
    </row>
    <row r="23" spans="1:11" s="75" customFormat="1" ht="18.75" customHeight="1">
      <c r="A23" s="99">
        <v>20</v>
      </c>
      <c r="B23" s="98" t="s">
        <v>71</v>
      </c>
      <c r="C23" s="107">
        <v>20047</v>
      </c>
      <c r="D23" s="95" t="s">
        <v>107</v>
      </c>
      <c r="E23" s="95" t="s">
        <v>107</v>
      </c>
      <c r="F23" s="95" t="s">
        <v>107</v>
      </c>
      <c r="G23" s="95"/>
      <c r="H23" s="77">
        <v>90</v>
      </c>
      <c r="I23" s="77">
        <v>95</v>
      </c>
      <c r="J23" s="77">
        <v>91</v>
      </c>
      <c r="K23" s="93">
        <v>92</v>
      </c>
    </row>
    <row r="24" spans="1:11" s="75" customFormat="1" ht="18.75" customHeight="1">
      <c r="A24" s="99">
        <v>21</v>
      </c>
      <c r="B24" s="98" t="s">
        <v>72</v>
      </c>
      <c r="C24" s="107">
        <v>20048</v>
      </c>
      <c r="D24" s="95" t="s">
        <v>107</v>
      </c>
      <c r="E24" s="95" t="s">
        <v>107</v>
      </c>
      <c r="F24" s="95" t="s">
        <v>107</v>
      </c>
      <c r="G24" s="95"/>
      <c r="H24" s="77">
        <v>75</v>
      </c>
      <c r="I24" s="77">
        <v>90</v>
      </c>
      <c r="J24" s="77">
        <v>80</v>
      </c>
      <c r="K24" s="93">
        <v>82</v>
      </c>
    </row>
    <row r="25" spans="1:11" s="75" customFormat="1" ht="18.75" customHeight="1">
      <c r="A25" s="99">
        <v>22</v>
      </c>
      <c r="B25" s="98" t="s">
        <v>73</v>
      </c>
      <c r="C25" s="107">
        <v>20049</v>
      </c>
      <c r="D25" s="95" t="s">
        <v>107</v>
      </c>
      <c r="E25" s="95" t="s">
        <v>107</v>
      </c>
      <c r="F25" s="95" t="s">
        <v>107</v>
      </c>
      <c r="G25" s="95"/>
      <c r="H25" s="77">
        <v>70</v>
      </c>
      <c r="I25" s="77">
        <v>85</v>
      </c>
      <c r="J25" s="77">
        <v>85</v>
      </c>
      <c r="K25" s="93">
        <v>80</v>
      </c>
    </row>
    <row r="26" spans="1:11" s="75" customFormat="1" ht="18.75" customHeight="1">
      <c r="A26" s="99">
        <v>23</v>
      </c>
      <c r="B26" s="98" t="s">
        <v>74</v>
      </c>
      <c r="C26" s="107">
        <v>20050</v>
      </c>
      <c r="D26" s="95" t="s">
        <v>107</v>
      </c>
      <c r="E26" s="95" t="s">
        <v>107</v>
      </c>
      <c r="F26" s="95" t="s">
        <v>107</v>
      </c>
      <c r="G26" s="95"/>
      <c r="H26" s="77">
        <v>75</v>
      </c>
      <c r="I26" s="77">
        <v>80</v>
      </c>
      <c r="J26" s="77">
        <v>90</v>
      </c>
      <c r="K26" s="93">
        <v>82</v>
      </c>
    </row>
    <row r="27" spans="1:11" s="75" customFormat="1" ht="18.75" customHeight="1">
      <c r="A27" s="99">
        <v>24</v>
      </c>
      <c r="B27" s="98" t="s">
        <v>75</v>
      </c>
      <c r="C27" s="107">
        <v>20051</v>
      </c>
      <c r="D27" s="95"/>
      <c r="E27" s="95" t="s">
        <v>107</v>
      </c>
      <c r="F27" s="95" t="s">
        <v>107</v>
      </c>
      <c r="G27" s="95"/>
      <c r="H27" s="77">
        <v>87</v>
      </c>
      <c r="I27" s="77">
        <v>85</v>
      </c>
      <c r="J27" s="77">
        <v>85</v>
      </c>
      <c r="K27" s="93">
        <v>86</v>
      </c>
    </row>
    <row r="28" spans="1:11" s="75" customFormat="1" ht="18.75" customHeight="1">
      <c r="A28" s="99">
        <v>25</v>
      </c>
      <c r="B28" s="98" t="s">
        <v>76</v>
      </c>
      <c r="C28" s="107">
        <v>20052</v>
      </c>
      <c r="D28" s="95" t="s">
        <v>107</v>
      </c>
      <c r="E28" s="95"/>
      <c r="F28" s="95" t="s">
        <v>107</v>
      </c>
      <c r="G28" s="95"/>
      <c r="H28" s="77">
        <v>80</v>
      </c>
      <c r="I28" s="77">
        <v>82</v>
      </c>
      <c r="J28" s="77">
        <v>84</v>
      </c>
      <c r="K28" s="93">
        <v>82</v>
      </c>
    </row>
    <row r="29" spans="1:11" s="75" customFormat="1" ht="18.75" customHeight="1">
      <c r="A29" s="99">
        <v>26</v>
      </c>
      <c r="B29" s="98" t="s">
        <v>77</v>
      </c>
      <c r="C29" s="107">
        <v>20053</v>
      </c>
      <c r="D29" s="95" t="s">
        <v>107</v>
      </c>
      <c r="E29" s="95"/>
      <c r="F29" s="95" t="s">
        <v>107</v>
      </c>
      <c r="G29" s="95"/>
      <c r="H29" s="77">
        <v>90</v>
      </c>
      <c r="I29" s="77">
        <v>90</v>
      </c>
      <c r="J29" s="77">
        <v>93</v>
      </c>
      <c r="K29" s="93">
        <v>91</v>
      </c>
    </row>
    <row r="30" spans="1:11" s="75" customFormat="1" ht="18.75" customHeight="1">
      <c r="A30" s="99">
        <v>27</v>
      </c>
      <c r="B30" s="98" t="s">
        <v>78</v>
      </c>
      <c r="C30" s="107">
        <v>20054</v>
      </c>
      <c r="D30" s="95" t="s">
        <v>107</v>
      </c>
      <c r="E30" s="95" t="s">
        <v>107</v>
      </c>
      <c r="F30" s="95" t="s">
        <v>107</v>
      </c>
      <c r="G30" s="95"/>
      <c r="H30" s="77">
        <v>89</v>
      </c>
      <c r="I30" s="77">
        <v>80</v>
      </c>
      <c r="J30" s="77">
        <v>83</v>
      </c>
      <c r="K30" s="93">
        <v>84</v>
      </c>
    </row>
    <row r="31" spans="1:11" s="75" customFormat="1" ht="18.75" customHeight="1">
      <c r="A31" s="99">
        <v>28</v>
      </c>
      <c r="B31" s="98" t="s">
        <v>79</v>
      </c>
      <c r="C31" s="107">
        <v>20055</v>
      </c>
      <c r="D31" s="95" t="s">
        <v>107</v>
      </c>
      <c r="E31" s="95" t="s">
        <v>107</v>
      </c>
      <c r="F31" s="95" t="s">
        <v>107</v>
      </c>
      <c r="G31" s="95"/>
      <c r="H31" s="77">
        <v>95</v>
      </c>
      <c r="I31" s="77">
        <v>90</v>
      </c>
      <c r="J31" s="77">
        <v>94</v>
      </c>
      <c r="K31" s="93">
        <v>93</v>
      </c>
    </row>
    <row r="32" spans="1:11" s="75" customFormat="1" ht="18.75" customHeight="1">
      <c r="A32" s="99">
        <v>29</v>
      </c>
      <c r="B32" s="98" t="s">
        <v>80</v>
      </c>
      <c r="C32" s="107">
        <v>20056</v>
      </c>
      <c r="D32" s="95" t="s">
        <v>107</v>
      </c>
      <c r="E32" s="95" t="s">
        <v>107</v>
      </c>
      <c r="F32" s="95" t="s">
        <v>107</v>
      </c>
      <c r="G32" s="95"/>
      <c r="H32" s="77">
        <v>75</v>
      </c>
      <c r="I32" s="77">
        <v>80</v>
      </c>
      <c r="J32" s="77">
        <v>90</v>
      </c>
      <c r="K32" s="93">
        <v>82</v>
      </c>
    </row>
    <row r="33" spans="1:11" s="75" customFormat="1" ht="18.75" customHeight="1">
      <c r="A33" s="99">
        <v>30</v>
      </c>
      <c r="B33" s="98" t="s">
        <v>104</v>
      </c>
      <c r="C33" s="107">
        <v>20057</v>
      </c>
      <c r="D33" s="95"/>
      <c r="E33" s="95" t="s">
        <v>107</v>
      </c>
      <c r="F33" s="95" t="s">
        <v>107</v>
      </c>
      <c r="G33" s="95"/>
      <c r="H33" s="77">
        <v>84</v>
      </c>
      <c r="I33" s="77">
        <v>80</v>
      </c>
      <c r="J33" s="77">
        <v>82</v>
      </c>
      <c r="K33" s="93">
        <v>82</v>
      </c>
    </row>
    <row r="34" spans="1:11" s="75" customFormat="1" ht="18.75" customHeight="1">
      <c r="A34" s="99">
        <v>31</v>
      </c>
      <c r="B34" s="98" t="s">
        <v>106</v>
      </c>
      <c r="C34" s="107">
        <v>20058</v>
      </c>
      <c r="D34" s="95" t="s">
        <v>107</v>
      </c>
      <c r="E34" s="95" t="s">
        <v>107</v>
      </c>
      <c r="F34" s="95" t="s">
        <v>107</v>
      </c>
      <c r="G34" s="95"/>
      <c r="H34" s="77">
        <v>80</v>
      </c>
      <c r="I34" s="77">
        <v>75</v>
      </c>
      <c r="J34" s="77">
        <v>85</v>
      </c>
      <c r="K34" s="93">
        <v>80</v>
      </c>
    </row>
    <row r="35" spans="1:11" s="75" customFormat="1" ht="18.75" customHeight="1">
      <c r="A35" s="99">
        <v>32</v>
      </c>
      <c r="B35" s="98" t="s">
        <v>81</v>
      </c>
      <c r="C35" s="107">
        <v>20059</v>
      </c>
      <c r="D35" s="95" t="s">
        <v>107</v>
      </c>
      <c r="E35" s="95" t="s">
        <v>107</v>
      </c>
      <c r="F35" s="95" t="s">
        <v>107</v>
      </c>
      <c r="G35" s="95"/>
      <c r="H35" s="77">
        <v>78</v>
      </c>
      <c r="I35" s="77">
        <v>85</v>
      </c>
      <c r="J35" s="77">
        <v>85</v>
      </c>
      <c r="K35" s="93">
        <v>83</v>
      </c>
    </row>
    <row r="36" spans="1:11" s="75" customFormat="1" ht="18.75" customHeight="1">
      <c r="A36" s="99">
        <v>33</v>
      </c>
      <c r="B36" s="98" t="s">
        <v>82</v>
      </c>
      <c r="C36" s="107">
        <v>20060</v>
      </c>
      <c r="D36" s="95" t="s">
        <v>107</v>
      </c>
      <c r="E36" s="95"/>
      <c r="F36" s="95" t="s">
        <v>107</v>
      </c>
      <c r="G36" s="95"/>
      <c r="H36" s="77">
        <v>100</v>
      </c>
      <c r="I36" s="77">
        <v>95</v>
      </c>
      <c r="J36" s="77">
        <v>100</v>
      </c>
      <c r="K36" s="93">
        <v>98</v>
      </c>
    </row>
    <row r="37" spans="1:11" s="75" customFormat="1" ht="18.75" customHeight="1">
      <c r="A37" s="99">
        <v>34</v>
      </c>
      <c r="B37" s="97" t="s">
        <v>99</v>
      </c>
      <c r="C37" s="107">
        <v>20061</v>
      </c>
      <c r="D37" s="95" t="s">
        <v>107</v>
      </c>
      <c r="E37" s="95" t="s">
        <v>107</v>
      </c>
      <c r="F37" s="95" t="s">
        <v>107</v>
      </c>
      <c r="G37" s="95"/>
      <c r="H37" s="77">
        <v>85</v>
      </c>
      <c r="I37" s="77">
        <v>90</v>
      </c>
      <c r="J37" s="77">
        <v>85</v>
      </c>
      <c r="K37" s="93">
        <v>87</v>
      </c>
    </row>
    <row r="38" spans="1:11" s="75" customFormat="1" ht="18.75" customHeight="1">
      <c r="A38" s="99">
        <v>35</v>
      </c>
      <c r="B38" s="97" t="s">
        <v>84</v>
      </c>
      <c r="C38" s="107">
        <v>20062</v>
      </c>
      <c r="D38" s="95" t="s">
        <v>107</v>
      </c>
      <c r="E38" s="95" t="s">
        <v>107</v>
      </c>
      <c r="F38" s="95" t="s">
        <v>107</v>
      </c>
      <c r="G38" s="95"/>
      <c r="H38" s="77">
        <v>90</v>
      </c>
      <c r="I38" s="77">
        <v>87</v>
      </c>
      <c r="J38" s="77">
        <v>93</v>
      </c>
      <c r="K38" s="93">
        <v>90</v>
      </c>
    </row>
    <row r="39" spans="1:11" s="75" customFormat="1" ht="18.75" customHeight="1">
      <c r="A39" s="99">
        <v>36</v>
      </c>
      <c r="B39" s="98" t="s">
        <v>85</v>
      </c>
      <c r="C39" s="107">
        <v>20063</v>
      </c>
      <c r="D39" s="95" t="s">
        <v>107</v>
      </c>
      <c r="E39" s="95" t="s">
        <v>107</v>
      </c>
      <c r="F39" s="95" t="s">
        <v>107</v>
      </c>
      <c r="G39" s="95"/>
      <c r="H39" s="77">
        <v>73</v>
      </c>
      <c r="I39" s="77">
        <v>90</v>
      </c>
      <c r="J39" s="77">
        <v>85</v>
      </c>
      <c r="K39" s="93">
        <v>82</v>
      </c>
    </row>
    <row r="40" spans="1:11" s="75" customFormat="1" ht="18.75" customHeight="1">
      <c r="A40" s="99">
        <v>37</v>
      </c>
      <c r="B40" s="98" t="s">
        <v>86</v>
      </c>
      <c r="C40" s="107">
        <v>20064</v>
      </c>
      <c r="D40" s="95" t="s">
        <v>107</v>
      </c>
      <c r="E40" s="95"/>
      <c r="F40" s="95" t="s">
        <v>107</v>
      </c>
      <c r="G40" s="95"/>
      <c r="H40" s="77">
        <v>70</v>
      </c>
      <c r="I40" s="77">
        <v>85</v>
      </c>
      <c r="J40" s="77">
        <v>85</v>
      </c>
      <c r="K40" s="93">
        <v>80</v>
      </c>
    </row>
    <row r="41" spans="1:11" s="75" customFormat="1" ht="18.75" customHeight="1">
      <c r="A41" s="99">
        <v>38</v>
      </c>
      <c r="B41" s="98" t="s">
        <v>103</v>
      </c>
      <c r="C41" s="107">
        <v>20065</v>
      </c>
      <c r="D41" s="95" t="s">
        <v>107</v>
      </c>
      <c r="E41" s="95"/>
      <c r="F41" s="95" t="s">
        <v>107</v>
      </c>
      <c r="G41" s="95"/>
      <c r="H41" s="77">
        <v>90</v>
      </c>
      <c r="I41" s="77">
        <v>85</v>
      </c>
      <c r="J41" s="77">
        <v>88</v>
      </c>
      <c r="K41" s="93">
        <v>88</v>
      </c>
    </row>
    <row r="42" spans="1:11" s="75" customFormat="1" ht="18.75" customHeight="1">
      <c r="A42" s="99">
        <v>39</v>
      </c>
      <c r="B42" s="97" t="s">
        <v>87</v>
      </c>
      <c r="C42" s="107">
        <v>20066</v>
      </c>
      <c r="D42" s="95" t="s">
        <v>107</v>
      </c>
      <c r="E42" s="95" t="s">
        <v>107</v>
      </c>
      <c r="F42" s="95" t="s">
        <v>107</v>
      </c>
      <c r="G42" s="95"/>
      <c r="H42" s="77">
        <v>93</v>
      </c>
      <c r="I42" s="77">
        <v>87</v>
      </c>
      <c r="J42" s="77">
        <v>93</v>
      </c>
      <c r="K42" s="93">
        <v>91</v>
      </c>
    </row>
    <row r="43" spans="1:11" s="75" customFormat="1" ht="18.75" customHeight="1">
      <c r="A43" s="99">
        <v>40</v>
      </c>
      <c r="B43" s="98" t="s">
        <v>88</v>
      </c>
      <c r="C43" s="107">
        <v>20067</v>
      </c>
      <c r="D43" s="95" t="s">
        <v>107</v>
      </c>
      <c r="E43" s="95" t="s">
        <v>107</v>
      </c>
      <c r="F43" s="95" t="s">
        <v>107</v>
      </c>
      <c r="G43" s="95"/>
      <c r="H43" s="77">
        <v>90</v>
      </c>
      <c r="I43" s="77">
        <v>85</v>
      </c>
      <c r="J43" s="77">
        <v>95</v>
      </c>
      <c r="K43" s="93">
        <v>90</v>
      </c>
    </row>
    <row r="44" spans="1:11" s="75" customFormat="1" ht="18.75" customHeight="1">
      <c r="A44" s="99">
        <v>41</v>
      </c>
      <c r="B44" s="98" t="s">
        <v>89</v>
      </c>
      <c r="C44" s="107">
        <v>20068</v>
      </c>
      <c r="D44" s="95" t="s">
        <v>107</v>
      </c>
      <c r="E44" s="95" t="s">
        <v>107</v>
      </c>
      <c r="F44" s="95" t="s">
        <v>107</v>
      </c>
      <c r="G44" s="95"/>
      <c r="H44" s="77">
        <v>90</v>
      </c>
      <c r="I44" s="77">
        <v>83</v>
      </c>
      <c r="J44" s="77">
        <v>88</v>
      </c>
      <c r="K44" s="93">
        <v>87</v>
      </c>
    </row>
    <row r="45" spans="1:11" s="75" customFormat="1" ht="18.75" customHeight="1">
      <c r="A45" s="99">
        <v>42</v>
      </c>
      <c r="B45" s="98" t="s">
        <v>90</v>
      </c>
      <c r="C45" s="107">
        <v>20069</v>
      </c>
      <c r="D45" s="95" t="s">
        <v>107</v>
      </c>
      <c r="E45" s="95" t="s">
        <v>107</v>
      </c>
      <c r="F45" s="95" t="s">
        <v>107</v>
      </c>
      <c r="G45" s="95"/>
      <c r="H45" s="77">
        <v>93</v>
      </c>
      <c r="I45" s="77">
        <v>88</v>
      </c>
      <c r="J45" s="77">
        <v>95</v>
      </c>
      <c r="K45" s="93">
        <v>92</v>
      </c>
    </row>
    <row r="46" spans="1:11" s="75" customFormat="1" ht="18.75" customHeight="1">
      <c r="A46" s="99">
        <v>43</v>
      </c>
      <c r="B46" s="98" t="s">
        <v>91</v>
      </c>
      <c r="C46" s="107">
        <v>20070</v>
      </c>
      <c r="D46" s="95" t="s">
        <v>107</v>
      </c>
      <c r="E46" s="95" t="s">
        <v>107</v>
      </c>
      <c r="F46" s="95" t="s">
        <v>107</v>
      </c>
      <c r="G46" s="95"/>
      <c r="H46" s="77">
        <v>90</v>
      </c>
      <c r="I46" s="77">
        <v>95</v>
      </c>
      <c r="J46" s="77">
        <v>91</v>
      </c>
      <c r="K46" s="93">
        <v>92</v>
      </c>
    </row>
    <row r="47" spans="1:11" s="75" customFormat="1" ht="18.75" customHeight="1">
      <c r="A47" s="99">
        <v>44</v>
      </c>
      <c r="B47" s="98" t="s">
        <v>92</v>
      </c>
      <c r="C47" s="107">
        <v>20071</v>
      </c>
      <c r="D47" s="95" t="s">
        <v>107</v>
      </c>
      <c r="E47" s="95" t="s">
        <v>107</v>
      </c>
      <c r="F47" s="95" t="s">
        <v>107</v>
      </c>
      <c r="G47" s="95"/>
      <c r="H47" s="77">
        <v>75</v>
      </c>
      <c r="I47" s="77">
        <v>85</v>
      </c>
      <c r="J47" s="77">
        <v>80</v>
      </c>
      <c r="K47" s="93">
        <v>80</v>
      </c>
    </row>
    <row r="48" spans="1:11" s="75" customFormat="1" ht="18.75" customHeight="1">
      <c r="A48" s="99">
        <v>45</v>
      </c>
      <c r="B48" s="98" t="s">
        <v>94</v>
      </c>
      <c r="C48" s="107">
        <v>20072</v>
      </c>
      <c r="D48" s="95" t="s">
        <v>107</v>
      </c>
      <c r="E48" s="95" t="s">
        <v>107</v>
      </c>
      <c r="F48" s="95" t="s">
        <v>107</v>
      </c>
      <c r="G48" s="95"/>
      <c r="H48" s="77">
        <v>90</v>
      </c>
      <c r="I48" s="77">
        <v>94</v>
      </c>
      <c r="J48" s="77">
        <v>80</v>
      </c>
      <c r="K48" s="93">
        <v>88</v>
      </c>
    </row>
    <row r="49" spans="1:11" s="75" customFormat="1" ht="18.75" customHeight="1">
      <c r="A49" s="99">
        <v>46</v>
      </c>
      <c r="B49" s="98" t="s">
        <v>93</v>
      </c>
      <c r="C49" s="107">
        <v>20073</v>
      </c>
      <c r="D49" s="95" t="s">
        <v>107</v>
      </c>
      <c r="E49" s="95" t="s">
        <v>107</v>
      </c>
      <c r="F49" s="95" t="s">
        <v>107</v>
      </c>
      <c r="G49" s="95"/>
      <c r="H49" s="77">
        <v>75</v>
      </c>
      <c r="I49" s="77">
        <v>80</v>
      </c>
      <c r="J49" s="77">
        <v>85</v>
      </c>
      <c r="K49" s="93">
        <v>80</v>
      </c>
    </row>
    <row r="50" spans="1:11" s="75" customFormat="1" ht="18.75" customHeight="1">
      <c r="A50" s="99"/>
      <c r="B50" s="98" t="s">
        <v>83</v>
      </c>
      <c r="C50" s="94"/>
      <c r="D50" s="95" t="s">
        <v>107</v>
      </c>
      <c r="E50" s="95"/>
      <c r="F50" s="95"/>
      <c r="G50" s="95"/>
      <c r="H50" s="106"/>
      <c r="I50" s="77"/>
      <c r="J50" s="77"/>
      <c r="K50" s="106" t="s">
        <v>105</v>
      </c>
    </row>
    <row r="51" spans="1:11" s="75" customFormat="1" ht="18.75" customHeight="1">
      <c r="A51" s="101"/>
      <c r="B51" s="102"/>
      <c r="C51" s="103"/>
      <c r="D51" s="100"/>
      <c r="E51" s="100"/>
      <c r="F51" s="100"/>
      <c r="G51" s="100"/>
      <c r="H51" s="101"/>
      <c r="I51" s="101"/>
      <c r="J51" s="101"/>
      <c r="K51" s="104"/>
    </row>
    <row r="52" spans="1:11" s="75" customFormat="1" ht="18.75" customHeight="1">
      <c r="A52" s="78"/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1:11" s="75" customFormat="1" ht="18.75" customHeight="1">
      <c r="A53" s="78"/>
      <c r="B53" s="145" t="s">
        <v>51</v>
      </c>
      <c r="C53" s="146"/>
      <c r="D53" s="74"/>
      <c r="E53" s="74"/>
      <c r="F53" s="74"/>
      <c r="G53" s="74"/>
      <c r="H53" s="74"/>
      <c r="I53" s="146" t="s">
        <v>51</v>
      </c>
      <c r="J53" s="146"/>
      <c r="K53" s="146"/>
    </row>
    <row r="54" spans="1:11" s="75" customFormat="1" ht="18.75" customHeight="1">
      <c r="A54" s="78"/>
      <c r="B54" s="146" t="str">
        <f>'KURS BİLGİLERİ'!F23</f>
        <v>Necati ÇETECİ</v>
      </c>
      <c r="C54" s="146"/>
      <c r="D54" s="74"/>
      <c r="E54" s="74"/>
      <c r="F54" s="74"/>
      <c r="G54" s="74"/>
      <c r="H54" s="74"/>
      <c r="I54" s="146" t="str">
        <f>'KURS BİLGİLERİ'!F22</f>
        <v>Müslüm AKSAKAL</v>
      </c>
      <c r="J54" s="146"/>
      <c r="K54" s="146"/>
    </row>
    <row r="55" spans="1:11" s="75" customFormat="1" ht="18.75" customHeight="1">
      <c r="A55" s="78"/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1:11" s="75" customFormat="1" ht="18.75" customHeight="1">
      <c r="A56" s="78"/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1:11" s="75" customFormat="1" ht="18.75" customHeight="1">
      <c r="A57" s="78"/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1:11" s="75" customFormat="1" ht="18.75" customHeight="1">
      <c r="A58" s="78"/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s="75" customFormat="1" ht="18.75" customHeight="1">
      <c r="A59" s="78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s="75" customFormat="1" ht="18.75" customHeight="1">
      <c r="A60" s="78"/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1" s="75" customFormat="1" ht="18.75" customHeight="1">
      <c r="A61" s="78"/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1" s="75" customFormat="1" ht="18.75" customHeight="1">
      <c r="A62" s="78"/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1:11" s="75" customFormat="1" ht="18.75" customHeight="1">
      <c r="A63" s="78"/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1" s="75" customFormat="1" ht="18.75" customHeight="1">
      <c r="A64" s="78"/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1:11" s="75" customFormat="1" ht="18.75" customHeight="1">
      <c r="A65" s="78"/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1:11" s="75" customFormat="1" ht="18.75" customHeight="1">
      <c r="A66" s="78"/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1:11" s="75" customFormat="1" ht="18.75" customHeight="1">
      <c r="A67" s="78"/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1:11" s="75" customFormat="1" ht="18.75" customHeight="1">
      <c r="A68" s="78"/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1:11" s="75" customFormat="1" ht="18.75" customHeight="1">
      <c r="A69" s="78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s="75" customFormat="1" ht="18.75" customHeight="1">
      <c r="A70" s="78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s="75" customFormat="1" ht="18.75" customHeight="1">
      <c r="A71" s="78"/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s="75" customFormat="1" ht="18.75" customHeight="1">
      <c r="A72" s="78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s="75" customFormat="1" ht="18.75" customHeight="1">
      <c r="A73" s="78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s="75" customFormat="1" ht="18.75" customHeight="1">
      <c r="A74" s="78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1:11" s="75" customFormat="1" ht="18.75" customHeight="1">
      <c r="A75" s="78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 s="75" customFormat="1" ht="18.75" customHeight="1">
      <c r="A76" s="78"/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1:11" s="75" customFormat="1" ht="18.75" customHeight="1">
      <c r="A77" s="78"/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1:11" s="75" customFormat="1" ht="18.75" customHeight="1">
      <c r="A78" s="78"/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1:11" s="75" customFormat="1" ht="18.75" customHeight="1">
      <c r="A79" s="78"/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1:11" s="75" customFormat="1" ht="18.75" customHeight="1">
      <c r="A80" s="78"/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1:11" s="75" customFormat="1" ht="18.75" customHeight="1">
      <c r="A81" s="78"/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1:11" s="75" customFormat="1" ht="18.75" customHeight="1">
      <c r="A82" s="78"/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1:11" s="75" customFormat="1" ht="18.75" customHeight="1">
      <c r="A83" s="78"/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1:11" s="75" customFormat="1" ht="18.75" customHeight="1">
      <c r="A84" s="78"/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1:11" s="75" customFormat="1" ht="18.75" customHeight="1">
      <c r="A85" s="78"/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1:11" s="75" customFormat="1" ht="18.75" customHeight="1">
      <c r="A86" s="78"/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1:11" s="75" customFormat="1" ht="18.75" customHeight="1">
      <c r="A87" s="78"/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1:11" s="75" customFormat="1" ht="18.75" customHeight="1">
      <c r="A88" s="78"/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1:11" s="75" customFormat="1" ht="18.75" customHeight="1">
      <c r="A89" s="78"/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1:11" s="75" customFormat="1" ht="18.75" customHeight="1">
      <c r="A90" s="78"/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1:11" s="75" customFormat="1" ht="18.75" customHeight="1">
      <c r="A91" s="78"/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1:11" s="75" customFormat="1" ht="18.75" customHeight="1">
      <c r="A92" s="78"/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1:11" s="75" customFormat="1" ht="18.75" customHeight="1">
      <c r="A93" s="78"/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1:11" s="75" customFormat="1" ht="18.75" customHeight="1">
      <c r="A94" s="78"/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1:11" s="75" customFormat="1" ht="18.75" customHeight="1">
      <c r="A95" s="78"/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1:11" s="75" customFormat="1" ht="18.75" customHeight="1">
      <c r="A96" s="78"/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1:11" s="75" customFormat="1" ht="18.75" customHeight="1">
      <c r="A97" s="78"/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1:11" s="75" customFormat="1" ht="18.75" customHeight="1">
      <c r="A98" s="78"/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1:11" s="75" customFormat="1" ht="18.75" customHeight="1">
      <c r="A99" s="78"/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1:11" s="75" customFormat="1" ht="18.75" customHeight="1">
      <c r="A100" s="78"/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1:11" s="75" customFormat="1" ht="18.75" customHeight="1">
      <c r="A101" s="78"/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1:11" s="75" customFormat="1" ht="18.75" customHeight="1">
      <c r="A102" s="78"/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1:11" s="75" customFormat="1" ht="18.75" customHeight="1">
      <c r="A103" s="78"/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1:11" s="75" customFormat="1" ht="18.75" customHeight="1">
      <c r="A104" s="78"/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1:11" s="75" customFormat="1" ht="18.75" customHeight="1">
      <c r="A105" s="78"/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75" customFormat="1" ht="18.75" customHeight="1">
      <c r="A106" s="78"/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75" customFormat="1" ht="18.75" customHeight="1">
      <c r="A107" s="78"/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75" customFormat="1" ht="18.75" customHeight="1">
      <c r="A108" s="78"/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75" customFormat="1" ht="18.75" customHeight="1">
      <c r="A109" s="78"/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75" customFormat="1" ht="18.75" customHeight="1">
      <c r="A110" s="78"/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2" spans="1:11" ht="18" customHeight="1"/>
    <row r="113" ht="18" customHeight="1"/>
  </sheetData>
  <sheetProtection formatCells="0" formatColumns="0" formatRows="0" insertColumns="0" insertRows="0" insertHyperlinks="0" deleteColumns="0" deleteRows="0" sort="0" autoFilter="0" pivotTables="0"/>
  <mergeCells count="14">
    <mergeCell ref="B54:C54"/>
    <mergeCell ref="I54:K54"/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I53:K53"/>
    <mergeCell ref="B53:C53"/>
    <mergeCell ref="I19:J19"/>
  </mergeCells>
  <phoneticPr fontId="0" type="noConversion"/>
  <conditionalFormatting sqref="B5:B40 B50">
    <cfRule type="duplicateValues" dxfId="0" priority="1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orientation="portrait" r:id="rId1"/>
  <headerFooter>
    <oddFooter>&amp;C&amp;"Arial,Kalın"Sayfa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ayfa29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34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ayfa30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35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ayfa31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36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ayfa32">
    <tabColor rgb="FFFFFF00"/>
  </sheetPr>
  <dimension ref="B1:I539"/>
  <sheetViews>
    <sheetView zoomScale="130" zoomScaleNormal="130" workbookViewId="0">
      <selection activeCell="E14" sqref="E14:H1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37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ayfa33">
    <tabColor rgb="FFFFFF00"/>
  </sheetPr>
  <dimension ref="B1:I539"/>
  <sheetViews>
    <sheetView zoomScale="130" zoomScaleNormal="130" workbookViewId="0">
      <selection activeCell="E14" sqref="E14:H1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38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ayfa34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39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ayfa35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07" t="s">
        <v>38</v>
      </c>
      <c r="F14" s="208"/>
      <c r="G14" s="208"/>
      <c r="H14" s="209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4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ayfa36">
    <tabColor rgb="FFFFFF00"/>
  </sheetPr>
  <dimension ref="B1:I539"/>
  <sheetViews>
    <sheetView zoomScale="130" zoomScaleNormal="130" workbookViewId="0">
      <selection activeCell="E14" sqref="E14:H1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07" t="s">
        <v>38</v>
      </c>
      <c r="F14" s="208"/>
      <c r="G14" s="208"/>
      <c r="H14" s="209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41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ayfa37">
    <tabColor rgb="FFFFFF00"/>
  </sheetPr>
  <dimension ref="B1:I539"/>
  <sheetViews>
    <sheetView zoomScale="130" zoomScaleNormal="130" workbookViewId="0">
      <selection activeCell="E14" sqref="E14:H1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07" t="s">
        <v>38</v>
      </c>
      <c r="F14" s="208"/>
      <c r="G14" s="208"/>
      <c r="H14" s="209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42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ayfa38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43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>
    <tabColor rgb="FFFFFF00"/>
  </sheetPr>
  <dimension ref="B1:I539"/>
  <sheetViews>
    <sheetView topLeftCell="C1" zoomScale="130" zoomScaleNormal="130" workbookViewId="0">
      <selection activeCell="O9" sqref="O9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80" t="s">
        <v>25</v>
      </c>
      <c r="F5" s="181"/>
      <c r="G5" s="181"/>
      <c r="H5" s="182"/>
      <c r="I5" s="21"/>
    </row>
    <row r="6" spans="2:9" ht="6.75" customHeight="1">
      <c r="B6" s="19"/>
      <c r="C6" s="23"/>
      <c r="D6" s="24"/>
      <c r="E6" s="183"/>
      <c r="F6" s="184"/>
      <c r="G6" s="184"/>
      <c r="H6" s="185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83"/>
      <c r="F7" s="184"/>
      <c r="G7" s="184"/>
      <c r="H7" s="185"/>
      <c r="I7" s="27"/>
    </row>
    <row r="8" spans="2:9" s="28" customFormat="1" ht="6.75" customHeight="1">
      <c r="B8" s="25"/>
      <c r="C8" s="23"/>
      <c r="D8" s="24"/>
      <c r="E8" s="183"/>
      <c r="F8" s="184"/>
      <c r="G8" s="184"/>
      <c r="H8" s="185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83"/>
      <c r="F9" s="184"/>
      <c r="G9" s="184"/>
      <c r="H9" s="185"/>
      <c r="I9" s="27"/>
    </row>
    <row r="10" spans="2:9" s="28" customFormat="1" ht="7.5" customHeight="1">
      <c r="B10" s="25"/>
      <c r="C10" s="29"/>
      <c r="D10" s="30"/>
      <c r="E10" s="183"/>
      <c r="F10" s="184"/>
      <c r="G10" s="184"/>
      <c r="H10" s="185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83"/>
      <c r="F11" s="184"/>
      <c r="G11" s="184"/>
      <c r="H11" s="185"/>
      <c r="I11" s="27"/>
    </row>
    <row r="12" spans="2:9" s="28" customFormat="1" ht="6.75" customHeight="1">
      <c r="B12" s="25"/>
      <c r="C12" s="23"/>
      <c r="D12" s="23"/>
      <c r="E12" s="183"/>
      <c r="F12" s="184"/>
      <c r="G12" s="184"/>
      <c r="H12" s="185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186"/>
      <c r="F13" s="187"/>
      <c r="G13" s="187"/>
      <c r="H13" s="188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 t="s">
        <v>37</v>
      </c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 t="s">
        <v>37</v>
      </c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 t="s">
        <v>37</v>
      </c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 t="s">
        <v>37</v>
      </c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 t="s">
        <v>37</v>
      </c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 t="s">
        <v>37</v>
      </c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15:D15"/>
    <mergeCell ref="C3:H3"/>
    <mergeCell ref="C4:H4"/>
    <mergeCell ref="E5:H13"/>
    <mergeCell ref="E14:H14"/>
    <mergeCell ref="E15:H15"/>
    <mergeCell ref="E40:H40"/>
    <mergeCell ref="C33:D34"/>
    <mergeCell ref="E37:H37"/>
    <mergeCell ref="E39:H39"/>
    <mergeCell ref="E38:H38"/>
  </mergeCells>
  <phoneticPr fontId="0" type="noConversion"/>
  <hyperlinks>
    <hyperlink ref="E14:H14" location="'HAKEM BİLGİLERİ'!A8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ayfa39">
    <tabColor rgb="FFFFFF00"/>
  </sheetPr>
  <dimension ref="B1:I539"/>
  <sheetViews>
    <sheetView zoomScale="130" zoomScaleNormal="130" workbookViewId="0">
      <selection activeCell="E14" sqref="E14:H1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4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ayfa40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45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ayfa41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46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ayfa42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47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ayfa43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48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ayfa44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49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ayfa45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5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ayfa46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51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ayfa47">
    <tabColor rgb="FFFFFF00"/>
  </sheetPr>
  <dimension ref="B1:I539"/>
  <sheetViews>
    <sheetView zoomScale="130" zoomScaleNormal="130" workbookViewId="0">
      <selection activeCell="E14" sqref="E14:H1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52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ayfa48">
    <tabColor rgb="FFFFFF00"/>
  </sheetPr>
  <dimension ref="B1:I539"/>
  <sheetViews>
    <sheetView zoomScale="130" zoomScaleNormal="130" workbookViewId="0">
      <selection activeCell="E14" sqref="E14:H1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53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>
    <tabColor rgb="FFFFFF00"/>
  </sheetPr>
  <dimension ref="B1:I539"/>
  <sheetViews>
    <sheetView zoomScale="130" zoomScaleNormal="130" workbookViewId="0">
      <selection activeCell="E14" sqref="E14:H1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36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9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ayfa49">
    <tabColor rgb="FFFFFF00"/>
  </sheetPr>
  <dimension ref="B1:I539"/>
  <sheetViews>
    <sheetView zoomScale="130" zoomScaleNormal="130" workbookViewId="0">
      <selection activeCell="E14" sqref="E14:H1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5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ayfa50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55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ayfa52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56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ayfa53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210"/>
      <c r="G14" s="210"/>
      <c r="H14" s="21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57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ayfa54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04" t="s">
        <v>38</v>
      </c>
      <c r="F14" s="205"/>
      <c r="G14" s="205"/>
      <c r="H14" s="206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58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ayfa55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59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ayfa56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6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ayfa57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61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ayfa58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62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ayfa59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63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5">
    <tabColor rgb="FFFFFF00"/>
  </sheetPr>
  <dimension ref="B1:I539"/>
  <sheetViews>
    <sheetView topLeftCell="A24"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0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ayfa60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6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ayfa61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65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ayfa62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66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ayfa63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67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ayfa64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68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ayfa65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69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ayfa66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7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ayfa67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7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ayfa68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72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ayfa69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73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6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1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ayfa70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7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ayfa71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75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ayfa72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76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ayfa73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77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ayfa74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78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ayfa75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79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ayfa76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8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7.xml><?xml version="1.0" encoding="utf-8"?>
<worksheet xmlns="http://schemas.openxmlformats.org/spreadsheetml/2006/main" xmlns:r="http://schemas.openxmlformats.org/officeDocument/2006/relationships">
  <sheetPr codeName="Sayfa77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81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>
  <sheetPr codeName="Sayfa78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82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79.xml><?xml version="1.0" encoding="utf-8"?>
<worksheet xmlns="http://schemas.openxmlformats.org/spreadsheetml/2006/main" xmlns:r="http://schemas.openxmlformats.org/officeDocument/2006/relationships">
  <sheetPr codeName="Sayfa79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83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7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2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0.xml><?xml version="1.0" encoding="utf-8"?>
<worksheet xmlns="http://schemas.openxmlformats.org/spreadsheetml/2006/main" xmlns:r="http://schemas.openxmlformats.org/officeDocument/2006/relationships">
  <sheetPr codeName="Sayfa80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8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ayfa81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85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2.xml><?xml version="1.0" encoding="utf-8"?>
<worksheet xmlns="http://schemas.openxmlformats.org/spreadsheetml/2006/main" xmlns:r="http://schemas.openxmlformats.org/officeDocument/2006/relationships">
  <sheetPr codeName="Sayfa82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86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3.xml><?xml version="1.0" encoding="utf-8"?>
<worksheet xmlns="http://schemas.openxmlformats.org/spreadsheetml/2006/main" xmlns:r="http://schemas.openxmlformats.org/officeDocument/2006/relationships">
  <sheetPr codeName="Sayfa83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87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4.xml><?xml version="1.0" encoding="utf-8"?>
<worksheet xmlns="http://schemas.openxmlformats.org/spreadsheetml/2006/main" xmlns:r="http://schemas.openxmlformats.org/officeDocument/2006/relationships">
  <sheetPr codeName="Sayfa84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88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5.xml><?xml version="1.0" encoding="utf-8"?>
<worksheet xmlns="http://schemas.openxmlformats.org/spreadsheetml/2006/main" xmlns:r="http://schemas.openxmlformats.org/officeDocument/2006/relationships">
  <sheetPr codeName="Sayfa85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89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6.xml><?xml version="1.0" encoding="utf-8"?>
<worksheet xmlns="http://schemas.openxmlformats.org/spreadsheetml/2006/main" xmlns:r="http://schemas.openxmlformats.org/officeDocument/2006/relationships">
  <sheetPr codeName="Sayfa86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9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7.xml><?xml version="1.0" encoding="utf-8"?>
<worksheet xmlns="http://schemas.openxmlformats.org/spreadsheetml/2006/main" xmlns:r="http://schemas.openxmlformats.org/officeDocument/2006/relationships">
  <sheetPr codeName="Sayfa87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91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8.xml><?xml version="1.0" encoding="utf-8"?>
<worksheet xmlns="http://schemas.openxmlformats.org/spreadsheetml/2006/main" xmlns:r="http://schemas.openxmlformats.org/officeDocument/2006/relationships">
  <sheetPr codeName="Sayfa88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92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89.xml><?xml version="1.0" encoding="utf-8"?>
<worksheet xmlns="http://schemas.openxmlformats.org/spreadsheetml/2006/main" xmlns:r="http://schemas.openxmlformats.org/officeDocument/2006/relationships">
  <sheetPr codeName="Sayfa89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93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8">
    <tabColor rgb="FFFFFF00"/>
  </sheetPr>
  <dimension ref="B1:I539"/>
  <sheetViews>
    <sheetView zoomScale="130" zoomScaleNormal="130" workbookViewId="0">
      <selection activeCell="C4" sqref="C4:H4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54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189" t="s">
        <v>38</v>
      </c>
      <c r="F14" s="190"/>
      <c r="G14" s="190"/>
      <c r="H14" s="191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IF(ISERROR(VLOOKUP(D5,#REF!,257,0)),"",(VLOOKUP(D5,#REF!,257,0)))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3" display="……… ***  ………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0.xml><?xml version="1.0" encoding="utf-8"?>
<worksheet xmlns="http://schemas.openxmlformats.org/spreadsheetml/2006/main" xmlns:r="http://schemas.openxmlformats.org/officeDocument/2006/relationships">
  <sheetPr codeName="Sayfa90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94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1.xml><?xml version="1.0" encoding="utf-8"?>
<worksheet xmlns="http://schemas.openxmlformats.org/spreadsheetml/2006/main" xmlns:r="http://schemas.openxmlformats.org/officeDocument/2006/relationships">
  <sheetPr codeName="Sayfa91">
    <tabColor rgb="FFFFFF00"/>
  </sheetPr>
  <dimension ref="B1:I539"/>
  <sheetViews>
    <sheetView topLeftCell="A5"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95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2.xml><?xml version="1.0" encoding="utf-8"?>
<worksheet xmlns="http://schemas.openxmlformats.org/spreadsheetml/2006/main" xmlns:r="http://schemas.openxmlformats.org/officeDocument/2006/relationships">
  <sheetPr codeName="Sayfa92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96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3.xml><?xml version="1.0" encoding="utf-8"?>
<worksheet xmlns="http://schemas.openxmlformats.org/spreadsheetml/2006/main" xmlns:r="http://schemas.openxmlformats.org/officeDocument/2006/relationships">
  <sheetPr codeName="Sayfa93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97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4.xml><?xml version="1.0" encoding="utf-8"?>
<worksheet xmlns="http://schemas.openxmlformats.org/spreadsheetml/2006/main" xmlns:r="http://schemas.openxmlformats.org/officeDocument/2006/relationships">
  <sheetPr codeName="Sayfa94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98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5.xml><?xml version="1.0" encoding="utf-8"?>
<worksheet xmlns="http://schemas.openxmlformats.org/spreadsheetml/2006/main" xmlns:r="http://schemas.openxmlformats.org/officeDocument/2006/relationships">
  <sheetPr codeName="Sayfa96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00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6.xml><?xml version="1.0" encoding="utf-8"?>
<worksheet xmlns="http://schemas.openxmlformats.org/spreadsheetml/2006/main" xmlns:r="http://schemas.openxmlformats.org/officeDocument/2006/relationships">
  <sheetPr codeName="Sayfa95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99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7.xml><?xml version="1.0" encoding="utf-8"?>
<worksheet xmlns="http://schemas.openxmlformats.org/spreadsheetml/2006/main" xmlns:r="http://schemas.openxmlformats.org/officeDocument/2006/relationships">
  <sheetPr codeName="Sayfa97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01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8.xml><?xml version="1.0" encoding="utf-8"?>
<worksheet xmlns="http://schemas.openxmlformats.org/spreadsheetml/2006/main" xmlns:r="http://schemas.openxmlformats.org/officeDocument/2006/relationships">
  <sheetPr codeName="Sayfa98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02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xl/worksheets/sheet99.xml><?xml version="1.0" encoding="utf-8"?>
<worksheet xmlns="http://schemas.openxmlformats.org/spreadsheetml/2006/main" xmlns:r="http://schemas.openxmlformats.org/officeDocument/2006/relationships">
  <sheetPr codeName="Sayfa99">
    <tabColor rgb="FFFFFF00"/>
  </sheetPr>
  <dimension ref="B1:I539"/>
  <sheetViews>
    <sheetView zoomScale="130" zoomScaleNormal="130" workbookViewId="0">
      <selection activeCell="C25" sqref="C25"/>
    </sheetView>
  </sheetViews>
  <sheetFormatPr defaultRowHeight="14.25"/>
  <cols>
    <col min="1" max="1" width="1.5703125" style="12" customWidth="1"/>
    <col min="2" max="2" width="1" style="12" customWidth="1"/>
    <col min="3" max="3" width="32.7109375" style="12" customWidth="1"/>
    <col min="4" max="4" width="31.5703125" style="13" customWidth="1"/>
    <col min="5" max="5" width="8.42578125" style="13" customWidth="1"/>
    <col min="6" max="6" width="5.5703125" style="13" bestFit="1" customWidth="1"/>
    <col min="7" max="7" width="7.42578125" style="13" customWidth="1"/>
    <col min="8" max="8" width="5" style="13" bestFit="1" customWidth="1"/>
    <col min="9" max="9" width="1.5703125" style="12" customWidth="1"/>
    <col min="10" max="10" width="2.85546875" style="12" customWidth="1"/>
    <col min="11" max="14" width="2.7109375" style="12" customWidth="1"/>
    <col min="15" max="16384" width="9.140625" style="12"/>
  </cols>
  <sheetData>
    <row r="1" spans="2:9" ht="6.75" customHeight="1" thickBot="1"/>
    <row r="2" spans="2:9" s="18" customFormat="1" ht="6.75" customHeight="1">
      <c r="B2" s="14"/>
      <c r="C2" s="15"/>
      <c r="D2" s="16"/>
      <c r="E2" s="16"/>
      <c r="F2" s="16"/>
      <c r="G2" s="16"/>
      <c r="H2" s="16"/>
      <c r="I2" s="17"/>
    </row>
    <row r="3" spans="2:9" s="18" customFormat="1" ht="31.5" customHeight="1">
      <c r="B3" s="19"/>
      <c r="C3" s="176" t="s">
        <v>12</v>
      </c>
      <c r="D3" s="177"/>
      <c r="E3" s="177"/>
      <c r="F3" s="177"/>
      <c r="G3" s="177"/>
      <c r="H3" s="177"/>
      <c r="I3" s="20"/>
    </row>
    <row r="4" spans="2:9" ht="43.5" customHeight="1" thickBot="1">
      <c r="B4" s="19"/>
      <c r="C4" s="178" t="s">
        <v>34</v>
      </c>
      <c r="D4" s="179"/>
      <c r="E4" s="179"/>
      <c r="F4" s="179"/>
      <c r="G4" s="179"/>
      <c r="H4" s="179"/>
      <c r="I4" s="21"/>
    </row>
    <row r="5" spans="2:9" ht="22.5" customHeight="1">
      <c r="B5" s="19"/>
      <c r="C5" s="22" t="s">
        <v>13</v>
      </c>
      <c r="D5" s="72" t="e">
        <f>#REF!</f>
        <v>#REF!</v>
      </c>
      <c r="E5" s="195" t="s">
        <v>25</v>
      </c>
      <c r="F5" s="196"/>
      <c r="G5" s="196"/>
      <c r="H5" s="197"/>
      <c r="I5" s="21"/>
    </row>
    <row r="6" spans="2:9" ht="6.75" customHeight="1">
      <c r="B6" s="19"/>
      <c r="C6" s="23"/>
      <c r="D6" s="24"/>
      <c r="E6" s="198"/>
      <c r="F6" s="199"/>
      <c r="G6" s="199"/>
      <c r="H6" s="200"/>
      <c r="I6" s="21"/>
    </row>
    <row r="7" spans="2:9" s="28" customFormat="1" ht="22.5" customHeight="1">
      <c r="B7" s="25"/>
      <c r="C7" s="22" t="s">
        <v>21</v>
      </c>
      <c r="D7" s="26" t="str">
        <f>IF(ISERROR(VLOOKUP($D5,#REF!,3,0)),"",(VLOOKUP($D5,#REF!,3,0)))</f>
        <v/>
      </c>
      <c r="E7" s="198"/>
      <c r="F7" s="199"/>
      <c r="G7" s="199"/>
      <c r="H7" s="200"/>
      <c r="I7" s="27"/>
    </row>
    <row r="8" spans="2:9" s="28" customFormat="1" ht="6.75" customHeight="1">
      <c r="B8" s="25"/>
      <c r="C8" s="23"/>
      <c r="D8" s="24"/>
      <c r="E8" s="198"/>
      <c r="F8" s="199"/>
      <c r="G8" s="199"/>
      <c r="H8" s="200"/>
      <c r="I8" s="27"/>
    </row>
    <row r="9" spans="2:9" s="28" customFormat="1" ht="22.5" customHeight="1">
      <c r="B9" s="25"/>
      <c r="C9" s="22" t="s">
        <v>26</v>
      </c>
      <c r="D9" s="26" t="str">
        <f>IF(ISERROR(VLOOKUP($D5,#REF!,4,0)),"",(VLOOKUP($D5,#REF!,4,0)))</f>
        <v/>
      </c>
      <c r="E9" s="198"/>
      <c r="F9" s="199"/>
      <c r="G9" s="199"/>
      <c r="H9" s="200"/>
      <c r="I9" s="27"/>
    </row>
    <row r="10" spans="2:9" s="28" customFormat="1" ht="7.5" customHeight="1">
      <c r="B10" s="25"/>
      <c r="C10" s="29"/>
      <c r="D10" s="30"/>
      <c r="E10" s="198"/>
      <c r="F10" s="199"/>
      <c r="G10" s="199"/>
      <c r="H10" s="200"/>
      <c r="I10" s="27"/>
    </row>
    <row r="11" spans="2:9" s="28" customFormat="1" ht="22.5" customHeight="1">
      <c r="B11" s="25"/>
      <c r="C11" s="22" t="s">
        <v>10</v>
      </c>
      <c r="D11" s="26" t="e">
        <f>#REF!</f>
        <v>#REF!</v>
      </c>
      <c r="E11" s="198"/>
      <c r="F11" s="199"/>
      <c r="G11" s="199"/>
      <c r="H11" s="200"/>
      <c r="I11" s="27"/>
    </row>
    <row r="12" spans="2:9" s="28" customFormat="1" ht="6.75" customHeight="1">
      <c r="B12" s="25"/>
      <c r="C12" s="23"/>
      <c r="D12" s="23"/>
      <c r="E12" s="198"/>
      <c r="F12" s="199"/>
      <c r="G12" s="199"/>
      <c r="H12" s="200"/>
      <c r="I12" s="27"/>
    </row>
    <row r="13" spans="2:9" s="28" customFormat="1" ht="22.5" customHeight="1" thickBot="1">
      <c r="B13" s="25"/>
      <c r="C13" s="22" t="s">
        <v>0</v>
      </c>
      <c r="D13" s="26" t="str">
        <f>IF(ISERROR(VLOOKUP($D5,#REF!,2,0)),"",(VLOOKUP($D5,#REF!,2,0)))</f>
        <v/>
      </c>
      <c r="E13" s="201"/>
      <c r="F13" s="202"/>
      <c r="G13" s="202"/>
      <c r="H13" s="203"/>
      <c r="I13" s="27"/>
    </row>
    <row r="14" spans="2:9" s="28" customFormat="1" ht="11.25" customHeight="1" thickBot="1">
      <c r="B14" s="25"/>
      <c r="C14" s="23"/>
      <c r="D14" s="23"/>
      <c r="E14" s="212" t="s">
        <v>38</v>
      </c>
      <c r="F14" s="213"/>
      <c r="G14" s="213"/>
      <c r="H14" s="214"/>
      <c r="I14" s="27"/>
    </row>
    <row r="15" spans="2:9" s="28" customFormat="1" ht="24.75" customHeight="1" thickBot="1">
      <c r="B15" s="25"/>
      <c r="C15" s="174" t="s">
        <v>30</v>
      </c>
      <c r="D15" s="175"/>
      <c r="E15" s="192" t="s">
        <v>35</v>
      </c>
      <c r="F15" s="193"/>
      <c r="G15" s="193"/>
      <c r="H15" s="194"/>
      <c r="I15" s="27"/>
    </row>
    <row r="16" spans="2:9" ht="21" customHeight="1" thickBot="1">
      <c r="B16" s="19"/>
      <c r="C16" s="2" t="s">
        <v>15</v>
      </c>
      <c r="D16" s="3" t="str">
        <f>IF(ISERROR(VLOOKUP($D5,#REF!,8,0)),"",(VLOOKUP($D5,#REF!,8,0)))</f>
        <v/>
      </c>
      <c r="E16" s="31" t="s">
        <v>23</v>
      </c>
      <c r="F16" s="32" t="s">
        <v>29</v>
      </c>
      <c r="G16" s="33" t="s">
        <v>23</v>
      </c>
      <c r="H16" s="32" t="s">
        <v>29</v>
      </c>
      <c r="I16" s="21"/>
    </row>
    <row r="17" spans="2:9" ht="21" customHeight="1">
      <c r="B17" s="19"/>
      <c r="C17" s="8" t="s">
        <v>1</v>
      </c>
      <c r="D17" s="9" t="str">
        <f>IF(ISERROR(VLOOKUP($D5,#REF!,5,0)),"",(VLOOKUP($D5,#REF!,5,0)))</f>
        <v/>
      </c>
      <c r="E17" s="34" t="str">
        <f>IF(ISERROR(VLOOKUP(D5,#REF!,21,0)),"",(VLOOKUP(D5,#REF!,21,0)))</f>
        <v/>
      </c>
      <c r="F17" s="35" t="str">
        <f>IF(ISERROR(VLOOKUP(D5,#REF!,22,0)),"",(VLOOKUP(D5,#REF!,22,0)))</f>
        <v/>
      </c>
      <c r="G17" s="34" t="str">
        <f>IF(ISERROR(VLOOKUP(D5,#REF!,61,0)),"",(VLOOKUP(D5,#REF!,61,0)))</f>
        <v/>
      </c>
      <c r="H17" s="35" t="str">
        <f>IF(ISERROR(VLOOKUP(D5,#REF!,62,0)),"",(VLOOKUP(D5,#REF!,62,0)))</f>
        <v/>
      </c>
      <c r="I17" s="21"/>
    </row>
    <row r="18" spans="2:9" ht="21" customHeight="1">
      <c r="B18" s="19"/>
      <c r="C18" s="1" t="s">
        <v>2</v>
      </c>
      <c r="D18" s="4" t="str">
        <f>IF(ISERROR(VLOOKUP($D5,#REF!,6,0)),"",(VLOOKUP($D5,#REF!,6,0)))</f>
        <v/>
      </c>
      <c r="E18" s="36" t="str">
        <f>IF(ISERROR(VLOOKUP(D5,#REF!,23,0)),"",(VLOOKUP(D5,#REF!,23,0)))</f>
        <v/>
      </c>
      <c r="F18" s="37" t="str">
        <f>IF(ISERROR(VLOOKUP(D5,#REF!,24,0)),"",(VLOOKUP(D5,#REF!,24,0)))</f>
        <v/>
      </c>
      <c r="G18" s="38" t="str">
        <f>IF(ISERROR(VLOOKUP(D5,#REF!,63,0)),"",(VLOOKUP(D5,#REF!,63,0)))</f>
        <v/>
      </c>
      <c r="H18" s="37" t="str">
        <f>IF(ISERROR(VLOOKUP(D5,#REF!,64,0)),"",(VLOOKUP(D5,#REF!,64,0)))</f>
        <v/>
      </c>
      <c r="I18" s="21"/>
    </row>
    <row r="19" spans="2:9" ht="21" customHeight="1">
      <c r="B19" s="19"/>
      <c r="C19" s="8" t="s">
        <v>3</v>
      </c>
      <c r="D19" s="10" t="str">
        <f>IF(ISERROR(VLOOKUP($D5,#REF!,7,0)),"",(VLOOKUP($D5,#REF!,7,0)))</f>
        <v/>
      </c>
      <c r="E19" s="38" t="str">
        <f>IF(ISERROR(VLOOKUP(D5,#REF!,25,0)),"",(VLOOKUP(D5,#REF!,25,0)))</f>
        <v/>
      </c>
      <c r="F19" s="37" t="str">
        <f>IF(ISERROR(VLOOKUP(D5,#REF!,26,0)),"",(VLOOKUP(D5,#REF!,26,0)))</f>
        <v/>
      </c>
      <c r="G19" s="38" t="str">
        <f>IF(ISERROR(VLOOKUP(D5,#REF!,65,0)),"",(VLOOKUP(D5,#REF!,65,0)))</f>
        <v/>
      </c>
      <c r="H19" s="37" t="str">
        <f>IF(ISERROR(VLOOKUP(D5,#REF!,66,0)),"",(VLOOKUP(D5,#REF!,66,0)))</f>
        <v/>
      </c>
      <c r="I19" s="21"/>
    </row>
    <row r="20" spans="2:9" ht="21" customHeight="1">
      <c r="B20" s="19"/>
      <c r="C20" s="1" t="s">
        <v>4</v>
      </c>
      <c r="D20" s="5" t="str">
        <f>IF(ISERROR(VLOOKUP($D5,#REF!,9,0)),"",(VLOOKUP($D5,#REF!,9,0)))</f>
        <v/>
      </c>
      <c r="E20" s="38" t="str">
        <f>IF(ISERROR(VLOOKUP(D5,#REF!,27,0)),"",(VLOOKUP(D5,#REF!,27,0)))</f>
        <v/>
      </c>
      <c r="F20" s="37" t="str">
        <f>IF(ISERROR(VLOOKUP(D5,#REF!,28,0)),"",(VLOOKUP(D5,#REF!,28,0)))</f>
        <v/>
      </c>
      <c r="G20" s="38" t="str">
        <f>IF(ISERROR(VLOOKUP(D5,#REF!,67,0)),"",(VLOOKUP(D5,#REF!,67,0)))</f>
        <v/>
      </c>
      <c r="H20" s="37" t="str">
        <f>IF(ISERROR(VLOOKUP(D5,#REF!,68,0)),"",(VLOOKUP(D5,#REF!,68,0)))</f>
        <v/>
      </c>
      <c r="I20" s="21"/>
    </row>
    <row r="21" spans="2:9" ht="21" customHeight="1">
      <c r="B21" s="19"/>
      <c r="C21" s="8" t="s">
        <v>33</v>
      </c>
      <c r="D21" s="11" t="str">
        <f>IF(ISERROR(VLOOKUP($D5,#REF!,10,0)),"",(VLOOKUP($D5,#REF!,10,0)))</f>
        <v/>
      </c>
      <c r="E21" s="38" t="str">
        <f>IF(ISERROR(VLOOKUP(D5,#REF!,29,0)),"",(VLOOKUP(D5,#REF!,29,0)))</f>
        <v/>
      </c>
      <c r="F21" s="37" t="str">
        <f>IF(ISERROR(VLOOKUP(D5,#REF!,30,0)),"",(VLOOKUP(D5,#REF!,30,0)))</f>
        <v/>
      </c>
      <c r="G21" s="38" t="str">
        <f>IF(ISERROR(VLOOKUP(D5,#REF!,69,0)),"",(VLOOKUP(D5,#REF!,69,0)))</f>
        <v/>
      </c>
      <c r="H21" s="37" t="str">
        <f>IF(ISERROR(VLOOKUP(D5,#REF!,70,0)),"",(VLOOKUP(D5,#REF!,70,0)))</f>
        <v/>
      </c>
      <c r="I21" s="21"/>
    </row>
    <row r="22" spans="2:9" ht="21" customHeight="1">
      <c r="B22" s="19"/>
      <c r="C22" s="1" t="s">
        <v>17</v>
      </c>
      <c r="D22" s="5" t="str">
        <f>IF(ISERROR(VLOOKUP($D5,#REF!,11,0)),"",(VLOOKUP($D5,#REF!,11,0)))</f>
        <v/>
      </c>
      <c r="E22" s="38" t="str">
        <f>IF(ISERROR(VLOOKUP(D5,#REF!,31,0)),"",(VLOOKUP(D5,#REF!,31,0)))</f>
        <v/>
      </c>
      <c r="F22" s="37" t="str">
        <f>IF(ISERROR(VLOOKUP(D5,#REF!,32,0)),"",(VLOOKUP(D5,#REF!,32,0)))</f>
        <v/>
      </c>
      <c r="G22" s="38" t="str">
        <f>IF(ISERROR(VLOOKUP(D5,#REF!,71,0)),"",(VLOOKUP(D5,#REF!,71,0)))</f>
        <v/>
      </c>
      <c r="H22" s="37" t="str">
        <f>IF(ISERROR(VLOOKUP(D5,#REF!,72,0)),"",(VLOOKUP(D5,#REF!,72,0)))</f>
        <v/>
      </c>
      <c r="I22" s="21"/>
    </row>
    <row r="23" spans="2:9" ht="21" customHeight="1">
      <c r="B23" s="19"/>
      <c r="C23" s="8" t="s">
        <v>16</v>
      </c>
      <c r="D23" s="11" t="str">
        <f>IF(ISERROR(VLOOKUP($D5,#REF!,12,0)),"",(VLOOKUP($D5,#REF!,12,0)))</f>
        <v/>
      </c>
      <c r="E23" s="38" t="str">
        <f>IF(ISERROR(VLOOKUP(D5,#REF!,33,0)),"",(VLOOKUP(D5,#REF!,33,0)))</f>
        <v/>
      </c>
      <c r="F23" s="37" t="str">
        <f>IF(ISERROR(VLOOKUP(D5,#REF!,34,0)),"",(VLOOKUP(D5,#REF!,34,0)))</f>
        <v/>
      </c>
      <c r="G23" s="38" t="str">
        <f>IF(ISERROR(VLOOKUP(D5,#REF!,73,0)),"",(VLOOKUP(D5,#REF!,73,0)))</f>
        <v/>
      </c>
      <c r="H23" s="37" t="str">
        <f>IF(ISERROR(VLOOKUP(D5,#REF!,74,0)),"",(VLOOKUP(D5,#REF!,74,0)))</f>
        <v/>
      </c>
      <c r="I23" s="21"/>
    </row>
    <row r="24" spans="2:9" ht="21" customHeight="1">
      <c r="B24" s="19"/>
      <c r="C24" s="1" t="s">
        <v>53</v>
      </c>
      <c r="D24" s="5" t="str">
        <f>IF(ISERROR(VLOOKUP($D5,#REF!,13,0)),"",(VLOOKUP($D5,#REF!,13,0)))</f>
        <v/>
      </c>
      <c r="E24" s="38" t="str">
        <f>IF(ISERROR(VLOOKUP(D5,#REF!,35,0)),"",(VLOOKUP(D5,#REF!,35,0)))</f>
        <v/>
      </c>
      <c r="F24" s="37" t="str">
        <f>IF(ISERROR(VLOOKUP(D5,#REF!,36,0)),"",(VLOOKUP(D5,#REF!,36,0)))</f>
        <v/>
      </c>
      <c r="G24" s="38" t="str">
        <f>IF(ISERROR(VLOOKUP(D5,#REF!,75,0)),"",(VLOOKUP(D5,#REF!,75,0)))</f>
        <v/>
      </c>
      <c r="H24" s="37" t="str">
        <f>IF(ISERROR(VLOOKUP(D5,#REF!,76,0)),"",(VLOOKUP(D5,#REF!,76,0)))</f>
        <v/>
      </c>
      <c r="I24" s="21"/>
    </row>
    <row r="25" spans="2:9" ht="21" customHeight="1">
      <c r="B25" s="19"/>
      <c r="C25" s="8" t="s">
        <v>5</v>
      </c>
      <c r="D25" s="71" t="str">
        <f>IF(ISERROR(VLOOKUP($D5,#REF!,14,0)),"",(VLOOKUP($D5,#REF!,14,0)))</f>
        <v/>
      </c>
      <c r="E25" s="38" t="str">
        <f>IF(ISERROR(VLOOKUP(D5,#REF!,37,0)),"",(VLOOKUP(D5,#REF!,37,0)))</f>
        <v/>
      </c>
      <c r="F25" s="37" t="str">
        <f>IF(ISERROR(VLOOKUP(D5,#REF!,38,0)),"",(VLOOKUP(D5,#REF!,38,0)))</f>
        <v/>
      </c>
      <c r="G25" s="38" t="str">
        <f>IF(ISERROR(VLOOKUP(D5,#REF!,77,0)),"",(VLOOKUP(D5,#REF!,77,0)))</f>
        <v/>
      </c>
      <c r="H25" s="37" t="str">
        <f>IF(ISERROR(VLOOKUP(D5,#REF!,78,0)),"",(VLOOKUP(D5,#REF!,78,0)))</f>
        <v/>
      </c>
      <c r="I25" s="21"/>
    </row>
    <row r="26" spans="2:9" ht="21" customHeight="1" thickBot="1">
      <c r="B26" s="19"/>
      <c r="C26" s="6" t="s">
        <v>11</v>
      </c>
      <c r="D26" s="7" t="str">
        <f>IF(ISERROR(VLOOKUP($D5,#REF!,15,0)),"",(VLOOKUP($D5,#REF!,15,0)))</f>
        <v/>
      </c>
      <c r="E26" s="38" t="str">
        <f>IF(ISERROR(VLOOKUP(D5,#REF!,39,0)),"",(VLOOKUP(D5,#REF!,39,0)))</f>
        <v/>
      </c>
      <c r="F26" s="37" t="str">
        <f>IF(ISERROR(VLOOKUP(D5,#REF!,40,0)),"",(VLOOKUP(D5,#REF!,40,0)))</f>
        <v/>
      </c>
      <c r="G26" s="38" t="str">
        <f>IF(ISERROR(VLOOKUP(D5,#REF!,79,0)),"",(VLOOKUP(D5,#REF!,79,0)))</f>
        <v/>
      </c>
      <c r="H26" s="37" t="str">
        <f>IF(ISERROR(VLOOKUP(D5,#REF!,80,0)),"",(VLOOKUP(D5,#REF!,80,0)))</f>
        <v/>
      </c>
      <c r="I26" s="21"/>
    </row>
    <row r="27" spans="2:9" ht="18.75" customHeight="1" thickBot="1">
      <c r="B27" s="19"/>
      <c r="C27" s="39" t="s">
        <v>0</v>
      </c>
      <c r="D27" s="40" t="s">
        <v>14</v>
      </c>
      <c r="E27" s="38" t="str">
        <f>IF(ISERROR(VLOOKUP(D5,#REF!,41,0)),"",(VLOOKUP(D5,#REF!,41,0)))</f>
        <v/>
      </c>
      <c r="F27" s="37" t="str">
        <f>IF(ISERROR(VLOOKUP(D5,#REF!,42,0)),"",(VLOOKUP(D5,#REF!,42,0)))</f>
        <v/>
      </c>
      <c r="G27" s="38" t="str">
        <f>IF(ISERROR(VLOOKUP(D5,#REF!,81,0)),"",(VLOOKUP(D5,#REF!,81,0)))</f>
        <v/>
      </c>
      <c r="H27" s="37" t="str">
        <f>IF(ISERROR(VLOOKUP(D5,#REF!,82,0)),"",(VLOOKUP(D5,#REF!,82,0)))</f>
        <v/>
      </c>
      <c r="I27" s="21"/>
    </row>
    <row r="28" spans="2:9" ht="18.75" customHeight="1">
      <c r="B28" s="19"/>
      <c r="C28" s="41" t="s">
        <v>24</v>
      </c>
      <c r="D28" s="42" t="str">
        <f>IF(ISERROR(VLOOKUP($D5,#REF!,16,0)),"",(VLOOKUP($D5,#REF!,16,0)))</f>
        <v/>
      </c>
      <c r="E28" s="36" t="str">
        <f>IF(ISERROR(VLOOKUP(D5,#REF!,43,0)),"",(VLOOKUP(D5,#REF!,43,0)))</f>
        <v/>
      </c>
      <c r="F28" s="37" t="str">
        <f>IF(ISERROR(VLOOKUP(D5,#REF!,44,0)),"",(VLOOKUP(D5,#REF!,44,0)))</f>
        <v/>
      </c>
      <c r="G28" s="38" t="str">
        <f>IF(ISERROR(VLOOKUP(D5,#REF!,83,0)),"",(VLOOKUP(D5,#REF!,83,0)))</f>
        <v/>
      </c>
      <c r="H28" s="37" t="str">
        <f>IF(ISERROR(VLOOKUP(D5,#REF!,84,0)),"",(VLOOKUP(D5,#REF!,84,0)))</f>
        <v/>
      </c>
      <c r="I28" s="21"/>
    </row>
    <row r="29" spans="2:9" ht="18.75" customHeight="1">
      <c r="B29" s="19"/>
      <c r="C29" s="43" t="s">
        <v>23</v>
      </c>
      <c r="D29" s="44" t="str">
        <f>IF(ISERROR(VLOOKUP($D5,#REF!,17,0)),"",(VLOOKUP($D5,#REF!,17,0)))</f>
        <v/>
      </c>
      <c r="E29" s="38" t="str">
        <f>IF(ISERROR(VLOOKUP(D5,#REF!,45,0)),"",(VLOOKUP(D5,#REF!,45,0)))</f>
        <v/>
      </c>
      <c r="F29" s="37" t="str">
        <f>IF(ISERROR(VLOOKUP(D5,#REF!,46,0)),"",(VLOOKUP(D5,#REF!,46,0)))</f>
        <v/>
      </c>
      <c r="G29" s="38" t="str">
        <f>IF(ISERROR(VLOOKUP(D5,#REF!,85,0)),"",(VLOOKUP(D5,#REF!,85,0)))</f>
        <v/>
      </c>
      <c r="H29" s="37" t="str">
        <f>IF(ISERROR(VLOOKUP(D5,#REF!,86,0)),"",(VLOOKUP(D5,#REF!,86,0)))</f>
        <v/>
      </c>
      <c r="I29" s="21"/>
    </row>
    <row r="30" spans="2:9" ht="18.75" customHeight="1">
      <c r="B30" s="19"/>
      <c r="C30" s="45" t="s">
        <v>22</v>
      </c>
      <c r="D30" s="46" t="str">
        <f>IF(ISERROR(VLOOKUP($D5,#REF!,18,0)),"",(VLOOKUP($D5,#REF!,18,0)))</f>
        <v/>
      </c>
      <c r="E30" s="38" t="str">
        <f>IF(ISERROR(VLOOKUP(D5,#REF!,47,0)),"",(VLOOKUP(D5,#REF!,47,0)))</f>
        <v/>
      </c>
      <c r="F30" s="37" t="str">
        <f>IF(ISERROR(VLOOKUP(D5,#REF!,48,0)),"",(VLOOKUP(D5,#REF!,48,0)))</f>
        <v/>
      </c>
      <c r="G30" s="38" t="str">
        <f>IF(ISERROR(VLOOKUP(D5,#REF!,87,0)),"",(VLOOKUP(D5,#REF!,87,0)))</f>
        <v/>
      </c>
      <c r="H30" s="37" t="str">
        <f>IF(ISERROR(VLOOKUP(D5,#REF!,88,0)),"",(VLOOKUP(D5,#REF!,88,0)))</f>
        <v/>
      </c>
      <c r="I30" s="21"/>
    </row>
    <row r="31" spans="2:9" ht="18.75" customHeight="1" thickBot="1">
      <c r="B31" s="19"/>
      <c r="C31" s="47" t="s">
        <v>27</v>
      </c>
      <c r="D31" s="48" t="str">
        <f>IF(ISERROR(VLOOKUP($D5,#REF!,19,0)),"",(VLOOKUP($D5,#REF!,19,0)))</f>
        <v/>
      </c>
      <c r="E31" s="38" t="str">
        <f>IF(ISERROR(VLOOKUP(D5,#REF!,49,0)),"",(VLOOKUP(D5,#REF!,49,0)))</f>
        <v/>
      </c>
      <c r="F31" s="37" t="str">
        <f>IF(ISERROR(VLOOKUP(D5,#REF!,50,0)),"",(VLOOKUP(D5,#REF!,50,0)))</f>
        <v/>
      </c>
      <c r="G31" s="38" t="str">
        <f>IF(ISERROR(VLOOKUP(D5,#REF!,89,0)),"",(VLOOKUP(D5,#REF!,89,0)))</f>
        <v/>
      </c>
      <c r="H31" s="37" t="str">
        <f>IF(ISERROR(VLOOKUP(D5,#REF!,90,0)),"",(VLOOKUP(D5,#REF!,90,0)))</f>
        <v/>
      </c>
      <c r="I31" s="21"/>
    </row>
    <row r="32" spans="2:9" ht="20.25" customHeight="1" thickBot="1">
      <c r="B32" s="19"/>
      <c r="C32" s="50" t="s">
        <v>28</v>
      </c>
      <c r="D32" s="51" t="str">
        <f>IF(ISERROR(VLOOKUP($D5,#REF!,20,0)),"",(VLOOKUP($D5,#REF!,20,0)))</f>
        <v/>
      </c>
      <c r="E32" s="52" t="str">
        <f>IF(ISERROR(VLOOKUP(D5,#REF!,51,0)),"",(VLOOKUP(D5,#REF!,51,0)))</f>
        <v/>
      </c>
      <c r="F32" s="37" t="str">
        <f>IF(ISERROR(VLOOKUP(D5,#REF!,52,0)),"",(VLOOKUP(D5,#REF!,52,0)))</f>
        <v/>
      </c>
      <c r="G32" s="38" t="str">
        <f>IF(ISERROR(VLOOKUP(D5,#REF!,91,0)),"",(VLOOKUP(D5,#REF!,91,0)))</f>
        <v/>
      </c>
      <c r="H32" s="37" t="str">
        <f>IF(ISERROR(VLOOKUP(D5,#REF!,92,0)),"",(VLOOKUP(D5,#REF!,92,0)))</f>
        <v/>
      </c>
      <c r="I32" s="21"/>
    </row>
    <row r="33" spans="2:9" ht="20.25" customHeight="1">
      <c r="B33" s="19"/>
      <c r="C33" s="161" t="s">
        <v>18</v>
      </c>
      <c r="D33" s="162"/>
      <c r="E33" s="52" t="str">
        <f>IF(ISERROR(VLOOKUP(D5,#REF!,53,0)),"",(VLOOKUP(D5,#REF!,53,0)))</f>
        <v/>
      </c>
      <c r="F33" s="37" t="str">
        <f>IF(ISERROR(VLOOKUP(D5,#REF!,54,0)),"",(VLOOKUP(D5,#REF!,54,0)))</f>
        <v/>
      </c>
      <c r="G33" s="38" t="str">
        <f>IF(ISERROR(VLOOKUP(D5,#REF!,93,0)),"",(VLOOKUP(D5,#REF!,93,0)))</f>
        <v/>
      </c>
      <c r="H33" s="70" t="str">
        <f>IF(ISERROR(VLOOKUP(D5,#REF!,94,0)),"",(VLOOKUP(D5,#REF!,94,0)))</f>
        <v/>
      </c>
      <c r="I33" s="21"/>
    </row>
    <row r="34" spans="2:9" ht="21" customHeight="1" thickBot="1">
      <c r="B34" s="19"/>
      <c r="C34" s="163"/>
      <c r="D34" s="164"/>
      <c r="E34" s="52" t="str">
        <f>IF(ISERROR(VLOOKUP(D5,#REF!,55,0)),"",(VLOOKUP(D5,#REF!,55,0)))</f>
        <v/>
      </c>
      <c r="F34" s="37" t="str">
        <f>IF(ISERROR(VLOOKUP(D5,#REF!,56,0)),"",(VLOOKUP(D5,#REF!,56,0)))</f>
        <v/>
      </c>
      <c r="G34" s="38" t="str">
        <f>IF(ISERROR(VLOOKUP(D5,#REF!,95,0)),"",(VLOOKUP(D5,#REF!,95,0)))</f>
        <v/>
      </c>
      <c r="H34" s="70" t="str">
        <f>IF(ISERROR(VLOOKUP(D5,#REF!,96,0)),"",(VLOOKUP(D5,#REF!,96,0)))</f>
        <v/>
      </c>
      <c r="I34" s="21"/>
    </row>
    <row r="35" spans="2:9" ht="21" customHeight="1">
      <c r="B35" s="19"/>
      <c r="C35" s="53" t="s">
        <v>20</v>
      </c>
      <c r="D35" s="54"/>
      <c r="E35" s="52" t="str">
        <f>IF(ISERROR(VLOOKUP(D5,#REF!,57,0)),"",(VLOOKUP(D5,#REF!,57,0)))</f>
        <v/>
      </c>
      <c r="F35" s="37" t="str">
        <f>IF(ISERROR(VLOOKUP(D5,#REF!,58,0)),"",(VLOOKUP(D5,#REF!,58,0)))</f>
        <v/>
      </c>
      <c r="G35" s="38" t="str">
        <f>IF(ISERROR(VLOOKUP(D5,#REF!,97,0)),"",(VLOOKUP(D5,#REF!,97,0)))</f>
        <v/>
      </c>
      <c r="H35" s="70" t="str">
        <f>IF(ISERROR(VLOOKUP(D5,#REF!,98,0)),"",(VLOOKUP(D5,#REF!,98,0)))</f>
        <v/>
      </c>
      <c r="I35" s="21"/>
    </row>
    <row r="36" spans="2:9" ht="21" customHeight="1" thickBot="1">
      <c r="B36" s="19"/>
      <c r="C36" s="55" t="s">
        <v>6</v>
      </c>
      <c r="D36" s="56"/>
      <c r="E36" s="52" t="str">
        <f>IF(ISERROR(VLOOKUP(D5,#REF!,59,0)),"",(VLOOKUP(D5,#REF!,59,0)))</f>
        <v/>
      </c>
      <c r="F36" s="37" t="str">
        <f>IF(ISERROR(VLOOKUP(D5,#REF!,60,0)),"",(VLOOKUP(D5,#REF!,60,0)))</f>
        <v/>
      </c>
      <c r="G36" s="38" t="str">
        <f>IF(ISERROR(VLOOKUP(D5,#REF!,99,0)),"",(VLOOKUP(D5,#REF!,99,0)))</f>
        <v/>
      </c>
      <c r="H36" s="70" t="str">
        <f>IF(ISERROR(VLOOKUP(D5,#REF!,100,0)),"",(VLOOKUP(D5,#REF!,100,0)))</f>
        <v/>
      </c>
      <c r="I36" s="21"/>
    </row>
    <row r="37" spans="2:9" ht="21" customHeight="1" thickBot="1">
      <c r="B37" s="19"/>
      <c r="C37" s="57" t="s">
        <v>7</v>
      </c>
      <c r="D37" s="58"/>
      <c r="E37" s="165" t="s">
        <v>19</v>
      </c>
      <c r="F37" s="166"/>
      <c r="G37" s="166"/>
      <c r="H37" s="167"/>
      <c r="I37" s="21"/>
    </row>
    <row r="38" spans="2:9" ht="21" customHeight="1">
      <c r="B38" s="19"/>
      <c r="C38" s="59" t="s">
        <v>31</v>
      </c>
      <c r="D38" s="56"/>
      <c r="E38" s="171" t="str">
        <f>(D7)</f>
        <v/>
      </c>
      <c r="F38" s="172"/>
      <c r="G38" s="172"/>
      <c r="H38" s="173"/>
      <c r="I38" s="21"/>
    </row>
    <row r="39" spans="2:9" ht="21" customHeight="1">
      <c r="B39" s="19"/>
      <c r="C39" s="60" t="s">
        <v>32</v>
      </c>
      <c r="D39" s="58"/>
      <c r="E39" s="168" t="s">
        <v>8</v>
      </c>
      <c r="F39" s="169"/>
      <c r="G39" s="169"/>
      <c r="H39" s="170"/>
      <c r="I39" s="21"/>
    </row>
    <row r="40" spans="2:9" ht="21" customHeight="1" thickBot="1">
      <c r="B40" s="19"/>
      <c r="C40" s="61" t="s">
        <v>9</v>
      </c>
      <c r="D40" s="62"/>
      <c r="E40" s="158"/>
      <c r="F40" s="159"/>
      <c r="G40" s="159"/>
      <c r="H40" s="160"/>
      <c r="I40" s="21"/>
    </row>
    <row r="41" spans="2:9" ht="7.5" customHeight="1" thickBot="1">
      <c r="B41" s="63"/>
      <c r="C41" s="64"/>
      <c r="D41" s="64"/>
      <c r="E41" s="64"/>
      <c r="F41" s="64"/>
      <c r="G41" s="64"/>
      <c r="H41" s="64"/>
      <c r="I41" s="65"/>
    </row>
    <row r="504" spans="3:8">
      <c r="C504" s="66"/>
      <c r="D504" s="67"/>
      <c r="E504" s="67"/>
      <c r="F504" s="67"/>
      <c r="G504" s="67"/>
      <c r="H504" s="67"/>
    </row>
    <row r="505" spans="3:8">
      <c r="C505" s="66"/>
      <c r="D505" s="68"/>
      <c r="E505" s="68"/>
      <c r="F505" s="68"/>
      <c r="G505" s="68"/>
      <c r="H505" s="68"/>
    </row>
    <row r="506" spans="3:8">
      <c r="C506" s="66"/>
      <c r="D506" s="69"/>
      <c r="E506" s="69"/>
      <c r="F506" s="69"/>
      <c r="G506" s="69"/>
      <c r="H506" s="68"/>
    </row>
    <row r="507" spans="3:8">
      <c r="C507" s="66"/>
      <c r="D507" s="69"/>
      <c r="E507" s="69"/>
      <c r="F507" s="69"/>
      <c r="G507" s="69"/>
      <c r="H507" s="68"/>
    </row>
    <row r="508" spans="3:8">
      <c r="C508" s="66"/>
      <c r="D508" s="69"/>
      <c r="E508" s="69"/>
      <c r="F508" s="69"/>
      <c r="G508" s="69"/>
      <c r="H508" s="68"/>
    </row>
    <row r="509" spans="3:8">
      <c r="C509" s="66"/>
      <c r="D509" s="69"/>
      <c r="E509" s="69"/>
      <c r="F509" s="69"/>
      <c r="G509" s="69"/>
      <c r="H509" s="68"/>
    </row>
    <row r="510" spans="3:8">
      <c r="C510" s="66"/>
      <c r="D510" s="69"/>
      <c r="E510" s="69"/>
      <c r="F510" s="69"/>
      <c r="G510" s="69"/>
      <c r="H510" s="68"/>
    </row>
    <row r="511" spans="3:8">
      <c r="C511" s="66"/>
      <c r="D511" s="69"/>
      <c r="E511" s="69"/>
      <c r="F511" s="69"/>
      <c r="G511" s="69"/>
      <c r="H511" s="68"/>
    </row>
    <row r="512" spans="3:8">
      <c r="C512" s="66"/>
      <c r="D512" s="69"/>
      <c r="E512" s="69"/>
      <c r="F512" s="69"/>
      <c r="G512" s="69"/>
      <c r="H512" s="68"/>
    </row>
    <row r="513" spans="3:8">
      <c r="C513" s="66"/>
      <c r="D513" s="69"/>
      <c r="E513" s="69"/>
      <c r="F513" s="69"/>
      <c r="G513" s="69"/>
      <c r="H513" s="68"/>
    </row>
    <row r="514" spans="3:8">
      <c r="C514" s="66"/>
      <c r="D514" s="69"/>
      <c r="E514" s="69"/>
      <c r="F514" s="69"/>
      <c r="G514" s="69"/>
      <c r="H514" s="68"/>
    </row>
    <row r="515" spans="3:8">
      <c r="C515" s="66"/>
      <c r="D515" s="69"/>
      <c r="E515" s="69"/>
      <c r="F515" s="69"/>
      <c r="G515" s="69"/>
      <c r="H515" s="68"/>
    </row>
    <row r="516" spans="3:8">
      <c r="C516" s="66"/>
      <c r="D516" s="69"/>
      <c r="E516" s="69"/>
      <c r="F516" s="69"/>
      <c r="G516" s="69"/>
      <c r="H516" s="68"/>
    </row>
    <row r="517" spans="3:8">
      <c r="C517" s="66"/>
      <c r="D517" s="69"/>
      <c r="E517" s="69"/>
      <c r="F517" s="69"/>
      <c r="G517" s="69"/>
      <c r="H517" s="68"/>
    </row>
    <row r="518" spans="3:8">
      <c r="C518" s="66"/>
      <c r="D518" s="69"/>
      <c r="E518" s="69"/>
      <c r="F518" s="69"/>
      <c r="G518" s="69"/>
      <c r="H518" s="68"/>
    </row>
    <row r="519" spans="3:8">
      <c r="C519" s="66"/>
      <c r="D519" s="68"/>
      <c r="E519" s="68"/>
      <c r="F519" s="68"/>
      <c r="G519" s="68"/>
      <c r="H519" s="68"/>
    </row>
    <row r="520" spans="3:8">
      <c r="C520" s="66"/>
      <c r="D520" s="67"/>
      <c r="E520" s="67"/>
      <c r="F520" s="67"/>
      <c r="G520" s="67"/>
      <c r="H520" s="67"/>
    </row>
    <row r="538" spans="3:7" s="12" customFormat="1">
      <c r="C538" s="66"/>
      <c r="D538" s="67"/>
      <c r="E538" s="67"/>
      <c r="F538" s="67"/>
      <c r="G538" s="67"/>
    </row>
    <row r="539" spans="3:7" s="12" customFormat="1">
      <c r="C539" s="66"/>
      <c r="D539" s="67"/>
      <c r="E539" s="67"/>
      <c r="F539" s="67"/>
      <c r="G539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C3:H3"/>
    <mergeCell ref="C4:H4"/>
    <mergeCell ref="E5:H13"/>
    <mergeCell ref="E14:H14"/>
    <mergeCell ref="C15:D15"/>
    <mergeCell ref="E15:H15"/>
    <mergeCell ref="C33:D34"/>
    <mergeCell ref="E37:H37"/>
    <mergeCell ref="E38:H38"/>
    <mergeCell ref="E39:H39"/>
    <mergeCell ref="E40:H40"/>
  </mergeCells>
  <phoneticPr fontId="0" type="noConversion"/>
  <hyperlinks>
    <hyperlink ref="E14:H14" location="'HAKEM BİLGİLERİ'!A103" display="&quot;Hakem Bilgilerine Dönmek İçin Tıkla&quot;"/>
  </hyperlinks>
  <pageMargins left="0.31496062992125984" right="0.23622047244094491" top="0.51181102362204722" bottom="0.31496062992125984" header="0.39370078740157483" footer="0.19685039370078741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103</vt:i4>
      </vt:variant>
    </vt:vector>
  </HeadingPairs>
  <TitlesOfParts>
    <vt:vector size="103" baseType="lpstr">
      <vt:lpstr>KURS BİLGİLERİ</vt:lpstr>
      <vt:lpstr>ULUSUL HAKEMLİĞE TERFİ</vt:lpstr>
      <vt:lpstr>Atletizm Hakem Kurs Sonuçları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93</vt:lpstr>
      <vt:lpstr>92</vt:lpstr>
      <vt:lpstr>94</vt:lpstr>
      <vt:lpstr>95</vt:lpstr>
      <vt:lpstr>96</vt:lpstr>
      <vt:lpstr>97</vt:lpstr>
      <vt:lpstr>98</vt:lpstr>
      <vt:lpstr>99</vt:lpstr>
      <vt:lpstr>100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</dc:creator>
  <cp:lastModifiedBy>muslum-aksakal</cp:lastModifiedBy>
  <cp:lastPrinted>2014-05-08T10:58:59Z</cp:lastPrinted>
  <dcterms:created xsi:type="dcterms:W3CDTF">2009-01-06T14:36:27Z</dcterms:created>
  <dcterms:modified xsi:type="dcterms:W3CDTF">2014-05-11T21:17:27Z</dcterms:modified>
</cp:coreProperties>
</file>