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15600" windowHeight="7485" tabRatio="894" activeTab="2"/>
  </bookViews>
  <sheets>
    <sheet name="KAPAK" sheetId="1" r:id="rId1"/>
    <sheet name="START LİSTE" sheetId="2" r:id="rId2"/>
    <sheet name="YARIŞMA SONUÇ" sheetId="3" r:id="rId3"/>
    <sheet name="TAKIM SONUÇ" sheetId="4" r:id="rId4"/>
    <sheet name="TAKIM PUAN SIRASI" sheetId="5" r:id="rId5"/>
    <sheet name="TAKIM PUAN SIRASI MANUEL" sheetId="6" r:id="rId6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1">'START LİSTE'!$A$1:$F$83</definedName>
    <definedName name="_xlnm.Print_Area" localSheetId="4">'TAKIM PUAN SIRASI'!$A$1:$G$59</definedName>
    <definedName name="_xlnm.Print_Area" localSheetId="3">'TAKIM SONUÇ'!$A$1:$G$59</definedName>
    <definedName name="_xlnm.Print_Area" localSheetId="2">'YARIŞMA SONUÇ'!$A$1:$H$84</definedName>
    <definedName name="_xlnm.Print_Titles" localSheetId="1">'START LİSTE'!$4:$5</definedName>
    <definedName name="_xlnm.Print_Titles" localSheetId="4">'TAKIM PUAN SIRASI'!$4:$5</definedName>
    <definedName name="_xlnm.Print_Titles" localSheetId="3">'TAKIM SONUÇ'!$4:$5</definedName>
    <definedName name="_xlnm.Print_Titles" localSheetId="2">'YARIŞMA SONUÇ'!$4:$5</definedName>
  </definedNames>
  <calcPr fullCalcOnLoad="1"/>
</workbook>
</file>

<file path=xl/sharedStrings.xml><?xml version="1.0" encoding="utf-8"?>
<sst xmlns="http://schemas.openxmlformats.org/spreadsheetml/2006/main" count="120" uniqueCount="50">
  <si>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</si>
  <si>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</si>
  <si>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</si>
  <si>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</si>
  <si>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</si>
  <si>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</si>
  <si>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</si>
  <si>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</si>
  <si>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</si>
  <si>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</si>
  <si>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</si>
  <si>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</si>
  <si>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</si>
  <si>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</si>
  <si>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Yarışma Tarihi-Saati  :</t>
  </si>
  <si>
    <t>Türkiye Kulüpler Arası Yürüyüş Ligi 
1. Kademe Yarışmaları</t>
  </si>
  <si>
    <t>Derece
Sıra</t>
  </si>
  <si>
    <t>Yürüyüş Programı 2+1</t>
  </si>
  <si>
    <t>İli - Kulubü</t>
  </si>
  <si>
    <t>İli - Kulübü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</si>
  <si>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2"/>
        <color indexed="10"/>
        <rFont val="Cambria"/>
        <family val="1"/>
      </rPr>
      <t xml:space="preserve">Bursa </t>
    </r>
    <r>
      <rPr>
        <b/>
        <i/>
        <sz val="12"/>
        <color indexed="8"/>
        <rFont val="Cambria"/>
        <family val="1"/>
      </rPr>
      <t>Atletizm İl Temsilciliği</t>
    </r>
  </si>
  <si>
    <t>Bursa</t>
  </si>
  <si>
    <t>Katılan Sporcu Sayısı :</t>
  </si>
  <si>
    <t>Katılan Takım Sayısı :</t>
  </si>
  <si>
    <t>10000 METRE</t>
  </si>
  <si>
    <t>GENÇ ERKEKLER</t>
  </si>
  <si>
    <t>SUHA UĞUR</t>
  </si>
  <si>
    <t>EMRE DOĞAN</t>
  </si>
  <si>
    <t>OSMAN KARAMERCİMEK</t>
  </si>
  <si>
    <t>SİVAS SPORCU EĞT.MERKEZİ GENÇLİK VE SPOR</t>
  </si>
  <si>
    <t xml:space="preserve">T </t>
  </si>
  <si>
    <t>T</t>
  </si>
  <si>
    <t>MEHMET HAN</t>
  </si>
  <si>
    <t>SALİH KORKMAZ</t>
  </si>
  <si>
    <t>İSMAİL ASLAN</t>
  </si>
  <si>
    <t>MALATYA ESENLİK BELEDİYE SPOR</t>
  </si>
  <si>
    <t>İSMAİL YELMAN</t>
  </si>
  <si>
    <t>HALİL İBRAHİM ENİÇ</t>
  </si>
  <si>
    <t>HATAY ANTAKYA BELEDİYE SK.</t>
  </si>
  <si>
    <t>-</t>
  </si>
  <si>
    <t>HÜSEYİN DAĞDELEN</t>
  </si>
  <si>
    <t>MEHMET ERDEM</t>
  </si>
  <si>
    <t>NESİM KURT</t>
  </si>
  <si>
    <t>DİYARBAKIR GSİM</t>
  </si>
  <si>
    <t>F</t>
  </si>
  <si>
    <t xml:space="preserve">DİYARBAKIR </t>
  </si>
  <si>
    <t>BALIKESİR AYVALIK</t>
  </si>
  <si>
    <t>SÜLEYMAN BAYTAR   FERDİ</t>
  </si>
  <si>
    <t>MURATCAN KARAPINAR  FERDİ</t>
  </si>
  <si>
    <t>DNS</t>
  </si>
</sst>
</file>

<file path=xl/styles.xml><?xml version="1.0" encoding="utf-8"?>
<styleSheet xmlns="http://schemas.openxmlformats.org/spreadsheetml/2006/main">
  <numFmts count="3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d\ mmmm\ yyyy\ dddd"/>
    <numFmt numFmtId="184" formatCode="[$-41F]d\ mmmm\ yyyy\ h:mm;@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¥€-2]\ #,##0.00_);[Red]\([$€-2]\ #,##0.00\)"/>
    <numFmt numFmtId="189" formatCode="00\:00\.00"/>
    <numFmt numFmtId="190" formatCode="[$-F400]h:mm:ss\ AM/PM"/>
    <numFmt numFmtId="191" formatCode="00\.00\.00"/>
    <numFmt numFmtId="192" formatCode="00\.00\.0000"/>
  </numFmts>
  <fonts count="47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color indexed="8"/>
      <name val="Cambria"/>
      <family val="1"/>
    </font>
    <font>
      <b/>
      <i/>
      <sz val="14"/>
      <color indexed="8"/>
      <name val="Cambria"/>
      <family val="1"/>
    </font>
    <font>
      <b/>
      <i/>
      <sz val="12"/>
      <color indexed="10"/>
      <name val="Cambria"/>
      <family val="1"/>
    </font>
    <font>
      <b/>
      <i/>
      <sz val="22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sz val="10"/>
      <color indexed="9"/>
      <name val="Times New Roman"/>
      <family val="1"/>
    </font>
    <font>
      <b/>
      <i/>
      <sz val="11"/>
      <color indexed="8"/>
      <name val="Cambria"/>
      <family val="1"/>
    </font>
    <font>
      <b/>
      <sz val="14"/>
      <name val="Times New Roman"/>
      <family val="1"/>
    </font>
    <font>
      <b/>
      <sz val="12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b/>
      <sz val="10"/>
      <color indexed="10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8"/>
      <name val="Cambria"/>
      <family val="1"/>
    </font>
    <font>
      <b/>
      <sz val="14"/>
      <color indexed="10"/>
      <name val="Cambria"/>
      <family val="1"/>
    </font>
    <font>
      <sz val="12"/>
      <name val="Cambria"/>
      <family val="1"/>
    </font>
    <font>
      <sz val="18"/>
      <name val="Cambria"/>
      <family val="1"/>
    </font>
    <font>
      <b/>
      <sz val="18"/>
      <name val="Cambria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medium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/>
      <right/>
      <top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/>
      <right style="thin"/>
      <top style="medium"/>
      <bottom style="hair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hair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181" fontId="21" fillId="0" borderId="0" xfId="0" applyNumberFormat="1" applyFont="1" applyFill="1" applyAlignment="1">
      <alignment/>
    </xf>
    <xf numFmtId="0" fontId="22" fillId="24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22" fillId="24" borderId="10" xfId="0" applyFont="1" applyFill="1" applyBorder="1" applyAlignment="1">
      <alignment vertical="center"/>
    </xf>
    <xf numFmtId="0" fontId="22" fillId="24" borderId="11" xfId="0" applyFont="1" applyFill="1" applyBorder="1" applyAlignment="1">
      <alignment vertical="center"/>
    </xf>
    <xf numFmtId="0" fontId="22" fillId="24" borderId="12" xfId="0" applyFont="1" applyFill="1" applyBorder="1" applyAlignment="1">
      <alignment vertical="center"/>
    </xf>
    <xf numFmtId="0" fontId="22" fillId="24" borderId="13" xfId="0" applyFont="1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0" fontId="27" fillId="24" borderId="10" xfId="0" applyFont="1" applyFill="1" applyBorder="1" applyAlignment="1">
      <alignment horizontal="right" vertical="center" wrapText="1"/>
    </xf>
    <xf numFmtId="0" fontId="27" fillId="24" borderId="10" xfId="0" applyFont="1" applyFill="1" applyBorder="1" applyAlignment="1">
      <alignment horizontal="right" vertical="center"/>
    </xf>
    <xf numFmtId="0" fontId="27" fillId="24" borderId="12" xfId="0" applyFont="1" applyFill="1" applyBorder="1" applyAlignment="1">
      <alignment horizontal="right" vertical="center" wrapText="1"/>
    </xf>
    <xf numFmtId="0" fontId="29" fillId="24" borderId="15" xfId="0" applyFont="1" applyFill="1" applyBorder="1" applyAlignment="1">
      <alignment horizontal="left" vertical="center"/>
    </xf>
    <xf numFmtId="0" fontId="29" fillId="24" borderId="16" xfId="0" applyFont="1" applyFill="1" applyBorder="1" applyAlignment="1">
      <alignment vertical="center" wrapText="1"/>
    </xf>
    <xf numFmtId="0" fontId="30" fillId="24" borderId="17" xfId="0" applyFont="1" applyFill="1" applyBorder="1" applyAlignment="1">
      <alignment vertical="center"/>
    </xf>
    <xf numFmtId="0" fontId="31" fillId="0" borderId="0" xfId="0" applyFont="1" applyBorder="1" applyAlignment="1" applyProtection="1">
      <alignment horizontal="center" vertical="center" wrapText="1"/>
      <protection hidden="1"/>
    </xf>
    <xf numFmtId="0" fontId="31" fillId="0" borderId="0" xfId="0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center" vertical="center" wrapText="1"/>
      <protection hidden="1"/>
    </xf>
    <xf numFmtId="0" fontId="22" fillId="24" borderId="0" xfId="0" applyFont="1" applyFill="1" applyBorder="1" applyAlignment="1">
      <alignment horizontal="center" vertical="center"/>
    </xf>
    <xf numFmtId="181" fontId="32" fillId="24" borderId="11" xfId="0" applyNumberFormat="1" applyFont="1" applyFill="1" applyBorder="1" applyAlignment="1">
      <alignment horizontal="left" vertical="center" wrapText="1"/>
    </xf>
    <xf numFmtId="181" fontId="37" fillId="6" borderId="0" xfId="0" applyNumberFormat="1" applyFont="1" applyFill="1" applyBorder="1" applyAlignment="1">
      <alignment horizontal="left" vertical="center"/>
    </xf>
    <xf numFmtId="0" fontId="38" fillId="0" borderId="18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left" vertical="center"/>
    </xf>
    <xf numFmtId="0" fontId="39" fillId="0" borderId="22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left" vertical="center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left" vertical="center"/>
    </xf>
    <xf numFmtId="0" fontId="39" fillId="0" borderId="26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/>
    </xf>
    <xf numFmtId="0" fontId="39" fillId="0" borderId="28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 horizontal="left"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left" vertical="center"/>
    </xf>
    <xf numFmtId="0" fontId="39" fillId="25" borderId="26" xfId="0" applyFont="1" applyFill="1" applyBorder="1" applyAlignment="1">
      <alignment horizontal="center" vertical="center"/>
    </xf>
    <xf numFmtId="0" fontId="42" fillId="0" borderId="31" xfId="0" applyFont="1" applyFill="1" applyBorder="1" applyAlignment="1" applyProtection="1">
      <alignment horizontal="center" vertical="center" wrapText="1"/>
      <protection hidden="1"/>
    </xf>
    <xf numFmtId="0" fontId="42" fillId="0" borderId="32" xfId="0" applyFont="1" applyFill="1" applyBorder="1" applyAlignment="1" applyProtection="1">
      <alignment horizontal="center" vertical="center" wrapText="1"/>
      <protection hidden="1"/>
    </xf>
    <xf numFmtId="0" fontId="38" fillId="0" borderId="32" xfId="0" applyFont="1" applyFill="1" applyBorder="1" applyAlignment="1" applyProtection="1">
      <alignment horizontal="center" vertical="center" wrapText="1"/>
      <protection hidden="1"/>
    </xf>
    <xf numFmtId="14" fontId="42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38" fillId="25" borderId="33" xfId="0" applyFont="1" applyFill="1" applyBorder="1" applyAlignment="1" applyProtection="1">
      <alignment horizontal="center" vertical="center"/>
      <protection hidden="1"/>
    </xf>
    <xf numFmtId="0" fontId="39" fillId="25" borderId="34" xfId="0" applyFont="1" applyFill="1" applyBorder="1" applyAlignment="1" applyProtection="1">
      <alignment horizontal="left" vertical="center" shrinkToFit="1"/>
      <protection hidden="1"/>
    </xf>
    <xf numFmtId="0" fontId="39" fillId="25" borderId="35" xfId="0" applyFont="1" applyFill="1" applyBorder="1" applyAlignment="1" applyProtection="1">
      <alignment horizontal="left" vertical="center" shrinkToFit="1"/>
      <protection hidden="1"/>
    </xf>
    <xf numFmtId="0" fontId="39" fillId="25" borderId="35" xfId="0" applyFont="1" applyFill="1" applyBorder="1" applyAlignment="1" applyProtection="1">
      <alignment horizontal="center" vertical="center"/>
      <protection hidden="1"/>
    </xf>
    <xf numFmtId="0" fontId="38" fillId="25" borderId="36" xfId="0" applyFont="1" applyFill="1" applyBorder="1" applyAlignment="1" applyProtection="1">
      <alignment horizontal="center" vertical="center"/>
      <protection hidden="1"/>
    </xf>
    <xf numFmtId="0" fontId="39" fillId="25" borderId="37" xfId="0" applyFont="1" applyFill="1" applyBorder="1" applyAlignment="1" applyProtection="1">
      <alignment horizontal="left" vertical="center" shrinkToFit="1"/>
      <protection hidden="1"/>
    </xf>
    <xf numFmtId="0" fontId="39" fillId="25" borderId="38" xfId="0" applyFont="1" applyFill="1" applyBorder="1" applyAlignment="1" applyProtection="1">
      <alignment horizontal="left" vertical="center" shrinkToFit="1"/>
      <protection hidden="1"/>
    </xf>
    <xf numFmtId="0" fontId="39" fillId="25" borderId="38" xfId="0" applyFont="1" applyFill="1" applyBorder="1" applyAlignment="1" applyProtection="1">
      <alignment horizontal="center" vertical="center"/>
      <protection hidden="1"/>
    </xf>
    <xf numFmtId="0" fontId="39" fillId="0" borderId="39" xfId="0" applyFont="1" applyBorder="1" applyAlignment="1" applyProtection="1">
      <alignment horizontal="center" vertical="center"/>
      <protection hidden="1"/>
    </xf>
    <xf numFmtId="0" fontId="39" fillId="25" borderId="40" xfId="0" applyFont="1" applyFill="1" applyBorder="1" applyAlignment="1" applyProtection="1">
      <alignment horizontal="left" vertical="center" shrinkToFit="1"/>
      <protection hidden="1"/>
    </xf>
    <xf numFmtId="0" fontId="39" fillId="25" borderId="40" xfId="0" applyFont="1" applyFill="1" applyBorder="1" applyAlignment="1" applyProtection="1">
      <alignment horizontal="center" vertical="center"/>
      <protection hidden="1"/>
    </xf>
    <xf numFmtId="0" fontId="39" fillId="0" borderId="0" xfId="0" applyFont="1" applyAlignment="1" applyProtection="1">
      <alignment horizontal="center" vertical="center"/>
      <protection hidden="1"/>
    </xf>
    <xf numFmtId="0" fontId="38" fillId="0" borderId="0" xfId="0" applyFont="1" applyAlignment="1" applyProtection="1">
      <alignment horizontal="center" vertical="center" wrapText="1"/>
      <protection hidden="1"/>
    </xf>
    <xf numFmtId="0" fontId="39" fillId="0" borderId="0" xfId="0" applyFont="1" applyAlignment="1" applyProtection="1">
      <alignment horizontal="center" vertical="center" wrapText="1"/>
      <protection hidden="1"/>
    </xf>
    <xf numFmtId="0" fontId="35" fillId="4" borderId="39" xfId="0" applyFont="1" applyFill="1" applyBorder="1" applyAlignment="1" applyProtection="1">
      <alignment vertical="center"/>
      <protection hidden="1"/>
    </xf>
    <xf numFmtId="0" fontId="39" fillId="4" borderId="0" xfId="0" applyFont="1" applyFill="1" applyAlignment="1" applyProtection="1">
      <alignment horizontal="center" vertical="center"/>
      <protection hidden="1"/>
    </xf>
    <xf numFmtId="0" fontId="35" fillId="4" borderId="0" xfId="0" applyFont="1" applyFill="1" applyAlignment="1" applyProtection="1">
      <alignment horizontal="left" vertical="center"/>
      <protection hidden="1"/>
    </xf>
    <xf numFmtId="1" fontId="39" fillId="25" borderId="35" xfId="0" applyNumberFormat="1" applyFont="1" applyFill="1" applyBorder="1" applyAlignment="1" applyProtection="1">
      <alignment horizontal="center" vertical="center"/>
      <protection hidden="1"/>
    </xf>
    <xf numFmtId="1" fontId="39" fillId="25" borderId="38" xfId="0" applyNumberFormat="1" applyFont="1" applyFill="1" applyBorder="1" applyAlignment="1" applyProtection="1">
      <alignment horizontal="center" vertical="center"/>
      <protection hidden="1"/>
    </xf>
    <xf numFmtId="0" fontId="38" fillId="25" borderId="41" xfId="0" applyFont="1" applyFill="1" applyBorder="1" applyAlignment="1" applyProtection="1">
      <alignment horizontal="center" vertical="center"/>
      <protection hidden="1"/>
    </xf>
    <xf numFmtId="0" fontId="39" fillId="25" borderId="42" xfId="0" applyFont="1" applyFill="1" applyBorder="1" applyAlignment="1" applyProtection="1">
      <alignment horizontal="left" vertical="center" shrinkToFit="1"/>
      <protection hidden="1"/>
    </xf>
    <xf numFmtId="14" fontId="38" fillId="0" borderId="18" xfId="0" applyNumberFormat="1" applyFont="1" applyFill="1" applyBorder="1" applyAlignment="1">
      <alignment horizontal="center" vertical="center" wrapText="1"/>
    </xf>
    <xf numFmtId="14" fontId="39" fillId="0" borderId="22" xfId="0" applyNumberFormat="1" applyFont="1" applyFill="1" applyBorder="1" applyAlignment="1">
      <alignment horizontal="center" vertical="center"/>
    </xf>
    <xf numFmtId="14" fontId="39" fillId="0" borderId="24" xfId="0" applyNumberFormat="1" applyFont="1" applyFill="1" applyBorder="1" applyAlignment="1">
      <alignment horizontal="center" vertical="center"/>
    </xf>
    <xf numFmtId="14" fontId="39" fillId="0" borderId="26" xfId="0" applyNumberFormat="1" applyFont="1" applyFill="1" applyBorder="1" applyAlignment="1">
      <alignment horizontal="center" vertical="center"/>
    </xf>
    <xf numFmtId="14" fontId="39" fillId="0" borderId="30" xfId="0" applyNumberFormat="1" applyFont="1" applyFill="1" applyBorder="1" applyAlignment="1">
      <alignment horizontal="center" vertical="center"/>
    </xf>
    <xf numFmtId="14" fontId="39" fillId="0" borderId="0" xfId="0" applyNumberFormat="1" applyFont="1" applyFill="1" applyAlignment="1">
      <alignment horizontal="center" vertical="center"/>
    </xf>
    <xf numFmtId="14" fontId="19" fillId="0" borderId="0" xfId="0" applyNumberFormat="1" applyFont="1" applyFill="1" applyAlignment="1">
      <alignment horizontal="center" vertical="center"/>
    </xf>
    <xf numFmtId="190" fontId="19" fillId="0" borderId="0" xfId="0" applyNumberFormat="1" applyFont="1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  <xf numFmtId="190" fontId="38" fillId="0" borderId="32" xfId="0" applyNumberFormat="1" applyFont="1" applyFill="1" applyBorder="1" applyAlignment="1" applyProtection="1">
      <alignment horizontal="center" vertical="center" wrapText="1"/>
      <protection hidden="1"/>
    </xf>
    <xf numFmtId="190" fontId="39" fillId="25" borderId="35" xfId="0" applyNumberFormat="1" applyFont="1" applyFill="1" applyBorder="1" applyAlignment="1" applyProtection="1">
      <alignment horizontal="center" vertical="center"/>
      <protection hidden="1"/>
    </xf>
    <xf numFmtId="190" fontId="39" fillId="25" borderId="38" xfId="0" applyNumberFormat="1" applyFont="1" applyFill="1" applyBorder="1" applyAlignment="1" applyProtection="1">
      <alignment horizontal="center" vertical="center"/>
      <protection hidden="1"/>
    </xf>
    <xf numFmtId="190" fontId="39" fillId="25" borderId="40" xfId="0" applyNumberFormat="1" applyFont="1" applyFill="1" applyBorder="1" applyAlignment="1" applyProtection="1">
      <alignment horizontal="center" vertical="center"/>
      <protection hidden="1"/>
    </xf>
    <xf numFmtId="190" fontId="39" fillId="0" borderId="0" xfId="0" applyNumberFormat="1" applyFont="1" applyAlignment="1" applyProtection="1">
      <alignment horizontal="center" vertical="center" wrapText="1"/>
      <protection hidden="1"/>
    </xf>
    <xf numFmtId="190" fontId="24" fillId="0" borderId="0" xfId="0" applyNumberFormat="1" applyFont="1" applyAlignment="1" applyProtection="1">
      <alignment horizontal="center" vertical="center" wrapText="1"/>
      <protection hidden="1"/>
    </xf>
    <xf numFmtId="190" fontId="42" fillId="0" borderId="32" xfId="0" applyNumberFormat="1" applyFont="1" applyFill="1" applyBorder="1" applyAlignment="1" applyProtection="1">
      <alignment horizontal="center" vertical="center" wrapText="1"/>
      <protection hidden="1"/>
    </xf>
    <xf numFmtId="190" fontId="34" fillId="25" borderId="34" xfId="0" applyNumberFormat="1" applyFont="1" applyFill="1" applyBorder="1" applyAlignment="1" applyProtection="1">
      <alignment horizontal="center" vertical="center"/>
      <protection hidden="1"/>
    </xf>
    <xf numFmtId="190" fontId="34" fillId="25" borderId="37" xfId="0" applyNumberFormat="1" applyFont="1" applyFill="1" applyBorder="1" applyAlignment="1" applyProtection="1">
      <alignment horizontal="center" vertical="center"/>
      <protection hidden="1"/>
    </xf>
    <xf numFmtId="190" fontId="39" fillId="0" borderId="39" xfId="0" applyNumberFormat="1" applyFont="1" applyBorder="1" applyAlignment="1" applyProtection="1">
      <alignment horizontal="center" vertical="center"/>
      <protection hidden="1"/>
    </xf>
    <xf numFmtId="190" fontId="39" fillId="0" borderId="0" xfId="0" applyNumberFormat="1" applyFont="1" applyAlignment="1" applyProtection="1">
      <alignment horizontal="center" vertical="center"/>
      <protection hidden="1"/>
    </xf>
    <xf numFmtId="190" fontId="38" fillId="25" borderId="37" xfId="0" applyNumberFormat="1" applyFont="1" applyFill="1" applyBorder="1" applyAlignment="1" applyProtection="1">
      <alignment horizontal="center" vertical="center"/>
      <protection hidden="1"/>
    </xf>
    <xf numFmtId="190" fontId="38" fillId="0" borderId="0" xfId="0" applyNumberFormat="1" applyFont="1" applyAlignment="1" applyProtection="1">
      <alignment horizontal="center" vertical="center" wrapText="1"/>
      <protection hidden="1"/>
    </xf>
    <xf numFmtId="190" fontId="23" fillId="0" borderId="0" xfId="0" applyNumberFormat="1" applyFont="1" applyAlignment="1" applyProtection="1">
      <alignment horizontal="center" vertical="center" wrapText="1"/>
      <protection hidden="1"/>
    </xf>
    <xf numFmtId="190" fontId="43" fillId="4" borderId="39" xfId="0" applyNumberFormat="1" applyFont="1" applyFill="1" applyBorder="1" applyAlignment="1" applyProtection="1">
      <alignment vertical="center"/>
      <protection hidden="1"/>
    </xf>
    <xf numFmtId="190" fontId="42" fillId="0" borderId="31" xfId="0" applyNumberFormat="1" applyFont="1" applyFill="1" applyBorder="1" applyAlignment="1" applyProtection="1">
      <alignment horizontal="center" vertical="center" wrapText="1"/>
      <protection hidden="1"/>
    </xf>
    <xf numFmtId="190" fontId="21" fillId="25" borderId="34" xfId="0" applyNumberFormat="1" applyFont="1" applyFill="1" applyBorder="1" applyAlignment="1" applyProtection="1">
      <alignment horizontal="center" vertical="center"/>
      <protection hidden="1"/>
    </xf>
    <xf numFmtId="190" fontId="21" fillId="25" borderId="37" xfId="0" applyNumberFormat="1" applyFont="1" applyFill="1" applyBorder="1" applyAlignment="1" applyProtection="1">
      <alignment horizontal="center" vertical="center"/>
      <protection hidden="1"/>
    </xf>
    <xf numFmtId="190" fontId="21" fillId="25" borderId="42" xfId="0" applyNumberFormat="1" applyFont="1" applyFill="1" applyBorder="1" applyAlignment="1" applyProtection="1">
      <alignment horizontal="center" vertical="center"/>
      <protection hidden="1"/>
    </xf>
    <xf numFmtId="190" fontId="21" fillId="0" borderId="0" xfId="0" applyNumberFormat="1" applyFont="1" applyAlignment="1" applyProtection="1">
      <alignment horizontal="center" vertical="center" wrapText="1"/>
      <protection hidden="1"/>
    </xf>
    <xf numFmtId="190" fontId="33" fillId="0" borderId="0" xfId="0" applyNumberFormat="1" applyFont="1" applyAlignment="1" applyProtection="1">
      <alignment horizontal="center" vertical="center" wrapText="1"/>
      <protection hidden="1"/>
    </xf>
    <xf numFmtId="1" fontId="35" fillId="26" borderId="35" xfId="0" applyNumberFormat="1" applyFont="1" applyFill="1" applyBorder="1" applyAlignment="1" applyProtection="1">
      <alignment horizontal="center" vertical="center"/>
      <protection locked="0"/>
    </xf>
    <xf numFmtId="1" fontId="35" fillId="26" borderId="38" xfId="0" applyNumberFormat="1" applyFont="1" applyFill="1" applyBorder="1" applyAlignment="1" applyProtection="1">
      <alignment horizontal="center" vertical="center"/>
      <protection locked="0"/>
    </xf>
    <xf numFmtId="1" fontId="35" fillId="26" borderId="40" xfId="0" applyNumberFormat="1" applyFont="1" applyFill="1" applyBorder="1" applyAlignment="1" applyProtection="1">
      <alignment horizontal="center" vertical="center"/>
      <protection locked="0"/>
    </xf>
    <xf numFmtId="0" fontId="44" fillId="0" borderId="43" xfId="0" applyFont="1" applyFill="1" applyBorder="1" applyAlignment="1">
      <alignment horizontal="left" vertical="center"/>
    </xf>
    <xf numFmtId="0" fontId="44" fillId="0" borderId="43" xfId="0" applyFont="1" applyFill="1" applyBorder="1" applyAlignment="1">
      <alignment horizontal="center" vertical="center" wrapText="1"/>
    </xf>
    <xf numFmtId="14" fontId="44" fillId="0" borderId="44" xfId="0" applyNumberFormat="1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left" vertical="center"/>
    </xf>
    <xf numFmtId="0" fontId="44" fillId="0" borderId="22" xfId="0" applyFont="1" applyFill="1" applyBorder="1" applyAlignment="1">
      <alignment horizontal="center" vertical="center" wrapText="1"/>
    </xf>
    <xf numFmtId="14" fontId="44" fillId="0" borderId="45" xfId="0" applyNumberFormat="1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left" vertical="center"/>
    </xf>
    <xf numFmtId="0" fontId="44" fillId="0" borderId="24" xfId="0" applyFont="1" applyFill="1" applyBorder="1" applyAlignment="1">
      <alignment horizontal="center" vertical="center" wrapText="1"/>
    </xf>
    <xf numFmtId="14" fontId="44" fillId="0" borderId="46" xfId="0" applyNumberFormat="1" applyFont="1" applyFill="1" applyBorder="1" applyAlignment="1">
      <alignment horizontal="center" vertical="center"/>
    </xf>
    <xf numFmtId="14" fontId="44" fillId="0" borderId="22" xfId="0" applyNumberFormat="1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38" fillId="6" borderId="47" xfId="0" applyFont="1" applyFill="1" applyBorder="1" applyAlignment="1">
      <alignment horizontal="center" vertical="center" wrapText="1"/>
    </xf>
    <xf numFmtId="0" fontId="38" fillId="6" borderId="48" xfId="0" applyFont="1" applyFill="1" applyBorder="1" applyAlignment="1">
      <alignment horizontal="center" vertical="center" wrapText="1"/>
    </xf>
    <xf numFmtId="14" fontId="38" fillId="6" borderId="48" xfId="0" applyNumberFormat="1" applyFont="1" applyFill="1" applyBorder="1" applyAlignment="1">
      <alignment horizontal="center" vertical="center" wrapText="1"/>
    </xf>
    <xf numFmtId="190" fontId="38" fillId="6" borderId="48" xfId="0" applyNumberFormat="1" applyFont="1" applyFill="1" applyBorder="1" applyAlignment="1">
      <alignment horizontal="center" vertical="center" wrapText="1"/>
    </xf>
    <xf numFmtId="190" fontId="24" fillId="0" borderId="0" xfId="0" applyNumberFormat="1" applyFont="1" applyAlignment="1" applyProtection="1">
      <alignment horizontal="center" vertical="center"/>
      <protection hidden="1"/>
    </xf>
    <xf numFmtId="190" fontId="23" fillId="0" borderId="32" xfId="0" applyNumberFormat="1" applyFont="1" applyFill="1" applyBorder="1" applyAlignment="1" applyProtection="1">
      <alignment horizontal="center" vertical="center" wrapText="1"/>
      <protection hidden="1"/>
    </xf>
    <xf numFmtId="190" fontId="24" fillId="25" borderId="49" xfId="0" applyNumberFormat="1" applyFont="1" applyFill="1" applyBorder="1" applyAlignment="1" applyProtection="1">
      <alignment horizontal="center" vertical="center"/>
      <protection hidden="1"/>
    </xf>
    <xf numFmtId="190" fontId="24" fillId="25" borderId="50" xfId="0" applyNumberFormat="1" applyFont="1" applyFill="1" applyBorder="1" applyAlignment="1" applyProtection="1">
      <alignment horizontal="center" vertical="center"/>
      <protection hidden="1"/>
    </xf>
    <xf numFmtId="190" fontId="24" fillId="25" borderId="51" xfId="0" applyNumberFormat="1" applyFont="1" applyFill="1" applyBorder="1" applyAlignment="1" applyProtection="1">
      <alignment horizontal="center" vertical="center"/>
      <protection hidden="1"/>
    </xf>
    <xf numFmtId="190" fontId="24" fillId="25" borderId="38" xfId="0" applyNumberFormat="1" applyFont="1" applyFill="1" applyBorder="1" applyAlignment="1" applyProtection="1">
      <alignment horizontal="center" vertical="center"/>
      <protection hidden="1"/>
    </xf>
    <xf numFmtId="190" fontId="24" fillId="25" borderId="35" xfId="0" applyNumberFormat="1" applyFont="1" applyFill="1" applyBorder="1" applyAlignment="1" applyProtection="1">
      <alignment horizontal="center" vertical="center"/>
      <protection hidden="1"/>
    </xf>
    <xf numFmtId="0" fontId="38" fillId="25" borderId="33" xfId="0" applyFont="1" applyFill="1" applyBorder="1" applyAlignment="1" applyProtection="1">
      <alignment horizontal="center" vertical="center"/>
      <protection locked="0"/>
    </xf>
    <xf numFmtId="0" fontId="38" fillId="25" borderId="36" xfId="0" applyFont="1" applyFill="1" applyBorder="1" applyAlignment="1" applyProtection="1">
      <alignment horizontal="center" vertical="center"/>
      <protection locked="0"/>
    </xf>
    <xf numFmtId="0" fontId="39" fillId="0" borderId="52" xfId="0" applyFont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 vertical="center" wrapText="1"/>
      <protection locked="0"/>
    </xf>
    <xf numFmtId="0" fontId="39" fillId="25" borderId="22" xfId="0" applyFont="1" applyFill="1" applyBorder="1" applyAlignment="1" applyProtection="1">
      <alignment horizontal="left" vertical="center" shrinkToFit="1"/>
      <protection hidden="1"/>
    </xf>
    <xf numFmtId="0" fontId="39" fillId="25" borderId="22" xfId="0" applyFont="1" applyFill="1" applyBorder="1" applyAlignment="1" applyProtection="1">
      <alignment horizontal="center" vertical="center"/>
      <protection hidden="1"/>
    </xf>
    <xf numFmtId="14" fontId="39" fillId="25" borderId="22" xfId="0" applyNumberFormat="1" applyFont="1" applyFill="1" applyBorder="1" applyAlignment="1" applyProtection="1">
      <alignment horizontal="center" vertical="center"/>
      <protection hidden="1"/>
    </xf>
    <xf numFmtId="190" fontId="39" fillId="6" borderId="22" xfId="0" applyNumberFormat="1" applyFont="1" applyFill="1" applyBorder="1" applyAlignment="1" applyProtection="1">
      <alignment horizontal="center" vertical="center"/>
      <protection locked="0"/>
    </xf>
    <xf numFmtId="0" fontId="39" fillId="6" borderId="22" xfId="0" applyFont="1" applyFill="1" applyBorder="1" applyAlignment="1" applyProtection="1">
      <alignment horizontal="center" vertical="center"/>
      <protection locked="0"/>
    </xf>
    <xf numFmtId="0" fontId="39" fillId="6" borderId="53" xfId="0" applyFont="1" applyFill="1" applyBorder="1" applyAlignment="1" applyProtection="1">
      <alignment horizontal="center" vertical="center"/>
      <protection locked="0"/>
    </xf>
    <xf numFmtId="0" fontId="39" fillId="6" borderId="24" xfId="0" applyFont="1" applyFill="1" applyBorder="1" applyAlignment="1" applyProtection="1">
      <alignment horizontal="center" vertical="center"/>
      <protection locked="0"/>
    </xf>
    <xf numFmtId="0" fontId="39" fillId="6" borderId="26" xfId="0" applyFont="1" applyFill="1" applyBorder="1" applyAlignment="1" applyProtection="1">
      <alignment horizontal="center" vertical="center"/>
      <protection locked="0"/>
    </xf>
    <xf numFmtId="0" fontId="39" fillId="25" borderId="27" xfId="0" applyFont="1" applyFill="1" applyBorder="1" applyAlignment="1" applyProtection="1">
      <alignment horizontal="center" vertical="center"/>
      <protection hidden="1"/>
    </xf>
    <xf numFmtId="0" fontId="40" fillId="25" borderId="25" xfId="0" applyFont="1" applyFill="1" applyBorder="1" applyAlignment="1" applyProtection="1">
      <alignment horizontal="center" vertical="center"/>
      <protection hidden="1"/>
    </xf>
    <xf numFmtId="14" fontId="44" fillId="0" borderId="43" xfId="0" applyNumberFormat="1" applyFont="1" applyFill="1" applyBorder="1" applyAlignment="1">
      <alignment horizontal="left" vertical="center"/>
    </xf>
    <xf numFmtId="0" fontId="35" fillId="0" borderId="24" xfId="0" applyFont="1" applyFill="1" applyBorder="1" applyAlignment="1">
      <alignment horizontal="center" vertical="center"/>
    </xf>
    <xf numFmtId="49" fontId="32" fillId="24" borderId="0" xfId="0" applyNumberFormat="1" applyFont="1" applyFill="1" applyBorder="1" applyAlignment="1">
      <alignment horizontal="left" vertical="center" wrapText="1"/>
    </xf>
    <xf numFmtId="0" fontId="44" fillId="27" borderId="43" xfId="0" applyFont="1" applyFill="1" applyBorder="1" applyAlignment="1">
      <alignment horizontal="left" vertical="center"/>
    </xf>
    <xf numFmtId="0" fontId="44" fillId="27" borderId="43" xfId="0" applyFont="1" applyFill="1" applyBorder="1" applyAlignment="1">
      <alignment horizontal="center" vertical="center" wrapText="1"/>
    </xf>
    <xf numFmtId="14" fontId="44" fillId="27" borderId="44" xfId="0" applyNumberFormat="1" applyFont="1" applyFill="1" applyBorder="1" applyAlignment="1">
      <alignment horizontal="center" vertical="center"/>
    </xf>
    <xf numFmtId="0" fontId="44" fillId="27" borderId="22" xfId="0" applyFont="1" applyFill="1" applyBorder="1" applyAlignment="1">
      <alignment horizontal="left" vertical="center"/>
    </xf>
    <xf numFmtId="0" fontId="44" fillId="27" borderId="22" xfId="0" applyFont="1" applyFill="1" applyBorder="1" applyAlignment="1">
      <alignment horizontal="center" vertical="center" wrapText="1"/>
    </xf>
    <xf numFmtId="14" fontId="44" fillId="27" borderId="45" xfId="0" applyNumberFormat="1" applyFont="1" applyFill="1" applyBorder="1" applyAlignment="1">
      <alignment horizontal="center" vertical="center"/>
    </xf>
    <xf numFmtId="0" fontId="35" fillId="0" borderId="43" xfId="0" applyFont="1" applyFill="1" applyBorder="1" applyAlignment="1" applyProtection="1">
      <alignment horizontal="center" vertical="center"/>
      <protection locked="0"/>
    </xf>
    <xf numFmtId="0" fontId="35" fillId="0" borderId="22" xfId="0" applyFont="1" applyFill="1" applyBorder="1" applyAlignment="1" applyProtection="1">
      <alignment horizontal="center" vertical="center"/>
      <protection locked="0"/>
    </xf>
    <xf numFmtId="0" fontId="35" fillId="0" borderId="24" xfId="0" applyFont="1" applyFill="1" applyBorder="1" applyAlignment="1" applyProtection="1">
      <alignment horizontal="center" vertical="center"/>
      <protection locked="0"/>
    </xf>
    <xf numFmtId="0" fontId="35" fillId="0" borderId="24" xfId="0" applyFont="1" applyFill="1" applyBorder="1" applyAlignment="1" applyProtection="1">
      <alignment horizontal="center" vertical="center"/>
      <protection locked="0"/>
    </xf>
    <xf numFmtId="0" fontId="45" fillId="25" borderId="37" xfId="0" applyFont="1" applyFill="1" applyBorder="1" applyAlignment="1" applyProtection="1">
      <alignment horizontal="left" vertical="center" shrinkToFit="1"/>
      <protection hidden="1"/>
    </xf>
    <xf numFmtId="0" fontId="45" fillId="25" borderId="42" xfId="0" applyFont="1" applyFill="1" applyBorder="1" applyAlignment="1" applyProtection="1">
      <alignment horizontal="left" vertical="center" shrinkToFit="1"/>
      <protection hidden="1"/>
    </xf>
    <xf numFmtId="0" fontId="45" fillId="25" borderId="34" xfId="0" applyFont="1" applyFill="1" applyBorder="1" applyAlignment="1" applyProtection="1">
      <alignment horizontal="left" vertical="center" shrinkToFit="1"/>
      <protection hidden="1"/>
    </xf>
    <xf numFmtId="0" fontId="46" fillId="0" borderId="31" xfId="0" applyFont="1" applyFill="1" applyBorder="1" applyAlignment="1" applyProtection="1">
      <alignment horizontal="center" vertical="center" wrapText="1"/>
      <protection hidden="1"/>
    </xf>
    <xf numFmtId="190" fontId="46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32" xfId="0" applyFont="1" applyFill="1" applyBorder="1" applyAlignment="1" applyProtection="1">
      <alignment horizontal="center" vertical="center" wrapText="1"/>
      <protection hidden="1"/>
    </xf>
    <xf numFmtId="14" fontId="46" fillId="0" borderId="32" xfId="0" applyNumberFormat="1" applyFont="1" applyFill="1" applyBorder="1" applyAlignment="1" applyProtection="1">
      <alignment horizontal="center" vertical="center" wrapText="1"/>
      <protection hidden="1"/>
    </xf>
    <xf numFmtId="190" fontId="46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46" fillId="25" borderId="33" xfId="0" applyFont="1" applyFill="1" applyBorder="1" applyAlignment="1" applyProtection="1">
      <alignment horizontal="center" vertical="center"/>
      <protection hidden="1"/>
    </xf>
    <xf numFmtId="190" fontId="46" fillId="25" borderId="34" xfId="0" applyNumberFormat="1" applyFont="1" applyFill="1" applyBorder="1" applyAlignment="1" applyProtection="1">
      <alignment horizontal="center" vertical="center"/>
      <protection hidden="1"/>
    </xf>
    <xf numFmtId="1" fontId="45" fillId="25" borderId="35" xfId="0" applyNumberFormat="1" applyFont="1" applyFill="1" applyBorder="1" applyAlignment="1" applyProtection="1">
      <alignment horizontal="center" vertical="center"/>
      <protection hidden="1"/>
    </xf>
    <xf numFmtId="0" fontId="45" fillId="25" borderId="35" xfId="0" applyFont="1" applyFill="1" applyBorder="1" applyAlignment="1" applyProtection="1">
      <alignment horizontal="left" vertical="center" shrinkToFit="1"/>
      <protection hidden="1"/>
    </xf>
    <xf numFmtId="0" fontId="45" fillId="25" borderId="35" xfId="0" applyFont="1" applyFill="1" applyBorder="1" applyAlignment="1" applyProtection="1">
      <alignment horizontal="center" vertical="center"/>
      <protection hidden="1"/>
    </xf>
    <xf numFmtId="190" fontId="45" fillId="25" borderId="35" xfId="0" applyNumberFormat="1" applyFont="1" applyFill="1" applyBorder="1" applyAlignment="1" applyProtection="1">
      <alignment horizontal="center" vertical="center"/>
      <protection hidden="1"/>
    </xf>
    <xf numFmtId="0" fontId="46" fillId="25" borderId="36" xfId="0" applyFont="1" applyFill="1" applyBorder="1" applyAlignment="1" applyProtection="1">
      <alignment horizontal="center" vertical="center"/>
      <protection hidden="1"/>
    </xf>
    <xf numFmtId="190" fontId="46" fillId="25" borderId="37" xfId="0" applyNumberFormat="1" applyFont="1" applyFill="1" applyBorder="1" applyAlignment="1" applyProtection="1">
      <alignment horizontal="center" vertical="center"/>
      <protection hidden="1"/>
    </xf>
    <xf numFmtId="1" fontId="45" fillId="25" borderId="38" xfId="0" applyNumberFormat="1" applyFont="1" applyFill="1" applyBorder="1" applyAlignment="1" applyProtection="1">
      <alignment horizontal="center" vertical="center"/>
      <protection hidden="1"/>
    </xf>
    <xf numFmtId="0" fontId="45" fillId="25" borderId="38" xfId="0" applyFont="1" applyFill="1" applyBorder="1" applyAlignment="1" applyProtection="1">
      <alignment horizontal="left" vertical="center" shrinkToFit="1"/>
      <protection hidden="1"/>
    </xf>
    <xf numFmtId="0" fontId="45" fillId="25" borderId="38" xfId="0" applyFont="1" applyFill="1" applyBorder="1" applyAlignment="1" applyProtection="1">
      <alignment horizontal="center" vertical="center"/>
      <protection hidden="1"/>
    </xf>
    <xf numFmtId="190" fontId="45" fillId="25" borderId="38" xfId="0" applyNumberFormat="1" applyFont="1" applyFill="1" applyBorder="1" applyAlignment="1" applyProtection="1">
      <alignment horizontal="center" vertical="center"/>
      <protection hidden="1"/>
    </xf>
    <xf numFmtId="0" fontId="46" fillId="25" borderId="41" xfId="0" applyFont="1" applyFill="1" applyBorder="1" applyAlignment="1" applyProtection="1">
      <alignment horizontal="center" vertical="center"/>
      <protection hidden="1"/>
    </xf>
    <xf numFmtId="190" fontId="46" fillId="25" borderId="42" xfId="0" applyNumberFormat="1" applyFont="1" applyFill="1" applyBorder="1" applyAlignment="1" applyProtection="1">
      <alignment horizontal="center" vertical="center"/>
      <protection hidden="1"/>
    </xf>
    <xf numFmtId="184" fontId="32" fillId="24" borderId="54" xfId="0" applyNumberFormat="1" applyFont="1" applyFill="1" applyBorder="1" applyAlignment="1">
      <alignment horizontal="left" vertical="center" wrapText="1"/>
    </xf>
    <xf numFmtId="184" fontId="32" fillId="24" borderId="55" xfId="0" applyNumberFormat="1" applyFont="1" applyFill="1" applyBorder="1" applyAlignment="1">
      <alignment horizontal="left" vertical="center" wrapText="1"/>
    </xf>
    <xf numFmtId="0" fontId="25" fillId="24" borderId="54" xfId="0" applyFont="1" applyFill="1" applyBorder="1" applyAlignment="1">
      <alignment horizontal="left" vertical="center" wrapText="1"/>
    </xf>
    <xf numFmtId="0" fontId="25" fillId="24" borderId="55" xfId="0" applyFont="1" applyFill="1" applyBorder="1" applyAlignment="1">
      <alignment horizontal="left" vertical="center" wrapText="1"/>
    </xf>
    <xf numFmtId="0" fontId="25" fillId="24" borderId="55" xfId="0" applyFont="1" applyFill="1" applyBorder="1" applyAlignment="1">
      <alignment horizontal="left" vertical="center" wrapText="1"/>
    </xf>
    <xf numFmtId="0" fontId="20" fillId="24" borderId="56" xfId="0" applyFont="1" applyFill="1" applyBorder="1" applyAlignment="1">
      <alignment horizontal="center" wrapText="1"/>
    </xf>
    <xf numFmtId="0" fontId="20" fillId="24" borderId="57" xfId="0" applyFont="1" applyFill="1" applyBorder="1" applyAlignment="1">
      <alignment horizontal="center" wrapText="1"/>
    </xf>
    <xf numFmtId="0" fontId="20" fillId="24" borderId="58" xfId="0" applyFont="1" applyFill="1" applyBorder="1" applyAlignment="1">
      <alignment horizont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center" vertical="center"/>
    </xf>
    <xf numFmtId="0" fontId="28" fillId="24" borderId="11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0" fontId="37" fillId="6" borderId="0" xfId="0" applyFont="1" applyFill="1" applyBorder="1" applyAlignment="1">
      <alignment horizontal="left" vertical="center"/>
    </xf>
    <xf numFmtId="0" fontId="34" fillId="6" borderId="0" xfId="0" applyFont="1" applyFill="1" applyAlignment="1">
      <alignment horizontal="center" vertical="center" wrapText="1"/>
    </xf>
    <xf numFmtId="0" fontId="34" fillId="6" borderId="0" xfId="0" applyFont="1" applyFill="1" applyAlignment="1">
      <alignment horizontal="center" vertical="center"/>
    </xf>
    <xf numFmtId="0" fontId="35" fillId="7" borderId="0" xfId="0" applyFont="1" applyFill="1" applyAlignment="1">
      <alignment horizontal="center" vertical="center" wrapText="1"/>
    </xf>
    <xf numFmtId="180" fontId="36" fillId="6" borderId="0" xfId="0" applyNumberFormat="1" applyFont="1" applyFill="1" applyAlignment="1">
      <alignment horizontal="center" vertical="center" wrapText="1"/>
    </xf>
    <xf numFmtId="184" fontId="37" fillId="6" borderId="39" xfId="0" applyNumberFormat="1" applyFont="1" applyFill="1" applyBorder="1" applyAlignment="1">
      <alignment horizontal="left" vertical="center"/>
    </xf>
    <xf numFmtId="184" fontId="37" fillId="6" borderId="39" xfId="0" applyNumberFormat="1" applyFont="1" applyFill="1" applyBorder="1" applyAlignment="1">
      <alignment horizontal="center" vertical="center"/>
    </xf>
    <xf numFmtId="0" fontId="38" fillId="0" borderId="0" xfId="0" applyFont="1" applyFill="1" applyAlignment="1" applyProtection="1">
      <alignment horizontal="center" vertical="center" wrapText="1"/>
      <protection hidden="1"/>
    </xf>
    <xf numFmtId="0" fontId="37" fillId="0" borderId="0" xfId="0" applyFont="1" applyFill="1" applyAlignment="1" applyProtection="1">
      <alignment horizontal="center" vertical="center" wrapText="1"/>
      <protection hidden="1"/>
    </xf>
    <xf numFmtId="181" fontId="41" fillId="0" borderId="0" xfId="0" applyNumberFormat="1" applyFont="1" applyFill="1" applyAlignment="1" applyProtection="1">
      <alignment horizontal="center" vertical="center" wrapText="1"/>
      <protection hidden="1"/>
    </xf>
    <xf numFmtId="0" fontId="37" fillId="0" borderId="0" xfId="0" applyFont="1" applyFill="1" applyBorder="1" applyAlignment="1" applyProtection="1">
      <alignment horizontal="left" vertical="center"/>
      <protection hidden="1"/>
    </xf>
    <xf numFmtId="184" fontId="37" fillId="0" borderId="39" xfId="0" applyNumberFormat="1" applyFont="1" applyFill="1" applyBorder="1" applyAlignment="1" applyProtection="1">
      <alignment horizontal="center" vertical="center"/>
      <protection hidden="1"/>
    </xf>
    <xf numFmtId="181" fontId="37" fillId="0" borderId="39" xfId="0" applyNumberFormat="1" applyFont="1" applyFill="1" applyBorder="1" applyAlignment="1" applyProtection="1">
      <alignment horizontal="left" vertical="center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41"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3</xdr:row>
      <xdr:rowOff>228600</xdr:rowOff>
    </xdr:from>
    <xdr:to>
      <xdr:col>1</xdr:col>
      <xdr:colOff>1981200</xdr:colOff>
      <xdr:row>6</xdr:row>
      <xdr:rowOff>219075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0" y="1390650"/>
          <a:ext cx="1533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2</xdr:col>
      <xdr:colOff>314325</xdr:colOff>
      <xdr:row>2</xdr:row>
      <xdr:rowOff>190500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10382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85725</xdr:rowOff>
    </xdr:from>
    <xdr:to>
      <xdr:col>2</xdr:col>
      <xdr:colOff>438150</xdr:colOff>
      <xdr:row>2</xdr:row>
      <xdr:rowOff>190500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85725"/>
          <a:ext cx="1057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28575</xdr:rowOff>
    </xdr:from>
    <xdr:to>
      <xdr:col>1</xdr:col>
      <xdr:colOff>971550</xdr:colOff>
      <xdr:row>2</xdr:row>
      <xdr:rowOff>133350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1200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219075</xdr:rowOff>
    </xdr:from>
    <xdr:to>
      <xdr:col>1</xdr:col>
      <xdr:colOff>800100</xdr:colOff>
      <xdr:row>2</xdr:row>
      <xdr:rowOff>219075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219075"/>
          <a:ext cx="990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219075</xdr:rowOff>
    </xdr:from>
    <xdr:to>
      <xdr:col>1</xdr:col>
      <xdr:colOff>809625</xdr:colOff>
      <xdr:row>3</xdr:row>
      <xdr:rowOff>66675</xdr:rowOff>
    </xdr:to>
    <xdr:pic>
      <xdr:nvPicPr>
        <xdr:cNvPr id="1" name="Resi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219075"/>
          <a:ext cx="24860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Normal="115" zoomScaleSheetLayoutView="115" zoomScalePageLayoutView="0" workbookViewId="0" topLeftCell="A22">
      <selection activeCell="C31" sqref="C31"/>
    </sheetView>
  </sheetViews>
  <sheetFormatPr defaultColWidth="9.00390625" defaultRowHeight="12.75"/>
  <cols>
    <col min="1" max="2" width="30.375" style="6" customWidth="1"/>
    <col min="3" max="3" width="30.875" style="6" customWidth="1"/>
    <col min="4" max="7" width="6.75390625" style="6" customWidth="1"/>
    <col min="8" max="8" width="9.125" style="6" bestFit="1" customWidth="1"/>
    <col min="9" max="9" width="8.875" style="6" bestFit="1" customWidth="1"/>
    <col min="10" max="10" width="8.75390625" style="6" bestFit="1" customWidth="1"/>
    <col min="11" max="11" width="6.625" style="6" customWidth="1"/>
    <col min="12" max="12" width="6.75390625" style="6" customWidth="1"/>
    <col min="13" max="13" width="7.25390625" style="6" customWidth="1"/>
    <col min="14" max="14" width="7.00390625" style="6" customWidth="1"/>
    <col min="15" max="16384" width="9.125" style="6" customWidth="1"/>
  </cols>
  <sheetData>
    <row r="1" spans="1:3" ht="24" customHeight="1">
      <c r="A1" s="198"/>
      <c r="B1" s="199"/>
      <c r="C1" s="200"/>
    </row>
    <row r="2" spans="1:5" ht="42.75" customHeight="1">
      <c r="A2" s="201" t="s">
        <v>20</v>
      </c>
      <c r="B2" s="202"/>
      <c r="C2" s="203"/>
      <c r="D2" s="7"/>
      <c r="E2" s="7"/>
    </row>
    <row r="3" spans="1:5" ht="24.75" customHeight="1">
      <c r="A3" s="204"/>
      <c r="B3" s="202"/>
      <c r="C3" s="203"/>
      <c r="D3" s="8"/>
      <c r="E3" s="8"/>
    </row>
    <row r="4" spans="1:3" s="10" customFormat="1" ht="24.75" customHeight="1">
      <c r="A4" s="21"/>
      <c r="B4" s="9"/>
      <c r="C4" s="22"/>
    </row>
    <row r="5" spans="1:3" s="10" customFormat="1" ht="24.75" customHeight="1">
      <c r="A5" s="21"/>
      <c r="B5" s="9"/>
      <c r="C5" s="22"/>
    </row>
    <row r="6" spans="1:3" s="10" customFormat="1" ht="24.75" customHeight="1">
      <c r="A6" s="21"/>
      <c r="B6" s="9"/>
      <c r="C6" s="22"/>
    </row>
    <row r="7" spans="1:3" s="10" customFormat="1" ht="24.75" customHeight="1">
      <c r="A7" s="21"/>
      <c r="B7" s="9"/>
      <c r="C7" s="22"/>
    </row>
    <row r="8" spans="1:3" s="10" customFormat="1" ht="24.75" customHeight="1">
      <c r="A8" s="21"/>
      <c r="B8" s="9"/>
      <c r="C8" s="22"/>
    </row>
    <row r="9" spans="1:3" ht="22.5">
      <c r="A9" s="21"/>
      <c r="B9" s="9"/>
      <c r="C9" s="22"/>
    </row>
    <row r="10" spans="1:3" ht="22.5">
      <c r="A10" s="21"/>
      <c r="B10" s="9"/>
      <c r="C10" s="22"/>
    </row>
    <row r="11" spans="1:3" ht="22.5">
      <c r="A11" s="21"/>
      <c r="B11" s="9"/>
      <c r="C11" s="22"/>
    </row>
    <row r="12" spans="1:3" ht="22.5">
      <c r="A12" s="21"/>
      <c r="B12" s="9"/>
      <c r="C12" s="22"/>
    </row>
    <row r="13" spans="1:3" ht="22.5">
      <c r="A13" s="21"/>
      <c r="B13" s="9"/>
      <c r="C13" s="22"/>
    </row>
    <row r="14" spans="1:3" ht="22.5">
      <c r="A14" s="21"/>
      <c r="B14" s="9"/>
      <c r="C14" s="22"/>
    </row>
    <row r="15" spans="1:3" ht="22.5">
      <c r="A15" s="21"/>
      <c r="B15" s="9"/>
      <c r="C15" s="22"/>
    </row>
    <row r="16" spans="1:3" ht="22.5">
      <c r="A16" s="21"/>
      <c r="B16" s="9"/>
      <c r="C16" s="22"/>
    </row>
    <row r="17" spans="1:3" ht="22.5">
      <c r="A17" s="21"/>
      <c r="B17" s="9"/>
      <c r="C17" s="22"/>
    </row>
    <row r="18" spans="1:3" ht="18" customHeight="1">
      <c r="A18" s="205" t="s">
        <v>15</v>
      </c>
      <c r="B18" s="206"/>
      <c r="C18" s="207"/>
    </row>
    <row r="19" spans="1:3" ht="31.5" customHeight="1">
      <c r="A19" s="208"/>
      <c r="B19" s="206"/>
      <c r="C19" s="207"/>
    </row>
    <row r="20" spans="1:3" ht="25.5" customHeight="1">
      <c r="A20" s="21"/>
      <c r="B20" s="35" t="str">
        <f>B29</f>
        <v>Bursa</v>
      </c>
      <c r="C20" s="22"/>
    </row>
    <row r="21" spans="1:3" ht="25.5" customHeight="1">
      <c r="A21" s="21"/>
      <c r="B21" s="35"/>
      <c r="C21" s="22"/>
    </row>
    <row r="22" spans="1:3" ht="25.5" customHeight="1">
      <c r="A22" s="21"/>
      <c r="B22" s="35"/>
      <c r="C22" s="22"/>
    </row>
    <row r="23" spans="1:3" ht="25.5" customHeight="1">
      <c r="A23" s="21"/>
      <c r="B23" s="35"/>
      <c r="C23" s="22"/>
    </row>
    <row r="24" spans="1:3" ht="25.5" customHeight="1">
      <c r="A24" s="21"/>
      <c r="B24" s="35"/>
      <c r="C24" s="22"/>
    </row>
    <row r="25" spans="1:3" ht="22.5">
      <c r="A25" s="23"/>
      <c r="B25" s="24"/>
      <c r="C25" s="25"/>
    </row>
    <row r="26" spans="1:3" ht="27.75" customHeight="1">
      <c r="A26" s="26" t="s">
        <v>10</v>
      </c>
      <c r="B26" s="195" t="s">
        <v>17</v>
      </c>
      <c r="C26" s="196"/>
    </row>
    <row r="27" spans="1:3" ht="21" customHeight="1">
      <c r="A27" s="26" t="s">
        <v>11</v>
      </c>
      <c r="B27" s="195" t="s">
        <v>24</v>
      </c>
      <c r="C27" s="197"/>
    </row>
    <row r="28" spans="1:3" ht="21" customHeight="1">
      <c r="A28" s="27" t="s">
        <v>12</v>
      </c>
      <c r="B28" s="195" t="s">
        <v>25</v>
      </c>
      <c r="C28" s="197"/>
    </row>
    <row r="29" spans="1:3" ht="21" customHeight="1">
      <c r="A29" s="26" t="s">
        <v>13</v>
      </c>
      <c r="B29" s="195" t="s">
        <v>21</v>
      </c>
      <c r="C29" s="197"/>
    </row>
    <row r="30" spans="1:3" ht="21" customHeight="1">
      <c r="A30" s="28" t="s">
        <v>14</v>
      </c>
      <c r="B30" s="193">
        <v>41784.42013888889</v>
      </c>
      <c r="C30" s="194"/>
    </row>
    <row r="31" spans="1:3" ht="21" customHeight="1">
      <c r="A31" s="26" t="s">
        <v>22</v>
      </c>
      <c r="B31" s="160">
        <v>13</v>
      </c>
      <c r="C31" s="36"/>
    </row>
    <row r="32" spans="1:3" ht="21" customHeight="1">
      <c r="A32" s="26" t="s">
        <v>23</v>
      </c>
      <c r="B32" s="160">
        <v>4</v>
      </c>
      <c r="C32" s="36"/>
    </row>
    <row r="33" spans="1:3" ht="18.75" thickBot="1">
      <c r="A33" s="29"/>
      <c r="B33" s="30"/>
      <c r="C33" s="31"/>
    </row>
  </sheetData>
  <sheetProtection/>
  <mergeCells count="9">
    <mergeCell ref="B30:C30"/>
    <mergeCell ref="B26:C26"/>
    <mergeCell ref="B27:C27"/>
    <mergeCell ref="A1:C1"/>
    <mergeCell ref="A2:C2"/>
    <mergeCell ref="A3:C3"/>
    <mergeCell ref="A18:C19"/>
    <mergeCell ref="B28:C28"/>
    <mergeCell ref="B29:C29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M435"/>
  <sheetViews>
    <sheetView view="pageBreakPreview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5.125" style="19" customWidth="1"/>
    <col min="2" max="2" width="6.375" style="19" bestFit="1" customWidth="1"/>
    <col min="3" max="3" width="35.375" style="20" customWidth="1"/>
    <col min="4" max="4" width="53.75390625" style="20" customWidth="1"/>
    <col min="5" max="5" width="7.125" style="19" customWidth="1"/>
    <col min="6" max="6" width="15.875" style="92" customWidth="1"/>
    <col min="7" max="7" width="9.125" style="16" customWidth="1"/>
    <col min="8" max="8" width="17.125" style="16" customWidth="1"/>
    <col min="9" max="16384" width="9.125" style="16" customWidth="1"/>
  </cols>
  <sheetData>
    <row r="1" spans="1:6" ht="31.5" customHeight="1">
      <c r="A1" s="210" t="str">
        <f>KAPAK!A2</f>
        <v>Türkiye Atletizm Federasyonu
Bursa Atletizm İl Temsilciliği</v>
      </c>
      <c r="B1" s="211"/>
      <c r="C1" s="211"/>
      <c r="D1" s="211"/>
      <c r="E1" s="211"/>
      <c r="F1" s="211"/>
    </row>
    <row r="2" spans="1:6" ht="30" customHeight="1">
      <c r="A2" s="212" t="str">
        <f>KAPAK!B26</f>
        <v>Yürüyüş Programı 2+1</v>
      </c>
      <c r="B2" s="212"/>
      <c r="C2" s="212"/>
      <c r="D2" s="212"/>
      <c r="E2" s="212"/>
      <c r="F2" s="212"/>
    </row>
    <row r="3" spans="1:6" ht="20.25" customHeight="1">
      <c r="A3" s="213" t="str">
        <f>KAPAK!B29</f>
        <v>Bursa</v>
      </c>
      <c r="B3" s="213"/>
      <c r="C3" s="213"/>
      <c r="D3" s="213"/>
      <c r="E3" s="213"/>
      <c r="F3" s="213"/>
    </row>
    <row r="4" spans="1:6" ht="20.25" customHeight="1">
      <c r="A4" s="209" t="str">
        <f>KAPAK!B28</f>
        <v>GENÇ ERKEKLER</v>
      </c>
      <c r="B4" s="209"/>
      <c r="C4" s="209"/>
      <c r="D4" s="37" t="str">
        <f>KAPAK!B27</f>
        <v>10000 METRE</v>
      </c>
      <c r="E4" s="214">
        <f>KAPAK!B30</f>
        <v>41784.42013888889</v>
      </c>
      <c r="F4" s="214"/>
    </row>
    <row r="5" spans="1:13" s="17" customFormat="1" ht="30" customHeight="1" thickBot="1">
      <c r="A5" s="38" t="s">
        <v>0</v>
      </c>
      <c r="B5" s="38" t="s">
        <v>1</v>
      </c>
      <c r="C5" s="39" t="s">
        <v>3</v>
      </c>
      <c r="D5" s="38" t="s">
        <v>18</v>
      </c>
      <c r="E5" s="38" t="s">
        <v>8</v>
      </c>
      <c r="F5" s="86" t="s">
        <v>2</v>
      </c>
      <c r="I5" s="18"/>
      <c r="J5" s="18"/>
      <c r="K5" s="18"/>
      <c r="L5" s="18"/>
      <c r="M5" s="18"/>
    </row>
    <row r="6" spans="1:6" ht="24.75" customHeight="1">
      <c r="A6" s="40">
        <v>1</v>
      </c>
      <c r="B6" s="129">
        <v>66</v>
      </c>
      <c r="C6" s="119" t="s">
        <v>26</v>
      </c>
      <c r="D6" s="119" t="s">
        <v>29</v>
      </c>
      <c r="E6" s="120" t="s">
        <v>30</v>
      </c>
      <c r="F6" s="121">
        <v>34766</v>
      </c>
    </row>
    <row r="7" spans="1:6" ht="24.75" customHeight="1">
      <c r="A7" s="41">
        <v>2</v>
      </c>
      <c r="B7" s="130">
        <v>67</v>
      </c>
      <c r="C7" s="122" t="s">
        <v>27</v>
      </c>
      <c r="D7" s="122" t="s">
        <v>29</v>
      </c>
      <c r="E7" s="123" t="s">
        <v>31</v>
      </c>
      <c r="F7" s="124">
        <v>35642</v>
      </c>
    </row>
    <row r="8" spans="1:6" ht="24.75" customHeight="1" thickBot="1">
      <c r="A8" s="45">
        <v>3</v>
      </c>
      <c r="B8" s="131">
        <v>68</v>
      </c>
      <c r="C8" s="125" t="s">
        <v>28</v>
      </c>
      <c r="D8" s="125" t="s">
        <v>29</v>
      </c>
      <c r="E8" s="126" t="s">
        <v>31</v>
      </c>
      <c r="F8" s="127">
        <v>35922</v>
      </c>
    </row>
    <row r="9" spans="1:6" ht="24.75" customHeight="1">
      <c r="A9" s="40">
        <v>5</v>
      </c>
      <c r="B9" s="129">
        <v>69</v>
      </c>
      <c r="C9" s="119" t="s">
        <v>32</v>
      </c>
      <c r="D9" s="158" t="s">
        <v>35</v>
      </c>
      <c r="E9" s="120" t="s">
        <v>31</v>
      </c>
      <c r="F9" s="121">
        <v>35300</v>
      </c>
    </row>
    <row r="10" spans="1:6" ht="24.75" customHeight="1">
      <c r="A10" s="41">
        <v>6</v>
      </c>
      <c r="B10" s="130">
        <v>71</v>
      </c>
      <c r="C10" s="122" t="s">
        <v>33</v>
      </c>
      <c r="D10" s="122" t="s">
        <v>35</v>
      </c>
      <c r="E10" s="123" t="s">
        <v>31</v>
      </c>
      <c r="F10" s="124">
        <v>35431</v>
      </c>
    </row>
    <row r="11" spans="1:6" ht="24.75" customHeight="1" thickBot="1">
      <c r="A11" s="45">
        <v>7</v>
      </c>
      <c r="B11" s="131">
        <v>72</v>
      </c>
      <c r="C11" s="125" t="s">
        <v>34</v>
      </c>
      <c r="D11" s="125" t="s">
        <v>35</v>
      </c>
      <c r="E11" s="126" t="s">
        <v>31</v>
      </c>
      <c r="F11" s="127">
        <v>35374</v>
      </c>
    </row>
    <row r="12" spans="1:6" ht="24.75" customHeight="1">
      <c r="A12" s="40">
        <v>8</v>
      </c>
      <c r="B12" s="129">
        <v>73</v>
      </c>
      <c r="C12" s="119" t="s">
        <v>36</v>
      </c>
      <c r="D12" s="119" t="s">
        <v>38</v>
      </c>
      <c r="E12" s="120" t="s">
        <v>31</v>
      </c>
      <c r="F12" s="121">
        <v>34999</v>
      </c>
    </row>
    <row r="13" spans="1:6" ht="24.75" customHeight="1">
      <c r="A13" s="41">
        <v>9</v>
      </c>
      <c r="B13" s="130">
        <v>74</v>
      </c>
      <c r="C13" s="122" t="s">
        <v>37</v>
      </c>
      <c r="D13" s="122" t="s">
        <v>38</v>
      </c>
      <c r="E13" s="123" t="s">
        <v>31</v>
      </c>
      <c r="F13" s="124">
        <v>35289</v>
      </c>
    </row>
    <row r="14" spans="1:6" ht="24.75" customHeight="1" thickBot="1">
      <c r="A14" s="45">
        <v>10</v>
      </c>
      <c r="B14" s="159" t="s">
        <v>39</v>
      </c>
      <c r="C14" s="125"/>
      <c r="D14" s="125"/>
      <c r="E14" s="126"/>
      <c r="F14" s="127"/>
    </row>
    <row r="15" spans="1:6" ht="24.75" customHeight="1">
      <c r="A15" s="40">
        <v>11</v>
      </c>
      <c r="B15" s="129">
        <v>75</v>
      </c>
      <c r="C15" s="119" t="s">
        <v>40</v>
      </c>
      <c r="D15" s="119" t="s">
        <v>43</v>
      </c>
      <c r="E15" s="120" t="s">
        <v>31</v>
      </c>
      <c r="F15" s="121">
        <v>35065</v>
      </c>
    </row>
    <row r="16" spans="1:6" ht="24.75" customHeight="1">
      <c r="A16" s="41">
        <v>12</v>
      </c>
      <c r="B16" s="130">
        <v>76</v>
      </c>
      <c r="C16" s="122" t="s">
        <v>41</v>
      </c>
      <c r="D16" s="122" t="s">
        <v>43</v>
      </c>
      <c r="E16" s="123" t="s">
        <v>31</v>
      </c>
      <c r="F16" s="124">
        <v>35476</v>
      </c>
    </row>
    <row r="17" spans="1:6" ht="24.75" customHeight="1" thickBot="1">
      <c r="A17" s="45">
        <v>13</v>
      </c>
      <c r="B17" s="131">
        <v>78</v>
      </c>
      <c r="C17" s="125" t="s">
        <v>42</v>
      </c>
      <c r="D17" s="125" t="s">
        <v>43</v>
      </c>
      <c r="E17" s="126" t="s">
        <v>31</v>
      </c>
      <c r="F17" s="127">
        <v>35503</v>
      </c>
    </row>
    <row r="18" spans="1:6" ht="24.75" customHeight="1">
      <c r="A18" s="40">
        <v>14</v>
      </c>
      <c r="B18" s="129">
        <v>117</v>
      </c>
      <c r="C18" s="161" t="s">
        <v>47</v>
      </c>
      <c r="D18" s="161" t="s">
        <v>45</v>
      </c>
      <c r="E18" s="162" t="s">
        <v>44</v>
      </c>
      <c r="F18" s="163"/>
    </row>
    <row r="19" spans="1:6" ht="24.75" customHeight="1">
      <c r="A19" s="41">
        <v>15</v>
      </c>
      <c r="B19" s="130">
        <v>116</v>
      </c>
      <c r="C19" s="164" t="s">
        <v>48</v>
      </c>
      <c r="D19" s="164" t="s">
        <v>46</v>
      </c>
      <c r="E19" s="165" t="s">
        <v>44</v>
      </c>
      <c r="F19" s="166">
        <v>35065</v>
      </c>
    </row>
    <row r="20" spans="1:6" ht="24.75" customHeight="1" thickBot="1">
      <c r="A20" s="45">
        <v>16</v>
      </c>
      <c r="B20" s="131"/>
      <c r="C20" s="125"/>
      <c r="D20" s="125"/>
      <c r="E20" s="126"/>
      <c r="F20" s="127"/>
    </row>
    <row r="21" spans="1:6" ht="24.75" customHeight="1">
      <c r="A21" s="40">
        <v>17</v>
      </c>
      <c r="B21" s="129"/>
      <c r="C21" s="119"/>
      <c r="D21" s="119"/>
      <c r="E21" s="120"/>
      <c r="F21" s="121"/>
    </row>
    <row r="22" spans="1:6" ht="24.75" customHeight="1">
      <c r="A22" s="41">
        <v>18</v>
      </c>
      <c r="B22" s="130"/>
      <c r="C22" s="122"/>
      <c r="D22" s="122"/>
      <c r="E22" s="123"/>
      <c r="F22" s="124"/>
    </row>
    <row r="23" spans="1:6" ht="24.75" customHeight="1" thickBot="1">
      <c r="A23" s="45">
        <v>19</v>
      </c>
      <c r="B23" s="131"/>
      <c r="C23" s="125"/>
      <c r="D23" s="125"/>
      <c r="E23" s="126"/>
      <c r="F23" s="127"/>
    </row>
    <row r="24" spans="1:6" ht="24.75" customHeight="1">
      <c r="A24" s="40">
        <v>20</v>
      </c>
      <c r="B24" s="129"/>
      <c r="C24" s="119"/>
      <c r="D24" s="119"/>
      <c r="E24" s="120"/>
      <c r="F24" s="121"/>
    </row>
    <row r="25" spans="1:6" ht="24.75" customHeight="1">
      <c r="A25" s="41">
        <v>21</v>
      </c>
      <c r="B25" s="130"/>
      <c r="C25" s="122"/>
      <c r="D25" s="122"/>
      <c r="E25" s="123"/>
      <c r="F25" s="124"/>
    </row>
    <row r="26" spans="1:6" ht="24.75" customHeight="1" thickBot="1">
      <c r="A26" s="45">
        <v>22</v>
      </c>
      <c r="B26" s="131"/>
      <c r="C26" s="125"/>
      <c r="D26" s="125"/>
      <c r="E26" s="126"/>
      <c r="F26" s="127"/>
    </row>
    <row r="27" spans="1:6" ht="24.75" customHeight="1">
      <c r="A27" s="40">
        <v>23</v>
      </c>
      <c r="B27" s="129"/>
      <c r="C27" s="119"/>
      <c r="D27" s="119"/>
      <c r="E27" s="120"/>
      <c r="F27" s="121"/>
    </row>
    <row r="28" spans="1:6" ht="24.75" customHeight="1">
      <c r="A28" s="41">
        <v>24</v>
      </c>
      <c r="B28" s="130"/>
      <c r="C28" s="122"/>
      <c r="D28" s="122"/>
      <c r="E28" s="123"/>
      <c r="F28" s="124"/>
    </row>
    <row r="29" spans="1:6" ht="24.75" customHeight="1" thickBot="1">
      <c r="A29" s="45">
        <v>25</v>
      </c>
      <c r="B29" s="131"/>
      <c r="C29" s="125"/>
      <c r="D29" s="125"/>
      <c r="E29" s="126"/>
      <c r="F29" s="127"/>
    </row>
    <row r="30" spans="1:6" ht="24.75" customHeight="1">
      <c r="A30" s="40">
        <v>26</v>
      </c>
      <c r="B30" s="129"/>
      <c r="C30" s="119"/>
      <c r="D30" s="119"/>
      <c r="E30" s="120"/>
      <c r="F30" s="121"/>
    </row>
    <row r="31" spans="1:6" ht="24.75" customHeight="1">
      <c r="A31" s="41">
        <v>27</v>
      </c>
      <c r="B31" s="130"/>
      <c r="C31" s="122"/>
      <c r="D31" s="122"/>
      <c r="E31" s="123"/>
      <c r="F31" s="124"/>
    </row>
    <row r="32" spans="1:6" ht="24.75" customHeight="1" thickBot="1">
      <c r="A32" s="45">
        <v>28</v>
      </c>
      <c r="B32" s="131"/>
      <c r="C32" s="125"/>
      <c r="D32" s="125"/>
      <c r="E32" s="126"/>
      <c r="F32" s="127"/>
    </row>
    <row r="33" spans="1:6" ht="24.75" customHeight="1">
      <c r="A33" s="40">
        <v>29</v>
      </c>
      <c r="B33" s="129"/>
      <c r="C33" s="119"/>
      <c r="D33" s="119"/>
      <c r="E33" s="120"/>
      <c r="F33" s="121"/>
    </row>
    <row r="34" spans="1:6" ht="24.75" customHeight="1">
      <c r="A34" s="41">
        <v>30</v>
      </c>
      <c r="B34" s="130"/>
      <c r="C34" s="122"/>
      <c r="D34" s="122"/>
      <c r="E34" s="123"/>
      <c r="F34" s="124"/>
    </row>
    <row r="35" spans="1:6" ht="24.75" customHeight="1" thickBot="1">
      <c r="A35" s="45">
        <v>31</v>
      </c>
      <c r="B35" s="131"/>
      <c r="C35" s="125"/>
      <c r="D35" s="125"/>
      <c r="E35" s="126"/>
      <c r="F35" s="127"/>
    </row>
    <row r="36" spans="1:6" ht="24.75" customHeight="1">
      <c r="A36" s="40">
        <v>32</v>
      </c>
      <c r="B36" s="129"/>
      <c r="C36" s="119"/>
      <c r="D36" s="119"/>
      <c r="E36" s="120"/>
      <c r="F36" s="121"/>
    </row>
    <row r="37" spans="1:6" ht="24.75" customHeight="1">
      <c r="A37" s="41">
        <v>33</v>
      </c>
      <c r="B37" s="130"/>
      <c r="C37" s="122"/>
      <c r="D37" s="122"/>
      <c r="E37" s="123"/>
      <c r="F37" s="124"/>
    </row>
    <row r="38" spans="1:6" ht="24.75" customHeight="1" thickBot="1">
      <c r="A38" s="45">
        <v>34</v>
      </c>
      <c r="B38" s="131"/>
      <c r="C38" s="125"/>
      <c r="D38" s="125"/>
      <c r="E38" s="126"/>
      <c r="F38" s="127"/>
    </row>
    <row r="39" spans="1:6" ht="24.75" customHeight="1">
      <c r="A39" s="40">
        <v>35</v>
      </c>
      <c r="B39" s="129"/>
      <c r="C39" s="119"/>
      <c r="D39" s="119"/>
      <c r="E39" s="120"/>
      <c r="F39" s="121"/>
    </row>
    <row r="40" spans="1:6" ht="24.75" customHeight="1">
      <c r="A40" s="41">
        <v>36</v>
      </c>
      <c r="B40" s="130"/>
      <c r="C40" s="122"/>
      <c r="D40" s="122"/>
      <c r="E40" s="123"/>
      <c r="F40" s="124"/>
    </row>
    <row r="41" spans="1:6" ht="24.75" customHeight="1" thickBot="1">
      <c r="A41" s="45">
        <v>37</v>
      </c>
      <c r="B41" s="131"/>
      <c r="C41" s="125"/>
      <c r="D41" s="125"/>
      <c r="E41" s="126"/>
      <c r="F41" s="127"/>
    </row>
    <row r="42" spans="1:6" ht="24.75" customHeight="1">
      <c r="A42" s="40">
        <v>38</v>
      </c>
      <c r="B42" s="129"/>
      <c r="C42" s="119"/>
      <c r="D42" s="119"/>
      <c r="E42" s="120"/>
      <c r="F42" s="121"/>
    </row>
    <row r="43" spans="1:6" ht="24.75" customHeight="1">
      <c r="A43" s="41">
        <v>39</v>
      </c>
      <c r="B43" s="130"/>
      <c r="C43" s="122"/>
      <c r="D43" s="122"/>
      <c r="E43" s="123"/>
      <c r="F43" s="124"/>
    </row>
    <row r="44" spans="1:6" ht="24.75" customHeight="1" thickBot="1">
      <c r="A44" s="45">
        <v>40</v>
      </c>
      <c r="B44" s="131"/>
      <c r="C44" s="125"/>
      <c r="D44" s="125"/>
      <c r="E44" s="126"/>
      <c r="F44" s="127"/>
    </row>
    <row r="45" spans="1:6" ht="24.75" customHeight="1">
      <c r="A45" s="40">
        <v>41</v>
      </c>
      <c r="B45" s="129"/>
      <c r="C45" s="119"/>
      <c r="D45" s="119"/>
      <c r="E45" s="120"/>
      <c r="F45" s="121"/>
    </row>
    <row r="46" spans="1:6" ht="24.75" customHeight="1">
      <c r="A46" s="41">
        <v>42</v>
      </c>
      <c r="B46" s="130"/>
      <c r="C46" s="122"/>
      <c r="D46" s="122"/>
      <c r="E46" s="123"/>
      <c r="F46" s="124"/>
    </row>
    <row r="47" spans="1:6" ht="24.75" customHeight="1" thickBot="1">
      <c r="A47" s="45">
        <v>43</v>
      </c>
      <c r="B47" s="131"/>
      <c r="C47" s="125"/>
      <c r="D47" s="125"/>
      <c r="E47" s="126"/>
      <c r="F47" s="127"/>
    </row>
    <row r="48" spans="1:6" ht="24.75" customHeight="1">
      <c r="A48" s="40">
        <v>44</v>
      </c>
      <c r="B48" s="129"/>
      <c r="C48" s="119"/>
      <c r="D48" s="119"/>
      <c r="E48" s="120"/>
      <c r="F48" s="121"/>
    </row>
    <row r="49" spans="1:6" ht="24.75" customHeight="1">
      <c r="A49" s="41">
        <v>45</v>
      </c>
      <c r="B49" s="130"/>
      <c r="C49" s="122"/>
      <c r="D49" s="122"/>
      <c r="E49" s="123"/>
      <c r="F49" s="124"/>
    </row>
    <row r="50" spans="1:6" ht="24.75" customHeight="1" thickBot="1">
      <c r="A50" s="45">
        <v>46</v>
      </c>
      <c r="B50" s="131"/>
      <c r="C50" s="125"/>
      <c r="D50" s="125"/>
      <c r="E50" s="126"/>
      <c r="F50" s="127"/>
    </row>
    <row r="51" spans="1:6" ht="24.75" customHeight="1">
      <c r="A51" s="40">
        <v>47</v>
      </c>
      <c r="B51" s="129"/>
      <c r="C51" s="119"/>
      <c r="D51" s="119"/>
      <c r="E51" s="120"/>
      <c r="F51" s="121"/>
    </row>
    <row r="52" spans="1:6" ht="24.75" customHeight="1">
      <c r="A52" s="41">
        <v>48</v>
      </c>
      <c r="B52" s="130"/>
      <c r="C52" s="122"/>
      <c r="D52" s="122"/>
      <c r="E52" s="123"/>
      <c r="F52" s="124"/>
    </row>
    <row r="53" spans="1:6" ht="24.75" customHeight="1" thickBot="1">
      <c r="A53" s="45">
        <v>49</v>
      </c>
      <c r="B53" s="131"/>
      <c r="C53" s="125"/>
      <c r="D53" s="125"/>
      <c r="E53" s="126"/>
      <c r="F53" s="127"/>
    </row>
    <row r="54" spans="1:6" ht="24.75" customHeight="1">
      <c r="A54" s="40">
        <v>50</v>
      </c>
      <c r="B54" s="129"/>
      <c r="C54" s="119"/>
      <c r="D54" s="119"/>
      <c r="E54" s="120"/>
      <c r="F54" s="121"/>
    </row>
    <row r="55" spans="1:6" ht="24.75" customHeight="1">
      <c r="A55" s="41">
        <v>51</v>
      </c>
      <c r="B55" s="130"/>
      <c r="C55" s="122"/>
      <c r="D55" s="122"/>
      <c r="E55" s="123"/>
      <c r="F55" s="124"/>
    </row>
    <row r="56" spans="1:6" ht="24.75" customHeight="1" thickBot="1">
      <c r="A56" s="45">
        <v>52</v>
      </c>
      <c r="B56" s="131"/>
      <c r="C56" s="125"/>
      <c r="D56" s="125"/>
      <c r="E56" s="126"/>
      <c r="F56" s="127"/>
    </row>
    <row r="57" spans="1:6" ht="24.75" customHeight="1">
      <c r="A57" s="40">
        <v>53</v>
      </c>
      <c r="B57" s="129"/>
      <c r="C57" s="119"/>
      <c r="D57" s="119"/>
      <c r="E57" s="120"/>
      <c r="F57" s="121"/>
    </row>
    <row r="58" spans="1:6" ht="24.75" customHeight="1">
      <c r="A58" s="41">
        <v>54</v>
      </c>
      <c r="B58" s="130"/>
      <c r="C58" s="122"/>
      <c r="D58" s="122"/>
      <c r="E58" s="123"/>
      <c r="F58" s="124"/>
    </row>
    <row r="59" spans="1:6" ht="24.75" customHeight="1" thickBot="1">
      <c r="A59" s="45">
        <v>55</v>
      </c>
      <c r="B59" s="131"/>
      <c r="C59" s="125"/>
      <c r="D59" s="125"/>
      <c r="E59" s="126"/>
      <c r="F59" s="127"/>
    </row>
    <row r="60" spans="1:6" ht="24.75" customHeight="1">
      <c r="A60" s="40">
        <v>56</v>
      </c>
      <c r="B60" s="129"/>
      <c r="C60" s="119"/>
      <c r="D60" s="119"/>
      <c r="E60" s="120"/>
      <c r="F60" s="121"/>
    </row>
    <row r="61" spans="1:6" ht="24.75" customHeight="1">
      <c r="A61" s="41">
        <v>57</v>
      </c>
      <c r="B61" s="130"/>
      <c r="C61" s="122"/>
      <c r="D61" s="122"/>
      <c r="E61" s="123"/>
      <c r="F61" s="124"/>
    </row>
    <row r="62" spans="1:6" ht="24.75" customHeight="1" thickBot="1">
      <c r="A62" s="45">
        <v>58</v>
      </c>
      <c r="B62" s="131"/>
      <c r="C62" s="125"/>
      <c r="D62" s="125"/>
      <c r="E62" s="126"/>
      <c r="F62" s="127"/>
    </row>
    <row r="63" spans="1:6" ht="24.75" customHeight="1">
      <c r="A63" s="40">
        <v>59</v>
      </c>
      <c r="B63" s="129"/>
      <c r="C63" s="119"/>
      <c r="D63" s="119"/>
      <c r="E63" s="120"/>
      <c r="F63" s="121"/>
    </row>
    <row r="64" spans="1:6" ht="24.75" customHeight="1">
      <c r="A64" s="41">
        <v>60</v>
      </c>
      <c r="B64" s="130"/>
      <c r="C64" s="122"/>
      <c r="D64" s="122"/>
      <c r="E64" s="123"/>
      <c r="F64" s="124"/>
    </row>
    <row r="65" spans="1:6" ht="24.75" customHeight="1" thickBot="1">
      <c r="A65" s="45">
        <v>61</v>
      </c>
      <c r="B65" s="131"/>
      <c r="C65" s="125"/>
      <c r="D65" s="125"/>
      <c r="E65" s="126"/>
      <c r="F65" s="127"/>
    </row>
    <row r="66" spans="1:6" ht="24.75" customHeight="1">
      <c r="A66" s="40">
        <v>62</v>
      </c>
      <c r="B66" s="129"/>
      <c r="C66" s="119"/>
      <c r="D66" s="119"/>
      <c r="E66" s="120"/>
      <c r="F66" s="121"/>
    </row>
    <row r="67" spans="1:6" ht="24.75" customHeight="1">
      <c r="A67" s="41">
        <v>63</v>
      </c>
      <c r="B67" s="130"/>
      <c r="C67" s="122"/>
      <c r="D67" s="122"/>
      <c r="E67" s="123"/>
      <c r="F67" s="124"/>
    </row>
    <row r="68" spans="1:6" ht="24.75" customHeight="1" thickBot="1">
      <c r="A68" s="45">
        <v>64</v>
      </c>
      <c r="B68" s="131"/>
      <c r="C68" s="125"/>
      <c r="D68" s="125"/>
      <c r="E68" s="126"/>
      <c r="F68" s="127"/>
    </row>
    <row r="69" spans="1:6" ht="24.75" customHeight="1">
      <c r="A69" s="40">
        <v>65</v>
      </c>
      <c r="B69" s="129"/>
      <c r="C69" s="119"/>
      <c r="D69" s="119"/>
      <c r="E69" s="120"/>
      <c r="F69" s="121"/>
    </row>
    <row r="70" spans="1:6" ht="24.75" customHeight="1">
      <c r="A70" s="41">
        <v>66</v>
      </c>
      <c r="B70" s="130"/>
      <c r="C70" s="122"/>
      <c r="D70" s="122"/>
      <c r="E70" s="123"/>
      <c r="F70" s="124"/>
    </row>
    <row r="71" spans="1:6" ht="24.75" customHeight="1" thickBot="1">
      <c r="A71" s="45">
        <v>67</v>
      </c>
      <c r="B71" s="131"/>
      <c r="C71" s="125"/>
      <c r="D71" s="125"/>
      <c r="E71" s="126"/>
      <c r="F71" s="127"/>
    </row>
    <row r="72" spans="1:6" ht="24.75" customHeight="1">
      <c r="A72" s="40">
        <v>68</v>
      </c>
      <c r="B72" s="129"/>
      <c r="C72" s="119"/>
      <c r="D72" s="119"/>
      <c r="E72" s="120"/>
      <c r="F72" s="121"/>
    </row>
    <row r="73" spans="1:6" ht="24.75" customHeight="1">
      <c r="A73" s="41">
        <v>69</v>
      </c>
      <c r="B73" s="130"/>
      <c r="C73" s="122"/>
      <c r="D73" s="122"/>
      <c r="E73" s="123"/>
      <c r="F73" s="124"/>
    </row>
    <row r="74" spans="1:6" ht="24.75" customHeight="1" thickBot="1">
      <c r="A74" s="45">
        <v>70</v>
      </c>
      <c r="B74" s="131"/>
      <c r="C74" s="125"/>
      <c r="D74" s="125"/>
      <c r="E74" s="126"/>
      <c r="F74" s="127"/>
    </row>
    <row r="75" spans="1:6" ht="24.75" customHeight="1">
      <c r="A75" s="40">
        <v>71</v>
      </c>
      <c r="B75" s="129"/>
      <c r="C75" s="119"/>
      <c r="D75" s="119"/>
      <c r="E75" s="120"/>
      <c r="F75" s="121"/>
    </row>
    <row r="76" spans="1:6" ht="24.75" customHeight="1">
      <c r="A76" s="41">
        <v>72</v>
      </c>
      <c r="B76" s="130"/>
      <c r="C76" s="122"/>
      <c r="D76" s="122"/>
      <c r="E76" s="123"/>
      <c r="F76" s="124"/>
    </row>
    <row r="77" spans="1:6" ht="24.75" customHeight="1" thickBot="1">
      <c r="A77" s="45">
        <v>73</v>
      </c>
      <c r="B77" s="131"/>
      <c r="C77" s="125"/>
      <c r="D77" s="125"/>
      <c r="E77" s="126"/>
      <c r="F77" s="127"/>
    </row>
    <row r="78" spans="1:6" ht="24.75" customHeight="1">
      <c r="A78" s="49">
        <v>74</v>
      </c>
      <c r="B78" s="130"/>
      <c r="C78" s="122"/>
      <c r="D78" s="122"/>
      <c r="E78" s="123"/>
      <c r="F78" s="128"/>
    </row>
    <row r="79" spans="1:6" ht="24.75" customHeight="1">
      <c r="A79" s="49">
        <v>75</v>
      </c>
      <c r="B79" s="130"/>
      <c r="C79" s="122"/>
      <c r="D79" s="122"/>
      <c r="E79" s="123"/>
      <c r="F79" s="128"/>
    </row>
    <row r="80" spans="1:6" ht="24.75" customHeight="1">
      <c r="A80" s="49">
        <v>76</v>
      </c>
      <c r="B80" s="130"/>
      <c r="C80" s="122"/>
      <c r="D80" s="122"/>
      <c r="E80" s="123"/>
      <c r="F80" s="128"/>
    </row>
    <row r="81" spans="1:6" ht="24.75" customHeight="1">
      <c r="A81" s="49">
        <v>77</v>
      </c>
      <c r="B81" s="130"/>
      <c r="C81" s="122"/>
      <c r="D81" s="122"/>
      <c r="E81" s="123"/>
      <c r="F81" s="128"/>
    </row>
    <row r="82" spans="1:6" ht="24.75" customHeight="1">
      <c r="A82" s="49">
        <v>78</v>
      </c>
      <c r="B82" s="130"/>
      <c r="C82" s="122"/>
      <c r="D82" s="122"/>
      <c r="E82" s="123"/>
      <c r="F82" s="128"/>
    </row>
    <row r="83" spans="1:6" ht="18" customHeight="1">
      <c r="A83" s="49">
        <v>79</v>
      </c>
      <c r="B83" s="130"/>
      <c r="C83" s="122"/>
      <c r="D83" s="122"/>
      <c r="E83" s="123"/>
      <c r="F83" s="128"/>
    </row>
    <row r="84" spans="1:6" ht="18" customHeight="1" thickBot="1">
      <c r="A84" s="49"/>
      <c r="B84" s="46"/>
      <c r="C84" s="47"/>
      <c r="D84" s="47"/>
      <c r="E84" s="48"/>
      <c r="F84" s="88"/>
    </row>
    <row r="85" spans="1:6" ht="18" customHeight="1">
      <c r="A85" s="49"/>
      <c r="B85" s="50"/>
      <c r="C85" s="51"/>
      <c r="D85" s="51"/>
      <c r="E85" s="52"/>
      <c r="F85" s="89"/>
    </row>
    <row r="86" spans="1:6" ht="18" customHeight="1">
      <c r="A86" s="49"/>
      <c r="B86" s="42"/>
      <c r="C86" s="43"/>
      <c r="D86" s="43"/>
      <c r="E86" s="44"/>
      <c r="F86" s="87"/>
    </row>
    <row r="87" spans="1:6" ht="18" customHeight="1">
      <c r="A87" s="49"/>
      <c r="B87" s="42"/>
      <c r="C87" s="43"/>
      <c r="D87" s="43"/>
      <c r="E87" s="44"/>
      <c r="F87" s="87"/>
    </row>
    <row r="88" spans="1:6" ht="18" customHeight="1" thickBot="1">
      <c r="A88" s="49"/>
      <c r="B88" s="46"/>
      <c r="C88" s="47"/>
      <c r="D88" s="47"/>
      <c r="E88" s="48"/>
      <c r="F88" s="88"/>
    </row>
    <row r="89" spans="1:6" ht="18" customHeight="1">
      <c r="A89" s="49"/>
      <c r="B89" s="50"/>
      <c r="C89" s="51"/>
      <c r="D89" s="51"/>
      <c r="E89" s="52"/>
      <c r="F89" s="89"/>
    </row>
    <row r="90" spans="1:6" ht="18" customHeight="1">
      <c r="A90" s="49"/>
      <c r="B90" s="42"/>
      <c r="C90" s="43"/>
      <c r="D90" s="43"/>
      <c r="E90" s="44"/>
      <c r="F90" s="87"/>
    </row>
    <row r="91" spans="1:6" ht="18" customHeight="1">
      <c r="A91" s="49"/>
      <c r="B91" s="42"/>
      <c r="C91" s="43"/>
      <c r="D91" s="43"/>
      <c r="E91" s="44"/>
      <c r="F91" s="87"/>
    </row>
    <row r="92" spans="1:6" ht="18" customHeight="1" thickBot="1">
      <c r="A92" s="49"/>
      <c r="B92" s="46"/>
      <c r="C92" s="47"/>
      <c r="D92" s="47"/>
      <c r="E92" s="48"/>
      <c r="F92" s="88"/>
    </row>
    <row r="93" spans="1:6" ht="18" customHeight="1">
      <c r="A93" s="49"/>
      <c r="B93" s="50"/>
      <c r="C93" s="51"/>
      <c r="D93" s="51"/>
      <c r="E93" s="52"/>
      <c r="F93" s="89"/>
    </row>
    <row r="94" spans="1:6" ht="18" customHeight="1">
      <c r="A94" s="49"/>
      <c r="B94" s="42"/>
      <c r="C94" s="43"/>
      <c r="D94" s="43"/>
      <c r="E94" s="44"/>
      <c r="F94" s="87"/>
    </row>
    <row r="95" spans="1:6" ht="18" customHeight="1">
      <c r="A95" s="49"/>
      <c r="B95" s="42"/>
      <c r="C95" s="43"/>
      <c r="D95" s="43"/>
      <c r="E95" s="44"/>
      <c r="F95" s="87"/>
    </row>
    <row r="96" spans="1:6" ht="18" customHeight="1" thickBot="1">
      <c r="A96" s="49"/>
      <c r="B96" s="46"/>
      <c r="C96" s="47"/>
      <c r="D96" s="47"/>
      <c r="E96" s="48"/>
      <c r="F96" s="88"/>
    </row>
    <row r="97" spans="1:6" ht="18" customHeight="1">
      <c r="A97" s="49"/>
      <c r="B97" s="50"/>
      <c r="C97" s="51"/>
      <c r="D97" s="51"/>
      <c r="E97" s="52"/>
      <c r="F97" s="89"/>
    </row>
    <row r="98" spans="1:6" ht="18" customHeight="1">
      <c r="A98" s="49"/>
      <c r="B98" s="42"/>
      <c r="C98" s="43"/>
      <c r="D98" s="43"/>
      <c r="E98" s="44"/>
      <c r="F98" s="87"/>
    </row>
    <row r="99" spans="1:6" ht="18" customHeight="1">
      <c r="A99" s="49"/>
      <c r="B99" s="42"/>
      <c r="C99" s="43"/>
      <c r="D99" s="43"/>
      <c r="E99" s="44"/>
      <c r="F99" s="87"/>
    </row>
    <row r="100" spans="1:6" ht="18" customHeight="1" thickBot="1">
      <c r="A100" s="49"/>
      <c r="B100" s="46"/>
      <c r="C100" s="47"/>
      <c r="D100" s="47"/>
      <c r="E100" s="48"/>
      <c r="F100" s="88"/>
    </row>
    <row r="101" spans="1:6" ht="18" customHeight="1">
      <c r="A101" s="53"/>
      <c r="B101" s="50"/>
      <c r="C101" s="51"/>
      <c r="D101" s="51"/>
      <c r="E101" s="52"/>
      <c r="F101" s="89"/>
    </row>
    <row r="102" spans="1:6" ht="18" customHeight="1">
      <c r="A102" s="49"/>
      <c r="B102" s="42"/>
      <c r="C102" s="43"/>
      <c r="D102" s="43"/>
      <c r="E102" s="44"/>
      <c r="F102" s="87"/>
    </row>
    <row r="103" spans="1:6" ht="18" customHeight="1">
      <c r="A103" s="49"/>
      <c r="B103" s="42"/>
      <c r="C103" s="43"/>
      <c r="D103" s="43"/>
      <c r="E103" s="44"/>
      <c r="F103" s="87"/>
    </row>
    <row r="104" spans="1:6" ht="18" customHeight="1" thickBot="1">
      <c r="A104" s="54"/>
      <c r="B104" s="46"/>
      <c r="C104" s="47"/>
      <c r="D104" s="47"/>
      <c r="E104" s="48"/>
      <c r="F104" s="88"/>
    </row>
    <row r="105" spans="1:6" ht="18" customHeight="1">
      <c r="A105" s="53"/>
      <c r="B105" s="50"/>
      <c r="C105" s="51"/>
      <c r="D105" s="51"/>
      <c r="E105" s="52"/>
      <c r="F105" s="89"/>
    </row>
    <row r="106" spans="1:6" ht="18" customHeight="1">
      <c r="A106" s="49"/>
      <c r="B106" s="42"/>
      <c r="C106" s="43"/>
      <c r="D106" s="43"/>
      <c r="E106" s="44"/>
      <c r="F106" s="87"/>
    </row>
    <row r="107" spans="1:6" ht="18" customHeight="1">
      <c r="A107" s="49"/>
      <c r="B107" s="42"/>
      <c r="C107" s="43"/>
      <c r="D107" s="43"/>
      <c r="E107" s="44"/>
      <c r="F107" s="87"/>
    </row>
    <row r="108" spans="1:6" ht="18" customHeight="1" thickBot="1">
      <c r="A108" s="54"/>
      <c r="B108" s="46"/>
      <c r="C108" s="47"/>
      <c r="D108" s="47"/>
      <c r="E108" s="48"/>
      <c r="F108" s="88"/>
    </row>
    <row r="109" spans="1:6" ht="18" customHeight="1">
      <c r="A109" s="53"/>
      <c r="B109" s="50"/>
      <c r="C109" s="51"/>
      <c r="D109" s="51"/>
      <c r="E109" s="52"/>
      <c r="F109" s="89"/>
    </row>
    <row r="110" spans="1:6" ht="18" customHeight="1">
      <c r="A110" s="49"/>
      <c r="B110" s="42"/>
      <c r="C110" s="43"/>
      <c r="D110" s="43"/>
      <c r="E110" s="44"/>
      <c r="F110" s="87"/>
    </row>
    <row r="111" spans="1:6" ht="18" customHeight="1">
      <c r="A111" s="49"/>
      <c r="B111" s="42"/>
      <c r="C111" s="43"/>
      <c r="D111" s="43"/>
      <c r="E111" s="44"/>
      <c r="F111" s="87"/>
    </row>
    <row r="112" spans="1:6" ht="18" customHeight="1" thickBot="1">
      <c r="A112" s="54"/>
      <c r="B112" s="46"/>
      <c r="C112" s="47"/>
      <c r="D112" s="47"/>
      <c r="E112" s="48"/>
      <c r="F112" s="88"/>
    </row>
    <row r="113" spans="1:6" ht="18" customHeight="1">
      <c r="A113" s="53"/>
      <c r="B113" s="50"/>
      <c r="C113" s="51"/>
      <c r="D113" s="51"/>
      <c r="E113" s="52"/>
      <c r="F113" s="89"/>
    </row>
    <row r="114" spans="1:6" ht="18" customHeight="1">
      <c r="A114" s="49"/>
      <c r="B114" s="42"/>
      <c r="C114" s="43"/>
      <c r="D114" s="43"/>
      <c r="E114" s="44"/>
      <c r="F114" s="87"/>
    </row>
    <row r="115" spans="1:6" ht="18" customHeight="1">
      <c r="A115" s="49"/>
      <c r="B115" s="42"/>
      <c r="C115" s="43"/>
      <c r="D115" s="43"/>
      <c r="E115" s="44"/>
      <c r="F115" s="87"/>
    </row>
    <row r="116" spans="1:6" ht="18" customHeight="1" thickBot="1">
      <c r="A116" s="54"/>
      <c r="B116" s="46"/>
      <c r="C116" s="47"/>
      <c r="D116" s="47"/>
      <c r="E116" s="48"/>
      <c r="F116" s="88"/>
    </row>
    <row r="117" spans="1:6" ht="18" customHeight="1">
      <c r="A117" s="53"/>
      <c r="B117" s="50"/>
      <c r="C117" s="51"/>
      <c r="D117" s="51"/>
      <c r="E117" s="52"/>
      <c r="F117" s="89"/>
    </row>
    <row r="118" spans="1:6" ht="18" customHeight="1">
      <c r="A118" s="49"/>
      <c r="B118" s="42"/>
      <c r="C118" s="43"/>
      <c r="D118" s="43"/>
      <c r="E118" s="44"/>
      <c r="F118" s="87"/>
    </row>
    <row r="119" spans="1:6" ht="18" customHeight="1">
      <c r="A119" s="49"/>
      <c r="B119" s="42"/>
      <c r="C119" s="43"/>
      <c r="D119" s="43"/>
      <c r="E119" s="44"/>
      <c r="F119" s="87"/>
    </row>
    <row r="120" spans="1:6" ht="18" customHeight="1" thickBot="1">
      <c r="A120" s="54">
        <v>116</v>
      </c>
      <c r="B120" s="46"/>
      <c r="C120" s="47"/>
      <c r="D120" s="47"/>
      <c r="E120" s="48"/>
      <c r="F120" s="88"/>
    </row>
    <row r="121" spans="1:6" ht="18" customHeight="1">
      <c r="A121" s="53">
        <v>117</v>
      </c>
      <c r="B121" s="50"/>
      <c r="C121" s="51"/>
      <c r="D121" s="51"/>
      <c r="E121" s="52"/>
      <c r="F121" s="89"/>
    </row>
    <row r="122" spans="1:6" ht="18" customHeight="1">
      <c r="A122" s="49">
        <v>118</v>
      </c>
      <c r="B122" s="42"/>
      <c r="C122" s="43"/>
      <c r="D122" s="43"/>
      <c r="E122" s="44"/>
      <c r="F122" s="87"/>
    </row>
    <row r="123" spans="1:6" ht="18" customHeight="1">
      <c r="A123" s="49">
        <v>119</v>
      </c>
      <c r="B123" s="42"/>
      <c r="C123" s="43"/>
      <c r="D123" s="43"/>
      <c r="E123" s="44"/>
      <c r="F123" s="87"/>
    </row>
    <row r="124" spans="1:6" ht="18" customHeight="1" thickBot="1">
      <c r="A124" s="54">
        <v>120</v>
      </c>
      <c r="B124" s="46"/>
      <c r="C124" s="47"/>
      <c r="D124" s="47"/>
      <c r="E124" s="48"/>
      <c r="F124" s="88"/>
    </row>
    <row r="125" spans="1:6" ht="18" customHeight="1">
      <c r="A125" s="53">
        <v>121</v>
      </c>
      <c r="B125" s="50"/>
      <c r="C125" s="51"/>
      <c r="D125" s="51"/>
      <c r="E125" s="52"/>
      <c r="F125" s="89"/>
    </row>
    <row r="126" spans="1:6" ht="18" customHeight="1">
      <c r="A126" s="49">
        <v>122</v>
      </c>
      <c r="B126" s="42"/>
      <c r="C126" s="43"/>
      <c r="D126" s="43"/>
      <c r="E126" s="44"/>
      <c r="F126" s="87"/>
    </row>
    <row r="127" spans="1:6" ht="18" customHeight="1">
      <c r="A127" s="49">
        <v>123</v>
      </c>
      <c r="B127" s="42"/>
      <c r="C127" s="43"/>
      <c r="D127" s="43"/>
      <c r="E127" s="44"/>
      <c r="F127" s="87"/>
    </row>
    <row r="128" spans="1:6" ht="18" customHeight="1" thickBot="1">
      <c r="A128" s="54">
        <v>124</v>
      </c>
      <c r="B128" s="46"/>
      <c r="C128" s="47"/>
      <c r="D128" s="47"/>
      <c r="E128" s="48"/>
      <c r="F128" s="88"/>
    </row>
    <row r="129" spans="1:6" ht="18" customHeight="1">
      <c r="A129" s="53">
        <v>125</v>
      </c>
      <c r="B129" s="50"/>
      <c r="C129" s="51"/>
      <c r="D129" s="51"/>
      <c r="E129" s="52"/>
      <c r="F129" s="89"/>
    </row>
    <row r="130" spans="1:6" ht="18" customHeight="1">
      <c r="A130" s="49">
        <v>126</v>
      </c>
      <c r="B130" s="42"/>
      <c r="C130" s="43"/>
      <c r="D130" s="43"/>
      <c r="E130" s="44"/>
      <c r="F130" s="87"/>
    </row>
    <row r="131" spans="1:6" ht="18" customHeight="1">
      <c r="A131" s="49">
        <v>127</v>
      </c>
      <c r="B131" s="42"/>
      <c r="C131" s="43"/>
      <c r="D131" s="43"/>
      <c r="E131" s="44"/>
      <c r="F131" s="87"/>
    </row>
    <row r="132" spans="1:6" ht="18" customHeight="1" thickBot="1">
      <c r="A132" s="54">
        <v>128</v>
      </c>
      <c r="B132" s="46"/>
      <c r="C132" s="47"/>
      <c r="D132" s="47"/>
      <c r="E132" s="48"/>
      <c r="F132" s="88"/>
    </row>
    <row r="133" spans="1:6" ht="18" customHeight="1">
      <c r="A133" s="53">
        <v>129</v>
      </c>
      <c r="B133" s="50"/>
      <c r="C133" s="51"/>
      <c r="D133" s="51"/>
      <c r="E133" s="52"/>
      <c r="F133" s="89"/>
    </row>
    <row r="134" spans="1:6" ht="18" customHeight="1">
      <c r="A134" s="49">
        <v>130</v>
      </c>
      <c r="B134" s="42"/>
      <c r="C134" s="43"/>
      <c r="D134" s="43"/>
      <c r="E134" s="44"/>
      <c r="F134" s="87"/>
    </row>
    <row r="135" spans="1:6" ht="18" customHeight="1">
      <c r="A135" s="49">
        <v>131</v>
      </c>
      <c r="B135" s="42"/>
      <c r="C135" s="43"/>
      <c r="D135" s="43"/>
      <c r="E135" s="44"/>
      <c r="F135" s="87"/>
    </row>
    <row r="136" spans="1:6" ht="18" customHeight="1" thickBot="1">
      <c r="A136" s="54">
        <v>132</v>
      </c>
      <c r="B136" s="46"/>
      <c r="C136" s="47"/>
      <c r="D136" s="47"/>
      <c r="E136" s="48"/>
      <c r="F136" s="88"/>
    </row>
    <row r="137" spans="1:6" ht="18" customHeight="1">
      <c r="A137" s="53">
        <v>133</v>
      </c>
      <c r="B137" s="50"/>
      <c r="C137" s="51"/>
      <c r="D137" s="51"/>
      <c r="E137" s="52"/>
      <c r="F137" s="89"/>
    </row>
    <row r="138" spans="1:6" ht="18" customHeight="1">
      <c r="A138" s="49">
        <v>134</v>
      </c>
      <c r="B138" s="42"/>
      <c r="C138" s="43"/>
      <c r="D138" s="43"/>
      <c r="E138" s="44"/>
      <c r="F138" s="87"/>
    </row>
    <row r="139" spans="1:6" ht="18" customHeight="1">
      <c r="A139" s="49">
        <v>135</v>
      </c>
      <c r="B139" s="42"/>
      <c r="C139" s="43"/>
      <c r="D139" s="43"/>
      <c r="E139" s="44"/>
      <c r="F139" s="87"/>
    </row>
    <row r="140" spans="1:6" ht="18" customHeight="1" thickBot="1">
      <c r="A140" s="54">
        <v>136</v>
      </c>
      <c r="B140" s="46"/>
      <c r="C140" s="47"/>
      <c r="D140" s="47"/>
      <c r="E140" s="48"/>
      <c r="F140" s="88"/>
    </row>
    <row r="141" spans="1:6" ht="18" customHeight="1">
      <c r="A141" s="53">
        <v>137</v>
      </c>
      <c r="B141" s="50"/>
      <c r="C141" s="51"/>
      <c r="D141" s="51"/>
      <c r="E141" s="52"/>
      <c r="F141" s="89"/>
    </row>
    <row r="142" spans="1:6" ht="18" customHeight="1">
      <c r="A142" s="49">
        <v>138</v>
      </c>
      <c r="B142" s="42"/>
      <c r="C142" s="43"/>
      <c r="D142" s="43"/>
      <c r="E142" s="44"/>
      <c r="F142" s="87"/>
    </row>
    <row r="143" spans="1:6" ht="18" customHeight="1">
      <c r="A143" s="49">
        <v>139</v>
      </c>
      <c r="B143" s="42"/>
      <c r="C143" s="43"/>
      <c r="D143" s="43"/>
      <c r="E143" s="44"/>
      <c r="F143" s="87"/>
    </row>
    <row r="144" spans="1:6" ht="18" customHeight="1" thickBot="1">
      <c r="A144" s="54">
        <v>140</v>
      </c>
      <c r="B144" s="46"/>
      <c r="C144" s="47"/>
      <c r="D144" s="47"/>
      <c r="E144" s="48"/>
      <c r="F144" s="88"/>
    </row>
    <row r="145" spans="1:6" ht="18" customHeight="1">
      <c r="A145" s="53">
        <v>141</v>
      </c>
      <c r="B145" s="50"/>
      <c r="C145" s="51"/>
      <c r="D145" s="51"/>
      <c r="E145" s="52"/>
      <c r="F145" s="89"/>
    </row>
    <row r="146" spans="1:6" ht="18" customHeight="1">
      <c r="A146" s="49">
        <v>142</v>
      </c>
      <c r="B146" s="42"/>
      <c r="C146" s="43"/>
      <c r="D146" s="43"/>
      <c r="E146" s="44"/>
      <c r="F146" s="87"/>
    </row>
    <row r="147" spans="1:6" ht="18" customHeight="1">
      <c r="A147" s="49">
        <v>143</v>
      </c>
      <c r="B147" s="42"/>
      <c r="C147" s="43"/>
      <c r="D147" s="43"/>
      <c r="E147" s="44"/>
      <c r="F147" s="87"/>
    </row>
    <row r="148" spans="1:6" ht="18" customHeight="1" thickBot="1">
      <c r="A148" s="54">
        <v>144</v>
      </c>
      <c r="B148" s="46"/>
      <c r="C148" s="47"/>
      <c r="D148" s="47"/>
      <c r="E148" s="48"/>
      <c r="F148" s="88"/>
    </row>
    <row r="149" spans="1:6" ht="18" customHeight="1">
      <c r="A149" s="53">
        <v>145</v>
      </c>
      <c r="B149" s="50"/>
      <c r="C149" s="51"/>
      <c r="D149" s="51"/>
      <c r="E149" s="52"/>
      <c r="F149" s="89"/>
    </row>
    <row r="150" spans="1:6" ht="18" customHeight="1">
      <c r="A150" s="49">
        <v>146</v>
      </c>
      <c r="B150" s="42"/>
      <c r="C150" s="43"/>
      <c r="D150" s="43"/>
      <c r="E150" s="44"/>
      <c r="F150" s="87"/>
    </row>
    <row r="151" spans="1:6" ht="18" customHeight="1">
      <c r="A151" s="49">
        <v>147</v>
      </c>
      <c r="B151" s="42"/>
      <c r="C151" s="43"/>
      <c r="D151" s="43"/>
      <c r="E151" s="44"/>
      <c r="F151" s="87"/>
    </row>
    <row r="152" spans="1:6" ht="18" customHeight="1" thickBot="1">
      <c r="A152" s="54">
        <v>148</v>
      </c>
      <c r="B152" s="46"/>
      <c r="C152" s="47"/>
      <c r="D152" s="47"/>
      <c r="E152" s="48"/>
      <c r="F152" s="88"/>
    </row>
    <row r="153" spans="1:6" ht="18" customHeight="1">
      <c r="A153" s="53">
        <v>149</v>
      </c>
      <c r="B153" s="50"/>
      <c r="C153" s="51"/>
      <c r="D153" s="51"/>
      <c r="E153" s="52"/>
      <c r="F153" s="89"/>
    </row>
    <row r="154" spans="1:6" ht="18" customHeight="1">
      <c r="A154" s="49">
        <v>150</v>
      </c>
      <c r="B154" s="42"/>
      <c r="C154" s="43"/>
      <c r="D154" s="43"/>
      <c r="E154" s="44"/>
      <c r="F154" s="87"/>
    </row>
    <row r="155" spans="1:6" ht="18" customHeight="1">
      <c r="A155" s="49">
        <v>151</v>
      </c>
      <c r="B155" s="42"/>
      <c r="C155" s="43"/>
      <c r="D155" s="43"/>
      <c r="E155" s="44"/>
      <c r="F155" s="87"/>
    </row>
    <row r="156" spans="1:6" ht="18" customHeight="1" thickBot="1">
      <c r="A156" s="54">
        <v>152</v>
      </c>
      <c r="B156" s="46"/>
      <c r="C156" s="47"/>
      <c r="D156" s="47"/>
      <c r="E156" s="48"/>
      <c r="F156" s="88"/>
    </row>
    <row r="157" spans="1:6" ht="18" customHeight="1">
      <c r="A157" s="53">
        <v>153</v>
      </c>
      <c r="B157" s="50"/>
      <c r="C157" s="51"/>
      <c r="D157" s="51"/>
      <c r="E157" s="52"/>
      <c r="F157" s="89"/>
    </row>
    <row r="158" spans="1:6" ht="18" customHeight="1">
      <c r="A158" s="49">
        <v>154</v>
      </c>
      <c r="B158" s="42"/>
      <c r="C158" s="43"/>
      <c r="D158" s="43"/>
      <c r="E158" s="44"/>
      <c r="F158" s="87"/>
    </row>
    <row r="159" spans="1:6" ht="18" customHeight="1">
      <c r="A159" s="49">
        <v>155</v>
      </c>
      <c r="B159" s="42"/>
      <c r="C159" s="43"/>
      <c r="D159" s="43"/>
      <c r="E159" s="44"/>
      <c r="F159" s="87"/>
    </row>
    <row r="160" spans="1:6" ht="18" customHeight="1" thickBot="1">
      <c r="A160" s="54">
        <v>156</v>
      </c>
      <c r="B160" s="46"/>
      <c r="C160" s="47"/>
      <c r="D160" s="47"/>
      <c r="E160" s="48"/>
      <c r="F160" s="88"/>
    </row>
    <row r="161" spans="1:6" ht="18" customHeight="1">
      <c r="A161" s="53">
        <v>157</v>
      </c>
      <c r="B161" s="50"/>
      <c r="C161" s="51"/>
      <c r="D161" s="51"/>
      <c r="E161" s="52"/>
      <c r="F161" s="89"/>
    </row>
    <row r="162" spans="1:6" ht="18" customHeight="1">
      <c r="A162" s="49">
        <v>158</v>
      </c>
      <c r="B162" s="42"/>
      <c r="C162" s="43"/>
      <c r="D162" s="43"/>
      <c r="E162" s="44"/>
      <c r="F162" s="87"/>
    </row>
    <row r="163" spans="1:6" ht="18" customHeight="1">
      <c r="A163" s="49">
        <v>159</v>
      </c>
      <c r="B163" s="42"/>
      <c r="C163" s="43"/>
      <c r="D163" s="43"/>
      <c r="E163" s="44"/>
      <c r="F163" s="87"/>
    </row>
    <row r="164" spans="1:6" ht="18" customHeight="1" thickBot="1">
      <c r="A164" s="54">
        <v>160</v>
      </c>
      <c r="B164" s="46"/>
      <c r="C164" s="47"/>
      <c r="D164" s="47"/>
      <c r="E164" s="48"/>
      <c r="F164" s="88"/>
    </row>
    <row r="165" spans="1:6" ht="18" customHeight="1">
      <c r="A165" s="53">
        <v>161</v>
      </c>
      <c r="B165" s="50"/>
      <c r="C165" s="51"/>
      <c r="D165" s="51"/>
      <c r="E165" s="52"/>
      <c r="F165" s="89"/>
    </row>
    <row r="166" spans="1:6" ht="18" customHeight="1">
      <c r="A166" s="49">
        <v>162</v>
      </c>
      <c r="B166" s="42"/>
      <c r="C166" s="43"/>
      <c r="D166" s="43"/>
      <c r="E166" s="44"/>
      <c r="F166" s="87"/>
    </row>
    <row r="167" spans="1:6" ht="18" customHeight="1">
      <c r="A167" s="49">
        <v>163</v>
      </c>
      <c r="B167" s="42"/>
      <c r="C167" s="43"/>
      <c r="D167" s="43"/>
      <c r="E167" s="44"/>
      <c r="F167" s="87"/>
    </row>
    <row r="168" spans="1:6" ht="18" customHeight="1" thickBot="1">
      <c r="A168" s="54">
        <v>164</v>
      </c>
      <c r="B168" s="46"/>
      <c r="C168" s="47"/>
      <c r="D168" s="47"/>
      <c r="E168" s="48"/>
      <c r="F168" s="88"/>
    </row>
    <row r="169" spans="1:6" ht="18" customHeight="1">
      <c r="A169" s="53">
        <v>165</v>
      </c>
      <c r="B169" s="50"/>
      <c r="C169" s="51"/>
      <c r="D169" s="51"/>
      <c r="E169" s="52"/>
      <c r="F169" s="89"/>
    </row>
    <row r="170" spans="1:6" ht="18" customHeight="1">
      <c r="A170" s="49">
        <v>166</v>
      </c>
      <c r="B170" s="42"/>
      <c r="C170" s="43"/>
      <c r="D170" s="43"/>
      <c r="E170" s="44"/>
      <c r="F170" s="87"/>
    </row>
    <row r="171" spans="1:6" ht="18" customHeight="1">
      <c r="A171" s="49">
        <v>167</v>
      </c>
      <c r="B171" s="42"/>
      <c r="C171" s="43"/>
      <c r="D171" s="43"/>
      <c r="E171" s="44"/>
      <c r="F171" s="87"/>
    </row>
    <row r="172" spans="1:6" ht="18" customHeight="1" thickBot="1">
      <c r="A172" s="54">
        <v>168</v>
      </c>
      <c r="B172" s="46"/>
      <c r="C172" s="47"/>
      <c r="D172" s="47"/>
      <c r="E172" s="48"/>
      <c r="F172" s="88"/>
    </row>
    <row r="173" spans="1:6" ht="18" customHeight="1">
      <c r="A173" s="53">
        <v>169</v>
      </c>
      <c r="B173" s="50"/>
      <c r="C173" s="51"/>
      <c r="D173" s="51"/>
      <c r="E173" s="52"/>
      <c r="F173" s="89"/>
    </row>
    <row r="174" spans="1:6" ht="18" customHeight="1">
      <c r="A174" s="49">
        <v>170</v>
      </c>
      <c r="B174" s="42"/>
      <c r="C174" s="43"/>
      <c r="D174" s="43"/>
      <c r="E174" s="44"/>
      <c r="F174" s="87"/>
    </row>
    <row r="175" spans="1:6" ht="18" customHeight="1">
      <c r="A175" s="49">
        <v>171</v>
      </c>
      <c r="B175" s="42"/>
      <c r="C175" s="43"/>
      <c r="D175" s="43"/>
      <c r="E175" s="44"/>
      <c r="F175" s="87"/>
    </row>
    <row r="176" spans="1:6" ht="18" customHeight="1" thickBot="1">
      <c r="A176" s="54">
        <v>172</v>
      </c>
      <c r="B176" s="46"/>
      <c r="C176" s="47"/>
      <c r="D176" s="47"/>
      <c r="E176" s="48"/>
      <c r="F176" s="88"/>
    </row>
    <row r="177" spans="1:6" ht="18" customHeight="1">
      <c r="A177" s="53">
        <v>173</v>
      </c>
      <c r="B177" s="50"/>
      <c r="C177" s="51"/>
      <c r="D177" s="51"/>
      <c r="E177" s="52"/>
      <c r="F177" s="89"/>
    </row>
    <row r="178" spans="1:6" ht="18" customHeight="1">
      <c r="A178" s="49">
        <v>174</v>
      </c>
      <c r="B178" s="42"/>
      <c r="C178" s="43"/>
      <c r="D178" s="43"/>
      <c r="E178" s="44"/>
      <c r="F178" s="87"/>
    </row>
    <row r="179" spans="1:6" ht="18" customHeight="1">
      <c r="A179" s="49">
        <v>175</v>
      </c>
      <c r="B179" s="42"/>
      <c r="C179" s="43"/>
      <c r="D179" s="43"/>
      <c r="E179" s="44"/>
      <c r="F179" s="87"/>
    </row>
    <row r="180" spans="1:6" ht="18" customHeight="1" thickBot="1">
      <c r="A180" s="54">
        <v>176</v>
      </c>
      <c r="B180" s="46"/>
      <c r="C180" s="47"/>
      <c r="D180" s="47"/>
      <c r="E180" s="48"/>
      <c r="F180" s="88"/>
    </row>
    <row r="181" spans="1:6" ht="18" customHeight="1">
      <c r="A181" s="53">
        <v>177</v>
      </c>
      <c r="B181" s="50"/>
      <c r="C181" s="51"/>
      <c r="D181" s="51"/>
      <c r="E181" s="52"/>
      <c r="F181" s="89"/>
    </row>
    <row r="182" spans="1:6" ht="18" customHeight="1">
      <c r="A182" s="49">
        <v>178</v>
      </c>
      <c r="B182" s="42"/>
      <c r="C182" s="43"/>
      <c r="D182" s="43"/>
      <c r="E182" s="44"/>
      <c r="F182" s="87"/>
    </row>
    <row r="183" spans="1:6" ht="18" customHeight="1">
      <c r="A183" s="49">
        <v>179</v>
      </c>
      <c r="B183" s="42"/>
      <c r="C183" s="43"/>
      <c r="D183" s="43"/>
      <c r="E183" s="44"/>
      <c r="F183" s="87"/>
    </row>
    <row r="184" spans="1:6" ht="18" customHeight="1" thickBot="1">
      <c r="A184" s="54">
        <v>180</v>
      </c>
      <c r="B184" s="46"/>
      <c r="C184" s="47"/>
      <c r="D184" s="47"/>
      <c r="E184" s="48"/>
      <c r="F184" s="88"/>
    </row>
    <row r="185" spans="1:6" ht="18" customHeight="1">
      <c r="A185" s="53">
        <v>181</v>
      </c>
      <c r="B185" s="50"/>
      <c r="C185" s="51"/>
      <c r="D185" s="51"/>
      <c r="E185" s="52"/>
      <c r="F185" s="89"/>
    </row>
    <row r="186" spans="1:6" ht="18" customHeight="1">
      <c r="A186" s="49">
        <v>182</v>
      </c>
      <c r="B186" s="42"/>
      <c r="C186" s="43"/>
      <c r="D186" s="43"/>
      <c r="E186" s="44"/>
      <c r="F186" s="87"/>
    </row>
    <row r="187" spans="1:6" ht="18" customHeight="1">
      <c r="A187" s="49">
        <v>183</v>
      </c>
      <c r="B187" s="42"/>
      <c r="C187" s="43"/>
      <c r="D187" s="43"/>
      <c r="E187" s="44"/>
      <c r="F187" s="87"/>
    </row>
    <row r="188" spans="1:6" ht="18" customHeight="1" thickBot="1">
      <c r="A188" s="54">
        <v>184</v>
      </c>
      <c r="B188" s="46"/>
      <c r="C188" s="47"/>
      <c r="D188" s="47"/>
      <c r="E188" s="48"/>
      <c r="F188" s="88"/>
    </row>
    <row r="189" spans="1:6" ht="18" customHeight="1">
      <c r="A189" s="53">
        <v>185</v>
      </c>
      <c r="B189" s="50"/>
      <c r="C189" s="51"/>
      <c r="D189" s="51"/>
      <c r="E189" s="52"/>
      <c r="F189" s="89"/>
    </row>
    <row r="190" spans="1:6" ht="18" customHeight="1">
      <c r="A190" s="49">
        <v>186</v>
      </c>
      <c r="B190" s="42"/>
      <c r="C190" s="43"/>
      <c r="D190" s="43"/>
      <c r="E190" s="44"/>
      <c r="F190" s="87"/>
    </row>
    <row r="191" spans="1:6" ht="18" customHeight="1">
      <c r="A191" s="49">
        <v>187</v>
      </c>
      <c r="B191" s="42"/>
      <c r="C191" s="43"/>
      <c r="D191" s="43"/>
      <c r="E191" s="44"/>
      <c r="F191" s="87"/>
    </row>
    <row r="192" spans="1:6" ht="18" customHeight="1">
      <c r="A192" s="49">
        <v>188</v>
      </c>
      <c r="B192" s="42"/>
      <c r="C192" s="43"/>
      <c r="D192" s="43"/>
      <c r="E192" s="42"/>
      <c r="F192" s="87"/>
    </row>
    <row r="193" spans="1:6" ht="18" customHeight="1">
      <c r="A193" s="49">
        <v>189</v>
      </c>
      <c r="B193" s="42"/>
      <c r="C193" s="43"/>
      <c r="D193" s="43"/>
      <c r="E193" s="42"/>
      <c r="F193" s="87"/>
    </row>
    <row r="194" spans="1:6" ht="18" customHeight="1">
      <c r="A194" s="49">
        <v>190</v>
      </c>
      <c r="B194" s="42"/>
      <c r="C194" s="43"/>
      <c r="D194" s="43"/>
      <c r="E194" s="42"/>
      <c r="F194" s="87"/>
    </row>
    <row r="195" spans="1:6" ht="18" customHeight="1">
      <c r="A195" s="49">
        <v>191</v>
      </c>
      <c r="B195" s="42"/>
      <c r="C195" s="43"/>
      <c r="D195" s="43"/>
      <c r="E195" s="42"/>
      <c r="F195" s="87"/>
    </row>
    <row r="196" spans="1:6" ht="18" customHeight="1">
      <c r="A196" s="49">
        <v>192</v>
      </c>
      <c r="B196" s="42"/>
      <c r="C196" s="43"/>
      <c r="D196" s="43"/>
      <c r="E196" s="42"/>
      <c r="F196" s="87"/>
    </row>
    <row r="197" spans="1:6" ht="18" customHeight="1">
      <c r="A197" s="49">
        <v>193</v>
      </c>
      <c r="B197" s="42"/>
      <c r="C197" s="43"/>
      <c r="D197" s="43"/>
      <c r="E197" s="42"/>
      <c r="F197" s="87"/>
    </row>
    <row r="198" spans="1:6" ht="18" customHeight="1">
      <c r="A198" s="49">
        <v>194</v>
      </c>
      <c r="B198" s="42"/>
      <c r="C198" s="43"/>
      <c r="D198" s="43"/>
      <c r="E198" s="42"/>
      <c r="F198" s="87"/>
    </row>
    <row r="199" spans="1:6" ht="18" customHeight="1">
      <c r="A199" s="49">
        <v>195</v>
      </c>
      <c r="B199" s="42"/>
      <c r="C199" s="43"/>
      <c r="D199" s="43"/>
      <c r="E199" s="42"/>
      <c r="F199" s="87"/>
    </row>
    <row r="200" spans="1:6" ht="18" customHeight="1">
      <c r="A200" s="49">
        <v>196</v>
      </c>
      <c r="B200" s="42"/>
      <c r="C200" s="43"/>
      <c r="D200" s="43"/>
      <c r="E200" s="42"/>
      <c r="F200" s="87"/>
    </row>
    <row r="201" spans="1:6" ht="18" customHeight="1">
      <c r="A201" s="49">
        <v>197</v>
      </c>
      <c r="B201" s="42"/>
      <c r="C201" s="43"/>
      <c r="D201" s="43"/>
      <c r="E201" s="42"/>
      <c r="F201" s="87"/>
    </row>
    <row r="202" spans="1:6" ht="18" customHeight="1">
      <c r="A202" s="49">
        <v>198</v>
      </c>
      <c r="B202" s="42"/>
      <c r="C202" s="43"/>
      <c r="D202" s="43"/>
      <c r="E202" s="42"/>
      <c r="F202" s="87"/>
    </row>
    <row r="203" spans="1:6" ht="18" customHeight="1">
      <c r="A203" s="49">
        <v>199</v>
      </c>
      <c r="B203" s="42"/>
      <c r="C203" s="43"/>
      <c r="D203" s="43"/>
      <c r="E203" s="42"/>
      <c r="F203" s="87"/>
    </row>
    <row r="204" spans="1:6" ht="18" customHeight="1">
      <c r="A204" s="49">
        <v>200</v>
      </c>
      <c r="B204" s="42"/>
      <c r="C204" s="43"/>
      <c r="D204" s="43"/>
      <c r="E204" s="42"/>
      <c r="F204" s="87"/>
    </row>
    <row r="205" spans="1:6" ht="18" customHeight="1">
      <c r="A205" s="49">
        <v>201</v>
      </c>
      <c r="B205" s="42"/>
      <c r="C205" s="43"/>
      <c r="D205" s="43"/>
      <c r="E205" s="42"/>
      <c r="F205" s="87"/>
    </row>
    <row r="206" spans="1:6" ht="18" customHeight="1">
      <c r="A206" s="49">
        <v>202</v>
      </c>
      <c r="B206" s="42"/>
      <c r="C206" s="43"/>
      <c r="D206" s="43"/>
      <c r="E206" s="42"/>
      <c r="F206" s="87"/>
    </row>
    <row r="207" spans="1:6" ht="18" customHeight="1">
      <c r="A207" s="49">
        <v>203</v>
      </c>
      <c r="B207" s="42"/>
      <c r="C207" s="43"/>
      <c r="D207" s="43"/>
      <c r="E207" s="42"/>
      <c r="F207" s="87"/>
    </row>
    <row r="208" spans="1:6" ht="18" customHeight="1">
      <c r="A208" s="49">
        <v>204</v>
      </c>
      <c r="B208" s="42"/>
      <c r="C208" s="43"/>
      <c r="D208" s="43"/>
      <c r="E208" s="42"/>
      <c r="F208" s="87"/>
    </row>
    <row r="209" spans="1:6" ht="18" customHeight="1">
      <c r="A209" s="49">
        <v>205</v>
      </c>
      <c r="B209" s="42"/>
      <c r="C209" s="43"/>
      <c r="D209" s="43"/>
      <c r="E209" s="42"/>
      <c r="F209" s="87"/>
    </row>
    <row r="210" spans="1:6" ht="18" customHeight="1">
      <c r="A210" s="49">
        <v>206</v>
      </c>
      <c r="B210" s="42"/>
      <c r="C210" s="43"/>
      <c r="D210" s="43"/>
      <c r="E210" s="42"/>
      <c r="F210" s="87"/>
    </row>
    <row r="211" spans="1:6" ht="18" customHeight="1">
      <c r="A211" s="49">
        <v>207</v>
      </c>
      <c r="B211" s="42"/>
      <c r="C211" s="43"/>
      <c r="D211" s="43"/>
      <c r="E211" s="42"/>
      <c r="F211" s="87"/>
    </row>
    <row r="212" spans="1:6" ht="18" customHeight="1">
      <c r="A212" s="49">
        <v>208</v>
      </c>
      <c r="B212" s="42"/>
      <c r="C212" s="43"/>
      <c r="D212" s="43"/>
      <c r="E212" s="42"/>
      <c r="F212" s="87"/>
    </row>
    <row r="213" spans="1:6" ht="18" customHeight="1">
      <c r="A213" s="49">
        <v>209</v>
      </c>
      <c r="B213" s="42"/>
      <c r="C213" s="43"/>
      <c r="D213" s="43"/>
      <c r="E213" s="42"/>
      <c r="F213" s="87"/>
    </row>
    <row r="214" spans="1:6" ht="18" customHeight="1">
      <c r="A214" s="49">
        <v>210</v>
      </c>
      <c r="B214" s="42"/>
      <c r="C214" s="43"/>
      <c r="D214" s="43"/>
      <c r="E214" s="42"/>
      <c r="F214" s="87"/>
    </row>
    <row r="215" spans="1:6" ht="18" customHeight="1">
      <c r="A215" s="49">
        <v>211</v>
      </c>
      <c r="B215" s="42"/>
      <c r="C215" s="43"/>
      <c r="D215" s="43"/>
      <c r="E215" s="42"/>
      <c r="F215" s="87"/>
    </row>
    <row r="216" spans="1:6" ht="18" customHeight="1">
      <c r="A216" s="49">
        <v>212</v>
      </c>
      <c r="B216" s="42"/>
      <c r="C216" s="43"/>
      <c r="D216" s="43"/>
      <c r="E216" s="42"/>
      <c r="F216" s="87"/>
    </row>
    <row r="217" spans="1:6" ht="18" customHeight="1">
      <c r="A217" s="49">
        <v>213</v>
      </c>
      <c r="B217" s="42"/>
      <c r="C217" s="43"/>
      <c r="D217" s="43"/>
      <c r="E217" s="42"/>
      <c r="F217" s="87"/>
    </row>
    <row r="218" spans="1:6" ht="18" customHeight="1">
      <c r="A218" s="49">
        <v>214</v>
      </c>
      <c r="B218" s="42"/>
      <c r="C218" s="43"/>
      <c r="D218" s="43"/>
      <c r="E218" s="42"/>
      <c r="F218" s="87"/>
    </row>
    <row r="219" spans="1:6" ht="18" customHeight="1">
      <c r="A219" s="49">
        <v>215</v>
      </c>
      <c r="B219" s="42"/>
      <c r="C219" s="43"/>
      <c r="D219" s="43"/>
      <c r="E219" s="42"/>
      <c r="F219" s="87"/>
    </row>
    <row r="220" spans="1:6" ht="18" customHeight="1">
      <c r="A220" s="49">
        <v>216</v>
      </c>
      <c r="B220" s="42"/>
      <c r="C220" s="43"/>
      <c r="D220" s="43"/>
      <c r="E220" s="42"/>
      <c r="F220" s="87"/>
    </row>
    <row r="221" spans="1:6" ht="18" customHeight="1">
      <c r="A221" s="49">
        <v>217</v>
      </c>
      <c r="B221" s="42"/>
      <c r="C221" s="43"/>
      <c r="D221" s="43"/>
      <c r="E221" s="42"/>
      <c r="F221" s="87"/>
    </row>
    <row r="222" spans="1:6" ht="18" customHeight="1">
      <c r="A222" s="49">
        <v>218</v>
      </c>
      <c r="B222" s="42"/>
      <c r="C222" s="43"/>
      <c r="D222" s="43"/>
      <c r="E222" s="42"/>
      <c r="F222" s="87"/>
    </row>
    <row r="223" spans="1:6" ht="18" customHeight="1">
      <c r="A223" s="49">
        <v>219</v>
      </c>
      <c r="B223" s="42"/>
      <c r="C223" s="43"/>
      <c r="D223" s="43"/>
      <c r="E223" s="42"/>
      <c r="F223" s="87"/>
    </row>
    <row r="224" spans="1:6" ht="18" customHeight="1">
      <c r="A224" s="49">
        <v>220</v>
      </c>
      <c r="B224" s="42"/>
      <c r="C224" s="43"/>
      <c r="D224" s="43"/>
      <c r="E224" s="42"/>
      <c r="F224" s="87"/>
    </row>
    <row r="225" spans="1:6" ht="18" customHeight="1">
      <c r="A225" s="49">
        <v>221</v>
      </c>
      <c r="B225" s="42"/>
      <c r="C225" s="43"/>
      <c r="D225" s="43"/>
      <c r="E225" s="42"/>
      <c r="F225" s="87"/>
    </row>
    <row r="226" spans="1:6" ht="18" customHeight="1">
      <c r="A226" s="49">
        <v>222</v>
      </c>
      <c r="B226" s="42"/>
      <c r="C226" s="43"/>
      <c r="D226" s="43"/>
      <c r="E226" s="42"/>
      <c r="F226" s="87"/>
    </row>
    <row r="227" spans="1:6" ht="18" customHeight="1">
      <c r="A227" s="49">
        <v>223</v>
      </c>
      <c r="B227" s="42"/>
      <c r="C227" s="43"/>
      <c r="D227" s="43"/>
      <c r="E227" s="42"/>
      <c r="F227" s="87"/>
    </row>
    <row r="228" spans="1:6" ht="18" customHeight="1">
      <c r="A228" s="49">
        <v>224</v>
      </c>
      <c r="B228" s="42"/>
      <c r="C228" s="43"/>
      <c r="D228" s="43"/>
      <c r="E228" s="42"/>
      <c r="F228" s="87"/>
    </row>
    <row r="229" spans="1:6" ht="18" customHeight="1">
      <c r="A229" s="49">
        <v>225</v>
      </c>
      <c r="B229" s="42"/>
      <c r="C229" s="43"/>
      <c r="D229" s="43"/>
      <c r="E229" s="42"/>
      <c r="F229" s="87"/>
    </row>
    <row r="230" spans="1:6" ht="18" customHeight="1">
      <c r="A230" s="49">
        <v>226</v>
      </c>
      <c r="B230" s="42"/>
      <c r="C230" s="43"/>
      <c r="D230" s="43"/>
      <c r="E230" s="42"/>
      <c r="F230" s="87"/>
    </row>
    <row r="231" spans="1:6" ht="18" customHeight="1">
      <c r="A231" s="49">
        <v>227</v>
      </c>
      <c r="B231" s="42"/>
      <c r="C231" s="43"/>
      <c r="D231" s="43"/>
      <c r="E231" s="42"/>
      <c r="F231" s="87"/>
    </row>
    <row r="232" spans="1:6" ht="18" customHeight="1">
      <c r="A232" s="49">
        <v>228</v>
      </c>
      <c r="B232" s="42"/>
      <c r="C232" s="43"/>
      <c r="D232" s="43"/>
      <c r="E232" s="42"/>
      <c r="F232" s="87"/>
    </row>
    <row r="233" spans="1:6" ht="18" customHeight="1">
      <c r="A233" s="49">
        <v>229</v>
      </c>
      <c r="B233" s="42"/>
      <c r="C233" s="43"/>
      <c r="D233" s="43"/>
      <c r="E233" s="42"/>
      <c r="F233" s="87"/>
    </row>
    <row r="234" spans="1:6" ht="18" customHeight="1">
      <c r="A234" s="49">
        <v>230</v>
      </c>
      <c r="B234" s="42"/>
      <c r="C234" s="43"/>
      <c r="D234" s="43"/>
      <c r="E234" s="42"/>
      <c r="F234" s="87"/>
    </row>
    <row r="235" spans="1:6" ht="18" customHeight="1">
      <c r="A235" s="49">
        <v>231</v>
      </c>
      <c r="B235" s="42"/>
      <c r="C235" s="43"/>
      <c r="D235" s="43"/>
      <c r="E235" s="42"/>
      <c r="F235" s="87"/>
    </row>
    <row r="236" spans="1:6" ht="18" customHeight="1">
      <c r="A236" s="49">
        <v>232</v>
      </c>
      <c r="B236" s="42"/>
      <c r="C236" s="43"/>
      <c r="D236" s="43"/>
      <c r="E236" s="42"/>
      <c r="F236" s="87"/>
    </row>
    <row r="237" spans="1:6" ht="18" customHeight="1">
      <c r="A237" s="49">
        <v>233</v>
      </c>
      <c r="B237" s="42"/>
      <c r="C237" s="43"/>
      <c r="D237" s="43"/>
      <c r="E237" s="42"/>
      <c r="F237" s="87"/>
    </row>
    <row r="238" spans="1:6" ht="18" customHeight="1">
      <c r="A238" s="49">
        <v>234</v>
      </c>
      <c r="B238" s="42"/>
      <c r="C238" s="43"/>
      <c r="D238" s="43"/>
      <c r="E238" s="42"/>
      <c r="F238" s="87"/>
    </row>
    <row r="239" spans="1:6" ht="18" customHeight="1">
      <c r="A239" s="49">
        <v>235</v>
      </c>
      <c r="B239" s="42"/>
      <c r="C239" s="43"/>
      <c r="D239" s="43"/>
      <c r="E239" s="42"/>
      <c r="F239" s="87"/>
    </row>
    <row r="240" spans="1:6" ht="18" customHeight="1">
      <c r="A240" s="49">
        <v>236</v>
      </c>
      <c r="B240" s="42"/>
      <c r="C240" s="43"/>
      <c r="D240" s="43"/>
      <c r="E240" s="42"/>
      <c r="F240" s="87"/>
    </row>
    <row r="241" spans="1:6" ht="18" customHeight="1">
      <c r="A241" s="49">
        <v>237</v>
      </c>
      <c r="B241" s="42"/>
      <c r="C241" s="43"/>
      <c r="D241" s="43"/>
      <c r="E241" s="42"/>
      <c r="F241" s="87"/>
    </row>
    <row r="242" spans="1:6" ht="18" customHeight="1">
      <c r="A242" s="49">
        <v>238</v>
      </c>
      <c r="B242" s="42"/>
      <c r="C242" s="43"/>
      <c r="D242" s="43"/>
      <c r="E242" s="42"/>
      <c r="F242" s="87"/>
    </row>
    <row r="243" spans="1:6" ht="18" customHeight="1">
      <c r="A243" s="49">
        <v>239</v>
      </c>
      <c r="B243" s="42"/>
      <c r="C243" s="43"/>
      <c r="D243" s="43"/>
      <c r="E243" s="42"/>
      <c r="F243" s="87"/>
    </row>
    <row r="244" spans="1:6" ht="18" customHeight="1">
      <c r="A244" s="49">
        <v>240</v>
      </c>
      <c r="B244" s="42"/>
      <c r="C244" s="43"/>
      <c r="D244" s="43"/>
      <c r="E244" s="42"/>
      <c r="F244" s="87"/>
    </row>
    <row r="245" spans="1:6" ht="18" customHeight="1">
      <c r="A245" s="49">
        <v>241</v>
      </c>
      <c r="B245" s="42"/>
      <c r="C245" s="43"/>
      <c r="D245" s="43"/>
      <c r="E245" s="42"/>
      <c r="F245" s="87"/>
    </row>
    <row r="246" spans="1:6" ht="18" customHeight="1">
      <c r="A246" s="49">
        <v>242</v>
      </c>
      <c r="B246" s="42"/>
      <c r="C246" s="43"/>
      <c r="D246" s="43"/>
      <c r="E246" s="42"/>
      <c r="F246" s="87"/>
    </row>
    <row r="247" spans="1:6" ht="18" customHeight="1">
      <c r="A247" s="49">
        <v>243</v>
      </c>
      <c r="B247" s="42"/>
      <c r="C247" s="43"/>
      <c r="D247" s="43"/>
      <c r="E247" s="42"/>
      <c r="F247" s="87"/>
    </row>
    <row r="248" spans="1:6" ht="18" customHeight="1">
      <c r="A248" s="49">
        <v>244</v>
      </c>
      <c r="B248" s="42"/>
      <c r="C248" s="43"/>
      <c r="D248" s="43"/>
      <c r="E248" s="42"/>
      <c r="F248" s="87"/>
    </row>
    <row r="249" spans="1:6" ht="18" customHeight="1">
      <c r="A249" s="49">
        <v>245</v>
      </c>
      <c r="B249" s="42"/>
      <c r="C249" s="43"/>
      <c r="D249" s="43"/>
      <c r="E249" s="42"/>
      <c r="F249" s="87"/>
    </row>
    <row r="250" spans="1:6" ht="18" customHeight="1">
      <c r="A250" s="49">
        <v>246</v>
      </c>
      <c r="B250" s="42"/>
      <c r="C250" s="43"/>
      <c r="D250" s="43"/>
      <c r="E250" s="42"/>
      <c r="F250" s="87"/>
    </row>
    <row r="251" spans="1:6" ht="18" customHeight="1">
      <c r="A251" s="49">
        <v>247</v>
      </c>
      <c r="B251" s="42"/>
      <c r="C251" s="43"/>
      <c r="D251" s="43"/>
      <c r="E251" s="42"/>
      <c r="F251" s="87"/>
    </row>
    <row r="252" spans="1:6" ht="18" customHeight="1">
      <c r="A252" s="49">
        <v>248</v>
      </c>
      <c r="B252" s="42"/>
      <c r="C252" s="43"/>
      <c r="D252" s="43"/>
      <c r="E252" s="42"/>
      <c r="F252" s="87"/>
    </row>
    <row r="253" spans="1:6" ht="18" customHeight="1">
      <c r="A253" s="49">
        <v>249</v>
      </c>
      <c r="B253" s="42"/>
      <c r="C253" s="43"/>
      <c r="D253" s="43"/>
      <c r="E253" s="42"/>
      <c r="F253" s="87"/>
    </row>
    <row r="254" spans="1:6" ht="18" customHeight="1">
      <c r="A254" s="55">
        <v>250</v>
      </c>
      <c r="B254" s="56"/>
      <c r="C254" s="57"/>
      <c r="D254" s="57"/>
      <c r="E254" s="56"/>
      <c r="F254" s="90"/>
    </row>
    <row r="255" spans="1:6" ht="18" customHeight="1">
      <c r="A255" s="58"/>
      <c r="B255" s="58"/>
      <c r="C255" s="59"/>
      <c r="D255" s="59"/>
      <c r="E255" s="58"/>
      <c r="F255" s="91"/>
    </row>
    <row r="256" spans="1:6" ht="18" customHeight="1">
      <c r="A256" s="58"/>
      <c r="B256" s="58"/>
      <c r="C256" s="59"/>
      <c r="D256" s="59"/>
      <c r="E256" s="58"/>
      <c r="F256" s="91"/>
    </row>
    <row r="257" spans="1:6" ht="18" customHeight="1">
      <c r="A257" s="58"/>
      <c r="B257" s="58"/>
      <c r="C257" s="59"/>
      <c r="D257" s="59"/>
      <c r="E257" s="58"/>
      <c r="F257" s="91"/>
    </row>
    <row r="258" spans="1:6" ht="18" customHeight="1">
      <c r="A258" s="58"/>
      <c r="B258" s="58"/>
      <c r="C258" s="59"/>
      <c r="D258" s="59"/>
      <c r="E258" s="58"/>
      <c r="F258" s="91"/>
    </row>
    <row r="259" spans="1:6" ht="18" customHeight="1">
      <c r="A259" s="58"/>
      <c r="B259" s="58"/>
      <c r="C259" s="59"/>
      <c r="D259" s="59"/>
      <c r="E259" s="58"/>
      <c r="F259" s="91"/>
    </row>
    <row r="260" spans="1:6" ht="18" customHeight="1">
      <c r="A260" s="58"/>
      <c r="B260" s="58"/>
      <c r="C260" s="59"/>
      <c r="D260" s="59"/>
      <c r="E260" s="58"/>
      <c r="F260" s="91"/>
    </row>
    <row r="261" spans="1:6" ht="18" customHeight="1">
      <c r="A261" s="58"/>
      <c r="B261" s="58"/>
      <c r="C261" s="59"/>
      <c r="D261" s="59"/>
      <c r="E261" s="58"/>
      <c r="F261" s="91"/>
    </row>
    <row r="262" spans="1:6" ht="18" customHeight="1">
      <c r="A262" s="58"/>
      <c r="B262" s="58"/>
      <c r="C262" s="59"/>
      <c r="D262" s="59"/>
      <c r="E262" s="58"/>
      <c r="F262" s="91"/>
    </row>
    <row r="263" spans="1:6" ht="18" customHeight="1">
      <c r="A263" s="58"/>
      <c r="B263" s="58"/>
      <c r="C263" s="59"/>
      <c r="D263" s="59"/>
      <c r="E263" s="58"/>
      <c r="F263" s="91"/>
    </row>
    <row r="264" spans="1:6" ht="18" customHeight="1">
      <c r="A264" s="58"/>
      <c r="B264" s="58"/>
      <c r="C264" s="59"/>
      <c r="D264" s="59"/>
      <c r="E264" s="58"/>
      <c r="F264" s="91"/>
    </row>
    <row r="265" spans="1:6" ht="18" customHeight="1">
      <c r="A265" s="58"/>
      <c r="B265" s="58"/>
      <c r="C265" s="59"/>
      <c r="D265" s="59"/>
      <c r="E265" s="58"/>
      <c r="F265" s="91"/>
    </row>
    <row r="266" spans="1:6" ht="18" customHeight="1">
      <c r="A266" s="58"/>
      <c r="B266" s="58"/>
      <c r="C266" s="59"/>
      <c r="D266" s="59"/>
      <c r="E266" s="58"/>
      <c r="F266" s="91"/>
    </row>
    <row r="267" spans="1:6" ht="18" customHeight="1">
      <c r="A267" s="58"/>
      <c r="B267" s="58"/>
      <c r="C267" s="59"/>
      <c r="D267" s="59"/>
      <c r="E267" s="58"/>
      <c r="F267" s="91"/>
    </row>
    <row r="268" spans="1:6" ht="18" customHeight="1">
      <c r="A268" s="58"/>
      <c r="B268" s="58"/>
      <c r="C268" s="59"/>
      <c r="D268" s="59"/>
      <c r="E268" s="58"/>
      <c r="F268" s="91"/>
    </row>
    <row r="269" spans="1:6" ht="18" customHeight="1">
      <c r="A269" s="58"/>
      <c r="B269" s="58"/>
      <c r="C269" s="59"/>
      <c r="D269" s="59"/>
      <c r="E269" s="58"/>
      <c r="F269" s="91"/>
    </row>
    <row r="270" spans="1:6" ht="18" customHeight="1">
      <c r="A270" s="58"/>
      <c r="B270" s="58"/>
      <c r="C270" s="59"/>
      <c r="D270" s="59"/>
      <c r="E270" s="58"/>
      <c r="F270" s="91"/>
    </row>
    <row r="271" spans="1:6" ht="18" customHeight="1">
      <c r="A271" s="58"/>
      <c r="B271" s="58"/>
      <c r="C271" s="59"/>
      <c r="D271" s="59"/>
      <c r="E271" s="58"/>
      <c r="F271" s="91"/>
    </row>
    <row r="272" spans="1:6" ht="18" customHeight="1">
      <c r="A272" s="58"/>
      <c r="B272" s="58"/>
      <c r="C272" s="59"/>
      <c r="D272" s="59"/>
      <c r="E272" s="58"/>
      <c r="F272" s="91"/>
    </row>
    <row r="273" spans="1:6" ht="18" customHeight="1">
      <c r="A273" s="58"/>
      <c r="B273" s="58"/>
      <c r="C273" s="59"/>
      <c r="D273" s="59"/>
      <c r="E273" s="58"/>
      <c r="F273" s="91"/>
    </row>
    <row r="274" spans="1:6" ht="18" customHeight="1">
      <c r="A274" s="58"/>
      <c r="B274" s="58"/>
      <c r="C274" s="59"/>
      <c r="D274" s="59"/>
      <c r="E274" s="58"/>
      <c r="F274" s="91"/>
    </row>
    <row r="275" spans="1:6" ht="18" customHeight="1">
      <c r="A275" s="58"/>
      <c r="B275" s="58"/>
      <c r="C275" s="59"/>
      <c r="D275" s="59"/>
      <c r="E275" s="58"/>
      <c r="F275" s="91"/>
    </row>
    <row r="276" spans="1:6" ht="18" customHeight="1">
      <c r="A276" s="58"/>
      <c r="B276" s="58"/>
      <c r="C276" s="59"/>
      <c r="D276" s="59"/>
      <c r="E276" s="58"/>
      <c r="F276" s="91"/>
    </row>
    <row r="277" spans="1:6" ht="18" customHeight="1">
      <c r="A277" s="58"/>
      <c r="B277" s="58"/>
      <c r="C277" s="59"/>
      <c r="D277" s="59"/>
      <c r="E277" s="58"/>
      <c r="F277" s="91"/>
    </row>
    <row r="278" spans="1:6" ht="18" customHeight="1">
      <c r="A278" s="58"/>
      <c r="B278" s="58"/>
      <c r="C278" s="59"/>
      <c r="D278" s="59"/>
      <c r="E278" s="58"/>
      <c r="F278" s="91"/>
    </row>
    <row r="279" spans="1:6" ht="18" customHeight="1">
      <c r="A279" s="58"/>
      <c r="B279" s="58"/>
      <c r="C279" s="59"/>
      <c r="D279" s="59"/>
      <c r="E279" s="58"/>
      <c r="F279" s="91"/>
    </row>
    <row r="280" spans="1:6" ht="18" customHeight="1">
      <c r="A280" s="58"/>
      <c r="B280" s="58"/>
      <c r="C280" s="59"/>
      <c r="D280" s="59"/>
      <c r="E280" s="58"/>
      <c r="F280" s="91"/>
    </row>
    <row r="281" spans="1:6" ht="18" customHeight="1">
      <c r="A281" s="58"/>
      <c r="B281" s="58"/>
      <c r="C281" s="59"/>
      <c r="D281" s="59"/>
      <c r="E281" s="58"/>
      <c r="F281" s="91"/>
    </row>
    <row r="282" spans="1:6" ht="18" customHeight="1">
      <c r="A282" s="58"/>
      <c r="B282" s="58"/>
      <c r="C282" s="59"/>
      <c r="D282" s="59"/>
      <c r="E282" s="58"/>
      <c r="F282" s="91"/>
    </row>
    <row r="283" spans="1:6" ht="18" customHeight="1">
      <c r="A283" s="58"/>
      <c r="B283" s="58"/>
      <c r="C283" s="59"/>
      <c r="D283" s="59"/>
      <c r="E283" s="58"/>
      <c r="F283" s="91"/>
    </row>
    <row r="284" spans="1:6" ht="18" customHeight="1">
      <c r="A284" s="58"/>
      <c r="B284" s="58"/>
      <c r="C284" s="59"/>
      <c r="D284" s="59"/>
      <c r="E284" s="58"/>
      <c r="F284" s="91"/>
    </row>
    <row r="285" spans="1:6" ht="18" customHeight="1">
      <c r="A285" s="58"/>
      <c r="B285" s="58"/>
      <c r="C285" s="59"/>
      <c r="D285" s="59"/>
      <c r="E285" s="58"/>
      <c r="F285" s="91"/>
    </row>
    <row r="286" spans="1:6" ht="18" customHeight="1">
      <c r="A286" s="58"/>
      <c r="B286" s="58"/>
      <c r="C286" s="59"/>
      <c r="D286" s="59"/>
      <c r="E286" s="58"/>
      <c r="F286" s="91"/>
    </row>
    <row r="287" spans="1:6" ht="18" customHeight="1">
      <c r="A287" s="58"/>
      <c r="B287" s="58"/>
      <c r="C287" s="59"/>
      <c r="D287" s="59"/>
      <c r="E287" s="58"/>
      <c r="F287" s="91"/>
    </row>
    <row r="288" spans="1:6" ht="18" customHeight="1">
      <c r="A288" s="58"/>
      <c r="B288" s="58"/>
      <c r="C288" s="59"/>
      <c r="D288" s="59"/>
      <c r="E288" s="58"/>
      <c r="F288" s="91"/>
    </row>
    <row r="289" spans="1:6" ht="18" customHeight="1">
      <c r="A289" s="58"/>
      <c r="B289" s="58"/>
      <c r="C289" s="59"/>
      <c r="D289" s="59"/>
      <c r="E289" s="58"/>
      <c r="F289" s="91"/>
    </row>
    <row r="290" spans="1:6" ht="18" customHeight="1">
      <c r="A290" s="58"/>
      <c r="B290" s="58"/>
      <c r="C290" s="59"/>
      <c r="D290" s="59"/>
      <c r="E290" s="58"/>
      <c r="F290" s="91"/>
    </row>
    <row r="291" spans="1:6" ht="18" customHeight="1">
      <c r="A291" s="58"/>
      <c r="B291" s="58"/>
      <c r="C291" s="59"/>
      <c r="D291" s="59"/>
      <c r="E291" s="58"/>
      <c r="F291" s="91"/>
    </row>
    <row r="292" spans="1:6" ht="18" customHeight="1">
      <c r="A292" s="58"/>
      <c r="B292" s="58"/>
      <c r="C292" s="59"/>
      <c r="D292" s="59"/>
      <c r="E292" s="58"/>
      <c r="F292" s="91"/>
    </row>
    <row r="293" spans="1:6" ht="18" customHeight="1">
      <c r="A293" s="58"/>
      <c r="B293" s="58"/>
      <c r="C293" s="59"/>
      <c r="D293" s="59"/>
      <c r="E293" s="58"/>
      <c r="F293" s="91"/>
    </row>
    <row r="294" spans="1:6" ht="18" customHeight="1">
      <c r="A294" s="58"/>
      <c r="B294" s="58"/>
      <c r="C294" s="59"/>
      <c r="D294" s="59"/>
      <c r="E294" s="58"/>
      <c r="F294" s="91"/>
    </row>
    <row r="295" spans="1:6" ht="18" customHeight="1">
      <c r="A295" s="58"/>
      <c r="B295" s="58"/>
      <c r="C295" s="59"/>
      <c r="D295" s="59"/>
      <c r="E295" s="58"/>
      <c r="F295" s="91"/>
    </row>
    <row r="296" spans="1:6" ht="18" customHeight="1">
      <c r="A296" s="58"/>
      <c r="B296" s="58"/>
      <c r="C296" s="59"/>
      <c r="D296" s="59"/>
      <c r="E296" s="58"/>
      <c r="F296" s="91"/>
    </row>
    <row r="297" spans="1:6" ht="18" customHeight="1">
      <c r="A297" s="58"/>
      <c r="B297" s="58"/>
      <c r="C297" s="59"/>
      <c r="D297" s="59"/>
      <c r="E297" s="58"/>
      <c r="F297" s="91"/>
    </row>
    <row r="298" spans="1:6" ht="18" customHeight="1">
      <c r="A298" s="58"/>
      <c r="B298" s="58"/>
      <c r="C298" s="59"/>
      <c r="D298" s="59"/>
      <c r="E298" s="58"/>
      <c r="F298" s="91"/>
    </row>
    <row r="299" spans="1:6" ht="18" customHeight="1">
      <c r="A299" s="58"/>
      <c r="B299" s="58"/>
      <c r="C299" s="59"/>
      <c r="D299" s="59"/>
      <c r="E299" s="58"/>
      <c r="F299" s="91"/>
    </row>
    <row r="300" spans="1:6" ht="18" customHeight="1">
      <c r="A300" s="58"/>
      <c r="B300" s="58"/>
      <c r="C300" s="59"/>
      <c r="D300" s="59"/>
      <c r="E300" s="58"/>
      <c r="F300" s="91"/>
    </row>
    <row r="301" spans="1:6" ht="18" customHeight="1">
      <c r="A301" s="58"/>
      <c r="B301" s="58"/>
      <c r="C301" s="59"/>
      <c r="D301" s="59"/>
      <c r="E301" s="58"/>
      <c r="F301" s="91"/>
    </row>
    <row r="302" spans="1:6" ht="18" customHeight="1">
      <c r="A302" s="58"/>
      <c r="B302" s="58"/>
      <c r="C302" s="59"/>
      <c r="D302" s="59"/>
      <c r="E302" s="58"/>
      <c r="F302" s="91"/>
    </row>
    <row r="303" spans="1:6" ht="18" customHeight="1">
      <c r="A303" s="58"/>
      <c r="B303" s="58"/>
      <c r="C303" s="59"/>
      <c r="D303" s="59"/>
      <c r="E303" s="58"/>
      <c r="F303" s="91"/>
    </row>
    <row r="304" spans="1:6" ht="18" customHeight="1">
      <c r="A304" s="58"/>
      <c r="B304" s="58"/>
      <c r="C304" s="59"/>
      <c r="D304" s="59"/>
      <c r="E304" s="58"/>
      <c r="F304" s="91"/>
    </row>
    <row r="305" spans="1:6" ht="18" customHeight="1">
      <c r="A305" s="58"/>
      <c r="B305" s="58"/>
      <c r="C305" s="59"/>
      <c r="D305" s="59"/>
      <c r="E305" s="58"/>
      <c r="F305" s="91"/>
    </row>
    <row r="306" spans="1:6" ht="18" customHeight="1">
      <c r="A306" s="58"/>
      <c r="B306" s="58"/>
      <c r="C306" s="59"/>
      <c r="D306" s="59"/>
      <c r="E306" s="58"/>
      <c r="F306" s="91"/>
    </row>
    <row r="307" spans="1:6" ht="12.75">
      <c r="A307" s="58"/>
      <c r="B307" s="58"/>
      <c r="C307" s="59"/>
      <c r="D307" s="59"/>
      <c r="E307" s="58"/>
      <c r="F307" s="91"/>
    </row>
    <row r="308" spans="1:6" ht="12.75">
      <c r="A308" s="58"/>
      <c r="B308" s="58"/>
      <c r="C308" s="59"/>
      <c r="D308" s="59"/>
      <c r="E308" s="58"/>
      <c r="F308" s="91"/>
    </row>
    <row r="309" spans="1:6" ht="12.75">
      <c r="A309" s="58"/>
      <c r="B309" s="58"/>
      <c r="C309" s="59"/>
      <c r="D309" s="59"/>
      <c r="E309" s="58"/>
      <c r="F309" s="91"/>
    </row>
    <row r="310" spans="1:6" ht="12.75">
      <c r="A310" s="58"/>
      <c r="B310" s="58"/>
      <c r="C310" s="59"/>
      <c r="D310" s="59"/>
      <c r="E310" s="58"/>
      <c r="F310" s="91"/>
    </row>
    <row r="311" spans="1:6" ht="12.75">
      <c r="A311" s="58"/>
      <c r="B311" s="58"/>
      <c r="C311" s="59"/>
      <c r="D311" s="59"/>
      <c r="E311" s="58"/>
      <c r="F311" s="91"/>
    </row>
    <row r="312" spans="1:6" ht="12.75">
      <c r="A312" s="58"/>
      <c r="B312" s="58"/>
      <c r="C312" s="59"/>
      <c r="D312" s="59"/>
      <c r="E312" s="58"/>
      <c r="F312" s="91"/>
    </row>
    <row r="313" spans="1:6" ht="12.75">
      <c r="A313" s="58"/>
      <c r="B313" s="58"/>
      <c r="C313" s="59"/>
      <c r="D313" s="59"/>
      <c r="E313" s="58"/>
      <c r="F313" s="91"/>
    </row>
    <row r="314" spans="1:6" ht="12.75">
      <c r="A314" s="58"/>
      <c r="B314" s="58"/>
      <c r="C314" s="59"/>
      <c r="D314" s="59"/>
      <c r="E314" s="58"/>
      <c r="F314" s="91"/>
    </row>
    <row r="315" spans="1:6" ht="12.75">
      <c r="A315" s="58"/>
      <c r="B315" s="58"/>
      <c r="C315" s="59"/>
      <c r="D315" s="59"/>
      <c r="E315" s="58"/>
      <c r="F315" s="91"/>
    </row>
    <row r="316" spans="1:6" ht="12.75">
      <c r="A316" s="58"/>
      <c r="B316" s="58"/>
      <c r="C316" s="59"/>
      <c r="D316" s="59"/>
      <c r="E316" s="58"/>
      <c r="F316" s="91"/>
    </row>
    <row r="317" spans="1:6" ht="12.75">
      <c r="A317" s="58"/>
      <c r="B317" s="58"/>
      <c r="C317" s="59"/>
      <c r="D317" s="59"/>
      <c r="E317" s="58"/>
      <c r="F317" s="91"/>
    </row>
    <row r="318" spans="1:6" ht="12.75">
      <c r="A318" s="58"/>
      <c r="B318" s="58"/>
      <c r="C318" s="59"/>
      <c r="D318" s="59"/>
      <c r="E318" s="58"/>
      <c r="F318" s="91"/>
    </row>
    <row r="319" spans="1:6" ht="12.75">
      <c r="A319" s="58"/>
      <c r="B319" s="58"/>
      <c r="C319" s="59"/>
      <c r="D319" s="59"/>
      <c r="E319" s="58"/>
      <c r="F319" s="91"/>
    </row>
    <row r="320" spans="1:6" ht="12.75">
      <c r="A320" s="58"/>
      <c r="B320" s="58"/>
      <c r="C320" s="59"/>
      <c r="D320" s="59"/>
      <c r="E320" s="58"/>
      <c r="F320" s="91"/>
    </row>
    <row r="321" spans="1:6" ht="12.75">
      <c r="A321" s="58"/>
      <c r="B321" s="58"/>
      <c r="C321" s="59"/>
      <c r="D321" s="59"/>
      <c r="E321" s="58"/>
      <c r="F321" s="91"/>
    </row>
    <row r="322" spans="1:6" ht="12.75">
      <c r="A322" s="58"/>
      <c r="B322" s="58"/>
      <c r="C322" s="59"/>
      <c r="D322" s="59"/>
      <c r="E322" s="58"/>
      <c r="F322" s="91"/>
    </row>
    <row r="323" spans="1:6" ht="12.75">
      <c r="A323" s="58"/>
      <c r="B323" s="58"/>
      <c r="C323" s="59"/>
      <c r="D323" s="59"/>
      <c r="E323" s="58"/>
      <c r="F323" s="91"/>
    </row>
    <row r="324" spans="1:6" ht="12.75">
      <c r="A324" s="58"/>
      <c r="B324" s="58"/>
      <c r="C324" s="59"/>
      <c r="D324" s="59"/>
      <c r="E324" s="58"/>
      <c r="F324" s="91"/>
    </row>
    <row r="325" spans="1:6" ht="12.75">
      <c r="A325" s="58"/>
      <c r="B325" s="58"/>
      <c r="C325" s="59"/>
      <c r="D325" s="59"/>
      <c r="E325" s="58"/>
      <c r="F325" s="91"/>
    </row>
    <row r="326" spans="1:6" ht="12.75">
      <c r="A326" s="58"/>
      <c r="B326" s="58"/>
      <c r="C326" s="59"/>
      <c r="D326" s="59"/>
      <c r="E326" s="58"/>
      <c r="F326" s="91"/>
    </row>
    <row r="327" spans="1:6" ht="12.75">
      <c r="A327" s="58"/>
      <c r="B327" s="58"/>
      <c r="C327" s="59"/>
      <c r="D327" s="59"/>
      <c r="E327" s="58"/>
      <c r="F327" s="91"/>
    </row>
    <row r="328" spans="1:6" ht="12.75">
      <c r="A328" s="58"/>
      <c r="B328" s="58"/>
      <c r="C328" s="59"/>
      <c r="D328" s="59"/>
      <c r="E328" s="58"/>
      <c r="F328" s="91"/>
    </row>
    <row r="329" spans="1:6" ht="12.75">
      <c r="A329" s="58"/>
      <c r="B329" s="58"/>
      <c r="C329" s="59"/>
      <c r="D329" s="59"/>
      <c r="E329" s="58"/>
      <c r="F329" s="91"/>
    </row>
    <row r="330" spans="1:6" ht="12.75">
      <c r="A330" s="58"/>
      <c r="B330" s="58"/>
      <c r="C330" s="59"/>
      <c r="D330" s="59"/>
      <c r="E330" s="58"/>
      <c r="F330" s="91"/>
    </row>
    <row r="331" spans="1:6" ht="12.75">
      <c r="A331" s="58"/>
      <c r="B331" s="58"/>
      <c r="C331" s="59"/>
      <c r="D331" s="59"/>
      <c r="E331" s="58"/>
      <c r="F331" s="91"/>
    </row>
    <row r="332" spans="1:6" ht="12.75">
      <c r="A332" s="58"/>
      <c r="B332" s="58"/>
      <c r="C332" s="59"/>
      <c r="D332" s="59"/>
      <c r="E332" s="58"/>
      <c r="F332" s="91"/>
    </row>
    <row r="333" spans="1:6" ht="12.75">
      <c r="A333" s="58"/>
      <c r="B333" s="58"/>
      <c r="C333" s="59"/>
      <c r="D333" s="59"/>
      <c r="E333" s="58"/>
      <c r="F333" s="91"/>
    </row>
    <row r="334" spans="1:6" ht="12.75">
      <c r="A334" s="58"/>
      <c r="B334" s="58"/>
      <c r="C334" s="59"/>
      <c r="D334" s="59"/>
      <c r="E334" s="58"/>
      <c r="F334" s="91"/>
    </row>
    <row r="335" spans="1:6" ht="12.75">
      <c r="A335" s="58"/>
      <c r="B335" s="58"/>
      <c r="C335" s="59"/>
      <c r="D335" s="59"/>
      <c r="E335" s="58"/>
      <c r="F335" s="91"/>
    </row>
    <row r="336" spans="1:6" ht="12.75">
      <c r="A336" s="58"/>
      <c r="B336" s="58"/>
      <c r="C336" s="59"/>
      <c r="D336" s="59"/>
      <c r="E336" s="58"/>
      <c r="F336" s="91"/>
    </row>
    <row r="337" spans="1:6" ht="12.75">
      <c r="A337" s="58"/>
      <c r="B337" s="58"/>
      <c r="C337" s="59"/>
      <c r="D337" s="59"/>
      <c r="E337" s="58"/>
      <c r="F337" s="91"/>
    </row>
    <row r="338" spans="1:6" ht="12.75">
      <c r="A338" s="58"/>
      <c r="B338" s="58"/>
      <c r="C338" s="59"/>
      <c r="D338" s="59"/>
      <c r="E338" s="58"/>
      <c r="F338" s="91"/>
    </row>
    <row r="339" spans="1:6" ht="12.75">
      <c r="A339" s="58"/>
      <c r="B339" s="58"/>
      <c r="C339" s="59"/>
      <c r="D339" s="59"/>
      <c r="E339" s="58"/>
      <c r="F339" s="91"/>
    </row>
    <row r="340" spans="1:6" ht="12.75">
      <c r="A340" s="58"/>
      <c r="B340" s="58"/>
      <c r="C340" s="59"/>
      <c r="D340" s="59"/>
      <c r="E340" s="58"/>
      <c r="F340" s="91"/>
    </row>
    <row r="341" spans="1:6" ht="12.75">
      <c r="A341" s="58"/>
      <c r="B341" s="58"/>
      <c r="C341" s="59"/>
      <c r="D341" s="59"/>
      <c r="E341" s="58"/>
      <c r="F341" s="91"/>
    </row>
    <row r="342" spans="1:6" ht="12.75">
      <c r="A342" s="58"/>
      <c r="B342" s="58"/>
      <c r="C342" s="59"/>
      <c r="D342" s="59"/>
      <c r="E342" s="58"/>
      <c r="F342" s="91"/>
    </row>
    <row r="343" spans="1:6" ht="12.75">
      <c r="A343" s="58"/>
      <c r="B343" s="58"/>
      <c r="C343" s="59"/>
      <c r="D343" s="59"/>
      <c r="E343" s="58"/>
      <c r="F343" s="91"/>
    </row>
    <row r="344" spans="1:6" ht="12.75">
      <c r="A344" s="58"/>
      <c r="B344" s="58"/>
      <c r="C344" s="59"/>
      <c r="D344" s="59"/>
      <c r="E344" s="58"/>
      <c r="F344" s="91"/>
    </row>
    <row r="345" spans="1:6" ht="12.75">
      <c r="A345" s="58"/>
      <c r="B345" s="58"/>
      <c r="C345" s="59"/>
      <c r="D345" s="59"/>
      <c r="E345" s="58"/>
      <c r="F345" s="91"/>
    </row>
    <row r="346" spans="1:6" ht="12.75">
      <c r="A346" s="58"/>
      <c r="B346" s="58"/>
      <c r="C346" s="59"/>
      <c r="D346" s="59"/>
      <c r="E346" s="58"/>
      <c r="F346" s="91"/>
    </row>
    <row r="347" spans="1:6" ht="12.75">
      <c r="A347" s="58"/>
      <c r="B347" s="58"/>
      <c r="C347" s="59"/>
      <c r="D347" s="59"/>
      <c r="E347" s="58"/>
      <c r="F347" s="91"/>
    </row>
    <row r="348" spans="1:6" ht="12.75">
      <c r="A348" s="58"/>
      <c r="B348" s="58"/>
      <c r="C348" s="59"/>
      <c r="D348" s="59"/>
      <c r="E348" s="58"/>
      <c r="F348" s="91"/>
    </row>
    <row r="349" spans="1:6" ht="12.75">
      <c r="A349" s="58"/>
      <c r="B349" s="58"/>
      <c r="C349" s="59"/>
      <c r="D349" s="59"/>
      <c r="E349" s="58"/>
      <c r="F349" s="91"/>
    </row>
    <row r="350" spans="1:6" ht="12.75">
      <c r="A350" s="58"/>
      <c r="B350" s="58"/>
      <c r="C350" s="59"/>
      <c r="D350" s="59"/>
      <c r="E350" s="58"/>
      <c r="F350" s="91"/>
    </row>
    <row r="351" spans="1:6" ht="12.75">
      <c r="A351" s="58"/>
      <c r="B351" s="58"/>
      <c r="C351" s="59"/>
      <c r="D351" s="59"/>
      <c r="E351" s="58"/>
      <c r="F351" s="91"/>
    </row>
    <row r="352" spans="1:6" ht="12.75">
      <c r="A352" s="58"/>
      <c r="B352" s="58"/>
      <c r="C352" s="59"/>
      <c r="D352" s="59"/>
      <c r="E352" s="58"/>
      <c r="F352" s="91"/>
    </row>
    <row r="353" spans="1:6" ht="12.75">
      <c r="A353" s="58"/>
      <c r="B353" s="58"/>
      <c r="C353" s="59"/>
      <c r="D353" s="59"/>
      <c r="E353" s="58"/>
      <c r="F353" s="91"/>
    </row>
    <row r="354" spans="1:6" ht="12.75">
      <c r="A354" s="58"/>
      <c r="B354" s="58"/>
      <c r="C354" s="59"/>
      <c r="D354" s="59"/>
      <c r="E354" s="58"/>
      <c r="F354" s="91"/>
    </row>
    <row r="355" spans="1:6" ht="12.75">
      <c r="A355" s="58"/>
      <c r="B355" s="58"/>
      <c r="C355" s="59"/>
      <c r="D355" s="59"/>
      <c r="E355" s="58"/>
      <c r="F355" s="91"/>
    </row>
    <row r="356" spans="1:6" ht="12.75">
      <c r="A356" s="58"/>
      <c r="B356" s="58"/>
      <c r="C356" s="59"/>
      <c r="D356" s="59"/>
      <c r="E356" s="58"/>
      <c r="F356" s="91"/>
    </row>
    <row r="357" spans="1:6" ht="12.75">
      <c r="A357" s="58"/>
      <c r="B357" s="58"/>
      <c r="C357" s="59"/>
      <c r="D357" s="59"/>
      <c r="E357" s="58"/>
      <c r="F357" s="91"/>
    </row>
    <row r="358" spans="1:6" ht="12.75">
      <c r="A358" s="58"/>
      <c r="B358" s="58"/>
      <c r="C358" s="59"/>
      <c r="D358" s="59"/>
      <c r="E358" s="58"/>
      <c r="F358" s="91"/>
    </row>
    <row r="359" spans="1:6" ht="12.75">
      <c r="A359" s="58"/>
      <c r="B359" s="58"/>
      <c r="C359" s="59"/>
      <c r="D359" s="59"/>
      <c r="E359" s="58"/>
      <c r="F359" s="91"/>
    </row>
    <row r="360" spans="1:6" ht="12.75">
      <c r="A360" s="58"/>
      <c r="B360" s="58"/>
      <c r="C360" s="59"/>
      <c r="D360" s="59"/>
      <c r="E360" s="58"/>
      <c r="F360" s="91"/>
    </row>
    <row r="361" spans="1:6" ht="12.75">
      <c r="A361" s="58"/>
      <c r="B361" s="58"/>
      <c r="C361" s="59"/>
      <c r="D361" s="59"/>
      <c r="E361" s="58"/>
      <c r="F361" s="91"/>
    </row>
    <row r="362" spans="1:6" ht="12.75">
      <c r="A362" s="58"/>
      <c r="B362" s="58"/>
      <c r="C362" s="59"/>
      <c r="D362" s="59"/>
      <c r="E362" s="58"/>
      <c r="F362" s="91"/>
    </row>
    <row r="363" spans="1:6" ht="12.75">
      <c r="A363" s="58"/>
      <c r="B363" s="58"/>
      <c r="C363" s="59"/>
      <c r="D363" s="59"/>
      <c r="E363" s="58"/>
      <c r="F363" s="91"/>
    </row>
    <row r="364" spans="1:6" ht="12.75">
      <c r="A364" s="58"/>
      <c r="B364" s="58"/>
      <c r="C364" s="59"/>
      <c r="D364" s="59"/>
      <c r="E364" s="58"/>
      <c r="F364" s="91"/>
    </row>
    <row r="365" spans="1:6" ht="12.75">
      <c r="A365" s="58"/>
      <c r="B365" s="58"/>
      <c r="C365" s="59"/>
      <c r="D365" s="59"/>
      <c r="E365" s="58"/>
      <c r="F365" s="91"/>
    </row>
    <row r="366" spans="1:6" ht="12.75">
      <c r="A366" s="58"/>
      <c r="B366" s="58"/>
      <c r="C366" s="59"/>
      <c r="D366" s="59"/>
      <c r="E366" s="58"/>
      <c r="F366" s="91"/>
    </row>
    <row r="367" spans="1:6" ht="12.75">
      <c r="A367" s="58"/>
      <c r="B367" s="58"/>
      <c r="C367" s="59"/>
      <c r="D367" s="59"/>
      <c r="E367" s="58"/>
      <c r="F367" s="91"/>
    </row>
    <row r="368" spans="1:6" ht="12.75">
      <c r="A368" s="58"/>
      <c r="B368" s="58"/>
      <c r="C368" s="59"/>
      <c r="D368" s="59"/>
      <c r="E368" s="58"/>
      <c r="F368" s="91"/>
    </row>
    <row r="369" spans="1:6" ht="12.75">
      <c r="A369" s="58"/>
      <c r="B369" s="58"/>
      <c r="C369" s="59"/>
      <c r="D369" s="59"/>
      <c r="E369" s="58"/>
      <c r="F369" s="91"/>
    </row>
    <row r="370" spans="1:6" ht="12.75">
      <c r="A370" s="58"/>
      <c r="B370" s="58"/>
      <c r="C370" s="59"/>
      <c r="D370" s="59"/>
      <c r="E370" s="58"/>
      <c r="F370" s="91"/>
    </row>
    <row r="371" spans="1:6" ht="12.75">
      <c r="A371" s="58"/>
      <c r="B371" s="58"/>
      <c r="C371" s="59"/>
      <c r="D371" s="59"/>
      <c r="E371" s="58"/>
      <c r="F371" s="91"/>
    </row>
    <row r="372" spans="1:6" ht="12.75">
      <c r="A372" s="58"/>
      <c r="B372" s="58"/>
      <c r="C372" s="59"/>
      <c r="D372" s="59"/>
      <c r="E372" s="58"/>
      <c r="F372" s="91"/>
    </row>
    <row r="373" spans="1:6" ht="12.75">
      <c r="A373" s="58"/>
      <c r="B373" s="58"/>
      <c r="C373" s="59"/>
      <c r="D373" s="59"/>
      <c r="E373" s="58"/>
      <c r="F373" s="91"/>
    </row>
    <row r="374" spans="1:6" ht="12.75">
      <c r="A374" s="58"/>
      <c r="B374" s="58"/>
      <c r="C374" s="59"/>
      <c r="D374" s="59"/>
      <c r="E374" s="58"/>
      <c r="F374" s="91"/>
    </row>
    <row r="375" spans="1:6" ht="12.75">
      <c r="A375" s="58"/>
      <c r="B375" s="58"/>
      <c r="C375" s="59"/>
      <c r="D375" s="59"/>
      <c r="E375" s="58"/>
      <c r="F375" s="91"/>
    </row>
    <row r="376" spans="1:6" ht="12.75">
      <c r="A376" s="58"/>
      <c r="B376" s="58"/>
      <c r="C376" s="59"/>
      <c r="D376" s="59"/>
      <c r="E376" s="58"/>
      <c r="F376" s="91"/>
    </row>
    <row r="377" spans="1:6" ht="12.75">
      <c r="A377" s="58"/>
      <c r="B377" s="58"/>
      <c r="C377" s="59"/>
      <c r="D377" s="59"/>
      <c r="E377" s="58"/>
      <c r="F377" s="91"/>
    </row>
    <row r="378" spans="1:6" ht="12.75">
      <c r="A378" s="58"/>
      <c r="B378" s="58"/>
      <c r="C378" s="59"/>
      <c r="D378" s="59"/>
      <c r="E378" s="58"/>
      <c r="F378" s="91"/>
    </row>
    <row r="379" spans="1:6" ht="12.75">
      <c r="A379" s="58"/>
      <c r="B379" s="58"/>
      <c r="C379" s="59"/>
      <c r="D379" s="59"/>
      <c r="E379" s="58"/>
      <c r="F379" s="91"/>
    </row>
    <row r="380" spans="1:6" ht="12.75">
      <c r="A380" s="58"/>
      <c r="B380" s="58"/>
      <c r="C380" s="59"/>
      <c r="D380" s="59"/>
      <c r="E380" s="58"/>
      <c r="F380" s="91"/>
    </row>
    <row r="381" spans="1:6" ht="12.75">
      <c r="A381" s="58"/>
      <c r="B381" s="58"/>
      <c r="C381" s="59"/>
      <c r="D381" s="59"/>
      <c r="E381" s="58"/>
      <c r="F381" s="91"/>
    </row>
    <row r="382" spans="1:6" ht="12.75">
      <c r="A382" s="58"/>
      <c r="B382" s="58"/>
      <c r="C382" s="59"/>
      <c r="D382" s="59"/>
      <c r="E382" s="58"/>
      <c r="F382" s="91"/>
    </row>
    <row r="383" spans="1:6" ht="12.75">
      <c r="A383" s="58"/>
      <c r="B383" s="58"/>
      <c r="C383" s="59"/>
      <c r="D383" s="59"/>
      <c r="E383" s="58"/>
      <c r="F383" s="91"/>
    </row>
    <row r="384" spans="1:6" ht="12.75">
      <c r="A384" s="58"/>
      <c r="B384" s="58"/>
      <c r="C384" s="59"/>
      <c r="D384" s="59"/>
      <c r="E384" s="58"/>
      <c r="F384" s="91"/>
    </row>
    <row r="385" spans="1:6" ht="12.75">
      <c r="A385" s="58"/>
      <c r="B385" s="58"/>
      <c r="C385" s="59"/>
      <c r="D385" s="59"/>
      <c r="E385" s="58"/>
      <c r="F385" s="91"/>
    </row>
    <row r="386" spans="1:6" ht="12.75">
      <c r="A386" s="58"/>
      <c r="B386" s="58"/>
      <c r="C386" s="59"/>
      <c r="D386" s="59"/>
      <c r="E386" s="58"/>
      <c r="F386" s="91"/>
    </row>
    <row r="387" spans="1:6" ht="12.75">
      <c r="A387" s="58"/>
      <c r="B387" s="58"/>
      <c r="C387" s="59"/>
      <c r="D387" s="59"/>
      <c r="E387" s="58"/>
      <c r="F387" s="91"/>
    </row>
    <row r="388" spans="1:6" ht="12.75">
      <c r="A388" s="58"/>
      <c r="B388" s="58"/>
      <c r="C388" s="59"/>
      <c r="D388" s="59"/>
      <c r="E388" s="58"/>
      <c r="F388" s="91"/>
    </row>
    <row r="389" spans="1:6" ht="12.75">
      <c r="A389" s="58"/>
      <c r="B389" s="58"/>
      <c r="C389" s="59"/>
      <c r="D389" s="59"/>
      <c r="E389" s="58"/>
      <c r="F389" s="91"/>
    </row>
    <row r="390" spans="1:6" ht="12.75">
      <c r="A390" s="58"/>
      <c r="B390" s="58"/>
      <c r="C390" s="59"/>
      <c r="D390" s="59"/>
      <c r="E390" s="58"/>
      <c r="F390" s="91"/>
    </row>
    <row r="391" spans="1:6" ht="12.75">
      <c r="A391" s="58"/>
      <c r="B391" s="58"/>
      <c r="C391" s="59"/>
      <c r="D391" s="59"/>
      <c r="E391" s="58"/>
      <c r="F391" s="91"/>
    </row>
    <row r="392" spans="1:6" ht="12.75">
      <c r="A392" s="58"/>
      <c r="B392" s="58"/>
      <c r="C392" s="59"/>
      <c r="D392" s="59"/>
      <c r="E392" s="58"/>
      <c r="F392" s="91"/>
    </row>
    <row r="393" spans="1:6" ht="12.75">
      <c r="A393" s="58"/>
      <c r="B393" s="58"/>
      <c r="C393" s="59"/>
      <c r="D393" s="59"/>
      <c r="E393" s="58"/>
      <c r="F393" s="91"/>
    </row>
    <row r="394" spans="1:6" ht="12.75">
      <c r="A394" s="58"/>
      <c r="B394" s="58"/>
      <c r="C394" s="59"/>
      <c r="D394" s="59"/>
      <c r="E394" s="58"/>
      <c r="F394" s="91"/>
    </row>
    <row r="395" spans="1:6" ht="12.75">
      <c r="A395" s="58"/>
      <c r="B395" s="58"/>
      <c r="C395" s="59"/>
      <c r="D395" s="59"/>
      <c r="E395" s="58"/>
      <c r="F395" s="91"/>
    </row>
    <row r="396" spans="1:6" ht="12.75">
      <c r="A396" s="58"/>
      <c r="B396" s="58"/>
      <c r="C396" s="59"/>
      <c r="D396" s="59"/>
      <c r="E396" s="58"/>
      <c r="F396" s="91"/>
    </row>
    <row r="397" spans="1:6" ht="12.75">
      <c r="A397" s="58"/>
      <c r="B397" s="58"/>
      <c r="C397" s="59"/>
      <c r="D397" s="59"/>
      <c r="E397" s="58"/>
      <c r="F397" s="91"/>
    </row>
    <row r="398" spans="1:6" ht="12.75">
      <c r="A398" s="58"/>
      <c r="B398" s="58"/>
      <c r="C398" s="59"/>
      <c r="D398" s="59"/>
      <c r="E398" s="58"/>
      <c r="F398" s="91"/>
    </row>
    <row r="399" spans="1:6" ht="12.75">
      <c r="A399" s="58"/>
      <c r="B399" s="58"/>
      <c r="C399" s="59"/>
      <c r="D399" s="59"/>
      <c r="E399" s="58"/>
      <c r="F399" s="91"/>
    </row>
    <row r="400" spans="1:6" ht="12.75">
      <c r="A400" s="58"/>
      <c r="B400" s="58"/>
      <c r="C400" s="59"/>
      <c r="D400" s="59"/>
      <c r="E400" s="58"/>
      <c r="F400" s="91"/>
    </row>
    <row r="401" spans="1:6" ht="12.75">
      <c r="A401" s="58"/>
      <c r="B401" s="58"/>
      <c r="C401" s="59"/>
      <c r="D401" s="59"/>
      <c r="E401" s="58"/>
      <c r="F401" s="91"/>
    </row>
    <row r="402" spans="1:6" ht="12.75">
      <c r="A402" s="58"/>
      <c r="B402" s="58"/>
      <c r="C402" s="59"/>
      <c r="D402" s="59"/>
      <c r="E402" s="58"/>
      <c r="F402" s="91"/>
    </row>
    <row r="403" spans="1:6" ht="12.75">
      <c r="A403" s="58"/>
      <c r="B403" s="58"/>
      <c r="C403" s="59"/>
      <c r="D403" s="59"/>
      <c r="E403" s="58"/>
      <c r="F403" s="91"/>
    </row>
    <row r="404" spans="1:6" ht="12.75">
      <c r="A404" s="58"/>
      <c r="B404" s="58"/>
      <c r="C404" s="59"/>
      <c r="D404" s="59"/>
      <c r="E404" s="58"/>
      <c r="F404" s="91"/>
    </row>
    <row r="405" spans="1:6" ht="12.75">
      <c r="A405" s="58"/>
      <c r="B405" s="58"/>
      <c r="C405" s="59"/>
      <c r="D405" s="59"/>
      <c r="E405" s="58"/>
      <c r="F405" s="91"/>
    </row>
    <row r="406" spans="1:6" ht="12.75">
      <c r="A406" s="58"/>
      <c r="B406" s="58"/>
      <c r="C406" s="59"/>
      <c r="D406" s="59"/>
      <c r="E406" s="58"/>
      <c r="F406" s="91"/>
    </row>
    <row r="407" spans="1:6" ht="12.75">
      <c r="A407" s="58"/>
      <c r="B407" s="58"/>
      <c r="C407" s="59"/>
      <c r="D407" s="59"/>
      <c r="E407" s="58"/>
      <c r="F407" s="91"/>
    </row>
    <row r="408" spans="1:6" ht="12.75">
      <c r="A408" s="58"/>
      <c r="B408" s="58"/>
      <c r="C408" s="59"/>
      <c r="D408" s="59"/>
      <c r="E408" s="58"/>
      <c r="F408" s="91"/>
    </row>
    <row r="409" spans="1:6" ht="12.75">
      <c r="A409" s="58"/>
      <c r="B409" s="58"/>
      <c r="C409" s="59"/>
      <c r="D409" s="59"/>
      <c r="E409" s="58"/>
      <c r="F409" s="91"/>
    </row>
    <row r="410" spans="1:6" ht="12.75">
      <c r="A410" s="58"/>
      <c r="B410" s="58"/>
      <c r="C410" s="59"/>
      <c r="D410" s="59"/>
      <c r="E410" s="58"/>
      <c r="F410" s="91"/>
    </row>
    <row r="411" spans="1:6" ht="12.75">
      <c r="A411" s="58"/>
      <c r="B411" s="58"/>
      <c r="C411" s="59"/>
      <c r="D411" s="59"/>
      <c r="E411" s="58"/>
      <c r="F411" s="91"/>
    </row>
    <row r="412" spans="1:6" ht="12.75">
      <c r="A412" s="58"/>
      <c r="B412" s="58"/>
      <c r="C412" s="59"/>
      <c r="D412" s="59"/>
      <c r="E412" s="58"/>
      <c r="F412" s="91"/>
    </row>
    <row r="413" spans="1:6" ht="12.75">
      <c r="A413" s="58"/>
      <c r="B413" s="58"/>
      <c r="C413" s="59"/>
      <c r="D413" s="59"/>
      <c r="E413" s="58"/>
      <c r="F413" s="91"/>
    </row>
    <row r="414" spans="1:6" ht="12.75">
      <c r="A414" s="58"/>
      <c r="B414" s="58"/>
      <c r="C414" s="59"/>
      <c r="D414" s="59"/>
      <c r="E414" s="58"/>
      <c r="F414" s="91"/>
    </row>
    <row r="415" spans="1:6" ht="12.75">
      <c r="A415" s="58"/>
      <c r="B415" s="58"/>
      <c r="C415" s="59"/>
      <c r="D415" s="59"/>
      <c r="E415" s="58"/>
      <c r="F415" s="91"/>
    </row>
    <row r="416" spans="1:6" ht="12.75">
      <c r="A416" s="58"/>
      <c r="B416" s="58"/>
      <c r="C416" s="59"/>
      <c r="D416" s="59"/>
      <c r="E416" s="58"/>
      <c r="F416" s="91"/>
    </row>
    <row r="417" spans="1:6" ht="12.75">
      <c r="A417" s="58"/>
      <c r="B417" s="58"/>
      <c r="C417" s="59"/>
      <c r="D417" s="59"/>
      <c r="E417" s="58"/>
      <c r="F417" s="91"/>
    </row>
    <row r="418" spans="1:6" ht="12.75">
      <c r="A418" s="58"/>
      <c r="B418" s="58"/>
      <c r="C418" s="59"/>
      <c r="D418" s="59"/>
      <c r="E418" s="58"/>
      <c r="F418" s="91"/>
    </row>
    <row r="419" spans="1:6" ht="12.75">
      <c r="A419" s="58"/>
      <c r="B419" s="58"/>
      <c r="C419" s="59"/>
      <c r="D419" s="59"/>
      <c r="E419" s="58"/>
      <c r="F419" s="91"/>
    </row>
    <row r="420" spans="1:6" ht="12.75">
      <c r="A420" s="58"/>
      <c r="B420" s="58"/>
      <c r="C420" s="59"/>
      <c r="D420" s="59"/>
      <c r="E420" s="58"/>
      <c r="F420" s="91"/>
    </row>
    <row r="421" spans="1:6" ht="12.75">
      <c r="A421" s="58"/>
      <c r="B421" s="58"/>
      <c r="C421" s="59"/>
      <c r="D421" s="59"/>
      <c r="E421" s="58"/>
      <c r="F421" s="91"/>
    </row>
    <row r="422" spans="1:6" ht="12.75">
      <c r="A422" s="58"/>
      <c r="B422" s="58"/>
      <c r="C422" s="59"/>
      <c r="D422" s="59"/>
      <c r="E422" s="58"/>
      <c r="F422" s="91"/>
    </row>
    <row r="423" spans="1:6" ht="12.75">
      <c r="A423" s="58"/>
      <c r="B423" s="58"/>
      <c r="C423" s="59"/>
      <c r="D423" s="59"/>
      <c r="E423" s="58"/>
      <c r="F423" s="91"/>
    </row>
    <row r="424" spans="1:6" ht="12.75">
      <c r="A424" s="58"/>
      <c r="B424" s="58"/>
      <c r="C424" s="59"/>
      <c r="D424" s="59"/>
      <c r="E424" s="58"/>
      <c r="F424" s="91"/>
    </row>
    <row r="425" spans="1:6" ht="12.75">
      <c r="A425" s="58"/>
      <c r="B425" s="58"/>
      <c r="C425" s="59"/>
      <c r="D425" s="59"/>
      <c r="E425" s="58"/>
      <c r="F425" s="91"/>
    </row>
    <row r="426" spans="1:6" ht="12.75">
      <c r="A426" s="58"/>
      <c r="B426" s="58"/>
      <c r="C426" s="59"/>
      <c r="D426" s="59"/>
      <c r="E426" s="58"/>
      <c r="F426" s="91"/>
    </row>
    <row r="427" spans="1:6" ht="12.75">
      <c r="A427" s="58"/>
      <c r="B427" s="58"/>
      <c r="C427" s="59"/>
      <c r="D427" s="59"/>
      <c r="E427" s="58"/>
      <c r="F427" s="91"/>
    </row>
    <row r="428" spans="1:6" ht="12.75">
      <c r="A428" s="58"/>
      <c r="B428" s="58"/>
      <c r="C428" s="59"/>
      <c r="D428" s="59"/>
      <c r="E428" s="58"/>
      <c r="F428" s="91"/>
    </row>
    <row r="429" spans="1:6" ht="12.75">
      <c r="A429" s="58"/>
      <c r="B429" s="58"/>
      <c r="C429" s="59"/>
      <c r="D429" s="59"/>
      <c r="E429" s="58"/>
      <c r="F429" s="91"/>
    </row>
    <row r="430" spans="1:6" ht="12.75">
      <c r="A430" s="58"/>
      <c r="B430" s="58"/>
      <c r="C430" s="59"/>
      <c r="D430" s="59"/>
      <c r="E430" s="58"/>
      <c r="F430" s="91"/>
    </row>
    <row r="431" spans="1:6" ht="12.75">
      <c r="A431" s="58"/>
      <c r="B431" s="58"/>
      <c r="C431" s="59"/>
      <c r="D431" s="59"/>
      <c r="E431" s="58"/>
      <c r="F431" s="91"/>
    </row>
    <row r="432" spans="1:6" ht="12.75">
      <c r="A432" s="58"/>
      <c r="B432" s="58"/>
      <c r="C432" s="59"/>
      <c r="D432" s="59"/>
      <c r="E432" s="58"/>
      <c r="F432" s="91"/>
    </row>
    <row r="433" spans="1:6" ht="12.75">
      <c r="A433" s="58"/>
      <c r="B433" s="58"/>
      <c r="C433" s="59"/>
      <c r="D433" s="59"/>
      <c r="E433" s="58"/>
      <c r="F433" s="91"/>
    </row>
    <row r="434" spans="1:6" ht="12.75">
      <c r="A434" s="58"/>
      <c r="B434" s="58"/>
      <c r="C434" s="59"/>
      <c r="D434" s="59"/>
      <c r="E434" s="58"/>
      <c r="F434" s="91"/>
    </row>
    <row r="435" spans="1:6" ht="12.75">
      <c r="A435" s="58"/>
      <c r="B435" s="58"/>
      <c r="C435" s="59"/>
      <c r="D435" s="59"/>
      <c r="E435" s="58"/>
      <c r="F435" s="91"/>
    </row>
  </sheetData>
  <sheetProtection/>
  <mergeCells count="5">
    <mergeCell ref="A4:C4"/>
    <mergeCell ref="A1:F1"/>
    <mergeCell ref="A2:F2"/>
    <mergeCell ref="A3:F3"/>
    <mergeCell ref="E4:F4"/>
  </mergeCells>
  <conditionalFormatting sqref="B6:B8 B78:B254">
    <cfRule type="duplicateValues" priority="185" dxfId="39" stopIfTrue="1">
      <formula>AND(COUNTIF($B$6:$B$8,B6)+COUNTIF($B$78:$B$254,B6)&gt;1,NOT(ISBLANK(B6)))</formula>
    </cfRule>
  </conditionalFormatting>
  <conditionalFormatting sqref="B9:B74">
    <cfRule type="duplicateValues" priority="2" dxfId="39" stopIfTrue="1">
      <formula>AND(COUNTIF($B$9:$B$74,B9)&gt;1,NOT(ISBLANK(B9)))</formula>
    </cfRule>
  </conditionalFormatting>
  <conditionalFormatting sqref="B75:B77">
    <cfRule type="duplicateValues" priority="1" dxfId="39" stopIfTrue="1">
      <formula>AND(COUNTIF($B$75:$B$77,B75)&gt;1,NOT(ISBLANK(B75)))</formula>
    </cfRule>
  </conditionalFormatting>
  <printOptions horizontalCentered="1"/>
  <pageMargins left="0.77" right="0.25" top="0.64" bottom="0.39" header="0.3937007874015748" footer="0.17"/>
  <pageSetup horizontalDpi="300" verticalDpi="300" orientation="portrait" paperSize="9" scale="68" r:id="rId2"/>
  <headerFooter alignWithMargins="0">
    <oddFooter>&amp;C&amp;P</oddFooter>
  </headerFooter>
  <rowBreaks count="1" manualBreakCount="1">
    <brk id="44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P255"/>
  <sheetViews>
    <sheetView tabSelected="1" view="pageBreakPreview" zoomScaleSheetLayoutView="100" zoomScalePageLayoutView="0" workbookViewId="0" topLeftCell="A1">
      <selection activeCell="G25" sqref="G25"/>
    </sheetView>
  </sheetViews>
  <sheetFormatPr defaultColWidth="9.00390625" defaultRowHeight="12.75"/>
  <cols>
    <col min="1" max="1" width="5.125" style="2" customWidth="1"/>
    <col min="2" max="2" width="6.375" style="2" bestFit="1" customWidth="1"/>
    <col min="3" max="3" width="24.375" style="5" customWidth="1"/>
    <col min="4" max="4" width="35.75390625" style="5" customWidth="1"/>
    <col min="5" max="5" width="7.125" style="1" hidden="1" customWidth="1"/>
    <col min="6" max="6" width="10.125" style="94" bestFit="1" customWidth="1"/>
    <col min="7" max="7" width="9.125" style="93" customWidth="1"/>
    <col min="8" max="8" width="6.75390625" style="1" hidden="1" customWidth="1"/>
    <col min="9" max="16384" width="9.125" style="1" customWidth="1"/>
  </cols>
  <sheetData>
    <row r="1" spans="1:8" s="16" customFormat="1" ht="31.5" customHeight="1">
      <c r="A1" s="210" t="str">
        <f>KAPAK!A2</f>
        <v>Türkiye Atletizm Federasyonu
Bursa Atletizm İl Temsilciliği</v>
      </c>
      <c r="B1" s="210"/>
      <c r="C1" s="210"/>
      <c r="D1" s="210"/>
      <c r="E1" s="210"/>
      <c r="F1" s="210"/>
      <c r="G1" s="210"/>
      <c r="H1" s="210"/>
    </row>
    <row r="2" spans="1:8" s="16" customFormat="1" ht="30" customHeight="1">
      <c r="A2" s="212" t="str">
        <f>KAPAK!B26</f>
        <v>Yürüyüş Programı 2+1</v>
      </c>
      <c r="B2" s="212"/>
      <c r="C2" s="212"/>
      <c r="D2" s="212"/>
      <c r="E2" s="212"/>
      <c r="F2" s="212"/>
      <c r="G2" s="212"/>
      <c r="H2" s="212"/>
    </row>
    <row r="3" spans="1:8" s="16" customFormat="1" ht="20.25" customHeight="1">
      <c r="A3" s="213" t="str">
        <f>KAPAK!B29</f>
        <v>Bursa</v>
      </c>
      <c r="B3" s="213"/>
      <c r="C3" s="213"/>
      <c r="D3" s="213"/>
      <c r="E3" s="213"/>
      <c r="F3" s="213"/>
      <c r="G3" s="213"/>
      <c r="H3" s="213"/>
    </row>
    <row r="4" spans="1:8" s="16" customFormat="1" ht="20.25" customHeight="1">
      <c r="A4" s="209" t="str">
        <f>KAPAK!B28</f>
        <v>GENÇ ERKEKLER</v>
      </c>
      <c r="B4" s="209"/>
      <c r="C4" s="209"/>
      <c r="D4" s="37" t="str">
        <f>KAPAK!B27</f>
        <v>10000 METRE</v>
      </c>
      <c r="E4" s="215">
        <f>KAPAK!B30</f>
        <v>41784.42013888889</v>
      </c>
      <c r="F4" s="215"/>
      <c r="G4" s="215"/>
      <c r="H4" s="215"/>
    </row>
    <row r="5" spans="1:16" s="3" customFormat="1" ht="25.5">
      <c r="A5" s="132" t="s">
        <v>0</v>
      </c>
      <c r="B5" s="133" t="s">
        <v>1</v>
      </c>
      <c r="C5" s="133" t="s">
        <v>3</v>
      </c>
      <c r="D5" s="133" t="s">
        <v>19</v>
      </c>
      <c r="E5" s="133" t="s">
        <v>8</v>
      </c>
      <c r="F5" s="134" t="s">
        <v>2</v>
      </c>
      <c r="G5" s="135" t="s">
        <v>4</v>
      </c>
      <c r="H5" s="133" t="s">
        <v>9</v>
      </c>
      <c r="L5" s="4"/>
      <c r="M5" s="4"/>
      <c r="N5" s="4"/>
      <c r="O5" s="4"/>
      <c r="P5" s="4"/>
    </row>
    <row r="6" spans="1:10" ht="18" customHeight="1">
      <c r="A6" s="156">
        <f>IF(B6&lt;&gt;"",1,"")</f>
        <v>1</v>
      </c>
      <c r="B6" s="152">
        <v>116</v>
      </c>
      <c r="C6" s="148" t="str">
        <f>IF(ISERROR(VLOOKUP(B6,'START LİSTE'!$B$6:$G$254,2,0)),"",VLOOKUP(B6,'START LİSTE'!$B$6:$G$254,2,0))</f>
        <v>MURATCAN KARAPINAR  FERDİ</v>
      </c>
      <c r="D6" s="148" t="str">
        <f>IF(ISERROR(VLOOKUP(B6,'START LİSTE'!$B$6:$G$254,3,0)),"",VLOOKUP(B6,'START LİSTE'!$B$6:$G$254,3,0))</f>
        <v>BALIKESİR AYVALIK</v>
      </c>
      <c r="E6" s="149" t="str">
        <f>IF(ISERROR(VLOOKUP(B6,'START LİSTE'!$B$6:$G$254,4,0)),"",VLOOKUP(B6,'START LİSTE'!$B$6:$G$254,4,0))</f>
        <v>F</v>
      </c>
      <c r="F6" s="150">
        <f>IF(ISERROR(VLOOKUP($B6,'START LİSTE'!$B$6:$G$254,5,0)),"",VLOOKUP($B6,'START LİSTE'!$B$6:$G$254,5,0))</f>
        <v>35065</v>
      </c>
      <c r="G6" s="151">
        <v>0.03175925925925926</v>
      </c>
      <c r="H6" s="60">
        <f>IF(OR(G6="DQ",G6="DNF",G6="DNS"),"-",IF(B6&lt;&gt;"",IF(E6="F",0,1),""))</f>
        <v>0</v>
      </c>
      <c r="J6" s="2"/>
    </row>
    <row r="7" spans="1:10" ht="18" customHeight="1">
      <c r="A7" s="157">
        <f aca="true" t="shared" si="0" ref="A7:A70">IF(B7&lt;&gt;"",A6+1,"")</f>
        <v>2</v>
      </c>
      <c r="B7" s="152">
        <v>117</v>
      </c>
      <c r="C7" s="148" t="str">
        <f>IF(ISERROR(VLOOKUP(B7,'START LİSTE'!$B$6:$G$254,2,0)),"",VLOOKUP(B7,'START LİSTE'!$B$6:$G$254,2,0))</f>
        <v>SÜLEYMAN BAYTAR   FERDİ</v>
      </c>
      <c r="D7" s="148" t="str">
        <f>IF(ISERROR(VLOOKUP(B7,'START LİSTE'!$B$6:$G$254,3,0)),"",VLOOKUP(B7,'START LİSTE'!$B$6:$G$254,3,0))</f>
        <v>DİYARBAKIR </v>
      </c>
      <c r="E7" s="149" t="str">
        <f>IF(ISERROR(VLOOKUP(B7,'START LİSTE'!$B$6:$G$254,4,0)),"",VLOOKUP(B7,'START LİSTE'!$B$6:$G$254,4,0))</f>
        <v>F</v>
      </c>
      <c r="F7" s="150">
        <f>IF(ISERROR(VLOOKUP($B7,'START LİSTE'!$B$6:$G$254,5,0)),"",VLOOKUP($B7,'START LİSTE'!$B$6:$G$254,5,0))</f>
        <v>0</v>
      </c>
      <c r="G7" s="151">
        <v>0.03196759259259259</v>
      </c>
      <c r="H7" s="60">
        <f aca="true" t="shared" si="1" ref="H7:H70">IF(OR(G7="DQ",G7="DNF",G7="DNS"),"-",IF(B7&lt;&gt;"",IF(E7="F",H6,H6+1),""))</f>
        <v>0</v>
      </c>
      <c r="J7" s="2"/>
    </row>
    <row r="8" spans="1:10" ht="18" customHeight="1">
      <c r="A8" s="157">
        <f t="shared" si="0"/>
        <v>3</v>
      </c>
      <c r="B8" s="152">
        <v>76</v>
      </c>
      <c r="C8" s="148" t="str">
        <f>IF(ISERROR(VLOOKUP(B8,'START LİSTE'!$B$6:$G$254,2,0)),"",VLOOKUP(B8,'START LİSTE'!$B$6:$G$254,2,0))</f>
        <v>MEHMET ERDEM</v>
      </c>
      <c r="D8" s="148" t="str">
        <f>IF(ISERROR(VLOOKUP(B8,'START LİSTE'!$B$6:$G$254,3,0)),"",VLOOKUP(B8,'START LİSTE'!$B$6:$G$254,3,0))</f>
        <v>DİYARBAKIR GSİM</v>
      </c>
      <c r="E8" s="149" t="str">
        <f>IF(ISERROR(VLOOKUP(B8,'START LİSTE'!$B$6:$G$254,4,0)),"",VLOOKUP(B8,'START LİSTE'!$B$6:$G$254,4,0))</f>
        <v>T</v>
      </c>
      <c r="F8" s="150">
        <f>IF(ISERROR(VLOOKUP($B8,'START LİSTE'!$B$6:$G$254,5,0)),"",VLOOKUP($B8,'START LİSTE'!$B$6:$G$254,5,0))</f>
        <v>35476</v>
      </c>
      <c r="G8" s="151">
        <v>0.036238425925925924</v>
      </c>
      <c r="H8" s="60">
        <f t="shared" si="1"/>
        <v>1</v>
      </c>
      <c r="J8" s="2"/>
    </row>
    <row r="9" spans="1:8" ht="18" customHeight="1">
      <c r="A9" s="157">
        <f t="shared" si="0"/>
        <v>4</v>
      </c>
      <c r="B9" s="152">
        <v>72</v>
      </c>
      <c r="C9" s="148" t="str">
        <f>IF(ISERROR(VLOOKUP(B9,'START LİSTE'!$B$6:$G$254,2,0)),"",VLOOKUP(B9,'START LİSTE'!$B$6:$G$254,2,0))</f>
        <v>İSMAİL ASLAN</v>
      </c>
      <c r="D9" s="148" t="str">
        <f>IF(ISERROR(VLOOKUP(B9,'START LİSTE'!$B$6:$G$254,3,0)),"",VLOOKUP(B9,'START LİSTE'!$B$6:$G$254,3,0))</f>
        <v>MALATYA ESENLİK BELEDİYE SPOR</v>
      </c>
      <c r="E9" s="149" t="str">
        <f>IF(ISERROR(VLOOKUP(B9,'START LİSTE'!$B$6:$G$254,4,0)),"",VLOOKUP(B9,'START LİSTE'!$B$6:$G$254,4,0))</f>
        <v>T</v>
      </c>
      <c r="F9" s="150">
        <f>IF(ISERROR(VLOOKUP($B9,'START LİSTE'!$B$6:$G$254,5,0)),"",VLOOKUP($B9,'START LİSTE'!$B$6:$G$254,5,0))</f>
        <v>35374</v>
      </c>
      <c r="G9" s="151">
        <v>0.03719907407407407</v>
      </c>
      <c r="H9" s="60">
        <f t="shared" si="1"/>
        <v>2</v>
      </c>
    </row>
    <row r="10" spans="1:8" ht="18" customHeight="1">
      <c r="A10" s="157">
        <f t="shared" si="0"/>
        <v>5</v>
      </c>
      <c r="B10" s="152">
        <v>69</v>
      </c>
      <c r="C10" s="148" t="str">
        <f>IF(ISERROR(VLOOKUP(B10,'START LİSTE'!$B$6:$G$254,2,0)),"",VLOOKUP(B10,'START LİSTE'!$B$6:$G$254,2,0))</f>
        <v>MEHMET HAN</v>
      </c>
      <c r="D10" s="148" t="str">
        <f>IF(ISERROR(VLOOKUP(B10,'START LİSTE'!$B$6:$G$254,3,0)),"",VLOOKUP(B10,'START LİSTE'!$B$6:$G$254,3,0))</f>
        <v>MALATYA ESENLİK BELEDİYE SPOR</v>
      </c>
      <c r="E10" s="149" t="str">
        <f>IF(ISERROR(VLOOKUP(B10,'START LİSTE'!$B$6:$G$254,4,0)),"",VLOOKUP(B10,'START LİSTE'!$B$6:$G$254,4,0))</f>
        <v>T</v>
      </c>
      <c r="F10" s="150">
        <f>IF(ISERROR(VLOOKUP($B10,'START LİSTE'!$B$6:$G$254,5,0)),"",VLOOKUP($B10,'START LİSTE'!$B$6:$G$254,5,0))</f>
        <v>35300</v>
      </c>
      <c r="G10" s="151">
        <v>0.03846064814814815</v>
      </c>
      <c r="H10" s="60">
        <f t="shared" si="1"/>
        <v>3</v>
      </c>
    </row>
    <row r="11" spans="1:8" ht="18" customHeight="1">
      <c r="A11" s="157">
        <f t="shared" si="0"/>
        <v>6</v>
      </c>
      <c r="B11" s="152">
        <v>78</v>
      </c>
      <c r="C11" s="148" t="str">
        <f>IF(ISERROR(VLOOKUP(B11,'START LİSTE'!$B$6:$G$254,2,0)),"",VLOOKUP(B11,'START LİSTE'!$B$6:$G$254,2,0))</f>
        <v>NESİM KURT</v>
      </c>
      <c r="D11" s="148" t="str">
        <f>IF(ISERROR(VLOOKUP(B11,'START LİSTE'!$B$6:$G$254,3,0)),"",VLOOKUP(B11,'START LİSTE'!$B$6:$G$254,3,0))</f>
        <v>DİYARBAKIR GSİM</v>
      </c>
      <c r="E11" s="149" t="str">
        <f>IF(ISERROR(VLOOKUP(B11,'START LİSTE'!$B$6:$G$254,4,0)),"",VLOOKUP(B11,'START LİSTE'!$B$6:$G$254,4,0))</f>
        <v>T</v>
      </c>
      <c r="F11" s="150">
        <f>IF(ISERROR(VLOOKUP($B11,'START LİSTE'!$B$6:$G$254,5,0)),"",VLOOKUP($B11,'START LİSTE'!$B$6:$G$254,5,0))</f>
        <v>35503</v>
      </c>
      <c r="G11" s="151">
        <v>0.038657407407407404</v>
      </c>
      <c r="H11" s="60">
        <f t="shared" si="1"/>
        <v>4</v>
      </c>
    </row>
    <row r="12" spans="1:8" ht="18" customHeight="1">
      <c r="A12" s="157">
        <f t="shared" si="0"/>
        <v>7</v>
      </c>
      <c r="B12" s="152">
        <v>75</v>
      </c>
      <c r="C12" s="148" t="str">
        <f>IF(ISERROR(VLOOKUP(B12,'START LİSTE'!$B$6:$G$254,2,0)),"",VLOOKUP(B12,'START LİSTE'!$B$6:$G$254,2,0))</f>
        <v>HÜSEYİN DAĞDELEN</v>
      </c>
      <c r="D12" s="148" t="str">
        <f>IF(ISERROR(VLOOKUP(B12,'START LİSTE'!$B$6:$G$254,3,0)),"",VLOOKUP(B12,'START LİSTE'!$B$6:$G$254,3,0))</f>
        <v>DİYARBAKIR GSİM</v>
      </c>
      <c r="E12" s="149" t="str">
        <f>IF(ISERROR(VLOOKUP(B12,'START LİSTE'!$B$6:$G$254,4,0)),"",VLOOKUP(B12,'START LİSTE'!$B$6:$G$254,4,0))</f>
        <v>T</v>
      </c>
      <c r="F12" s="150">
        <f>IF(ISERROR(VLOOKUP($B12,'START LİSTE'!$B$6:$G$254,5,0)),"",VLOOKUP($B12,'START LİSTE'!$B$6:$G$254,5,0))</f>
        <v>35065</v>
      </c>
      <c r="G12" s="151">
        <v>0.040729166666666664</v>
      </c>
      <c r="H12" s="60">
        <f t="shared" si="1"/>
        <v>5</v>
      </c>
    </row>
    <row r="13" spans="1:8" ht="18" customHeight="1">
      <c r="A13" s="157">
        <f t="shared" si="0"/>
        <v>8</v>
      </c>
      <c r="B13" s="152">
        <v>71</v>
      </c>
      <c r="C13" s="148" t="str">
        <f>IF(ISERROR(VLOOKUP(B13,'START LİSTE'!$B$6:$G$254,2,0)),"",VLOOKUP(B13,'START LİSTE'!$B$6:$G$254,2,0))</f>
        <v>SALİH KORKMAZ</v>
      </c>
      <c r="D13" s="148" t="str">
        <f>IF(ISERROR(VLOOKUP(B13,'START LİSTE'!$B$6:$G$254,3,0)),"",VLOOKUP(B13,'START LİSTE'!$B$6:$G$254,3,0))</f>
        <v>MALATYA ESENLİK BELEDİYE SPOR</v>
      </c>
      <c r="E13" s="149" t="str">
        <f>IF(ISERROR(VLOOKUP(B13,'START LİSTE'!$B$6:$G$254,4,0)),"",VLOOKUP(B13,'START LİSTE'!$B$6:$G$254,4,0))</f>
        <v>T</v>
      </c>
      <c r="F13" s="150">
        <f>IF(ISERROR(VLOOKUP($B13,'START LİSTE'!$B$6:$G$254,5,0)),"",VLOOKUP($B13,'START LİSTE'!$B$6:$G$254,5,0))</f>
        <v>35431</v>
      </c>
      <c r="G13" s="151">
        <v>0.04204861111111111</v>
      </c>
      <c r="H13" s="60">
        <f t="shared" si="1"/>
        <v>6</v>
      </c>
    </row>
    <row r="14" spans="1:8" ht="18" customHeight="1">
      <c r="A14" s="157">
        <f t="shared" si="0"/>
        <v>9</v>
      </c>
      <c r="B14" s="152">
        <v>67</v>
      </c>
      <c r="C14" s="148" t="str">
        <f>IF(ISERROR(VLOOKUP(B14,'START LİSTE'!$B$6:$G$254,2,0)),"",VLOOKUP(B14,'START LİSTE'!$B$6:$G$254,2,0))</f>
        <v>EMRE DOĞAN</v>
      </c>
      <c r="D14" s="148" t="str">
        <f>IF(ISERROR(VLOOKUP(B14,'START LİSTE'!$B$6:$G$254,3,0)),"",VLOOKUP(B14,'START LİSTE'!$B$6:$G$254,3,0))</f>
        <v>SİVAS SPORCU EĞT.MERKEZİ GENÇLİK VE SPOR</v>
      </c>
      <c r="E14" s="149" t="str">
        <f>IF(ISERROR(VLOOKUP(B14,'START LİSTE'!$B$6:$G$254,4,0)),"",VLOOKUP(B14,'START LİSTE'!$B$6:$G$254,4,0))</f>
        <v>T</v>
      </c>
      <c r="F14" s="150">
        <f>IF(ISERROR(VLOOKUP($B14,'START LİSTE'!$B$6:$G$254,5,0)),"",VLOOKUP($B14,'START LİSTE'!$B$6:$G$254,5,0))</f>
        <v>35642</v>
      </c>
      <c r="G14" s="151">
        <v>0.04206018518518518</v>
      </c>
      <c r="H14" s="60">
        <f t="shared" si="1"/>
        <v>7</v>
      </c>
    </row>
    <row r="15" spans="1:8" ht="18" customHeight="1">
      <c r="A15" s="157">
        <f t="shared" si="0"/>
        <v>10</v>
      </c>
      <c r="B15" s="152">
        <v>66</v>
      </c>
      <c r="C15" s="148" t="str">
        <f>IF(ISERROR(VLOOKUP(B15,'START LİSTE'!$B$6:$G$254,2,0)),"",VLOOKUP(B15,'START LİSTE'!$B$6:$G$254,2,0))</f>
        <v>SUHA UĞUR</v>
      </c>
      <c r="D15" s="148" t="str">
        <f>IF(ISERROR(VLOOKUP(B15,'START LİSTE'!$B$6:$G$254,3,0)),"",VLOOKUP(B15,'START LİSTE'!$B$6:$G$254,3,0))</f>
        <v>SİVAS SPORCU EĞT.MERKEZİ GENÇLİK VE SPOR</v>
      </c>
      <c r="E15" s="149" t="str">
        <f>IF(ISERROR(VLOOKUP(B15,'START LİSTE'!$B$6:$G$254,4,0)),"",VLOOKUP(B15,'START LİSTE'!$B$6:$G$254,4,0))</f>
        <v>T </v>
      </c>
      <c r="F15" s="150">
        <f>IF(ISERROR(VLOOKUP($B15,'START LİSTE'!$B$6:$G$254,5,0)),"",VLOOKUP($B15,'START LİSTE'!$B$6:$G$254,5,0))</f>
        <v>34766</v>
      </c>
      <c r="G15" s="151">
        <v>0.04282407407407407</v>
      </c>
      <c r="H15" s="60">
        <f t="shared" si="1"/>
        <v>8</v>
      </c>
    </row>
    <row r="16" spans="1:8" ht="18" customHeight="1">
      <c r="A16" s="157">
        <f t="shared" si="0"/>
        <v>11</v>
      </c>
      <c r="B16" s="152">
        <v>73</v>
      </c>
      <c r="C16" s="148" t="str">
        <f>IF(ISERROR(VLOOKUP(B16,'START LİSTE'!$B$6:$G$254,2,0)),"",VLOOKUP(B16,'START LİSTE'!$B$6:$G$254,2,0))</f>
        <v>İSMAİL YELMAN</v>
      </c>
      <c r="D16" s="148" t="str">
        <f>IF(ISERROR(VLOOKUP(B16,'START LİSTE'!$B$6:$G$254,3,0)),"",VLOOKUP(B16,'START LİSTE'!$B$6:$G$254,3,0))</f>
        <v>HATAY ANTAKYA BELEDİYE SK.</v>
      </c>
      <c r="E16" s="149" t="str">
        <f>IF(ISERROR(VLOOKUP(B16,'START LİSTE'!$B$6:$G$254,4,0)),"",VLOOKUP(B16,'START LİSTE'!$B$6:$G$254,4,0))</f>
        <v>T</v>
      </c>
      <c r="F16" s="150">
        <f>IF(ISERROR(VLOOKUP($B16,'START LİSTE'!$B$6:$G$254,5,0)),"",VLOOKUP($B16,'START LİSTE'!$B$6:$G$254,5,0))</f>
        <v>34999</v>
      </c>
      <c r="G16" s="151">
        <v>0.048761574074074075</v>
      </c>
      <c r="H16" s="60">
        <f t="shared" si="1"/>
        <v>9</v>
      </c>
    </row>
    <row r="17" spans="1:8" ht="18" customHeight="1">
      <c r="A17" s="157">
        <f t="shared" si="0"/>
        <v>12</v>
      </c>
      <c r="B17" s="152">
        <v>74</v>
      </c>
      <c r="C17" s="148" t="str">
        <f>IF(ISERROR(VLOOKUP(B17,'START LİSTE'!$B$6:$G$254,2,0)),"",VLOOKUP(B17,'START LİSTE'!$B$6:$G$254,2,0))</f>
        <v>HALİL İBRAHİM ENİÇ</v>
      </c>
      <c r="D17" s="148" t="str">
        <f>IF(ISERROR(VLOOKUP(B17,'START LİSTE'!$B$6:$G$254,3,0)),"",VLOOKUP(B17,'START LİSTE'!$B$6:$G$254,3,0))</f>
        <v>HATAY ANTAKYA BELEDİYE SK.</v>
      </c>
      <c r="E17" s="149" t="str">
        <f>IF(ISERROR(VLOOKUP(B17,'START LİSTE'!$B$6:$G$254,4,0)),"",VLOOKUP(B17,'START LİSTE'!$B$6:$G$254,4,0))</f>
        <v>T</v>
      </c>
      <c r="F17" s="150">
        <f>IF(ISERROR(VLOOKUP($B17,'START LİSTE'!$B$6:$G$254,5,0)),"",VLOOKUP($B17,'START LİSTE'!$B$6:$G$254,5,0))</f>
        <v>35289</v>
      </c>
      <c r="G17" s="151">
        <v>0.05358796296296297</v>
      </c>
      <c r="H17" s="60">
        <f t="shared" si="1"/>
        <v>10</v>
      </c>
    </row>
    <row r="18" spans="1:8" ht="18" customHeight="1">
      <c r="A18" s="157">
        <f t="shared" si="0"/>
        <v>13</v>
      </c>
      <c r="B18" s="152">
        <v>68</v>
      </c>
      <c r="C18" s="148" t="str">
        <f>IF(ISERROR(VLOOKUP(B18,'START LİSTE'!$B$6:$G$254,2,0)),"",VLOOKUP(B18,'START LİSTE'!$B$6:$G$254,2,0))</f>
        <v>OSMAN KARAMERCİMEK</v>
      </c>
      <c r="D18" s="148" t="str">
        <f>IF(ISERROR(VLOOKUP(B18,'START LİSTE'!$B$6:$G$254,3,0)),"",VLOOKUP(B18,'START LİSTE'!$B$6:$G$254,3,0))</f>
        <v>SİVAS SPORCU EĞT.MERKEZİ GENÇLİK VE SPOR</v>
      </c>
      <c r="E18" s="149" t="str">
        <f>IF(ISERROR(VLOOKUP(B18,'START LİSTE'!$B$6:$G$254,4,0)),"",VLOOKUP(B18,'START LİSTE'!$B$6:$G$254,4,0))</f>
        <v>T</v>
      </c>
      <c r="F18" s="150">
        <f>IF(ISERROR(VLOOKUP($B18,'START LİSTE'!$B$6:$G$254,5,0)),"",VLOOKUP($B18,'START LİSTE'!$B$6:$G$254,5,0))</f>
        <v>35922</v>
      </c>
      <c r="G18" s="151" t="s">
        <v>49</v>
      </c>
      <c r="H18" s="60" t="str">
        <f t="shared" si="1"/>
        <v>-</v>
      </c>
    </row>
    <row r="19" spans="1:8" ht="18" customHeight="1">
      <c r="A19" s="157">
        <f t="shared" si="0"/>
      </c>
      <c r="B19" s="152"/>
      <c r="C19" s="148">
        <f>IF(ISERROR(VLOOKUP(B19,'START LİSTE'!$B$6:$G$254,2,0)),"",VLOOKUP(B19,'START LİSTE'!$B$6:$G$254,2,0))</f>
      </c>
      <c r="D19" s="148">
        <f>IF(ISERROR(VLOOKUP(B19,'START LİSTE'!$B$6:$G$254,3,0)),"",VLOOKUP(B19,'START LİSTE'!$B$6:$G$254,3,0))</f>
      </c>
      <c r="E19" s="149">
        <f>IF(ISERROR(VLOOKUP(B19,'START LİSTE'!$B$6:$G$254,4,0)),"",VLOOKUP(B19,'START LİSTE'!$B$6:$G$254,4,0))</f>
      </c>
      <c r="F19" s="150">
        <f>IF(ISERROR(VLOOKUP($B19,'START LİSTE'!$B$6:$G$254,5,0)),"",VLOOKUP($B19,'START LİSTE'!$B$6:$G$254,5,0))</f>
      </c>
      <c r="G19" s="151"/>
      <c r="H19" s="60">
        <f t="shared" si="1"/>
      </c>
    </row>
    <row r="20" spans="1:8" ht="18" customHeight="1">
      <c r="A20" s="157">
        <f t="shared" si="0"/>
      </c>
      <c r="B20" s="152"/>
      <c r="C20" s="148">
        <f>IF(ISERROR(VLOOKUP(B20,'START LİSTE'!$B$6:$G$254,2,0)),"",VLOOKUP(B20,'START LİSTE'!$B$6:$G$254,2,0))</f>
      </c>
      <c r="D20" s="148">
        <f>IF(ISERROR(VLOOKUP(B20,'START LİSTE'!$B$6:$G$254,3,0)),"",VLOOKUP(B20,'START LİSTE'!$B$6:$G$254,3,0))</f>
      </c>
      <c r="E20" s="149">
        <f>IF(ISERROR(VLOOKUP(B20,'START LİSTE'!$B$6:$G$254,4,0)),"",VLOOKUP(B20,'START LİSTE'!$B$6:$G$254,4,0))</f>
      </c>
      <c r="F20" s="150">
        <f>IF(ISERROR(VLOOKUP($B20,'START LİSTE'!$B$6:$G$254,5,0)),"",VLOOKUP($B20,'START LİSTE'!$B$6:$G$254,5,0))</f>
      </c>
      <c r="G20" s="151"/>
      <c r="H20" s="60">
        <f t="shared" si="1"/>
      </c>
    </row>
    <row r="21" spans="1:8" ht="18" customHeight="1">
      <c r="A21" s="157">
        <f t="shared" si="0"/>
      </c>
      <c r="B21" s="152"/>
      <c r="C21" s="148">
        <f>IF(ISERROR(VLOOKUP(B21,'START LİSTE'!$B$6:$G$254,2,0)),"",VLOOKUP(B21,'START LİSTE'!$B$6:$G$254,2,0))</f>
      </c>
      <c r="D21" s="148">
        <f>IF(ISERROR(VLOOKUP(B21,'START LİSTE'!$B$6:$G$254,3,0)),"",VLOOKUP(B21,'START LİSTE'!$B$6:$G$254,3,0))</f>
      </c>
      <c r="E21" s="149">
        <f>IF(ISERROR(VLOOKUP(B21,'START LİSTE'!$B$6:$G$254,4,0)),"",VLOOKUP(B21,'START LİSTE'!$B$6:$G$254,4,0))</f>
      </c>
      <c r="F21" s="150">
        <f>IF(ISERROR(VLOOKUP($B21,'START LİSTE'!$B$6:$G$254,5,0)),"",VLOOKUP($B21,'START LİSTE'!$B$6:$G$254,5,0))</f>
      </c>
      <c r="G21" s="151"/>
      <c r="H21" s="60">
        <f t="shared" si="1"/>
      </c>
    </row>
    <row r="22" spans="1:8" ht="18" customHeight="1">
      <c r="A22" s="157">
        <f t="shared" si="0"/>
      </c>
      <c r="B22" s="152"/>
      <c r="C22" s="148">
        <f>IF(ISERROR(VLOOKUP(B22,'START LİSTE'!$B$6:$G$254,2,0)),"",VLOOKUP(B22,'START LİSTE'!$B$6:$G$254,2,0))</f>
      </c>
      <c r="D22" s="148">
        <f>IF(ISERROR(VLOOKUP(B22,'START LİSTE'!$B$6:$G$254,3,0)),"",VLOOKUP(B22,'START LİSTE'!$B$6:$G$254,3,0))</f>
      </c>
      <c r="E22" s="149">
        <f>IF(ISERROR(VLOOKUP(B22,'START LİSTE'!$B$6:$G$254,4,0)),"",VLOOKUP(B22,'START LİSTE'!$B$6:$G$254,4,0))</f>
      </c>
      <c r="F22" s="150">
        <f>IF(ISERROR(VLOOKUP($B22,'START LİSTE'!$B$6:$G$254,5,0)),"",VLOOKUP($B22,'START LİSTE'!$B$6:$G$254,5,0))</f>
      </c>
      <c r="G22" s="151"/>
      <c r="H22" s="60">
        <f t="shared" si="1"/>
      </c>
    </row>
    <row r="23" spans="1:8" ht="18" customHeight="1">
      <c r="A23" s="157">
        <f t="shared" si="0"/>
      </c>
      <c r="B23" s="152"/>
      <c r="C23" s="148">
        <f>IF(ISERROR(VLOOKUP(B23,'START LİSTE'!$B$6:$G$254,2,0)),"",VLOOKUP(B23,'START LİSTE'!$B$6:$G$254,2,0))</f>
      </c>
      <c r="D23" s="148">
        <f>IF(ISERROR(VLOOKUP(B23,'START LİSTE'!$B$6:$G$254,3,0)),"",VLOOKUP(B23,'START LİSTE'!$B$6:$G$254,3,0))</f>
      </c>
      <c r="E23" s="149">
        <f>IF(ISERROR(VLOOKUP(B23,'START LİSTE'!$B$6:$G$254,4,0)),"",VLOOKUP(B23,'START LİSTE'!$B$6:$G$254,4,0))</f>
      </c>
      <c r="F23" s="150">
        <f>IF(ISERROR(VLOOKUP($B23,'START LİSTE'!$B$6:$G$254,5,0)),"",VLOOKUP($B23,'START LİSTE'!$B$6:$G$254,5,0))</f>
      </c>
      <c r="G23" s="151"/>
      <c r="H23" s="60">
        <f t="shared" si="1"/>
      </c>
    </row>
    <row r="24" spans="1:8" ht="18" customHeight="1">
      <c r="A24" s="157">
        <f t="shared" si="0"/>
      </c>
      <c r="B24" s="152"/>
      <c r="C24" s="148">
        <f>IF(ISERROR(VLOOKUP(B24,'START LİSTE'!$B$6:$G$254,2,0)),"",VLOOKUP(B24,'START LİSTE'!$B$6:$G$254,2,0))</f>
      </c>
      <c r="D24" s="148">
        <f>IF(ISERROR(VLOOKUP(B24,'START LİSTE'!$B$6:$G$254,3,0)),"",VLOOKUP(B24,'START LİSTE'!$B$6:$G$254,3,0))</f>
      </c>
      <c r="E24" s="149">
        <f>IF(ISERROR(VLOOKUP(B24,'START LİSTE'!$B$6:$G$254,4,0)),"",VLOOKUP(B24,'START LİSTE'!$B$6:$G$254,4,0))</f>
      </c>
      <c r="F24" s="150">
        <f>IF(ISERROR(VLOOKUP($B24,'START LİSTE'!$B$6:$G$254,5,0)),"",VLOOKUP($B24,'START LİSTE'!$B$6:$G$254,5,0))</f>
      </c>
      <c r="G24" s="151"/>
      <c r="H24" s="60">
        <f t="shared" si="1"/>
      </c>
    </row>
    <row r="25" spans="1:8" ht="18" customHeight="1">
      <c r="A25" s="157">
        <f t="shared" si="0"/>
      </c>
      <c r="B25" s="152"/>
      <c r="C25" s="148">
        <f>IF(ISERROR(VLOOKUP(B25,'START LİSTE'!$B$6:$G$254,2,0)),"",VLOOKUP(B25,'START LİSTE'!$B$6:$G$254,2,0))</f>
      </c>
      <c r="D25" s="148">
        <f>IF(ISERROR(VLOOKUP(B25,'START LİSTE'!$B$6:$G$254,3,0)),"",VLOOKUP(B25,'START LİSTE'!$B$6:$G$254,3,0))</f>
      </c>
      <c r="E25" s="149">
        <f>IF(ISERROR(VLOOKUP(B25,'START LİSTE'!$B$6:$G$254,4,0)),"",VLOOKUP(B25,'START LİSTE'!$B$6:$G$254,4,0))</f>
      </c>
      <c r="F25" s="150">
        <f>IF(ISERROR(VLOOKUP($B25,'START LİSTE'!$B$6:$G$254,5,0)),"",VLOOKUP($B25,'START LİSTE'!$B$6:$G$254,5,0))</f>
      </c>
      <c r="G25" s="151"/>
      <c r="H25" s="60">
        <f t="shared" si="1"/>
      </c>
    </row>
    <row r="26" spans="1:8" ht="18" customHeight="1">
      <c r="A26" s="157">
        <f t="shared" si="0"/>
      </c>
      <c r="B26" s="152"/>
      <c r="C26" s="148">
        <f>IF(ISERROR(VLOOKUP(B26,'START LİSTE'!$B$6:$G$254,2,0)),"",VLOOKUP(B26,'START LİSTE'!$B$6:$G$254,2,0))</f>
      </c>
      <c r="D26" s="148">
        <f>IF(ISERROR(VLOOKUP(B26,'START LİSTE'!$B$6:$G$254,3,0)),"",VLOOKUP(B26,'START LİSTE'!$B$6:$G$254,3,0))</f>
      </c>
      <c r="E26" s="149">
        <f>IF(ISERROR(VLOOKUP(B26,'START LİSTE'!$B$6:$G$254,4,0)),"",VLOOKUP(B26,'START LİSTE'!$B$6:$G$254,4,0))</f>
      </c>
      <c r="F26" s="150">
        <f>IF(ISERROR(VLOOKUP($B26,'START LİSTE'!$B$6:$G$254,5,0)),"",VLOOKUP($B26,'START LİSTE'!$B$6:$G$254,5,0))</f>
      </c>
      <c r="G26" s="151"/>
      <c r="H26" s="60">
        <f t="shared" si="1"/>
      </c>
    </row>
    <row r="27" spans="1:8" ht="18" customHeight="1">
      <c r="A27" s="157">
        <f t="shared" si="0"/>
      </c>
      <c r="B27" s="152"/>
      <c r="C27" s="148">
        <f>IF(ISERROR(VLOOKUP(B27,'START LİSTE'!$B$6:$G$254,2,0)),"",VLOOKUP(B27,'START LİSTE'!$B$6:$G$254,2,0))</f>
      </c>
      <c r="D27" s="148">
        <f>IF(ISERROR(VLOOKUP(B27,'START LİSTE'!$B$6:$G$254,3,0)),"",VLOOKUP(B27,'START LİSTE'!$B$6:$G$254,3,0))</f>
      </c>
      <c r="E27" s="149">
        <f>IF(ISERROR(VLOOKUP(B27,'START LİSTE'!$B$6:$G$254,4,0)),"",VLOOKUP(B27,'START LİSTE'!$B$6:$G$254,4,0))</f>
      </c>
      <c r="F27" s="150">
        <f>IF(ISERROR(VLOOKUP($B27,'START LİSTE'!$B$6:$G$254,5,0)),"",VLOOKUP($B27,'START LİSTE'!$B$6:$G$254,5,0))</f>
      </c>
      <c r="G27" s="151"/>
      <c r="H27" s="60">
        <f t="shared" si="1"/>
      </c>
    </row>
    <row r="28" spans="1:8" ht="18" customHeight="1">
      <c r="A28" s="157">
        <f t="shared" si="0"/>
      </c>
      <c r="B28" s="152"/>
      <c r="C28" s="148">
        <f>IF(ISERROR(VLOOKUP(B28,'START LİSTE'!$B$6:$G$254,2,0)),"",VLOOKUP(B28,'START LİSTE'!$B$6:$G$254,2,0))</f>
      </c>
      <c r="D28" s="148">
        <f>IF(ISERROR(VLOOKUP(B28,'START LİSTE'!$B$6:$G$254,3,0)),"",VLOOKUP(B28,'START LİSTE'!$B$6:$G$254,3,0))</f>
      </c>
      <c r="E28" s="149">
        <f>IF(ISERROR(VLOOKUP(B28,'START LİSTE'!$B$6:$G$254,4,0)),"",VLOOKUP(B28,'START LİSTE'!$B$6:$G$254,4,0))</f>
      </c>
      <c r="F28" s="150">
        <f>IF(ISERROR(VLOOKUP($B28,'START LİSTE'!$B$6:$G$254,5,0)),"",VLOOKUP($B28,'START LİSTE'!$B$6:$G$254,5,0))</f>
      </c>
      <c r="G28" s="151"/>
      <c r="H28" s="60">
        <f t="shared" si="1"/>
      </c>
    </row>
    <row r="29" spans="1:8" ht="18" customHeight="1">
      <c r="A29" s="157">
        <f t="shared" si="0"/>
      </c>
      <c r="B29" s="152"/>
      <c r="C29" s="148">
        <f>IF(ISERROR(VLOOKUP(B29,'START LİSTE'!$B$6:$G$254,2,0)),"",VLOOKUP(B29,'START LİSTE'!$B$6:$G$254,2,0))</f>
      </c>
      <c r="D29" s="148">
        <f>IF(ISERROR(VLOOKUP(B29,'START LİSTE'!$B$6:$G$254,3,0)),"",VLOOKUP(B29,'START LİSTE'!$B$6:$G$254,3,0))</f>
      </c>
      <c r="E29" s="149">
        <f>IF(ISERROR(VLOOKUP(B29,'START LİSTE'!$B$6:$G$254,4,0)),"",VLOOKUP(B29,'START LİSTE'!$B$6:$G$254,4,0))</f>
      </c>
      <c r="F29" s="150">
        <f>IF(ISERROR(VLOOKUP($B29,'START LİSTE'!$B$6:$G$254,5,0)),"",VLOOKUP($B29,'START LİSTE'!$B$6:$G$254,5,0))</f>
      </c>
      <c r="G29" s="151"/>
      <c r="H29" s="60">
        <f t="shared" si="1"/>
      </c>
    </row>
    <row r="30" spans="1:8" ht="18" customHeight="1">
      <c r="A30" s="157">
        <f t="shared" si="0"/>
      </c>
      <c r="B30" s="152"/>
      <c r="C30" s="148">
        <f>IF(ISERROR(VLOOKUP(B30,'START LİSTE'!$B$6:$G$254,2,0)),"",VLOOKUP(B30,'START LİSTE'!$B$6:$G$254,2,0))</f>
      </c>
      <c r="D30" s="148">
        <f>IF(ISERROR(VLOOKUP(B30,'START LİSTE'!$B$6:$G$254,3,0)),"",VLOOKUP(B30,'START LİSTE'!$B$6:$G$254,3,0))</f>
      </c>
      <c r="E30" s="149">
        <f>IF(ISERROR(VLOOKUP(B30,'START LİSTE'!$B$6:$G$254,4,0)),"",VLOOKUP(B30,'START LİSTE'!$B$6:$G$254,4,0))</f>
      </c>
      <c r="F30" s="150">
        <f>IF(ISERROR(VLOOKUP($B30,'START LİSTE'!$B$6:$G$254,5,0)),"",VLOOKUP($B30,'START LİSTE'!$B$6:$G$254,5,0))</f>
      </c>
      <c r="G30" s="151"/>
      <c r="H30" s="60">
        <f t="shared" si="1"/>
      </c>
    </row>
    <row r="31" spans="1:8" ht="18" customHeight="1">
      <c r="A31" s="157">
        <f t="shared" si="0"/>
      </c>
      <c r="B31" s="152"/>
      <c r="C31" s="148">
        <f>IF(ISERROR(VLOOKUP(B31,'START LİSTE'!$B$6:$G$254,2,0)),"",VLOOKUP(B31,'START LİSTE'!$B$6:$G$254,2,0))</f>
      </c>
      <c r="D31" s="148">
        <f>IF(ISERROR(VLOOKUP(B31,'START LİSTE'!$B$6:$G$254,3,0)),"",VLOOKUP(B31,'START LİSTE'!$B$6:$G$254,3,0))</f>
      </c>
      <c r="E31" s="149">
        <f>IF(ISERROR(VLOOKUP(B31,'START LİSTE'!$B$6:$G$254,4,0)),"",VLOOKUP(B31,'START LİSTE'!$B$6:$G$254,4,0))</f>
      </c>
      <c r="F31" s="150">
        <f>IF(ISERROR(VLOOKUP($B31,'START LİSTE'!$B$6:$G$254,5,0)),"",VLOOKUP($B31,'START LİSTE'!$B$6:$G$254,5,0))</f>
      </c>
      <c r="G31" s="151"/>
      <c r="H31" s="60">
        <f t="shared" si="1"/>
      </c>
    </row>
    <row r="32" spans="1:8" ht="18" customHeight="1">
      <c r="A32" s="157">
        <f t="shared" si="0"/>
      </c>
      <c r="B32" s="152"/>
      <c r="C32" s="148">
        <f>IF(ISERROR(VLOOKUP(B32,'START LİSTE'!$B$6:$G$254,2,0)),"",VLOOKUP(B32,'START LİSTE'!$B$6:$G$254,2,0))</f>
      </c>
      <c r="D32" s="148">
        <f>IF(ISERROR(VLOOKUP(B32,'START LİSTE'!$B$6:$G$254,3,0)),"",VLOOKUP(B32,'START LİSTE'!$B$6:$G$254,3,0))</f>
      </c>
      <c r="E32" s="149">
        <f>IF(ISERROR(VLOOKUP(B32,'START LİSTE'!$B$6:$G$254,4,0)),"",VLOOKUP(B32,'START LİSTE'!$B$6:$G$254,4,0))</f>
      </c>
      <c r="F32" s="150">
        <f>IF(ISERROR(VLOOKUP($B32,'START LİSTE'!$B$6:$G$254,5,0)),"",VLOOKUP($B32,'START LİSTE'!$B$6:$G$254,5,0))</f>
      </c>
      <c r="G32" s="151"/>
      <c r="H32" s="60">
        <f t="shared" si="1"/>
      </c>
    </row>
    <row r="33" spans="1:8" ht="18" customHeight="1">
      <c r="A33" s="157">
        <f t="shared" si="0"/>
      </c>
      <c r="B33" s="152"/>
      <c r="C33" s="148">
        <f>IF(ISERROR(VLOOKUP(B33,'START LİSTE'!$B$6:$G$254,2,0)),"",VLOOKUP(B33,'START LİSTE'!$B$6:$G$254,2,0))</f>
      </c>
      <c r="D33" s="148">
        <f>IF(ISERROR(VLOOKUP(B33,'START LİSTE'!$B$6:$G$254,3,0)),"",VLOOKUP(B33,'START LİSTE'!$B$6:$G$254,3,0))</f>
      </c>
      <c r="E33" s="149">
        <f>IF(ISERROR(VLOOKUP(B33,'START LİSTE'!$B$6:$G$254,4,0)),"",VLOOKUP(B33,'START LİSTE'!$B$6:$G$254,4,0))</f>
      </c>
      <c r="F33" s="150">
        <f>IF(ISERROR(VLOOKUP($B33,'START LİSTE'!$B$6:$G$254,5,0)),"",VLOOKUP($B33,'START LİSTE'!$B$6:$G$254,5,0))</f>
      </c>
      <c r="G33" s="151"/>
      <c r="H33" s="60">
        <f t="shared" si="1"/>
      </c>
    </row>
    <row r="34" spans="1:8" ht="18" customHeight="1">
      <c r="A34" s="157">
        <f t="shared" si="0"/>
      </c>
      <c r="B34" s="152"/>
      <c r="C34" s="148">
        <f>IF(ISERROR(VLOOKUP(B34,'START LİSTE'!$B$6:$G$254,2,0)),"",VLOOKUP(B34,'START LİSTE'!$B$6:$G$254,2,0))</f>
      </c>
      <c r="D34" s="148">
        <f>IF(ISERROR(VLOOKUP(B34,'START LİSTE'!$B$6:$G$254,3,0)),"",VLOOKUP(B34,'START LİSTE'!$B$6:$G$254,3,0))</f>
      </c>
      <c r="E34" s="149">
        <f>IF(ISERROR(VLOOKUP(B34,'START LİSTE'!$B$6:$G$254,4,0)),"",VLOOKUP(B34,'START LİSTE'!$B$6:$G$254,4,0))</f>
      </c>
      <c r="F34" s="150">
        <f>IF(ISERROR(VLOOKUP($B34,'START LİSTE'!$B$6:$G$254,5,0)),"",VLOOKUP($B34,'START LİSTE'!$B$6:$G$254,5,0))</f>
      </c>
      <c r="G34" s="151"/>
      <c r="H34" s="60">
        <f t="shared" si="1"/>
      </c>
    </row>
    <row r="35" spans="1:8" ht="18" customHeight="1">
      <c r="A35" s="157">
        <f t="shared" si="0"/>
      </c>
      <c r="B35" s="152"/>
      <c r="C35" s="148">
        <f>IF(ISERROR(VLOOKUP(B35,'START LİSTE'!$B$6:$G$254,2,0)),"",VLOOKUP(B35,'START LİSTE'!$B$6:$G$254,2,0))</f>
      </c>
      <c r="D35" s="148">
        <f>IF(ISERROR(VLOOKUP(B35,'START LİSTE'!$B$6:$G$254,3,0)),"",VLOOKUP(B35,'START LİSTE'!$B$6:$G$254,3,0))</f>
      </c>
      <c r="E35" s="149">
        <f>IF(ISERROR(VLOOKUP(B35,'START LİSTE'!$B$6:$G$254,4,0)),"",VLOOKUP(B35,'START LİSTE'!$B$6:$G$254,4,0))</f>
      </c>
      <c r="F35" s="150">
        <f>IF(ISERROR(VLOOKUP($B35,'START LİSTE'!$B$6:$G$254,5,0)),"",VLOOKUP($B35,'START LİSTE'!$B$6:$G$254,5,0))</f>
      </c>
      <c r="G35" s="151"/>
      <c r="H35" s="60">
        <f t="shared" si="1"/>
      </c>
    </row>
    <row r="36" spans="1:8" ht="18" customHeight="1">
      <c r="A36" s="157">
        <f t="shared" si="0"/>
      </c>
      <c r="B36" s="152"/>
      <c r="C36" s="148">
        <f>IF(ISERROR(VLOOKUP(B36,'START LİSTE'!$B$6:$G$254,2,0)),"",VLOOKUP(B36,'START LİSTE'!$B$6:$G$254,2,0))</f>
      </c>
      <c r="D36" s="148">
        <f>IF(ISERROR(VLOOKUP(B36,'START LİSTE'!$B$6:$G$254,3,0)),"",VLOOKUP(B36,'START LİSTE'!$B$6:$G$254,3,0))</f>
      </c>
      <c r="E36" s="149">
        <f>IF(ISERROR(VLOOKUP(B36,'START LİSTE'!$B$6:$G$254,4,0)),"",VLOOKUP(B36,'START LİSTE'!$B$6:$G$254,4,0))</f>
      </c>
      <c r="F36" s="150">
        <f>IF(ISERROR(VLOOKUP($B36,'START LİSTE'!$B$6:$G$254,5,0)),"",VLOOKUP($B36,'START LİSTE'!$B$6:$G$254,5,0))</f>
      </c>
      <c r="G36" s="151"/>
      <c r="H36" s="60">
        <f t="shared" si="1"/>
      </c>
    </row>
    <row r="37" spans="1:8" ht="18" customHeight="1">
      <c r="A37" s="157">
        <f t="shared" si="0"/>
      </c>
      <c r="B37" s="152"/>
      <c r="C37" s="148">
        <f>IF(ISERROR(VLOOKUP(B37,'START LİSTE'!$B$6:$G$254,2,0)),"",VLOOKUP(B37,'START LİSTE'!$B$6:$G$254,2,0))</f>
      </c>
      <c r="D37" s="148">
        <f>IF(ISERROR(VLOOKUP(B37,'START LİSTE'!$B$6:$G$254,3,0)),"",VLOOKUP(B37,'START LİSTE'!$B$6:$G$254,3,0))</f>
      </c>
      <c r="E37" s="149">
        <f>IF(ISERROR(VLOOKUP(B37,'START LİSTE'!$B$6:$G$254,4,0)),"",VLOOKUP(B37,'START LİSTE'!$B$6:$G$254,4,0))</f>
      </c>
      <c r="F37" s="150">
        <f>IF(ISERROR(VLOOKUP($B37,'START LİSTE'!$B$6:$G$254,5,0)),"",VLOOKUP($B37,'START LİSTE'!$B$6:$G$254,5,0))</f>
      </c>
      <c r="G37" s="151"/>
      <c r="H37" s="60">
        <f t="shared" si="1"/>
      </c>
    </row>
    <row r="38" spans="1:8" ht="18" customHeight="1">
      <c r="A38" s="157">
        <f t="shared" si="0"/>
      </c>
      <c r="B38" s="152"/>
      <c r="C38" s="148">
        <f>IF(ISERROR(VLOOKUP(B38,'START LİSTE'!$B$6:$G$254,2,0)),"",VLOOKUP(B38,'START LİSTE'!$B$6:$G$254,2,0))</f>
      </c>
      <c r="D38" s="148">
        <f>IF(ISERROR(VLOOKUP(B38,'START LİSTE'!$B$6:$G$254,3,0)),"",VLOOKUP(B38,'START LİSTE'!$B$6:$G$254,3,0))</f>
      </c>
      <c r="E38" s="149">
        <f>IF(ISERROR(VLOOKUP(B38,'START LİSTE'!$B$6:$G$254,4,0)),"",VLOOKUP(B38,'START LİSTE'!$B$6:$G$254,4,0))</f>
      </c>
      <c r="F38" s="150">
        <f>IF(ISERROR(VLOOKUP($B38,'START LİSTE'!$B$6:$G$254,5,0)),"",VLOOKUP($B38,'START LİSTE'!$B$6:$G$254,5,0))</f>
      </c>
      <c r="G38" s="151"/>
      <c r="H38" s="60">
        <f t="shared" si="1"/>
      </c>
    </row>
    <row r="39" spans="1:8" ht="18" customHeight="1">
      <c r="A39" s="157">
        <f t="shared" si="0"/>
      </c>
      <c r="B39" s="152"/>
      <c r="C39" s="148">
        <f>IF(ISERROR(VLOOKUP(B39,'START LİSTE'!$B$6:$G$254,2,0)),"",VLOOKUP(B39,'START LİSTE'!$B$6:$G$254,2,0))</f>
      </c>
      <c r="D39" s="148">
        <f>IF(ISERROR(VLOOKUP(B39,'START LİSTE'!$B$6:$G$254,3,0)),"",VLOOKUP(B39,'START LİSTE'!$B$6:$G$254,3,0))</f>
      </c>
      <c r="E39" s="149">
        <f>IF(ISERROR(VLOOKUP(B39,'START LİSTE'!$B$6:$G$254,4,0)),"",VLOOKUP(B39,'START LİSTE'!$B$6:$G$254,4,0))</f>
      </c>
      <c r="F39" s="150">
        <f>IF(ISERROR(VLOOKUP($B39,'START LİSTE'!$B$6:$G$254,5,0)),"",VLOOKUP($B39,'START LİSTE'!$B$6:$G$254,5,0))</f>
      </c>
      <c r="G39" s="151"/>
      <c r="H39" s="60">
        <f t="shared" si="1"/>
      </c>
    </row>
    <row r="40" spans="1:8" ht="18" customHeight="1">
      <c r="A40" s="157">
        <f t="shared" si="0"/>
      </c>
      <c r="B40" s="152"/>
      <c r="C40" s="148">
        <f>IF(ISERROR(VLOOKUP(B40,'START LİSTE'!$B$6:$G$254,2,0)),"",VLOOKUP(B40,'START LİSTE'!$B$6:$G$254,2,0))</f>
      </c>
      <c r="D40" s="148">
        <f>IF(ISERROR(VLOOKUP(B40,'START LİSTE'!$B$6:$G$254,3,0)),"",VLOOKUP(B40,'START LİSTE'!$B$6:$G$254,3,0))</f>
      </c>
      <c r="E40" s="149">
        <f>IF(ISERROR(VLOOKUP(B40,'START LİSTE'!$B$6:$G$254,4,0)),"",VLOOKUP(B40,'START LİSTE'!$B$6:$G$254,4,0))</f>
      </c>
      <c r="F40" s="150">
        <f>IF(ISERROR(VLOOKUP($B40,'START LİSTE'!$B$6:$G$254,5,0)),"",VLOOKUP($B40,'START LİSTE'!$B$6:$G$254,5,0))</f>
      </c>
      <c r="G40" s="151"/>
      <c r="H40" s="60">
        <f t="shared" si="1"/>
      </c>
    </row>
    <row r="41" spans="1:8" ht="18" customHeight="1">
      <c r="A41" s="157">
        <f t="shared" si="0"/>
      </c>
      <c r="B41" s="152"/>
      <c r="C41" s="148">
        <f>IF(ISERROR(VLOOKUP(B41,'START LİSTE'!$B$6:$G$254,2,0)),"",VLOOKUP(B41,'START LİSTE'!$B$6:$G$254,2,0))</f>
      </c>
      <c r="D41" s="148">
        <f>IF(ISERROR(VLOOKUP(B41,'START LİSTE'!$B$6:$G$254,3,0)),"",VLOOKUP(B41,'START LİSTE'!$B$6:$G$254,3,0))</f>
      </c>
      <c r="E41" s="149">
        <f>IF(ISERROR(VLOOKUP(B41,'START LİSTE'!$B$6:$G$254,4,0)),"",VLOOKUP(B41,'START LİSTE'!$B$6:$G$254,4,0))</f>
      </c>
      <c r="F41" s="150">
        <f>IF(ISERROR(VLOOKUP($B41,'START LİSTE'!$B$6:$G$254,5,0)),"",VLOOKUP($B41,'START LİSTE'!$B$6:$G$254,5,0))</f>
      </c>
      <c r="G41" s="151"/>
      <c r="H41" s="60">
        <f t="shared" si="1"/>
      </c>
    </row>
    <row r="42" spans="1:8" ht="18" customHeight="1">
      <c r="A42" s="157">
        <f t="shared" si="0"/>
      </c>
      <c r="B42" s="152"/>
      <c r="C42" s="148">
        <f>IF(ISERROR(VLOOKUP(B42,'START LİSTE'!$B$6:$G$254,2,0)),"",VLOOKUP(B42,'START LİSTE'!$B$6:$G$254,2,0))</f>
      </c>
      <c r="D42" s="148">
        <f>IF(ISERROR(VLOOKUP(B42,'START LİSTE'!$B$6:$G$254,3,0)),"",VLOOKUP(B42,'START LİSTE'!$B$6:$G$254,3,0))</f>
      </c>
      <c r="E42" s="149">
        <f>IF(ISERROR(VLOOKUP(B42,'START LİSTE'!$B$6:$G$254,4,0)),"",VLOOKUP(B42,'START LİSTE'!$B$6:$G$254,4,0))</f>
      </c>
      <c r="F42" s="150">
        <f>IF(ISERROR(VLOOKUP($B42,'START LİSTE'!$B$6:$G$254,5,0)),"",VLOOKUP($B42,'START LİSTE'!$B$6:$G$254,5,0))</f>
      </c>
      <c r="G42" s="151"/>
      <c r="H42" s="60">
        <f t="shared" si="1"/>
      </c>
    </row>
    <row r="43" spans="1:8" ht="18" customHeight="1">
      <c r="A43" s="157">
        <f t="shared" si="0"/>
      </c>
      <c r="B43" s="152"/>
      <c r="C43" s="148">
        <f>IF(ISERROR(VLOOKUP(B43,'START LİSTE'!$B$6:$G$254,2,0)),"",VLOOKUP(B43,'START LİSTE'!$B$6:$G$254,2,0))</f>
      </c>
      <c r="D43" s="148">
        <f>IF(ISERROR(VLOOKUP(B43,'START LİSTE'!$B$6:$G$254,3,0)),"",VLOOKUP(B43,'START LİSTE'!$B$6:$G$254,3,0))</f>
      </c>
      <c r="E43" s="149">
        <f>IF(ISERROR(VLOOKUP(B43,'START LİSTE'!$B$6:$G$254,4,0)),"",VLOOKUP(B43,'START LİSTE'!$B$6:$G$254,4,0))</f>
      </c>
      <c r="F43" s="150">
        <f>IF(ISERROR(VLOOKUP($B43,'START LİSTE'!$B$6:$G$254,5,0)),"",VLOOKUP($B43,'START LİSTE'!$B$6:$G$254,5,0))</f>
      </c>
      <c r="G43" s="151"/>
      <c r="H43" s="60">
        <f t="shared" si="1"/>
      </c>
    </row>
    <row r="44" spans="1:8" ht="18" customHeight="1">
      <c r="A44" s="157">
        <f t="shared" si="0"/>
      </c>
      <c r="B44" s="152"/>
      <c r="C44" s="148">
        <f>IF(ISERROR(VLOOKUP(B44,'START LİSTE'!$B$6:$G$254,2,0)),"",VLOOKUP(B44,'START LİSTE'!$B$6:$G$254,2,0))</f>
      </c>
      <c r="D44" s="148">
        <f>IF(ISERROR(VLOOKUP(B44,'START LİSTE'!$B$6:$G$254,3,0)),"",VLOOKUP(B44,'START LİSTE'!$B$6:$G$254,3,0))</f>
      </c>
      <c r="E44" s="149">
        <f>IF(ISERROR(VLOOKUP(B44,'START LİSTE'!$B$6:$G$254,4,0)),"",VLOOKUP(B44,'START LİSTE'!$B$6:$G$254,4,0))</f>
      </c>
      <c r="F44" s="150">
        <f>IF(ISERROR(VLOOKUP($B44,'START LİSTE'!$B$6:$G$254,5,0)),"",VLOOKUP($B44,'START LİSTE'!$B$6:$G$254,5,0))</f>
      </c>
      <c r="G44" s="151"/>
      <c r="H44" s="60">
        <f t="shared" si="1"/>
      </c>
    </row>
    <row r="45" spans="1:8" ht="18" customHeight="1">
      <c r="A45" s="157">
        <f t="shared" si="0"/>
      </c>
      <c r="B45" s="152"/>
      <c r="C45" s="148">
        <f>IF(ISERROR(VLOOKUP(B45,'START LİSTE'!$B$6:$G$254,2,0)),"",VLOOKUP(B45,'START LİSTE'!$B$6:$G$254,2,0))</f>
      </c>
      <c r="D45" s="148">
        <f>IF(ISERROR(VLOOKUP(B45,'START LİSTE'!$B$6:$G$254,3,0)),"",VLOOKUP(B45,'START LİSTE'!$B$6:$G$254,3,0))</f>
      </c>
      <c r="E45" s="149">
        <f>IF(ISERROR(VLOOKUP(B45,'START LİSTE'!$B$6:$G$254,4,0)),"",VLOOKUP(B45,'START LİSTE'!$B$6:$G$254,4,0))</f>
      </c>
      <c r="F45" s="150">
        <f>IF(ISERROR(VLOOKUP($B45,'START LİSTE'!$B$6:$G$254,5,0)),"",VLOOKUP($B45,'START LİSTE'!$B$6:$G$254,5,0))</f>
      </c>
      <c r="G45" s="151"/>
      <c r="H45" s="60">
        <f t="shared" si="1"/>
      </c>
    </row>
    <row r="46" spans="1:8" ht="18" customHeight="1">
      <c r="A46" s="157">
        <f t="shared" si="0"/>
      </c>
      <c r="B46" s="152"/>
      <c r="C46" s="148">
        <f>IF(ISERROR(VLOOKUP(B46,'START LİSTE'!$B$6:$G$254,2,0)),"",VLOOKUP(B46,'START LİSTE'!$B$6:$G$254,2,0))</f>
      </c>
      <c r="D46" s="148">
        <f>IF(ISERROR(VLOOKUP(B46,'START LİSTE'!$B$6:$G$254,3,0)),"",VLOOKUP(B46,'START LİSTE'!$B$6:$G$254,3,0))</f>
      </c>
      <c r="E46" s="149">
        <f>IF(ISERROR(VLOOKUP(B46,'START LİSTE'!$B$6:$G$254,4,0)),"",VLOOKUP(B46,'START LİSTE'!$B$6:$G$254,4,0))</f>
      </c>
      <c r="F46" s="150">
        <f>IF(ISERROR(VLOOKUP($B46,'START LİSTE'!$B$6:$G$254,5,0)),"",VLOOKUP($B46,'START LİSTE'!$B$6:$G$254,5,0))</f>
      </c>
      <c r="G46" s="151"/>
      <c r="H46" s="60">
        <f t="shared" si="1"/>
      </c>
    </row>
    <row r="47" spans="1:8" ht="18" customHeight="1">
      <c r="A47" s="157">
        <f t="shared" si="0"/>
      </c>
      <c r="B47" s="152"/>
      <c r="C47" s="148">
        <f>IF(ISERROR(VLOOKUP(B47,'START LİSTE'!$B$6:$G$254,2,0)),"",VLOOKUP(B47,'START LİSTE'!$B$6:$G$254,2,0))</f>
      </c>
      <c r="D47" s="148">
        <f>IF(ISERROR(VLOOKUP(B47,'START LİSTE'!$B$6:$G$254,3,0)),"",VLOOKUP(B47,'START LİSTE'!$B$6:$G$254,3,0))</f>
      </c>
      <c r="E47" s="149">
        <f>IF(ISERROR(VLOOKUP(B47,'START LİSTE'!$B$6:$G$254,4,0)),"",VLOOKUP(B47,'START LİSTE'!$B$6:$G$254,4,0))</f>
      </c>
      <c r="F47" s="150">
        <f>IF(ISERROR(VLOOKUP($B47,'START LİSTE'!$B$6:$G$254,5,0)),"",VLOOKUP($B47,'START LİSTE'!$B$6:$G$254,5,0))</f>
      </c>
      <c r="G47" s="151"/>
      <c r="H47" s="60">
        <f t="shared" si="1"/>
      </c>
    </row>
    <row r="48" spans="1:8" ht="18" customHeight="1">
      <c r="A48" s="157">
        <f t="shared" si="0"/>
      </c>
      <c r="B48" s="152"/>
      <c r="C48" s="148">
        <f>IF(ISERROR(VLOOKUP(B48,'START LİSTE'!$B$6:$G$254,2,0)),"",VLOOKUP(B48,'START LİSTE'!$B$6:$G$254,2,0))</f>
      </c>
      <c r="D48" s="148">
        <f>IF(ISERROR(VLOOKUP(B48,'START LİSTE'!$B$6:$G$254,3,0)),"",VLOOKUP(B48,'START LİSTE'!$B$6:$G$254,3,0))</f>
      </c>
      <c r="E48" s="149">
        <f>IF(ISERROR(VLOOKUP(B48,'START LİSTE'!$B$6:$G$254,4,0)),"",VLOOKUP(B48,'START LİSTE'!$B$6:$G$254,4,0))</f>
      </c>
      <c r="F48" s="150">
        <f>IF(ISERROR(VLOOKUP($B48,'START LİSTE'!$B$6:$G$254,5,0)),"",VLOOKUP($B48,'START LİSTE'!$B$6:$G$254,5,0))</f>
      </c>
      <c r="G48" s="151"/>
      <c r="H48" s="60">
        <f t="shared" si="1"/>
      </c>
    </row>
    <row r="49" spans="1:8" ht="18" customHeight="1">
      <c r="A49" s="157">
        <f t="shared" si="0"/>
      </c>
      <c r="B49" s="152"/>
      <c r="C49" s="148">
        <f>IF(ISERROR(VLOOKUP(B49,'START LİSTE'!$B$6:$G$254,2,0)),"",VLOOKUP(B49,'START LİSTE'!$B$6:$G$254,2,0))</f>
      </c>
      <c r="D49" s="148">
        <f>IF(ISERROR(VLOOKUP(B49,'START LİSTE'!$B$6:$G$254,3,0)),"",VLOOKUP(B49,'START LİSTE'!$B$6:$G$254,3,0))</f>
      </c>
      <c r="E49" s="149">
        <f>IF(ISERROR(VLOOKUP(B49,'START LİSTE'!$B$6:$G$254,4,0)),"",VLOOKUP(B49,'START LİSTE'!$B$6:$G$254,4,0))</f>
      </c>
      <c r="F49" s="150">
        <f>IF(ISERROR(VLOOKUP($B49,'START LİSTE'!$B$6:$G$254,5,0)),"",VLOOKUP($B49,'START LİSTE'!$B$6:$G$254,5,0))</f>
      </c>
      <c r="G49" s="151"/>
      <c r="H49" s="60">
        <f t="shared" si="1"/>
      </c>
    </row>
    <row r="50" spans="1:8" ht="18" customHeight="1">
      <c r="A50" s="157">
        <f t="shared" si="0"/>
      </c>
      <c r="B50" s="152"/>
      <c r="C50" s="148">
        <f>IF(ISERROR(VLOOKUP(B50,'START LİSTE'!$B$6:$G$254,2,0)),"",VLOOKUP(B50,'START LİSTE'!$B$6:$G$254,2,0))</f>
      </c>
      <c r="D50" s="148">
        <f>IF(ISERROR(VLOOKUP(B50,'START LİSTE'!$B$6:$G$254,3,0)),"",VLOOKUP(B50,'START LİSTE'!$B$6:$G$254,3,0))</f>
      </c>
      <c r="E50" s="149">
        <f>IF(ISERROR(VLOOKUP(B50,'START LİSTE'!$B$6:$G$254,4,0)),"",VLOOKUP(B50,'START LİSTE'!$B$6:$G$254,4,0))</f>
      </c>
      <c r="F50" s="150">
        <f>IF(ISERROR(VLOOKUP($B50,'START LİSTE'!$B$6:$G$254,5,0)),"",VLOOKUP($B50,'START LİSTE'!$B$6:$G$254,5,0))</f>
      </c>
      <c r="G50" s="151"/>
      <c r="H50" s="60">
        <f t="shared" si="1"/>
      </c>
    </row>
    <row r="51" spans="1:8" ht="18" customHeight="1">
      <c r="A51" s="157">
        <f t="shared" si="0"/>
      </c>
      <c r="B51" s="152"/>
      <c r="C51" s="148">
        <f>IF(ISERROR(VLOOKUP(B51,'START LİSTE'!$B$6:$G$254,2,0)),"",VLOOKUP(B51,'START LİSTE'!$B$6:$G$254,2,0))</f>
      </c>
      <c r="D51" s="148">
        <f>IF(ISERROR(VLOOKUP(B51,'START LİSTE'!$B$6:$G$254,3,0)),"",VLOOKUP(B51,'START LİSTE'!$B$6:$G$254,3,0))</f>
      </c>
      <c r="E51" s="149">
        <f>IF(ISERROR(VLOOKUP(B51,'START LİSTE'!$B$6:$G$254,4,0)),"",VLOOKUP(B51,'START LİSTE'!$B$6:$G$254,4,0))</f>
      </c>
      <c r="F51" s="150">
        <f>IF(ISERROR(VLOOKUP($B51,'START LİSTE'!$B$6:$G$254,5,0)),"",VLOOKUP($B51,'START LİSTE'!$B$6:$G$254,5,0))</f>
      </c>
      <c r="G51" s="151"/>
      <c r="H51" s="60">
        <f t="shared" si="1"/>
      </c>
    </row>
    <row r="52" spans="1:8" ht="18" customHeight="1">
      <c r="A52" s="157">
        <f t="shared" si="0"/>
      </c>
      <c r="B52" s="152"/>
      <c r="C52" s="148">
        <f>IF(ISERROR(VLOOKUP(B52,'START LİSTE'!$B$6:$G$254,2,0)),"",VLOOKUP(B52,'START LİSTE'!$B$6:$G$254,2,0))</f>
      </c>
      <c r="D52" s="148">
        <f>IF(ISERROR(VLOOKUP(B52,'START LİSTE'!$B$6:$G$254,3,0)),"",VLOOKUP(B52,'START LİSTE'!$B$6:$G$254,3,0))</f>
      </c>
      <c r="E52" s="149">
        <f>IF(ISERROR(VLOOKUP(B52,'START LİSTE'!$B$6:$G$254,4,0)),"",VLOOKUP(B52,'START LİSTE'!$B$6:$G$254,4,0))</f>
      </c>
      <c r="F52" s="150">
        <f>IF(ISERROR(VLOOKUP($B52,'START LİSTE'!$B$6:$G$254,5,0)),"",VLOOKUP($B52,'START LİSTE'!$B$6:$G$254,5,0))</f>
      </c>
      <c r="G52" s="151"/>
      <c r="H52" s="60">
        <f t="shared" si="1"/>
      </c>
    </row>
    <row r="53" spans="1:8" ht="18" customHeight="1">
      <c r="A53" s="157">
        <f t="shared" si="0"/>
      </c>
      <c r="B53" s="152"/>
      <c r="C53" s="148">
        <f>IF(ISERROR(VLOOKUP(B53,'START LİSTE'!$B$6:$G$254,2,0)),"",VLOOKUP(B53,'START LİSTE'!$B$6:$G$254,2,0))</f>
      </c>
      <c r="D53" s="148">
        <f>IF(ISERROR(VLOOKUP(B53,'START LİSTE'!$B$6:$G$254,3,0)),"",VLOOKUP(B53,'START LİSTE'!$B$6:$G$254,3,0))</f>
      </c>
      <c r="E53" s="149">
        <f>IF(ISERROR(VLOOKUP(B53,'START LİSTE'!$B$6:$G$254,4,0)),"",VLOOKUP(B53,'START LİSTE'!$B$6:$G$254,4,0))</f>
      </c>
      <c r="F53" s="150">
        <f>IF(ISERROR(VLOOKUP($B53,'START LİSTE'!$B$6:$G$254,5,0)),"",VLOOKUP($B53,'START LİSTE'!$B$6:$G$254,5,0))</f>
      </c>
      <c r="G53" s="151"/>
      <c r="H53" s="60">
        <f t="shared" si="1"/>
      </c>
    </row>
    <row r="54" spans="1:8" ht="18" customHeight="1">
      <c r="A54" s="157">
        <f t="shared" si="0"/>
      </c>
      <c r="B54" s="152"/>
      <c r="C54" s="148">
        <f>IF(ISERROR(VLOOKUP(B54,'START LİSTE'!$B$6:$G$254,2,0)),"",VLOOKUP(B54,'START LİSTE'!$B$6:$G$254,2,0))</f>
      </c>
      <c r="D54" s="148">
        <f>IF(ISERROR(VLOOKUP(B54,'START LİSTE'!$B$6:$G$254,3,0)),"",VLOOKUP(B54,'START LİSTE'!$B$6:$G$254,3,0))</f>
      </c>
      <c r="E54" s="149">
        <f>IF(ISERROR(VLOOKUP(B54,'START LİSTE'!$B$6:$G$254,4,0)),"",VLOOKUP(B54,'START LİSTE'!$B$6:$G$254,4,0))</f>
      </c>
      <c r="F54" s="150">
        <f>IF(ISERROR(VLOOKUP($B54,'START LİSTE'!$B$6:$G$254,5,0)),"",VLOOKUP($B54,'START LİSTE'!$B$6:$G$254,5,0))</f>
      </c>
      <c r="G54" s="151"/>
      <c r="H54" s="60">
        <f t="shared" si="1"/>
      </c>
    </row>
    <row r="55" spans="1:8" ht="18" customHeight="1">
      <c r="A55" s="157">
        <f t="shared" si="0"/>
      </c>
      <c r="B55" s="152"/>
      <c r="C55" s="148">
        <f>IF(ISERROR(VLOOKUP(B55,'START LİSTE'!$B$6:$G$254,2,0)),"",VLOOKUP(B55,'START LİSTE'!$B$6:$G$254,2,0))</f>
      </c>
      <c r="D55" s="148">
        <f>IF(ISERROR(VLOOKUP(B55,'START LİSTE'!$B$6:$G$254,3,0)),"",VLOOKUP(B55,'START LİSTE'!$B$6:$G$254,3,0))</f>
      </c>
      <c r="E55" s="149">
        <f>IF(ISERROR(VLOOKUP(B55,'START LİSTE'!$B$6:$G$254,4,0)),"",VLOOKUP(B55,'START LİSTE'!$B$6:$G$254,4,0))</f>
      </c>
      <c r="F55" s="150">
        <f>IF(ISERROR(VLOOKUP($B55,'START LİSTE'!$B$6:$G$254,5,0)),"",VLOOKUP($B55,'START LİSTE'!$B$6:$G$254,5,0))</f>
      </c>
      <c r="G55" s="151"/>
      <c r="H55" s="60">
        <f t="shared" si="1"/>
      </c>
    </row>
    <row r="56" spans="1:8" ht="18" customHeight="1">
      <c r="A56" s="157">
        <f t="shared" si="0"/>
      </c>
      <c r="B56" s="152"/>
      <c r="C56" s="148">
        <f>IF(ISERROR(VLOOKUP(B56,'START LİSTE'!$B$6:$G$254,2,0)),"",VLOOKUP(B56,'START LİSTE'!$B$6:$G$254,2,0))</f>
      </c>
      <c r="D56" s="148">
        <f>IF(ISERROR(VLOOKUP(B56,'START LİSTE'!$B$6:$G$254,3,0)),"",VLOOKUP(B56,'START LİSTE'!$B$6:$G$254,3,0))</f>
      </c>
      <c r="E56" s="149">
        <f>IF(ISERROR(VLOOKUP(B56,'START LİSTE'!$B$6:$G$254,4,0)),"",VLOOKUP(B56,'START LİSTE'!$B$6:$G$254,4,0))</f>
      </c>
      <c r="F56" s="150">
        <f>IF(ISERROR(VLOOKUP($B56,'START LİSTE'!$B$6:$G$254,5,0)),"",VLOOKUP($B56,'START LİSTE'!$B$6:$G$254,5,0))</f>
      </c>
      <c r="G56" s="151"/>
      <c r="H56" s="60">
        <f t="shared" si="1"/>
      </c>
    </row>
    <row r="57" spans="1:8" ht="18" customHeight="1">
      <c r="A57" s="157">
        <f t="shared" si="0"/>
      </c>
      <c r="B57" s="152"/>
      <c r="C57" s="148">
        <f>IF(ISERROR(VLOOKUP(B57,'START LİSTE'!$B$6:$G$254,2,0)),"",VLOOKUP(B57,'START LİSTE'!$B$6:$G$254,2,0))</f>
      </c>
      <c r="D57" s="148">
        <f>IF(ISERROR(VLOOKUP(B57,'START LİSTE'!$B$6:$G$254,3,0)),"",VLOOKUP(B57,'START LİSTE'!$B$6:$G$254,3,0))</f>
      </c>
      <c r="E57" s="149">
        <f>IF(ISERROR(VLOOKUP(B57,'START LİSTE'!$B$6:$G$254,4,0)),"",VLOOKUP(B57,'START LİSTE'!$B$6:$G$254,4,0))</f>
      </c>
      <c r="F57" s="150">
        <f>IF(ISERROR(VLOOKUP($B57,'START LİSTE'!$B$6:$G$254,5,0)),"",VLOOKUP($B57,'START LİSTE'!$B$6:$G$254,5,0))</f>
      </c>
      <c r="G57" s="151"/>
      <c r="H57" s="60">
        <f t="shared" si="1"/>
      </c>
    </row>
    <row r="58" spans="1:8" ht="18" customHeight="1">
      <c r="A58" s="157">
        <f t="shared" si="0"/>
      </c>
      <c r="B58" s="152"/>
      <c r="C58" s="148">
        <f>IF(ISERROR(VLOOKUP(B58,'START LİSTE'!$B$6:$G$254,2,0)),"",VLOOKUP(B58,'START LİSTE'!$B$6:$G$254,2,0))</f>
      </c>
      <c r="D58" s="148">
        <f>IF(ISERROR(VLOOKUP(B58,'START LİSTE'!$B$6:$G$254,3,0)),"",VLOOKUP(B58,'START LİSTE'!$B$6:$G$254,3,0))</f>
      </c>
      <c r="E58" s="149">
        <f>IF(ISERROR(VLOOKUP(B58,'START LİSTE'!$B$6:$G$254,4,0)),"",VLOOKUP(B58,'START LİSTE'!$B$6:$G$254,4,0))</f>
      </c>
      <c r="F58" s="150">
        <f>IF(ISERROR(VLOOKUP($B58,'START LİSTE'!$B$6:$G$254,5,0)),"",VLOOKUP($B58,'START LİSTE'!$B$6:$G$254,5,0))</f>
      </c>
      <c r="G58" s="151"/>
      <c r="H58" s="60">
        <f t="shared" si="1"/>
      </c>
    </row>
    <row r="59" spans="1:8" ht="18" customHeight="1">
      <c r="A59" s="157">
        <f t="shared" si="0"/>
      </c>
      <c r="B59" s="152"/>
      <c r="C59" s="148">
        <f>IF(ISERROR(VLOOKUP(B59,'START LİSTE'!$B$6:$G$254,2,0)),"",VLOOKUP(B59,'START LİSTE'!$B$6:$G$254,2,0))</f>
      </c>
      <c r="D59" s="148">
        <f>IF(ISERROR(VLOOKUP(B59,'START LİSTE'!$B$6:$G$254,3,0)),"",VLOOKUP(B59,'START LİSTE'!$B$6:$G$254,3,0))</f>
      </c>
      <c r="E59" s="149">
        <f>IF(ISERROR(VLOOKUP(B59,'START LİSTE'!$B$6:$G$254,4,0)),"",VLOOKUP(B59,'START LİSTE'!$B$6:$G$254,4,0))</f>
      </c>
      <c r="F59" s="150">
        <f>IF(ISERROR(VLOOKUP($B59,'START LİSTE'!$B$6:$G$254,5,0)),"",VLOOKUP($B59,'START LİSTE'!$B$6:$G$254,5,0))</f>
      </c>
      <c r="G59" s="151"/>
      <c r="H59" s="60">
        <f t="shared" si="1"/>
      </c>
    </row>
    <row r="60" spans="1:8" ht="18" customHeight="1">
      <c r="A60" s="157">
        <f t="shared" si="0"/>
      </c>
      <c r="B60" s="152"/>
      <c r="C60" s="148">
        <f>IF(ISERROR(VLOOKUP(B60,'START LİSTE'!$B$6:$G$254,2,0)),"",VLOOKUP(B60,'START LİSTE'!$B$6:$G$254,2,0))</f>
      </c>
      <c r="D60" s="148">
        <f>IF(ISERROR(VLOOKUP(B60,'START LİSTE'!$B$6:$G$254,3,0)),"",VLOOKUP(B60,'START LİSTE'!$B$6:$G$254,3,0))</f>
      </c>
      <c r="E60" s="149">
        <f>IF(ISERROR(VLOOKUP(B60,'START LİSTE'!$B$6:$G$254,4,0)),"",VLOOKUP(B60,'START LİSTE'!$B$6:$G$254,4,0))</f>
      </c>
      <c r="F60" s="150">
        <f>IF(ISERROR(VLOOKUP($B60,'START LİSTE'!$B$6:$G$254,5,0)),"",VLOOKUP($B60,'START LİSTE'!$B$6:$G$254,5,0))</f>
      </c>
      <c r="G60" s="151"/>
      <c r="H60" s="60">
        <f t="shared" si="1"/>
      </c>
    </row>
    <row r="61" spans="1:8" ht="18" customHeight="1">
      <c r="A61" s="157">
        <f t="shared" si="0"/>
      </c>
      <c r="B61" s="152"/>
      <c r="C61" s="148">
        <f>IF(ISERROR(VLOOKUP(B61,'START LİSTE'!$B$6:$G$254,2,0)),"",VLOOKUP(B61,'START LİSTE'!$B$6:$G$254,2,0))</f>
      </c>
      <c r="D61" s="148">
        <f>IF(ISERROR(VLOOKUP(B61,'START LİSTE'!$B$6:$G$254,3,0)),"",VLOOKUP(B61,'START LİSTE'!$B$6:$G$254,3,0))</f>
      </c>
      <c r="E61" s="149">
        <f>IF(ISERROR(VLOOKUP(B61,'START LİSTE'!$B$6:$G$254,4,0)),"",VLOOKUP(B61,'START LİSTE'!$B$6:$G$254,4,0))</f>
      </c>
      <c r="F61" s="150">
        <f>IF(ISERROR(VLOOKUP($B61,'START LİSTE'!$B$6:$G$254,5,0)),"",VLOOKUP($B61,'START LİSTE'!$B$6:$G$254,5,0))</f>
      </c>
      <c r="G61" s="151"/>
      <c r="H61" s="60">
        <f t="shared" si="1"/>
      </c>
    </row>
    <row r="62" spans="1:8" ht="18" customHeight="1">
      <c r="A62" s="157">
        <f t="shared" si="0"/>
      </c>
      <c r="B62" s="152"/>
      <c r="C62" s="148">
        <f>IF(ISERROR(VLOOKUP(B62,'START LİSTE'!$B$6:$G$254,2,0)),"",VLOOKUP(B62,'START LİSTE'!$B$6:$G$254,2,0))</f>
      </c>
      <c r="D62" s="148">
        <f>IF(ISERROR(VLOOKUP(B62,'START LİSTE'!$B$6:$G$254,3,0)),"",VLOOKUP(B62,'START LİSTE'!$B$6:$G$254,3,0))</f>
      </c>
      <c r="E62" s="149">
        <f>IF(ISERROR(VLOOKUP(B62,'START LİSTE'!$B$6:$G$254,4,0)),"",VLOOKUP(B62,'START LİSTE'!$B$6:$G$254,4,0))</f>
      </c>
      <c r="F62" s="150">
        <f>IF(ISERROR(VLOOKUP($B62,'START LİSTE'!$B$6:$G$254,5,0)),"",VLOOKUP($B62,'START LİSTE'!$B$6:$G$254,5,0))</f>
      </c>
      <c r="G62" s="151"/>
      <c r="H62" s="60">
        <f t="shared" si="1"/>
      </c>
    </row>
    <row r="63" spans="1:8" ht="18" customHeight="1">
      <c r="A63" s="157">
        <f t="shared" si="0"/>
      </c>
      <c r="B63" s="152"/>
      <c r="C63" s="148">
        <f>IF(ISERROR(VLOOKUP(B63,'START LİSTE'!$B$6:$G$254,2,0)),"",VLOOKUP(B63,'START LİSTE'!$B$6:$G$254,2,0))</f>
      </c>
      <c r="D63" s="148">
        <f>IF(ISERROR(VLOOKUP(B63,'START LİSTE'!$B$6:$G$254,3,0)),"",VLOOKUP(B63,'START LİSTE'!$B$6:$G$254,3,0))</f>
      </c>
      <c r="E63" s="149">
        <f>IF(ISERROR(VLOOKUP(B63,'START LİSTE'!$B$6:$G$254,4,0)),"",VLOOKUP(B63,'START LİSTE'!$B$6:$G$254,4,0))</f>
      </c>
      <c r="F63" s="150">
        <f>IF(ISERROR(VLOOKUP($B63,'START LİSTE'!$B$6:$G$254,5,0)),"",VLOOKUP($B63,'START LİSTE'!$B$6:$G$254,5,0))</f>
      </c>
      <c r="G63" s="151"/>
      <c r="H63" s="60">
        <f t="shared" si="1"/>
      </c>
    </row>
    <row r="64" spans="1:8" ht="18" customHeight="1">
      <c r="A64" s="157">
        <f t="shared" si="0"/>
      </c>
      <c r="B64" s="152"/>
      <c r="C64" s="148">
        <f>IF(ISERROR(VLOOKUP(B64,'START LİSTE'!$B$6:$G$254,2,0)),"",VLOOKUP(B64,'START LİSTE'!$B$6:$G$254,2,0))</f>
      </c>
      <c r="D64" s="148">
        <f>IF(ISERROR(VLOOKUP(B64,'START LİSTE'!$B$6:$G$254,3,0)),"",VLOOKUP(B64,'START LİSTE'!$B$6:$G$254,3,0))</f>
      </c>
      <c r="E64" s="149">
        <f>IF(ISERROR(VLOOKUP(B64,'START LİSTE'!$B$6:$G$254,4,0)),"",VLOOKUP(B64,'START LİSTE'!$B$6:$G$254,4,0))</f>
      </c>
      <c r="F64" s="150">
        <f>IF(ISERROR(VLOOKUP($B64,'START LİSTE'!$B$6:$G$254,5,0)),"",VLOOKUP($B64,'START LİSTE'!$B$6:$G$254,5,0))</f>
      </c>
      <c r="G64" s="151"/>
      <c r="H64" s="60">
        <f t="shared" si="1"/>
      </c>
    </row>
    <row r="65" spans="1:8" ht="18" customHeight="1">
      <c r="A65" s="157">
        <f t="shared" si="0"/>
      </c>
      <c r="B65" s="152"/>
      <c r="C65" s="148">
        <f>IF(ISERROR(VLOOKUP(B65,'START LİSTE'!$B$6:$G$254,2,0)),"",VLOOKUP(B65,'START LİSTE'!$B$6:$G$254,2,0))</f>
      </c>
      <c r="D65" s="148">
        <f>IF(ISERROR(VLOOKUP(B65,'START LİSTE'!$B$6:$G$254,3,0)),"",VLOOKUP(B65,'START LİSTE'!$B$6:$G$254,3,0))</f>
      </c>
      <c r="E65" s="149">
        <f>IF(ISERROR(VLOOKUP(B65,'START LİSTE'!$B$6:$G$254,4,0)),"",VLOOKUP(B65,'START LİSTE'!$B$6:$G$254,4,0))</f>
      </c>
      <c r="F65" s="150">
        <f>IF(ISERROR(VLOOKUP($B65,'START LİSTE'!$B$6:$G$254,5,0)),"",VLOOKUP($B65,'START LİSTE'!$B$6:$G$254,5,0))</f>
      </c>
      <c r="G65" s="151"/>
      <c r="H65" s="60">
        <f t="shared" si="1"/>
      </c>
    </row>
    <row r="66" spans="1:8" ht="18" customHeight="1">
      <c r="A66" s="157">
        <f t="shared" si="0"/>
      </c>
      <c r="B66" s="152"/>
      <c r="C66" s="148">
        <f>IF(ISERROR(VLOOKUP(B66,'START LİSTE'!$B$6:$G$254,2,0)),"",VLOOKUP(B66,'START LİSTE'!$B$6:$G$254,2,0))</f>
      </c>
      <c r="D66" s="148">
        <f>IF(ISERROR(VLOOKUP(B66,'START LİSTE'!$B$6:$G$254,3,0)),"",VLOOKUP(B66,'START LİSTE'!$B$6:$G$254,3,0))</f>
      </c>
      <c r="E66" s="149">
        <f>IF(ISERROR(VLOOKUP(B66,'START LİSTE'!$B$6:$G$254,4,0)),"",VLOOKUP(B66,'START LİSTE'!$B$6:$G$254,4,0))</f>
      </c>
      <c r="F66" s="150">
        <f>IF(ISERROR(VLOOKUP($B66,'START LİSTE'!$B$6:$G$254,5,0)),"",VLOOKUP($B66,'START LİSTE'!$B$6:$G$254,5,0))</f>
      </c>
      <c r="G66" s="151"/>
      <c r="H66" s="60">
        <f t="shared" si="1"/>
      </c>
    </row>
    <row r="67" spans="1:8" ht="18" customHeight="1">
      <c r="A67" s="157">
        <f t="shared" si="0"/>
      </c>
      <c r="B67" s="152"/>
      <c r="C67" s="148">
        <f>IF(ISERROR(VLOOKUP(B67,'START LİSTE'!$B$6:$G$254,2,0)),"",VLOOKUP(B67,'START LİSTE'!$B$6:$G$254,2,0))</f>
      </c>
      <c r="D67" s="148">
        <f>IF(ISERROR(VLOOKUP(B67,'START LİSTE'!$B$6:$G$254,3,0)),"",VLOOKUP(B67,'START LİSTE'!$B$6:$G$254,3,0))</f>
      </c>
      <c r="E67" s="149">
        <f>IF(ISERROR(VLOOKUP(B67,'START LİSTE'!$B$6:$G$254,4,0)),"",VLOOKUP(B67,'START LİSTE'!$B$6:$G$254,4,0))</f>
      </c>
      <c r="F67" s="150">
        <f>IF(ISERROR(VLOOKUP($B67,'START LİSTE'!$B$6:$G$254,5,0)),"",VLOOKUP($B67,'START LİSTE'!$B$6:$G$254,5,0))</f>
      </c>
      <c r="G67" s="151"/>
      <c r="H67" s="60">
        <f t="shared" si="1"/>
      </c>
    </row>
    <row r="68" spans="1:8" ht="18" customHeight="1">
      <c r="A68" s="157">
        <f t="shared" si="0"/>
      </c>
      <c r="B68" s="152"/>
      <c r="C68" s="148">
        <f>IF(ISERROR(VLOOKUP(B68,'START LİSTE'!$B$6:$G$254,2,0)),"",VLOOKUP(B68,'START LİSTE'!$B$6:$G$254,2,0))</f>
      </c>
      <c r="D68" s="148">
        <f>IF(ISERROR(VLOOKUP(B68,'START LİSTE'!$B$6:$G$254,3,0)),"",VLOOKUP(B68,'START LİSTE'!$B$6:$G$254,3,0))</f>
      </c>
      <c r="E68" s="149">
        <f>IF(ISERROR(VLOOKUP(B68,'START LİSTE'!$B$6:$G$254,4,0)),"",VLOOKUP(B68,'START LİSTE'!$B$6:$G$254,4,0))</f>
      </c>
      <c r="F68" s="150">
        <f>IF(ISERROR(VLOOKUP($B68,'START LİSTE'!$B$6:$G$254,5,0)),"",VLOOKUP($B68,'START LİSTE'!$B$6:$G$254,5,0))</f>
      </c>
      <c r="G68" s="151"/>
      <c r="H68" s="60">
        <f t="shared" si="1"/>
      </c>
    </row>
    <row r="69" spans="1:8" ht="18" customHeight="1">
      <c r="A69" s="157">
        <f t="shared" si="0"/>
      </c>
      <c r="B69" s="152"/>
      <c r="C69" s="148">
        <f>IF(ISERROR(VLOOKUP(B69,'START LİSTE'!$B$6:$G$254,2,0)),"",VLOOKUP(B69,'START LİSTE'!$B$6:$G$254,2,0))</f>
      </c>
      <c r="D69" s="148">
        <f>IF(ISERROR(VLOOKUP(B69,'START LİSTE'!$B$6:$G$254,3,0)),"",VLOOKUP(B69,'START LİSTE'!$B$6:$G$254,3,0))</f>
      </c>
      <c r="E69" s="149">
        <f>IF(ISERROR(VLOOKUP(B69,'START LİSTE'!$B$6:$G$254,4,0)),"",VLOOKUP(B69,'START LİSTE'!$B$6:$G$254,4,0))</f>
      </c>
      <c r="F69" s="150">
        <f>IF(ISERROR(VLOOKUP($B69,'START LİSTE'!$B$6:$G$254,5,0)),"",VLOOKUP($B69,'START LİSTE'!$B$6:$G$254,5,0))</f>
      </c>
      <c r="G69" s="151"/>
      <c r="H69" s="60">
        <f t="shared" si="1"/>
      </c>
    </row>
    <row r="70" spans="1:8" ht="18" customHeight="1">
      <c r="A70" s="157">
        <f t="shared" si="0"/>
      </c>
      <c r="B70" s="152"/>
      <c r="C70" s="148">
        <f>IF(ISERROR(VLOOKUP(B70,'START LİSTE'!$B$6:$G$254,2,0)),"",VLOOKUP(B70,'START LİSTE'!$B$6:$G$254,2,0))</f>
      </c>
      <c r="D70" s="148">
        <f>IF(ISERROR(VLOOKUP(B70,'START LİSTE'!$B$6:$G$254,3,0)),"",VLOOKUP(B70,'START LİSTE'!$B$6:$G$254,3,0))</f>
      </c>
      <c r="E70" s="149">
        <f>IF(ISERROR(VLOOKUP(B70,'START LİSTE'!$B$6:$G$254,4,0)),"",VLOOKUP(B70,'START LİSTE'!$B$6:$G$254,4,0))</f>
      </c>
      <c r="F70" s="150">
        <f>IF(ISERROR(VLOOKUP($B70,'START LİSTE'!$B$6:$G$254,5,0)),"",VLOOKUP($B70,'START LİSTE'!$B$6:$G$254,5,0))</f>
      </c>
      <c r="G70" s="151"/>
      <c r="H70" s="60">
        <f t="shared" si="1"/>
      </c>
    </row>
    <row r="71" spans="1:8" ht="18" customHeight="1">
      <c r="A71" s="157">
        <f aca="true" t="shared" si="2" ref="A71:A134">IF(B71&lt;&gt;"",A70+1,"")</f>
      </c>
      <c r="B71" s="152"/>
      <c r="C71" s="148">
        <f>IF(ISERROR(VLOOKUP(B71,'START LİSTE'!$B$6:$G$254,2,0)),"",VLOOKUP(B71,'START LİSTE'!$B$6:$G$254,2,0))</f>
      </c>
      <c r="D71" s="148">
        <f>IF(ISERROR(VLOOKUP(B71,'START LİSTE'!$B$6:$G$254,3,0)),"",VLOOKUP(B71,'START LİSTE'!$B$6:$G$254,3,0))</f>
      </c>
      <c r="E71" s="149">
        <f>IF(ISERROR(VLOOKUP(B71,'START LİSTE'!$B$6:$G$254,4,0)),"",VLOOKUP(B71,'START LİSTE'!$B$6:$G$254,4,0))</f>
      </c>
      <c r="F71" s="150">
        <f>IF(ISERROR(VLOOKUP($B71,'START LİSTE'!$B$6:$G$254,5,0)),"",VLOOKUP($B71,'START LİSTE'!$B$6:$G$254,5,0))</f>
      </c>
      <c r="G71" s="151"/>
      <c r="H71" s="60">
        <f aca="true" t="shared" si="3" ref="H71:H134">IF(OR(G71="DQ",G71="DNF",G71="DNS"),"-",IF(B71&lt;&gt;"",IF(E71="F",H70,H70+1),""))</f>
      </c>
    </row>
    <row r="72" spans="1:8" ht="18" customHeight="1">
      <c r="A72" s="157">
        <f t="shared" si="2"/>
      </c>
      <c r="B72" s="152"/>
      <c r="C72" s="148">
        <f>IF(ISERROR(VLOOKUP(B72,'START LİSTE'!$B$6:$G$254,2,0)),"",VLOOKUP(B72,'START LİSTE'!$B$6:$G$254,2,0))</f>
      </c>
      <c r="D72" s="148">
        <f>IF(ISERROR(VLOOKUP(B72,'START LİSTE'!$B$6:$G$254,3,0)),"",VLOOKUP(B72,'START LİSTE'!$B$6:$G$254,3,0))</f>
      </c>
      <c r="E72" s="149">
        <f>IF(ISERROR(VLOOKUP(B72,'START LİSTE'!$B$6:$G$254,4,0)),"",VLOOKUP(B72,'START LİSTE'!$B$6:$G$254,4,0))</f>
      </c>
      <c r="F72" s="150">
        <f>IF(ISERROR(VLOOKUP($B72,'START LİSTE'!$B$6:$G$254,5,0)),"",VLOOKUP($B72,'START LİSTE'!$B$6:$G$254,5,0))</f>
      </c>
      <c r="G72" s="151"/>
      <c r="H72" s="60">
        <f t="shared" si="3"/>
      </c>
    </row>
    <row r="73" spans="1:8" ht="18" customHeight="1">
      <c r="A73" s="157">
        <f t="shared" si="2"/>
      </c>
      <c r="B73" s="152"/>
      <c r="C73" s="148">
        <f>IF(ISERROR(VLOOKUP(B73,'START LİSTE'!$B$6:$G$254,2,0)),"",VLOOKUP(B73,'START LİSTE'!$B$6:$G$254,2,0))</f>
      </c>
      <c r="D73" s="148">
        <f>IF(ISERROR(VLOOKUP(B73,'START LİSTE'!$B$6:$G$254,3,0)),"",VLOOKUP(B73,'START LİSTE'!$B$6:$G$254,3,0))</f>
      </c>
      <c r="E73" s="149">
        <f>IF(ISERROR(VLOOKUP(B73,'START LİSTE'!$B$6:$G$254,4,0)),"",VLOOKUP(B73,'START LİSTE'!$B$6:$G$254,4,0))</f>
      </c>
      <c r="F73" s="150">
        <f>IF(ISERROR(VLOOKUP($B73,'START LİSTE'!$B$6:$G$254,5,0)),"",VLOOKUP($B73,'START LİSTE'!$B$6:$G$254,5,0))</f>
      </c>
      <c r="G73" s="151"/>
      <c r="H73" s="60">
        <f t="shared" si="3"/>
      </c>
    </row>
    <row r="74" spans="1:8" ht="18" customHeight="1">
      <c r="A74" s="157">
        <f t="shared" si="2"/>
      </c>
      <c r="B74" s="152"/>
      <c r="C74" s="148">
        <f>IF(ISERROR(VLOOKUP(B74,'START LİSTE'!$B$6:$G$254,2,0)),"",VLOOKUP(B74,'START LİSTE'!$B$6:$G$254,2,0))</f>
      </c>
      <c r="D74" s="148">
        <f>IF(ISERROR(VLOOKUP(B74,'START LİSTE'!$B$6:$G$254,3,0)),"",VLOOKUP(B74,'START LİSTE'!$B$6:$G$254,3,0))</f>
      </c>
      <c r="E74" s="149">
        <f>IF(ISERROR(VLOOKUP(B74,'START LİSTE'!$B$6:$G$254,4,0)),"",VLOOKUP(B74,'START LİSTE'!$B$6:$G$254,4,0))</f>
      </c>
      <c r="F74" s="150">
        <f>IF(ISERROR(VLOOKUP($B74,'START LİSTE'!$B$6:$G$254,5,0)),"",VLOOKUP($B74,'START LİSTE'!$B$6:$G$254,5,0))</f>
      </c>
      <c r="G74" s="151"/>
      <c r="H74" s="60">
        <f t="shared" si="3"/>
      </c>
    </row>
    <row r="75" spans="1:8" ht="18" customHeight="1">
      <c r="A75" s="157">
        <f t="shared" si="2"/>
      </c>
      <c r="B75" s="152"/>
      <c r="C75" s="148">
        <f>IF(ISERROR(VLOOKUP(B75,'START LİSTE'!$B$6:$G$254,2,0)),"",VLOOKUP(B75,'START LİSTE'!$B$6:$G$254,2,0))</f>
      </c>
      <c r="D75" s="148">
        <f>IF(ISERROR(VLOOKUP(B75,'START LİSTE'!$B$6:$G$254,3,0)),"",VLOOKUP(B75,'START LİSTE'!$B$6:$G$254,3,0))</f>
      </c>
      <c r="E75" s="149">
        <f>IF(ISERROR(VLOOKUP(B75,'START LİSTE'!$B$6:$G$254,4,0)),"",VLOOKUP(B75,'START LİSTE'!$B$6:$G$254,4,0))</f>
      </c>
      <c r="F75" s="150">
        <f>IF(ISERROR(VLOOKUP($B75,'START LİSTE'!$B$6:$G$254,5,0)),"",VLOOKUP($B75,'START LİSTE'!$B$6:$G$254,5,0))</f>
      </c>
      <c r="G75" s="151"/>
      <c r="H75" s="60">
        <f t="shared" si="3"/>
      </c>
    </row>
    <row r="76" spans="1:8" ht="18" customHeight="1">
      <c r="A76" s="157">
        <f t="shared" si="2"/>
      </c>
      <c r="B76" s="152"/>
      <c r="C76" s="148">
        <f>IF(ISERROR(VLOOKUP(B76,'START LİSTE'!$B$6:$G$254,2,0)),"",VLOOKUP(B76,'START LİSTE'!$B$6:$G$254,2,0))</f>
      </c>
      <c r="D76" s="148">
        <f>IF(ISERROR(VLOOKUP(B76,'START LİSTE'!$B$6:$G$254,3,0)),"",VLOOKUP(B76,'START LİSTE'!$B$6:$G$254,3,0))</f>
      </c>
      <c r="E76" s="149">
        <f>IF(ISERROR(VLOOKUP(B76,'START LİSTE'!$B$6:$G$254,4,0)),"",VLOOKUP(B76,'START LİSTE'!$B$6:$G$254,4,0))</f>
      </c>
      <c r="F76" s="150">
        <f>IF(ISERROR(VLOOKUP($B76,'START LİSTE'!$B$6:$G$254,5,0)),"",VLOOKUP($B76,'START LİSTE'!$B$6:$G$254,5,0))</f>
      </c>
      <c r="G76" s="151"/>
      <c r="H76" s="60">
        <f t="shared" si="3"/>
      </c>
    </row>
    <row r="77" spans="1:8" ht="18" customHeight="1">
      <c r="A77" s="157">
        <f t="shared" si="2"/>
      </c>
      <c r="B77" s="152"/>
      <c r="C77" s="148">
        <f>IF(ISERROR(VLOOKUP(B77,'START LİSTE'!$B$6:$G$254,2,0)),"",VLOOKUP(B77,'START LİSTE'!$B$6:$G$254,2,0))</f>
      </c>
      <c r="D77" s="148">
        <f>IF(ISERROR(VLOOKUP(B77,'START LİSTE'!$B$6:$G$254,3,0)),"",VLOOKUP(B77,'START LİSTE'!$B$6:$G$254,3,0))</f>
      </c>
      <c r="E77" s="149">
        <f>IF(ISERROR(VLOOKUP(B77,'START LİSTE'!$B$6:$G$254,4,0)),"",VLOOKUP(B77,'START LİSTE'!$B$6:$G$254,4,0))</f>
      </c>
      <c r="F77" s="150">
        <f>IF(ISERROR(VLOOKUP($B77,'START LİSTE'!$B$6:$G$254,5,0)),"",VLOOKUP($B77,'START LİSTE'!$B$6:$G$254,5,0))</f>
      </c>
      <c r="G77" s="151"/>
      <c r="H77" s="60">
        <f t="shared" si="3"/>
      </c>
    </row>
    <row r="78" spans="1:8" ht="18" customHeight="1">
      <c r="A78" s="157">
        <f t="shared" si="2"/>
      </c>
      <c r="B78" s="152"/>
      <c r="C78" s="148">
        <f>IF(ISERROR(VLOOKUP(B78,'START LİSTE'!$B$6:$G$254,2,0)),"",VLOOKUP(B78,'START LİSTE'!$B$6:$G$254,2,0))</f>
      </c>
      <c r="D78" s="148">
        <f>IF(ISERROR(VLOOKUP(B78,'START LİSTE'!$B$6:$G$254,3,0)),"",VLOOKUP(B78,'START LİSTE'!$B$6:$G$254,3,0))</f>
      </c>
      <c r="E78" s="149">
        <f>IF(ISERROR(VLOOKUP(B78,'START LİSTE'!$B$6:$G$254,4,0)),"",VLOOKUP(B78,'START LİSTE'!$B$6:$G$254,4,0))</f>
      </c>
      <c r="F78" s="150">
        <f>IF(ISERROR(VLOOKUP($B78,'START LİSTE'!$B$6:$G$254,5,0)),"",VLOOKUP($B78,'START LİSTE'!$B$6:$G$254,5,0))</f>
      </c>
      <c r="G78" s="151"/>
      <c r="H78" s="60">
        <f t="shared" si="3"/>
      </c>
    </row>
    <row r="79" spans="1:8" ht="18" customHeight="1">
      <c r="A79" s="157">
        <f t="shared" si="2"/>
      </c>
      <c r="B79" s="152"/>
      <c r="C79" s="148">
        <f>IF(ISERROR(VLOOKUP(B79,'START LİSTE'!$B$6:$G$254,2,0)),"",VLOOKUP(B79,'START LİSTE'!$B$6:$G$254,2,0))</f>
      </c>
      <c r="D79" s="148">
        <f>IF(ISERROR(VLOOKUP(B79,'START LİSTE'!$B$6:$G$254,3,0)),"",VLOOKUP(B79,'START LİSTE'!$B$6:$G$254,3,0))</f>
      </c>
      <c r="E79" s="149">
        <f>IF(ISERROR(VLOOKUP(B79,'START LİSTE'!$B$6:$G$254,4,0)),"",VLOOKUP(B79,'START LİSTE'!$B$6:$G$254,4,0))</f>
      </c>
      <c r="F79" s="150">
        <f>IF(ISERROR(VLOOKUP($B79,'START LİSTE'!$B$6:$G$254,5,0)),"",VLOOKUP($B79,'START LİSTE'!$B$6:$G$254,5,0))</f>
      </c>
      <c r="G79" s="151"/>
      <c r="H79" s="60">
        <f t="shared" si="3"/>
      </c>
    </row>
    <row r="80" spans="1:8" ht="18" customHeight="1">
      <c r="A80" s="157">
        <f t="shared" si="2"/>
      </c>
      <c r="B80" s="152"/>
      <c r="C80" s="148">
        <f>IF(ISERROR(VLOOKUP(B80,'START LİSTE'!$B$6:$G$254,2,0)),"",VLOOKUP(B80,'START LİSTE'!$B$6:$G$254,2,0))</f>
      </c>
      <c r="D80" s="148">
        <f>IF(ISERROR(VLOOKUP(B80,'START LİSTE'!$B$6:$G$254,3,0)),"",VLOOKUP(B80,'START LİSTE'!$B$6:$G$254,3,0))</f>
      </c>
      <c r="E80" s="149">
        <f>IF(ISERROR(VLOOKUP(B80,'START LİSTE'!$B$6:$G$254,4,0)),"",VLOOKUP(B80,'START LİSTE'!$B$6:$G$254,4,0))</f>
      </c>
      <c r="F80" s="150">
        <f>IF(ISERROR(VLOOKUP($B80,'START LİSTE'!$B$6:$G$254,5,0)),"",VLOOKUP($B80,'START LİSTE'!$B$6:$G$254,5,0))</f>
      </c>
      <c r="G80" s="151"/>
      <c r="H80" s="60">
        <f t="shared" si="3"/>
      </c>
    </row>
    <row r="81" spans="1:8" ht="18" customHeight="1">
      <c r="A81" s="157">
        <f t="shared" si="2"/>
      </c>
      <c r="B81" s="152"/>
      <c r="C81" s="148">
        <f>IF(ISERROR(VLOOKUP(B81,'START LİSTE'!$B$6:$G$254,2,0)),"",VLOOKUP(B81,'START LİSTE'!$B$6:$G$254,2,0))</f>
      </c>
      <c r="D81" s="148">
        <f>IF(ISERROR(VLOOKUP(B81,'START LİSTE'!$B$6:$G$254,3,0)),"",VLOOKUP(B81,'START LİSTE'!$B$6:$G$254,3,0))</f>
      </c>
      <c r="E81" s="149">
        <f>IF(ISERROR(VLOOKUP(B81,'START LİSTE'!$B$6:$G$254,4,0)),"",VLOOKUP(B81,'START LİSTE'!$B$6:$G$254,4,0))</f>
      </c>
      <c r="F81" s="150">
        <f>IF(ISERROR(VLOOKUP($B81,'START LİSTE'!$B$6:$G$254,5,0)),"",VLOOKUP($B81,'START LİSTE'!$B$6:$G$254,5,0))</f>
      </c>
      <c r="G81" s="151"/>
      <c r="H81" s="60">
        <f t="shared" si="3"/>
      </c>
    </row>
    <row r="82" spans="1:8" ht="18" customHeight="1">
      <c r="A82" s="157">
        <f t="shared" si="2"/>
      </c>
      <c r="B82" s="152"/>
      <c r="C82" s="148">
        <f>IF(ISERROR(VLOOKUP(B82,'START LİSTE'!$B$6:$G$254,2,0)),"",VLOOKUP(B82,'START LİSTE'!$B$6:$G$254,2,0))</f>
      </c>
      <c r="D82" s="148">
        <f>IF(ISERROR(VLOOKUP(B82,'START LİSTE'!$B$6:$G$254,3,0)),"",VLOOKUP(B82,'START LİSTE'!$B$6:$G$254,3,0))</f>
      </c>
      <c r="E82" s="149">
        <f>IF(ISERROR(VLOOKUP(B82,'START LİSTE'!$B$6:$G$254,4,0)),"",VLOOKUP(B82,'START LİSTE'!$B$6:$G$254,4,0))</f>
      </c>
      <c r="F82" s="150">
        <f>IF(ISERROR(VLOOKUP($B82,'START LİSTE'!$B$6:$G$254,5,0)),"",VLOOKUP($B82,'START LİSTE'!$B$6:$G$254,5,0))</f>
      </c>
      <c r="G82" s="151"/>
      <c r="H82" s="60">
        <f t="shared" si="3"/>
      </c>
    </row>
    <row r="83" spans="1:8" ht="18" customHeight="1">
      <c r="A83" s="157">
        <f t="shared" si="2"/>
      </c>
      <c r="B83" s="152"/>
      <c r="C83" s="148">
        <f>IF(ISERROR(VLOOKUP(B83,'START LİSTE'!$B$6:$G$254,2,0)),"",VLOOKUP(B83,'START LİSTE'!$B$6:$G$254,2,0))</f>
      </c>
      <c r="D83" s="148">
        <f>IF(ISERROR(VLOOKUP(B83,'START LİSTE'!$B$6:$G$254,3,0)),"",VLOOKUP(B83,'START LİSTE'!$B$6:$G$254,3,0))</f>
      </c>
      <c r="E83" s="149">
        <f>IF(ISERROR(VLOOKUP(B83,'START LİSTE'!$B$6:$G$254,4,0)),"",VLOOKUP(B83,'START LİSTE'!$B$6:$G$254,4,0))</f>
      </c>
      <c r="F83" s="150">
        <f>IF(ISERROR(VLOOKUP($B83,'START LİSTE'!$B$6:$G$254,5,0)),"",VLOOKUP($B83,'START LİSTE'!$B$6:$G$254,5,0))</f>
      </c>
      <c r="G83" s="151"/>
      <c r="H83" s="60">
        <f t="shared" si="3"/>
      </c>
    </row>
    <row r="84" spans="1:8" ht="18" customHeight="1">
      <c r="A84" s="157">
        <f t="shared" si="2"/>
      </c>
      <c r="B84" s="152"/>
      <c r="C84" s="148">
        <f>IF(ISERROR(VLOOKUP(B84,'START LİSTE'!$B$6:$G$254,2,0)),"",VLOOKUP(B84,'START LİSTE'!$B$6:$G$254,2,0))</f>
      </c>
      <c r="D84" s="148">
        <f>IF(ISERROR(VLOOKUP(B84,'START LİSTE'!$B$6:$G$254,3,0)),"",VLOOKUP(B84,'START LİSTE'!$B$6:$G$254,3,0))</f>
      </c>
      <c r="E84" s="149">
        <f>IF(ISERROR(VLOOKUP(B84,'START LİSTE'!$B$6:$G$254,4,0)),"",VLOOKUP(B84,'START LİSTE'!$B$6:$G$254,4,0))</f>
      </c>
      <c r="F84" s="150">
        <f>IF(ISERROR(VLOOKUP($B84,'START LİSTE'!$B$6:$G$254,5,0)),"",VLOOKUP($B84,'START LİSTE'!$B$6:$G$254,5,0))</f>
      </c>
      <c r="G84" s="151"/>
      <c r="H84" s="60">
        <f t="shared" si="3"/>
      </c>
    </row>
    <row r="85" spans="1:8" ht="18" customHeight="1">
      <c r="A85" s="157">
        <f t="shared" si="2"/>
      </c>
      <c r="B85" s="152"/>
      <c r="C85" s="148">
        <f>IF(ISERROR(VLOOKUP(B85,'START LİSTE'!$B$6:$G$254,2,0)),"",VLOOKUP(B85,'START LİSTE'!$B$6:$G$254,2,0))</f>
      </c>
      <c r="D85" s="148">
        <f>IF(ISERROR(VLOOKUP(B85,'START LİSTE'!$B$6:$G$254,3,0)),"",VLOOKUP(B85,'START LİSTE'!$B$6:$G$254,3,0))</f>
      </c>
      <c r="E85" s="149">
        <f>IF(ISERROR(VLOOKUP(B85,'START LİSTE'!$B$6:$G$254,4,0)),"",VLOOKUP(B85,'START LİSTE'!$B$6:$G$254,4,0))</f>
      </c>
      <c r="F85" s="150">
        <f>IF(ISERROR(VLOOKUP($B85,'START LİSTE'!$B$6:$G$254,5,0)),"",VLOOKUP($B85,'START LİSTE'!$B$6:$G$254,5,0))</f>
      </c>
      <c r="G85" s="151"/>
      <c r="H85" s="60">
        <f t="shared" si="3"/>
      </c>
    </row>
    <row r="86" spans="1:8" ht="18" customHeight="1">
      <c r="A86" s="157">
        <f t="shared" si="2"/>
      </c>
      <c r="B86" s="153"/>
      <c r="C86" s="148">
        <f>IF(ISERROR(VLOOKUP(B86,'START LİSTE'!$B$6:$G$254,2,0)),"",VLOOKUP(B86,'START LİSTE'!$B$6:$G$254,2,0))</f>
      </c>
      <c r="D86" s="148">
        <f>IF(ISERROR(VLOOKUP(B86,'START LİSTE'!$B$6:$G$254,3,0)),"",VLOOKUP(B86,'START LİSTE'!$B$6:$G$254,3,0))</f>
      </c>
      <c r="E86" s="149">
        <f>IF(ISERROR(VLOOKUP(B86,'START LİSTE'!$B$6:$G$254,4,0)),"",VLOOKUP(B86,'START LİSTE'!$B$6:$G$254,4,0))</f>
      </c>
      <c r="F86" s="150">
        <f>IF(ISERROR(VLOOKUP($B86,'START LİSTE'!$B$6:$G$254,5,0)),"",VLOOKUP($B86,'START LİSTE'!$B$6:$G$254,5,0))</f>
      </c>
      <c r="G86" s="151"/>
      <c r="H86" s="60">
        <f t="shared" si="3"/>
      </c>
    </row>
    <row r="87" spans="1:8" ht="18" customHeight="1">
      <c r="A87" s="157">
        <f t="shared" si="2"/>
      </c>
      <c r="B87" s="152"/>
      <c r="C87" s="148">
        <f>IF(ISERROR(VLOOKUP(B87,'START LİSTE'!$B$6:$G$254,2,0)),"",VLOOKUP(B87,'START LİSTE'!$B$6:$G$254,2,0))</f>
      </c>
      <c r="D87" s="148">
        <f>IF(ISERROR(VLOOKUP(B87,'START LİSTE'!$B$6:$G$254,3,0)),"",VLOOKUP(B87,'START LİSTE'!$B$6:$G$254,3,0))</f>
      </c>
      <c r="E87" s="149">
        <f>IF(ISERROR(VLOOKUP(B87,'START LİSTE'!$B$6:$G$254,4,0)),"",VLOOKUP(B87,'START LİSTE'!$B$6:$G$254,4,0))</f>
      </c>
      <c r="F87" s="150">
        <f>IF(ISERROR(VLOOKUP($B87,'START LİSTE'!$B$6:$G$254,5,0)),"",VLOOKUP($B87,'START LİSTE'!$B$6:$G$254,5,0))</f>
      </c>
      <c r="G87" s="151"/>
      <c r="H87" s="60">
        <f t="shared" si="3"/>
      </c>
    </row>
    <row r="88" spans="1:8" ht="18" customHeight="1">
      <c r="A88" s="157">
        <f t="shared" si="2"/>
      </c>
      <c r="B88" s="152"/>
      <c r="C88" s="148">
        <f>IF(ISERROR(VLOOKUP(B88,'START LİSTE'!$B$6:$G$254,2,0)),"",VLOOKUP(B88,'START LİSTE'!$B$6:$G$254,2,0))</f>
      </c>
      <c r="D88" s="148">
        <f>IF(ISERROR(VLOOKUP(B88,'START LİSTE'!$B$6:$G$254,3,0)),"",VLOOKUP(B88,'START LİSTE'!$B$6:$G$254,3,0))</f>
      </c>
      <c r="E88" s="149">
        <f>IF(ISERROR(VLOOKUP(B88,'START LİSTE'!$B$6:$G$254,4,0)),"",VLOOKUP(B88,'START LİSTE'!$B$6:$G$254,4,0))</f>
      </c>
      <c r="F88" s="150">
        <f>IF(ISERROR(VLOOKUP($B88,'START LİSTE'!$B$6:$G$254,5,0)),"",VLOOKUP($B88,'START LİSTE'!$B$6:$G$254,5,0))</f>
      </c>
      <c r="G88" s="151"/>
      <c r="H88" s="60">
        <f t="shared" si="3"/>
      </c>
    </row>
    <row r="89" spans="1:8" ht="18" customHeight="1" thickBot="1">
      <c r="A89" s="157">
        <f t="shared" si="2"/>
      </c>
      <c r="B89" s="154"/>
      <c r="C89" s="148">
        <f>IF(ISERROR(VLOOKUP(B89,'START LİSTE'!$B$6:$G$254,2,0)),"",VLOOKUP(B89,'START LİSTE'!$B$6:$G$254,2,0))</f>
      </c>
      <c r="D89" s="148">
        <f>IF(ISERROR(VLOOKUP(B89,'START LİSTE'!$B$6:$G$254,3,0)),"",VLOOKUP(B89,'START LİSTE'!$B$6:$G$254,3,0))</f>
      </c>
      <c r="E89" s="149">
        <f>IF(ISERROR(VLOOKUP(B89,'START LİSTE'!$B$6:$G$254,4,0)),"",VLOOKUP(B89,'START LİSTE'!$B$6:$G$254,4,0))</f>
      </c>
      <c r="F89" s="150">
        <f>IF(ISERROR(VLOOKUP($B89,'START LİSTE'!$B$6:$G$254,5,0)),"",VLOOKUP($B89,'START LİSTE'!$B$6:$G$254,5,0))</f>
      </c>
      <c r="G89" s="151"/>
      <c r="H89" s="60">
        <f t="shared" si="3"/>
      </c>
    </row>
    <row r="90" spans="1:8" ht="18" customHeight="1">
      <c r="A90" s="157">
        <f t="shared" si="2"/>
      </c>
      <c r="B90" s="155"/>
      <c r="C90" s="148">
        <f>IF(ISERROR(VLOOKUP(B90,'START LİSTE'!$B$6:$G$254,2,0)),"",VLOOKUP(B90,'START LİSTE'!$B$6:$G$254,2,0))</f>
      </c>
      <c r="D90" s="148">
        <f>IF(ISERROR(VLOOKUP(B90,'START LİSTE'!$B$6:$G$254,3,0)),"",VLOOKUP(B90,'START LİSTE'!$B$6:$G$254,3,0))</f>
      </c>
      <c r="E90" s="149">
        <f>IF(ISERROR(VLOOKUP(B90,'START LİSTE'!$B$6:$G$254,4,0)),"",VLOOKUP(B90,'START LİSTE'!$B$6:$G$254,4,0))</f>
      </c>
      <c r="F90" s="150">
        <f>IF(ISERROR(VLOOKUP($B90,'START LİSTE'!$B$6:$G$254,5,0)),"",VLOOKUP($B90,'START LİSTE'!$B$6:$G$254,5,0))</f>
      </c>
      <c r="G90" s="151"/>
      <c r="H90" s="60">
        <f t="shared" si="3"/>
      </c>
    </row>
    <row r="91" spans="1:8" ht="18" customHeight="1">
      <c r="A91" s="157">
        <f t="shared" si="2"/>
      </c>
      <c r="B91" s="152"/>
      <c r="C91" s="148">
        <f>IF(ISERROR(VLOOKUP(B91,'START LİSTE'!$B$6:$G$254,2,0)),"",VLOOKUP(B91,'START LİSTE'!$B$6:$G$254,2,0))</f>
      </c>
      <c r="D91" s="148">
        <f>IF(ISERROR(VLOOKUP(B91,'START LİSTE'!$B$6:$G$254,3,0)),"",VLOOKUP(B91,'START LİSTE'!$B$6:$G$254,3,0))</f>
      </c>
      <c r="E91" s="149">
        <f>IF(ISERROR(VLOOKUP(B91,'START LİSTE'!$B$6:$G$254,4,0)),"",VLOOKUP(B91,'START LİSTE'!$B$6:$G$254,4,0))</f>
      </c>
      <c r="F91" s="150">
        <f>IF(ISERROR(VLOOKUP($B91,'START LİSTE'!$B$6:$G$254,5,0)),"",VLOOKUP($B91,'START LİSTE'!$B$6:$G$254,5,0))</f>
      </c>
      <c r="G91" s="151"/>
      <c r="H91" s="60">
        <f t="shared" si="3"/>
      </c>
    </row>
    <row r="92" spans="1:8" ht="18" customHeight="1">
      <c r="A92" s="157">
        <f t="shared" si="2"/>
      </c>
      <c r="B92" s="152"/>
      <c r="C92" s="148">
        <f>IF(ISERROR(VLOOKUP(B92,'START LİSTE'!$B$6:$G$254,2,0)),"",VLOOKUP(B92,'START LİSTE'!$B$6:$G$254,2,0))</f>
      </c>
      <c r="D92" s="148">
        <f>IF(ISERROR(VLOOKUP(B92,'START LİSTE'!$B$6:$G$254,3,0)),"",VLOOKUP(B92,'START LİSTE'!$B$6:$G$254,3,0))</f>
      </c>
      <c r="E92" s="149">
        <f>IF(ISERROR(VLOOKUP(B92,'START LİSTE'!$B$6:$G$254,4,0)),"",VLOOKUP(B92,'START LİSTE'!$B$6:$G$254,4,0))</f>
      </c>
      <c r="F92" s="150">
        <f>IF(ISERROR(VLOOKUP($B92,'START LİSTE'!$B$6:$G$254,5,0)),"",VLOOKUP($B92,'START LİSTE'!$B$6:$G$254,5,0))</f>
      </c>
      <c r="G92" s="151"/>
      <c r="H92" s="60">
        <f t="shared" si="3"/>
      </c>
    </row>
    <row r="93" spans="1:8" ht="18" customHeight="1" thickBot="1">
      <c r="A93" s="157">
        <f t="shared" si="2"/>
      </c>
      <c r="B93" s="154"/>
      <c r="C93" s="148">
        <f>IF(ISERROR(VLOOKUP(B93,'START LİSTE'!$B$6:$G$254,2,0)),"",VLOOKUP(B93,'START LİSTE'!$B$6:$G$254,2,0))</f>
      </c>
      <c r="D93" s="148">
        <f>IF(ISERROR(VLOOKUP(B93,'START LİSTE'!$B$6:$G$254,3,0)),"",VLOOKUP(B93,'START LİSTE'!$B$6:$G$254,3,0))</f>
      </c>
      <c r="E93" s="149">
        <f>IF(ISERROR(VLOOKUP(B93,'START LİSTE'!$B$6:$G$254,4,0)),"",VLOOKUP(B93,'START LİSTE'!$B$6:$G$254,4,0))</f>
      </c>
      <c r="F93" s="150">
        <f>IF(ISERROR(VLOOKUP($B93,'START LİSTE'!$B$6:$G$254,5,0)),"",VLOOKUP($B93,'START LİSTE'!$B$6:$G$254,5,0))</f>
      </c>
      <c r="G93" s="151"/>
      <c r="H93" s="60">
        <f t="shared" si="3"/>
      </c>
    </row>
    <row r="94" spans="1:8" ht="18" customHeight="1">
      <c r="A94" s="157">
        <f t="shared" si="2"/>
      </c>
      <c r="B94" s="155"/>
      <c r="C94" s="148">
        <f>IF(ISERROR(VLOOKUP(B94,'START LİSTE'!$B$6:$G$254,2,0)),"",VLOOKUP(B94,'START LİSTE'!$B$6:$G$254,2,0))</f>
      </c>
      <c r="D94" s="148">
        <f>IF(ISERROR(VLOOKUP(B94,'START LİSTE'!$B$6:$G$254,3,0)),"",VLOOKUP(B94,'START LİSTE'!$B$6:$G$254,3,0))</f>
      </c>
      <c r="E94" s="149">
        <f>IF(ISERROR(VLOOKUP(B94,'START LİSTE'!$B$6:$G$254,4,0)),"",VLOOKUP(B94,'START LİSTE'!$B$6:$G$254,4,0))</f>
      </c>
      <c r="F94" s="150">
        <f>IF(ISERROR(VLOOKUP($B94,'START LİSTE'!$B$6:$G$254,5,0)),"",VLOOKUP($B94,'START LİSTE'!$B$6:$G$254,5,0))</f>
      </c>
      <c r="G94" s="151"/>
      <c r="H94" s="60">
        <f t="shared" si="3"/>
      </c>
    </row>
    <row r="95" spans="1:8" ht="18" customHeight="1">
      <c r="A95" s="157">
        <f t="shared" si="2"/>
      </c>
      <c r="B95" s="152"/>
      <c r="C95" s="148">
        <f>IF(ISERROR(VLOOKUP(B95,'START LİSTE'!$B$6:$G$254,2,0)),"",VLOOKUP(B95,'START LİSTE'!$B$6:$G$254,2,0))</f>
      </c>
      <c r="D95" s="148">
        <f>IF(ISERROR(VLOOKUP(B95,'START LİSTE'!$B$6:$G$254,3,0)),"",VLOOKUP(B95,'START LİSTE'!$B$6:$G$254,3,0))</f>
      </c>
      <c r="E95" s="149">
        <f>IF(ISERROR(VLOOKUP(B95,'START LİSTE'!$B$6:$G$254,4,0)),"",VLOOKUP(B95,'START LİSTE'!$B$6:$G$254,4,0))</f>
      </c>
      <c r="F95" s="150">
        <f>IF(ISERROR(VLOOKUP($B95,'START LİSTE'!$B$6:$G$254,5,0)),"",VLOOKUP($B95,'START LİSTE'!$B$6:$G$254,5,0))</f>
      </c>
      <c r="G95" s="151"/>
      <c r="H95" s="60">
        <f t="shared" si="3"/>
      </c>
    </row>
    <row r="96" spans="1:8" ht="18" customHeight="1">
      <c r="A96" s="157">
        <f t="shared" si="2"/>
      </c>
      <c r="B96" s="152"/>
      <c r="C96" s="148">
        <f>IF(ISERROR(VLOOKUP(B96,'START LİSTE'!$B$6:$G$254,2,0)),"",VLOOKUP(B96,'START LİSTE'!$B$6:$G$254,2,0))</f>
      </c>
      <c r="D96" s="148">
        <f>IF(ISERROR(VLOOKUP(B96,'START LİSTE'!$B$6:$G$254,3,0)),"",VLOOKUP(B96,'START LİSTE'!$B$6:$G$254,3,0))</f>
      </c>
      <c r="E96" s="149">
        <f>IF(ISERROR(VLOOKUP(B96,'START LİSTE'!$B$6:$G$254,4,0)),"",VLOOKUP(B96,'START LİSTE'!$B$6:$G$254,4,0))</f>
      </c>
      <c r="F96" s="150">
        <f>IF(ISERROR(VLOOKUP($B96,'START LİSTE'!$B$6:$G$254,5,0)),"",VLOOKUP($B96,'START LİSTE'!$B$6:$G$254,5,0))</f>
      </c>
      <c r="G96" s="151"/>
      <c r="H96" s="60">
        <f t="shared" si="3"/>
      </c>
    </row>
    <row r="97" spans="1:8" ht="18" customHeight="1" thickBot="1">
      <c r="A97" s="157">
        <f t="shared" si="2"/>
      </c>
      <c r="B97" s="154"/>
      <c r="C97" s="148">
        <f>IF(ISERROR(VLOOKUP(B97,'START LİSTE'!$B$6:$G$254,2,0)),"",VLOOKUP(B97,'START LİSTE'!$B$6:$G$254,2,0))</f>
      </c>
      <c r="D97" s="148">
        <f>IF(ISERROR(VLOOKUP(B97,'START LİSTE'!$B$6:$G$254,3,0)),"",VLOOKUP(B97,'START LİSTE'!$B$6:$G$254,3,0))</f>
      </c>
      <c r="E97" s="149">
        <f>IF(ISERROR(VLOOKUP(B97,'START LİSTE'!$B$6:$G$254,4,0)),"",VLOOKUP(B97,'START LİSTE'!$B$6:$G$254,4,0))</f>
      </c>
      <c r="F97" s="150">
        <f>IF(ISERROR(VLOOKUP($B97,'START LİSTE'!$B$6:$G$254,5,0)),"",VLOOKUP($B97,'START LİSTE'!$B$6:$G$254,5,0))</f>
      </c>
      <c r="G97" s="151"/>
      <c r="H97" s="60">
        <f t="shared" si="3"/>
      </c>
    </row>
    <row r="98" spans="1:8" ht="18" customHeight="1">
      <c r="A98" s="157">
        <f t="shared" si="2"/>
      </c>
      <c r="B98" s="155"/>
      <c r="C98" s="148">
        <f>IF(ISERROR(VLOOKUP(B98,'START LİSTE'!$B$6:$G$254,2,0)),"",VLOOKUP(B98,'START LİSTE'!$B$6:$G$254,2,0))</f>
      </c>
      <c r="D98" s="148">
        <f>IF(ISERROR(VLOOKUP(B98,'START LİSTE'!$B$6:$G$254,3,0)),"",VLOOKUP(B98,'START LİSTE'!$B$6:$G$254,3,0))</f>
      </c>
      <c r="E98" s="149">
        <f>IF(ISERROR(VLOOKUP(B98,'START LİSTE'!$B$6:$G$254,4,0)),"",VLOOKUP(B98,'START LİSTE'!$B$6:$G$254,4,0))</f>
      </c>
      <c r="F98" s="150">
        <f>IF(ISERROR(VLOOKUP($B98,'START LİSTE'!$B$6:$G$254,5,0)),"",VLOOKUP($B98,'START LİSTE'!$B$6:$G$254,5,0))</f>
      </c>
      <c r="G98" s="151"/>
      <c r="H98" s="60">
        <f t="shared" si="3"/>
      </c>
    </row>
    <row r="99" spans="1:8" ht="18" customHeight="1">
      <c r="A99" s="157">
        <f t="shared" si="2"/>
      </c>
      <c r="B99" s="152"/>
      <c r="C99" s="148">
        <f>IF(ISERROR(VLOOKUP(B99,'START LİSTE'!$B$6:$G$254,2,0)),"",VLOOKUP(B99,'START LİSTE'!$B$6:$G$254,2,0))</f>
      </c>
      <c r="D99" s="148">
        <f>IF(ISERROR(VLOOKUP(B99,'START LİSTE'!$B$6:$G$254,3,0)),"",VLOOKUP(B99,'START LİSTE'!$B$6:$G$254,3,0))</f>
      </c>
      <c r="E99" s="149">
        <f>IF(ISERROR(VLOOKUP(B99,'START LİSTE'!$B$6:$G$254,4,0)),"",VLOOKUP(B99,'START LİSTE'!$B$6:$G$254,4,0))</f>
      </c>
      <c r="F99" s="150">
        <f>IF(ISERROR(VLOOKUP($B99,'START LİSTE'!$B$6:$G$254,5,0)),"",VLOOKUP($B99,'START LİSTE'!$B$6:$G$254,5,0))</f>
      </c>
      <c r="G99" s="151"/>
      <c r="H99" s="60">
        <f t="shared" si="3"/>
      </c>
    </row>
    <row r="100" spans="1:8" ht="18" customHeight="1">
      <c r="A100" s="157">
        <f t="shared" si="2"/>
      </c>
      <c r="B100" s="152"/>
      <c r="C100" s="148">
        <f>IF(ISERROR(VLOOKUP(B100,'START LİSTE'!$B$6:$G$254,2,0)),"",VLOOKUP(B100,'START LİSTE'!$B$6:$G$254,2,0))</f>
      </c>
      <c r="D100" s="148">
        <f>IF(ISERROR(VLOOKUP(B100,'START LİSTE'!$B$6:$G$254,3,0)),"",VLOOKUP(B100,'START LİSTE'!$B$6:$G$254,3,0))</f>
      </c>
      <c r="E100" s="149">
        <f>IF(ISERROR(VLOOKUP(B100,'START LİSTE'!$B$6:$G$254,4,0)),"",VLOOKUP(B100,'START LİSTE'!$B$6:$G$254,4,0))</f>
      </c>
      <c r="F100" s="150">
        <f>IF(ISERROR(VLOOKUP($B100,'START LİSTE'!$B$6:$G$254,5,0)),"",VLOOKUP($B100,'START LİSTE'!$B$6:$G$254,5,0))</f>
      </c>
      <c r="G100" s="151"/>
      <c r="H100" s="60">
        <f t="shared" si="3"/>
      </c>
    </row>
    <row r="101" spans="1:8" ht="18" customHeight="1" thickBot="1">
      <c r="A101" s="157">
        <f t="shared" si="2"/>
      </c>
      <c r="B101" s="154"/>
      <c r="C101" s="148">
        <f>IF(ISERROR(VLOOKUP(B101,'START LİSTE'!$B$6:$G$254,2,0)),"",VLOOKUP(B101,'START LİSTE'!$B$6:$G$254,2,0))</f>
      </c>
      <c r="D101" s="148">
        <f>IF(ISERROR(VLOOKUP(B101,'START LİSTE'!$B$6:$G$254,3,0)),"",VLOOKUP(B101,'START LİSTE'!$B$6:$G$254,3,0))</f>
      </c>
      <c r="E101" s="149">
        <f>IF(ISERROR(VLOOKUP(B101,'START LİSTE'!$B$6:$G$254,4,0)),"",VLOOKUP(B101,'START LİSTE'!$B$6:$G$254,4,0))</f>
      </c>
      <c r="F101" s="150">
        <f>IF(ISERROR(VLOOKUP($B101,'START LİSTE'!$B$6:$G$254,5,0)),"",VLOOKUP($B101,'START LİSTE'!$B$6:$G$254,5,0))</f>
      </c>
      <c r="G101" s="151"/>
      <c r="H101" s="60">
        <f t="shared" si="3"/>
      </c>
    </row>
    <row r="102" spans="1:8" ht="18" customHeight="1">
      <c r="A102" s="157">
        <f t="shared" si="2"/>
      </c>
      <c r="B102" s="155"/>
      <c r="C102" s="148">
        <f>IF(ISERROR(VLOOKUP(B102,'START LİSTE'!$B$6:$G$254,2,0)),"",VLOOKUP(B102,'START LİSTE'!$B$6:$G$254,2,0))</f>
      </c>
      <c r="D102" s="148">
        <f>IF(ISERROR(VLOOKUP(B102,'START LİSTE'!$B$6:$G$254,3,0)),"",VLOOKUP(B102,'START LİSTE'!$B$6:$G$254,3,0))</f>
      </c>
      <c r="E102" s="149">
        <f>IF(ISERROR(VLOOKUP(B102,'START LİSTE'!$B$6:$G$254,4,0)),"",VLOOKUP(B102,'START LİSTE'!$B$6:$G$254,4,0))</f>
      </c>
      <c r="F102" s="150">
        <f>IF(ISERROR(VLOOKUP($B102,'START LİSTE'!$B$6:$G$254,5,0)),"",VLOOKUP($B102,'START LİSTE'!$B$6:$G$254,5,0))</f>
      </c>
      <c r="G102" s="151"/>
      <c r="H102" s="60">
        <f t="shared" si="3"/>
      </c>
    </row>
    <row r="103" spans="1:8" ht="18" customHeight="1">
      <c r="A103" s="157">
        <f t="shared" si="2"/>
      </c>
      <c r="B103" s="152"/>
      <c r="C103" s="148">
        <f>IF(ISERROR(VLOOKUP(B103,'START LİSTE'!$B$6:$G$254,2,0)),"",VLOOKUP(B103,'START LİSTE'!$B$6:$G$254,2,0))</f>
      </c>
      <c r="D103" s="148">
        <f>IF(ISERROR(VLOOKUP(B103,'START LİSTE'!$B$6:$G$254,3,0)),"",VLOOKUP(B103,'START LİSTE'!$B$6:$G$254,3,0))</f>
      </c>
      <c r="E103" s="149">
        <f>IF(ISERROR(VLOOKUP(B103,'START LİSTE'!$B$6:$G$254,4,0)),"",VLOOKUP(B103,'START LİSTE'!$B$6:$G$254,4,0))</f>
      </c>
      <c r="F103" s="150">
        <f>IF(ISERROR(VLOOKUP($B103,'START LİSTE'!$B$6:$G$254,5,0)),"",VLOOKUP($B103,'START LİSTE'!$B$6:$G$254,5,0))</f>
      </c>
      <c r="G103" s="151"/>
      <c r="H103" s="60">
        <f t="shared" si="3"/>
      </c>
    </row>
    <row r="104" spans="1:8" ht="18" customHeight="1">
      <c r="A104" s="157">
        <f t="shared" si="2"/>
      </c>
      <c r="B104" s="152"/>
      <c r="C104" s="148">
        <f>IF(ISERROR(VLOOKUP(B104,'START LİSTE'!$B$6:$G$254,2,0)),"",VLOOKUP(B104,'START LİSTE'!$B$6:$G$254,2,0))</f>
      </c>
      <c r="D104" s="148">
        <f>IF(ISERROR(VLOOKUP(B104,'START LİSTE'!$B$6:$G$254,3,0)),"",VLOOKUP(B104,'START LİSTE'!$B$6:$G$254,3,0))</f>
      </c>
      <c r="E104" s="149">
        <f>IF(ISERROR(VLOOKUP(B104,'START LİSTE'!$B$6:$G$254,4,0)),"",VLOOKUP(B104,'START LİSTE'!$B$6:$G$254,4,0))</f>
      </c>
      <c r="F104" s="150">
        <f>IF(ISERROR(VLOOKUP($B104,'START LİSTE'!$B$6:$G$254,5,0)),"",VLOOKUP($B104,'START LİSTE'!$B$6:$G$254,5,0))</f>
      </c>
      <c r="G104" s="151"/>
      <c r="H104" s="60">
        <f t="shared" si="3"/>
      </c>
    </row>
    <row r="105" spans="1:8" ht="18" customHeight="1" thickBot="1">
      <c r="A105" s="157">
        <f t="shared" si="2"/>
      </c>
      <c r="B105" s="154"/>
      <c r="C105" s="148">
        <f>IF(ISERROR(VLOOKUP(B105,'START LİSTE'!$B$6:$G$254,2,0)),"",VLOOKUP(B105,'START LİSTE'!$B$6:$G$254,2,0))</f>
      </c>
      <c r="D105" s="148">
        <f>IF(ISERROR(VLOOKUP(B105,'START LİSTE'!$B$6:$G$254,3,0)),"",VLOOKUP(B105,'START LİSTE'!$B$6:$G$254,3,0))</f>
      </c>
      <c r="E105" s="149">
        <f>IF(ISERROR(VLOOKUP(B105,'START LİSTE'!$B$6:$G$254,4,0)),"",VLOOKUP(B105,'START LİSTE'!$B$6:$G$254,4,0))</f>
      </c>
      <c r="F105" s="150">
        <f>IF(ISERROR(VLOOKUP($B105,'START LİSTE'!$B$6:$G$254,5,0)),"",VLOOKUP($B105,'START LİSTE'!$B$6:$G$254,5,0))</f>
      </c>
      <c r="G105" s="151"/>
      <c r="H105" s="60">
        <f t="shared" si="3"/>
      </c>
    </row>
    <row r="106" spans="1:8" ht="18" customHeight="1">
      <c r="A106" s="157">
        <f t="shared" si="2"/>
      </c>
      <c r="B106" s="155"/>
      <c r="C106" s="148">
        <f>IF(ISERROR(VLOOKUP(B106,'START LİSTE'!$B$6:$G$254,2,0)),"",VLOOKUP(B106,'START LİSTE'!$B$6:$G$254,2,0))</f>
      </c>
      <c r="D106" s="148">
        <f>IF(ISERROR(VLOOKUP(B106,'START LİSTE'!$B$6:$G$254,3,0)),"",VLOOKUP(B106,'START LİSTE'!$B$6:$G$254,3,0))</f>
      </c>
      <c r="E106" s="149">
        <f>IF(ISERROR(VLOOKUP(B106,'START LİSTE'!$B$6:$G$254,4,0)),"",VLOOKUP(B106,'START LİSTE'!$B$6:$G$254,4,0))</f>
      </c>
      <c r="F106" s="150">
        <f>IF(ISERROR(VLOOKUP($B106,'START LİSTE'!$B$6:$G$254,5,0)),"",VLOOKUP($B106,'START LİSTE'!$B$6:$G$254,5,0))</f>
      </c>
      <c r="G106" s="151"/>
      <c r="H106" s="60">
        <f t="shared" si="3"/>
      </c>
    </row>
    <row r="107" spans="1:8" ht="18" customHeight="1">
      <c r="A107" s="157">
        <f t="shared" si="2"/>
      </c>
      <c r="B107" s="152"/>
      <c r="C107" s="148">
        <f>IF(ISERROR(VLOOKUP(B107,'START LİSTE'!$B$6:$G$254,2,0)),"",VLOOKUP(B107,'START LİSTE'!$B$6:$G$254,2,0))</f>
      </c>
      <c r="D107" s="148">
        <f>IF(ISERROR(VLOOKUP(B107,'START LİSTE'!$B$6:$G$254,3,0)),"",VLOOKUP(B107,'START LİSTE'!$B$6:$G$254,3,0))</f>
      </c>
      <c r="E107" s="149">
        <f>IF(ISERROR(VLOOKUP(B107,'START LİSTE'!$B$6:$G$254,4,0)),"",VLOOKUP(B107,'START LİSTE'!$B$6:$G$254,4,0))</f>
      </c>
      <c r="F107" s="150">
        <f>IF(ISERROR(VLOOKUP($B107,'START LİSTE'!$B$6:$G$254,5,0)),"",VLOOKUP($B107,'START LİSTE'!$B$6:$G$254,5,0))</f>
      </c>
      <c r="G107" s="151"/>
      <c r="H107" s="60">
        <f t="shared" si="3"/>
      </c>
    </row>
    <row r="108" spans="1:8" ht="18" customHeight="1">
      <c r="A108" s="157">
        <f t="shared" si="2"/>
      </c>
      <c r="B108" s="152"/>
      <c r="C108" s="148">
        <f>IF(ISERROR(VLOOKUP(B108,'START LİSTE'!$B$6:$G$254,2,0)),"",VLOOKUP(B108,'START LİSTE'!$B$6:$G$254,2,0))</f>
      </c>
      <c r="D108" s="148">
        <f>IF(ISERROR(VLOOKUP(B108,'START LİSTE'!$B$6:$G$254,3,0)),"",VLOOKUP(B108,'START LİSTE'!$B$6:$G$254,3,0))</f>
      </c>
      <c r="E108" s="149">
        <f>IF(ISERROR(VLOOKUP(B108,'START LİSTE'!$B$6:$G$254,4,0)),"",VLOOKUP(B108,'START LİSTE'!$B$6:$G$254,4,0))</f>
      </c>
      <c r="F108" s="150">
        <f>IF(ISERROR(VLOOKUP($B108,'START LİSTE'!$B$6:$G$254,5,0)),"",VLOOKUP($B108,'START LİSTE'!$B$6:$G$254,5,0))</f>
      </c>
      <c r="G108" s="151"/>
      <c r="H108" s="60">
        <f t="shared" si="3"/>
      </c>
    </row>
    <row r="109" spans="1:8" ht="18" customHeight="1" thickBot="1">
      <c r="A109" s="157">
        <f t="shared" si="2"/>
      </c>
      <c r="B109" s="154"/>
      <c r="C109" s="148">
        <f>IF(ISERROR(VLOOKUP(B109,'START LİSTE'!$B$6:$G$254,2,0)),"",VLOOKUP(B109,'START LİSTE'!$B$6:$G$254,2,0))</f>
      </c>
      <c r="D109" s="148">
        <f>IF(ISERROR(VLOOKUP(B109,'START LİSTE'!$B$6:$G$254,3,0)),"",VLOOKUP(B109,'START LİSTE'!$B$6:$G$254,3,0))</f>
      </c>
      <c r="E109" s="149">
        <f>IF(ISERROR(VLOOKUP(B109,'START LİSTE'!$B$6:$G$254,4,0)),"",VLOOKUP(B109,'START LİSTE'!$B$6:$G$254,4,0))</f>
      </c>
      <c r="F109" s="150">
        <f>IF(ISERROR(VLOOKUP($B109,'START LİSTE'!$B$6:$G$254,5,0)),"",VLOOKUP($B109,'START LİSTE'!$B$6:$G$254,5,0))</f>
      </c>
      <c r="G109" s="151"/>
      <c r="H109" s="60">
        <f t="shared" si="3"/>
      </c>
    </row>
    <row r="110" spans="1:8" ht="18" customHeight="1">
      <c r="A110" s="157">
        <f t="shared" si="2"/>
      </c>
      <c r="B110" s="155"/>
      <c r="C110" s="148">
        <f>IF(ISERROR(VLOOKUP(B110,'START LİSTE'!$B$6:$G$254,2,0)),"",VLOOKUP(B110,'START LİSTE'!$B$6:$G$254,2,0))</f>
      </c>
      <c r="D110" s="148">
        <f>IF(ISERROR(VLOOKUP(B110,'START LİSTE'!$B$6:$G$254,3,0)),"",VLOOKUP(B110,'START LİSTE'!$B$6:$G$254,3,0))</f>
      </c>
      <c r="E110" s="149">
        <f>IF(ISERROR(VLOOKUP(B110,'START LİSTE'!$B$6:$G$254,4,0)),"",VLOOKUP(B110,'START LİSTE'!$B$6:$G$254,4,0))</f>
      </c>
      <c r="F110" s="150">
        <f>IF(ISERROR(VLOOKUP($B110,'START LİSTE'!$B$6:$G$254,5,0)),"",VLOOKUP($B110,'START LİSTE'!$B$6:$G$254,5,0))</f>
      </c>
      <c r="G110" s="151"/>
      <c r="H110" s="60">
        <f t="shared" si="3"/>
      </c>
    </row>
    <row r="111" spans="1:8" ht="18" customHeight="1">
      <c r="A111" s="157">
        <f t="shared" si="2"/>
      </c>
      <c r="B111" s="152"/>
      <c r="C111" s="148">
        <f>IF(ISERROR(VLOOKUP(B111,'START LİSTE'!$B$6:$G$254,2,0)),"",VLOOKUP(B111,'START LİSTE'!$B$6:$G$254,2,0))</f>
      </c>
      <c r="D111" s="148">
        <f>IF(ISERROR(VLOOKUP(B111,'START LİSTE'!$B$6:$G$254,3,0)),"",VLOOKUP(B111,'START LİSTE'!$B$6:$G$254,3,0))</f>
      </c>
      <c r="E111" s="149">
        <f>IF(ISERROR(VLOOKUP(B111,'START LİSTE'!$B$6:$G$254,4,0)),"",VLOOKUP(B111,'START LİSTE'!$B$6:$G$254,4,0))</f>
      </c>
      <c r="F111" s="150">
        <f>IF(ISERROR(VLOOKUP($B111,'START LİSTE'!$B$6:$G$254,5,0)),"",VLOOKUP($B111,'START LİSTE'!$B$6:$G$254,5,0))</f>
      </c>
      <c r="G111" s="151"/>
      <c r="H111" s="60">
        <f t="shared" si="3"/>
      </c>
    </row>
    <row r="112" spans="1:8" ht="18" customHeight="1">
      <c r="A112" s="157">
        <f t="shared" si="2"/>
      </c>
      <c r="B112" s="152"/>
      <c r="C112" s="148">
        <f>IF(ISERROR(VLOOKUP(B112,'START LİSTE'!$B$6:$G$254,2,0)),"",VLOOKUP(B112,'START LİSTE'!$B$6:$G$254,2,0))</f>
      </c>
      <c r="D112" s="148">
        <f>IF(ISERROR(VLOOKUP(B112,'START LİSTE'!$B$6:$G$254,3,0)),"",VLOOKUP(B112,'START LİSTE'!$B$6:$G$254,3,0))</f>
      </c>
      <c r="E112" s="149">
        <f>IF(ISERROR(VLOOKUP(B112,'START LİSTE'!$B$6:$G$254,4,0)),"",VLOOKUP(B112,'START LİSTE'!$B$6:$G$254,4,0))</f>
      </c>
      <c r="F112" s="150">
        <f>IF(ISERROR(VLOOKUP($B112,'START LİSTE'!$B$6:$G$254,5,0)),"",VLOOKUP($B112,'START LİSTE'!$B$6:$G$254,5,0))</f>
      </c>
      <c r="G112" s="151"/>
      <c r="H112" s="60">
        <f t="shared" si="3"/>
      </c>
    </row>
    <row r="113" spans="1:8" ht="18" customHeight="1" thickBot="1">
      <c r="A113" s="157">
        <f t="shared" si="2"/>
      </c>
      <c r="B113" s="154"/>
      <c r="C113" s="148">
        <f>IF(ISERROR(VLOOKUP(B113,'START LİSTE'!$B$6:$G$254,2,0)),"",VLOOKUP(B113,'START LİSTE'!$B$6:$G$254,2,0))</f>
      </c>
      <c r="D113" s="148">
        <f>IF(ISERROR(VLOOKUP(B113,'START LİSTE'!$B$6:$G$254,3,0)),"",VLOOKUP(B113,'START LİSTE'!$B$6:$G$254,3,0))</f>
      </c>
      <c r="E113" s="149">
        <f>IF(ISERROR(VLOOKUP(B113,'START LİSTE'!$B$6:$G$254,4,0)),"",VLOOKUP(B113,'START LİSTE'!$B$6:$G$254,4,0))</f>
      </c>
      <c r="F113" s="150">
        <f>IF(ISERROR(VLOOKUP($B113,'START LİSTE'!$B$6:$G$254,5,0)),"",VLOOKUP($B113,'START LİSTE'!$B$6:$G$254,5,0))</f>
      </c>
      <c r="G113" s="151"/>
      <c r="H113" s="60">
        <f t="shared" si="3"/>
      </c>
    </row>
    <row r="114" spans="1:8" ht="18" customHeight="1">
      <c r="A114" s="157">
        <f t="shared" si="2"/>
      </c>
      <c r="B114" s="155"/>
      <c r="C114" s="148">
        <f>IF(ISERROR(VLOOKUP(B114,'START LİSTE'!$B$6:$G$254,2,0)),"",VLOOKUP(B114,'START LİSTE'!$B$6:$G$254,2,0))</f>
      </c>
      <c r="D114" s="148">
        <f>IF(ISERROR(VLOOKUP(B114,'START LİSTE'!$B$6:$G$254,3,0)),"",VLOOKUP(B114,'START LİSTE'!$B$6:$G$254,3,0))</f>
      </c>
      <c r="E114" s="149">
        <f>IF(ISERROR(VLOOKUP(B114,'START LİSTE'!$B$6:$G$254,4,0)),"",VLOOKUP(B114,'START LİSTE'!$B$6:$G$254,4,0))</f>
      </c>
      <c r="F114" s="150">
        <f>IF(ISERROR(VLOOKUP($B114,'START LİSTE'!$B$6:$G$254,5,0)),"",VLOOKUP($B114,'START LİSTE'!$B$6:$G$254,5,0))</f>
      </c>
      <c r="G114" s="151"/>
      <c r="H114" s="60">
        <f t="shared" si="3"/>
      </c>
    </row>
    <row r="115" spans="1:8" ht="18" customHeight="1">
      <c r="A115" s="157">
        <f t="shared" si="2"/>
      </c>
      <c r="B115" s="152"/>
      <c r="C115" s="148">
        <f>IF(ISERROR(VLOOKUP(B115,'START LİSTE'!$B$6:$G$254,2,0)),"",VLOOKUP(B115,'START LİSTE'!$B$6:$G$254,2,0))</f>
      </c>
      <c r="D115" s="148">
        <f>IF(ISERROR(VLOOKUP(B115,'START LİSTE'!$B$6:$G$254,3,0)),"",VLOOKUP(B115,'START LİSTE'!$B$6:$G$254,3,0))</f>
      </c>
      <c r="E115" s="149">
        <f>IF(ISERROR(VLOOKUP(B115,'START LİSTE'!$B$6:$G$254,4,0)),"",VLOOKUP(B115,'START LİSTE'!$B$6:$G$254,4,0))</f>
      </c>
      <c r="F115" s="150">
        <f>IF(ISERROR(VLOOKUP($B115,'START LİSTE'!$B$6:$G$254,5,0)),"",VLOOKUP($B115,'START LİSTE'!$B$6:$G$254,5,0))</f>
      </c>
      <c r="G115" s="151"/>
      <c r="H115" s="60">
        <f t="shared" si="3"/>
      </c>
    </row>
    <row r="116" spans="1:8" ht="18" customHeight="1">
      <c r="A116" s="157">
        <f t="shared" si="2"/>
      </c>
      <c r="B116" s="152"/>
      <c r="C116" s="148">
        <f>IF(ISERROR(VLOOKUP(B116,'START LİSTE'!$B$6:$G$254,2,0)),"",VLOOKUP(B116,'START LİSTE'!$B$6:$G$254,2,0))</f>
      </c>
      <c r="D116" s="148">
        <f>IF(ISERROR(VLOOKUP(B116,'START LİSTE'!$B$6:$G$254,3,0)),"",VLOOKUP(B116,'START LİSTE'!$B$6:$G$254,3,0))</f>
      </c>
      <c r="E116" s="149">
        <f>IF(ISERROR(VLOOKUP(B116,'START LİSTE'!$B$6:$G$254,4,0)),"",VLOOKUP(B116,'START LİSTE'!$B$6:$G$254,4,0))</f>
      </c>
      <c r="F116" s="150">
        <f>IF(ISERROR(VLOOKUP($B116,'START LİSTE'!$B$6:$G$254,5,0)),"",VLOOKUP($B116,'START LİSTE'!$B$6:$G$254,5,0))</f>
      </c>
      <c r="G116" s="151"/>
      <c r="H116" s="60">
        <f t="shared" si="3"/>
      </c>
    </row>
    <row r="117" spans="1:8" ht="18" customHeight="1" thickBot="1">
      <c r="A117" s="157">
        <f t="shared" si="2"/>
      </c>
      <c r="B117" s="154"/>
      <c r="C117" s="148">
        <f>IF(ISERROR(VLOOKUP(B117,'START LİSTE'!$B$6:$G$254,2,0)),"",VLOOKUP(B117,'START LİSTE'!$B$6:$G$254,2,0))</f>
      </c>
      <c r="D117" s="148">
        <f>IF(ISERROR(VLOOKUP(B117,'START LİSTE'!$B$6:$G$254,3,0)),"",VLOOKUP(B117,'START LİSTE'!$B$6:$G$254,3,0))</f>
      </c>
      <c r="E117" s="149">
        <f>IF(ISERROR(VLOOKUP(B117,'START LİSTE'!$B$6:$G$254,4,0)),"",VLOOKUP(B117,'START LİSTE'!$B$6:$G$254,4,0))</f>
      </c>
      <c r="F117" s="150">
        <f>IF(ISERROR(VLOOKUP($B117,'START LİSTE'!$B$6:$G$254,5,0)),"",VLOOKUP($B117,'START LİSTE'!$B$6:$G$254,5,0))</f>
      </c>
      <c r="G117" s="151"/>
      <c r="H117" s="60">
        <f t="shared" si="3"/>
      </c>
    </row>
    <row r="118" spans="1:8" ht="18" customHeight="1">
      <c r="A118" s="157">
        <f t="shared" si="2"/>
      </c>
      <c r="B118" s="155"/>
      <c r="C118" s="148">
        <f>IF(ISERROR(VLOOKUP(B118,'START LİSTE'!$B$6:$G$254,2,0)),"",VLOOKUP(B118,'START LİSTE'!$B$6:$G$254,2,0))</f>
      </c>
      <c r="D118" s="148">
        <f>IF(ISERROR(VLOOKUP(B118,'START LİSTE'!$B$6:$G$254,3,0)),"",VLOOKUP(B118,'START LİSTE'!$B$6:$G$254,3,0))</f>
      </c>
      <c r="E118" s="149">
        <f>IF(ISERROR(VLOOKUP(B118,'START LİSTE'!$B$6:$G$254,4,0)),"",VLOOKUP(B118,'START LİSTE'!$B$6:$G$254,4,0))</f>
      </c>
      <c r="F118" s="150">
        <f>IF(ISERROR(VLOOKUP($B118,'START LİSTE'!$B$6:$G$254,5,0)),"",VLOOKUP($B118,'START LİSTE'!$B$6:$G$254,5,0))</f>
      </c>
      <c r="G118" s="151"/>
      <c r="H118" s="60">
        <f t="shared" si="3"/>
      </c>
    </row>
    <row r="119" spans="1:8" ht="18" customHeight="1">
      <c r="A119" s="157">
        <f t="shared" si="2"/>
      </c>
      <c r="B119" s="152"/>
      <c r="C119" s="148">
        <f>IF(ISERROR(VLOOKUP(B119,'START LİSTE'!$B$6:$G$254,2,0)),"",VLOOKUP(B119,'START LİSTE'!$B$6:$G$254,2,0))</f>
      </c>
      <c r="D119" s="148">
        <f>IF(ISERROR(VLOOKUP(B119,'START LİSTE'!$B$6:$G$254,3,0)),"",VLOOKUP(B119,'START LİSTE'!$B$6:$G$254,3,0))</f>
      </c>
      <c r="E119" s="149">
        <f>IF(ISERROR(VLOOKUP(B119,'START LİSTE'!$B$6:$G$254,4,0)),"",VLOOKUP(B119,'START LİSTE'!$B$6:$G$254,4,0))</f>
      </c>
      <c r="F119" s="150">
        <f>IF(ISERROR(VLOOKUP($B119,'START LİSTE'!$B$6:$G$254,5,0)),"",VLOOKUP($B119,'START LİSTE'!$B$6:$G$254,5,0))</f>
      </c>
      <c r="G119" s="151"/>
      <c r="H119" s="60">
        <f t="shared" si="3"/>
      </c>
    </row>
    <row r="120" spans="1:8" ht="18" customHeight="1">
      <c r="A120" s="157">
        <f t="shared" si="2"/>
      </c>
      <c r="B120" s="152"/>
      <c r="C120" s="148">
        <f>IF(ISERROR(VLOOKUP(B120,'START LİSTE'!$B$6:$G$254,2,0)),"",VLOOKUP(B120,'START LİSTE'!$B$6:$G$254,2,0))</f>
      </c>
      <c r="D120" s="148">
        <f>IF(ISERROR(VLOOKUP(B120,'START LİSTE'!$B$6:$G$254,3,0)),"",VLOOKUP(B120,'START LİSTE'!$B$6:$G$254,3,0))</f>
      </c>
      <c r="E120" s="149">
        <f>IF(ISERROR(VLOOKUP(B120,'START LİSTE'!$B$6:$G$254,4,0)),"",VLOOKUP(B120,'START LİSTE'!$B$6:$G$254,4,0))</f>
      </c>
      <c r="F120" s="150">
        <f>IF(ISERROR(VLOOKUP($B120,'START LİSTE'!$B$6:$G$254,5,0)),"",VLOOKUP($B120,'START LİSTE'!$B$6:$G$254,5,0))</f>
      </c>
      <c r="G120" s="151"/>
      <c r="H120" s="60">
        <f t="shared" si="3"/>
      </c>
    </row>
    <row r="121" spans="1:8" ht="18" customHeight="1" thickBot="1">
      <c r="A121" s="157">
        <f t="shared" si="2"/>
      </c>
      <c r="B121" s="154"/>
      <c r="C121" s="148">
        <f>IF(ISERROR(VLOOKUP(B121,'START LİSTE'!$B$6:$G$254,2,0)),"",VLOOKUP(B121,'START LİSTE'!$B$6:$G$254,2,0))</f>
      </c>
      <c r="D121" s="148">
        <f>IF(ISERROR(VLOOKUP(B121,'START LİSTE'!$B$6:$G$254,3,0)),"",VLOOKUP(B121,'START LİSTE'!$B$6:$G$254,3,0))</f>
      </c>
      <c r="E121" s="149">
        <f>IF(ISERROR(VLOOKUP(B121,'START LİSTE'!$B$6:$G$254,4,0)),"",VLOOKUP(B121,'START LİSTE'!$B$6:$G$254,4,0))</f>
      </c>
      <c r="F121" s="150">
        <f>IF(ISERROR(VLOOKUP($B121,'START LİSTE'!$B$6:$G$254,5,0)),"",VLOOKUP($B121,'START LİSTE'!$B$6:$G$254,5,0))</f>
      </c>
      <c r="G121" s="151"/>
      <c r="H121" s="60">
        <f t="shared" si="3"/>
      </c>
    </row>
    <row r="122" spans="1:8" ht="18" customHeight="1">
      <c r="A122" s="157">
        <f t="shared" si="2"/>
      </c>
      <c r="B122" s="155"/>
      <c r="C122" s="148">
        <f>IF(ISERROR(VLOOKUP(B122,'START LİSTE'!$B$6:$G$254,2,0)),"",VLOOKUP(B122,'START LİSTE'!$B$6:$G$254,2,0))</f>
      </c>
      <c r="D122" s="148">
        <f>IF(ISERROR(VLOOKUP(B122,'START LİSTE'!$B$6:$G$254,3,0)),"",VLOOKUP(B122,'START LİSTE'!$B$6:$G$254,3,0))</f>
      </c>
      <c r="E122" s="149">
        <f>IF(ISERROR(VLOOKUP(B122,'START LİSTE'!$B$6:$G$254,4,0)),"",VLOOKUP(B122,'START LİSTE'!$B$6:$G$254,4,0))</f>
      </c>
      <c r="F122" s="150">
        <f>IF(ISERROR(VLOOKUP($B122,'START LİSTE'!$B$6:$G$254,5,0)),"",VLOOKUP($B122,'START LİSTE'!$B$6:$G$254,5,0))</f>
      </c>
      <c r="G122" s="151"/>
      <c r="H122" s="60">
        <f t="shared" si="3"/>
      </c>
    </row>
    <row r="123" spans="1:8" ht="18" customHeight="1">
      <c r="A123" s="157">
        <f t="shared" si="2"/>
      </c>
      <c r="B123" s="152"/>
      <c r="C123" s="148">
        <f>IF(ISERROR(VLOOKUP(B123,'START LİSTE'!$B$6:$G$254,2,0)),"",VLOOKUP(B123,'START LİSTE'!$B$6:$G$254,2,0))</f>
      </c>
      <c r="D123" s="148">
        <f>IF(ISERROR(VLOOKUP(B123,'START LİSTE'!$B$6:$G$254,3,0)),"",VLOOKUP(B123,'START LİSTE'!$B$6:$G$254,3,0))</f>
      </c>
      <c r="E123" s="149">
        <f>IF(ISERROR(VLOOKUP(B123,'START LİSTE'!$B$6:$G$254,4,0)),"",VLOOKUP(B123,'START LİSTE'!$B$6:$G$254,4,0))</f>
      </c>
      <c r="F123" s="150">
        <f>IF(ISERROR(VLOOKUP($B123,'START LİSTE'!$B$6:$G$254,5,0)),"",VLOOKUP($B123,'START LİSTE'!$B$6:$G$254,5,0))</f>
      </c>
      <c r="G123" s="151"/>
      <c r="H123" s="60">
        <f t="shared" si="3"/>
      </c>
    </row>
    <row r="124" spans="1:8" ht="18" customHeight="1">
      <c r="A124" s="157">
        <f t="shared" si="2"/>
      </c>
      <c r="B124" s="152"/>
      <c r="C124" s="148">
        <f>IF(ISERROR(VLOOKUP(B124,'START LİSTE'!$B$6:$G$254,2,0)),"",VLOOKUP(B124,'START LİSTE'!$B$6:$G$254,2,0))</f>
      </c>
      <c r="D124" s="148">
        <f>IF(ISERROR(VLOOKUP(B124,'START LİSTE'!$B$6:$G$254,3,0)),"",VLOOKUP(B124,'START LİSTE'!$B$6:$G$254,3,0))</f>
      </c>
      <c r="E124" s="149">
        <f>IF(ISERROR(VLOOKUP(B124,'START LİSTE'!$B$6:$G$254,4,0)),"",VLOOKUP(B124,'START LİSTE'!$B$6:$G$254,4,0))</f>
      </c>
      <c r="F124" s="150">
        <f>IF(ISERROR(VLOOKUP($B124,'START LİSTE'!$B$6:$G$254,5,0)),"",VLOOKUP($B124,'START LİSTE'!$B$6:$G$254,5,0))</f>
      </c>
      <c r="G124" s="151"/>
      <c r="H124" s="60">
        <f t="shared" si="3"/>
      </c>
    </row>
    <row r="125" spans="1:8" ht="18" customHeight="1" thickBot="1">
      <c r="A125" s="157">
        <f t="shared" si="2"/>
      </c>
      <c r="B125" s="154"/>
      <c r="C125" s="148">
        <f>IF(ISERROR(VLOOKUP(B125,'START LİSTE'!$B$6:$G$254,2,0)),"",VLOOKUP(B125,'START LİSTE'!$B$6:$G$254,2,0))</f>
      </c>
      <c r="D125" s="148">
        <f>IF(ISERROR(VLOOKUP(B125,'START LİSTE'!$B$6:$G$254,3,0)),"",VLOOKUP(B125,'START LİSTE'!$B$6:$G$254,3,0))</f>
      </c>
      <c r="E125" s="149">
        <f>IF(ISERROR(VLOOKUP(B125,'START LİSTE'!$B$6:$G$254,4,0)),"",VLOOKUP(B125,'START LİSTE'!$B$6:$G$254,4,0))</f>
      </c>
      <c r="F125" s="150">
        <f>IF(ISERROR(VLOOKUP($B125,'START LİSTE'!$B$6:$G$254,5,0)),"",VLOOKUP($B125,'START LİSTE'!$B$6:$G$254,5,0))</f>
      </c>
      <c r="G125" s="151"/>
      <c r="H125" s="60">
        <f t="shared" si="3"/>
      </c>
    </row>
    <row r="126" spans="1:8" ht="18" customHeight="1">
      <c r="A126" s="157">
        <f t="shared" si="2"/>
      </c>
      <c r="B126" s="155"/>
      <c r="C126" s="148">
        <f>IF(ISERROR(VLOOKUP(B126,'START LİSTE'!$B$6:$G$254,2,0)),"",VLOOKUP(B126,'START LİSTE'!$B$6:$G$254,2,0))</f>
      </c>
      <c r="D126" s="148">
        <f>IF(ISERROR(VLOOKUP(B126,'START LİSTE'!$B$6:$G$254,3,0)),"",VLOOKUP(B126,'START LİSTE'!$B$6:$G$254,3,0))</f>
      </c>
      <c r="E126" s="149">
        <f>IF(ISERROR(VLOOKUP(B126,'START LİSTE'!$B$6:$G$254,4,0)),"",VLOOKUP(B126,'START LİSTE'!$B$6:$G$254,4,0))</f>
      </c>
      <c r="F126" s="150">
        <f>IF(ISERROR(VLOOKUP($B126,'START LİSTE'!$B$6:$G$254,5,0)),"",VLOOKUP($B126,'START LİSTE'!$B$6:$G$254,5,0))</f>
      </c>
      <c r="G126" s="151"/>
      <c r="H126" s="60">
        <f t="shared" si="3"/>
      </c>
    </row>
    <row r="127" spans="1:8" ht="18" customHeight="1">
      <c r="A127" s="157">
        <f t="shared" si="2"/>
      </c>
      <c r="B127" s="152"/>
      <c r="C127" s="148">
        <f>IF(ISERROR(VLOOKUP(B127,'START LİSTE'!$B$6:$G$254,2,0)),"",VLOOKUP(B127,'START LİSTE'!$B$6:$G$254,2,0))</f>
      </c>
      <c r="D127" s="148">
        <f>IF(ISERROR(VLOOKUP(B127,'START LİSTE'!$B$6:$G$254,3,0)),"",VLOOKUP(B127,'START LİSTE'!$B$6:$G$254,3,0))</f>
      </c>
      <c r="E127" s="149">
        <f>IF(ISERROR(VLOOKUP(B127,'START LİSTE'!$B$6:$G$254,4,0)),"",VLOOKUP(B127,'START LİSTE'!$B$6:$G$254,4,0))</f>
      </c>
      <c r="F127" s="150">
        <f>IF(ISERROR(VLOOKUP($B127,'START LİSTE'!$B$6:$G$254,5,0)),"",VLOOKUP($B127,'START LİSTE'!$B$6:$G$254,5,0))</f>
      </c>
      <c r="G127" s="151"/>
      <c r="H127" s="60">
        <f t="shared" si="3"/>
      </c>
    </row>
    <row r="128" spans="1:8" ht="18" customHeight="1">
      <c r="A128" s="157">
        <f t="shared" si="2"/>
      </c>
      <c r="B128" s="152"/>
      <c r="C128" s="148">
        <f>IF(ISERROR(VLOOKUP(B128,'START LİSTE'!$B$6:$G$254,2,0)),"",VLOOKUP(B128,'START LİSTE'!$B$6:$G$254,2,0))</f>
      </c>
      <c r="D128" s="148">
        <f>IF(ISERROR(VLOOKUP(B128,'START LİSTE'!$B$6:$G$254,3,0)),"",VLOOKUP(B128,'START LİSTE'!$B$6:$G$254,3,0))</f>
      </c>
      <c r="E128" s="149">
        <f>IF(ISERROR(VLOOKUP(B128,'START LİSTE'!$B$6:$G$254,4,0)),"",VLOOKUP(B128,'START LİSTE'!$B$6:$G$254,4,0))</f>
      </c>
      <c r="F128" s="150">
        <f>IF(ISERROR(VLOOKUP($B128,'START LİSTE'!$B$6:$G$254,5,0)),"",VLOOKUP($B128,'START LİSTE'!$B$6:$G$254,5,0))</f>
      </c>
      <c r="G128" s="151"/>
      <c r="H128" s="60">
        <f t="shared" si="3"/>
      </c>
    </row>
    <row r="129" spans="1:8" ht="18" customHeight="1" thickBot="1">
      <c r="A129" s="157">
        <f t="shared" si="2"/>
      </c>
      <c r="B129" s="154"/>
      <c r="C129" s="148">
        <f>IF(ISERROR(VLOOKUP(B129,'START LİSTE'!$B$6:$G$254,2,0)),"",VLOOKUP(B129,'START LİSTE'!$B$6:$G$254,2,0))</f>
      </c>
      <c r="D129" s="148">
        <f>IF(ISERROR(VLOOKUP(B129,'START LİSTE'!$B$6:$G$254,3,0)),"",VLOOKUP(B129,'START LİSTE'!$B$6:$G$254,3,0))</f>
      </c>
      <c r="E129" s="149">
        <f>IF(ISERROR(VLOOKUP(B129,'START LİSTE'!$B$6:$G$254,4,0)),"",VLOOKUP(B129,'START LİSTE'!$B$6:$G$254,4,0))</f>
      </c>
      <c r="F129" s="150">
        <f>IF(ISERROR(VLOOKUP($B129,'START LİSTE'!$B$6:$G$254,5,0)),"",VLOOKUP($B129,'START LİSTE'!$B$6:$G$254,5,0))</f>
      </c>
      <c r="G129" s="151"/>
      <c r="H129" s="60">
        <f t="shared" si="3"/>
      </c>
    </row>
    <row r="130" spans="1:8" ht="18" customHeight="1">
      <c r="A130" s="157">
        <f t="shared" si="2"/>
      </c>
      <c r="B130" s="155"/>
      <c r="C130" s="148">
        <f>IF(ISERROR(VLOOKUP(B130,'START LİSTE'!$B$6:$G$254,2,0)),"",VLOOKUP(B130,'START LİSTE'!$B$6:$G$254,2,0))</f>
      </c>
      <c r="D130" s="148">
        <f>IF(ISERROR(VLOOKUP(B130,'START LİSTE'!$B$6:$G$254,3,0)),"",VLOOKUP(B130,'START LİSTE'!$B$6:$G$254,3,0))</f>
      </c>
      <c r="E130" s="149">
        <f>IF(ISERROR(VLOOKUP(B130,'START LİSTE'!$B$6:$G$254,4,0)),"",VLOOKUP(B130,'START LİSTE'!$B$6:$G$254,4,0))</f>
      </c>
      <c r="F130" s="150">
        <f>IF(ISERROR(VLOOKUP($B130,'START LİSTE'!$B$6:$G$254,5,0)),"",VLOOKUP($B130,'START LİSTE'!$B$6:$G$254,5,0))</f>
      </c>
      <c r="G130" s="151"/>
      <c r="H130" s="60">
        <f t="shared" si="3"/>
      </c>
    </row>
    <row r="131" spans="1:8" ht="18" customHeight="1">
      <c r="A131" s="157">
        <f t="shared" si="2"/>
      </c>
      <c r="B131" s="152"/>
      <c r="C131" s="148">
        <f>IF(ISERROR(VLOOKUP(B131,'START LİSTE'!$B$6:$G$254,2,0)),"",VLOOKUP(B131,'START LİSTE'!$B$6:$G$254,2,0))</f>
      </c>
      <c r="D131" s="148">
        <f>IF(ISERROR(VLOOKUP(B131,'START LİSTE'!$B$6:$G$254,3,0)),"",VLOOKUP(B131,'START LİSTE'!$B$6:$G$254,3,0))</f>
      </c>
      <c r="E131" s="149">
        <f>IF(ISERROR(VLOOKUP(B131,'START LİSTE'!$B$6:$G$254,4,0)),"",VLOOKUP(B131,'START LİSTE'!$B$6:$G$254,4,0))</f>
      </c>
      <c r="F131" s="150">
        <f>IF(ISERROR(VLOOKUP($B131,'START LİSTE'!$B$6:$G$254,5,0)),"",VLOOKUP($B131,'START LİSTE'!$B$6:$G$254,5,0))</f>
      </c>
      <c r="G131" s="151"/>
      <c r="H131" s="60">
        <f t="shared" si="3"/>
      </c>
    </row>
    <row r="132" spans="1:8" ht="18" customHeight="1">
      <c r="A132" s="157">
        <f t="shared" si="2"/>
      </c>
      <c r="B132" s="152"/>
      <c r="C132" s="148">
        <f>IF(ISERROR(VLOOKUP(B132,'START LİSTE'!$B$6:$G$254,2,0)),"",VLOOKUP(B132,'START LİSTE'!$B$6:$G$254,2,0))</f>
      </c>
      <c r="D132" s="148">
        <f>IF(ISERROR(VLOOKUP(B132,'START LİSTE'!$B$6:$G$254,3,0)),"",VLOOKUP(B132,'START LİSTE'!$B$6:$G$254,3,0))</f>
      </c>
      <c r="E132" s="149">
        <f>IF(ISERROR(VLOOKUP(B132,'START LİSTE'!$B$6:$G$254,4,0)),"",VLOOKUP(B132,'START LİSTE'!$B$6:$G$254,4,0))</f>
      </c>
      <c r="F132" s="150">
        <f>IF(ISERROR(VLOOKUP($B132,'START LİSTE'!$B$6:$G$254,5,0)),"",VLOOKUP($B132,'START LİSTE'!$B$6:$G$254,5,0))</f>
      </c>
      <c r="G132" s="151"/>
      <c r="H132" s="60">
        <f t="shared" si="3"/>
      </c>
    </row>
    <row r="133" spans="1:8" ht="18" customHeight="1" thickBot="1">
      <c r="A133" s="157">
        <f t="shared" si="2"/>
      </c>
      <c r="B133" s="154"/>
      <c r="C133" s="148">
        <f>IF(ISERROR(VLOOKUP(B133,'START LİSTE'!$B$6:$G$254,2,0)),"",VLOOKUP(B133,'START LİSTE'!$B$6:$G$254,2,0))</f>
      </c>
      <c r="D133" s="148">
        <f>IF(ISERROR(VLOOKUP(B133,'START LİSTE'!$B$6:$G$254,3,0)),"",VLOOKUP(B133,'START LİSTE'!$B$6:$G$254,3,0))</f>
      </c>
      <c r="E133" s="149">
        <f>IF(ISERROR(VLOOKUP(B133,'START LİSTE'!$B$6:$G$254,4,0)),"",VLOOKUP(B133,'START LİSTE'!$B$6:$G$254,4,0))</f>
      </c>
      <c r="F133" s="150">
        <f>IF(ISERROR(VLOOKUP($B133,'START LİSTE'!$B$6:$G$254,5,0)),"",VLOOKUP($B133,'START LİSTE'!$B$6:$G$254,5,0))</f>
      </c>
      <c r="G133" s="151"/>
      <c r="H133" s="60">
        <f t="shared" si="3"/>
      </c>
    </row>
    <row r="134" spans="1:8" ht="18" customHeight="1">
      <c r="A134" s="157">
        <f t="shared" si="2"/>
      </c>
      <c r="B134" s="155"/>
      <c r="C134" s="148">
        <f>IF(ISERROR(VLOOKUP(B134,'START LİSTE'!$B$6:$G$254,2,0)),"",VLOOKUP(B134,'START LİSTE'!$B$6:$G$254,2,0))</f>
      </c>
      <c r="D134" s="148">
        <f>IF(ISERROR(VLOOKUP(B134,'START LİSTE'!$B$6:$G$254,3,0)),"",VLOOKUP(B134,'START LİSTE'!$B$6:$G$254,3,0))</f>
      </c>
      <c r="E134" s="149">
        <f>IF(ISERROR(VLOOKUP(B134,'START LİSTE'!$B$6:$G$254,4,0)),"",VLOOKUP(B134,'START LİSTE'!$B$6:$G$254,4,0))</f>
      </c>
      <c r="F134" s="150">
        <f>IF(ISERROR(VLOOKUP($B134,'START LİSTE'!$B$6:$G$254,5,0)),"",VLOOKUP($B134,'START LİSTE'!$B$6:$G$254,5,0))</f>
      </c>
      <c r="G134" s="151"/>
      <c r="H134" s="60">
        <f t="shared" si="3"/>
      </c>
    </row>
    <row r="135" spans="1:8" ht="18" customHeight="1">
      <c r="A135" s="157">
        <f aca="true" t="shared" si="4" ref="A135:A198">IF(B135&lt;&gt;"",A134+1,"")</f>
      </c>
      <c r="B135" s="152"/>
      <c r="C135" s="148">
        <f>IF(ISERROR(VLOOKUP(B135,'START LİSTE'!$B$6:$G$254,2,0)),"",VLOOKUP(B135,'START LİSTE'!$B$6:$G$254,2,0))</f>
      </c>
      <c r="D135" s="148">
        <f>IF(ISERROR(VLOOKUP(B135,'START LİSTE'!$B$6:$G$254,3,0)),"",VLOOKUP(B135,'START LİSTE'!$B$6:$G$254,3,0))</f>
      </c>
      <c r="E135" s="149">
        <f>IF(ISERROR(VLOOKUP(B135,'START LİSTE'!$B$6:$G$254,4,0)),"",VLOOKUP(B135,'START LİSTE'!$B$6:$G$254,4,0))</f>
      </c>
      <c r="F135" s="150">
        <f>IF(ISERROR(VLOOKUP($B135,'START LİSTE'!$B$6:$G$254,5,0)),"",VLOOKUP($B135,'START LİSTE'!$B$6:$G$254,5,0))</f>
      </c>
      <c r="G135" s="151"/>
      <c r="H135" s="60">
        <f aca="true" t="shared" si="5" ref="H135:H198">IF(OR(G135="DQ",G135="DNF",G135="DNS"),"-",IF(B135&lt;&gt;"",IF(E135="F",H134,H134+1),""))</f>
      </c>
    </row>
    <row r="136" spans="1:8" ht="18" customHeight="1">
      <c r="A136" s="157">
        <f t="shared" si="4"/>
      </c>
      <c r="B136" s="152"/>
      <c r="C136" s="148">
        <f>IF(ISERROR(VLOOKUP(B136,'START LİSTE'!$B$6:$G$254,2,0)),"",VLOOKUP(B136,'START LİSTE'!$B$6:$G$254,2,0))</f>
      </c>
      <c r="D136" s="148">
        <f>IF(ISERROR(VLOOKUP(B136,'START LİSTE'!$B$6:$G$254,3,0)),"",VLOOKUP(B136,'START LİSTE'!$B$6:$G$254,3,0))</f>
      </c>
      <c r="E136" s="149">
        <f>IF(ISERROR(VLOOKUP(B136,'START LİSTE'!$B$6:$G$254,4,0)),"",VLOOKUP(B136,'START LİSTE'!$B$6:$G$254,4,0))</f>
      </c>
      <c r="F136" s="150">
        <f>IF(ISERROR(VLOOKUP($B136,'START LİSTE'!$B$6:$G$254,5,0)),"",VLOOKUP($B136,'START LİSTE'!$B$6:$G$254,5,0))</f>
      </c>
      <c r="G136" s="151"/>
      <c r="H136" s="60">
        <f t="shared" si="5"/>
      </c>
    </row>
    <row r="137" spans="1:8" ht="18" customHeight="1" thickBot="1">
      <c r="A137" s="157">
        <f t="shared" si="4"/>
      </c>
      <c r="B137" s="154"/>
      <c r="C137" s="148">
        <f>IF(ISERROR(VLOOKUP(B137,'START LİSTE'!$B$6:$G$254,2,0)),"",VLOOKUP(B137,'START LİSTE'!$B$6:$G$254,2,0))</f>
      </c>
      <c r="D137" s="148">
        <f>IF(ISERROR(VLOOKUP(B137,'START LİSTE'!$B$6:$G$254,3,0)),"",VLOOKUP(B137,'START LİSTE'!$B$6:$G$254,3,0))</f>
      </c>
      <c r="E137" s="149">
        <f>IF(ISERROR(VLOOKUP(B137,'START LİSTE'!$B$6:$G$254,4,0)),"",VLOOKUP(B137,'START LİSTE'!$B$6:$G$254,4,0))</f>
      </c>
      <c r="F137" s="150">
        <f>IF(ISERROR(VLOOKUP($B137,'START LİSTE'!$B$6:$G$254,5,0)),"",VLOOKUP($B137,'START LİSTE'!$B$6:$G$254,5,0))</f>
      </c>
      <c r="G137" s="151"/>
      <c r="H137" s="60">
        <f t="shared" si="5"/>
      </c>
    </row>
    <row r="138" spans="1:8" ht="18" customHeight="1">
      <c r="A138" s="157">
        <f t="shared" si="4"/>
      </c>
      <c r="B138" s="155"/>
      <c r="C138" s="148">
        <f>IF(ISERROR(VLOOKUP(B138,'START LİSTE'!$B$6:$G$254,2,0)),"",VLOOKUP(B138,'START LİSTE'!$B$6:$G$254,2,0))</f>
      </c>
      <c r="D138" s="148">
        <f>IF(ISERROR(VLOOKUP(B138,'START LİSTE'!$B$6:$G$254,3,0)),"",VLOOKUP(B138,'START LİSTE'!$B$6:$G$254,3,0))</f>
      </c>
      <c r="E138" s="149">
        <f>IF(ISERROR(VLOOKUP(B138,'START LİSTE'!$B$6:$G$254,4,0)),"",VLOOKUP(B138,'START LİSTE'!$B$6:$G$254,4,0))</f>
      </c>
      <c r="F138" s="150">
        <f>IF(ISERROR(VLOOKUP($B138,'START LİSTE'!$B$6:$G$254,5,0)),"",VLOOKUP($B138,'START LİSTE'!$B$6:$G$254,5,0))</f>
      </c>
      <c r="G138" s="151"/>
      <c r="H138" s="60">
        <f t="shared" si="5"/>
      </c>
    </row>
    <row r="139" spans="1:8" ht="18" customHeight="1">
      <c r="A139" s="157">
        <f t="shared" si="4"/>
      </c>
      <c r="B139" s="152"/>
      <c r="C139" s="148">
        <f>IF(ISERROR(VLOOKUP(B139,'START LİSTE'!$B$6:$G$254,2,0)),"",VLOOKUP(B139,'START LİSTE'!$B$6:$G$254,2,0))</f>
      </c>
      <c r="D139" s="148">
        <f>IF(ISERROR(VLOOKUP(B139,'START LİSTE'!$B$6:$G$254,3,0)),"",VLOOKUP(B139,'START LİSTE'!$B$6:$G$254,3,0))</f>
      </c>
      <c r="E139" s="149">
        <f>IF(ISERROR(VLOOKUP(B139,'START LİSTE'!$B$6:$G$254,4,0)),"",VLOOKUP(B139,'START LİSTE'!$B$6:$G$254,4,0))</f>
      </c>
      <c r="F139" s="150">
        <f>IF(ISERROR(VLOOKUP($B139,'START LİSTE'!$B$6:$G$254,5,0)),"",VLOOKUP($B139,'START LİSTE'!$B$6:$G$254,5,0))</f>
      </c>
      <c r="G139" s="151"/>
      <c r="H139" s="60">
        <f t="shared" si="5"/>
      </c>
    </row>
    <row r="140" spans="1:8" ht="18" customHeight="1">
      <c r="A140" s="157">
        <f t="shared" si="4"/>
      </c>
      <c r="B140" s="152"/>
      <c r="C140" s="148">
        <f>IF(ISERROR(VLOOKUP(B140,'START LİSTE'!$B$6:$G$254,2,0)),"",VLOOKUP(B140,'START LİSTE'!$B$6:$G$254,2,0))</f>
      </c>
      <c r="D140" s="148">
        <f>IF(ISERROR(VLOOKUP(B140,'START LİSTE'!$B$6:$G$254,3,0)),"",VLOOKUP(B140,'START LİSTE'!$B$6:$G$254,3,0))</f>
      </c>
      <c r="E140" s="149">
        <f>IF(ISERROR(VLOOKUP(B140,'START LİSTE'!$B$6:$G$254,4,0)),"",VLOOKUP(B140,'START LİSTE'!$B$6:$G$254,4,0))</f>
      </c>
      <c r="F140" s="150">
        <f>IF(ISERROR(VLOOKUP($B140,'START LİSTE'!$B$6:$G$254,5,0)),"",VLOOKUP($B140,'START LİSTE'!$B$6:$G$254,5,0))</f>
      </c>
      <c r="G140" s="151"/>
      <c r="H140" s="60">
        <f t="shared" si="5"/>
      </c>
    </row>
    <row r="141" spans="1:8" ht="18" customHeight="1" thickBot="1">
      <c r="A141" s="157">
        <f t="shared" si="4"/>
      </c>
      <c r="B141" s="154"/>
      <c r="C141" s="148">
        <f>IF(ISERROR(VLOOKUP(B141,'START LİSTE'!$B$6:$G$254,2,0)),"",VLOOKUP(B141,'START LİSTE'!$B$6:$G$254,2,0))</f>
      </c>
      <c r="D141" s="148">
        <f>IF(ISERROR(VLOOKUP(B141,'START LİSTE'!$B$6:$G$254,3,0)),"",VLOOKUP(B141,'START LİSTE'!$B$6:$G$254,3,0))</f>
      </c>
      <c r="E141" s="149">
        <f>IF(ISERROR(VLOOKUP(B141,'START LİSTE'!$B$6:$G$254,4,0)),"",VLOOKUP(B141,'START LİSTE'!$B$6:$G$254,4,0))</f>
      </c>
      <c r="F141" s="150">
        <f>IF(ISERROR(VLOOKUP($B141,'START LİSTE'!$B$6:$G$254,5,0)),"",VLOOKUP($B141,'START LİSTE'!$B$6:$G$254,5,0))</f>
      </c>
      <c r="G141" s="151"/>
      <c r="H141" s="60">
        <f t="shared" si="5"/>
      </c>
    </row>
    <row r="142" spans="1:8" ht="18" customHeight="1">
      <c r="A142" s="157">
        <f t="shared" si="4"/>
      </c>
      <c r="B142" s="155"/>
      <c r="C142" s="148">
        <f>IF(ISERROR(VLOOKUP(B142,'START LİSTE'!$B$6:$G$254,2,0)),"",VLOOKUP(B142,'START LİSTE'!$B$6:$G$254,2,0))</f>
      </c>
      <c r="D142" s="148">
        <f>IF(ISERROR(VLOOKUP(B142,'START LİSTE'!$B$6:$G$254,3,0)),"",VLOOKUP(B142,'START LİSTE'!$B$6:$G$254,3,0))</f>
      </c>
      <c r="E142" s="149">
        <f>IF(ISERROR(VLOOKUP(B142,'START LİSTE'!$B$6:$G$254,4,0)),"",VLOOKUP(B142,'START LİSTE'!$B$6:$G$254,4,0))</f>
      </c>
      <c r="F142" s="150">
        <f>IF(ISERROR(VLOOKUP($B142,'START LİSTE'!$B$6:$G$254,5,0)),"",VLOOKUP($B142,'START LİSTE'!$B$6:$G$254,5,0))</f>
      </c>
      <c r="G142" s="151"/>
      <c r="H142" s="60">
        <f t="shared" si="5"/>
      </c>
    </row>
    <row r="143" spans="1:8" ht="18" customHeight="1">
      <c r="A143" s="157">
        <f t="shared" si="4"/>
      </c>
      <c r="B143" s="152"/>
      <c r="C143" s="148">
        <f>IF(ISERROR(VLOOKUP(B143,'START LİSTE'!$B$6:$G$254,2,0)),"",VLOOKUP(B143,'START LİSTE'!$B$6:$G$254,2,0))</f>
      </c>
      <c r="D143" s="148">
        <f>IF(ISERROR(VLOOKUP(B143,'START LİSTE'!$B$6:$G$254,3,0)),"",VLOOKUP(B143,'START LİSTE'!$B$6:$G$254,3,0))</f>
      </c>
      <c r="E143" s="149">
        <f>IF(ISERROR(VLOOKUP(B143,'START LİSTE'!$B$6:$G$254,4,0)),"",VLOOKUP(B143,'START LİSTE'!$B$6:$G$254,4,0))</f>
      </c>
      <c r="F143" s="150">
        <f>IF(ISERROR(VLOOKUP($B143,'START LİSTE'!$B$6:$G$254,5,0)),"",VLOOKUP($B143,'START LİSTE'!$B$6:$G$254,5,0))</f>
      </c>
      <c r="G143" s="151"/>
      <c r="H143" s="60">
        <f t="shared" si="5"/>
      </c>
    </row>
    <row r="144" spans="1:8" ht="18" customHeight="1">
      <c r="A144" s="157">
        <f t="shared" si="4"/>
      </c>
      <c r="B144" s="152"/>
      <c r="C144" s="148">
        <f>IF(ISERROR(VLOOKUP(B144,'START LİSTE'!$B$6:$G$254,2,0)),"",VLOOKUP(B144,'START LİSTE'!$B$6:$G$254,2,0))</f>
      </c>
      <c r="D144" s="148">
        <f>IF(ISERROR(VLOOKUP(B144,'START LİSTE'!$B$6:$G$254,3,0)),"",VLOOKUP(B144,'START LİSTE'!$B$6:$G$254,3,0))</f>
      </c>
      <c r="E144" s="149">
        <f>IF(ISERROR(VLOOKUP(B144,'START LİSTE'!$B$6:$G$254,4,0)),"",VLOOKUP(B144,'START LİSTE'!$B$6:$G$254,4,0))</f>
      </c>
      <c r="F144" s="150">
        <f>IF(ISERROR(VLOOKUP($B144,'START LİSTE'!$B$6:$G$254,5,0)),"",VLOOKUP($B144,'START LİSTE'!$B$6:$G$254,5,0))</f>
      </c>
      <c r="G144" s="151"/>
      <c r="H144" s="60">
        <f t="shared" si="5"/>
      </c>
    </row>
    <row r="145" spans="1:8" ht="18" customHeight="1" thickBot="1">
      <c r="A145" s="157">
        <f t="shared" si="4"/>
      </c>
      <c r="B145" s="154"/>
      <c r="C145" s="148">
        <f>IF(ISERROR(VLOOKUP(B145,'START LİSTE'!$B$6:$G$254,2,0)),"",VLOOKUP(B145,'START LİSTE'!$B$6:$G$254,2,0))</f>
      </c>
      <c r="D145" s="148">
        <f>IF(ISERROR(VLOOKUP(B145,'START LİSTE'!$B$6:$G$254,3,0)),"",VLOOKUP(B145,'START LİSTE'!$B$6:$G$254,3,0))</f>
      </c>
      <c r="E145" s="149">
        <f>IF(ISERROR(VLOOKUP(B145,'START LİSTE'!$B$6:$G$254,4,0)),"",VLOOKUP(B145,'START LİSTE'!$B$6:$G$254,4,0))</f>
      </c>
      <c r="F145" s="150">
        <f>IF(ISERROR(VLOOKUP($B145,'START LİSTE'!$B$6:$G$254,5,0)),"",VLOOKUP($B145,'START LİSTE'!$B$6:$G$254,5,0))</f>
      </c>
      <c r="G145" s="151"/>
      <c r="H145" s="60">
        <f t="shared" si="5"/>
      </c>
    </row>
    <row r="146" spans="1:8" ht="18" customHeight="1">
      <c r="A146" s="157">
        <f t="shared" si="4"/>
      </c>
      <c r="B146" s="155"/>
      <c r="C146" s="148">
        <f>IF(ISERROR(VLOOKUP(B146,'START LİSTE'!$B$6:$G$254,2,0)),"",VLOOKUP(B146,'START LİSTE'!$B$6:$G$254,2,0))</f>
      </c>
      <c r="D146" s="148">
        <f>IF(ISERROR(VLOOKUP(B146,'START LİSTE'!$B$6:$G$254,3,0)),"",VLOOKUP(B146,'START LİSTE'!$B$6:$G$254,3,0))</f>
      </c>
      <c r="E146" s="149">
        <f>IF(ISERROR(VLOOKUP(B146,'START LİSTE'!$B$6:$G$254,4,0)),"",VLOOKUP(B146,'START LİSTE'!$B$6:$G$254,4,0))</f>
      </c>
      <c r="F146" s="150">
        <f>IF(ISERROR(VLOOKUP($B146,'START LİSTE'!$B$6:$G$254,5,0)),"",VLOOKUP($B146,'START LİSTE'!$B$6:$G$254,5,0))</f>
      </c>
      <c r="G146" s="151"/>
      <c r="H146" s="60">
        <f t="shared" si="5"/>
      </c>
    </row>
    <row r="147" spans="1:8" ht="18" customHeight="1">
      <c r="A147" s="157">
        <f t="shared" si="4"/>
      </c>
      <c r="B147" s="152"/>
      <c r="C147" s="148">
        <f>IF(ISERROR(VLOOKUP(B147,'START LİSTE'!$B$6:$G$254,2,0)),"",VLOOKUP(B147,'START LİSTE'!$B$6:$G$254,2,0))</f>
      </c>
      <c r="D147" s="148">
        <f>IF(ISERROR(VLOOKUP(B147,'START LİSTE'!$B$6:$G$254,3,0)),"",VLOOKUP(B147,'START LİSTE'!$B$6:$G$254,3,0))</f>
      </c>
      <c r="E147" s="149">
        <f>IF(ISERROR(VLOOKUP(B147,'START LİSTE'!$B$6:$G$254,4,0)),"",VLOOKUP(B147,'START LİSTE'!$B$6:$G$254,4,0))</f>
      </c>
      <c r="F147" s="150">
        <f>IF(ISERROR(VLOOKUP($B147,'START LİSTE'!$B$6:$G$254,5,0)),"",VLOOKUP($B147,'START LİSTE'!$B$6:$G$254,5,0))</f>
      </c>
      <c r="G147" s="151"/>
      <c r="H147" s="60">
        <f t="shared" si="5"/>
      </c>
    </row>
    <row r="148" spans="1:8" ht="18" customHeight="1">
      <c r="A148" s="157">
        <f t="shared" si="4"/>
      </c>
      <c r="B148" s="152"/>
      <c r="C148" s="148">
        <f>IF(ISERROR(VLOOKUP(B148,'START LİSTE'!$B$6:$G$254,2,0)),"",VLOOKUP(B148,'START LİSTE'!$B$6:$G$254,2,0))</f>
      </c>
      <c r="D148" s="148">
        <f>IF(ISERROR(VLOOKUP(B148,'START LİSTE'!$B$6:$G$254,3,0)),"",VLOOKUP(B148,'START LİSTE'!$B$6:$G$254,3,0))</f>
      </c>
      <c r="E148" s="149">
        <f>IF(ISERROR(VLOOKUP(B148,'START LİSTE'!$B$6:$G$254,4,0)),"",VLOOKUP(B148,'START LİSTE'!$B$6:$G$254,4,0))</f>
      </c>
      <c r="F148" s="150">
        <f>IF(ISERROR(VLOOKUP($B148,'START LİSTE'!$B$6:$G$254,5,0)),"",VLOOKUP($B148,'START LİSTE'!$B$6:$G$254,5,0))</f>
      </c>
      <c r="G148" s="151"/>
      <c r="H148" s="60">
        <f t="shared" si="5"/>
      </c>
    </row>
    <row r="149" spans="1:8" ht="18" customHeight="1" thickBot="1">
      <c r="A149" s="157">
        <f t="shared" si="4"/>
      </c>
      <c r="B149" s="154"/>
      <c r="C149" s="148">
        <f>IF(ISERROR(VLOOKUP(B149,'START LİSTE'!$B$6:$G$254,2,0)),"",VLOOKUP(B149,'START LİSTE'!$B$6:$G$254,2,0))</f>
      </c>
      <c r="D149" s="148">
        <f>IF(ISERROR(VLOOKUP(B149,'START LİSTE'!$B$6:$G$254,3,0)),"",VLOOKUP(B149,'START LİSTE'!$B$6:$G$254,3,0))</f>
      </c>
      <c r="E149" s="149">
        <f>IF(ISERROR(VLOOKUP(B149,'START LİSTE'!$B$6:$G$254,4,0)),"",VLOOKUP(B149,'START LİSTE'!$B$6:$G$254,4,0))</f>
      </c>
      <c r="F149" s="150">
        <f>IF(ISERROR(VLOOKUP($B149,'START LİSTE'!$B$6:$G$254,5,0)),"",VLOOKUP($B149,'START LİSTE'!$B$6:$G$254,5,0))</f>
      </c>
      <c r="G149" s="151"/>
      <c r="H149" s="60">
        <f t="shared" si="5"/>
      </c>
    </row>
    <row r="150" spans="1:8" ht="18" customHeight="1">
      <c r="A150" s="157">
        <f t="shared" si="4"/>
      </c>
      <c r="B150" s="155"/>
      <c r="C150" s="148">
        <f>IF(ISERROR(VLOOKUP(B150,'START LİSTE'!$B$6:$G$254,2,0)),"",VLOOKUP(B150,'START LİSTE'!$B$6:$G$254,2,0))</f>
      </c>
      <c r="D150" s="148">
        <f>IF(ISERROR(VLOOKUP(B150,'START LİSTE'!$B$6:$G$254,3,0)),"",VLOOKUP(B150,'START LİSTE'!$B$6:$G$254,3,0))</f>
      </c>
      <c r="E150" s="149">
        <f>IF(ISERROR(VLOOKUP(B150,'START LİSTE'!$B$6:$G$254,4,0)),"",VLOOKUP(B150,'START LİSTE'!$B$6:$G$254,4,0))</f>
      </c>
      <c r="F150" s="150">
        <f>IF(ISERROR(VLOOKUP($B150,'START LİSTE'!$B$6:$G$254,5,0)),"",VLOOKUP($B150,'START LİSTE'!$B$6:$G$254,5,0))</f>
      </c>
      <c r="G150" s="151"/>
      <c r="H150" s="60">
        <f t="shared" si="5"/>
      </c>
    </row>
    <row r="151" spans="1:8" ht="18" customHeight="1">
      <c r="A151" s="157">
        <f t="shared" si="4"/>
      </c>
      <c r="B151" s="152"/>
      <c r="C151" s="148">
        <f>IF(ISERROR(VLOOKUP(B151,'START LİSTE'!$B$6:$G$254,2,0)),"",VLOOKUP(B151,'START LİSTE'!$B$6:$G$254,2,0))</f>
      </c>
      <c r="D151" s="148">
        <f>IF(ISERROR(VLOOKUP(B151,'START LİSTE'!$B$6:$G$254,3,0)),"",VLOOKUP(B151,'START LİSTE'!$B$6:$G$254,3,0))</f>
      </c>
      <c r="E151" s="149">
        <f>IF(ISERROR(VLOOKUP(B151,'START LİSTE'!$B$6:$G$254,4,0)),"",VLOOKUP(B151,'START LİSTE'!$B$6:$G$254,4,0))</f>
      </c>
      <c r="F151" s="150">
        <f>IF(ISERROR(VLOOKUP($B151,'START LİSTE'!$B$6:$G$254,5,0)),"",VLOOKUP($B151,'START LİSTE'!$B$6:$G$254,5,0))</f>
      </c>
      <c r="G151" s="151"/>
      <c r="H151" s="60">
        <f t="shared" si="5"/>
      </c>
    </row>
    <row r="152" spans="1:8" ht="18" customHeight="1">
      <c r="A152" s="157">
        <f t="shared" si="4"/>
      </c>
      <c r="B152" s="152"/>
      <c r="C152" s="148">
        <f>IF(ISERROR(VLOOKUP(B152,'START LİSTE'!$B$6:$G$254,2,0)),"",VLOOKUP(B152,'START LİSTE'!$B$6:$G$254,2,0))</f>
      </c>
      <c r="D152" s="148">
        <f>IF(ISERROR(VLOOKUP(B152,'START LİSTE'!$B$6:$G$254,3,0)),"",VLOOKUP(B152,'START LİSTE'!$B$6:$G$254,3,0))</f>
      </c>
      <c r="E152" s="149">
        <f>IF(ISERROR(VLOOKUP(B152,'START LİSTE'!$B$6:$G$254,4,0)),"",VLOOKUP(B152,'START LİSTE'!$B$6:$G$254,4,0))</f>
      </c>
      <c r="F152" s="150">
        <f>IF(ISERROR(VLOOKUP($B152,'START LİSTE'!$B$6:$G$254,5,0)),"",VLOOKUP($B152,'START LİSTE'!$B$6:$G$254,5,0))</f>
      </c>
      <c r="G152" s="151"/>
      <c r="H152" s="60">
        <f t="shared" si="5"/>
      </c>
    </row>
    <row r="153" spans="1:8" ht="18" customHeight="1" thickBot="1">
      <c r="A153" s="157">
        <f t="shared" si="4"/>
      </c>
      <c r="B153" s="154"/>
      <c r="C153" s="148">
        <f>IF(ISERROR(VLOOKUP(B153,'START LİSTE'!$B$6:$G$254,2,0)),"",VLOOKUP(B153,'START LİSTE'!$B$6:$G$254,2,0))</f>
      </c>
      <c r="D153" s="148">
        <f>IF(ISERROR(VLOOKUP(B153,'START LİSTE'!$B$6:$G$254,3,0)),"",VLOOKUP(B153,'START LİSTE'!$B$6:$G$254,3,0))</f>
      </c>
      <c r="E153" s="149">
        <f>IF(ISERROR(VLOOKUP(B153,'START LİSTE'!$B$6:$G$254,4,0)),"",VLOOKUP(B153,'START LİSTE'!$B$6:$G$254,4,0))</f>
      </c>
      <c r="F153" s="150">
        <f>IF(ISERROR(VLOOKUP($B153,'START LİSTE'!$B$6:$G$254,5,0)),"",VLOOKUP($B153,'START LİSTE'!$B$6:$G$254,5,0))</f>
      </c>
      <c r="G153" s="151"/>
      <c r="H153" s="60">
        <f t="shared" si="5"/>
      </c>
    </row>
    <row r="154" spans="1:8" ht="18" customHeight="1">
      <c r="A154" s="157">
        <f t="shared" si="4"/>
      </c>
      <c r="B154" s="155"/>
      <c r="C154" s="148">
        <f>IF(ISERROR(VLOOKUP(B154,'START LİSTE'!$B$6:$G$254,2,0)),"",VLOOKUP(B154,'START LİSTE'!$B$6:$G$254,2,0))</f>
      </c>
      <c r="D154" s="148">
        <f>IF(ISERROR(VLOOKUP(B154,'START LİSTE'!$B$6:$G$254,3,0)),"",VLOOKUP(B154,'START LİSTE'!$B$6:$G$254,3,0))</f>
      </c>
      <c r="E154" s="149">
        <f>IF(ISERROR(VLOOKUP(B154,'START LİSTE'!$B$6:$G$254,4,0)),"",VLOOKUP(B154,'START LİSTE'!$B$6:$G$254,4,0))</f>
      </c>
      <c r="F154" s="150">
        <f>IF(ISERROR(VLOOKUP($B154,'START LİSTE'!$B$6:$G$254,5,0)),"",VLOOKUP($B154,'START LİSTE'!$B$6:$G$254,5,0))</f>
      </c>
      <c r="G154" s="151"/>
      <c r="H154" s="60">
        <f t="shared" si="5"/>
      </c>
    </row>
    <row r="155" spans="1:8" ht="18" customHeight="1">
      <c r="A155" s="157">
        <f t="shared" si="4"/>
      </c>
      <c r="B155" s="152"/>
      <c r="C155" s="148">
        <f>IF(ISERROR(VLOOKUP(B155,'START LİSTE'!$B$6:$G$254,2,0)),"",VLOOKUP(B155,'START LİSTE'!$B$6:$G$254,2,0))</f>
      </c>
      <c r="D155" s="148">
        <f>IF(ISERROR(VLOOKUP(B155,'START LİSTE'!$B$6:$G$254,3,0)),"",VLOOKUP(B155,'START LİSTE'!$B$6:$G$254,3,0))</f>
      </c>
      <c r="E155" s="149">
        <f>IF(ISERROR(VLOOKUP(B155,'START LİSTE'!$B$6:$G$254,4,0)),"",VLOOKUP(B155,'START LİSTE'!$B$6:$G$254,4,0))</f>
      </c>
      <c r="F155" s="150">
        <f>IF(ISERROR(VLOOKUP($B155,'START LİSTE'!$B$6:$G$254,5,0)),"",VLOOKUP($B155,'START LİSTE'!$B$6:$G$254,5,0))</f>
      </c>
      <c r="G155" s="151"/>
      <c r="H155" s="60">
        <f t="shared" si="5"/>
      </c>
    </row>
    <row r="156" spans="1:8" ht="18" customHeight="1">
      <c r="A156" s="157">
        <f t="shared" si="4"/>
      </c>
      <c r="B156" s="152"/>
      <c r="C156" s="148">
        <f>IF(ISERROR(VLOOKUP(B156,'START LİSTE'!$B$6:$G$254,2,0)),"",VLOOKUP(B156,'START LİSTE'!$B$6:$G$254,2,0))</f>
      </c>
      <c r="D156" s="148">
        <f>IF(ISERROR(VLOOKUP(B156,'START LİSTE'!$B$6:$G$254,3,0)),"",VLOOKUP(B156,'START LİSTE'!$B$6:$G$254,3,0))</f>
      </c>
      <c r="E156" s="149">
        <f>IF(ISERROR(VLOOKUP(B156,'START LİSTE'!$B$6:$G$254,4,0)),"",VLOOKUP(B156,'START LİSTE'!$B$6:$G$254,4,0))</f>
      </c>
      <c r="F156" s="150">
        <f>IF(ISERROR(VLOOKUP($B156,'START LİSTE'!$B$6:$G$254,5,0)),"",VLOOKUP($B156,'START LİSTE'!$B$6:$G$254,5,0))</f>
      </c>
      <c r="G156" s="151"/>
      <c r="H156" s="60">
        <f t="shared" si="5"/>
      </c>
    </row>
    <row r="157" spans="1:8" ht="18" customHeight="1" thickBot="1">
      <c r="A157" s="157">
        <f t="shared" si="4"/>
      </c>
      <c r="B157" s="154"/>
      <c r="C157" s="148">
        <f>IF(ISERROR(VLOOKUP(B157,'START LİSTE'!$B$6:$G$254,2,0)),"",VLOOKUP(B157,'START LİSTE'!$B$6:$G$254,2,0))</f>
      </c>
      <c r="D157" s="148">
        <f>IF(ISERROR(VLOOKUP(B157,'START LİSTE'!$B$6:$G$254,3,0)),"",VLOOKUP(B157,'START LİSTE'!$B$6:$G$254,3,0))</f>
      </c>
      <c r="E157" s="149">
        <f>IF(ISERROR(VLOOKUP(B157,'START LİSTE'!$B$6:$G$254,4,0)),"",VLOOKUP(B157,'START LİSTE'!$B$6:$G$254,4,0))</f>
      </c>
      <c r="F157" s="150">
        <f>IF(ISERROR(VLOOKUP($B157,'START LİSTE'!$B$6:$G$254,5,0)),"",VLOOKUP($B157,'START LİSTE'!$B$6:$G$254,5,0))</f>
      </c>
      <c r="G157" s="151"/>
      <c r="H157" s="60">
        <f t="shared" si="5"/>
      </c>
    </row>
    <row r="158" spans="1:8" ht="18" customHeight="1">
      <c r="A158" s="157">
        <f t="shared" si="4"/>
      </c>
      <c r="B158" s="155"/>
      <c r="C158" s="148">
        <f>IF(ISERROR(VLOOKUP(B158,'START LİSTE'!$B$6:$G$254,2,0)),"",VLOOKUP(B158,'START LİSTE'!$B$6:$G$254,2,0))</f>
      </c>
      <c r="D158" s="148">
        <f>IF(ISERROR(VLOOKUP(B158,'START LİSTE'!$B$6:$G$254,3,0)),"",VLOOKUP(B158,'START LİSTE'!$B$6:$G$254,3,0))</f>
      </c>
      <c r="E158" s="149">
        <f>IF(ISERROR(VLOOKUP(B158,'START LİSTE'!$B$6:$G$254,4,0)),"",VLOOKUP(B158,'START LİSTE'!$B$6:$G$254,4,0))</f>
      </c>
      <c r="F158" s="150">
        <f>IF(ISERROR(VLOOKUP($B158,'START LİSTE'!$B$6:$G$254,5,0)),"",VLOOKUP($B158,'START LİSTE'!$B$6:$G$254,5,0))</f>
      </c>
      <c r="G158" s="151"/>
      <c r="H158" s="60">
        <f t="shared" si="5"/>
      </c>
    </row>
    <row r="159" spans="1:8" ht="18" customHeight="1">
      <c r="A159" s="157">
        <f t="shared" si="4"/>
      </c>
      <c r="B159" s="152"/>
      <c r="C159" s="148">
        <f>IF(ISERROR(VLOOKUP(B159,'START LİSTE'!$B$6:$G$254,2,0)),"",VLOOKUP(B159,'START LİSTE'!$B$6:$G$254,2,0))</f>
      </c>
      <c r="D159" s="148">
        <f>IF(ISERROR(VLOOKUP(B159,'START LİSTE'!$B$6:$G$254,3,0)),"",VLOOKUP(B159,'START LİSTE'!$B$6:$G$254,3,0))</f>
      </c>
      <c r="E159" s="149">
        <f>IF(ISERROR(VLOOKUP(B159,'START LİSTE'!$B$6:$G$254,4,0)),"",VLOOKUP(B159,'START LİSTE'!$B$6:$G$254,4,0))</f>
      </c>
      <c r="F159" s="150">
        <f>IF(ISERROR(VLOOKUP($B159,'START LİSTE'!$B$6:$G$254,5,0)),"",VLOOKUP($B159,'START LİSTE'!$B$6:$G$254,5,0))</f>
      </c>
      <c r="G159" s="151"/>
      <c r="H159" s="60">
        <f t="shared" si="5"/>
      </c>
    </row>
    <row r="160" spans="1:8" ht="18" customHeight="1">
      <c r="A160" s="157">
        <f t="shared" si="4"/>
      </c>
      <c r="B160" s="152"/>
      <c r="C160" s="148">
        <f>IF(ISERROR(VLOOKUP(B160,'START LİSTE'!$B$6:$G$254,2,0)),"",VLOOKUP(B160,'START LİSTE'!$B$6:$G$254,2,0))</f>
      </c>
      <c r="D160" s="148">
        <f>IF(ISERROR(VLOOKUP(B160,'START LİSTE'!$B$6:$G$254,3,0)),"",VLOOKUP(B160,'START LİSTE'!$B$6:$G$254,3,0))</f>
      </c>
      <c r="E160" s="149">
        <f>IF(ISERROR(VLOOKUP(B160,'START LİSTE'!$B$6:$G$254,4,0)),"",VLOOKUP(B160,'START LİSTE'!$B$6:$G$254,4,0))</f>
      </c>
      <c r="F160" s="150">
        <f>IF(ISERROR(VLOOKUP($B160,'START LİSTE'!$B$6:$G$254,5,0)),"",VLOOKUP($B160,'START LİSTE'!$B$6:$G$254,5,0))</f>
      </c>
      <c r="G160" s="151"/>
      <c r="H160" s="60">
        <f t="shared" si="5"/>
      </c>
    </row>
    <row r="161" spans="1:8" ht="18" customHeight="1">
      <c r="A161" s="157">
        <f t="shared" si="4"/>
      </c>
      <c r="B161" s="152"/>
      <c r="C161" s="148">
        <f>IF(ISERROR(VLOOKUP(B161,'START LİSTE'!$B$6:$G$254,2,0)),"",VLOOKUP(B161,'START LİSTE'!$B$6:$G$254,2,0))</f>
      </c>
      <c r="D161" s="148">
        <f>IF(ISERROR(VLOOKUP(B161,'START LİSTE'!$B$6:$G$254,3,0)),"",VLOOKUP(B161,'START LİSTE'!$B$6:$G$254,3,0))</f>
      </c>
      <c r="E161" s="149">
        <f>IF(ISERROR(VLOOKUP(B161,'START LİSTE'!$B$6:$G$254,4,0)),"",VLOOKUP(B161,'START LİSTE'!$B$6:$G$254,4,0))</f>
      </c>
      <c r="F161" s="150">
        <f>IF(ISERROR(VLOOKUP($B161,'START LİSTE'!$B$6:$G$254,5,0)),"",VLOOKUP($B161,'START LİSTE'!$B$6:$G$254,5,0))</f>
      </c>
      <c r="G161" s="151"/>
      <c r="H161" s="60">
        <f t="shared" si="5"/>
      </c>
    </row>
    <row r="162" spans="1:8" ht="18" customHeight="1">
      <c r="A162" s="157">
        <f t="shared" si="4"/>
      </c>
      <c r="B162" s="152"/>
      <c r="C162" s="148">
        <f>IF(ISERROR(VLOOKUP(B162,'START LİSTE'!$B$6:$G$254,2,0)),"",VLOOKUP(B162,'START LİSTE'!$B$6:$G$254,2,0))</f>
      </c>
      <c r="D162" s="148">
        <f>IF(ISERROR(VLOOKUP(B162,'START LİSTE'!$B$6:$G$254,3,0)),"",VLOOKUP(B162,'START LİSTE'!$B$6:$G$254,3,0))</f>
      </c>
      <c r="E162" s="149">
        <f>IF(ISERROR(VLOOKUP(B162,'START LİSTE'!$B$6:$G$254,4,0)),"",VLOOKUP(B162,'START LİSTE'!$B$6:$G$254,4,0))</f>
      </c>
      <c r="F162" s="150">
        <f>IF(ISERROR(VLOOKUP($B162,'START LİSTE'!$B$6:$G$254,5,0)),"",VLOOKUP($B162,'START LİSTE'!$B$6:$G$254,5,0))</f>
      </c>
      <c r="G162" s="151"/>
      <c r="H162" s="60">
        <f t="shared" si="5"/>
      </c>
    </row>
    <row r="163" spans="1:8" ht="18" customHeight="1">
      <c r="A163" s="157">
        <f t="shared" si="4"/>
      </c>
      <c r="B163" s="152"/>
      <c r="C163" s="148">
        <f>IF(ISERROR(VLOOKUP(B163,'START LİSTE'!$B$6:$G$254,2,0)),"",VLOOKUP(B163,'START LİSTE'!$B$6:$G$254,2,0))</f>
      </c>
      <c r="D163" s="148">
        <f>IF(ISERROR(VLOOKUP(B163,'START LİSTE'!$B$6:$G$254,3,0)),"",VLOOKUP(B163,'START LİSTE'!$B$6:$G$254,3,0))</f>
      </c>
      <c r="E163" s="149">
        <f>IF(ISERROR(VLOOKUP(B163,'START LİSTE'!$B$6:$G$254,4,0)),"",VLOOKUP(B163,'START LİSTE'!$B$6:$G$254,4,0))</f>
      </c>
      <c r="F163" s="150">
        <f>IF(ISERROR(VLOOKUP($B163,'START LİSTE'!$B$6:$G$254,5,0)),"",VLOOKUP($B163,'START LİSTE'!$B$6:$G$254,5,0))</f>
      </c>
      <c r="G163" s="151"/>
      <c r="H163" s="60">
        <f t="shared" si="5"/>
      </c>
    </row>
    <row r="164" spans="1:8" ht="18" customHeight="1">
      <c r="A164" s="157">
        <f t="shared" si="4"/>
      </c>
      <c r="B164" s="152"/>
      <c r="C164" s="148">
        <f>IF(ISERROR(VLOOKUP(B164,'START LİSTE'!$B$6:$G$254,2,0)),"",VLOOKUP(B164,'START LİSTE'!$B$6:$G$254,2,0))</f>
      </c>
      <c r="D164" s="148">
        <f>IF(ISERROR(VLOOKUP(B164,'START LİSTE'!$B$6:$G$254,3,0)),"",VLOOKUP(B164,'START LİSTE'!$B$6:$G$254,3,0))</f>
      </c>
      <c r="E164" s="149">
        <f>IF(ISERROR(VLOOKUP(B164,'START LİSTE'!$B$6:$G$254,4,0)),"",VLOOKUP(B164,'START LİSTE'!$B$6:$G$254,4,0))</f>
      </c>
      <c r="F164" s="150">
        <f>IF(ISERROR(VLOOKUP($B164,'START LİSTE'!$B$6:$G$254,5,0)),"",VLOOKUP($B164,'START LİSTE'!$B$6:$G$254,5,0))</f>
      </c>
      <c r="G164" s="151"/>
      <c r="H164" s="60">
        <f t="shared" si="5"/>
      </c>
    </row>
    <row r="165" spans="1:8" ht="18" customHeight="1">
      <c r="A165" s="157">
        <f t="shared" si="4"/>
      </c>
      <c r="B165" s="152"/>
      <c r="C165" s="148">
        <f>IF(ISERROR(VLOOKUP(B165,'START LİSTE'!$B$6:$G$254,2,0)),"",VLOOKUP(B165,'START LİSTE'!$B$6:$G$254,2,0))</f>
      </c>
      <c r="D165" s="148">
        <f>IF(ISERROR(VLOOKUP(B165,'START LİSTE'!$B$6:$G$254,3,0)),"",VLOOKUP(B165,'START LİSTE'!$B$6:$G$254,3,0))</f>
      </c>
      <c r="E165" s="149">
        <f>IF(ISERROR(VLOOKUP(B165,'START LİSTE'!$B$6:$G$254,4,0)),"",VLOOKUP(B165,'START LİSTE'!$B$6:$G$254,4,0))</f>
      </c>
      <c r="F165" s="150">
        <f>IF(ISERROR(VLOOKUP($B165,'START LİSTE'!$B$6:$G$254,5,0)),"",VLOOKUP($B165,'START LİSTE'!$B$6:$G$254,5,0))</f>
      </c>
      <c r="G165" s="151"/>
      <c r="H165" s="60">
        <f t="shared" si="5"/>
      </c>
    </row>
    <row r="166" spans="1:8" ht="18" customHeight="1">
      <c r="A166" s="157">
        <f t="shared" si="4"/>
      </c>
      <c r="B166" s="152"/>
      <c r="C166" s="148">
        <f>IF(ISERROR(VLOOKUP(B166,'START LİSTE'!$B$6:$G$254,2,0)),"",VLOOKUP(B166,'START LİSTE'!$B$6:$G$254,2,0))</f>
      </c>
      <c r="D166" s="148">
        <f>IF(ISERROR(VLOOKUP(B166,'START LİSTE'!$B$6:$G$254,3,0)),"",VLOOKUP(B166,'START LİSTE'!$B$6:$G$254,3,0))</f>
      </c>
      <c r="E166" s="149">
        <f>IF(ISERROR(VLOOKUP(B166,'START LİSTE'!$B$6:$G$254,4,0)),"",VLOOKUP(B166,'START LİSTE'!$B$6:$G$254,4,0))</f>
      </c>
      <c r="F166" s="150">
        <f>IF(ISERROR(VLOOKUP($B166,'START LİSTE'!$B$6:$G$254,5,0)),"",VLOOKUP($B166,'START LİSTE'!$B$6:$G$254,5,0))</f>
      </c>
      <c r="G166" s="151"/>
      <c r="H166" s="60">
        <f t="shared" si="5"/>
      </c>
    </row>
    <row r="167" spans="1:8" ht="18" customHeight="1">
      <c r="A167" s="157">
        <f t="shared" si="4"/>
      </c>
      <c r="B167" s="152"/>
      <c r="C167" s="148">
        <f>IF(ISERROR(VLOOKUP(B167,'START LİSTE'!$B$6:$G$254,2,0)),"",VLOOKUP(B167,'START LİSTE'!$B$6:$G$254,2,0))</f>
      </c>
      <c r="D167" s="148">
        <f>IF(ISERROR(VLOOKUP(B167,'START LİSTE'!$B$6:$G$254,3,0)),"",VLOOKUP(B167,'START LİSTE'!$B$6:$G$254,3,0))</f>
      </c>
      <c r="E167" s="149">
        <f>IF(ISERROR(VLOOKUP(B167,'START LİSTE'!$B$6:$G$254,4,0)),"",VLOOKUP(B167,'START LİSTE'!$B$6:$G$254,4,0))</f>
      </c>
      <c r="F167" s="150">
        <f>IF(ISERROR(VLOOKUP($B167,'START LİSTE'!$B$6:$G$254,5,0)),"",VLOOKUP($B167,'START LİSTE'!$B$6:$G$254,5,0))</f>
      </c>
      <c r="G167" s="151"/>
      <c r="H167" s="60">
        <f t="shared" si="5"/>
      </c>
    </row>
    <row r="168" spans="1:8" ht="18" customHeight="1">
      <c r="A168" s="157">
        <f t="shared" si="4"/>
      </c>
      <c r="B168" s="152"/>
      <c r="C168" s="148">
        <f>IF(ISERROR(VLOOKUP(B168,'START LİSTE'!$B$6:$G$254,2,0)),"",VLOOKUP(B168,'START LİSTE'!$B$6:$G$254,2,0))</f>
      </c>
      <c r="D168" s="148">
        <f>IF(ISERROR(VLOOKUP(B168,'START LİSTE'!$B$6:$G$254,3,0)),"",VLOOKUP(B168,'START LİSTE'!$B$6:$G$254,3,0))</f>
      </c>
      <c r="E168" s="149">
        <f>IF(ISERROR(VLOOKUP(B168,'START LİSTE'!$B$6:$G$254,4,0)),"",VLOOKUP(B168,'START LİSTE'!$B$6:$G$254,4,0))</f>
      </c>
      <c r="F168" s="150">
        <f>IF(ISERROR(VLOOKUP($B168,'START LİSTE'!$B$6:$G$254,5,0)),"",VLOOKUP($B168,'START LİSTE'!$B$6:$G$254,5,0))</f>
      </c>
      <c r="G168" s="151"/>
      <c r="H168" s="60">
        <f t="shared" si="5"/>
      </c>
    </row>
    <row r="169" spans="1:8" ht="18" customHeight="1">
      <c r="A169" s="157">
        <f t="shared" si="4"/>
      </c>
      <c r="B169" s="152"/>
      <c r="C169" s="148">
        <f>IF(ISERROR(VLOOKUP(B169,'START LİSTE'!$B$6:$G$254,2,0)),"",VLOOKUP(B169,'START LİSTE'!$B$6:$G$254,2,0))</f>
      </c>
      <c r="D169" s="148">
        <f>IF(ISERROR(VLOOKUP(B169,'START LİSTE'!$B$6:$G$254,3,0)),"",VLOOKUP(B169,'START LİSTE'!$B$6:$G$254,3,0))</f>
      </c>
      <c r="E169" s="149">
        <f>IF(ISERROR(VLOOKUP(B169,'START LİSTE'!$B$6:$G$254,4,0)),"",VLOOKUP(B169,'START LİSTE'!$B$6:$G$254,4,0))</f>
      </c>
      <c r="F169" s="150">
        <f>IF(ISERROR(VLOOKUP($B169,'START LİSTE'!$B$6:$G$254,5,0)),"",VLOOKUP($B169,'START LİSTE'!$B$6:$G$254,5,0))</f>
      </c>
      <c r="G169" s="151"/>
      <c r="H169" s="60">
        <f t="shared" si="5"/>
      </c>
    </row>
    <row r="170" spans="1:8" ht="18" customHeight="1">
      <c r="A170" s="157">
        <f t="shared" si="4"/>
      </c>
      <c r="B170" s="152"/>
      <c r="C170" s="148">
        <f>IF(ISERROR(VLOOKUP(B170,'START LİSTE'!$B$6:$G$254,2,0)),"",VLOOKUP(B170,'START LİSTE'!$B$6:$G$254,2,0))</f>
      </c>
      <c r="D170" s="148">
        <f>IF(ISERROR(VLOOKUP(B170,'START LİSTE'!$B$6:$G$254,3,0)),"",VLOOKUP(B170,'START LİSTE'!$B$6:$G$254,3,0))</f>
      </c>
      <c r="E170" s="149">
        <f>IF(ISERROR(VLOOKUP(B170,'START LİSTE'!$B$6:$G$254,4,0)),"",VLOOKUP(B170,'START LİSTE'!$B$6:$G$254,4,0))</f>
      </c>
      <c r="F170" s="150">
        <f>IF(ISERROR(VLOOKUP($B170,'START LİSTE'!$B$6:$G$254,5,0)),"",VLOOKUP($B170,'START LİSTE'!$B$6:$G$254,5,0))</f>
      </c>
      <c r="G170" s="151"/>
      <c r="H170" s="60">
        <f t="shared" si="5"/>
      </c>
    </row>
    <row r="171" spans="1:8" ht="18" customHeight="1">
      <c r="A171" s="157">
        <f t="shared" si="4"/>
      </c>
      <c r="B171" s="152"/>
      <c r="C171" s="148">
        <f>IF(ISERROR(VLOOKUP(B171,'START LİSTE'!$B$6:$G$254,2,0)),"",VLOOKUP(B171,'START LİSTE'!$B$6:$G$254,2,0))</f>
      </c>
      <c r="D171" s="148">
        <f>IF(ISERROR(VLOOKUP(B171,'START LİSTE'!$B$6:$G$254,3,0)),"",VLOOKUP(B171,'START LİSTE'!$B$6:$G$254,3,0))</f>
      </c>
      <c r="E171" s="149">
        <f>IF(ISERROR(VLOOKUP(B171,'START LİSTE'!$B$6:$G$254,4,0)),"",VLOOKUP(B171,'START LİSTE'!$B$6:$G$254,4,0))</f>
      </c>
      <c r="F171" s="150">
        <f>IF(ISERROR(VLOOKUP($B171,'START LİSTE'!$B$6:$G$254,5,0)),"",VLOOKUP($B171,'START LİSTE'!$B$6:$G$254,5,0))</f>
      </c>
      <c r="G171" s="151"/>
      <c r="H171" s="60">
        <f t="shared" si="5"/>
      </c>
    </row>
    <row r="172" spans="1:8" ht="18" customHeight="1">
      <c r="A172" s="157">
        <f t="shared" si="4"/>
      </c>
      <c r="B172" s="152"/>
      <c r="C172" s="148">
        <f>IF(ISERROR(VLOOKUP(B172,'START LİSTE'!$B$6:$G$254,2,0)),"",VLOOKUP(B172,'START LİSTE'!$B$6:$G$254,2,0))</f>
      </c>
      <c r="D172" s="148">
        <f>IF(ISERROR(VLOOKUP(B172,'START LİSTE'!$B$6:$G$254,3,0)),"",VLOOKUP(B172,'START LİSTE'!$B$6:$G$254,3,0))</f>
      </c>
      <c r="E172" s="149">
        <f>IF(ISERROR(VLOOKUP(B172,'START LİSTE'!$B$6:$G$254,4,0)),"",VLOOKUP(B172,'START LİSTE'!$B$6:$G$254,4,0))</f>
      </c>
      <c r="F172" s="150">
        <f>IF(ISERROR(VLOOKUP($B172,'START LİSTE'!$B$6:$G$254,5,0)),"",VLOOKUP($B172,'START LİSTE'!$B$6:$G$254,5,0))</f>
      </c>
      <c r="G172" s="151"/>
      <c r="H172" s="60">
        <f t="shared" si="5"/>
      </c>
    </row>
    <row r="173" spans="1:8" ht="18" customHeight="1">
      <c r="A173" s="157">
        <f t="shared" si="4"/>
      </c>
      <c r="B173" s="152"/>
      <c r="C173" s="148">
        <f>IF(ISERROR(VLOOKUP(B173,'START LİSTE'!$B$6:$G$254,2,0)),"",VLOOKUP(B173,'START LİSTE'!$B$6:$G$254,2,0))</f>
      </c>
      <c r="D173" s="148">
        <f>IF(ISERROR(VLOOKUP(B173,'START LİSTE'!$B$6:$G$254,3,0)),"",VLOOKUP(B173,'START LİSTE'!$B$6:$G$254,3,0))</f>
      </c>
      <c r="E173" s="149">
        <f>IF(ISERROR(VLOOKUP(B173,'START LİSTE'!$B$6:$G$254,4,0)),"",VLOOKUP(B173,'START LİSTE'!$B$6:$G$254,4,0))</f>
      </c>
      <c r="F173" s="150">
        <f>IF(ISERROR(VLOOKUP($B173,'START LİSTE'!$B$6:$G$254,5,0)),"",VLOOKUP($B173,'START LİSTE'!$B$6:$G$254,5,0))</f>
      </c>
      <c r="G173" s="151"/>
      <c r="H173" s="60">
        <f t="shared" si="5"/>
      </c>
    </row>
    <row r="174" spans="1:8" ht="18" customHeight="1">
      <c r="A174" s="157">
        <f t="shared" si="4"/>
      </c>
      <c r="B174" s="152"/>
      <c r="C174" s="148">
        <f>IF(ISERROR(VLOOKUP(B174,'START LİSTE'!$B$6:$G$254,2,0)),"",VLOOKUP(B174,'START LİSTE'!$B$6:$G$254,2,0))</f>
      </c>
      <c r="D174" s="148">
        <f>IF(ISERROR(VLOOKUP(B174,'START LİSTE'!$B$6:$G$254,3,0)),"",VLOOKUP(B174,'START LİSTE'!$B$6:$G$254,3,0))</f>
      </c>
      <c r="E174" s="149">
        <f>IF(ISERROR(VLOOKUP(B174,'START LİSTE'!$B$6:$G$254,4,0)),"",VLOOKUP(B174,'START LİSTE'!$B$6:$G$254,4,0))</f>
      </c>
      <c r="F174" s="150">
        <f>IF(ISERROR(VLOOKUP($B174,'START LİSTE'!$B$6:$G$254,5,0)),"",VLOOKUP($B174,'START LİSTE'!$B$6:$G$254,5,0))</f>
      </c>
      <c r="G174" s="151"/>
      <c r="H174" s="60">
        <f t="shared" si="5"/>
      </c>
    </row>
    <row r="175" spans="1:8" ht="18" customHeight="1">
      <c r="A175" s="157">
        <f t="shared" si="4"/>
      </c>
      <c r="B175" s="152"/>
      <c r="C175" s="148">
        <f>IF(ISERROR(VLOOKUP(B175,'START LİSTE'!$B$6:$G$254,2,0)),"",VLOOKUP(B175,'START LİSTE'!$B$6:$G$254,2,0))</f>
      </c>
      <c r="D175" s="148">
        <f>IF(ISERROR(VLOOKUP(B175,'START LİSTE'!$B$6:$G$254,3,0)),"",VLOOKUP(B175,'START LİSTE'!$B$6:$G$254,3,0))</f>
      </c>
      <c r="E175" s="149">
        <f>IF(ISERROR(VLOOKUP(B175,'START LİSTE'!$B$6:$G$254,4,0)),"",VLOOKUP(B175,'START LİSTE'!$B$6:$G$254,4,0))</f>
      </c>
      <c r="F175" s="150">
        <f>IF(ISERROR(VLOOKUP($B175,'START LİSTE'!$B$6:$G$254,5,0)),"",VLOOKUP($B175,'START LİSTE'!$B$6:$G$254,5,0))</f>
      </c>
      <c r="G175" s="151"/>
      <c r="H175" s="60">
        <f t="shared" si="5"/>
      </c>
    </row>
    <row r="176" spans="1:8" ht="18" customHeight="1">
      <c r="A176" s="157">
        <f t="shared" si="4"/>
      </c>
      <c r="B176" s="152"/>
      <c r="C176" s="148">
        <f>IF(ISERROR(VLOOKUP(B176,'START LİSTE'!$B$6:$G$254,2,0)),"",VLOOKUP(B176,'START LİSTE'!$B$6:$G$254,2,0))</f>
      </c>
      <c r="D176" s="148">
        <f>IF(ISERROR(VLOOKUP(B176,'START LİSTE'!$B$6:$G$254,3,0)),"",VLOOKUP(B176,'START LİSTE'!$B$6:$G$254,3,0))</f>
      </c>
      <c r="E176" s="149">
        <f>IF(ISERROR(VLOOKUP(B176,'START LİSTE'!$B$6:$G$254,4,0)),"",VLOOKUP(B176,'START LİSTE'!$B$6:$G$254,4,0))</f>
      </c>
      <c r="F176" s="150">
        <f>IF(ISERROR(VLOOKUP($B176,'START LİSTE'!$B$6:$G$254,5,0)),"",VLOOKUP($B176,'START LİSTE'!$B$6:$G$254,5,0))</f>
      </c>
      <c r="G176" s="151"/>
      <c r="H176" s="60">
        <f t="shared" si="5"/>
      </c>
    </row>
    <row r="177" spans="1:8" ht="18" customHeight="1">
      <c r="A177" s="157">
        <f t="shared" si="4"/>
      </c>
      <c r="B177" s="152"/>
      <c r="C177" s="148">
        <f>IF(ISERROR(VLOOKUP(B177,'START LİSTE'!$B$6:$G$254,2,0)),"",VLOOKUP(B177,'START LİSTE'!$B$6:$G$254,2,0))</f>
      </c>
      <c r="D177" s="148">
        <f>IF(ISERROR(VLOOKUP(B177,'START LİSTE'!$B$6:$G$254,3,0)),"",VLOOKUP(B177,'START LİSTE'!$B$6:$G$254,3,0))</f>
      </c>
      <c r="E177" s="149">
        <f>IF(ISERROR(VLOOKUP(B177,'START LİSTE'!$B$6:$G$254,4,0)),"",VLOOKUP(B177,'START LİSTE'!$B$6:$G$254,4,0))</f>
      </c>
      <c r="F177" s="150">
        <f>IF(ISERROR(VLOOKUP($B177,'START LİSTE'!$B$6:$G$254,5,0)),"",VLOOKUP($B177,'START LİSTE'!$B$6:$G$254,5,0))</f>
      </c>
      <c r="G177" s="151"/>
      <c r="H177" s="60">
        <f t="shared" si="5"/>
      </c>
    </row>
    <row r="178" spans="1:8" ht="18" customHeight="1">
      <c r="A178" s="157">
        <f t="shared" si="4"/>
      </c>
      <c r="B178" s="152"/>
      <c r="C178" s="148">
        <f>IF(ISERROR(VLOOKUP(B178,'START LİSTE'!$B$6:$G$254,2,0)),"",VLOOKUP(B178,'START LİSTE'!$B$6:$G$254,2,0))</f>
      </c>
      <c r="D178" s="148">
        <f>IF(ISERROR(VLOOKUP(B178,'START LİSTE'!$B$6:$G$254,3,0)),"",VLOOKUP(B178,'START LİSTE'!$B$6:$G$254,3,0))</f>
      </c>
      <c r="E178" s="149">
        <f>IF(ISERROR(VLOOKUP(B178,'START LİSTE'!$B$6:$G$254,4,0)),"",VLOOKUP(B178,'START LİSTE'!$B$6:$G$254,4,0))</f>
      </c>
      <c r="F178" s="150">
        <f>IF(ISERROR(VLOOKUP($B178,'START LİSTE'!$B$6:$G$254,5,0)),"",VLOOKUP($B178,'START LİSTE'!$B$6:$G$254,5,0))</f>
      </c>
      <c r="G178" s="151"/>
      <c r="H178" s="60">
        <f t="shared" si="5"/>
      </c>
    </row>
    <row r="179" spans="1:8" ht="18" customHeight="1">
      <c r="A179" s="157">
        <f t="shared" si="4"/>
      </c>
      <c r="B179" s="152"/>
      <c r="C179" s="148">
        <f>IF(ISERROR(VLOOKUP(B179,'START LİSTE'!$B$6:$G$254,2,0)),"",VLOOKUP(B179,'START LİSTE'!$B$6:$G$254,2,0))</f>
      </c>
      <c r="D179" s="148">
        <f>IF(ISERROR(VLOOKUP(B179,'START LİSTE'!$B$6:$G$254,3,0)),"",VLOOKUP(B179,'START LİSTE'!$B$6:$G$254,3,0))</f>
      </c>
      <c r="E179" s="149">
        <f>IF(ISERROR(VLOOKUP(B179,'START LİSTE'!$B$6:$G$254,4,0)),"",VLOOKUP(B179,'START LİSTE'!$B$6:$G$254,4,0))</f>
      </c>
      <c r="F179" s="150">
        <f>IF(ISERROR(VLOOKUP($B179,'START LİSTE'!$B$6:$G$254,5,0)),"",VLOOKUP($B179,'START LİSTE'!$B$6:$G$254,5,0))</f>
      </c>
      <c r="G179" s="151"/>
      <c r="H179" s="60">
        <f t="shared" si="5"/>
      </c>
    </row>
    <row r="180" spans="1:8" ht="18" customHeight="1">
      <c r="A180" s="157">
        <f t="shared" si="4"/>
      </c>
      <c r="B180" s="152"/>
      <c r="C180" s="148">
        <f>IF(ISERROR(VLOOKUP(B180,'START LİSTE'!$B$6:$G$254,2,0)),"",VLOOKUP(B180,'START LİSTE'!$B$6:$G$254,2,0))</f>
      </c>
      <c r="D180" s="148">
        <f>IF(ISERROR(VLOOKUP(B180,'START LİSTE'!$B$6:$G$254,3,0)),"",VLOOKUP(B180,'START LİSTE'!$B$6:$G$254,3,0))</f>
      </c>
      <c r="E180" s="149">
        <f>IF(ISERROR(VLOOKUP(B180,'START LİSTE'!$B$6:$G$254,4,0)),"",VLOOKUP(B180,'START LİSTE'!$B$6:$G$254,4,0))</f>
      </c>
      <c r="F180" s="150">
        <f>IF(ISERROR(VLOOKUP($B180,'START LİSTE'!$B$6:$G$254,5,0)),"",VLOOKUP($B180,'START LİSTE'!$B$6:$G$254,5,0))</f>
      </c>
      <c r="G180" s="151"/>
      <c r="H180" s="60">
        <f t="shared" si="5"/>
      </c>
    </row>
    <row r="181" spans="1:8" ht="18" customHeight="1">
      <c r="A181" s="157">
        <f t="shared" si="4"/>
      </c>
      <c r="B181" s="152"/>
      <c r="C181" s="148">
        <f>IF(ISERROR(VLOOKUP(B181,'START LİSTE'!$B$6:$G$254,2,0)),"",VLOOKUP(B181,'START LİSTE'!$B$6:$G$254,2,0))</f>
      </c>
      <c r="D181" s="148">
        <f>IF(ISERROR(VLOOKUP(B181,'START LİSTE'!$B$6:$G$254,3,0)),"",VLOOKUP(B181,'START LİSTE'!$B$6:$G$254,3,0))</f>
      </c>
      <c r="E181" s="149">
        <f>IF(ISERROR(VLOOKUP(B181,'START LİSTE'!$B$6:$G$254,4,0)),"",VLOOKUP(B181,'START LİSTE'!$B$6:$G$254,4,0))</f>
      </c>
      <c r="F181" s="150">
        <f>IF(ISERROR(VLOOKUP($B181,'START LİSTE'!$B$6:$G$254,5,0)),"",VLOOKUP($B181,'START LİSTE'!$B$6:$G$254,5,0))</f>
      </c>
      <c r="G181" s="151"/>
      <c r="H181" s="60">
        <f t="shared" si="5"/>
      </c>
    </row>
    <row r="182" spans="1:8" ht="18" customHeight="1">
      <c r="A182" s="157">
        <f t="shared" si="4"/>
      </c>
      <c r="B182" s="152"/>
      <c r="C182" s="148">
        <f>IF(ISERROR(VLOOKUP(B182,'START LİSTE'!$B$6:$G$254,2,0)),"",VLOOKUP(B182,'START LİSTE'!$B$6:$G$254,2,0))</f>
      </c>
      <c r="D182" s="148">
        <f>IF(ISERROR(VLOOKUP(B182,'START LİSTE'!$B$6:$G$254,3,0)),"",VLOOKUP(B182,'START LİSTE'!$B$6:$G$254,3,0))</f>
      </c>
      <c r="E182" s="149">
        <f>IF(ISERROR(VLOOKUP(B182,'START LİSTE'!$B$6:$G$254,4,0)),"",VLOOKUP(B182,'START LİSTE'!$B$6:$G$254,4,0))</f>
      </c>
      <c r="F182" s="150">
        <f>IF(ISERROR(VLOOKUP($B182,'START LİSTE'!$B$6:$G$254,5,0)),"",VLOOKUP($B182,'START LİSTE'!$B$6:$G$254,5,0))</f>
      </c>
      <c r="G182" s="151"/>
      <c r="H182" s="60">
        <f t="shared" si="5"/>
      </c>
    </row>
    <row r="183" spans="1:8" ht="18" customHeight="1">
      <c r="A183" s="157">
        <f t="shared" si="4"/>
      </c>
      <c r="B183" s="152"/>
      <c r="C183" s="148">
        <f>IF(ISERROR(VLOOKUP(B183,'START LİSTE'!$B$6:$G$254,2,0)),"",VLOOKUP(B183,'START LİSTE'!$B$6:$G$254,2,0))</f>
      </c>
      <c r="D183" s="148">
        <f>IF(ISERROR(VLOOKUP(B183,'START LİSTE'!$B$6:$G$254,3,0)),"",VLOOKUP(B183,'START LİSTE'!$B$6:$G$254,3,0))</f>
      </c>
      <c r="E183" s="149">
        <f>IF(ISERROR(VLOOKUP(B183,'START LİSTE'!$B$6:$G$254,4,0)),"",VLOOKUP(B183,'START LİSTE'!$B$6:$G$254,4,0))</f>
      </c>
      <c r="F183" s="150">
        <f>IF(ISERROR(VLOOKUP($B183,'START LİSTE'!$B$6:$G$254,5,0)),"",VLOOKUP($B183,'START LİSTE'!$B$6:$G$254,5,0))</f>
      </c>
      <c r="G183" s="151"/>
      <c r="H183" s="60">
        <f t="shared" si="5"/>
      </c>
    </row>
    <row r="184" spans="1:8" ht="18" customHeight="1">
      <c r="A184" s="157">
        <f t="shared" si="4"/>
      </c>
      <c r="B184" s="152"/>
      <c r="C184" s="148">
        <f>IF(ISERROR(VLOOKUP(B184,'START LİSTE'!$B$6:$G$254,2,0)),"",VLOOKUP(B184,'START LİSTE'!$B$6:$G$254,2,0))</f>
      </c>
      <c r="D184" s="148">
        <f>IF(ISERROR(VLOOKUP(B184,'START LİSTE'!$B$6:$G$254,3,0)),"",VLOOKUP(B184,'START LİSTE'!$B$6:$G$254,3,0))</f>
      </c>
      <c r="E184" s="149">
        <f>IF(ISERROR(VLOOKUP(B184,'START LİSTE'!$B$6:$G$254,4,0)),"",VLOOKUP(B184,'START LİSTE'!$B$6:$G$254,4,0))</f>
      </c>
      <c r="F184" s="150">
        <f>IF(ISERROR(VLOOKUP($B184,'START LİSTE'!$B$6:$G$254,5,0)),"",VLOOKUP($B184,'START LİSTE'!$B$6:$G$254,5,0))</f>
      </c>
      <c r="G184" s="151"/>
      <c r="H184" s="60">
        <f t="shared" si="5"/>
      </c>
    </row>
    <row r="185" spans="1:8" ht="18" customHeight="1">
      <c r="A185" s="157">
        <f t="shared" si="4"/>
      </c>
      <c r="B185" s="152"/>
      <c r="C185" s="148">
        <f>IF(ISERROR(VLOOKUP(B185,'START LİSTE'!$B$6:$G$254,2,0)),"",VLOOKUP(B185,'START LİSTE'!$B$6:$G$254,2,0))</f>
      </c>
      <c r="D185" s="148">
        <f>IF(ISERROR(VLOOKUP(B185,'START LİSTE'!$B$6:$G$254,3,0)),"",VLOOKUP(B185,'START LİSTE'!$B$6:$G$254,3,0))</f>
      </c>
      <c r="E185" s="149">
        <f>IF(ISERROR(VLOOKUP(B185,'START LİSTE'!$B$6:$G$254,4,0)),"",VLOOKUP(B185,'START LİSTE'!$B$6:$G$254,4,0))</f>
      </c>
      <c r="F185" s="150">
        <f>IF(ISERROR(VLOOKUP($B185,'START LİSTE'!$B$6:$G$254,5,0)),"",VLOOKUP($B185,'START LİSTE'!$B$6:$G$254,5,0))</f>
      </c>
      <c r="G185" s="151"/>
      <c r="H185" s="60">
        <f t="shared" si="5"/>
      </c>
    </row>
    <row r="186" spans="1:8" ht="18" customHeight="1">
      <c r="A186" s="157">
        <f t="shared" si="4"/>
      </c>
      <c r="B186" s="152"/>
      <c r="C186" s="148">
        <f>IF(ISERROR(VLOOKUP(B186,'START LİSTE'!$B$6:$G$254,2,0)),"",VLOOKUP(B186,'START LİSTE'!$B$6:$G$254,2,0))</f>
      </c>
      <c r="D186" s="148">
        <f>IF(ISERROR(VLOOKUP(B186,'START LİSTE'!$B$6:$G$254,3,0)),"",VLOOKUP(B186,'START LİSTE'!$B$6:$G$254,3,0))</f>
      </c>
      <c r="E186" s="149">
        <f>IF(ISERROR(VLOOKUP(B186,'START LİSTE'!$B$6:$G$254,4,0)),"",VLOOKUP(B186,'START LİSTE'!$B$6:$G$254,4,0))</f>
      </c>
      <c r="F186" s="150">
        <f>IF(ISERROR(VLOOKUP($B186,'START LİSTE'!$B$6:$G$254,5,0)),"",VLOOKUP($B186,'START LİSTE'!$B$6:$G$254,5,0))</f>
      </c>
      <c r="G186" s="151"/>
      <c r="H186" s="60">
        <f t="shared" si="5"/>
      </c>
    </row>
    <row r="187" spans="1:8" ht="18" customHeight="1">
      <c r="A187" s="157">
        <f t="shared" si="4"/>
      </c>
      <c r="B187" s="152"/>
      <c r="C187" s="148">
        <f>IF(ISERROR(VLOOKUP(B187,'START LİSTE'!$B$6:$G$254,2,0)),"",VLOOKUP(B187,'START LİSTE'!$B$6:$G$254,2,0))</f>
      </c>
      <c r="D187" s="148">
        <f>IF(ISERROR(VLOOKUP(B187,'START LİSTE'!$B$6:$G$254,3,0)),"",VLOOKUP(B187,'START LİSTE'!$B$6:$G$254,3,0))</f>
      </c>
      <c r="E187" s="149">
        <f>IF(ISERROR(VLOOKUP(B187,'START LİSTE'!$B$6:$G$254,4,0)),"",VLOOKUP(B187,'START LİSTE'!$B$6:$G$254,4,0))</f>
      </c>
      <c r="F187" s="150">
        <f>IF(ISERROR(VLOOKUP($B187,'START LİSTE'!$B$6:$G$254,5,0)),"",VLOOKUP($B187,'START LİSTE'!$B$6:$G$254,5,0))</f>
      </c>
      <c r="G187" s="151"/>
      <c r="H187" s="60">
        <f t="shared" si="5"/>
      </c>
    </row>
    <row r="188" spans="1:8" ht="18" customHeight="1">
      <c r="A188" s="157">
        <f t="shared" si="4"/>
      </c>
      <c r="B188" s="152"/>
      <c r="C188" s="148">
        <f>IF(ISERROR(VLOOKUP(B188,'START LİSTE'!$B$6:$G$254,2,0)),"",VLOOKUP(B188,'START LİSTE'!$B$6:$G$254,2,0))</f>
      </c>
      <c r="D188" s="148">
        <f>IF(ISERROR(VLOOKUP(B188,'START LİSTE'!$B$6:$G$254,3,0)),"",VLOOKUP(B188,'START LİSTE'!$B$6:$G$254,3,0))</f>
      </c>
      <c r="E188" s="149">
        <f>IF(ISERROR(VLOOKUP(B188,'START LİSTE'!$B$6:$G$254,4,0)),"",VLOOKUP(B188,'START LİSTE'!$B$6:$G$254,4,0))</f>
      </c>
      <c r="F188" s="150">
        <f>IF(ISERROR(VLOOKUP($B188,'START LİSTE'!$B$6:$G$254,5,0)),"",VLOOKUP($B188,'START LİSTE'!$B$6:$G$254,5,0))</f>
      </c>
      <c r="G188" s="151"/>
      <c r="H188" s="60">
        <f t="shared" si="5"/>
      </c>
    </row>
    <row r="189" spans="1:8" ht="18" customHeight="1">
      <c r="A189" s="157">
        <f t="shared" si="4"/>
      </c>
      <c r="B189" s="152"/>
      <c r="C189" s="148">
        <f>IF(ISERROR(VLOOKUP(B189,'START LİSTE'!$B$6:$G$254,2,0)),"",VLOOKUP(B189,'START LİSTE'!$B$6:$G$254,2,0))</f>
      </c>
      <c r="D189" s="148">
        <f>IF(ISERROR(VLOOKUP(B189,'START LİSTE'!$B$6:$G$254,3,0)),"",VLOOKUP(B189,'START LİSTE'!$B$6:$G$254,3,0))</f>
      </c>
      <c r="E189" s="149">
        <f>IF(ISERROR(VLOOKUP(B189,'START LİSTE'!$B$6:$G$254,4,0)),"",VLOOKUP(B189,'START LİSTE'!$B$6:$G$254,4,0))</f>
      </c>
      <c r="F189" s="150">
        <f>IF(ISERROR(VLOOKUP($B189,'START LİSTE'!$B$6:$G$254,5,0)),"",VLOOKUP($B189,'START LİSTE'!$B$6:$G$254,5,0))</f>
      </c>
      <c r="G189" s="151"/>
      <c r="H189" s="60">
        <f t="shared" si="5"/>
      </c>
    </row>
    <row r="190" spans="1:8" ht="18" customHeight="1">
      <c r="A190" s="157">
        <f t="shared" si="4"/>
      </c>
      <c r="B190" s="152"/>
      <c r="C190" s="148">
        <f>IF(ISERROR(VLOOKUP(B190,'START LİSTE'!$B$6:$G$254,2,0)),"",VLOOKUP(B190,'START LİSTE'!$B$6:$G$254,2,0))</f>
      </c>
      <c r="D190" s="148">
        <f>IF(ISERROR(VLOOKUP(B190,'START LİSTE'!$B$6:$G$254,3,0)),"",VLOOKUP(B190,'START LİSTE'!$B$6:$G$254,3,0))</f>
      </c>
      <c r="E190" s="149">
        <f>IF(ISERROR(VLOOKUP(B190,'START LİSTE'!$B$6:$G$254,4,0)),"",VLOOKUP(B190,'START LİSTE'!$B$6:$G$254,4,0))</f>
      </c>
      <c r="F190" s="150">
        <f>IF(ISERROR(VLOOKUP($B190,'START LİSTE'!$B$6:$G$254,5,0)),"",VLOOKUP($B190,'START LİSTE'!$B$6:$G$254,5,0))</f>
      </c>
      <c r="G190" s="151"/>
      <c r="H190" s="60">
        <f t="shared" si="5"/>
      </c>
    </row>
    <row r="191" spans="1:8" ht="18" customHeight="1">
      <c r="A191" s="157">
        <f t="shared" si="4"/>
      </c>
      <c r="B191" s="152"/>
      <c r="C191" s="148">
        <f>IF(ISERROR(VLOOKUP(B191,'START LİSTE'!$B$6:$G$254,2,0)),"",VLOOKUP(B191,'START LİSTE'!$B$6:$G$254,2,0))</f>
      </c>
      <c r="D191" s="148">
        <f>IF(ISERROR(VLOOKUP(B191,'START LİSTE'!$B$6:$G$254,3,0)),"",VLOOKUP(B191,'START LİSTE'!$B$6:$G$254,3,0))</f>
      </c>
      <c r="E191" s="149">
        <f>IF(ISERROR(VLOOKUP(B191,'START LİSTE'!$B$6:$G$254,4,0)),"",VLOOKUP(B191,'START LİSTE'!$B$6:$G$254,4,0))</f>
      </c>
      <c r="F191" s="150">
        <f>IF(ISERROR(VLOOKUP($B191,'START LİSTE'!$B$6:$G$254,5,0)),"",VLOOKUP($B191,'START LİSTE'!$B$6:$G$254,5,0))</f>
      </c>
      <c r="G191" s="151"/>
      <c r="H191" s="60">
        <f t="shared" si="5"/>
      </c>
    </row>
    <row r="192" spans="1:8" ht="18" customHeight="1">
      <c r="A192" s="157">
        <f t="shared" si="4"/>
      </c>
      <c r="B192" s="152"/>
      <c r="C192" s="148">
        <f>IF(ISERROR(VLOOKUP(B192,'START LİSTE'!$B$6:$G$254,2,0)),"",VLOOKUP(B192,'START LİSTE'!$B$6:$G$254,2,0))</f>
      </c>
      <c r="D192" s="148">
        <f>IF(ISERROR(VLOOKUP(B192,'START LİSTE'!$B$6:$G$254,3,0)),"",VLOOKUP(B192,'START LİSTE'!$B$6:$G$254,3,0))</f>
      </c>
      <c r="E192" s="149">
        <f>IF(ISERROR(VLOOKUP(B192,'START LİSTE'!$B$6:$G$254,4,0)),"",VLOOKUP(B192,'START LİSTE'!$B$6:$G$254,4,0))</f>
      </c>
      <c r="F192" s="150">
        <f>IF(ISERROR(VLOOKUP($B192,'START LİSTE'!$B$6:$G$254,5,0)),"",VLOOKUP($B192,'START LİSTE'!$B$6:$G$254,5,0))</f>
      </c>
      <c r="G192" s="151"/>
      <c r="H192" s="60">
        <f t="shared" si="5"/>
      </c>
    </row>
    <row r="193" spans="1:8" ht="18" customHeight="1">
      <c r="A193" s="157">
        <f t="shared" si="4"/>
      </c>
      <c r="B193" s="152"/>
      <c r="C193" s="148">
        <f>IF(ISERROR(VLOOKUP(B193,'START LİSTE'!$B$6:$G$254,2,0)),"",VLOOKUP(B193,'START LİSTE'!$B$6:$G$254,2,0))</f>
      </c>
      <c r="D193" s="148">
        <f>IF(ISERROR(VLOOKUP(B193,'START LİSTE'!$B$6:$G$254,3,0)),"",VLOOKUP(B193,'START LİSTE'!$B$6:$G$254,3,0))</f>
      </c>
      <c r="E193" s="149">
        <f>IF(ISERROR(VLOOKUP(B193,'START LİSTE'!$B$6:$G$254,4,0)),"",VLOOKUP(B193,'START LİSTE'!$B$6:$G$254,4,0))</f>
      </c>
      <c r="F193" s="150">
        <f>IF(ISERROR(VLOOKUP($B193,'START LİSTE'!$B$6:$G$254,5,0)),"",VLOOKUP($B193,'START LİSTE'!$B$6:$G$254,5,0))</f>
      </c>
      <c r="G193" s="151"/>
      <c r="H193" s="60">
        <f t="shared" si="5"/>
      </c>
    </row>
    <row r="194" spans="1:8" ht="18" customHeight="1">
      <c r="A194" s="157">
        <f t="shared" si="4"/>
      </c>
      <c r="B194" s="152"/>
      <c r="C194" s="148">
        <f>IF(ISERROR(VLOOKUP(B194,'START LİSTE'!$B$6:$G$254,2,0)),"",VLOOKUP(B194,'START LİSTE'!$B$6:$G$254,2,0))</f>
      </c>
      <c r="D194" s="148">
        <f>IF(ISERROR(VLOOKUP(B194,'START LİSTE'!$B$6:$G$254,3,0)),"",VLOOKUP(B194,'START LİSTE'!$B$6:$G$254,3,0))</f>
      </c>
      <c r="E194" s="149">
        <f>IF(ISERROR(VLOOKUP(B194,'START LİSTE'!$B$6:$G$254,4,0)),"",VLOOKUP(B194,'START LİSTE'!$B$6:$G$254,4,0))</f>
      </c>
      <c r="F194" s="150">
        <f>IF(ISERROR(VLOOKUP($B194,'START LİSTE'!$B$6:$G$254,5,0)),"",VLOOKUP($B194,'START LİSTE'!$B$6:$G$254,5,0))</f>
      </c>
      <c r="G194" s="151"/>
      <c r="H194" s="60">
        <f t="shared" si="5"/>
      </c>
    </row>
    <row r="195" spans="1:8" ht="18" customHeight="1">
      <c r="A195" s="157">
        <f t="shared" si="4"/>
      </c>
      <c r="B195" s="152"/>
      <c r="C195" s="148">
        <f>IF(ISERROR(VLOOKUP(B195,'START LİSTE'!$B$6:$G$254,2,0)),"",VLOOKUP(B195,'START LİSTE'!$B$6:$G$254,2,0))</f>
      </c>
      <c r="D195" s="148">
        <f>IF(ISERROR(VLOOKUP(B195,'START LİSTE'!$B$6:$G$254,3,0)),"",VLOOKUP(B195,'START LİSTE'!$B$6:$G$254,3,0))</f>
      </c>
      <c r="E195" s="149">
        <f>IF(ISERROR(VLOOKUP(B195,'START LİSTE'!$B$6:$G$254,4,0)),"",VLOOKUP(B195,'START LİSTE'!$B$6:$G$254,4,0))</f>
      </c>
      <c r="F195" s="150">
        <f>IF(ISERROR(VLOOKUP($B195,'START LİSTE'!$B$6:$G$254,5,0)),"",VLOOKUP($B195,'START LİSTE'!$B$6:$G$254,5,0))</f>
      </c>
      <c r="G195" s="151"/>
      <c r="H195" s="60">
        <f t="shared" si="5"/>
      </c>
    </row>
    <row r="196" spans="1:8" ht="18" customHeight="1">
      <c r="A196" s="157">
        <f t="shared" si="4"/>
      </c>
      <c r="B196" s="152"/>
      <c r="C196" s="148">
        <f>IF(ISERROR(VLOOKUP(B196,'START LİSTE'!$B$6:$G$254,2,0)),"",VLOOKUP(B196,'START LİSTE'!$B$6:$G$254,2,0))</f>
      </c>
      <c r="D196" s="148">
        <f>IF(ISERROR(VLOOKUP(B196,'START LİSTE'!$B$6:$G$254,3,0)),"",VLOOKUP(B196,'START LİSTE'!$B$6:$G$254,3,0))</f>
      </c>
      <c r="E196" s="149">
        <f>IF(ISERROR(VLOOKUP(B196,'START LİSTE'!$B$6:$G$254,4,0)),"",VLOOKUP(B196,'START LİSTE'!$B$6:$G$254,4,0))</f>
      </c>
      <c r="F196" s="150">
        <f>IF(ISERROR(VLOOKUP($B196,'START LİSTE'!$B$6:$G$254,5,0)),"",VLOOKUP($B196,'START LİSTE'!$B$6:$G$254,5,0))</f>
      </c>
      <c r="G196" s="151"/>
      <c r="H196" s="60">
        <f t="shared" si="5"/>
      </c>
    </row>
    <row r="197" spans="1:8" ht="18" customHeight="1">
      <c r="A197" s="157">
        <f t="shared" si="4"/>
      </c>
      <c r="B197" s="152"/>
      <c r="C197" s="148">
        <f>IF(ISERROR(VLOOKUP(B197,'START LİSTE'!$B$6:$G$254,2,0)),"",VLOOKUP(B197,'START LİSTE'!$B$6:$G$254,2,0))</f>
      </c>
      <c r="D197" s="148">
        <f>IF(ISERROR(VLOOKUP(B197,'START LİSTE'!$B$6:$G$254,3,0)),"",VLOOKUP(B197,'START LİSTE'!$B$6:$G$254,3,0))</f>
      </c>
      <c r="E197" s="149">
        <f>IF(ISERROR(VLOOKUP(B197,'START LİSTE'!$B$6:$G$254,4,0)),"",VLOOKUP(B197,'START LİSTE'!$B$6:$G$254,4,0))</f>
      </c>
      <c r="F197" s="150">
        <f>IF(ISERROR(VLOOKUP($B197,'START LİSTE'!$B$6:$G$254,5,0)),"",VLOOKUP($B197,'START LİSTE'!$B$6:$G$254,5,0))</f>
      </c>
      <c r="G197" s="151"/>
      <c r="H197" s="60">
        <f t="shared" si="5"/>
      </c>
    </row>
    <row r="198" spans="1:8" ht="18" customHeight="1">
      <c r="A198" s="157">
        <f t="shared" si="4"/>
      </c>
      <c r="B198" s="152"/>
      <c r="C198" s="148">
        <f>IF(ISERROR(VLOOKUP(B198,'START LİSTE'!$B$6:$G$254,2,0)),"",VLOOKUP(B198,'START LİSTE'!$B$6:$G$254,2,0))</f>
      </c>
      <c r="D198" s="148">
        <f>IF(ISERROR(VLOOKUP(B198,'START LİSTE'!$B$6:$G$254,3,0)),"",VLOOKUP(B198,'START LİSTE'!$B$6:$G$254,3,0))</f>
      </c>
      <c r="E198" s="149">
        <f>IF(ISERROR(VLOOKUP(B198,'START LİSTE'!$B$6:$G$254,4,0)),"",VLOOKUP(B198,'START LİSTE'!$B$6:$G$254,4,0))</f>
      </c>
      <c r="F198" s="150">
        <f>IF(ISERROR(VLOOKUP($B198,'START LİSTE'!$B$6:$G$254,5,0)),"",VLOOKUP($B198,'START LİSTE'!$B$6:$G$254,5,0))</f>
      </c>
      <c r="G198" s="151"/>
      <c r="H198" s="60">
        <f t="shared" si="5"/>
      </c>
    </row>
    <row r="199" spans="1:8" ht="18" customHeight="1">
      <c r="A199" s="157">
        <f aca="true" t="shared" si="6" ref="A199:A255">IF(B199&lt;&gt;"",A198+1,"")</f>
      </c>
      <c r="B199" s="152"/>
      <c r="C199" s="148">
        <f>IF(ISERROR(VLOOKUP(B199,'START LİSTE'!$B$6:$G$254,2,0)),"",VLOOKUP(B199,'START LİSTE'!$B$6:$G$254,2,0))</f>
      </c>
      <c r="D199" s="148">
        <f>IF(ISERROR(VLOOKUP(B199,'START LİSTE'!$B$6:$G$254,3,0)),"",VLOOKUP(B199,'START LİSTE'!$B$6:$G$254,3,0))</f>
      </c>
      <c r="E199" s="149">
        <f>IF(ISERROR(VLOOKUP(B199,'START LİSTE'!$B$6:$G$254,4,0)),"",VLOOKUP(B199,'START LİSTE'!$B$6:$G$254,4,0))</f>
      </c>
      <c r="F199" s="150">
        <f>IF(ISERROR(VLOOKUP($B199,'START LİSTE'!$B$6:$G$254,5,0)),"",VLOOKUP($B199,'START LİSTE'!$B$6:$G$254,5,0))</f>
      </c>
      <c r="G199" s="151"/>
      <c r="H199" s="60">
        <f aca="true" t="shared" si="7" ref="H199:H255">IF(OR(G199="DQ",G199="DNF",G199="DNS"),"-",IF(B199&lt;&gt;"",IF(E199="F",H198,H198+1),""))</f>
      </c>
    </row>
    <row r="200" spans="1:8" ht="18" customHeight="1">
      <c r="A200" s="157">
        <f t="shared" si="6"/>
      </c>
      <c r="B200" s="152"/>
      <c r="C200" s="148">
        <f>IF(ISERROR(VLOOKUP(B200,'START LİSTE'!$B$6:$G$254,2,0)),"",VLOOKUP(B200,'START LİSTE'!$B$6:$G$254,2,0))</f>
      </c>
      <c r="D200" s="148">
        <f>IF(ISERROR(VLOOKUP(B200,'START LİSTE'!$B$6:$G$254,3,0)),"",VLOOKUP(B200,'START LİSTE'!$B$6:$G$254,3,0))</f>
      </c>
      <c r="E200" s="149">
        <f>IF(ISERROR(VLOOKUP(B200,'START LİSTE'!$B$6:$G$254,4,0)),"",VLOOKUP(B200,'START LİSTE'!$B$6:$G$254,4,0))</f>
      </c>
      <c r="F200" s="150">
        <f>IF(ISERROR(VLOOKUP($B200,'START LİSTE'!$B$6:$G$254,5,0)),"",VLOOKUP($B200,'START LİSTE'!$B$6:$G$254,5,0))</f>
      </c>
      <c r="G200" s="151"/>
      <c r="H200" s="60">
        <f t="shared" si="7"/>
      </c>
    </row>
    <row r="201" spans="1:8" ht="18" customHeight="1">
      <c r="A201" s="157">
        <f t="shared" si="6"/>
      </c>
      <c r="B201" s="152"/>
      <c r="C201" s="148">
        <f>IF(ISERROR(VLOOKUP(B201,'START LİSTE'!$B$6:$G$254,2,0)),"",VLOOKUP(B201,'START LİSTE'!$B$6:$G$254,2,0))</f>
      </c>
      <c r="D201" s="148">
        <f>IF(ISERROR(VLOOKUP(B201,'START LİSTE'!$B$6:$G$254,3,0)),"",VLOOKUP(B201,'START LİSTE'!$B$6:$G$254,3,0))</f>
      </c>
      <c r="E201" s="149">
        <f>IF(ISERROR(VLOOKUP(B201,'START LİSTE'!$B$6:$G$254,4,0)),"",VLOOKUP(B201,'START LİSTE'!$B$6:$G$254,4,0))</f>
      </c>
      <c r="F201" s="150">
        <f>IF(ISERROR(VLOOKUP($B201,'START LİSTE'!$B$6:$G$254,5,0)),"",VLOOKUP($B201,'START LİSTE'!$B$6:$G$254,5,0))</f>
      </c>
      <c r="G201" s="151"/>
      <c r="H201" s="60">
        <f t="shared" si="7"/>
      </c>
    </row>
    <row r="202" spans="1:8" ht="18" customHeight="1">
      <c r="A202" s="157">
        <f t="shared" si="6"/>
      </c>
      <c r="B202" s="152"/>
      <c r="C202" s="148">
        <f>IF(ISERROR(VLOOKUP(B202,'START LİSTE'!$B$6:$G$254,2,0)),"",VLOOKUP(B202,'START LİSTE'!$B$6:$G$254,2,0))</f>
      </c>
      <c r="D202" s="148">
        <f>IF(ISERROR(VLOOKUP(B202,'START LİSTE'!$B$6:$G$254,3,0)),"",VLOOKUP(B202,'START LİSTE'!$B$6:$G$254,3,0))</f>
      </c>
      <c r="E202" s="149">
        <f>IF(ISERROR(VLOOKUP(B202,'START LİSTE'!$B$6:$G$254,4,0)),"",VLOOKUP(B202,'START LİSTE'!$B$6:$G$254,4,0))</f>
      </c>
      <c r="F202" s="150">
        <f>IF(ISERROR(VLOOKUP($B202,'START LİSTE'!$B$6:$G$254,5,0)),"",VLOOKUP($B202,'START LİSTE'!$B$6:$G$254,5,0))</f>
      </c>
      <c r="G202" s="151"/>
      <c r="H202" s="60">
        <f t="shared" si="7"/>
      </c>
    </row>
    <row r="203" spans="1:8" ht="18" customHeight="1">
      <c r="A203" s="157">
        <f t="shared" si="6"/>
      </c>
      <c r="B203" s="152"/>
      <c r="C203" s="148">
        <f>IF(ISERROR(VLOOKUP(B203,'START LİSTE'!$B$6:$G$254,2,0)),"",VLOOKUP(B203,'START LİSTE'!$B$6:$G$254,2,0))</f>
      </c>
      <c r="D203" s="148">
        <f>IF(ISERROR(VLOOKUP(B203,'START LİSTE'!$B$6:$G$254,3,0)),"",VLOOKUP(B203,'START LİSTE'!$B$6:$G$254,3,0))</f>
      </c>
      <c r="E203" s="149">
        <f>IF(ISERROR(VLOOKUP(B203,'START LİSTE'!$B$6:$G$254,4,0)),"",VLOOKUP(B203,'START LİSTE'!$B$6:$G$254,4,0))</f>
      </c>
      <c r="F203" s="150">
        <f>IF(ISERROR(VLOOKUP($B203,'START LİSTE'!$B$6:$G$254,5,0)),"",VLOOKUP($B203,'START LİSTE'!$B$6:$G$254,5,0))</f>
      </c>
      <c r="G203" s="151"/>
      <c r="H203" s="60">
        <f t="shared" si="7"/>
      </c>
    </row>
    <row r="204" spans="1:8" ht="18" customHeight="1">
      <c r="A204" s="157">
        <f t="shared" si="6"/>
      </c>
      <c r="B204" s="152"/>
      <c r="C204" s="148">
        <f>IF(ISERROR(VLOOKUP(B204,'START LİSTE'!$B$6:$G$254,2,0)),"",VLOOKUP(B204,'START LİSTE'!$B$6:$G$254,2,0))</f>
      </c>
      <c r="D204" s="148">
        <f>IF(ISERROR(VLOOKUP(B204,'START LİSTE'!$B$6:$G$254,3,0)),"",VLOOKUP(B204,'START LİSTE'!$B$6:$G$254,3,0))</f>
      </c>
      <c r="E204" s="149">
        <f>IF(ISERROR(VLOOKUP(B204,'START LİSTE'!$B$6:$G$254,4,0)),"",VLOOKUP(B204,'START LİSTE'!$B$6:$G$254,4,0))</f>
      </c>
      <c r="F204" s="150">
        <f>IF(ISERROR(VLOOKUP($B204,'START LİSTE'!$B$6:$G$254,5,0)),"",VLOOKUP($B204,'START LİSTE'!$B$6:$G$254,5,0))</f>
      </c>
      <c r="G204" s="151"/>
      <c r="H204" s="60">
        <f t="shared" si="7"/>
      </c>
    </row>
    <row r="205" spans="1:8" ht="18" customHeight="1">
      <c r="A205" s="157">
        <f t="shared" si="6"/>
      </c>
      <c r="B205" s="152"/>
      <c r="C205" s="148">
        <f>IF(ISERROR(VLOOKUP(B205,'START LİSTE'!$B$6:$G$254,2,0)),"",VLOOKUP(B205,'START LİSTE'!$B$6:$G$254,2,0))</f>
      </c>
      <c r="D205" s="148">
        <f>IF(ISERROR(VLOOKUP(B205,'START LİSTE'!$B$6:$G$254,3,0)),"",VLOOKUP(B205,'START LİSTE'!$B$6:$G$254,3,0))</f>
      </c>
      <c r="E205" s="149">
        <f>IF(ISERROR(VLOOKUP(B205,'START LİSTE'!$B$6:$G$254,4,0)),"",VLOOKUP(B205,'START LİSTE'!$B$6:$G$254,4,0))</f>
      </c>
      <c r="F205" s="150">
        <f>IF(ISERROR(VLOOKUP($B205,'START LİSTE'!$B$6:$G$254,5,0)),"",VLOOKUP($B205,'START LİSTE'!$B$6:$G$254,5,0))</f>
      </c>
      <c r="G205" s="151"/>
      <c r="H205" s="60">
        <f t="shared" si="7"/>
      </c>
    </row>
    <row r="206" spans="1:8" ht="18" customHeight="1">
      <c r="A206" s="157">
        <f t="shared" si="6"/>
      </c>
      <c r="B206" s="152"/>
      <c r="C206" s="148">
        <f>IF(ISERROR(VLOOKUP(B206,'START LİSTE'!$B$6:$G$254,2,0)),"",VLOOKUP(B206,'START LİSTE'!$B$6:$G$254,2,0))</f>
      </c>
      <c r="D206" s="148">
        <f>IF(ISERROR(VLOOKUP(B206,'START LİSTE'!$B$6:$G$254,3,0)),"",VLOOKUP(B206,'START LİSTE'!$B$6:$G$254,3,0))</f>
      </c>
      <c r="E206" s="149">
        <f>IF(ISERROR(VLOOKUP(B206,'START LİSTE'!$B$6:$G$254,4,0)),"",VLOOKUP(B206,'START LİSTE'!$B$6:$G$254,4,0))</f>
      </c>
      <c r="F206" s="150">
        <f>IF(ISERROR(VLOOKUP($B206,'START LİSTE'!$B$6:$G$254,5,0)),"",VLOOKUP($B206,'START LİSTE'!$B$6:$G$254,5,0))</f>
      </c>
      <c r="G206" s="151"/>
      <c r="H206" s="60">
        <f t="shared" si="7"/>
      </c>
    </row>
    <row r="207" spans="1:8" ht="18" customHeight="1">
      <c r="A207" s="157">
        <f t="shared" si="6"/>
      </c>
      <c r="B207" s="152"/>
      <c r="C207" s="148">
        <f>IF(ISERROR(VLOOKUP(B207,'START LİSTE'!$B$6:$G$254,2,0)),"",VLOOKUP(B207,'START LİSTE'!$B$6:$G$254,2,0))</f>
      </c>
      <c r="D207" s="148">
        <f>IF(ISERROR(VLOOKUP(B207,'START LİSTE'!$B$6:$G$254,3,0)),"",VLOOKUP(B207,'START LİSTE'!$B$6:$G$254,3,0))</f>
      </c>
      <c r="E207" s="149">
        <f>IF(ISERROR(VLOOKUP(B207,'START LİSTE'!$B$6:$G$254,4,0)),"",VLOOKUP(B207,'START LİSTE'!$B$6:$G$254,4,0))</f>
      </c>
      <c r="F207" s="150">
        <f>IF(ISERROR(VLOOKUP($B207,'START LİSTE'!$B$6:$G$254,5,0)),"",VLOOKUP($B207,'START LİSTE'!$B$6:$G$254,5,0))</f>
      </c>
      <c r="G207" s="151"/>
      <c r="H207" s="60">
        <f t="shared" si="7"/>
      </c>
    </row>
    <row r="208" spans="1:8" ht="18" customHeight="1">
      <c r="A208" s="157">
        <f t="shared" si="6"/>
      </c>
      <c r="B208" s="152"/>
      <c r="C208" s="148">
        <f>IF(ISERROR(VLOOKUP(B208,'START LİSTE'!$B$6:$G$254,2,0)),"",VLOOKUP(B208,'START LİSTE'!$B$6:$G$254,2,0))</f>
      </c>
      <c r="D208" s="148">
        <f>IF(ISERROR(VLOOKUP(B208,'START LİSTE'!$B$6:$G$254,3,0)),"",VLOOKUP(B208,'START LİSTE'!$B$6:$G$254,3,0))</f>
      </c>
      <c r="E208" s="149">
        <f>IF(ISERROR(VLOOKUP(B208,'START LİSTE'!$B$6:$G$254,4,0)),"",VLOOKUP(B208,'START LİSTE'!$B$6:$G$254,4,0))</f>
      </c>
      <c r="F208" s="150">
        <f>IF(ISERROR(VLOOKUP($B208,'START LİSTE'!$B$6:$G$254,5,0)),"",VLOOKUP($B208,'START LİSTE'!$B$6:$G$254,5,0))</f>
      </c>
      <c r="G208" s="151"/>
      <c r="H208" s="60">
        <f t="shared" si="7"/>
      </c>
    </row>
    <row r="209" spans="1:8" ht="18" customHeight="1">
      <c r="A209" s="157">
        <f t="shared" si="6"/>
      </c>
      <c r="B209" s="152"/>
      <c r="C209" s="148">
        <f>IF(ISERROR(VLOOKUP(B209,'START LİSTE'!$B$6:$G$254,2,0)),"",VLOOKUP(B209,'START LİSTE'!$B$6:$G$254,2,0))</f>
      </c>
      <c r="D209" s="148">
        <f>IF(ISERROR(VLOOKUP(B209,'START LİSTE'!$B$6:$G$254,3,0)),"",VLOOKUP(B209,'START LİSTE'!$B$6:$G$254,3,0))</f>
      </c>
      <c r="E209" s="149">
        <f>IF(ISERROR(VLOOKUP(B209,'START LİSTE'!$B$6:$G$254,4,0)),"",VLOOKUP(B209,'START LİSTE'!$B$6:$G$254,4,0))</f>
      </c>
      <c r="F209" s="150">
        <f>IF(ISERROR(VLOOKUP($B209,'START LİSTE'!$B$6:$G$254,5,0)),"",VLOOKUP($B209,'START LİSTE'!$B$6:$G$254,5,0))</f>
      </c>
      <c r="G209" s="151"/>
      <c r="H209" s="60">
        <f t="shared" si="7"/>
      </c>
    </row>
    <row r="210" spans="1:8" ht="18" customHeight="1">
      <c r="A210" s="157">
        <f t="shared" si="6"/>
      </c>
      <c r="B210" s="152"/>
      <c r="C210" s="148">
        <f>IF(ISERROR(VLOOKUP(B210,'START LİSTE'!$B$6:$G$254,2,0)),"",VLOOKUP(B210,'START LİSTE'!$B$6:$G$254,2,0))</f>
      </c>
      <c r="D210" s="148">
        <f>IF(ISERROR(VLOOKUP(B210,'START LİSTE'!$B$6:$G$254,3,0)),"",VLOOKUP(B210,'START LİSTE'!$B$6:$G$254,3,0))</f>
      </c>
      <c r="E210" s="149">
        <f>IF(ISERROR(VLOOKUP(B210,'START LİSTE'!$B$6:$G$254,4,0)),"",VLOOKUP(B210,'START LİSTE'!$B$6:$G$254,4,0))</f>
      </c>
      <c r="F210" s="150">
        <f>IF(ISERROR(VLOOKUP($B210,'START LİSTE'!$B$6:$G$254,5,0)),"",VLOOKUP($B210,'START LİSTE'!$B$6:$G$254,5,0))</f>
      </c>
      <c r="G210" s="151"/>
      <c r="H210" s="60">
        <f t="shared" si="7"/>
      </c>
    </row>
    <row r="211" spans="1:8" ht="18" customHeight="1">
      <c r="A211" s="157">
        <f t="shared" si="6"/>
      </c>
      <c r="B211" s="152"/>
      <c r="C211" s="148">
        <f>IF(ISERROR(VLOOKUP(B211,'START LİSTE'!$B$6:$G$254,2,0)),"",VLOOKUP(B211,'START LİSTE'!$B$6:$G$254,2,0))</f>
      </c>
      <c r="D211" s="148">
        <f>IF(ISERROR(VLOOKUP(B211,'START LİSTE'!$B$6:$G$254,3,0)),"",VLOOKUP(B211,'START LİSTE'!$B$6:$G$254,3,0))</f>
      </c>
      <c r="E211" s="149">
        <f>IF(ISERROR(VLOOKUP(B211,'START LİSTE'!$B$6:$G$254,4,0)),"",VLOOKUP(B211,'START LİSTE'!$B$6:$G$254,4,0))</f>
      </c>
      <c r="F211" s="150">
        <f>IF(ISERROR(VLOOKUP($B211,'START LİSTE'!$B$6:$G$254,5,0)),"",VLOOKUP($B211,'START LİSTE'!$B$6:$G$254,5,0))</f>
      </c>
      <c r="G211" s="151"/>
      <c r="H211" s="60">
        <f t="shared" si="7"/>
      </c>
    </row>
    <row r="212" spans="1:8" ht="18" customHeight="1">
      <c r="A212" s="157">
        <f t="shared" si="6"/>
      </c>
      <c r="B212" s="152"/>
      <c r="C212" s="148">
        <f>IF(ISERROR(VLOOKUP(B212,'START LİSTE'!$B$6:$G$254,2,0)),"",VLOOKUP(B212,'START LİSTE'!$B$6:$G$254,2,0))</f>
      </c>
      <c r="D212" s="148">
        <f>IF(ISERROR(VLOOKUP(B212,'START LİSTE'!$B$6:$G$254,3,0)),"",VLOOKUP(B212,'START LİSTE'!$B$6:$G$254,3,0))</f>
      </c>
      <c r="E212" s="149">
        <f>IF(ISERROR(VLOOKUP(B212,'START LİSTE'!$B$6:$G$254,4,0)),"",VLOOKUP(B212,'START LİSTE'!$B$6:$G$254,4,0))</f>
      </c>
      <c r="F212" s="150">
        <f>IF(ISERROR(VLOOKUP($B212,'START LİSTE'!$B$6:$G$254,5,0)),"",VLOOKUP($B212,'START LİSTE'!$B$6:$G$254,5,0))</f>
      </c>
      <c r="G212" s="151"/>
      <c r="H212" s="60">
        <f t="shared" si="7"/>
      </c>
    </row>
    <row r="213" spans="1:8" ht="18" customHeight="1">
      <c r="A213" s="157">
        <f t="shared" si="6"/>
      </c>
      <c r="B213" s="152"/>
      <c r="C213" s="148">
        <f>IF(ISERROR(VLOOKUP(B213,'START LİSTE'!$B$6:$G$254,2,0)),"",VLOOKUP(B213,'START LİSTE'!$B$6:$G$254,2,0))</f>
      </c>
      <c r="D213" s="148">
        <f>IF(ISERROR(VLOOKUP(B213,'START LİSTE'!$B$6:$G$254,3,0)),"",VLOOKUP(B213,'START LİSTE'!$B$6:$G$254,3,0))</f>
      </c>
      <c r="E213" s="149">
        <f>IF(ISERROR(VLOOKUP(B213,'START LİSTE'!$B$6:$G$254,4,0)),"",VLOOKUP(B213,'START LİSTE'!$B$6:$G$254,4,0))</f>
      </c>
      <c r="F213" s="150">
        <f>IF(ISERROR(VLOOKUP($B213,'START LİSTE'!$B$6:$G$254,5,0)),"",VLOOKUP($B213,'START LİSTE'!$B$6:$G$254,5,0))</f>
      </c>
      <c r="G213" s="151"/>
      <c r="H213" s="60">
        <f t="shared" si="7"/>
      </c>
    </row>
    <row r="214" spans="1:8" ht="18" customHeight="1">
      <c r="A214" s="157">
        <f t="shared" si="6"/>
      </c>
      <c r="B214" s="152"/>
      <c r="C214" s="148">
        <f>IF(ISERROR(VLOOKUP(B214,'START LİSTE'!$B$6:$G$254,2,0)),"",VLOOKUP(B214,'START LİSTE'!$B$6:$G$254,2,0))</f>
      </c>
      <c r="D214" s="148">
        <f>IF(ISERROR(VLOOKUP(B214,'START LİSTE'!$B$6:$G$254,3,0)),"",VLOOKUP(B214,'START LİSTE'!$B$6:$G$254,3,0))</f>
      </c>
      <c r="E214" s="149">
        <f>IF(ISERROR(VLOOKUP(B214,'START LİSTE'!$B$6:$G$254,4,0)),"",VLOOKUP(B214,'START LİSTE'!$B$6:$G$254,4,0))</f>
      </c>
      <c r="F214" s="150">
        <f>IF(ISERROR(VLOOKUP($B214,'START LİSTE'!$B$6:$G$254,5,0)),"",VLOOKUP($B214,'START LİSTE'!$B$6:$G$254,5,0))</f>
      </c>
      <c r="G214" s="151"/>
      <c r="H214" s="60">
        <f t="shared" si="7"/>
      </c>
    </row>
    <row r="215" spans="1:8" ht="18" customHeight="1">
      <c r="A215" s="157">
        <f t="shared" si="6"/>
      </c>
      <c r="B215" s="152"/>
      <c r="C215" s="148">
        <f>IF(ISERROR(VLOOKUP(B215,'START LİSTE'!$B$6:$G$254,2,0)),"",VLOOKUP(B215,'START LİSTE'!$B$6:$G$254,2,0))</f>
      </c>
      <c r="D215" s="148">
        <f>IF(ISERROR(VLOOKUP(B215,'START LİSTE'!$B$6:$G$254,3,0)),"",VLOOKUP(B215,'START LİSTE'!$B$6:$G$254,3,0))</f>
      </c>
      <c r="E215" s="149">
        <f>IF(ISERROR(VLOOKUP(B215,'START LİSTE'!$B$6:$G$254,4,0)),"",VLOOKUP(B215,'START LİSTE'!$B$6:$G$254,4,0))</f>
      </c>
      <c r="F215" s="150">
        <f>IF(ISERROR(VLOOKUP($B215,'START LİSTE'!$B$6:$G$254,5,0)),"",VLOOKUP($B215,'START LİSTE'!$B$6:$G$254,5,0))</f>
      </c>
      <c r="G215" s="151"/>
      <c r="H215" s="60">
        <f t="shared" si="7"/>
      </c>
    </row>
    <row r="216" spans="1:8" ht="18" customHeight="1">
      <c r="A216" s="157">
        <f t="shared" si="6"/>
      </c>
      <c r="B216" s="152"/>
      <c r="C216" s="148">
        <f>IF(ISERROR(VLOOKUP(B216,'START LİSTE'!$B$6:$G$254,2,0)),"",VLOOKUP(B216,'START LİSTE'!$B$6:$G$254,2,0))</f>
      </c>
      <c r="D216" s="148">
        <f>IF(ISERROR(VLOOKUP(B216,'START LİSTE'!$B$6:$G$254,3,0)),"",VLOOKUP(B216,'START LİSTE'!$B$6:$G$254,3,0))</f>
      </c>
      <c r="E216" s="149">
        <f>IF(ISERROR(VLOOKUP(B216,'START LİSTE'!$B$6:$G$254,4,0)),"",VLOOKUP(B216,'START LİSTE'!$B$6:$G$254,4,0))</f>
      </c>
      <c r="F216" s="150">
        <f>IF(ISERROR(VLOOKUP($B216,'START LİSTE'!$B$6:$G$254,5,0)),"",VLOOKUP($B216,'START LİSTE'!$B$6:$G$254,5,0))</f>
      </c>
      <c r="G216" s="151"/>
      <c r="H216" s="60">
        <f t="shared" si="7"/>
      </c>
    </row>
    <row r="217" spans="1:8" ht="18" customHeight="1">
      <c r="A217" s="157">
        <f t="shared" si="6"/>
      </c>
      <c r="B217" s="152"/>
      <c r="C217" s="148">
        <f>IF(ISERROR(VLOOKUP(B217,'START LİSTE'!$B$6:$G$254,2,0)),"",VLOOKUP(B217,'START LİSTE'!$B$6:$G$254,2,0))</f>
      </c>
      <c r="D217" s="148">
        <f>IF(ISERROR(VLOOKUP(B217,'START LİSTE'!$B$6:$G$254,3,0)),"",VLOOKUP(B217,'START LİSTE'!$B$6:$G$254,3,0))</f>
      </c>
      <c r="E217" s="149">
        <f>IF(ISERROR(VLOOKUP(B217,'START LİSTE'!$B$6:$G$254,4,0)),"",VLOOKUP(B217,'START LİSTE'!$B$6:$G$254,4,0))</f>
      </c>
      <c r="F217" s="150">
        <f>IF(ISERROR(VLOOKUP($B217,'START LİSTE'!$B$6:$G$254,5,0)),"",VLOOKUP($B217,'START LİSTE'!$B$6:$G$254,5,0))</f>
      </c>
      <c r="G217" s="151"/>
      <c r="H217" s="60">
        <f t="shared" si="7"/>
      </c>
    </row>
    <row r="218" spans="1:8" ht="18" customHeight="1">
      <c r="A218" s="157">
        <f t="shared" si="6"/>
      </c>
      <c r="B218" s="152"/>
      <c r="C218" s="148">
        <f>IF(ISERROR(VLOOKUP(B218,'START LİSTE'!$B$6:$G$254,2,0)),"",VLOOKUP(B218,'START LİSTE'!$B$6:$G$254,2,0))</f>
      </c>
      <c r="D218" s="148">
        <f>IF(ISERROR(VLOOKUP(B218,'START LİSTE'!$B$6:$G$254,3,0)),"",VLOOKUP(B218,'START LİSTE'!$B$6:$G$254,3,0))</f>
      </c>
      <c r="E218" s="149">
        <f>IF(ISERROR(VLOOKUP(B218,'START LİSTE'!$B$6:$G$254,4,0)),"",VLOOKUP(B218,'START LİSTE'!$B$6:$G$254,4,0))</f>
      </c>
      <c r="F218" s="150">
        <f>IF(ISERROR(VLOOKUP($B218,'START LİSTE'!$B$6:$G$254,5,0)),"",VLOOKUP($B218,'START LİSTE'!$B$6:$G$254,5,0))</f>
      </c>
      <c r="G218" s="151"/>
      <c r="H218" s="60">
        <f t="shared" si="7"/>
      </c>
    </row>
    <row r="219" spans="1:8" ht="18" customHeight="1">
      <c r="A219" s="157">
        <f t="shared" si="6"/>
      </c>
      <c r="B219" s="152"/>
      <c r="C219" s="148">
        <f>IF(ISERROR(VLOOKUP(B219,'START LİSTE'!$B$6:$G$254,2,0)),"",VLOOKUP(B219,'START LİSTE'!$B$6:$G$254,2,0))</f>
      </c>
      <c r="D219" s="148">
        <f>IF(ISERROR(VLOOKUP(B219,'START LİSTE'!$B$6:$G$254,3,0)),"",VLOOKUP(B219,'START LİSTE'!$B$6:$G$254,3,0))</f>
      </c>
      <c r="E219" s="149">
        <f>IF(ISERROR(VLOOKUP(B219,'START LİSTE'!$B$6:$G$254,4,0)),"",VLOOKUP(B219,'START LİSTE'!$B$6:$G$254,4,0))</f>
      </c>
      <c r="F219" s="150">
        <f>IF(ISERROR(VLOOKUP($B219,'START LİSTE'!$B$6:$G$254,5,0)),"",VLOOKUP($B219,'START LİSTE'!$B$6:$G$254,5,0))</f>
      </c>
      <c r="G219" s="151"/>
      <c r="H219" s="60">
        <f t="shared" si="7"/>
      </c>
    </row>
    <row r="220" spans="1:8" ht="18" customHeight="1">
      <c r="A220" s="157">
        <f t="shared" si="6"/>
      </c>
      <c r="B220" s="152"/>
      <c r="C220" s="148">
        <f>IF(ISERROR(VLOOKUP(B220,'START LİSTE'!$B$6:$G$254,2,0)),"",VLOOKUP(B220,'START LİSTE'!$B$6:$G$254,2,0))</f>
      </c>
      <c r="D220" s="148">
        <f>IF(ISERROR(VLOOKUP(B220,'START LİSTE'!$B$6:$G$254,3,0)),"",VLOOKUP(B220,'START LİSTE'!$B$6:$G$254,3,0))</f>
      </c>
      <c r="E220" s="149">
        <f>IF(ISERROR(VLOOKUP(B220,'START LİSTE'!$B$6:$G$254,4,0)),"",VLOOKUP(B220,'START LİSTE'!$B$6:$G$254,4,0))</f>
      </c>
      <c r="F220" s="150">
        <f>IF(ISERROR(VLOOKUP($B220,'START LİSTE'!$B$6:$G$254,5,0)),"",VLOOKUP($B220,'START LİSTE'!$B$6:$G$254,5,0))</f>
      </c>
      <c r="G220" s="151"/>
      <c r="H220" s="60">
        <f t="shared" si="7"/>
      </c>
    </row>
    <row r="221" spans="1:8" ht="18" customHeight="1">
      <c r="A221" s="157">
        <f t="shared" si="6"/>
      </c>
      <c r="B221" s="152"/>
      <c r="C221" s="148">
        <f>IF(ISERROR(VLOOKUP(B221,'START LİSTE'!$B$6:$G$254,2,0)),"",VLOOKUP(B221,'START LİSTE'!$B$6:$G$254,2,0))</f>
      </c>
      <c r="D221" s="148">
        <f>IF(ISERROR(VLOOKUP(B221,'START LİSTE'!$B$6:$G$254,3,0)),"",VLOOKUP(B221,'START LİSTE'!$B$6:$G$254,3,0))</f>
      </c>
      <c r="E221" s="149">
        <f>IF(ISERROR(VLOOKUP(B221,'START LİSTE'!$B$6:$G$254,4,0)),"",VLOOKUP(B221,'START LİSTE'!$B$6:$G$254,4,0))</f>
      </c>
      <c r="F221" s="150">
        <f>IF(ISERROR(VLOOKUP($B221,'START LİSTE'!$B$6:$G$254,5,0)),"",VLOOKUP($B221,'START LİSTE'!$B$6:$G$254,5,0))</f>
      </c>
      <c r="G221" s="151"/>
      <c r="H221" s="60">
        <f t="shared" si="7"/>
      </c>
    </row>
    <row r="222" spans="1:8" ht="18" customHeight="1">
      <c r="A222" s="157">
        <f t="shared" si="6"/>
      </c>
      <c r="B222" s="152"/>
      <c r="C222" s="148">
        <f>IF(ISERROR(VLOOKUP(B222,'START LİSTE'!$B$6:$G$254,2,0)),"",VLOOKUP(B222,'START LİSTE'!$B$6:$G$254,2,0))</f>
      </c>
      <c r="D222" s="148">
        <f>IF(ISERROR(VLOOKUP(B222,'START LİSTE'!$B$6:$G$254,3,0)),"",VLOOKUP(B222,'START LİSTE'!$B$6:$G$254,3,0))</f>
      </c>
      <c r="E222" s="149">
        <f>IF(ISERROR(VLOOKUP(B222,'START LİSTE'!$B$6:$G$254,4,0)),"",VLOOKUP(B222,'START LİSTE'!$B$6:$G$254,4,0))</f>
      </c>
      <c r="F222" s="150">
        <f>IF(ISERROR(VLOOKUP($B222,'START LİSTE'!$B$6:$G$254,5,0)),"",VLOOKUP($B222,'START LİSTE'!$B$6:$G$254,5,0))</f>
      </c>
      <c r="G222" s="151"/>
      <c r="H222" s="60">
        <f t="shared" si="7"/>
      </c>
    </row>
    <row r="223" spans="1:8" ht="18" customHeight="1">
      <c r="A223" s="157">
        <f t="shared" si="6"/>
      </c>
      <c r="B223" s="152"/>
      <c r="C223" s="148">
        <f>IF(ISERROR(VLOOKUP(B223,'START LİSTE'!$B$6:$G$254,2,0)),"",VLOOKUP(B223,'START LİSTE'!$B$6:$G$254,2,0))</f>
      </c>
      <c r="D223" s="148">
        <f>IF(ISERROR(VLOOKUP(B223,'START LİSTE'!$B$6:$G$254,3,0)),"",VLOOKUP(B223,'START LİSTE'!$B$6:$G$254,3,0))</f>
      </c>
      <c r="E223" s="149">
        <f>IF(ISERROR(VLOOKUP(B223,'START LİSTE'!$B$6:$G$254,4,0)),"",VLOOKUP(B223,'START LİSTE'!$B$6:$G$254,4,0))</f>
      </c>
      <c r="F223" s="150">
        <f>IF(ISERROR(VLOOKUP($B223,'START LİSTE'!$B$6:$G$254,5,0)),"",VLOOKUP($B223,'START LİSTE'!$B$6:$G$254,5,0))</f>
      </c>
      <c r="G223" s="151"/>
      <c r="H223" s="60">
        <f t="shared" si="7"/>
      </c>
    </row>
    <row r="224" spans="1:8" ht="18" customHeight="1">
      <c r="A224" s="157">
        <f t="shared" si="6"/>
      </c>
      <c r="B224" s="152"/>
      <c r="C224" s="148">
        <f>IF(ISERROR(VLOOKUP(B224,'START LİSTE'!$B$6:$G$254,2,0)),"",VLOOKUP(B224,'START LİSTE'!$B$6:$G$254,2,0))</f>
      </c>
      <c r="D224" s="148">
        <f>IF(ISERROR(VLOOKUP(B224,'START LİSTE'!$B$6:$G$254,3,0)),"",VLOOKUP(B224,'START LİSTE'!$B$6:$G$254,3,0))</f>
      </c>
      <c r="E224" s="149">
        <f>IF(ISERROR(VLOOKUP(B224,'START LİSTE'!$B$6:$G$254,4,0)),"",VLOOKUP(B224,'START LİSTE'!$B$6:$G$254,4,0))</f>
      </c>
      <c r="F224" s="150">
        <f>IF(ISERROR(VLOOKUP($B224,'START LİSTE'!$B$6:$G$254,5,0)),"",VLOOKUP($B224,'START LİSTE'!$B$6:$G$254,5,0))</f>
      </c>
      <c r="G224" s="151"/>
      <c r="H224" s="60">
        <f t="shared" si="7"/>
      </c>
    </row>
    <row r="225" spans="1:8" ht="18" customHeight="1">
      <c r="A225" s="157">
        <f t="shared" si="6"/>
      </c>
      <c r="B225" s="152"/>
      <c r="C225" s="148">
        <f>IF(ISERROR(VLOOKUP(B225,'START LİSTE'!$B$6:$G$254,2,0)),"",VLOOKUP(B225,'START LİSTE'!$B$6:$G$254,2,0))</f>
      </c>
      <c r="D225" s="148">
        <f>IF(ISERROR(VLOOKUP(B225,'START LİSTE'!$B$6:$G$254,3,0)),"",VLOOKUP(B225,'START LİSTE'!$B$6:$G$254,3,0))</f>
      </c>
      <c r="E225" s="149">
        <f>IF(ISERROR(VLOOKUP(B225,'START LİSTE'!$B$6:$G$254,4,0)),"",VLOOKUP(B225,'START LİSTE'!$B$6:$G$254,4,0))</f>
      </c>
      <c r="F225" s="150">
        <f>IF(ISERROR(VLOOKUP($B225,'START LİSTE'!$B$6:$G$254,5,0)),"",VLOOKUP($B225,'START LİSTE'!$B$6:$G$254,5,0))</f>
      </c>
      <c r="G225" s="151"/>
      <c r="H225" s="60">
        <f t="shared" si="7"/>
      </c>
    </row>
    <row r="226" spans="1:8" ht="18" customHeight="1">
      <c r="A226" s="157">
        <f t="shared" si="6"/>
      </c>
      <c r="B226" s="152"/>
      <c r="C226" s="148">
        <f>IF(ISERROR(VLOOKUP(B226,'START LİSTE'!$B$6:$G$254,2,0)),"",VLOOKUP(B226,'START LİSTE'!$B$6:$G$254,2,0))</f>
      </c>
      <c r="D226" s="148">
        <f>IF(ISERROR(VLOOKUP(B226,'START LİSTE'!$B$6:$G$254,3,0)),"",VLOOKUP(B226,'START LİSTE'!$B$6:$G$254,3,0))</f>
      </c>
      <c r="E226" s="149">
        <f>IF(ISERROR(VLOOKUP(B226,'START LİSTE'!$B$6:$G$254,4,0)),"",VLOOKUP(B226,'START LİSTE'!$B$6:$G$254,4,0))</f>
      </c>
      <c r="F226" s="150">
        <f>IF(ISERROR(VLOOKUP($B226,'START LİSTE'!$B$6:$G$254,5,0)),"",VLOOKUP($B226,'START LİSTE'!$B$6:$G$254,5,0))</f>
      </c>
      <c r="G226" s="151"/>
      <c r="H226" s="60">
        <f t="shared" si="7"/>
      </c>
    </row>
    <row r="227" spans="1:8" ht="18" customHeight="1">
      <c r="A227" s="157">
        <f t="shared" si="6"/>
      </c>
      <c r="B227" s="152"/>
      <c r="C227" s="148">
        <f>IF(ISERROR(VLOOKUP(B227,'START LİSTE'!$B$6:$G$254,2,0)),"",VLOOKUP(B227,'START LİSTE'!$B$6:$G$254,2,0))</f>
      </c>
      <c r="D227" s="148">
        <f>IF(ISERROR(VLOOKUP(B227,'START LİSTE'!$B$6:$G$254,3,0)),"",VLOOKUP(B227,'START LİSTE'!$B$6:$G$254,3,0))</f>
      </c>
      <c r="E227" s="149">
        <f>IF(ISERROR(VLOOKUP(B227,'START LİSTE'!$B$6:$G$254,4,0)),"",VLOOKUP(B227,'START LİSTE'!$B$6:$G$254,4,0))</f>
      </c>
      <c r="F227" s="150">
        <f>IF(ISERROR(VLOOKUP($B227,'START LİSTE'!$B$6:$G$254,5,0)),"",VLOOKUP($B227,'START LİSTE'!$B$6:$G$254,5,0))</f>
      </c>
      <c r="G227" s="151"/>
      <c r="H227" s="60">
        <f t="shared" si="7"/>
      </c>
    </row>
    <row r="228" spans="1:8" ht="18" customHeight="1">
      <c r="A228" s="157">
        <f t="shared" si="6"/>
      </c>
      <c r="B228" s="152"/>
      <c r="C228" s="148">
        <f>IF(ISERROR(VLOOKUP(B228,'START LİSTE'!$B$6:$G$254,2,0)),"",VLOOKUP(B228,'START LİSTE'!$B$6:$G$254,2,0))</f>
      </c>
      <c r="D228" s="148">
        <f>IF(ISERROR(VLOOKUP(B228,'START LİSTE'!$B$6:$G$254,3,0)),"",VLOOKUP(B228,'START LİSTE'!$B$6:$G$254,3,0))</f>
      </c>
      <c r="E228" s="149">
        <f>IF(ISERROR(VLOOKUP(B228,'START LİSTE'!$B$6:$G$254,4,0)),"",VLOOKUP(B228,'START LİSTE'!$B$6:$G$254,4,0))</f>
      </c>
      <c r="F228" s="150">
        <f>IF(ISERROR(VLOOKUP($B228,'START LİSTE'!$B$6:$G$254,5,0)),"",VLOOKUP($B228,'START LİSTE'!$B$6:$G$254,5,0))</f>
      </c>
      <c r="G228" s="151"/>
      <c r="H228" s="60">
        <f t="shared" si="7"/>
      </c>
    </row>
    <row r="229" spans="1:8" ht="18" customHeight="1">
      <c r="A229" s="157">
        <f t="shared" si="6"/>
      </c>
      <c r="B229" s="152"/>
      <c r="C229" s="148">
        <f>IF(ISERROR(VLOOKUP(B229,'START LİSTE'!$B$6:$G$254,2,0)),"",VLOOKUP(B229,'START LİSTE'!$B$6:$G$254,2,0))</f>
      </c>
      <c r="D229" s="148">
        <f>IF(ISERROR(VLOOKUP(B229,'START LİSTE'!$B$6:$G$254,3,0)),"",VLOOKUP(B229,'START LİSTE'!$B$6:$G$254,3,0))</f>
      </c>
      <c r="E229" s="149">
        <f>IF(ISERROR(VLOOKUP(B229,'START LİSTE'!$B$6:$G$254,4,0)),"",VLOOKUP(B229,'START LİSTE'!$B$6:$G$254,4,0))</f>
      </c>
      <c r="F229" s="150">
        <f>IF(ISERROR(VLOOKUP($B229,'START LİSTE'!$B$6:$G$254,5,0)),"",VLOOKUP($B229,'START LİSTE'!$B$6:$G$254,5,0))</f>
      </c>
      <c r="G229" s="151"/>
      <c r="H229" s="60">
        <f t="shared" si="7"/>
      </c>
    </row>
    <row r="230" spans="1:8" ht="18" customHeight="1">
      <c r="A230" s="157">
        <f t="shared" si="6"/>
      </c>
      <c r="B230" s="152"/>
      <c r="C230" s="148">
        <f>IF(ISERROR(VLOOKUP(B230,'START LİSTE'!$B$6:$G$254,2,0)),"",VLOOKUP(B230,'START LİSTE'!$B$6:$G$254,2,0))</f>
      </c>
      <c r="D230" s="148">
        <f>IF(ISERROR(VLOOKUP(B230,'START LİSTE'!$B$6:$G$254,3,0)),"",VLOOKUP(B230,'START LİSTE'!$B$6:$G$254,3,0))</f>
      </c>
      <c r="E230" s="149">
        <f>IF(ISERROR(VLOOKUP(B230,'START LİSTE'!$B$6:$G$254,4,0)),"",VLOOKUP(B230,'START LİSTE'!$B$6:$G$254,4,0))</f>
      </c>
      <c r="F230" s="150">
        <f>IF(ISERROR(VLOOKUP($B230,'START LİSTE'!$B$6:$G$254,5,0)),"",VLOOKUP($B230,'START LİSTE'!$B$6:$G$254,5,0))</f>
      </c>
      <c r="G230" s="151"/>
      <c r="H230" s="60">
        <f t="shared" si="7"/>
      </c>
    </row>
    <row r="231" spans="1:8" ht="18" customHeight="1">
      <c r="A231" s="157">
        <f t="shared" si="6"/>
      </c>
      <c r="B231" s="152"/>
      <c r="C231" s="148">
        <f>IF(ISERROR(VLOOKUP(B231,'START LİSTE'!$B$6:$G$254,2,0)),"",VLOOKUP(B231,'START LİSTE'!$B$6:$G$254,2,0))</f>
      </c>
      <c r="D231" s="148">
        <f>IF(ISERROR(VLOOKUP(B231,'START LİSTE'!$B$6:$G$254,3,0)),"",VLOOKUP(B231,'START LİSTE'!$B$6:$G$254,3,0))</f>
      </c>
      <c r="E231" s="149">
        <f>IF(ISERROR(VLOOKUP(B231,'START LİSTE'!$B$6:$G$254,4,0)),"",VLOOKUP(B231,'START LİSTE'!$B$6:$G$254,4,0))</f>
      </c>
      <c r="F231" s="150">
        <f>IF(ISERROR(VLOOKUP($B231,'START LİSTE'!$B$6:$G$254,5,0)),"",VLOOKUP($B231,'START LİSTE'!$B$6:$G$254,5,0))</f>
      </c>
      <c r="G231" s="151"/>
      <c r="H231" s="60">
        <f t="shared" si="7"/>
      </c>
    </row>
    <row r="232" spans="1:8" ht="18" customHeight="1">
      <c r="A232" s="157">
        <f t="shared" si="6"/>
      </c>
      <c r="B232" s="152"/>
      <c r="C232" s="148">
        <f>IF(ISERROR(VLOOKUP(B232,'START LİSTE'!$B$6:$G$254,2,0)),"",VLOOKUP(B232,'START LİSTE'!$B$6:$G$254,2,0))</f>
      </c>
      <c r="D232" s="148">
        <f>IF(ISERROR(VLOOKUP(B232,'START LİSTE'!$B$6:$G$254,3,0)),"",VLOOKUP(B232,'START LİSTE'!$B$6:$G$254,3,0))</f>
      </c>
      <c r="E232" s="149">
        <f>IF(ISERROR(VLOOKUP(B232,'START LİSTE'!$B$6:$G$254,4,0)),"",VLOOKUP(B232,'START LİSTE'!$B$6:$G$254,4,0))</f>
      </c>
      <c r="F232" s="150">
        <f>IF(ISERROR(VLOOKUP($B232,'START LİSTE'!$B$6:$G$254,5,0)),"",VLOOKUP($B232,'START LİSTE'!$B$6:$G$254,5,0))</f>
      </c>
      <c r="G232" s="151"/>
      <c r="H232" s="60">
        <f t="shared" si="7"/>
      </c>
    </row>
    <row r="233" spans="1:8" ht="18" customHeight="1">
      <c r="A233" s="157">
        <f t="shared" si="6"/>
      </c>
      <c r="B233" s="152"/>
      <c r="C233" s="148">
        <f>IF(ISERROR(VLOOKUP(B233,'START LİSTE'!$B$6:$G$254,2,0)),"",VLOOKUP(B233,'START LİSTE'!$B$6:$G$254,2,0))</f>
      </c>
      <c r="D233" s="148">
        <f>IF(ISERROR(VLOOKUP(B233,'START LİSTE'!$B$6:$G$254,3,0)),"",VLOOKUP(B233,'START LİSTE'!$B$6:$G$254,3,0))</f>
      </c>
      <c r="E233" s="149">
        <f>IF(ISERROR(VLOOKUP(B233,'START LİSTE'!$B$6:$G$254,4,0)),"",VLOOKUP(B233,'START LİSTE'!$B$6:$G$254,4,0))</f>
      </c>
      <c r="F233" s="150">
        <f>IF(ISERROR(VLOOKUP($B233,'START LİSTE'!$B$6:$G$254,5,0)),"",VLOOKUP($B233,'START LİSTE'!$B$6:$G$254,5,0))</f>
      </c>
      <c r="G233" s="151"/>
      <c r="H233" s="60">
        <f t="shared" si="7"/>
      </c>
    </row>
    <row r="234" spans="1:8" ht="18" customHeight="1">
      <c r="A234" s="157">
        <f t="shared" si="6"/>
      </c>
      <c r="B234" s="152"/>
      <c r="C234" s="148">
        <f>IF(ISERROR(VLOOKUP(B234,'START LİSTE'!$B$6:$G$254,2,0)),"",VLOOKUP(B234,'START LİSTE'!$B$6:$G$254,2,0))</f>
      </c>
      <c r="D234" s="148">
        <f>IF(ISERROR(VLOOKUP(B234,'START LİSTE'!$B$6:$G$254,3,0)),"",VLOOKUP(B234,'START LİSTE'!$B$6:$G$254,3,0))</f>
      </c>
      <c r="E234" s="149">
        <f>IF(ISERROR(VLOOKUP(B234,'START LİSTE'!$B$6:$G$254,4,0)),"",VLOOKUP(B234,'START LİSTE'!$B$6:$G$254,4,0))</f>
      </c>
      <c r="F234" s="150">
        <f>IF(ISERROR(VLOOKUP($B234,'START LİSTE'!$B$6:$G$254,5,0)),"",VLOOKUP($B234,'START LİSTE'!$B$6:$G$254,5,0))</f>
      </c>
      <c r="G234" s="151"/>
      <c r="H234" s="60">
        <f t="shared" si="7"/>
      </c>
    </row>
    <row r="235" spans="1:8" ht="18" customHeight="1">
      <c r="A235" s="157">
        <f t="shared" si="6"/>
      </c>
      <c r="B235" s="152"/>
      <c r="C235" s="148">
        <f>IF(ISERROR(VLOOKUP(B235,'START LİSTE'!$B$6:$G$254,2,0)),"",VLOOKUP(B235,'START LİSTE'!$B$6:$G$254,2,0))</f>
      </c>
      <c r="D235" s="148">
        <f>IF(ISERROR(VLOOKUP(B235,'START LİSTE'!$B$6:$G$254,3,0)),"",VLOOKUP(B235,'START LİSTE'!$B$6:$G$254,3,0))</f>
      </c>
      <c r="E235" s="149">
        <f>IF(ISERROR(VLOOKUP(B235,'START LİSTE'!$B$6:$G$254,4,0)),"",VLOOKUP(B235,'START LİSTE'!$B$6:$G$254,4,0))</f>
      </c>
      <c r="F235" s="150">
        <f>IF(ISERROR(VLOOKUP($B235,'START LİSTE'!$B$6:$G$254,5,0)),"",VLOOKUP($B235,'START LİSTE'!$B$6:$G$254,5,0))</f>
      </c>
      <c r="G235" s="151"/>
      <c r="H235" s="60">
        <f t="shared" si="7"/>
      </c>
    </row>
    <row r="236" spans="1:8" ht="18" customHeight="1">
      <c r="A236" s="157">
        <f t="shared" si="6"/>
      </c>
      <c r="B236" s="152"/>
      <c r="C236" s="148">
        <f>IF(ISERROR(VLOOKUP(B236,'START LİSTE'!$B$6:$G$254,2,0)),"",VLOOKUP(B236,'START LİSTE'!$B$6:$G$254,2,0))</f>
      </c>
      <c r="D236" s="148">
        <f>IF(ISERROR(VLOOKUP(B236,'START LİSTE'!$B$6:$G$254,3,0)),"",VLOOKUP(B236,'START LİSTE'!$B$6:$G$254,3,0))</f>
      </c>
      <c r="E236" s="149">
        <f>IF(ISERROR(VLOOKUP(B236,'START LİSTE'!$B$6:$G$254,4,0)),"",VLOOKUP(B236,'START LİSTE'!$B$6:$G$254,4,0))</f>
      </c>
      <c r="F236" s="150">
        <f>IF(ISERROR(VLOOKUP($B236,'START LİSTE'!$B$6:$G$254,5,0)),"",VLOOKUP($B236,'START LİSTE'!$B$6:$G$254,5,0))</f>
      </c>
      <c r="G236" s="151"/>
      <c r="H236" s="60">
        <f t="shared" si="7"/>
      </c>
    </row>
    <row r="237" spans="1:8" ht="18" customHeight="1">
      <c r="A237" s="157">
        <f t="shared" si="6"/>
      </c>
      <c r="B237" s="152"/>
      <c r="C237" s="148">
        <f>IF(ISERROR(VLOOKUP(B237,'START LİSTE'!$B$6:$G$254,2,0)),"",VLOOKUP(B237,'START LİSTE'!$B$6:$G$254,2,0))</f>
      </c>
      <c r="D237" s="148">
        <f>IF(ISERROR(VLOOKUP(B237,'START LİSTE'!$B$6:$G$254,3,0)),"",VLOOKUP(B237,'START LİSTE'!$B$6:$G$254,3,0))</f>
      </c>
      <c r="E237" s="149">
        <f>IF(ISERROR(VLOOKUP(B237,'START LİSTE'!$B$6:$G$254,4,0)),"",VLOOKUP(B237,'START LİSTE'!$B$6:$G$254,4,0))</f>
      </c>
      <c r="F237" s="150">
        <f>IF(ISERROR(VLOOKUP($B237,'START LİSTE'!$B$6:$G$254,5,0)),"",VLOOKUP($B237,'START LİSTE'!$B$6:$G$254,5,0))</f>
      </c>
      <c r="G237" s="151"/>
      <c r="H237" s="60">
        <f t="shared" si="7"/>
      </c>
    </row>
    <row r="238" spans="1:8" ht="18" customHeight="1">
      <c r="A238" s="157">
        <f t="shared" si="6"/>
      </c>
      <c r="B238" s="152"/>
      <c r="C238" s="148">
        <f>IF(ISERROR(VLOOKUP(B238,'START LİSTE'!$B$6:$G$254,2,0)),"",VLOOKUP(B238,'START LİSTE'!$B$6:$G$254,2,0))</f>
      </c>
      <c r="D238" s="148">
        <f>IF(ISERROR(VLOOKUP(B238,'START LİSTE'!$B$6:$G$254,3,0)),"",VLOOKUP(B238,'START LİSTE'!$B$6:$G$254,3,0))</f>
      </c>
      <c r="E238" s="149">
        <f>IF(ISERROR(VLOOKUP(B238,'START LİSTE'!$B$6:$G$254,4,0)),"",VLOOKUP(B238,'START LİSTE'!$B$6:$G$254,4,0))</f>
      </c>
      <c r="F238" s="150">
        <f>IF(ISERROR(VLOOKUP($B238,'START LİSTE'!$B$6:$G$254,5,0)),"",VLOOKUP($B238,'START LİSTE'!$B$6:$G$254,5,0))</f>
      </c>
      <c r="G238" s="151"/>
      <c r="H238" s="60">
        <f t="shared" si="7"/>
      </c>
    </row>
    <row r="239" spans="1:8" ht="18" customHeight="1">
      <c r="A239" s="157">
        <f t="shared" si="6"/>
      </c>
      <c r="B239" s="152"/>
      <c r="C239" s="148">
        <f>IF(ISERROR(VLOOKUP(B239,'START LİSTE'!$B$6:$G$254,2,0)),"",VLOOKUP(B239,'START LİSTE'!$B$6:$G$254,2,0))</f>
      </c>
      <c r="D239" s="148">
        <f>IF(ISERROR(VLOOKUP(B239,'START LİSTE'!$B$6:$G$254,3,0)),"",VLOOKUP(B239,'START LİSTE'!$B$6:$G$254,3,0))</f>
      </c>
      <c r="E239" s="149">
        <f>IF(ISERROR(VLOOKUP(B239,'START LİSTE'!$B$6:$G$254,4,0)),"",VLOOKUP(B239,'START LİSTE'!$B$6:$G$254,4,0))</f>
      </c>
      <c r="F239" s="150">
        <f>IF(ISERROR(VLOOKUP($B239,'START LİSTE'!$B$6:$G$254,5,0)),"",VLOOKUP($B239,'START LİSTE'!$B$6:$G$254,5,0))</f>
      </c>
      <c r="G239" s="151"/>
      <c r="H239" s="60">
        <f t="shared" si="7"/>
      </c>
    </row>
    <row r="240" spans="1:8" ht="18" customHeight="1">
      <c r="A240" s="157">
        <f t="shared" si="6"/>
      </c>
      <c r="B240" s="152"/>
      <c r="C240" s="148">
        <f>IF(ISERROR(VLOOKUP(B240,'START LİSTE'!$B$6:$G$254,2,0)),"",VLOOKUP(B240,'START LİSTE'!$B$6:$G$254,2,0))</f>
      </c>
      <c r="D240" s="148">
        <f>IF(ISERROR(VLOOKUP(B240,'START LİSTE'!$B$6:$G$254,3,0)),"",VLOOKUP(B240,'START LİSTE'!$B$6:$G$254,3,0))</f>
      </c>
      <c r="E240" s="149">
        <f>IF(ISERROR(VLOOKUP(B240,'START LİSTE'!$B$6:$G$254,4,0)),"",VLOOKUP(B240,'START LİSTE'!$B$6:$G$254,4,0))</f>
      </c>
      <c r="F240" s="150">
        <f>IF(ISERROR(VLOOKUP($B240,'START LİSTE'!$B$6:$G$254,5,0)),"",VLOOKUP($B240,'START LİSTE'!$B$6:$G$254,5,0))</f>
      </c>
      <c r="G240" s="151"/>
      <c r="H240" s="60">
        <f t="shared" si="7"/>
      </c>
    </row>
    <row r="241" spans="1:8" ht="18" customHeight="1">
      <c r="A241" s="157">
        <f t="shared" si="6"/>
      </c>
      <c r="B241" s="152"/>
      <c r="C241" s="148">
        <f>IF(ISERROR(VLOOKUP(B241,'START LİSTE'!$B$6:$G$254,2,0)),"",VLOOKUP(B241,'START LİSTE'!$B$6:$G$254,2,0))</f>
      </c>
      <c r="D241" s="148">
        <f>IF(ISERROR(VLOOKUP(B241,'START LİSTE'!$B$6:$G$254,3,0)),"",VLOOKUP(B241,'START LİSTE'!$B$6:$G$254,3,0))</f>
      </c>
      <c r="E241" s="149">
        <f>IF(ISERROR(VLOOKUP(B241,'START LİSTE'!$B$6:$G$254,4,0)),"",VLOOKUP(B241,'START LİSTE'!$B$6:$G$254,4,0))</f>
      </c>
      <c r="F241" s="150">
        <f>IF(ISERROR(VLOOKUP($B241,'START LİSTE'!$B$6:$G$254,5,0)),"",VLOOKUP($B241,'START LİSTE'!$B$6:$G$254,5,0))</f>
      </c>
      <c r="G241" s="151"/>
      <c r="H241" s="60">
        <f t="shared" si="7"/>
      </c>
    </row>
    <row r="242" spans="1:8" ht="18" customHeight="1">
      <c r="A242" s="157">
        <f t="shared" si="6"/>
      </c>
      <c r="B242" s="152"/>
      <c r="C242" s="148">
        <f>IF(ISERROR(VLOOKUP(B242,'START LİSTE'!$B$6:$G$254,2,0)),"",VLOOKUP(B242,'START LİSTE'!$B$6:$G$254,2,0))</f>
      </c>
      <c r="D242" s="148">
        <f>IF(ISERROR(VLOOKUP(B242,'START LİSTE'!$B$6:$G$254,3,0)),"",VLOOKUP(B242,'START LİSTE'!$B$6:$G$254,3,0))</f>
      </c>
      <c r="E242" s="149">
        <f>IF(ISERROR(VLOOKUP(B242,'START LİSTE'!$B$6:$G$254,4,0)),"",VLOOKUP(B242,'START LİSTE'!$B$6:$G$254,4,0))</f>
      </c>
      <c r="F242" s="150">
        <f>IF(ISERROR(VLOOKUP($B242,'START LİSTE'!$B$6:$G$254,5,0)),"",VLOOKUP($B242,'START LİSTE'!$B$6:$G$254,5,0))</f>
      </c>
      <c r="G242" s="151"/>
      <c r="H242" s="60">
        <f t="shared" si="7"/>
      </c>
    </row>
    <row r="243" spans="1:8" ht="18" customHeight="1">
      <c r="A243" s="157">
        <f t="shared" si="6"/>
      </c>
      <c r="B243" s="152"/>
      <c r="C243" s="148">
        <f>IF(ISERROR(VLOOKUP(B243,'START LİSTE'!$B$6:$G$254,2,0)),"",VLOOKUP(B243,'START LİSTE'!$B$6:$G$254,2,0))</f>
      </c>
      <c r="D243" s="148">
        <f>IF(ISERROR(VLOOKUP(B243,'START LİSTE'!$B$6:$G$254,3,0)),"",VLOOKUP(B243,'START LİSTE'!$B$6:$G$254,3,0))</f>
      </c>
      <c r="E243" s="149">
        <f>IF(ISERROR(VLOOKUP(B243,'START LİSTE'!$B$6:$G$254,4,0)),"",VLOOKUP(B243,'START LİSTE'!$B$6:$G$254,4,0))</f>
      </c>
      <c r="F243" s="150">
        <f>IF(ISERROR(VLOOKUP($B243,'START LİSTE'!$B$6:$G$254,5,0)),"",VLOOKUP($B243,'START LİSTE'!$B$6:$G$254,5,0))</f>
      </c>
      <c r="G243" s="151"/>
      <c r="H243" s="60">
        <f t="shared" si="7"/>
      </c>
    </row>
    <row r="244" spans="1:8" ht="18" customHeight="1">
      <c r="A244" s="157">
        <f t="shared" si="6"/>
      </c>
      <c r="B244" s="152"/>
      <c r="C244" s="148">
        <f>IF(ISERROR(VLOOKUP(B244,'START LİSTE'!$B$6:$G$254,2,0)),"",VLOOKUP(B244,'START LİSTE'!$B$6:$G$254,2,0))</f>
      </c>
      <c r="D244" s="148">
        <f>IF(ISERROR(VLOOKUP(B244,'START LİSTE'!$B$6:$G$254,3,0)),"",VLOOKUP(B244,'START LİSTE'!$B$6:$G$254,3,0))</f>
      </c>
      <c r="E244" s="149">
        <f>IF(ISERROR(VLOOKUP(B244,'START LİSTE'!$B$6:$G$254,4,0)),"",VLOOKUP(B244,'START LİSTE'!$B$6:$G$254,4,0))</f>
      </c>
      <c r="F244" s="150">
        <f>IF(ISERROR(VLOOKUP($B244,'START LİSTE'!$B$6:$G$254,5,0)),"",VLOOKUP($B244,'START LİSTE'!$B$6:$G$254,5,0))</f>
      </c>
      <c r="G244" s="151"/>
      <c r="H244" s="60">
        <f t="shared" si="7"/>
      </c>
    </row>
    <row r="245" spans="1:8" ht="18" customHeight="1">
      <c r="A245" s="157">
        <f t="shared" si="6"/>
      </c>
      <c r="B245" s="152"/>
      <c r="C245" s="148">
        <f>IF(ISERROR(VLOOKUP(B245,'START LİSTE'!$B$6:$G$254,2,0)),"",VLOOKUP(B245,'START LİSTE'!$B$6:$G$254,2,0))</f>
      </c>
      <c r="D245" s="148">
        <f>IF(ISERROR(VLOOKUP(B245,'START LİSTE'!$B$6:$G$254,3,0)),"",VLOOKUP(B245,'START LİSTE'!$B$6:$G$254,3,0))</f>
      </c>
      <c r="E245" s="149">
        <f>IF(ISERROR(VLOOKUP(B245,'START LİSTE'!$B$6:$G$254,4,0)),"",VLOOKUP(B245,'START LİSTE'!$B$6:$G$254,4,0))</f>
      </c>
      <c r="F245" s="150">
        <f>IF(ISERROR(VLOOKUP($B245,'START LİSTE'!$B$6:$G$254,5,0)),"",VLOOKUP($B245,'START LİSTE'!$B$6:$G$254,5,0))</f>
      </c>
      <c r="G245" s="151"/>
      <c r="H245" s="60">
        <f t="shared" si="7"/>
      </c>
    </row>
    <row r="246" spans="1:8" ht="18" customHeight="1">
      <c r="A246" s="157">
        <f t="shared" si="6"/>
      </c>
      <c r="B246" s="152"/>
      <c r="C246" s="148">
        <f>IF(ISERROR(VLOOKUP(B246,'START LİSTE'!$B$6:$G$254,2,0)),"",VLOOKUP(B246,'START LİSTE'!$B$6:$G$254,2,0))</f>
      </c>
      <c r="D246" s="148">
        <f>IF(ISERROR(VLOOKUP(B246,'START LİSTE'!$B$6:$G$254,3,0)),"",VLOOKUP(B246,'START LİSTE'!$B$6:$G$254,3,0))</f>
      </c>
      <c r="E246" s="149">
        <f>IF(ISERROR(VLOOKUP(B246,'START LİSTE'!$B$6:$G$254,4,0)),"",VLOOKUP(B246,'START LİSTE'!$B$6:$G$254,4,0))</f>
      </c>
      <c r="F246" s="150">
        <f>IF(ISERROR(VLOOKUP($B246,'START LİSTE'!$B$6:$G$254,5,0)),"",VLOOKUP($B246,'START LİSTE'!$B$6:$G$254,5,0))</f>
      </c>
      <c r="G246" s="151"/>
      <c r="H246" s="60">
        <f t="shared" si="7"/>
      </c>
    </row>
    <row r="247" spans="1:8" ht="18" customHeight="1">
      <c r="A247" s="157">
        <f t="shared" si="6"/>
      </c>
      <c r="B247" s="152"/>
      <c r="C247" s="148">
        <f>IF(ISERROR(VLOOKUP(B247,'START LİSTE'!$B$6:$G$254,2,0)),"",VLOOKUP(B247,'START LİSTE'!$B$6:$G$254,2,0))</f>
      </c>
      <c r="D247" s="148">
        <f>IF(ISERROR(VLOOKUP(B247,'START LİSTE'!$B$6:$G$254,3,0)),"",VLOOKUP(B247,'START LİSTE'!$B$6:$G$254,3,0))</f>
      </c>
      <c r="E247" s="149">
        <f>IF(ISERROR(VLOOKUP(B247,'START LİSTE'!$B$6:$G$254,4,0)),"",VLOOKUP(B247,'START LİSTE'!$B$6:$G$254,4,0))</f>
      </c>
      <c r="F247" s="150">
        <f>IF(ISERROR(VLOOKUP($B247,'START LİSTE'!$B$6:$G$254,5,0)),"",VLOOKUP($B247,'START LİSTE'!$B$6:$G$254,5,0))</f>
      </c>
      <c r="G247" s="151"/>
      <c r="H247" s="60">
        <f t="shared" si="7"/>
      </c>
    </row>
    <row r="248" spans="1:8" ht="18" customHeight="1">
      <c r="A248" s="157">
        <f t="shared" si="6"/>
      </c>
      <c r="B248" s="152"/>
      <c r="C248" s="148">
        <f>IF(ISERROR(VLOOKUP(B248,'START LİSTE'!$B$6:$G$254,2,0)),"",VLOOKUP(B248,'START LİSTE'!$B$6:$G$254,2,0))</f>
      </c>
      <c r="D248" s="148">
        <f>IF(ISERROR(VLOOKUP(B248,'START LİSTE'!$B$6:$G$254,3,0)),"",VLOOKUP(B248,'START LİSTE'!$B$6:$G$254,3,0))</f>
      </c>
      <c r="E248" s="149">
        <f>IF(ISERROR(VLOOKUP(B248,'START LİSTE'!$B$6:$G$254,4,0)),"",VLOOKUP(B248,'START LİSTE'!$B$6:$G$254,4,0))</f>
      </c>
      <c r="F248" s="150">
        <f>IF(ISERROR(VLOOKUP($B248,'START LİSTE'!$B$6:$G$254,5,0)),"",VLOOKUP($B248,'START LİSTE'!$B$6:$G$254,5,0))</f>
      </c>
      <c r="G248" s="151"/>
      <c r="H248" s="60">
        <f t="shared" si="7"/>
      </c>
    </row>
    <row r="249" spans="1:8" ht="18" customHeight="1">
      <c r="A249" s="157">
        <f t="shared" si="6"/>
      </c>
      <c r="B249" s="152"/>
      <c r="C249" s="148">
        <f>IF(ISERROR(VLOOKUP(B249,'START LİSTE'!$B$6:$G$254,2,0)),"",VLOOKUP(B249,'START LİSTE'!$B$6:$G$254,2,0))</f>
      </c>
      <c r="D249" s="148">
        <f>IF(ISERROR(VLOOKUP(B249,'START LİSTE'!$B$6:$G$254,3,0)),"",VLOOKUP(B249,'START LİSTE'!$B$6:$G$254,3,0))</f>
      </c>
      <c r="E249" s="149">
        <f>IF(ISERROR(VLOOKUP(B249,'START LİSTE'!$B$6:$G$254,4,0)),"",VLOOKUP(B249,'START LİSTE'!$B$6:$G$254,4,0))</f>
      </c>
      <c r="F249" s="150">
        <f>IF(ISERROR(VLOOKUP($B249,'START LİSTE'!$B$6:$G$254,5,0)),"",VLOOKUP($B249,'START LİSTE'!$B$6:$G$254,5,0))</f>
      </c>
      <c r="G249" s="151"/>
      <c r="H249" s="60">
        <f t="shared" si="7"/>
      </c>
    </row>
    <row r="250" spans="1:8" ht="18" customHeight="1">
      <c r="A250" s="157">
        <f t="shared" si="6"/>
      </c>
      <c r="B250" s="152"/>
      <c r="C250" s="148">
        <f>IF(ISERROR(VLOOKUP(B250,'START LİSTE'!$B$6:$G$254,2,0)),"",VLOOKUP(B250,'START LİSTE'!$B$6:$G$254,2,0))</f>
      </c>
      <c r="D250" s="148">
        <f>IF(ISERROR(VLOOKUP(B250,'START LİSTE'!$B$6:$G$254,3,0)),"",VLOOKUP(B250,'START LİSTE'!$B$6:$G$254,3,0))</f>
      </c>
      <c r="E250" s="149">
        <f>IF(ISERROR(VLOOKUP(B250,'START LİSTE'!$B$6:$G$254,4,0)),"",VLOOKUP(B250,'START LİSTE'!$B$6:$G$254,4,0))</f>
      </c>
      <c r="F250" s="150">
        <f>IF(ISERROR(VLOOKUP($B250,'START LİSTE'!$B$6:$G$254,5,0)),"",VLOOKUP($B250,'START LİSTE'!$B$6:$G$254,5,0))</f>
      </c>
      <c r="G250" s="151"/>
      <c r="H250" s="60">
        <f t="shared" si="7"/>
      </c>
    </row>
    <row r="251" spans="1:8" ht="18" customHeight="1">
      <c r="A251" s="157">
        <f t="shared" si="6"/>
      </c>
      <c r="B251" s="152"/>
      <c r="C251" s="148">
        <f>IF(ISERROR(VLOOKUP(B251,'START LİSTE'!$B$6:$G$254,2,0)),"",VLOOKUP(B251,'START LİSTE'!$B$6:$G$254,2,0))</f>
      </c>
      <c r="D251" s="148">
        <f>IF(ISERROR(VLOOKUP(B251,'START LİSTE'!$B$6:$G$254,3,0)),"",VLOOKUP(B251,'START LİSTE'!$B$6:$G$254,3,0))</f>
      </c>
      <c r="E251" s="149">
        <f>IF(ISERROR(VLOOKUP(B251,'START LİSTE'!$B$6:$G$254,4,0)),"",VLOOKUP(B251,'START LİSTE'!$B$6:$G$254,4,0))</f>
      </c>
      <c r="F251" s="150">
        <f>IF(ISERROR(VLOOKUP($B251,'START LİSTE'!$B$6:$G$254,5,0)),"",VLOOKUP($B251,'START LİSTE'!$B$6:$G$254,5,0))</f>
      </c>
      <c r="G251" s="151"/>
      <c r="H251" s="60">
        <f t="shared" si="7"/>
      </c>
    </row>
    <row r="252" spans="1:8" ht="18" customHeight="1">
      <c r="A252" s="157">
        <f t="shared" si="6"/>
      </c>
      <c r="B252" s="152"/>
      <c r="C252" s="148">
        <f>IF(ISERROR(VLOOKUP(B252,'START LİSTE'!$B$6:$G$254,2,0)),"",VLOOKUP(B252,'START LİSTE'!$B$6:$G$254,2,0))</f>
      </c>
      <c r="D252" s="148">
        <f>IF(ISERROR(VLOOKUP(B252,'START LİSTE'!$B$6:$G$254,3,0)),"",VLOOKUP(B252,'START LİSTE'!$B$6:$G$254,3,0))</f>
      </c>
      <c r="E252" s="149">
        <f>IF(ISERROR(VLOOKUP(B252,'START LİSTE'!$B$6:$G$254,4,0)),"",VLOOKUP(B252,'START LİSTE'!$B$6:$G$254,4,0))</f>
      </c>
      <c r="F252" s="150">
        <f>IF(ISERROR(VLOOKUP($B252,'START LİSTE'!$B$6:$G$254,5,0)),"",VLOOKUP($B252,'START LİSTE'!$B$6:$G$254,5,0))</f>
      </c>
      <c r="G252" s="151"/>
      <c r="H252" s="60">
        <f t="shared" si="7"/>
      </c>
    </row>
    <row r="253" spans="1:8" ht="18" customHeight="1">
      <c r="A253" s="157">
        <f t="shared" si="6"/>
      </c>
      <c r="B253" s="152"/>
      <c r="C253" s="148">
        <f>IF(ISERROR(VLOOKUP(B253,'START LİSTE'!$B$6:$G$254,2,0)),"",VLOOKUP(B253,'START LİSTE'!$B$6:$G$254,2,0))</f>
      </c>
      <c r="D253" s="148">
        <f>IF(ISERROR(VLOOKUP(B253,'START LİSTE'!$B$6:$G$254,3,0)),"",VLOOKUP(B253,'START LİSTE'!$B$6:$G$254,3,0))</f>
      </c>
      <c r="E253" s="149">
        <f>IF(ISERROR(VLOOKUP(B253,'START LİSTE'!$B$6:$G$254,4,0)),"",VLOOKUP(B253,'START LİSTE'!$B$6:$G$254,4,0))</f>
      </c>
      <c r="F253" s="150">
        <f>IF(ISERROR(VLOOKUP($B253,'START LİSTE'!$B$6:$G$254,5,0)),"",VLOOKUP($B253,'START LİSTE'!$B$6:$G$254,5,0))</f>
      </c>
      <c r="G253" s="151"/>
      <c r="H253" s="60">
        <f t="shared" si="7"/>
      </c>
    </row>
    <row r="254" spans="1:8" ht="18" customHeight="1">
      <c r="A254" s="157">
        <f t="shared" si="6"/>
      </c>
      <c r="B254" s="152"/>
      <c r="C254" s="148">
        <f>IF(ISERROR(VLOOKUP(B254,'START LİSTE'!$B$6:$G$254,2,0)),"",VLOOKUP(B254,'START LİSTE'!$B$6:$G$254,2,0))</f>
      </c>
      <c r="D254" s="148">
        <f>IF(ISERROR(VLOOKUP(B254,'START LİSTE'!$B$6:$G$254,3,0)),"",VLOOKUP(B254,'START LİSTE'!$B$6:$G$254,3,0))</f>
      </c>
      <c r="E254" s="149">
        <f>IF(ISERROR(VLOOKUP(B254,'START LİSTE'!$B$6:$G$254,4,0)),"",VLOOKUP(B254,'START LİSTE'!$B$6:$G$254,4,0))</f>
      </c>
      <c r="F254" s="150">
        <f>IF(ISERROR(VLOOKUP($B254,'START LİSTE'!$B$6:$G$254,5,0)),"",VLOOKUP($B254,'START LİSTE'!$B$6:$G$254,5,0))</f>
      </c>
      <c r="G254" s="151"/>
      <c r="H254" s="60">
        <f t="shared" si="7"/>
      </c>
    </row>
    <row r="255" spans="1:8" ht="18" customHeight="1">
      <c r="A255" s="157">
        <f t="shared" si="6"/>
      </c>
      <c r="B255" s="152"/>
      <c r="C255" s="148">
        <f>IF(ISERROR(VLOOKUP(B255,'START LİSTE'!$B$6:$G$254,2,0)),"",VLOOKUP(B255,'START LİSTE'!$B$6:$G$254,2,0))</f>
      </c>
      <c r="D255" s="148">
        <f>IF(ISERROR(VLOOKUP(B255,'START LİSTE'!$B$6:$G$254,3,0)),"",VLOOKUP(B255,'START LİSTE'!$B$6:$G$254,3,0))</f>
      </c>
      <c r="E255" s="149">
        <f>IF(ISERROR(VLOOKUP(B255,'START LİSTE'!$B$6:$G$254,4,0)),"",VLOOKUP(B255,'START LİSTE'!$B$6:$G$254,4,0))</f>
      </c>
      <c r="F255" s="150">
        <f>IF(ISERROR(VLOOKUP($B255,'START LİSTE'!$B$6:$G$254,5,0)),"",VLOOKUP($B255,'START LİSTE'!$B$6:$G$254,5,0))</f>
      </c>
      <c r="G255" s="151"/>
      <c r="H255" s="60">
        <f t="shared" si="7"/>
      </c>
    </row>
  </sheetData>
  <sheetProtection password="A048" sheet="1"/>
  <protectedRanges>
    <protectedRange sqref="G6:G182" name="Aralık2"/>
    <protectedRange sqref="B6:B182" name="Aralık1"/>
  </protectedRanges>
  <mergeCells count="5">
    <mergeCell ref="A4:C4"/>
    <mergeCell ref="A1:H1"/>
    <mergeCell ref="A2:H2"/>
    <mergeCell ref="A3:H3"/>
    <mergeCell ref="E4:H4"/>
  </mergeCells>
  <conditionalFormatting sqref="H6:H255">
    <cfRule type="containsText" priority="4" dxfId="39" operator="containsText" stopIfTrue="1" text="$E$7=&quot;&quot;F&quot;&quot;">
      <formula>NOT(ISERROR(SEARCH("$E$7=""F""",H6)))</formula>
    </cfRule>
    <cfRule type="containsText" priority="6" dxfId="39" operator="containsText" stopIfTrue="1" text="F=E7">
      <formula>NOT(ISERROR(SEARCH("F=E7",H6)))</formula>
    </cfRule>
  </conditionalFormatting>
  <conditionalFormatting sqref="B6:B255">
    <cfRule type="duplicateValues" priority="3" dxfId="39" stopIfTrue="1">
      <formula>AND(COUNTIF($B$6:$B$255,B6)&gt;1,NOT(ISBLANK(B6)))</formula>
    </cfRule>
  </conditionalFormatting>
  <conditionalFormatting sqref="B86:B146">
    <cfRule type="duplicateValues" priority="2" dxfId="39" stopIfTrue="1">
      <formula>AND(COUNTIF($B$86:$B$146,B86)&gt;1,NOT(ISBLANK(B86)))</formula>
    </cfRule>
  </conditionalFormatting>
  <conditionalFormatting sqref="B147:B164">
    <cfRule type="duplicateValues" priority="1" dxfId="39" stopIfTrue="1">
      <formula>AND(COUNTIF($B$147:$B$164,B147)&gt;1,NOT(ISBLANK(B147)))</formula>
    </cfRule>
  </conditionalFormatting>
  <printOptions horizontalCentered="1"/>
  <pageMargins left="0.67" right="0.25" top="0.59" bottom="0.29" header="0.3937007874015748" footer="0.17"/>
  <pageSetup horizontalDpi="300" verticalDpi="300" orientation="portrait" paperSize="9" scale="87" r:id="rId2"/>
  <headerFooter alignWithMargins="0">
    <oddFooter>&amp;C&amp;P</oddFooter>
  </headerFooter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Y134"/>
  <sheetViews>
    <sheetView view="pageBreakPreview" zoomScaleSheetLayoutView="100" zoomScalePageLayoutView="0" workbookViewId="0" topLeftCell="A1">
      <selection activeCell="E29" sqref="E29"/>
    </sheetView>
  </sheetViews>
  <sheetFormatPr defaultColWidth="9.00390625" defaultRowHeight="12.75"/>
  <cols>
    <col min="1" max="1" width="5.375" style="14" customWidth="1"/>
    <col min="2" max="2" width="12.875" style="108" customWidth="1"/>
    <col min="3" max="3" width="30.75390625" style="15" customWidth="1"/>
    <col min="4" max="4" width="6.125" style="15" customWidth="1"/>
    <col min="5" max="5" width="23.75390625" style="15" customWidth="1"/>
    <col min="6" max="6" width="5.375" style="15" hidden="1" customWidth="1"/>
    <col min="7" max="7" width="20.00390625" style="100" customWidth="1"/>
    <col min="8" max="8" width="9.25390625" style="100" hidden="1" customWidth="1"/>
    <col min="9" max="10" width="8.875" style="15" customWidth="1"/>
    <col min="11" max="50" width="9.125" style="15" customWidth="1"/>
    <col min="51" max="51" width="0" style="34" hidden="1" customWidth="1"/>
    <col min="52" max="16384" width="9.125" style="15" customWidth="1"/>
  </cols>
  <sheetData>
    <row r="1" spans="1:51" s="13" customFormat="1" ht="30" customHeight="1">
      <c r="A1" s="216" t="str">
        <f>KAPAK!A2</f>
        <v>Türkiye Atletizm Federasyonu
Bursa Atletizm İl Temsilciliği</v>
      </c>
      <c r="B1" s="216"/>
      <c r="C1" s="216"/>
      <c r="D1" s="216"/>
      <c r="E1" s="216"/>
      <c r="F1" s="216"/>
      <c r="G1" s="216"/>
      <c r="H1" s="136"/>
      <c r="AY1" s="33"/>
    </row>
    <row r="2" spans="1:51" s="13" customFormat="1" ht="30" customHeight="1">
      <c r="A2" s="217" t="str">
        <f>KAPAK!B26</f>
        <v>Yürüyüş Programı 2+1</v>
      </c>
      <c r="B2" s="217"/>
      <c r="C2" s="217"/>
      <c r="D2" s="217"/>
      <c r="E2" s="217"/>
      <c r="F2" s="217"/>
      <c r="G2" s="217"/>
      <c r="H2" s="136"/>
      <c r="AY2" s="33"/>
    </row>
    <row r="3" spans="1:51" s="13" customFormat="1" ht="14.25" customHeight="1">
      <c r="A3" s="218" t="str">
        <f>KAPAK!B29</f>
        <v>Bursa</v>
      </c>
      <c r="B3" s="218"/>
      <c r="C3" s="218"/>
      <c r="D3" s="218"/>
      <c r="E3" s="218"/>
      <c r="F3" s="218"/>
      <c r="G3" s="218"/>
      <c r="H3" s="136"/>
      <c r="AY3" s="33"/>
    </row>
    <row r="4" spans="1:51" s="13" customFormat="1" ht="18" customHeight="1">
      <c r="A4" s="219" t="str">
        <f>KAPAK!B28</f>
        <v>GENÇ ERKEKLER</v>
      </c>
      <c r="B4" s="219"/>
      <c r="C4" s="219"/>
      <c r="D4" s="221" t="str">
        <f>KAPAK!B27</f>
        <v>10000 METRE</v>
      </c>
      <c r="E4" s="221"/>
      <c r="F4" s="220">
        <f>KAPAK!B30</f>
        <v>41784.42013888889</v>
      </c>
      <c r="G4" s="220"/>
      <c r="H4" s="136"/>
      <c r="AY4" s="33"/>
    </row>
    <row r="5" spans="1:51" s="11" customFormat="1" ht="32.25" thickBot="1">
      <c r="A5" s="61" t="s">
        <v>5</v>
      </c>
      <c r="B5" s="101" t="s">
        <v>6</v>
      </c>
      <c r="C5" s="63" t="s">
        <v>19</v>
      </c>
      <c r="D5" s="64" t="s">
        <v>1</v>
      </c>
      <c r="E5" s="63" t="s">
        <v>3</v>
      </c>
      <c r="F5" s="62" t="s">
        <v>8</v>
      </c>
      <c r="G5" s="95" t="s">
        <v>7</v>
      </c>
      <c r="H5" s="137" t="s">
        <v>16</v>
      </c>
      <c r="I5" s="12"/>
      <c r="J5" s="12"/>
      <c r="K5" s="12"/>
      <c r="L5" s="12"/>
      <c r="AY5" s="32"/>
    </row>
    <row r="6" spans="1:51" s="13" customFormat="1" ht="15" customHeight="1">
      <c r="A6" s="143"/>
      <c r="B6" s="102"/>
      <c r="C6" s="66"/>
      <c r="D6" s="167">
        <v>66</v>
      </c>
      <c r="E6" s="67" t="str">
        <f>IF(ISERROR(VLOOKUP($D6,'START LİSTE'!$B$6:$H$1026,2,0)),"",VLOOKUP($D6,'START LİSTE'!$B$6:$H$1026,2,0))</f>
        <v>SUHA UĞUR</v>
      </c>
      <c r="F6" s="68" t="str">
        <f>IF(ISERROR(VLOOKUP($D6,'START LİSTE'!$B$6:$H$1026,4,0)),"",VLOOKUP($D6,'START LİSTE'!$B$6:$H$1026,4,0))</f>
        <v>T </v>
      </c>
      <c r="G6" s="96">
        <f>IF(ISERROR(VLOOKUP($D6,'YARIŞMA SONUÇ'!$B$6:$H$1140,6,0)),"",VLOOKUP($D6,'YARIŞMA SONUÇ'!$B$6:$H$1140,6,0))</f>
        <v>0.04282407407407407</v>
      </c>
      <c r="H6" s="138">
        <f>IF(ISERROR(SMALL(G6:G8,1)),"-",SMALL(G6:G8,1))</f>
        <v>0.04206018518518518</v>
      </c>
      <c r="I6" s="12"/>
      <c r="AY6" s="33">
        <v>1000</v>
      </c>
    </row>
    <row r="7" spans="1:51" s="13" customFormat="1" ht="15" customHeight="1">
      <c r="A7" s="144">
        <f>IF(AND(C7&lt;&gt;"",B7&lt;&gt;"DQ"),COUNT(B$6:B$106)-(RANK(B7,B$6:B$106)+COUNTIF(B$6:B7,B7))+2,IF(D6&lt;&gt;"",AY8,""))</f>
        <v>3</v>
      </c>
      <c r="B7" s="103">
        <f>IF(D6="","",IF(OR(H6="-:DNF:DNS:DQ",,H7="-",H7="DQ",H7="DNF",H7="DNS"),"DQ",SUM(H6,H7)))</f>
        <v>0.08488425925925924</v>
      </c>
      <c r="C7" s="70" t="str">
        <f>IF(ISERROR(VLOOKUP(D6,'START LİSTE'!$B$6:$H$1026,3,0)),"",VLOOKUP(D6,'START LİSTE'!$B$6:$H$1026,3,0))</f>
        <v>SİVAS SPORCU EĞT.MERKEZİ GENÇLİK VE SPOR</v>
      </c>
      <c r="D7" s="168">
        <v>67</v>
      </c>
      <c r="E7" s="71" t="str">
        <f>IF(ISERROR(VLOOKUP($D7,'START LİSTE'!$B$6:$H$1026,2,0)),"",VLOOKUP($D7,'START LİSTE'!$B$6:$H$1026,2,0))</f>
        <v>EMRE DOĞAN</v>
      </c>
      <c r="F7" s="72" t="str">
        <f>IF(ISERROR(VLOOKUP($D7,'START LİSTE'!$B$6:$H$1026,4,0)),"",VLOOKUP($D7,'START LİSTE'!$B$6:$H$1026,4,0))</f>
        <v>T</v>
      </c>
      <c r="G7" s="97">
        <f>IF(ISERROR(VLOOKUP($D7,'YARIŞMA SONUÇ'!$B$6:$H$1140,6,0)),"",VLOOKUP($D7,'YARIŞMA SONUÇ'!$B$6:$H$1140,6,0))</f>
        <v>0.04206018518518518</v>
      </c>
      <c r="H7" s="139">
        <f>IF(ISERROR(SMALL(G6:G8,2)),"-",SMALL(G6:G8,2))</f>
        <v>0.04282407407407407</v>
      </c>
      <c r="I7" s="12"/>
      <c r="AY7" s="33">
        <v>1001</v>
      </c>
    </row>
    <row r="8" spans="1:51" s="13" customFormat="1" ht="15" customHeight="1" thickBot="1">
      <c r="A8" s="145"/>
      <c r="B8" s="104"/>
      <c r="C8" s="73"/>
      <c r="D8" s="169">
        <v>68</v>
      </c>
      <c r="E8" s="74" t="str">
        <f>IF(ISERROR(VLOOKUP($D8,'START LİSTE'!$B$6:$H$1026,2,0)),"",VLOOKUP($D8,'START LİSTE'!$B$6:$H$1026,2,0))</f>
        <v>OSMAN KARAMERCİMEK</v>
      </c>
      <c r="F8" s="75" t="str">
        <f>IF(ISERROR(VLOOKUP($D8,'START LİSTE'!$B$6:$H$1026,4,0)),"",VLOOKUP($D8,'START LİSTE'!$B$6:$H$1026,4,0))</f>
        <v>T</v>
      </c>
      <c r="G8" s="98" t="str">
        <f>IF(ISERROR(VLOOKUP($D8,'YARIŞMA SONUÇ'!$B$6:$H$1140,6,0)),"",VLOOKUP($D8,'YARIŞMA SONUÇ'!$B$6:$H$1140,6,0))</f>
        <v>DNS</v>
      </c>
      <c r="H8" s="140" t="str">
        <f>IF(ISERROR(SMALL(G6:G8,3)),"-",SMALL(G6:G8,3))</f>
        <v>-</v>
      </c>
      <c r="I8" s="12"/>
      <c r="AY8" s="33">
        <v>1002</v>
      </c>
    </row>
    <row r="9" spans="1:51" s="13" customFormat="1" ht="15" customHeight="1">
      <c r="A9" s="143"/>
      <c r="B9" s="102"/>
      <c r="C9" s="66"/>
      <c r="D9" s="167">
        <v>69</v>
      </c>
      <c r="E9" s="67" t="str">
        <f>IF(ISERROR(VLOOKUP($D9,'START LİSTE'!$B$6:$H$1026,2,0)),"",VLOOKUP($D9,'START LİSTE'!$B$6:$H$1026,2,0))</f>
        <v>MEHMET HAN</v>
      </c>
      <c r="F9" s="68" t="str">
        <f>IF(ISERROR(VLOOKUP($D9,'START LİSTE'!$B$6:$H$1026,4,0)),"",VLOOKUP($D9,'START LİSTE'!$B$6:$H$1026,4,0))</f>
        <v>T</v>
      </c>
      <c r="G9" s="96">
        <f>IF(ISERROR(VLOOKUP($D9,'YARIŞMA SONUÇ'!$B$6:$H$1140,6,0)),"",VLOOKUP($D9,'YARIŞMA SONUÇ'!$B$6:$H$1140,6,0))</f>
        <v>0.03846064814814815</v>
      </c>
      <c r="H9" s="138">
        <f>IF(ISERROR(SMALL(G9:G11,1)),"-",SMALL(G9:G11,1))</f>
        <v>0.03719907407407407</v>
      </c>
      <c r="I9" s="12"/>
      <c r="AY9" s="33">
        <v>1006</v>
      </c>
    </row>
    <row r="10" spans="1:51" s="13" customFormat="1" ht="15" customHeight="1">
      <c r="A10" s="144">
        <f>IF(AND(C10&lt;&gt;"",B10&lt;&gt;"DQ"),COUNT(B$6:B$106)-(RANK(B10,B$6:B$106)+COUNTIF(B$6:B10,B10))+2,IF(D9&lt;&gt;"",AY11,""))</f>
        <v>2</v>
      </c>
      <c r="B10" s="103">
        <f>IF(D9="","",IF(OR(H9="-:DNF:DNS:DQ",,H10="-",H10="DQ",H10="DNF",H10="DNS"),"DQ",SUM(H9,H10)))</f>
        <v>0.07565972222222223</v>
      </c>
      <c r="C10" s="70" t="str">
        <f>IF(ISERROR(VLOOKUP(D9,'START LİSTE'!$B$6:$H$1026,3,0)),"",VLOOKUP(D9,'START LİSTE'!$B$6:$H$1026,3,0))</f>
        <v>MALATYA ESENLİK BELEDİYE SPOR</v>
      </c>
      <c r="D10" s="168">
        <v>71</v>
      </c>
      <c r="E10" s="71" t="str">
        <f>IF(ISERROR(VLOOKUP($D10,'START LİSTE'!$B$6:$H$1026,2,0)),"",VLOOKUP($D10,'START LİSTE'!$B$6:$H$1026,2,0))</f>
        <v>SALİH KORKMAZ</v>
      </c>
      <c r="F10" s="72" t="str">
        <f>IF(ISERROR(VLOOKUP($D10,'START LİSTE'!$B$6:$H$1026,4,0)),"",VLOOKUP($D10,'START LİSTE'!$B$6:$H$1026,4,0))</f>
        <v>T</v>
      </c>
      <c r="G10" s="97">
        <f>IF(ISERROR(VLOOKUP($D10,'YARIŞMA SONUÇ'!$B$6:$H$1140,6,0)),"",VLOOKUP($D10,'YARIŞMA SONUÇ'!$B$6:$H$1140,6,0))</f>
        <v>0.04204861111111111</v>
      </c>
      <c r="H10" s="139">
        <f>IF(ISERROR(SMALL(G9:G11,2)),"-",SMALL(G9:G11,2))</f>
        <v>0.03846064814814815</v>
      </c>
      <c r="I10" s="12"/>
      <c r="AY10" s="33">
        <v>1007</v>
      </c>
    </row>
    <row r="11" spans="1:51" s="13" customFormat="1" ht="15" customHeight="1" thickBot="1">
      <c r="A11" s="145"/>
      <c r="B11" s="104"/>
      <c r="C11" s="73"/>
      <c r="D11" s="169">
        <v>72</v>
      </c>
      <c r="E11" s="74" t="str">
        <f>IF(ISERROR(VLOOKUP($D11,'START LİSTE'!$B$6:$H$1026,2,0)),"",VLOOKUP($D11,'START LİSTE'!$B$6:$H$1026,2,0))</f>
        <v>İSMAİL ASLAN</v>
      </c>
      <c r="F11" s="75" t="str">
        <f>IF(ISERROR(VLOOKUP($D11,'START LİSTE'!$B$6:$H$1026,4,0)),"",VLOOKUP($D11,'START LİSTE'!$B$6:$H$1026,4,0))</f>
        <v>T</v>
      </c>
      <c r="G11" s="98">
        <f>IF(ISERROR(VLOOKUP($D11,'YARIŞMA SONUÇ'!$B$6:$H$1140,6,0)),"",VLOOKUP($D11,'YARIŞMA SONUÇ'!$B$6:$H$1140,6,0))</f>
        <v>0.03719907407407407</v>
      </c>
      <c r="H11" s="140">
        <f>IF(ISERROR(SMALL(G9:G11,3)),"-",SMALL(G9:G11,3))</f>
        <v>0.04204861111111111</v>
      </c>
      <c r="I11" s="12"/>
      <c r="AY11" s="33">
        <v>1008</v>
      </c>
    </row>
    <row r="12" spans="1:51" s="13" customFormat="1" ht="15" customHeight="1">
      <c r="A12" s="143"/>
      <c r="B12" s="102"/>
      <c r="C12" s="66"/>
      <c r="D12" s="167">
        <v>73</v>
      </c>
      <c r="E12" s="67" t="str">
        <f>IF(ISERROR(VLOOKUP($D12,'START LİSTE'!$B$6:$H$1026,2,0)),"",VLOOKUP($D12,'START LİSTE'!$B$6:$H$1026,2,0))</f>
        <v>İSMAİL YELMAN</v>
      </c>
      <c r="F12" s="68" t="str">
        <f>IF(ISERROR(VLOOKUP($D12,'START LİSTE'!$B$6:$H$1026,4,0)),"",VLOOKUP($D12,'START LİSTE'!$B$6:$H$1026,4,0))</f>
        <v>T</v>
      </c>
      <c r="G12" s="97">
        <f>IF(ISERROR(VLOOKUP($D12,'YARIŞMA SONUÇ'!$B$6:$H$1140,6,0)),"",VLOOKUP($D12,'YARIŞMA SONUÇ'!$B$6:$H$1140,6,0))</f>
        <v>0.048761574074074075</v>
      </c>
      <c r="H12" s="138">
        <f>IF(ISERROR(SMALL(G12:G14,1)),"-",SMALL(G12:G14,1))</f>
        <v>0.048761574074074075</v>
      </c>
      <c r="I12" s="12"/>
      <c r="AY12" s="33">
        <v>1012</v>
      </c>
    </row>
    <row r="13" spans="1:51" s="13" customFormat="1" ht="15" customHeight="1">
      <c r="A13" s="144">
        <f>IF(AND(C13&lt;&gt;"",B13&lt;&gt;"DQ"),COUNT(B$6:B$106)-(RANK(B13,B$6:B$106)+COUNTIF(B$6:B13,B13))+2,IF(D12&lt;&gt;"",AY14,""))</f>
        <v>4</v>
      </c>
      <c r="B13" s="103">
        <f>IF(D12="","",IF(OR(H12="-:DNF:DNS:DQ",,H13="-",H13="DQ",H13="DNF",H13="DNS"),"DQ",SUM(H12,H13)))</f>
        <v>0.10234953703703704</v>
      </c>
      <c r="C13" s="70" t="str">
        <f>IF(ISERROR(VLOOKUP(D12,'START LİSTE'!$B$6:$H$1026,3,0)),"",VLOOKUP(D12,'START LİSTE'!$B$6:$H$1026,3,0))</f>
        <v>HATAY ANTAKYA BELEDİYE SK.</v>
      </c>
      <c r="D13" s="168">
        <v>74</v>
      </c>
      <c r="E13" s="71" t="str">
        <f>IF(ISERROR(VLOOKUP($D13,'START LİSTE'!$B$6:$H$1026,2,0)),"",VLOOKUP($D13,'START LİSTE'!$B$6:$H$1026,2,0))</f>
        <v>HALİL İBRAHİM ENİÇ</v>
      </c>
      <c r="F13" s="72" t="str">
        <f>IF(ISERROR(VLOOKUP($D13,'START LİSTE'!$B$6:$H$1026,4,0)),"",VLOOKUP($D13,'START LİSTE'!$B$6:$H$1026,4,0))</f>
        <v>T</v>
      </c>
      <c r="G13" s="97">
        <f>IF(ISERROR(VLOOKUP($D13,'YARIŞMA SONUÇ'!$B$6:$H$1140,6,0)),"",VLOOKUP($D13,'YARIŞMA SONUÇ'!$B$6:$H$1140,6,0))</f>
        <v>0.05358796296296297</v>
      </c>
      <c r="H13" s="139">
        <f>IF(ISERROR(SMALL(G12:G14,2)),"-",SMALL(G12:G14,2))</f>
        <v>0.05358796296296297</v>
      </c>
      <c r="I13" s="12"/>
      <c r="AY13" s="33">
        <v>1013</v>
      </c>
    </row>
    <row r="14" spans="1:51" s="13" customFormat="1" ht="15" customHeight="1" thickBot="1">
      <c r="A14" s="145"/>
      <c r="B14" s="104"/>
      <c r="C14" s="73"/>
      <c r="D14" s="170" t="s">
        <v>39</v>
      </c>
      <c r="E14" s="74">
        <f>IF(ISERROR(VLOOKUP($D14,'START LİSTE'!$B$6:$H$1026,2,0)),"",VLOOKUP($D14,'START LİSTE'!$B$6:$H$1026,2,0))</f>
        <v>0</v>
      </c>
      <c r="F14" s="75">
        <f>IF(ISERROR(VLOOKUP($D14,'START LİSTE'!$B$6:$H$1026,4,0)),"",VLOOKUP($D14,'START LİSTE'!$B$6:$H$1026,4,0))</f>
        <v>0</v>
      </c>
      <c r="G14" s="98">
        <f>IF(ISERROR(VLOOKUP($D14,'YARIŞMA SONUÇ'!$B$6:$H$1140,6,0)),"",VLOOKUP($D14,'YARIŞMA SONUÇ'!$B$6:$H$1140,6,0))</f>
      </c>
      <c r="H14" s="140" t="str">
        <f>IF(ISERROR(SMALL(G12:G14,3)),"-",SMALL(G12:G14,3))</f>
        <v>-</v>
      </c>
      <c r="I14" s="12"/>
      <c r="AY14" s="33">
        <v>1014</v>
      </c>
    </row>
    <row r="15" spans="1:51" s="13" customFormat="1" ht="15" customHeight="1">
      <c r="A15" s="143"/>
      <c r="B15" s="102"/>
      <c r="C15" s="66"/>
      <c r="D15" s="167">
        <v>75</v>
      </c>
      <c r="E15" s="67" t="str">
        <f>IF(ISERROR(VLOOKUP($D15,'START LİSTE'!$B$6:$H$1026,2,0)),"",VLOOKUP($D15,'START LİSTE'!$B$6:$H$1026,2,0))</f>
        <v>HÜSEYİN DAĞDELEN</v>
      </c>
      <c r="F15" s="68" t="str">
        <f>IF(ISERROR(VLOOKUP($D15,'START LİSTE'!$B$6:$H$1026,4,0)),"",VLOOKUP($D15,'START LİSTE'!$B$6:$H$1026,4,0))</f>
        <v>T</v>
      </c>
      <c r="G15" s="96">
        <f>IF(ISERROR(VLOOKUP($D15,'YARIŞMA SONUÇ'!$B$6:$H$1140,6,0)),"",VLOOKUP($D15,'YARIŞMA SONUÇ'!$B$6:$H$1140,6,0))</f>
        <v>0.040729166666666664</v>
      </c>
      <c r="H15" s="138">
        <f>IF(ISERROR(SMALL(G15:G17,1)),"-",SMALL(G15:G17,1))</f>
        <v>0.036238425925925924</v>
      </c>
      <c r="I15" s="12"/>
      <c r="AY15" s="33">
        <v>1018</v>
      </c>
    </row>
    <row r="16" spans="1:51" s="13" customFormat="1" ht="15" customHeight="1">
      <c r="A16" s="144">
        <f>IF(AND(C16&lt;&gt;"",B16&lt;&gt;"DQ"),COUNT(B$6:B$106)-(RANK(B16,B$6:B$106)+COUNTIF(B$6:B16,B16))+2,IF(D15&lt;&gt;"",AY17,""))</f>
        <v>1</v>
      </c>
      <c r="B16" s="103">
        <f>IF(D15="","",IF(OR(H15="-:DNF:DNS:DQ",,H16="-",H16="DQ",H16="DNF",H16="DNS"),"DQ",SUM(H15,H16)))</f>
        <v>0.07489583333333333</v>
      </c>
      <c r="C16" s="70" t="str">
        <f>IF(ISERROR(VLOOKUP(D15,'START LİSTE'!$B$6:$H$1026,3,0)),"",VLOOKUP(D15,'START LİSTE'!$B$6:$H$1026,3,0))</f>
        <v>DİYARBAKIR GSİM</v>
      </c>
      <c r="D16" s="168">
        <v>76</v>
      </c>
      <c r="E16" s="71" t="str">
        <f>IF(ISERROR(VLOOKUP($D16,'START LİSTE'!$B$6:$H$1026,2,0)),"",VLOOKUP($D16,'START LİSTE'!$B$6:$H$1026,2,0))</f>
        <v>MEHMET ERDEM</v>
      </c>
      <c r="F16" s="72" t="str">
        <f>IF(ISERROR(VLOOKUP($D16,'START LİSTE'!$B$6:$H$1026,4,0)),"",VLOOKUP($D16,'START LİSTE'!$B$6:$H$1026,4,0))</f>
        <v>T</v>
      </c>
      <c r="G16" s="97">
        <f>IF(ISERROR(VLOOKUP($D16,'YARIŞMA SONUÇ'!$B$6:$H$1140,6,0)),"",VLOOKUP($D16,'YARIŞMA SONUÇ'!$B$6:$H$1140,6,0))</f>
        <v>0.036238425925925924</v>
      </c>
      <c r="H16" s="139">
        <f>IF(ISERROR(SMALL(G15:G17,2)),"-",SMALL(G15:G17,2))</f>
        <v>0.038657407407407404</v>
      </c>
      <c r="I16" s="12"/>
      <c r="AY16" s="33">
        <v>1019</v>
      </c>
    </row>
    <row r="17" spans="1:51" s="13" customFormat="1" ht="15" customHeight="1" thickBot="1">
      <c r="A17" s="145"/>
      <c r="B17" s="104"/>
      <c r="C17" s="73"/>
      <c r="D17" s="169">
        <v>78</v>
      </c>
      <c r="E17" s="74" t="str">
        <f>IF(ISERROR(VLOOKUP($D17,'START LİSTE'!$B$6:$H$1026,2,0)),"",VLOOKUP($D17,'START LİSTE'!$B$6:$H$1026,2,0))</f>
        <v>NESİM KURT</v>
      </c>
      <c r="F17" s="75" t="str">
        <f>IF(ISERROR(VLOOKUP($D17,'START LİSTE'!$B$6:$H$1026,4,0)),"",VLOOKUP($D17,'START LİSTE'!$B$6:$H$1026,4,0))</f>
        <v>T</v>
      </c>
      <c r="G17" s="98">
        <f>IF(ISERROR(VLOOKUP($D17,'YARIŞMA SONUÇ'!$B$6:$H$1140,6,0)),"",VLOOKUP($D17,'YARIŞMA SONUÇ'!$B$6:$H$1140,6,0))</f>
        <v>0.038657407407407404</v>
      </c>
      <c r="H17" s="140">
        <f>IF(ISERROR(SMALL(G15:G17,3)),"-",SMALL(G15:G17,3))</f>
        <v>0.040729166666666664</v>
      </c>
      <c r="I17" s="12"/>
      <c r="AY17" s="33">
        <v>1020</v>
      </c>
    </row>
    <row r="18" spans="1:51" s="13" customFormat="1" ht="15" customHeight="1">
      <c r="A18" s="143"/>
      <c r="B18" s="102"/>
      <c r="C18" s="66"/>
      <c r="D18" s="167"/>
      <c r="E18" s="67">
        <f>IF(ISERROR(VLOOKUP($D18,'START LİSTE'!$B$6:$H$1026,2,0)),"",VLOOKUP($D18,'START LİSTE'!$B$6:$H$1026,2,0))</f>
      </c>
      <c r="F18" s="68">
        <f>IF(ISERROR(VLOOKUP($D18,'START LİSTE'!$B$6:$H$1026,4,0)),"",VLOOKUP($D18,'START LİSTE'!$B$6:$H$1026,4,0))</f>
      </c>
      <c r="G18" s="96">
        <f>IF(ISERROR(VLOOKUP($D18,'YARIŞMA SONUÇ'!$B$6:$H$1140,6,0)),"",VLOOKUP($D18,'YARIŞMA SONUÇ'!$B$6:$H$1140,6,0))</f>
      </c>
      <c r="H18" s="138" t="str">
        <f>IF(ISERROR(SMALL(G18:G20,1)),"-",SMALL(G18:G20,1))</f>
        <v>-</v>
      </c>
      <c r="I18" s="12"/>
      <c r="AY18" s="33">
        <v>1024</v>
      </c>
    </row>
    <row r="19" spans="1:51" s="13" customFormat="1" ht="15" customHeight="1">
      <c r="A19" s="144">
        <f>IF(AND(C19&lt;&gt;"",B19&lt;&gt;"DQ"),COUNT(B$6:B$106)-(RANK(B19,B$6:B$106)+COUNTIF(B$6:B19,B19))+2,IF(D18&lt;&gt;"",AY20,""))</f>
      </c>
      <c r="B19" s="103">
        <f>IF(D18="","",IF(OR(H18="-:DNF:DNS:DQ",,H19="-",H19="DQ",H19="DNF",H19="DNS"),"DQ",SUM(H18,H19)))</f>
      </c>
      <c r="C19" s="70">
        <f>IF(ISERROR(VLOOKUP(D18,'START LİSTE'!$B$6:$H$1026,3,0)),"",VLOOKUP(D18,'START LİSTE'!$B$6:$H$1026,3,0))</f>
      </c>
      <c r="D19" s="168"/>
      <c r="E19" s="71">
        <f>IF(ISERROR(VLOOKUP($D19,'START LİSTE'!$B$6:$H$1026,2,0)),"",VLOOKUP($D19,'START LİSTE'!$B$6:$H$1026,2,0))</f>
      </c>
      <c r="F19" s="72">
        <f>IF(ISERROR(VLOOKUP($D19,'START LİSTE'!$B$6:$H$1026,4,0)),"",VLOOKUP($D19,'START LİSTE'!$B$6:$H$1026,4,0))</f>
      </c>
      <c r="G19" s="97">
        <f>IF(ISERROR(VLOOKUP($D19,'YARIŞMA SONUÇ'!$B$6:$H$1140,6,0)),"",VLOOKUP($D19,'YARIŞMA SONUÇ'!$B$6:$H$1140,6,0))</f>
      </c>
      <c r="H19" s="139" t="str">
        <f>IF(ISERROR(SMALL(G18:G20,2)),"-",SMALL(G18:G20,2))</f>
        <v>-</v>
      </c>
      <c r="I19" s="12"/>
      <c r="AY19" s="33">
        <v>1025</v>
      </c>
    </row>
    <row r="20" spans="1:51" s="13" customFormat="1" ht="15" customHeight="1">
      <c r="A20" s="145"/>
      <c r="B20" s="104"/>
      <c r="C20" s="73"/>
      <c r="D20" s="118"/>
      <c r="E20" s="74">
        <f>IF(ISERROR(VLOOKUP($D20,'START LİSTE'!$B$6:$H$1026,2,0)),"",VLOOKUP($D20,'START LİSTE'!$B$6:$H$1026,2,0))</f>
      </c>
      <c r="F20" s="75">
        <f>IF(ISERROR(VLOOKUP($D20,'START LİSTE'!$B$6:$H$1026,4,0)),"",VLOOKUP($D20,'START LİSTE'!$B$6:$H$1026,4,0))</f>
      </c>
      <c r="G20" s="98">
        <f>IF(ISERROR(VLOOKUP($D20,'YARIŞMA SONUÇ'!$B$6:$H$1140,6,0)),"",VLOOKUP($D20,'YARIŞMA SONUÇ'!$B$6:$H$1140,6,0))</f>
      </c>
      <c r="H20" s="140" t="str">
        <f>IF(ISERROR(SMALL(G18:G20,3)),"-",SMALL(G18:G20,3))</f>
        <v>-</v>
      </c>
      <c r="I20" s="12"/>
      <c r="AY20" s="33">
        <v>1026</v>
      </c>
    </row>
    <row r="21" spans="1:51" s="13" customFormat="1" ht="15" customHeight="1">
      <c r="A21" s="143"/>
      <c r="B21" s="102"/>
      <c r="C21" s="66"/>
      <c r="D21" s="116"/>
      <c r="E21" s="67">
        <f>IF(ISERROR(VLOOKUP($D21,'START LİSTE'!$B$6:$H$1026,2,0)),"",VLOOKUP($D21,'START LİSTE'!$B$6:$H$1026,2,0))</f>
      </c>
      <c r="F21" s="68">
        <f>IF(ISERROR(VLOOKUP($D21,'START LİSTE'!$B$6:$H$1026,4,0)),"",VLOOKUP($D21,'START LİSTE'!$B$6:$H$1026,4,0))</f>
      </c>
      <c r="G21" s="96">
        <f>IF(ISERROR(VLOOKUP($D21,'YARIŞMA SONUÇ'!$B$6:$H$1140,6,0)),"",VLOOKUP($D21,'YARIŞMA SONUÇ'!$B$6:$H$1140,6,0))</f>
      </c>
      <c r="H21" s="138" t="str">
        <f>IF(ISERROR(SMALL(G21:G23,1)),"-",SMALL(G21:G23,1))</f>
        <v>-</v>
      </c>
      <c r="I21" s="12"/>
      <c r="AY21" s="33">
        <v>1030</v>
      </c>
    </row>
    <row r="22" spans="1:51" s="13" customFormat="1" ht="15" customHeight="1">
      <c r="A22" s="144">
        <f>IF(AND(C22&lt;&gt;"",B22&lt;&gt;"DQ"),COUNT(B$6:B$106)-(RANK(B22,B$6:B$106)+COUNTIF(B$6:B22,B22))+2,IF(D21&lt;&gt;"",AY23,""))</f>
      </c>
      <c r="B22" s="103">
        <f>IF(D21="","",IF(OR(H21="-:DNF:DNS:DQ",,H22="-",H22="DQ",H22="DNF",H22="DNS"),"DQ",SUM(H21,H22)))</f>
      </c>
      <c r="C22" s="70">
        <f>IF(ISERROR(VLOOKUP(D21,'START LİSTE'!$B$6:$H$1026,3,0)),"",VLOOKUP(D21,'START LİSTE'!$B$6:$H$1026,3,0))</f>
      </c>
      <c r="D22" s="117"/>
      <c r="E22" s="71">
        <f>IF(ISERROR(VLOOKUP($D22,'START LİSTE'!$B$6:$H$1026,2,0)),"",VLOOKUP($D22,'START LİSTE'!$B$6:$H$1026,2,0))</f>
      </c>
      <c r="F22" s="72">
        <f>IF(ISERROR(VLOOKUP($D22,'START LİSTE'!$B$6:$H$1026,4,0)),"",VLOOKUP($D22,'START LİSTE'!$B$6:$H$1026,4,0))</f>
      </c>
      <c r="G22" s="97">
        <f>IF(ISERROR(VLOOKUP($D22,'YARIŞMA SONUÇ'!$B$6:$H$1140,6,0)),"",VLOOKUP($D22,'YARIŞMA SONUÇ'!$B$6:$H$1140,6,0))</f>
      </c>
      <c r="H22" s="139" t="str">
        <f>IF(ISERROR(SMALL(G21:G23,2)),"-",SMALL(G21:G23,2))</f>
        <v>-</v>
      </c>
      <c r="I22" s="12"/>
      <c r="AY22" s="33">
        <v>1031</v>
      </c>
    </row>
    <row r="23" spans="1:51" s="13" customFormat="1" ht="15" customHeight="1">
      <c r="A23" s="145"/>
      <c r="B23" s="104"/>
      <c r="C23" s="73"/>
      <c r="D23" s="118"/>
      <c r="E23" s="74">
        <f>IF(ISERROR(VLOOKUP($D23,'START LİSTE'!$B$6:$H$1026,2,0)),"",VLOOKUP($D23,'START LİSTE'!$B$6:$H$1026,2,0))</f>
      </c>
      <c r="F23" s="75">
        <f>IF(ISERROR(VLOOKUP($D23,'START LİSTE'!$B$6:$H$1026,4,0)),"",VLOOKUP($D23,'START LİSTE'!$B$6:$H$1026,4,0))</f>
      </c>
      <c r="G23" s="98">
        <f>IF(ISERROR(VLOOKUP($D23,'YARIŞMA SONUÇ'!$B$6:$H$1140,6,0)),"",VLOOKUP($D23,'YARIŞMA SONUÇ'!$B$6:$H$1140,6,0))</f>
      </c>
      <c r="H23" s="140" t="str">
        <f>IF(ISERROR(SMALL(G21:G23,3)),"-",SMALL(G21:G23,3))</f>
        <v>-</v>
      </c>
      <c r="I23" s="12"/>
      <c r="AY23" s="33">
        <v>1032</v>
      </c>
    </row>
    <row r="24" spans="1:51" s="13" customFormat="1" ht="15" customHeight="1">
      <c r="A24" s="143"/>
      <c r="B24" s="102"/>
      <c r="C24" s="66"/>
      <c r="D24" s="116"/>
      <c r="E24" s="67">
        <f>IF(ISERROR(VLOOKUP($D24,'START LİSTE'!$B$6:$H$1026,2,0)),"",VLOOKUP($D24,'START LİSTE'!$B$6:$H$1026,2,0))</f>
      </c>
      <c r="F24" s="68">
        <f>IF(ISERROR(VLOOKUP($D24,'START LİSTE'!$B$6:$H$1026,4,0)),"",VLOOKUP($D24,'START LİSTE'!$B$6:$H$1026,4,0))</f>
      </c>
      <c r="G24" s="96">
        <f>IF(ISERROR(VLOOKUP($D24,'YARIŞMA SONUÇ'!$B$6:$H$1140,6,0)),"",VLOOKUP($D24,'YARIŞMA SONUÇ'!$B$6:$H$1140,6,0))</f>
      </c>
      <c r="H24" s="138" t="str">
        <f>IF(ISERROR(SMALL(G24:G26,1)),"-",SMALL(G24:G26,1))</f>
        <v>-</v>
      </c>
      <c r="I24" s="12"/>
      <c r="AY24" s="33">
        <v>1036</v>
      </c>
    </row>
    <row r="25" spans="1:51" s="13" customFormat="1" ht="15" customHeight="1">
      <c r="A25" s="144">
        <f>IF(AND(C25&lt;&gt;"",B25&lt;&gt;"DQ"),COUNT(B$6:B$106)-(RANK(B25,B$6:B$106)+COUNTIF(B$6:B25,B25))+2,IF(D24&lt;&gt;"",AY26,""))</f>
      </c>
      <c r="B25" s="103">
        <f>IF(D24="","",IF(OR(H24="-:DNF:DNS:DQ",,H25="-",H25="DQ",H25="DNF",H25="DNS"),"DQ",SUM(H24,H25)))</f>
      </c>
      <c r="C25" s="70">
        <f>IF(ISERROR(VLOOKUP(D24,'START LİSTE'!$B$6:$H$1026,3,0)),"",VLOOKUP(D24,'START LİSTE'!$B$6:$H$1026,3,0))</f>
      </c>
      <c r="D25" s="117"/>
      <c r="E25" s="71">
        <f>IF(ISERROR(VLOOKUP($D25,'START LİSTE'!$B$6:$H$1026,2,0)),"",VLOOKUP($D25,'START LİSTE'!$B$6:$H$1026,2,0))</f>
      </c>
      <c r="F25" s="72">
        <f>IF(ISERROR(VLOOKUP($D25,'START LİSTE'!$B$6:$H$1026,4,0)),"",VLOOKUP($D25,'START LİSTE'!$B$6:$H$1026,4,0))</f>
      </c>
      <c r="G25" s="97">
        <f>IF(ISERROR(VLOOKUP($D25,'YARIŞMA SONUÇ'!$B$6:$H$1140,6,0)),"",VLOOKUP($D25,'YARIŞMA SONUÇ'!$B$6:$H$1140,6,0))</f>
      </c>
      <c r="H25" s="139" t="str">
        <f>IF(ISERROR(SMALL(G24:G26,2)),"-",SMALL(G24:G26,2))</f>
        <v>-</v>
      </c>
      <c r="I25" s="12"/>
      <c r="AY25" s="33">
        <v>1037</v>
      </c>
    </row>
    <row r="26" spans="1:51" s="13" customFormat="1" ht="15" customHeight="1">
      <c r="A26" s="145"/>
      <c r="B26" s="104"/>
      <c r="C26" s="73"/>
      <c r="D26" s="118"/>
      <c r="E26" s="74">
        <f>IF(ISERROR(VLOOKUP($D26,'START LİSTE'!$B$6:$H$1026,2,0)),"",VLOOKUP($D26,'START LİSTE'!$B$6:$H$1026,2,0))</f>
      </c>
      <c r="F26" s="75">
        <f>IF(ISERROR(VLOOKUP($D26,'START LİSTE'!$B$6:$H$1026,4,0)),"",VLOOKUP($D26,'START LİSTE'!$B$6:$H$1026,4,0))</f>
      </c>
      <c r="G26" s="98">
        <f>IF(ISERROR(VLOOKUP($D26,'YARIŞMA SONUÇ'!$B$6:$H$1140,6,0)),"",VLOOKUP($D26,'YARIŞMA SONUÇ'!$B$6:$H$1140,6,0))</f>
      </c>
      <c r="H26" s="140" t="str">
        <f>IF(ISERROR(SMALL(G24:G26,3)),"-",SMALL(G24:G26,3))</f>
        <v>-</v>
      </c>
      <c r="I26" s="12"/>
      <c r="AY26" s="33">
        <v>1038</v>
      </c>
    </row>
    <row r="27" spans="1:51" s="13" customFormat="1" ht="15" customHeight="1">
      <c r="A27" s="143"/>
      <c r="B27" s="102"/>
      <c r="C27" s="66"/>
      <c r="D27" s="116"/>
      <c r="E27" s="67">
        <f>IF(ISERROR(VLOOKUP($D27,'START LİSTE'!$B$6:$H$1026,2,0)),"",VLOOKUP($D27,'START LİSTE'!$B$6:$H$1026,2,0))</f>
      </c>
      <c r="F27" s="68">
        <f>IF(ISERROR(VLOOKUP($D27,'START LİSTE'!$B$6:$H$1026,4,0)),"",VLOOKUP($D27,'START LİSTE'!$B$6:$H$1026,4,0))</f>
      </c>
      <c r="G27" s="96">
        <f>IF(ISERROR(VLOOKUP($D27,'YARIŞMA SONUÇ'!$B$6:$H$1140,6,0)),"",VLOOKUP($D27,'YARIŞMA SONUÇ'!$B$6:$H$1140,6,0))</f>
      </c>
      <c r="H27" s="138" t="str">
        <f>IF(ISERROR(SMALL(G27:G29,1)),"-",SMALL(G27:G29,1))</f>
        <v>-</v>
      </c>
      <c r="I27" s="12"/>
      <c r="AY27" s="33">
        <v>1042</v>
      </c>
    </row>
    <row r="28" spans="1:51" s="13" customFormat="1" ht="15" customHeight="1">
      <c r="A28" s="144">
        <f>IF(AND(C28&lt;&gt;"",B28&lt;&gt;"DQ"),COUNT(B$6:B$106)-(RANK(B28,B$6:B$106)+COUNTIF(B$6:B28,B28))+2,IF(D27&lt;&gt;"",AY29,""))</f>
      </c>
      <c r="B28" s="103">
        <f>IF(D27="","",IF(OR(H27="-:DNF:DNS:DQ",,H28="-",H28="DQ",H28="DNF",H28="DNS"),"DQ",SUM(H27,H28)))</f>
      </c>
      <c r="C28" s="70">
        <f>IF(ISERROR(VLOOKUP(D27,'START LİSTE'!$B$6:$H$1026,3,0)),"",VLOOKUP(D27,'START LİSTE'!$B$6:$H$1026,3,0))</f>
      </c>
      <c r="D28" s="117"/>
      <c r="E28" s="71">
        <f>IF(ISERROR(VLOOKUP($D28,'START LİSTE'!$B$6:$H$1026,2,0)),"",VLOOKUP($D28,'START LİSTE'!$B$6:$H$1026,2,0))</f>
      </c>
      <c r="F28" s="72">
        <f>IF(ISERROR(VLOOKUP($D28,'START LİSTE'!$B$6:$H$1026,4,0)),"",VLOOKUP($D28,'START LİSTE'!$B$6:$H$1026,4,0))</f>
      </c>
      <c r="G28" s="97">
        <f>IF(ISERROR(VLOOKUP($D28,'YARIŞMA SONUÇ'!$B$6:$H$1140,6,0)),"",VLOOKUP($D28,'YARIŞMA SONUÇ'!$B$6:$H$1140,6,0))</f>
      </c>
      <c r="H28" s="139" t="str">
        <f>IF(ISERROR(SMALL(G27:G29,2)),"-",SMALL(G27:G29,2))</f>
        <v>-</v>
      </c>
      <c r="I28" s="12"/>
      <c r="AY28" s="33">
        <v>1043</v>
      </c>
    </row>
    <row r="29" spans="1:51" s="13" customFormat="1" ht="15" customHeight="1">
      <c r="A29" s="145"/>
      <c r="B29" s="104"/>
      <c r="C29" s="73"/>
      <c r="D29" s="118"/>
      <c r="E29" s="74">
        <f>IF(ISERROR(VLOOKUP($D29,'START LİSTE'!$B$6:$H$1026,2,0)),"",VLOOKUP($D29,'START LİSTE'!$B$6:$H$1026,2,0))</f>
      </c>
      <c r="F29" s="75">
        <f>IF(ISERROR(VLOOKUP($D29,'START LİSTE'!$B$6:$H$1026,4,0)),"",VLOOKUP($D29,'START LİSTE'!$B$6:$H$1026,4,0))</f>
      </c>
      <c r="G29" s="98">
        <f>IF(ISERROR(VLOOKUP($D29,'YARIŞMA SONUÇ'!$B$6:$H$1140,6,0)),"",VLOOKUP($D29,'YARIŞMA SONUÇ'!$B$6:$H$1140,6,0))</f>
      </c>
      <c r="H29" s="140" t="str">
        <f>IF(ISERROR(SMALL(G27:G29,3)),"-",SMALL(G27:G29,3))</f>
        <v>-</v>
      </c>
      <c r="I29" s="12"/>
      <c r="AY29" s="33">
        <v>1044</v>
      </c>
    </row>
    <row r="30" spans="1:51" s="13" customFormat="1" ht="15" customHeight="1">
      <c r="A30" s="143"/>
      <c r="B30" s="102"/>
      <c r="C30" s="66"/>
      <c r="D30" s="116"/>
      <c r="E30" s="67">
        <f>IF(ISERROR(VLOOKUP($D30,'START LİSTE'!$B$6:$H$1026,2,0)),"",VLOOKUP($D30,'START LİSTE'!$B$6:$H$1026,2,0))</f>
      </c>
      <c r="F30" s="68">
        <f>IF(ISERROR(VLOOKUP($D30,'START LİSTE'!$B$6:$H$1026,4,0)),"",VLOOKUP($D30,'START LİSTE'!$B$6:$H$1026,4,0))</f>
      </c>
      <c r="G30" s="96">
        <f>IF(ISERROR(VLOOKUP($D30,'YARIŞMA SONUÇ'!$B$6:$H$1140,6,0)),"",VLOOKUP($D30,'YARIŞMA SONUÇ'!$B$6:$H$1140,6,0))</f>
      </c>
      <c r="H30" s="138" t="str">
        <f>IF(ISERROR(SMALL(G30:G32,1)),"-",SMALL(G30:G32,1))</f>
        <v>-</v>
      </c>
      <c r="I30" s="12"/>
      <c r="AY30" s="33">
        <v>1048</v>
      </c>
    </row>
    <row r="31" spans="1:51" s="13" customFormat="1" ht="15" customHeight="1">
      <c r="A31" s="144">
        <f>IF(AND(C31&lt;&gt;"",B31&lt;&gt;"DQ"),COUNT(B$6:B$106)-(RANK(B31,B$6:B$106)+COUNTIF(B$6:B31,B31))+2,IF(D30&lt;&gt;"",AY32,""))</f>
      </c>
      <c r="B31" s="103">
        <f>IF(D30="","",IF(OR(H30="-:DNF:DNS:DQ",,H31="-",H31="DQ",H31="DNF",H31="DNS"),"DQ",SUM(H30,H31)))</f>
      </c>
      <c r="C31" s="70">
        <f>IF(ISERROR(VLOOKUP(D30,'START LİSTE'!$B$6:$H$1026,3,0)),"",VLOOKUP(D30,'START LİSTE'!$B$6:$H$1026,3,0))</f>
      </c>
      <c r="D31" s="117"/>
      <c r="E31" s="71">
        <f>IF(ISERROR(VLOOKUP($D31,'START LİSTE'!$B$6:$H$1026,2,0)),"",VLOOKUP($D31,'START LİSTE'!$B$6:$H$1026,2,0))</f>
      </c>
      <c r="F31" s="72">
        <f>IF(ISERROR(VLOOKUP($D31,'START LİSTE'!$B$6:$H$1026,4,0)),"",VLOOKUP($D31,'START LİSTE'!$B$6:$H$1026,4,0))</f>
      </c>
      <c r="G31" s="97">
        <f>IF(ISERROR(VLOOKUP($D31,'YARIŞMA SONUÇ'!$B$6:$H$1140,6,0)),"",VLOOKUP($D31,'YARIŞMA SONUÇ'!$B$6:$H$1140,6,0))</f>
      </c>
      <c r="H31" s="139" t="str">
        <f>IF(ISERROR(SMALL(G30:G32,2)),"-",SMALL(G30:G32,2))</f>
        <v>-</v>
      </c>
      <c r="I31" s="12"/>
      <c r="AY31" s="33">
        <v>1049</v>
      </c>
    </row>
    <row r="32" spans="1:51" s="13" customFormat="1" ht="15" customHeight="1">
      <c r="A32" s="145"/>
      <c r="B32" s="104"/>
      <c r="C32" s="73"/>
      <c r="D32" s="118"/>
      <c r="E32" s="74">
        <f>IF(ISERROR(VLOOKUP($D32,'START LİSTE'!$B$6:$H$1026,2,0)),"",VLOOKUP($D32,'START LİSTE'!$B$6:$H$1026,2,0))</f>
      </c>
      <c r="F32" s="75">
        <f>IF(ISERROR(VLOOKUP($D32,'START LİSTE'!$B$6:$H$1026,4,0)),"",VLOOKUP($D32,'START LİSTE'!$B$6:$H$1026,4,0))</f>
      </c>
      <c r="G32" s="98">
        <f>IF(ISERROR(VLOOKUP($D32,'YARIŞMA SONUÇ'!$B$6:$H$1140,6,0)),"",VLOOKUP($D32,'YARIŞMA SONUÇ'!$B$6:$H$1140,6,0))</f>
      </c>
      <c r="H32" s="140" t="str">
        <f>IF(ISERROR(SMALL(G30:G32,3)),"-",SMALL(G30:G32,3))</f>
        <v>-</v>
      </c>
      <c r="I32" s="12"/>
      <c r="AY32" s="33">
        <v>1050</v>
      </c>
    </row>
    <row r="33" spans="1:51" s="13" customFormat="1" ht="15" customHeight="1">
      <c r="A33" s="143"/>
      <c r="B33" s="102"/>
      <c r="C33" s="66"/>
      <c r="D33" s="116"/>
      <c r="E33" s="67">
        <f>IF(ISERROR(VLOOKUP($D33,'START LİSTE'!$B$6:$H$1026,2,0)),"",VLOOKUP($D33,'START LİSTE'!$B$6:$H$1026,2,0))</f>
      </c>
      <c r="F33" s="68">
        <f>IF(ISERROR(VLOOKUP($D33,'START LİSTE'!$B$6:$H$1026,4,0)),"",VLOOKUP($D33,'START LİSTE'!$B$6:$H$1026,4,0))</f>
      </c>
      <c r="G33" s="96">
        <f>IF(ISERROR(VLOOKUP($D33,'YARIŞMA SONUÇ'!$B$6:$H$1140,6,0)),"",VLOOKUP($D33,'YARIŞMA SONUÇ'!$B$6:$H$1140,6,0))</f>
      </c>
      <c r="H33" s="138" t="str">
        <f>IF(ISERROR(SMALL(G33:G35,1)),"-",SMALL(G33:G35,1))</f>
        <v>-</v>
      </c>
      <c r="I33" s="12"/>
      <c r="AY33" s="33">
        <v>1054</v>
      </c>
    </row>
    <row r="34" spans="1:51" s="13" customFormat="1" ht="15" customHeight="1">
      <c r="A34" s="144">
        <f>IF(AND(C34&lt;&gt;"",B34&lt;&gt;"DQ"),COUNT(B$6:B$106)-(RANK(B34,B$6:B$106)+COUNTIF(B$6:B34,B34))+2,IF(D33&lt;&gt;"",AY35,""))</f>
      </c>
      <c r="B34" s="103">
        <f>IF(D33="","",IF(OR(H33="-:DNF:DNS:DQ",,H34="-",H34="DQ",H34="DNF",H34="DNS"),"DQ",SUM(H33,H34)))</f>
      </c>
      <c r="C34" s="70">
        <f>IF(ISERROR(VLOOKUP(D33,'START LİSTE'!$B$6:$H$1026,3,0)),"",VLOOKUP(D33,'START LİSTE'!$B$6:$H$1026,3,0))</f>
      </c>
      <c r="D34" s="117"/>
      <c r="E34" s="71">
        <f>IF(ISERROR(VLOOKUP($D34,'START LİSTE'!$B$6:$H$1026,2,0)),"",VLOOKUP($D34,'START LİSTE'!$B$6:$H$1026,2,0))</f>
      </c>
      <c r="F34" s="72">
        <f>IF(ISERROR(VLOOKUP($D34,'START LİSTE'!$B$6:$H$1026,4,0)),"",VLOOKUP($D34,'START LİSTE'!$B$6:$H$1026,4,0))</f>
      </c>
      <c r="G34" s="97">
        <f>IF(ISERROR(VLOOKUP($D34,'YARIŞMA SONUÇ'!$B$6:$H$1140,6,0)),"",VLOOKUP($D34,'YARIŞMA SONUÇ'!$B$6:$H$1140,6,0))</f>
      </c>
      <c r="H34" s="139" t="str">
        <f>IF(ISERROR(SMALL(G33:G35,2)),"-",SMALL(G33:G35,2))</f>
        <v>-</v>
      </c>
      <c r="I34" s="12"/>
      <c r="AY34" s="33">
        <v>1055</v>
      </c>
    </row>
    <row r="35" spans="1:51" s="13" customFormat="1" ht="15" customHeight="1">
      <c r="A35" s="145"/>
      <c r="B35" s="104"/>
      <c r="C35" s="73"/>
      <c r="D35" s="118"/>
      <c r="E35" s="74">
        <f>IF(ISERROR(VLOOKUP($D35,'START LİSTE'!$B$6:$H$1026,2,0)),"",VLOOKUP($D35,'START LİSTE'!$B$6:$H$1026,2,0))</f>
      </c>
      <c r="F35" s="75">
        <f>IF(ISERROR(VLOOKUP($D35,'START LİSTE'!$B$6:$H$1026,4,0)),"",VLOOKUP($D35,'START LİSTE'!$B$6:$H$1026,4,0))</f>
      </c>
      <c r="G35" s="98">
        <f>IF(ISERROR(VLOOKUP($D35,'YARIŞMA SONUÇ'!$B$6:$H$1140,6,0)),"",VLOOKUP($D35,'YARIŞMA SONUÇ'!$B$6:$H$1140,6,0))</f>
      </c>
      <c r="H35" s="140" t="str">
        <f>IF(ISERROR(SMALL(G33:G35,3)),"-",SMALL(G33:G35,3))</f>
        <v>-</v>
      </c>
      <c r="I35" s="12"/>
      <c r="AY35" s="33">
        <v>1056</v>
      </c>
    </row>
    <row r="36" spans="1:51" s="13" customFormat="1" ht="15" customHeight="1">
      <c r="A36" s="143"/>
      <c r="B36" s="102"/>
      <c r="C36" s="66"/>
      <c r="D36" s="116"/>
      <c r="E36" s="67">
        <f>IF(ISERROR(VLOOKUP($D36,'START LİSTE'!$B$6:$H$1026,2,0)),"",VLOOKUP($D36,'START LİSTE'!$B$6:$H$1026,2,0))</f>
      </c>
      <c r="F36" s="68">
        <f>IF(ISERROR(VLOOKUP($D36,'START LİSTE'!$B$6:$H$1026,4,0)),"",VLOOKUP($D36,'START LİSTE'!$B$6:$H$1026,4,0))</f>
      </c>
      <c r="G36" s="96">
        <f>IF(ISERROR(VLOOKUP($D36,'YARIŞMA SONUÇ'!$B$6:$H$1140,6,0)),"",VLOOKUP($D36,'YARIŞMA SONUÇ'!$B$6:$H$1140,6,0))</f>
      </c>
      <c r="H36" s="138" t="str">
        <f>IF(ISERROR(SMALL(G36:G38,1)),"-",SMALL(G36:G38,1))</f>
        <v>-</v>
      </c>
      <c r="I36" s="12"/>
      <c r="AY36" s="33">
        <v>1060</v>
      </c>
    </row>
    <row r="37" spans="1:51" s="13" customFormat="1" ht="15" customHeight="1">
      <c r="A37" s="144">
        <f>IF(AND(C37&lt;&gt;"",B37&lt;&gt;"DQ"),COUNT(B$6:B$106)-(RANK(B37,B$6:B$106)+COUNTIF(B$6:B37,B37))+2,IF(D36&lt;&gt;"",AY38,""))</f>
      </c>
      <c r="B37" s="103">
        <f>IF(D36="","",IF(OR(H36="-:DNF:DNS:DQ",,H37="-",H37="DQ",H37="DNF",H37="DNS"),"DQ",SUM(H36,H37)))</f>
      </c>
      <c r="C37" s="70">
        <f>IF(ISERROR(VLOOKUP(D36,'START LİSTE'!$B$6:$H$1026,3,0)),"",VLOOKUP(D36,'START LİSTE'!$B$6:$H$1026,3,0))</f>
      </c>
      <c r="D37" s="117"/>
      <c r="E37" s="71">
        <f>IF(ISERROR(VLOOKUP($D37,'START LİSTE'!$B$6:$H$1026,2,0)),"",VLOOKUP($D37,'START LİSTE'!$B$6:$H$1026,2,0))</f>
      </c>
      <c r="F37" s="72">
        <f>IF(ISERROR(VLOOKUP($D37,'START LİSTE'!$B$6:$H$1026,4,0)),"",VLOOKUP($D37,'START LİSTE'!$B$6:$H$1026,4,0))</f>
      </c>
      <c r="G37" s="97">
        <f>IF(ISERROR(VLOOKUP($D37,'YARIŞMA SONUÇ'!$B$6:$H$1140,6,0)),"",VLOOKUP($D37,'YARIŞMA SONUÇ'!$B$6:$H$1140,6,0))</f>
      </c>
      <c r="H37" s="139" t="str">
        <f>IF(ISERROR(SMALL(G36:G38,2)),"-",SMALL(G36:G38,2))</f>
        <v>-</v>
      </c>
      <c r="I37" s="12"/>
      <c r="AY37" s="33">
        <v>1061</v>
      </c>
    </row>
    <row r="38" spans="1:51" s="13" customFormat="1" ht="15" customHeight="1">
      <c r="A38" s="145"/>
      <c r="B38" s="104"/>
      <c r="C38" s="73"/>
      <c r="D38" s="118"/>
      <c r="E38" s="74">
        <f>IF(ISERROR(VLOOKUP($D38,'START LİSTE'!$B$6:$H$1026,2,0)),"",VLOOKUP($D38,'START LİSTE'!$B$6:$H$1026,2,0))</f>
      </c>
      <c r="F38" s="75">
        <f>IF(ISERROR(VLOOKUP($D38,'START LİSTE'!$B$6:$H$1026,4,0)),"",VLOOKUP($D38,'START LİSTE'!$B$6:$H$1026,4,0))</f>
      </c>
      <c r="G38" s="98">
        <f>IF(ISERROR(VLOOKUP($D38,'YARIŞMA SONUÇ'!$B$6:$H$1140,6,0)),"",VLOOKUP($D38,'YARIŞMA SONUÇ'!$B$6:$H$1140,6,0))</f>
      </c>
      <c r="H38" s="140" t="str">
        <f>IF(ISERROR(SMALL(G36:G38,3)),"-",SMALL(G36:G38,3))</f>
        <v>-</v>
      </c>
      <c r="I38" s="12"/>
      <c r="AY38" s="33">
        <v>1062</v>
      </c>
    </row>
    <row r="39" spans="1:51" s="13" customFormat="1" ht="15" customHeight="1">
      <c r="A39" s="143"/>
      <c r="B39" s="102"/>
      <c r="C39" s="66"/>
      <c r="D39" s="116"/>
      <c r="E39" s="67">
        <f>IF(ISERROR(VLOOKUP($D39,'START LİSTE'!$B$6:$H$1026,2,0)),"",VLOOKUP($D39,'START LİSTE'!$B$6:$H$1026,2,0))</f>
      </c>
      <c r="F39" s="68">
        <f>IF(ISERROR(VLOOKUP($D39,'START LİSTE'!$B$6:$H$1026,4,0)),"",VLOOKUP($D39,'START LİSTE'!$B$6:$H$1026,4,0))</f>
      </c>
      <c r="G39" s="96">
        <f>IF(ISERROR(VLOOKUP($D39,'YARIŞMA SONUÇ'!$B$6:$H$1140,6,0)),"",VLOOKUP($D39,'YARIŞMA SONUÇ'!$B$6:$H$1140,6,0))</f>
      </c>
      <c r="H39" s="138" t="str">
        <f>IF(ISERROR(SMALL(G39:G41,1)),"-",SMALL(G39:G41,1))</f>
        <v>-</v>
      </c>
      <c r="I39" s="12"/>
      <c r="AY39" s="33">
        <v>1066</v>
      </c>
    </row>
    <row r="40" spans="1:51" s="13" customFormat="1" ht="15" customHeight="1">
      <c r="A40" s="144">
        <f>IF(AND(C40&lt;&gt;"",B40&lt;&gt;"DQ"),COUNT(B$6:B$106)-(RANK(B40,B$6:B$106)+COUNTIF(B$6:B40,B40))+2,IF(D39&lt;&gt;"",AY41,""))</f>
      </c>
      <c r="B40" s="103">
        <f>IF(D39="","",IF(OR(H39="-:DNF:DNS:DQ",,H40="-",H40="DQ",H40="DNF",H40="DNS"),"DQ",SUM(H39,H40)))</f>
      </c>
      <c r="C40" s="70">
        <f>IF(ISERROR(VLOOKUP(D39,'START LİSTE'!$B$6:$H$1026,3,0)),"",VLOOKUP(D39,'START LİSTE'!$B$6:$H$1026,3,0))</f>
      </c>
      <c r="D40" s="117"/>
      <c r="E40" s="71">
        <f>IF(ISERROR(VLOOKUP($D40,'START LİSTE'!$B$6:$H$1026,2,0)),"",VLOOKUP($D40,'START LİSTE'!$B$6:$H$1026,2,0))</f>
      </c>
      <c r="F40" s="72">
        <f>IF(ISERROR(VLOOKUP($D40,'START LİSTE'!$B$6:$H$1026,4,0)),"",VLOOKUP($D40,'START LİSTE'!$B$6:$H$1026,4,0))</f>
      </c>
      <c r="G40" s="97">
        <f>IF(ISERROR(VLOOKUP($D40,'YARIŞMA SONUÇ'!$B$6:$H$1140,6,0)),"",VLOOKUP($D40,'YARIŞMA SONUÇ'!$B$6:$H$1140,6,0))</f>
      </c>
      <c r="H40" s="139" t="str">
        <f>IF(ISERROR(SMALL(G39:G41,2)),"-",SMALL(G39:G41,2))</f>
        <v>-</v>
      </c>
      <c r="I40" s="12"/>
      <c r="AY40" s="33">
        <v>1067</v>
      </c>
    </row>
    <row r="41" spans="1:51" s="13" customFormat="1" ht="15" customHeight="1">
      <c r="A41" s="145"/>
      <c r="B41" s="104"/>
      <c r="C41" s="73"/>
      <c r="D41" s="118"/>
      <c r="E41" s="74">
        <f>IF(ISERROR(VLOOKUP($D41,'START LİSTE'!$B$6:$H$1026,2,0)),"",VLOOKUP($D41,'START LİSTE'!$B$6:$H$1026,2,0))</f>
      </c>
      <c r="F41" s="75">
        <f>IF(ISERROR(VLOOKUP($D41,'START LİSTE'!$B$6:$H$1026,4,0)),"",VLOOKUP($D41,'START LİSTE'!$B$6:$H$1026,4,0))</f>
      </c>
      <c r="G41" s="98">
        <f>IF(ISERROR(VLOOKUP($D41,'YARIŞMA SONUÇ'!$B$6:$H$1140,6,0)),"",VLOOKUP($D41,'YARIŞMA SONUÇ'!$B$6:$H$1140,6,0))</f>
      </c>
      <c r="H41" s="140" t="str">
        <f>IF(ISERROR(SMALL(G39:G41,3)),"-",SMALL(G39:G41,3))</f>
        <v>-</v>
      </c>
      <c r="I41" s="12"/>
      <c r="AY41" s="33">
        <v>1068</v>
      </c>
    </row>
    <row r="42" spans="1:51" s="13" customFormat="1" ht="15" customHeight="1">
      <c r="A42" s="143"/>
      <c r="B42" s="102"/>
      <c r="C42" s="66"/>
      <c r="D42" s="116"/>
      <c r="E42" s="67">
        <f>IF(ISERROR(VLOOKUP($D42,'START LİSTE'!$B$6:$H$1026,2,0)),"",VLOOKUP($D42,'START LİSTE'!$B$6:$H$1026,2,0))</f>
      </c>
      <c r="F42" s="68">
        <f>IF(ISERROR(VLOOKUP($D42,'START LİSTE'!$B$6:$H$1026,4,0)),"",VLOOKUP($D42,'START LİSTE'!$B$6:$H$1026,4,0))</f>
      </c>
      <c r="G42" s="96">
        <f>IF(ISERROR(VLOOKUP($D42,'YARIŞMA SONUÇ'!$B$6:$H$1140,6,0)),"",VLOOKUP($D42,'YARIŞMA SONUÇ'!$B$6:$H$1140,6,0))</f>
      </c>
      <c r="H42" s="138" t="str">
        <f>IF(ISERROR(SMALL(G42:G44,1)),"-",SMALL(G42:G44,1))</f>
        <v>-</v>
      </c>
      <c r="I42" s="12"/>
      <c r="AY42" s="33">
        <v>1072</v>
      </c>
    </row>
    <row r="43" spans="1:51" s="13" customFormat="1" ht="15" customHeight="1">
      <c r="A43" s="144">
        <f>IF(AND(C43&lt;&gt;"",B43&lt;&gt;"DQ"),COUNT(B$6:B$106)-(RANK(B43,B$6:B$106)+COUNTIF(B$6:B43,B43))+2,IF(D42&lt;&gt;"",AY44,""))</f>
      </c>
      <c r="B43" s="103">
        <f>IF(D42="","",IF(OR(H42="-:DNF:DNS:DQ",,H43="-",H43="DQ",H43="DNF",H43="DNS"),"DQ",SUM(H42,H43)))</f>
      </c>
      <c r="C43" s="70">
        <f>IF(ISERROR(VLOOKUP(D42,'START LİSTE'!$B$6:$H$1026,3,0)),"",VLOOKUP(D42,'START LİSTE'!$B$6:$H$1026,3,0))</f>
      </c>
      <c r="D43" s="117"/>
      <c r="E43" s="71">
        <f>IF(ISERROR(VLOOKUP($D43,'START LİSTE'!$B$6:$H$1026,2,0)),"",VLOOKUP($D43,'START LİSTE'!$B$6:$H$1026,2,0))</f>
      </c>
      <c r="F43" s="72">
        <f>IF(ISERROR(VLOOKUP($D43,'START LİSTE'!$B$6:$H$1026,4,0)),"",VLOOKUP($D43,'START LİSTE'!$B$6:$H$1026,4,0))</f>
      </c>
      <c r="G43" s="97">
        <f>IF(ISERROR(VLOOKUP($D43,'YARIŞMA SONUÇ'!$B$6:$H$1140,6,0)),"",VLOOKUP($D43,'YARIŞMA SONUÇ'!$B$6:$H$1140,6,0))</f>
      </c>
      <c r="H43" s="139" t="str">
        <f>IF(ISERROR(SMALL(G42:G44,2)),"-",SMALL(G42:G44,2))</f>
        <v>-</v>
      </c>
      <c r="I43" s="12"/>
      <c r="AY43" s="33">
        <v>1073</v>
      </c>
    </row>
    <row r="44" spans="1:51" s="13" customFormat="1" ht="15" customHeight="1">
      <c r="A44" s="145"/>
      <c r="B44" s="104"/>
      <c r="C44" s="73"/>
      <c r="D44" s="118"/>
      <c r="E44" s="74">
        <f>IF(ISERROR(VLOOKUP($D44,'START LİSTE'!$B$6:$H$1026,2,0)),"",VLOOKUP($D44,'START LİSTE'!$B$6:$H$1026,2,0))</f>
      </c>
      <c r="F44" s="75">
        <f>IF(ISERROR(VLOOKUP($D44,'START LİSTE'!$B$6:$H$1026,4,0)),"",VLOOKUP($D44,'START LİSTE'!$B$6:$H$1026,4,0))</f>
      </c>
      <c r="G44" s="98">
        <f>IF(ISERROR(VLOOKUP($D44,'YARIŞMA SONUÇ'!$B$6:$H$1140,6,0)),"",VLOOKUP($D44,'YARIŞMA SONUÇ'!$B$6:$H$1140,6,0))</f>
      </c>
      <c r="H44" s="140" t="str">
        <f>IF(ISERROR(SMALL(G42:G44,3)),"-",SMALL(G42:G44,3))</f>
        <v>-</v>
      </c>
      <c r="I44" s="12"/>
      <c r="AY44" s="33">
        <v>1074</v>
      </c>
    </row>
    <row r="45" spans="1:51" s="13" customFormat="1" ht="15" customHeight="1">
      <c r="A45" s="143"/>
      <c r="B45" s="102"/>
      <c r="C45" s="66"/>
      <c r="D45" s="116"/>
      <c r="E45" s="67">
        <f>IF(ISERROR(VLOOKUP($D45,'START LİSTE'!$B$6:$H$1026,2,0)),"",VLOOKUP($D45,'START LİSTE'!$B$6:$H$1026,2,0))</f>
      </c>
      <c r="F45" s="68">
        <f>IF(ISERROR(VLOOKUP($D45,'START LİSTE'!$B$6:$H$1026,4,0)),"",VLOOKUP($D45,'START LİSTE'!$B$6:$H$1026,4,0))</f>
      </c>
      <c r="G45" s="96">
        <f>IF(ISERROR(VLOOKUP($D45,'YARIŞMA SONUÇ'!$B$6:$H$1140,6,0)),"",VLOOKUP($D45,'YARIŞMA SONUÇ'!$B$6:$H$1140,6,0))</f>
      </c>
      <c r="H45" s="138" t="str">
        <f>IF(ISERROR(SMALL(G45:G47,1)),"-",SMALL(G45:G47,1))</f>
        <v>-</v>
      </c>
      <c r="I45" s="12"/>
      <c r="AY45" s="33">
        <v>1078</v>
      </c>
    </row>
    <row r="46" spans="1:51" s="13" customFormat="1" ht="15" customHeight="1">
      <c r="A46" s="144">
        <f>IF(AND(C46&lt;&gt;"",B46&lt;&gt;"DQ"),COUNT(B$6:B$106)-(RANK(B46,B$6:B$106)+COUNTIF(B$6:B46,B46))+2,IF(D45&lt;&gt;"",AY47,""))</f>
      </c>
      <c r="B46" s="103">
        <f>IF(D45="","",IF(OR(H45="-:DNF:DNS:DQ",,H46="-",H46="DQ",H46="DNF",H46="DNS"),"DQ",SUM(H45,H46)))</f>
      </c>
      <c r="C46" s="70">
        <f>IF(ISERROR(VLOOKUP(D45,'START LİSTE'!$B$6:$H$1026,3,0)),"",VLOOKUP(D45,'START LİSTE'!$B$6:$H$1026,3,0))</f>
      </c>
      <c r="D46" s="117"/>
      <c r="E46" s="71">
        <f>IF(ISERROR(VLOOKUP($D46,'START LİSTE'!$B$6:$H$1026,2,0)),"",VLOOKUP($D46,'START LİSTE'!$B$6:$H$1026,2,0))</f>
      </c>
      <c r="F46" s="72">
        <f>IF(ISERROR(VLOOKUP($D46,'START LİSTE'!$B$6:$H$1026,4,0)),"",VLOOKUP($D46,'START LİSTE'!$B$6:$H$1026,4,0))</f>
      </c>
      <c r="G46" s="97">
        <f>IF(ISERROR(VLOOKUP($D46,'YARIŞMA SONUÇ'!$B$6:$H$1140,6,0)),"",VLOOKUP($D46,'YARIŞMA SONUÇ'!$B$6:$H$1140,6,0))</f>
      </c>
      <c r="H46" s="139" t="str">
        <f>IF(ISERROR(SMALL(G45:G47,2)),"-",SMALL(G45:G47,2))</f>
        <v>-</v>
      </c>
      <c r="I46" s="12"/>
      <c r="AY46" s="33">
        <v>1079</v>
      </c>
    </row>
    <row r="47" spans="1:51" s="13" customFormat="1" ht="15" customHeight="1">
      <c r="A47" s="145"/>
      <c r="B47" s="104"/>
      <c r="C47" s="73"/>
      <c r="D47" s="118"/>
      <c r="E47" s="74">
        <f>IF(ISERROR(VLOOKUP($D47,'START LİSTE'!$B$6:$H$1026,2,0)),"",VLOOKUP($D47,'START LİSTE'!$B$6:$H$1026,2,0))</f>
      </c>
      <c r="F47" s="75">
        <f>IF(ISERROR(VLOOKUP($D47,'START LİSTE'!$B$6:$H$1026,4,0)),"",VLOOKUP($D47,'START LİSTE'!$B$6:$H$1026,4,0))</f>
      </c>
      <c r="G47" s="98">
        <f>IF(ISERROR(VLOOKUP($D47,'YARIŞMA SONUÇ'!$B$6:$H$1140,6,0)),"",VLOOKUP($D47,'YARIŞMA SONUÇ'!$B$6:$H$1140,6,0))</f>
      </c>
      <c r="H47" s="140" t="str">
        <f>IF(ISERROR(SMALL(G45:G47,3)),"-",SMALL(G45:G47,3))</f>
        <v>-</v>
      </c>
      <c r="I47" s="12"/>
      <c r="AY47" s="33">
        <v>1080</v>
      </c>
    </row>
    <row r="48" spans="1:51" s="13" customFormat="1" ht="15" customHeight="1">
      <c r="A48" s="143"/>
      <c r="B48" s="102"/>
      <c r="C48" s="66"/>
      <c r="D48" s="116"/>
      <c r="E48" s="67">
        <f>IF(ISERROR(VLOOKUP($D48,'START LİSTE'!$B$6:$H$1026,2,0)),"",VLOOKUP($D48,'START LİSTE'!$B$6:$H$1026,2,0))</f>
      </c>
      <c r="F48" s="68">
        <f>IF(ISERROR(VLOOKUP($D48,'START LİSTE'!$B$6:$H$1026,4,0)),"",VLOOKUP($D48,'START LİSTE'!$B$6:$H$1026,4,0))</f>
      </c>
      <c r="G48" s="96">
        <f>IF(ISERROR(VLOOKUP($D48,'YARIŞMA SONUÇ'!$B$6:$H$1140,6,0)),"",VLOOKUP($D48,'YARIŞMA SONUÇ'!$B$6:$H$1140,6,0))</f>
      </c>
      <c r="H48" s="138" t="str">
        <f>IF(ISERROR(SMALL(G48:G50,1)),"-",SMALL(G48:G50,1))</f>
        <v>-</v>
      </c>
      <c r="I48" s="12"/>
      <c r="AY48" s="33">
        <v>1084</v>
      </c>
    </row>
    <row r="49" spans="1:51" s="13" customFormat="1" ht="15" customHeight="1">
      <c r="A49" s="144">
        <f>IF(AND(C49&lt;&gt;"",B49&lt;&gt;"DQ"),COUNT(B$6:B$106)-(RANK(B49,B$6:B$106)+COUNTIF(B$6:B49,B49))+2,IF(D48&lt;&gt;"",AY50,""))</f>
      </c>
      <c r="B49" s="103">
        <f>IF(D48="","",IF(OR(H48="-:DNF:DNS:DQ",,H49="-",H49="DQ",H49="DNF",H49="DNS"),"DQ",SUM(H48,H49)))</f>
      </c>
      <c r="C49" s="70">
        <f>IF(ISERROR(VLOOKUP(D48,'START LİSTE'!$B$6:$H$1026,3,0)),"",VLOOKUP(D48,'START LİSTE'!$B$6:$H$1026,3,0))</f>
      </c>
      <c r="D49" s="117"/>
      <c r="E49" s="71">
        <f>IF(ISERROR(VLOOKUP($D49,'START LİSTE'!$B$6:$H$1026,2,0)),"",VLOOKUP($D49,'START LİSTE'!$B$6:$H$1026,2,0))</f>
      </c>
      <c r="F49" s="72">
        <f>IF(ISERROR(VLOOKUP($D49,'START LİSTE'!$B$6:$H$1026,4,0)),"",VLOOKUP($D49,'START LİSTE'!$B$6:$H$1026,4,0))</f>
      </c>
      <c r="G49" s="97">
        <f>IF(ISERROR(VLOOKUP($D49,'YARIŞMA SONUÇ'!$B$6:$H$1140,6,0)),"",VLOOKUP($D49,'YARIŞMA SONUÇ'!$B$6:$H$1140,6,0))</f>
      </c>
      <c r="H49" s="139" t="str">
        <f>IF(ISERROR(SMALL(G48:G50,2)),"-",SMALL(G48:G50,2))</f>
        <v>-</v>
      </c>
      <c r="I49" s="12"/>
      <c r="AY49" s="33">
        <v>1085</v>
      </c>
    </row>
    <row r="50" spans="1:51" s="13" customFormat="1" ht="15" customHeight="1">
      <c r="A50" s="145"/>
      <c r="B50" s="104"/>
      <c r="C50" s="73"/>
      <c r="D50" s="118"/>
      <c r="E50" s="74">
        <f>IF(ISERROR(VLOOKUP($D50,'START LİSTE'!$B$6:$H$1026,2,0)),"",VLOOKUP($D50,'START LİSTE'!$B$6:$H$1026,2,0))</f>
      </c>
      <c r="F50" s="75">
        <f>IF(ISERROR(VLOOKUP($D50,'START LİSTE'!$B$6:$H$1026,4,0)),"",VLOOKUP($D50,'START LİSTE'!$B$6:$H$1026,4,0))</f>
      </c>
      <c r="G50" s="98">
        <f>IF(ISERROR(VLOOKUP($D50,'YARIŞMA SONUÇ'!$B$6:$H$1140,6,0)),"",VLOOKUP($D50,'YARIŞMA SONUÇ'!$B$6:$H$1140,6,0))</f>
      </c>
      <c r="H50" s="140" t="str">
        <f>IF(ISERROR(SMALL(G48:G50,3)),"-",SMALL(G48:G50,3))</f>
        <v>-</v>
      </c>
      <c r="I50" s="12"/>
      <c r="AY50" s="33">
        <v>1086</v>
      </c>
    </row>
    <row r="51" spans="1:51" s="13" customFormat="1" ht="15" customHeight="1">
      <c r="A51" s="143"/>
      <c r="B51" s="102"/>
      <c r="C51" s="66"/>
      <c r="D51" s="116"/>
      <c r="E51" s="67">
        <f>IF(ISERROR(VLOOKUP($D51,'START LİSTE'!$B$6:$H$1026,2,0)),"",VLOOKUP($D51,'START LİSTE'!$B$6:$H$1026,2,0))</f>
      </c>
      <c r="F51" s="68">
        <f>IF(ISERROR(VLOOKUP($D51,'START LİSTE'!$B$6:$H$1026,4,0)),"",VLOOKUP($D51,'START LİSTE'!$B$6:$H$1026,4,0))</f>
      </c>
      <c r="G51" s="96">
        <f>IF(ISERROR(VLOOKUP($D51,'YARIŞMA SONUÇ'!$B$6:$H$1140,6,0)),"",VLOOKUP($D51,'YARIŞMA SONUÇ'!$B$6:$H$1140,6,0))</f>
      </c>
      <c r="H51" s="138" t="str">
        <f>IF(ISERROR(SMALL(G51:G53,1)),"-",SMALL(G51:G53,1))</f>
        <v>-</v>
      </c>
      <c r="I51" s="12"/>
      <c r="AY51" s="33">
        <v>1090</v>
      </c>
    </row>
    <row r="52" spans="1:51" s="13" customFormat="1" ht="15" customHeight="1">
      <c r="A52" s="144">
        <f>IF(AND(C52&lt;&gt;"",B52&lt;&gt;"DQ"),COUNT(B$6:B$106)-(RANK(B52,B$6:B$106)+COUNTIF(B$6:B52,B52))+2,IF(D51&lt;&gt;"",AY53,""))</f>
      </c>
      <c r="B52" s="103">
        <f>IF(D51="","",IF(OR(H51="-:DNF:DNS:DQ",,H52="-",H52="DQ",H52="DNF",H52="DNS"),"DQ",SUM(H51,H52)))</f>
      </c>
      <c r="C52" s="70">
        <f>IF(ISERROR(VLOOKUP(D51,'START LİSTE'!$B$6:$H$1026,3,0)),"",VLOOKUP(D51,'START LİSTE'!$B$6:$H$1026,3,0))</f>
      </c>
      <c r="D52" s="117"/>
      <c r="E52" s="71">
        <f>IF(ISERROR(VLOOKUP($D52,'START LİSTE'!$B$6:$H$1026,2,0)),"",VLOOKUP($D52,'START LİSTE'!$B$6:$H$1026,2,0))</f>
      </c>
      <c r="F52" s="72">
        <f>IF(ISERROR(VLOOKUP($D52,'START LİSTE'!$B$6:$H$1026,4,0)),"",VLOOKUP($D52,'START LİSTE'!$B$6:$H$1026,4,0))</f>
      </c>
      <c r="G52" s="97">
        <f>IF(ISERROR(VLOOKUP($D52,'YARIŞMA SONUÇ'!$B$6:$H$1140,6,0)),"",VLOOKUP($D52,'YARIŞMA SONUÇ'!$B$6:$H$1140,6,0))</f>
      </c>
      <c r="H52" s="139" t="str">
        <f>IF(ISERROR(SMALL(G51:G53,2)),"-",SMALL(G51:G53,2))</f>
        <v>-</v>
      </c>
      <c r="I52" s="12"/>
      <c r="AY52" s="33">
        <v>1091</v>
      </c>
    </row>
    <row r="53" spans="1:51" s="13" customFormat="1" ht="15" customHeight="1">
      <c r="A53" s="145"/>
      <c r="B53" s="104"/>
      <c r="C53" s="73"/>
      <c r="D53" s="118"/>
      <c r="E53" s="74">
        <f>IF(ISERROR(VLOOKUP($D53,'START LİSTE'!$B$6:$H$1026,2,0)),"",VLOOKUP($D53,'START LİSTE'!$B$6:$H$1026,2,0))</f>
      </c>
      <c r="F53" s="75">
        <f>IF(ISERROR(VLOOKUP($D53,'START LİSTE'!$B$6:$H$1026,4,0)),"",VLOOKUP($D53,'START LİSTE'!$B$6:$H$1026,4,0))</f>
      </c>
      <c r="G53" s="98">
        <f>IF(ISERROR(VLOOKUP($D53,'YARIŞMA SONUÇ'!$B$6:$H$1140,6,0)),"",VLOOKUP($D53,'YARIŞMA SONUÇ'!$B$6:$H$1140,6,0))</f>
      </c>
      <c r="H53" s="140" t="str">
        <f>IF(ISERROR(SMALL(G51:G53,3)),"-",SMALL(G51:G53,3))</f>
        <v>-</v>
      </c>
      <c r="I53" s="12"/>
      <c r="AY53" s="33">
        <v>1092</v>
      </c>
    </row>
    <row r="54" spans="1:51" s="13" customFormat="1" ht="15" customHeight="1">
      <c r="A54" s="143"/>
      <c r="B54" s="102"/>
      <c r="C54" s="66"/>
      <c r="D54" s="116"/>
      <c r="E54" s="67">
        <f>IF(ISERROR(VLOOKUP($D54,'START LİSTE'!$B$6:$H$1026,2,0)),"",VLOOKUP($D54,'START LİSTE'!$B$6:$H$1026,2,0))</f>
      </c>
      <c r="F54" s="68">
        <f>IF(ISERROR(VLOOKUP($D54,'START LİSTE'!$B$6:$H$1026,4,0)),"",VLOOKUP($D54,'START LİSTE'!$B$6:$H$1026,4,0))</f>
      </c>
      <c r="G54" s="96">
        <f>IF(ISERROR(VLOOKUP($D54,'YARIŞMA SONUÇ'!$B$6:$H$1140,6,0)),"",VLOOKUP($D54,'YARIŞMA SONUÇ'!$B$6:$H$1140,6,0))</f>
      </c>
      <c r="H54" s="138" t="str">
        <f>IF(ISERROR(SMALL(G54:G56,1)),"-",SMALL(G54:G56,1))</f>
        <v>-</v>
      </c>
      <c r="I54" s="12"/>
      <c r="AY54" s="33">
        <v>1096</v>
      </c>
    </row>
    <row r="55" spans="1:51" s="13" customFormat="1" ht="15" customHeight="1">
      <c r="A55" s="144">
        <f>IF(AND(C55&lt;&gt;"",B55&lt;&gt;"DQ"),COUNT(B$6:B$106)-(RANK(B55,B$6:B$106)+COUNTIF(B$6:B55,B55))+2,IF(D54&lt;&gt;"",AY56,""))</f>
      </c>
      <c r="B55" s="103">
        <f>IF(D54="","",IF(OR(H54="-:DNF:DNS:DQ",,H55="-",H55="DQ",H55="DNF",H55="DNS"),"DQ",SUM(H54,H55)))</f>
      </c>
      <c r="C55" s="70">
        <f>IF(ISERROR(VLOOKUP(D54,'START LİSTE'!$B$6:$H$1026,3,0)),"",VLOOKUP(D54,'START LİSTE'!$B$6:$H$1026,3,0))</f>
      </c>
      <c r="D55" s="117"/>
      <c r="E55" s="71">
        <f>IF(ISERROR(VLOOKUP($D55,'START LİSTE'!$B$6:$H$1026,2,0)),"",VLOOKUP($D55,'START LİSTE'!$B$6:$H$1026,2,0))</f>
      </c>
      <c r="F55" s="72">
        <f>IF(ISERROR(VLOOKUP($D55,'START LİSTE'!$B$6:$H$1026,4,0)),"",VLOOKUP($D55,'START LİSTE'!$B$6:$H$1026,4,0))</f>
      </c>
      <c r="G55" s="97">
        <f>IF(ISERROR(VLOOKUP($D55,'YARIŞMA SONUÇ'!$B$6:$H$1140,6,0)),"",VLOOKUP($D55,'YARIŞMA SONUÇ'!$B$6:$H$1140,6,0))</f>
      </c>
      <c r="H55" s="139" t="str">
        <f>IF(ISERROR(SMALL(G54:G56,2)),"-",SMALL(G54:G56,2))</f>
        <v>-</v>
      </c>
      <c r="I55" s="12"/>
      <c r="AY55" s="33">
        <v>1097</v>
      </c>
    </row>
    <row r="56" spans="1:51" s="13" customFormat="1" ht="15" customHeight="1">
      <c r="A56" s="145"/>
      <c r="B56" s="104"/>
      <c r="C56" s="73"/>
      <c r="D56" s="118"/>
      <c r="E56" s="74">
        <f>IF(ISERROR(VLOOKUP($D56,'START LİSTE'!$B$6:$H$1026,2,0)),"",VLOOKUP($D56,'START LİSTE'!$B$6:$H$1026,2,0))</f>
      </c>
      <c r="F56" s="75">
        <f>IF(ISERROR(VLOOKUP($D56,'START LİSTE'!$B$6:$H$1026,4,0)),"",VLOOKUP($D56,'START LİSTE'!$B$6:$H$1026,4,0))</f>
      </c>
      <c r="G56" s="98">
        <f>IF(ISERROR(VLOOKUP($D56,'YARIŞMA SONUÇ'!$B$6:$H$1140,6,0)),"",VLOOKUP($D56,'YARIŞMA SONUÇ'!$B$6:$H$1140,6,0))</f>
      </c>
      <c r="H56" s="140" t="str">
        <f>IF(ISERROR(SMALL(G54:G56,3)),"-",SMALL(G54:G56,3))</f>
        <v>-</v>
      </c>
      <c r="I56" s="12"/>
      <c r="AY56" s="33">
        <v>1098</v>
      </c>
    </row>
    <row r="57" spans="1:51" s="13" customFormat="1" ht="15" customHeight="1">
      <c r="A57" s="143"/>
      <c r="B57" s="102"/>
      <c r="C57" s="66"/>
      <c r="D57" s="116"/>
      <c r="E57" s="67">
        <f>IF(ISERROR(VLOOKUP($D57,'START LİSTE'!$B$6:$H$1026,2,0)),"",VLOOKUP($D57,'START LİSTE'!$B$6:$H$1026,2,0))</f>
      </c>
      <c r="F57" s="68">
        <f>IF(ISERROR(VLOOKUP($D57,'START LİSTE'!$B$6:$H$1026,4,0)),"",VLOOKUP($D57,'START LİSTE'!$B$6:$H$1026,4,0))</f>
      </c>
      <c r="G57" s="96">
        <f>IF(ISERROR(VLOOKUP($D57,'YARIŞMA SONUÇ'!$B$6:$H$1140,6,0)),"",VLOOKUP($D57,'YARIŞMA SONUÇ'!$B$6:$H$1140,6,0))</f>
      </c>
      <c r="H57" s="138" t="str">
        <f>IF(ISERROR(SMALL(G57:G59,1)),"-",SMALL(G57:G59,1))</f>
        <v>-</v>
      </c>
      <c r="I57" s="12"/>
      <c r="AY57" s="33">
        <v>1102</v>
      </c>
    </row>
    <row r="58" spans="1:51" s="13" customFormat="1" ht="15" customHeight="1">
      <c r="A58" s="144">
        <f>IF(AND(C58&lt;&gt;"",B58&lt;&gt;"DQ"),COUNT(B$6:B$106)-(RANK(B58,B$6:B$106)+COUNTIF(B$6:B58,B58))+2,IF(D57&lt;&gt;"",AY59,""))</f>
      </c>
      <c r="B58" s="103">
        <f>IF(D57="","",IF(OR(H57="-:DNF:DNS:DQ",,H58="-",H58="DQ",H58="DNF",H58="DNS"),"DQ",SUM(H57,H58)))</f>
      </c>
      <c r="C58" s="70">
        <f>IF(ISERROR(VLOOKUP(D57,'START LİSTE'!$B$6:$H$1026,3,0)),"",VLOOKUP(D57,'START LİSTE'!$B$6:$H$1026,3,0))</f>
      </c>
      <c r="D58" s="117"/>
      <c r="E58" s="71">
        <f>IF(ISERROR(VLOOKUP($D58,'START LİSTE'!$B$6:$H$1026,2,0)),"",VLOOKUP($D58,'START LİSTE'!$B$6:$H$1026,2,0))</f>
      </c>
      <c r="F58" s="72">
        <f>IF(ISERROR(VLOOKUP($D58,'START LİSTE'!$B$6:$H$1026,4,0)),"",VLOOKUP($D58,'START LİSTE'!$B$6:$H$1026,4,0))</f>
      </c>
      <c r="G58" s="97">
        <f>IF(ISERROR(VLOOKUP($D58,'YARIŞMA SONUÇ'!$B$6:$H$1140,6,0)),"",VLOOKUP($D58,'YARIŞMA SONUÇ'!$B$6:$H$1140,6,0))</f>
      </c>
      <c r="H58" s="139" t="str">
        <f>IF(ISERROR(SMALL(G57:G59,2)),"-",SMALL(G57:G59,2))</f>
        <v>-</v>
      </c>
      <c r="I58" s="12"/>
      <c r="AY58" s="33">
        <v>1103</v>
      </c>
    </row>
    <row r="59" spans="1:51" s="13" customFormat="1" ht="15" customHeight="1">
      <c r="A59" s="145"/>
      <c r="B59" s="104"/>
      <c r="C59" s="73"/>
      <c r="D59" s="118"/>
      <c r="E59" s="74">
        <f>IF(ISERROR(VLOOKUP($D59,'START LİSTE'!$B$6:$H$1026,2,0)),"",VLOOKUP($D59,'START LİSTE'!$B$6:$H$1026,2,0))</f>
      </c>
      <c r="F59" s="75">
        <f>IF(ISERROR(VLOOKUP($D59,'START LİSTE'!$B$6:$H$1026,4,0)),"",VLOOKUP($D59,'START LİSTE'!$B$6:$H$1026,4,0))</f>
      </c>
      <c r="G59" s="98">
        <f>IF(ISERROR(VLOOKUP($D59,'YARIŞMA SONUÇ'!$B$6:$H$1140,6,0)),"",VLOOKUP($D59,'YARIŞMA SONUÇ'!$B$6:$H$1140,6,0))</f>
      </c>
      <c r="H59" s="140" t="str">
        <f>IF(ISERROR(SMALL(G57:G59,3)),"-",SMALL(G57:G59,3))</f>
        <v>-</v>
      </c>
      <c r="I59" s="12"/>
      <c r="AY59" s="33">
        <v>1104</v>
      </c>
    </row>
    <row r="60" spans="1:51" ht="15" customHeight="1">
      <c r="A60" s="143"/>
      <c r="B60" s="102"/>
      <c r="C60" s="66"/>
      <c r="D60" s="116"/>
      <c r="E60" s="67">
        <f>IF(ISERROR(VLOOKUP($D60,'START LİSTE'!$B$6:$H$1026,2,0)),"",VLOOKUP($D60,'START LİSTE'!$B$6:$H$1026,2,0))</f>
      </c>
      <c r="F60" s="68">
        <f>IF(ISERROR(VLOOKUP($D60,'START LİSTE'!$B$6:$H$1026,4,0)),"",VLOOKUP($D60,'START LİSTE'!$B$6:$H$1026,4,0))</f>
      </c>
      <c r="G60" s="97">
        <f>IF(ISERROR(VLOOKUP($D60,'YARIŞMA SONUÇ'!$B$6:$H$1140,6,0)),"",VLOOKUP($D60,'YARIŞMA SONUÇ'!$B$6:$H$1140,6,0))</f>
      </c>
      <c r="H60" s="141"/>
      <c r="AY60" s="33">
        <v>1108</v>
      </c>
    </row>
    <row r="61" spans="1:51" ht="15" customHeight="1">
      <c r="A61" s="144">
        <f>IF(AND(C61&lt;&gt;"",B61&lt;&gt;"DQ"),COUNT(B$6:B$106)-(RANK(B61,B$6:B$106)+COUNTIF(B$6:B61,B61))+2,IF(D60&lt;&gt;"",AY62,""))</f>
      </c>
      <c r="B61" s="103">
        <f>IF(D60="","",IF(OR(G60="-:DNF:DNS:DQ",G61="-",G62="-",G62="DQ",G62="DNF",G62="DNS"),"DQ",SUM(G60,G61,G62)))</f>
      </c>
      <c r="C61" s="70">
        <f>IF(ISERROR(VLOOKUP(D60,'START LİSTE'!$B$6:$H$1026,3,0)),"",VLOOKUP(D60,'START LİSTE'!$B$6:$H$1026,3,0))</f>
      </c>
      <c r="D61" s="117"/>
      <c r="E61" s="71">
        <f>IF(ISERROR(VLOOKUP($D61,'START LİSTE'!$B$6:$H$1026,2,0)),"",VLOOKUP($D61,'START LİSTE'!$B$6:$H$1026,2,0))</f>
      </c>
      <c r="F61" s="72">
        <f>IF(ISERROR(VLOOKUP($D61,'START LİSTE'!$B$6:$H$1026,4,0)),"",VLOOKUP($D61,'START LİSTE'!$B$6:$H$1026,4,0))</f>
      </c>
      <c r="G61" s="97">
        <f>IF(ISERROR(VLOOKUP($D61,'YARIŞMA SONUÇ'!$B$6:$H$1140,6,0)),"",VLOOKUP($D61,'YARIŞMA SONUÇ'!$B$6:$H$1140,6,0))</f>
      </c>
      <c r="H61" s="141"/>
      <c r="AY61" s="33">
        <v>1109</v>
      </c>
    </row>
    <row r="62" spans="1:51" ht="15" customHeight="1">
      <c r="A62" s="146"/>
      <c r="B62" s="105"/>
      <c r="C62" s="76"/>
      <c r="D62" s="117"/>
      <c r="E62" s="71">
        <f>IF(ISERROR(VLOOKUP($D62,'START LİSTE'!$B$6:$H$1026,2,0)),"",VLOOKUP($D62,'START LİSTE'!$B$6:$H$1026,2,0))</f>
      </c>
      <c r="F62" s="72">
        <f>IF(ISERROR(VLOOKUP($D62,'START LİSTE'!$B$6:$H$1026,4,0)),"",VLOOKUP($D62,'START LİSTE'!$B$6:$H$1026,4,0))</f>
      </c>
      <c r="G62" s="97">
        <f>IF(ISERROR(VLOOKUP($D62,'YARIŞMA SONUÇ'!$B$6:$H$1140,6,0)),"",VLOOKUP($D62,'YARIŞMA SONUÇ'!$B$6:$H$1140,6,0))</f>
      </c>
      <c r="H62" s="141"/>
      <c r="AY62" s="33">
        <v>1110</v>
      </c>
    </row>
    <row r="63" spans="1:51" ht="15" customHeight="1">
      <c r="A63" s="143"/>
      <c r="B63" s="102"/>
      <c r="C63" s="66"/>
      <c r="D63" s="116"/>
      <c r="E63" s="67">
        <f>IF(ISERROR(VLOOKUP($D63,'START LİSTE'!$B$6:$H$1026,2,0)),"",VLOOKUP($D63,'START LİSTE'!$B$6:$H$1026,2,0))</f>
      </c>
      <c r="F63" s="68">
        <f>IF(ISERROR(VLOOKUP($D63,'START LİSTE'!$B$6:$H$1026,4,0)),"",VLOOKUP($D63,'START LİSTE'!$B$6:$H$1026,4,0))</f>
      </c>
      <c r="G63" s="97">
        <f>IF(ISERROR(VLOOKUP($D63,'YARIŞMA SONUÇ'!$B$6:$H$1140,6,0)),"",VLOOKUP($D63,'YARIŞMA SONUÇ'!$B$6:$H$1140,6,0))</f>
      </c>
      <c r="H63" s="141"/>
      <c r="AY63" s="33">
        <v>1111</v>
      </c>
    </row>
    <row r="64" spans="1:51" ht="15" customHeight="1">
      <c r="A64" s="144">
        <f>IF(AND(C64&lt;&gt;"",B64&lt;&gt;"DQ"),COUNT(B$6:B$106)-(RANK(B64,B$6:B$106)+COUNTIF(B$6:B64,B64))+2,IF(D63&lt;&gt;"",AY65,""))</f>
      </c>
      <c r="B64" s="103">
        <f>IF(D63="","",IF(OR(G63="-:DNF:DNS:DQ",G64="-",G65="-",G65="DQ",G65="DNF",G65="DNS"),"DQ",SUM(G63,G64,G65)))</f>
      </c>
      <c r="C64" s="70">
        <f>IF(ISERROR(VLOOKUP(D63,'START LİSTE'!$B$6:$H$1026,3,0)),"",VLOOKUP(D63,'START LİSTE'!$B$6:$H$1026,3,0))</f>
      </c>
      <c r="D64" s="117"/>
      <c r="E64" s="71">
        <f>IF(ISERROR(VLOOKUP($D64,'START LİSTE'!$B$6:$H$1026,2,0)),"",VLOOKUP($D64,'START LİSTE'!$B$6:$H$1026,2,0))</f>
      </c>
      <c r="F64" s="72">
        <f>IF(ISERROR(VLOOKUP($D64,'START LİSTE'!$B$6:$H$1026,4,0)),"",VLOOKUP($D64,'START LİSTE'!$B$6:$H$1026,4,0))</f>
      </c>
      <c r="G64" s="97">
        <f>IF(ISERROR(VLOOKUP($D64,'YARIŞMA SONUÇ'!$B$6:$H$1140,6,0)),"",VLOOKUP($D64,'YARIŞMA SONUÇ'!$B$6:$H$1140,6,0))</f>
      </c>
      <c r="H64" s="141"/>
      <c r="AY64" s="33">
        <v>1114</v>
      </c>
    </row>
    <row r="65" spans="1:51" ht="15" customHeight="1">
      <c r="A65" s="146"/>
      <c r="B65" s="105"/>
      <c r="C65" s="76"/>
      <c r="D65" s="117"/>
      <c r="E65" s="71">
        <f>IF(ISERROR(VLOOKUP($D65,'START LİSTE'!$B$6:$H$1026,2,0)),"",VLOOKUP($D65,'START LİSTE'!$B$6:$H$1026,2,0))</f>
      </c>
      <c r="F65" s="72">
        <f>IF(ISERROR(VLOOKUP($D65,'START LİSTE'!$B$6:$H$1026,4,0)),"",VLOOKUP($D65,'START LİSTE'!$B$6:$H$1026,4,0))</f>
      </c>
      <c r="G65" s="97">
        <f>IF(ISERROR(VLOOKUP($D65,'YARIŞMA SONUÇ'!$B$6:$H$1140,6,0)),"",VLOOKUP($D65,'YARIŞMA SONUÇ'!$B$6:$H$1140,6,0))</f>
      </c>
      <c r="H65" s="141"/>
      <c r="AY65" s="33">
        <v>1115</v>
      </c>
    </row>
    <row r="66" spans="1:51" ht="15" customHeight="1">
      <c r="A66" s="143"/>
      <c r="B66" s="102"/>
      <c r="C66" s="66"/>
      <c r="D66" s="116"/>
      <c r="E66" s="67">
        <f>IF(ISERROR(VLOOKUP($D66,'START LİSTE'!$B$6:$H$1026,2,0)),"",VLOOKUP($D66,'START LİSTE'!$B$6:$H$1026,2,0))</f>
      </c>
      <c r="F66" s="68">
        <f>IF(ISERROR(VLOOKUP($D66,'START LİSTE'!$B$6:$H$1026,4,0)),"",VLOOKUP($D66,'START LİSTE'!$B$6:$H$1026,4,0))</f>
      </c>
      <c r="G66" s="97">
        <f>IF(ISERROR(VLOOKUP($D66,'YARIŞMA SONUÇ'!$B$6:$H$1140,6,0)),"",VLOOKUP($D66,'YARIŞMA SONUÇ'!$B$6:$H$1140,6,0))</f>
      </c>
      <c r="H66" s="141"/>
      <c r="AY66" s="33">
        <v>1116</v>
      </c>
    </row>
    <row r="67" spans="1:51" ht="15" customHeight="1">
      <c r="A67" s="144">
        <f>IF(AND(C67&lt;&gt;"",B67&lt;&gt;"DQ"),COUNT(B$6:B$106)-(RANK(B67,B$6:B$106)+COUNTIF(B$6:B67,B67))+2,IF(D66&lt;&gt;"",AY68,""))</f>
      </c>
      <c r="B67" s="103">
        <f>IF(D66="","",IF(OR(G66="-:DNF:DNS:DQ",G67="-",G68="-",G68="DQ",G68="DNF",G68="DNS"),"DQ",SUM(G66,G67,G68)))</f>
      </c>
      <c r="C67" s="70">
        <f>IF(ISERROR(VLOOKUP(D66,'START LİSTE'!$B$6:$H$1026,3,0)),"",VLOOKUP(D66,'START LİSTE'!$B$6:$H$1026,3,0))</f>
      </c>
      <c r="D67" s="117"/>
      <c r="E67" s="71">
        <f>IF(ISERROR(VLOOKUP($D67,'START LİSTE'!$B$6:$H$1026,2,0)),"",VLOOKUP($D67,'START LİSTE'!$B$6:$H$1026,2,0))</f>
      </c>
      <c r="F67" s="72">
        <f>IF(ISERROR(VLOOKUP($D67,'START LİSTE'!$B$6:$H$1026,4,0)),"",VLOOKUP($D67,'START LİSTE'!$B$6:$H$1026,4,0))</f>
      </c>
      <c r="G67" s="97">
        <f>IF(ISERROR(VLOOKUP($D67,'YARIŞMA SONUÇ'!$B$6:$H$1140,6,0)),"",VLOOKUP($D67,'YARIŞMA SONUÇ'!$B$6:$H$1140,6,0))</f>
      </c>
      <c r="H67" s="141"/>
      <c r="AY67" s="33">
        <v>1117</v>
      </c>
    </row>
    <row r="68" spans="1:51" ht="15" customHeight="1">
      <c r="A68" s="146"/>
      <c r="B68" s="105"/>
      <c r="C68" s="76"/>
      <c r="D68" s="117"/>
      <c r="E68" s="71">
        <f>IF(ISERROR(VLOOKUP($D68,'START LİSTE'!$B$6:$H$1026,2,0)),"",VLOOKUP($D68,'START LİSTE'!$B$6:$H$1026,2,0))</f>
      </c>
      <c r="F68" s="72">
        <f>IF(ISERROR(VLOOKUP($D68,'START LİSTE'!$B$6:$H$1026,4,0)),"",VLOOKUP($D68,'START LİSTE'!$B$6:$H$1026,4,0))</f>
      </c>
      <c r="G68" s="97">
        <f>IF(ISERROR(VLOOKUP($D68,'YARIŞMA SONUÇ'!$B$6:$H$1140,6,0)),"",VLOOKUP($D68,'YARIŞMA SONUÇ'!$B$6:$H$1140,6,0))</f>
      </c>
      <c r="H68" s="141"/>
      <c r="AY68" s="33">
        <v>1120</v>
      </c>
    </row>
    <row r="69" spans="1:51" ht="15" customHeight="1">
      <c r="A69" s="143"/>
      <c r="B69" s="102"/>
      <c r="C69" s="66"/>
      <c r="D69" s="116"/>
      <c r="E69" s="67">
        <f>IF(ISERROR(VLOOKUP($D69,'START LİSTE'!$B$6:$H$1026,2,0)),"",VLOOKUP($D69,'START LİSTE'!$B$6:$H$1026,2,0))</f>
      </c>
      <c r="F69" s="68">
        <f>IF(ISERROR(VLOOKUP($D69,'START LİSTE'!$B$6:$H$1026,4,0)),"",VLOOKUP($D69,'START LİSTE'!$B$6:$H$1026,4,0))</f>
      </c>
      <c r="G69" s="97">
        <f>IF(ISERROR(VLOOKUP($D69,'YARIŞMA SONUÇ'!$B$6:$H$1140,6,0)),"",VLOOKUP($D69,'YARIŞMA SONUÇ'!$B$6:$H$1140,6,0))</f>
      </c>
      <c r="H69" s="141"/>
      <c r="AY69" s="33">
        <v>1121</v>
      </c>
    </row>
    <row r="70" spans="1:51" ht="15" customHeight="1">
      <c r="A70" s="144">
        <f>IF(AND(C70&lt;&gt;"",B70&lt;&gt;"DQ"),COUNT(B$6:B$106)-(RANK(B70,B$6:B$106)+COUNTIF(B$6:B70,B70))+2,IF(D69&lt;&gt;"",AY71,""))</f>
      </c>
      <c r="B70" s="103">
        <f>IF(D69="","",IF(OR(G69="-:DNF:DNS:DQ",G70="-",G71="-",G71="DQ",G71="DNF",G71="DNS"),"DQ",SUM(G69,G70,G71)))</f>
      </c>
      <c r="C70" s="70">
        <f>IF(ISERROR(VLOOKUP(D69,'START LİSTE'!$B$6:$H$1026,3,0)),"",VLOOKUP(D69,'START LİSTE'!$B$6:$H$1026,3,0))</f>
      </c>
      <c r="D70" s="117"/>
      <c r="E70" s="71">
        <f>IF(ISERROR(VLOOKUP($D70,'START LİSTE'!$B$6:$H$1026,2,0)),"",VLOOKUP($D70,'START LİSTE'!$B$6:$H$1026,2,0))</f>
      </c>
      <c r="F70" s="72">
        <f>IF(ISERROR(VLOOKUP($D70,'START LİSTE'!$B$6:$H$1026,4,0)),"",VLOOKUP($D70,'START LİSTE'!$B$6:$H$1026,4,0))</f>
      </c>
      <c r="G70" s="97">
        <f>IF(ISERROR(VLOOKUP($D70,'YARIŞMA SONUÇ'!$B$6:$H$1140,6,0)),"",VLOOKUP($D70,'YARIŞMA SONUÇ'!$B$6:$H$1140,6,0))</f>
      </c>
      <c r="H70" s="141"/>
      <c r="AY70" s="33">
        <v>1122</v>
      </c>
    </row>
    <row r="71" spans="1:51" ht="15" customHeight="1">
      <c r="A71" s="146"/>
      <c r="B71" s="105"/>
      <c r="C71" s="76"/>
      <c r="D71" s="117"/>
      <c r="E71" s="71">
        <f>IF(ISERROR(VLOOKUP($D71,'START LİSTE'!$B$6:$H$1026,2,0)),"",VLOOKUP($D71,'START LİSTE'!$B$6:$H$1026,2,0))</f>
      </c>
      <c r="F71" s="72">
        <f>IF(ISERROR(VLOOKUP($D71,'START LİSTE'!$B$6:$H$1026,4,0)),"",VLOOKUP($D71,'START LİSTE'!$B$6:$H$1026,4,0))</f>
      </c>
      <c r="G71" s="97">
        <f>IF(ISERROR(VLOOKUP($D71,'YARIŞMA SONUÇ'!$B$6:$H$1140,6,0)),"",VLOOKUP($D71,'YARIŞMA SONUÇ'!$B$6:$H$1140,6,0))</f>
      </c>
      <c r="H71" s="141"/>
      <c r="AY71" s="33">
        <v>1123</v>
      </c>
    </row>
    <row r="72" spans="1:51" ht="15" customHeight="1">
      <c r="A72" s="143"/>
      <c r="B72" s="102"/>
      <c r="C72" s="66"/>
      <c r="D72" s="116"/>
      <c r="E72" s="67">
        <f>IF(ISERROR(VLOOKUP($D72,'START LİSTE'!$B$6:$H$1026,2,0)),"",VLOOKUP($D72,'START LİSTE'!$B$6:$H$1026,2,0))</f>
      </c>
      <c r="F72" s="68">
        <f>IF(ISERROR(VLOOKUP($D72,'START LİSTE'!$B$6:$H$1026,4,0)),"",VLOOKUP($D72,'START LİSTE'!$B$6:$H$1026,4,0))</f>
      </c>
      <c r="G72" s="97">
        <f>IF(ISERROR(VLOOKUP($D72,'YARIŞMA SONUÇ'!$B$6:$H$1140,6,0)),"",VLOOKUP($D72,'YARIŞMA SONUÇ'!$B$6:$H$1140,6,0))</f>
      </c>
      <c r="H72" s="141"/>
      <c r="AY72" s="33">
        <v>1126</v>
      </c>
    </row>
    <row r="73" spans="1:51" ht="15" customHeight="1">
      <c r="A73" s="144">
        <f>IF(AND(C73&lt;&gt;"",B73&lt;&gt;"DQ"),COUNT(B$6:B$106)-(RANK(B73,B$6:B$106)+COUNTIF(B$6:B73,B73))+2,IF(D72&lt;&gt;"",AY74,""))</f>
      </c>
      <c r="B73" s="103">
        <f>IF(D72="","",IF(OR(G72="-:DNF:DNS:DQ",G73="-",G74="-",G74="DQ",G74="DNF",G74="DNS"),"DQ",SUM(G72,G73,G74)))</f>
      </c>
      <c r="C73" s="70">
        <f>IF(ISERROR(VLOOKUP(D72,'START LİSTE'!$B$6:$H$1026,3,0)),"",VLOOKUP(D72,'START LİSTE'!$B$6:$H$1026,3,0))</f>
      </c>
      <c r="D73" s="117"/>
      <c r="E73" s="71">
        <f>IF(ISERROR(VLOOKUP($D73,'START LİSTE'!$B$6:$H$1026,2,0)),"",VLOOKUP($D73,'START LİSTE'!$B$6:$H$1026,2,0))</f>
      </c>
      <c r="F73" s="72">
        <f>IF(ISERROR(VLOOKUP($D73,'START LİSTE'!$B$6:$H$1026,4,0)),"",VLOOKUP($D73,'START LİSTE'!$B$6:$H$1026,4,0))</f>
      </c>
      <c r="G73" s="97">
        <f>IF(ISERROR(VLOOKUP($D73,'YARIŞMA SONUÇ'!$B$6:$H$1140,6,0)),"",VLOOKUP($D73,'YARIŞMA SONUÇ'!$B$6:$H$1140,6,0))</f>
      </c>
      <c r="H73" s="141"/>
      <c r="AY73" s="33">
        <v>1127</v>
      </c>
    </row>
    <row r="74" spans="1:51" ht="15" customHeight="1">
      <c r="A74" s="146"/>
      <c r="B74" s="105"/>
      <c r="C74" s="76"/>
      <c r="D74" s="117"/>
      <c r="E74" s="71">
        <f>IF(ISERROR(VLOOKUP($D74,'START LİSTE'!$B$6:$H$1026,2,0)),"",VLOOKUP($D74,'START LİSTE'!$B$6:$H$1026,2,0))</f>
      </c>
      <c r="F74" s="72">
        <f>IF(ISERROR(VLOOKUP($D74,'START LİSTE'!$B$6:$H$1026,4,0)),"",VLOOKUP($D74,'START LİSTE'!$B$6:$H$1026,4,0))</f>
      </c>
      <c r="G74" s="97">
        <f>IF(ISERROR(VLOOKUP($D74,'YARIŞMA SONUÇ'!$B$6:$H$1140,6,0)),"",VLOOKUP($D74,'YARIŞMA SONUÇ'!$B$6:$H$1140,6,0))</f>
      </c>
      <c r="H74" s="141"/>
      <c r="AY74" s="33">
        <v>1128</v>
      </c>
    </row>
    <row r="75" spans="1:51" ht="15" customHeight="1">
      <c r="A75" s="143"/>
      <c r="B75" s="102"/>
      <c r="C75" s="66"/>
      <c r="D75" s="116"/>
      <c r="E75" s="67">
        <f>IF(ISERROR(VLOOKUP($D75,'START LİSTE'!$B$6:$H$1026,2,0)),"",VLOOKUP($D75,'START LİSTE'!$B$6:$H$1026,2,0))</f>
      </c>
      <c r="F75" s="68">
        <f>IF(ISERROR(VLOOKUP($D75,'START LİSTE'!$B$6:$H$1026,4,0)),"",VLOOKUP($D75,'START LİSTE'!$B$6:$H$1026,4,0))</f>
      </c>
      <c r="G75" s="97">
        <f>IF(ISERROR(VLOOKUP($D75,'YARIŞMA SONUÇ'!$B$6:$H$1140,6,0)),"",VLOOKUP($D75,'YARIŞMA SONUÇ'!$B$6:$H$1140,6,0))</f>
      </c>
      <c r="H75" s="141"/>
      <c r="AY75" s="33">
        <v>1129</v>
      </c>
    </row>
    <row r="76" spans="1:51" ht="15" customHeight="1">
      <c r="A76" s="144">
        <f>IF(AND(C76&lt;&gt;"",B76&lt;&gt;"DQ"),COUNT(B$6:B$106)-(RANK(B76,B$6:B$106)+COUNTIF(B$6:B76,B76))+2,IF(D75&lt;&gt;"",AY77,""))</f>
      </c>
      <c r="B76" s="103">
        <f>IF(D75="","",IF(OR(G75="-:DNF:DNS:DQ",G76="-",G77="-",G77="DQ",G77="DNF",G77="DNS"),"DQ",SUM(G75,G76,G77)))</f>
      </c>
      <c r="C76" s="70">
        <f>IF(ISERROR(VLOOKUP(D75,'START LİSTE'!$B$6:$H$1026,3,0)),"",VLOOKUP(D75,'START LİSTE'!$B$6:$H$1026,3,0))</f>
      </c>
      <c r="D76" s="117"/>
      <c r="E76" s="71">
        <f>IF(ISERROR(VLOOKUP($D76,'START LİSTE'!$B$6:$H$1026,2,0)),"",VLOOKUP($D76,'START LİSTE'!$B$6:$H$1026,2,0))</f>
      </c>
      <c r="F76" s="72">
        <f>IF(ISERROR(VLOOKUP($D76,'START LİSTE'!$B$6:$H$1026,4,0)),"",VLOOKUP($D76,'START LİSTE'!$B$6:$H$1026,4,0))</f>
      </c>
      <c r="G76" s="97">
        <f>IF(ISERROR(VLOOKUP($D76,'YARIŞMA SONUÇ'!$B$6:$H$1140,6,0)),"",VLOOKUP($D76,'YARIŞMA SONUÇ'!$B$6:$H$1140,6,0))</f>
      </c>
      <c r="H76" s="141"/>
      <c r="AY76" s="33">
        <v>1132</v>
      </c>
    </row>
    <row r="77" spans="1:51" ht="15" customHeight="1">
      <c r="A77" s="146"/>
      <c r="B77" s="105"/>
      <c r="C77" s="76"/>
      <c r="D77" s="117"/>
      <c r="E77" s="71">
        <f>IF(ISERROR(VLOOKUP($D77,'START LİSTE'!$B$6:$H$1026,2,0)),"",VLOOKUP($D77,'START LİSTE'!$B$6:$H$1026,2,0))</f>
      </c>
      <c r="F77" s="72">
        <f>IF(ISERROR(VLOOKUP($D77,'START LİSTE'!$B$6:$H$1026,4,0)),"",VLOOKUP($D77,'START LİSTE'!$B$6:$H$1026,4,0))</f>
      </c>
      <c r="G77" s="97">
        <f>IF(ISERROR(VLOOKUP($D77,'YARIŞMA SONUÇ'!$B$6:$H$1140,6,0)),"",VLOOKUP($D77,'YARIŞMA SONUÇ'!$B$6:$H$1140,6,0))</f>
      </c>
      <c r="H77" s="141"/>
      <c r="AY77" s="33">
        <v>1133</v>
      </c>
    </row>
    <row r="78" spans="1:51" ht="15" customHeight="1">
      <c r="A78" s="143"/>
      <c r="B78" s="102"/>
      <c r="C78" s="66"/>
      <c r="D78" s="116"/>
      <c r="E78" s="67">
        <f>IF(ISERROR(VLOOKUP($D78,'START LİSTE'!$B$6:$H$1026,2,0)),"",VLOOKUP($D78,'START LİSTE'!$B$6:$H$1026,2,0))</f>
      </c>
      <c r="F78" s="68">
        <f>IF(ISERROR(VLOOKUP($D78,'START LİSTE'!$B$6:$H$1026,4,0)),"",VLOOKUP($D78,'START LİSTE'!$B$6:$H$1026,4,0))</f>
      </c>
      <c r="G78" s="97">
        <f>IF(ISERROR(VLOOKUP($D78,'YARIŞMA SONUÇ'!$B$6:$H$1140,6,0)),"",VLOOKUP($D78,'YARIŞMA SONUÇ'!$B$6:$H$1140,6,0))</f>
      </c>
      <c r="H78" s="141"/>
      <c r="AY78" s="33">
        <v>1134</v>
      </c>
    </row>
    <row r="79" spans="1:51" ht="15" customHeight="1">
      <c r="A79" s="144">
        <f>IF(AND(C79&lt;&gt;"",B79&lt;&gt;"DQ"),COUNT(B$6:B$106)-(RANK(B79,B$6:B$106)+COUNTIF(B$6:B79,B79))+2,IF(D78&lt;&gt;"",AY80,""))</f>
      </c>
      <c r="B79" s="103">
        <f>IF(D78="","",IF(OR(G78="-:DNF:DNS:DQ",G79="-",G80="-",G80="DQ",G80="DNF",G80="DNS"),"DQ",SUM(G78,G79,G80)))</f>
      </c>
      <c r="C79" s="70">
        <f>IF(ISERROR(VLOOKUP(D78,'START LİSTE'!$B$6:$H$1026,3,0)),"",VLOOKUP(D78,'START LİSTE'!$B$6:$H$1026,3,0))</f>
      </c>
      <c r="D79" s="117"/>
      <c r="E79" s="71">
        <f>IF(ISERROR(VLOOKUP($D79,'START LİSTE'!$B$6:$H$1026,2,0)),"",VLOOKUP($D79,'START LİSTE'!$B$6:$H$1026,2,0))</f>
      </c>
      <c r="F79" s="72">
        <f>IF(ISERROR(VLOOKUP($D79,'START LİSTE'!$B$6:$H$1026,4,0)),"",VLOOKUP($D79,'START LİSTE'!$B$6:$H$1026,4,0))</f>
      </c>
      <c r="G79" s="97">
        <f>IF(ISERROR(VLOOKUP($D79,'YARIŞMA SONUÇ'!$B$6:$H$1140,6,0)),"",VLOOKUP($D79,'YARIŞMA SONUÇ'!$B$6:$H$1140,6,0))</f>
      </c>
      <c r="H79" s="141"/>
      <c r="AY79" s="33">
        <v>1135</v>
      </c>
    </row>
    <row r="80" spans="1:51" ht="15" customHeight="1">
      <c r="A80" s="146"/>
      <c r="B80" s="105"/>
      <c r="C80" s="76"/>
      <c r="D80" s="117"/>
      <c r="E80" s="71">
        <f>IF(ISERROR(VLOOKUP($D80,'START LİSTE'!$B$6:$H$1026,2,0)),"",VLOOKUP($D80,'START LİSTE'!$B$6:$H$1026,2,0))</f>
      </c>
      <c r="F80" s="72">
        <f>IF(ISERROR(VLOOKUP($D80,'START LİSTE'!$B$6:$H$1026,4,0)),"",VLOOKUP($D80,'START LİSTE'!$B$6:$H$1026,4,0))</f>
      </c>
      <c r="G80" s="97">
        <f>IF(ISERROR(VLOOKUP($D80,'YARIŞMA SONUÇ'!$B$6:$H$1140,6,0)),"",VLOOKUP($D80,'YARIŞMA SONUÇ'!$B$6:$H$1140,6,0))</f>
      </c>
      <c r="H80" s="141"/>
      <c r="AY80" s="33">
        <v>1138</v>
      </c>
    </row>
    <row r="81" spans="1:51" ht="15" customHeight="1">
      <c r="A81" s="143"/>
      <c r="B81" s="102"/>
      <c r="C81" s="66"/>
      <c r="D81" s="116"/>
      <c r="E81" s="67">
        <f>IF(ISERROR(VLOOKUP($D81,'START LİSTE'!$B$6:$H$1026,2,0)),"",VLOOKUP($D81,'START LİSTE'!$B$6:$H$1026,2,0))</f>
      </c>
      <c r="F81" s="68">
        <f>IF(ISERROR(VLOOKUP($D81,'START LİSTE'!$B$6:$H$1026,4,0)),"",VLOOKUP($D81,'START LİSTE'!$B$6:$H$1026,4,0))</f>
      </c>
      <c r="G81" s="97">
        <f>IF(ISERROR(VLOOKUP($D81,'YARIŞMA SONUÇ'!$B$6:$H$1140,6,0)),"",VLOOKUP($D81,'YARIŞMA SONUÇ'!$B$6:$H$1140,6,0))</f>
      </c>
      <c r="H81" s="141"/>
      <c r="AY81" s="33">
        <v>1139</v>
      </c>
    </row>
    <row r="82" spans="1:51" ht="15" customHeight="1">
      <c r="A82" s="144">
        <f>IF(AND(C82&lt;&gt;"",B82&lt;&gt;"DQ"),COUNT(B$6:B$106)-(RANK(B82,B$6:B$106)+COUNTIF(B$6:B82,B82))+2,IF(D81&lt;&gt;"",AY83,""))</f>
      </c>
      <c r="B82" s="103">
        <f>IF(D81="","",IF(OR(G81="-:DNF:DNS:DQ",G82="-",G83="-",G83="DQ",G83="DNF",G83="DNS"),"DQ",SUM(G81,G82,G83)))</f>
      </c>
      <c r="C82" s="70">
        <f>IF(ISERROR(VLOOKUP(D81,'START LİSTE'!$B$6:$H$1026,3,0)),"",VLOOKUP(D81,'START LİSTE'!$B$6:$H$1026,3,0))</f>
      </c>
      <c r="D82" s="117"/>
      <c r="E82" s="71">
        <f>IF(ISERROR(VLOOKUP($D82,'START LİSTE'!$B$6:$H$1026,2,0)),"",VLOOKUP($D82,'START LİSTE'!$B$6:$H$1026,2,0))</f>
      </c>
      <c r="F82" s="72">
        <f>IF(ISERROR(VLOOKUP($D82,'START LİSTE'!$B$6:$H$1026,4,0)),"",VLOOKUP($D82,'START LİSTE'!$B$6:$H$1026,4,0))</f>
      </c>
      <c r="G82" s="97">
        <f>IF(ISERROR(VLOOKUP($D82,'YARIŞMA SONUÇ'!$B$6:$H$1140,6,0)),"",VLOOKUP($D82,'YARIŞMA SONUÇ'!$B$6:$H$1140,6,0))</f>
      </c>
      <c r="H82" s="141"/>
      <c r="AY82" s="33">
        <v>1140</v>
      </c>
    </row>
    <row r="83" spans="1:51" ht="15" customHeight="1">
      <c r="A83" s="146"/>
      <c r="B83" s="105"/>
      <c r="C83" s="76"/>
      <c r="D83" s="117"/>
      <c r="E83" s="71">
        <f>IF(ISERROR(VLOOKUP($D83,'START LİSTE'!$B$6:$H$1026,2,0)),"",VLOOKUP($D83,'START LİSTE'!$B$6:$H$1026,2,0))</f>
      </c>
      <c r="F83" s="72">
        <f>IF(ISERROR(VLOOKUP($D83,'START LİSTE'!$B$6:$H$1026,4,0)),"",VLOOKUP($D83,'START LİSTE'!$B$6:$H$1026,4,0))</f>
      </c>
      <c r="G83" s="97">
        <f>IF(ISERROR(VLOOKUP($D83,'YARIŞMA SONUÇ'!$B$6:$H$1140,6,0)),"",VLOOKUP($D83,'YARIŞMA SONUÇ'!$B$6:$H$1140,6,0))</f>
      </c>
      <c r="H83" s="141"/>
      <c r="AY83" s="33">
        <v>1141</v>
      </c>
    </row>
    <row r="84" spans="1:51" ht="15" customHeight="1">
      <c r="A84" s="143"/>
      <c r="B84" s="102"/>
      <c r="C84" s="66"/>
      <c r="D84" s="116"/>
      <c r="E84" s="67">
        <f>IF(ISERROR(VLOOKUP($D84,'START LİSTE'!$B$6:$H$1026,2,0)),"",VLOOKUP($D84,'START LİSTE'!$B$6:$H$1026,2,0))</f>
      </c>
      <c r="F84" s="68">
        <f>IF(ISERROR(VLOOKUP($D84,'START LİSTE'!$B$6:$H$1026,4,0)),"",VLOOKUP($D84,'START LİSTE'!$B$6:$H$1026,4,0))</f>
      </c>
      <c r="G84" s="97">
        <f>IF(ISERROR(VLOOKUP($D84,'YARIŞMA SONUÇ'!$B$6:$H$1140,6,0)),"",VLOOKUP($D84,'YARIŞMA SONUÇ'!$B$6:$H$1140,6,0))</f>
      </c>
      <c r="H84" s="141"/>
      <c r="AY84" s="33">
        <v>1144</v>
      </c>
    </row>
    <row r="85" spans="1:51" ht="15" customHeight="1">
      <c r="A85" s="144">
        <f>IF(AND(C85&lt;&gt;"",B85&lt;&gt;"DQ"),COUNT(B$6:B$106)-(RANK(B85,B$6:B$106)+COUNTIF(B$6:B85,B85))+2,IF(D84&lt;&gt;"",AY86,""))</f>
      </c>
      <c r="B85" s="103">
        <f>IF(D84="","",IF(OR(G84="-:DNF:DNS:DQ",G85="-",G86="-",G86="DQ",G86="DNF",G86="DNS"),"DQ",SUM(G84,G85,G86)))</f>
      </c>
      <c r="C85" s="70">
        <f>IF(ISERROR(VLOOKUP(D84,'START LİSTE'!$B$6:$H$1026,3,0)),"",VLOOKUP(D84,'START LİSTE'!$B$6:$H$1026,3,0))</f>
      </c>
      <c r="D85" s="117"/>
      <c r="E85" s="71">
        <f>IF(ISERROR(VLOOKUP($D85,'START LİSTE'!$B$6:$H$1026,2,0)),"",VLOOKUP($D85,'START LİSTE'!$B$6:$H$1026,2,0))</f>
      </c>
      <c r="F85" s="72">
        <f>IF(ISERROR(VLOOKUP($D85,'START LİSTE'!$B$6:$H$1026,4,0)),"",VLOOKUP($D85,'START LİSTE'!$B$6:$H$1026,4,0))</f>
      </c>
      <c r="G85" s="97">
        <f>IF(ISERROR(VLOOKUP($D85,'YARIŞMA SONUÇ'!$B$6:$H$1140,6,0)),"",VLOOKUP($D85,'YARIŞMA SONUÇ'!$B$6:$H$1140,6,0))</f>
      </c>
      <c r="H85" s="141"/>
      <c r="AY85" s="33">
        <v>1145</v>
      </c>
    </row>
    <row r="86" spans="1:51" ht="15" customHeight="1">
      <c r="A86" s="146"/>
      <c r="B86" s="105"/>
      <c r="C86" s="76"/>
      <c r="D86" s="117"/>
      <c r="E86" s="71">
        <f>IF(ISERROR(VLOOKUP($D86,'START LİSTE'!$B$6:$H$1026,2,0)),"",VLOOKUP($D86,'START LİSTE'!$B$6:$H$1026,2,0))</f>
      </c>
      <c r="F86" s="72">
        <f>IF(ISERROR(VLOOKUP($D86,'START LİSTE'!$B$6:$H$1026,4,0)),"",VLOOKUP($D86,'START LİSTE'!$B$6:$H$1026,4,0))</f>
      </c>
      <c r="G86" s="97">
        <f>IF(ISERROR(VLOOKUP($D86,'YARIŞMA SONUÇ'!$B$6:$H$1140,6,0)),"",VLOOKUP($D86,'YARIŞMA SONUÇ'!$B$6:$H$1140,6,0))</f>
      </c>
      <c r="H86" s="141"/>
      <c r="AY86" s="33">
        <v>1146</v>
      </c>
    </row>
    <row r="87" spans="1:51" ht="15" customHeight="1">
      <c r="A87" s="143"/>
      <c r="B87" s="102"/>
      <c r="C87" s="66"/>
      <c r="D87" s="116"/>
      <c r="E87" s="67">
        <f>IF(ISERROR(VLOOKUP($D87,'START LİSTE'!$B$6:$H$1026,2,0)),"",VLOOKUP($D87,'START LİSTE'!$B$6:$H$1026,2,0))</f>
      </c>
      <c r="F87" s="68">
        <f>IF(ISERROR(VLOOKUP($D87,'START LİSTE'!$B$6:$H$1026,4,0)),"",VLOOKUP($D87,'START LİSTE'!$B$6:$H$1026,4,0))</f>
      </c>
      <c r="G87" s="97">
        <f>IF(ISERROR(VLOOKUP($D87,'YARIŞMA SONUÇ'!$B$6:$H$1140,6,0)),"",VLOOKUP($D87,'YARIŞMA SONUÇ'!$B$6:$H$1140,6,0))</f>
      </c>
      <c r="H87" s="141"/>
      <c r="AY87" s="33">
        <v>1147</v>
      </c>
    </row>
    <row r="88" spans="1:51" ht="15" customHeight="1">
      <c r="A88" s="144">
        <f>IF(AND(C88&lt;&gt;"",B88&lt;&gt;"DQ"),COUNT(B$6:B$106)-(RANK(B88,B$6:B$106)+COUNTIF(B$6:B88,B88))+2,IF(D87&lt;&gt;"",AY89,""))</f>
      </c>
      <c r="B88" s="103">
        <f>IF(D87="","",IF(OR(G87="-:DNF:DNS:DQ",G88="-",G89="-",G89="DQ",G89="DNF",G89="DNS"),"DQ",SUM(G87,G88,G89)))</f>
      </c>
      <c r="C88" s="70">
        <f>IF(ISERROR(VLOOKUP(D87,'START LİSTE'!$B$6:$H$1026,3,0)),"",VLOOKUP(D87,'START LİSTE'!$B$6:$H$1026,3,0))</f>
      </c>
      <c r="D88" s="117"/>
      <c r="E88" s="71">
        <f>IF(ISERROR(VLOOKUP($D88,'START LİSTE'!$B$6:$H$1026,2,0)),"",VLOOKUP($D88,'START LİSTE'!$B$6:$H$1026,2,0))</f>
      </c>
      <c r="F88" s="72">
        <f>IF(ISERROR(VLOOKUP($D88,'START LİSTE'!$B$6:$H$1026,4,0)),"",VLOOKUP($D88,'START LİSTE'!$B$6:$H$1026,4,0))</f>
      </c>
      <c r="G88" s="97">
        <f>IF(ISERROR(VLOOKUP($D88,'YARIŞMA SONUÇ'!$B$6:$H$1140,6,0)),"",VLOOKUP($D88,'YARIŞMA SONUÇ'!$B$6:$H$1140,6,0))</f>
      </c>
      <c r="H88" s="141"/>
      <c r="AY88" s="33">
        <v>1150</v>
      </c>
    </row>
    <row r="89" spans="1:51" ht="15" customHeight="1">
      <c r="A89" s="146"/>
      <c r="B89" s="105"/>
      <c r="C89" s="76"/>
      <c r="D89" s="117"/>
      <c r="E89" s="71">
        <f>IF(ISERROR(VLOOKUP($D89,'START LİSTE'!$B$6:$H$1026,2,0)),"",VLOOKUP($D89,'START LİSTE'!$B$6:$H$1026,2,0))</f>
      </c>
      <c r="F89" s="72">
        <f>IF(ISERROR(VLOOKUP($D89,'START LİSTE'!$B$6:$H$1026,4,0)),"",VLOOKUP($D89,'START LİSTE'!$B$6:$H$1026,4,0))</f>
      </c>
      <c r="G89" s="97">
        <f>IF(ISERROR(VLOOKUP($D89,'YARIŞMA SONUÇ'!$B$6:$H$1140,6,0)),"",VLOOKUP($D89,'YARIŞMA SONUÇ'!$B$6:$H$1140,6,0))</f>
      </c>
      <c r="H89" s="141"/>
      <c r="AY89" s="33">
        <v>1151</v>
      </c>
    </row>
    <row r="90" spans="1:51" ht="15" customHeight="1">
      <c r="A90" s="143"/>
      <c r="B90" s="102"/>
      <c r="C90" s="66"/>
      <c r="D90" s="116"/>
      <c r="E90" s="67">
        <f>IF(ISERROR(VLOOKUP($D90,'START LİSTE'!$B$6:$H$1026,2,0)),"",VLOOKUP($D90,'START LİSTE'!$B$6:$H$1026,2,0))</f>
      </c>
      <c r="F90" s="68">
        <f>IF(ISERROR(VLOOKUP($D90,'START LİSTE'!$B$6:$H$1026,4,0)),"",VLOOKUP($D90,'START LİSTE'!$B$6:$H$1026,4,0))</f>
      </c>
      <c r="G90" s="97">
        <f>IF(ISERROR(VLOOKUP($D90,'YARIŞMA SONUÇ'!$B$6:$H$1140,6,0)),"",VLOOKUP($D90,'YARIŞMA SONUÇ'!$B$6:$H$1140,6,0))</f>
      </c>
      <c r="H90" s="141"/>
      <c r="AY90" s="33">
        <v>1152</v>
      </c>
    </row>
    <row r="91" spans="1:51" ht="15" customHeight="1">
      <c r="A91" s="144">
        <f>IF(AND(C91&lt;&gt;"",B91&lt;&gt;"DQ"),COUNT(B$6:B$106)-(RANK(B91,B$6:B$106)+COUNTIF(B$6:B91,B91))+2,IF(D90&lt;&gt;"",AY92,""))</f>
      </c>
      <c r="B91" s="103">
        <f>IF(D90="","",IF(OR(G90="-:DNF:DNS:DQ",G91="-",G92="-",G92="DQ",G92="DNF",G92="DNS"),"DQ",SUM(G90,G91,G92)))</f>
      </c>
      <c r="C91" s="70">
        <f>IF(ISERROR(VLOOKUP(D90,'START LİSTE'!$B$6:$H$1026,3,0)),"",VLOOKUP(D90,'START LİSTE'!$B$6:$H$1026,3,0))</f>
      </c>
      <c r="D91" s="117"/>
      <c r="E91" s="71">
        <f>IF(ISERROR(VLOOKUP($D91,'START LİSTE'!$B$6:$H$1026,2,0)),"",VLOOKUP($D91,'START LİSTE'!$B$6:$H$1026,2,0))</f>
      </c>
      <c r="F91" s="72">
        <f>IF(ISERROR(VLOOKUP($D91,'START LİSTE'!$B$6:$H$1026,4,0)),"",VLOOKUP($D91,'START LİSTE'!$B$6:$H$1026,4,0))</f>
      </c>
      <c r="G91" s="97">
        <f>IF(ISERROR(VLOOKUP($D91,'YARIŞMA SONUÇ'!$B$6:$H$1140,6,0)),"",VLOOKUP($D91,'YARIŞMA SONUÇ'!$B$6:$H$1140,6,0))</f>
      </c>
      <c r="H91" s="141"/>
      <c r="AY91" s="33">
        <v>1153</v>
      </c>
    </row>
    <row r="92" spans="1:51" ht="15" customHeight="1">
      <c r="A92" s="146"/>
      <c r="B92" s="105"/>
      <c r="C92" s="76"/>
      <c r="D92" s="117"/>
      <c r="E92" s="71">
        <f>IF(ISERROR(VLOOKUP($D92,'START LİSTE'!$B$6:$H$1026,2,0)),"",VLOOKUP($D92,'START LİSTE'!$B$6:$H$1026,2,0))</f>
      </c>
      <c r="F92" s="72">
        <f>IF(ISERROR(VLOOKUP($D92,'START LİSTE'!$B$6:$H$1026,4,0)),"",VLOOKUP($D92,'START LİSTE'!$B$6:$H$1026,4,0))</f>
      </c>
      <c r="G92" s="97">
        <f>IF(ISERROR(VLOOKUP($D92,'YARIŞMA SONUÇ'!$B$6:$H$1140,6,0)),"",VLOOKUP($D92,'YARIŞMA SONUÇ'!$B$6:$H$1140,6,0))</f>
      </c>
      <c r="H92" s="141"/>
      <c r="AY92" s="33">
        <v>1156</v>
      </c>
    </row>
    <row r="93" spans="1:51" ht="15" customHeight="1">
      <c r="A93" s="143"/>
      <c r="B93" s="102"/>
      <c r="C93" s="66"/>
      <c r="D93" s="116"/>
      <c r="E93" s="67">
        <f>IF(ISERROR(VLOOKUP($D93,'START LİSTE'!$B$6:$H$1026,2,0)),"",VLOOKUP($D93,'START LİSTE'!$B$6:$H$1026,2,0))</f>
      </c>
      <c r="F93" s="68">
        <f>IF(ISERROR(VLOOKUP($D93,'START LİSTE'!$B$6:$H$1026,4,0)),"",VLOOKUP($D93,'START LİSTE'!$B$6:$H$1026,4,0))</f>
      </c>
      <c r="G93" s="97">
        <f>IF(ISERROR(VLOOKUP($D93,'YARIŞMA SONUÇ'!$B$6:$H$1140,6,0)),"",VLOOKUP($D93,'YARIŞMA SONUÇ'!$B$6:$H$1140,6,0))</f>
      </c>
      <c r="H93" s="141"/>
      <c r="AY93" s="33">
        <v>1157</v>
      </c>
    </row>
    <row r="94" spans="1:51" ht="15" customHeight="1">
      <c r="A94" s="144">
        <f>IF(AND(C94&lt;&gt;"",B94&lt;&gt;"DQ"),COUNT(B$6:B$106)-(RANK(B94,B$6:B$106)+COUNTIF(B$6:B94,B94))+2,IF(D93&lt;&gt;"",AY95,""))</f>
      </c>
      <c r="B94" s="103">
        <f>IF(D93="","",IF(OR(G93="-:DNF:DNS:DQ",G94="-",G95="-",G95="DQ",G95="DNF",G95="DNS"),"DQ",SUM(G93,G94,G95)))</f>
      </c>
      <c r="C94" s="70">
        <f>IF(ISERROR(VLOOKUP(D93,'START LİSTE'!$B$6:$H$1026,3,0)),"",VLOOKUP(D93,'START LİSTE'!$B$6:$H$1026,3,0))</f>
      </c>
      <c r="D94" s="117"/>
      <c r="E94" s="71">
        <f>IF(ISERROR(VLOOKUP($D94,'START LİSTE'!$B$6:$H$1026,2,0)),"",VLOOKUP($D94,'START LİSTE'!$B$6:$H$1026,2,0))</f>
      </c>
      <c r="F94" s="72">
        <f>IF(ISERROR(VLOOKUP($D94,'START LİSTE'!$B$6:$H$1026,4,0)),"",VLOOKUP($D94,'START LİSTE'!$B$6:$H$1026,4,0))</f>
      </c>
      <c r="G94" s="97">
        <f>IF(ISERROR(VLOOKUP($D94,'YARIŞMA SONUÇ'!$B$6:$H$1140,6,0)),"",VLOOKUP($D94,'YARIŞMA SONUÇ'!$B$6:$H$1140,6,0))</f>
      </c>
      <c r="H94" s="141"/>
      <c r="AY94" s="33">
        <v>1158</v>
      </c>
    </row>
    <row r="95" spans="1:51" ht="15" customHeight="1">
      <c r="A95" s="146"/>
      <c r="B95" s="105"/>
      <c r="C95" s="76"/>
      <c r="D95" s="117"/>
      <c r="E95" s="71">
        <f>IF(ISERROR(VLOOKUP($D95,'START LİSTE'!$B$6:$H$1026,2,0)),"",VLOOKUP($D95,'START LİSTE'!$B$6:$H$1026,2,0))</f>
      </c>
      <c r="F95" s="72">
        <f>IF(ISERROR(VLOOKUP($D95,'START LİSTE'!$B$6:$H$1026,4,0)),"",VLOOKUP($D95,'START LİSTE'!$B$6:$H$1026,4,0))</f>
      </c>
      <c r="G95" s="97">
        <f>IF(ISERROR(VLOOKUP($D95,'YARIŞMA SONUÇ'!$B$6:$H$1140,6,0)),"",VLOOKUP($D95,'YARIŞMA SONUÇ'!$B$6:$H$1140,6,0))</f>
      </c>
      <c r="H95" s="141"/>
      <c r="AY95" s="33">
        <v>1159</v>
      </c>
    </row>
    <row r="96" spans="1:51" ht="15" customHeight="1">
      <c r="A96" s="143"/>
      <c r="B96" s="102"/>
      <c r="C96" s="66"/>
      <c r="D96" s="116"/>
      <c r="E96" s="67">
        <f>IF(ISERROR(VLOOKUP($D96,'START LİSTE'!$B$6:$H$1026,2,0)),"",VLOOKUP($D96,'START LİSTE'!$B$6:$H$1026,2,0))</f>
      </c>
      <c r="F96" s="68">
        <f>IF(ISERROR(VLOOKUP($D96,'START LİSTE'!$B$6:$H$1026,4,0)),"",VLOOKUP($D96,'START LİSTE'!$B$6:$H$1026,4,0))</f>
      </c>
      <c r="G96" s="97">
        <f>IF(ISERROR(VLOOKUP($D96,'YARIŞMA SONUÇ'!$B$6:$H$1140,6,0)),"",VLOOKUP($D96,'YARIŞMA SONUÇ'!$B$6:$H$1140,6,0))</f>
      </c>
      <c r="H96" s="141"/>
      <c r="AY96" s="33">
        <v>1162</v>
      </c>
    </row>
    <row r="97" spans="1:51" ht="15" customHeight="1">
      <c r="A97" s="144">
        <f>IF(AND(C97&lt;&gt;"",B97&lt;&gt;"DQ"),COUNT(B$6:B$106)-(RANK(B97,B$6:B$106)+COUNTIF(B$6:B97,B97))+2,IF(D96&lt;&gt;"",AY98,""))</f>
      </c>
      <c r="B97" s="103">
        <f>IF(D96="","",IF(OR(G96="-:DNF:DNS:DQ",G97="-",G98="-",G98="DQ",G98="DNF",G98="DNS"),"DQ",SUM(G96,G97,G98)))</f>
      </c>
      <c r="C97" s="70">
        <f>IF(ISERROR(VLOOKUP(D96,'START LİSTE'!$B$6:$H$1026,3,0)),"",VLOOKUP(D96,'START LİSTE'!$B$6:$H$1026,3,0))</f>
      </c>
      <c r="D97" s="117"/>
      <c r="E97" s="71">
        <f>IF(ISERROR(VLOOKUP($D97,'START LİSTE'!$B$6:$H$1026,2,0)),"",VLOOKUP($D97,'START LİSTE'!$B$6:$H$1026,2,0))</f>
      </c>
      <c r="F97" s="72">
        <f>IF(ISERROR(VLOOKUP($D97,'START LİSTE'!$B$6:$H$1026,4,0)),"",VLOOKUP($D97,'START LİSTE'!$B$6:$H$1026,4,0))</f>
      </c>
      <c r="G97" s="97">
        <f>IF(ISERROR(VLOOKUP($D97,'YARIŞMA SONUÇ'!$B$6:$H$1140,6,0)),"",VLOOKUP($D97,'YARIŞMA SONUÇ'!$B$6:$H$1140,6,0))</f>
      </c>
      <c r="H97" s="141"/>
      <c r="AY97" s="33">
        <v>1163</v>
      </c>
    </row>
    <row r="98" spans="1:51" ht="15" customHeight="1">
      <c r="A98" s="146"/>
      <c r="B98" s="105"/>
      <c r="C98" s="76"/>
      <c r="D98" s="117"/>
      <c r="E98" s="71">
        <f>IF(ISERROR(VLOOKUP($D98,'START LİSTE'!$B$6:$H$1026,2,0)),"",VLOOKUP($D98,'START LİSTE'!$B$6:$H$1026,2,0))</f>
      </c>
      <c r="F98" s="72">
        <f>IF(ISERROR(VLOOKUP($D98,'START LİSTE'!$B$6:$H$1026,4,0)),"",VLOOKUP($D98,'START LİSTE'!$B$6:$H$1026,4,0))</f>
      </c>
      <c r="G98" s="97">
        <f>IF(ISERROR(VLOOKUP($D98,'YARIŞMA SONUÇ'!$B$6:$H$1140,6,0)),"",VLOOKUP($D98,'YARIŞMA SONUÇ'!$B$6:$H$1140,6,0))</f>
      </c>
      <c r="H98" s="141"/>
      <c r="AY98" s="33">
        <v>1164</v>
      </c>
    </row>
    <row r="99" spans="1:51" ht="15" customHeight="1">
      <c r="A99" s="143"/>
      <c r="B99" s="102"/>
      <c r="C99" s="66"/>
      <c r="D99" s="116"/>
      <c r="E99" s="67">
        <f>IF(ISERROR(VLOOKUP($D99,'START LİSTE'!$B$6:$H$1026,2,0)),"",VLOOKUP($D99,'START LİSTE'!$B$6:$H$1026,2,0))</f>
      </c>
      <c r="F99" s="68">
        <f>IF(ISERROR(VLOOKUP($D99,'START LİSTE'!$B$6:$H$1026,4,0)),"",VLOOKUP($D99,'START LİSTE'!$B$6:$H$1026,4,0))</f>
      </c>
      <c r="G99" s="97">
        <f>IF(ISERROR(VLOOKUP($D99,'YARIŞMA SONUÇ'!$B$6:$H$1140,6,0)),"",VLOOKUP($D99,'YARIŞMA SONUÇ'!$B$6:$H$1140,6,0))</f>
      </c>
      <c r="H99" s="141"/>
      <c r="AY99" s="33">
        <v>1165</v>
      </c>
    </row>
    <row r="100" spans="1:51" ht="15" customHeight="1">
      <c r="A100" s="144">
        <f>IF(AND(C100&lt;&gt;"",B100&lt;&gt;"DQ"),COUNT(B$6:B$106)-(RANK(B100,B$6:B$106)+COUNTIF(B$6:B100,B100))+2,IF(D99&lt;&gt;"",AY101,""))</f>
      </c>
      <c r="B100" s="103">
        <f>IF(D99="","",IF(OR(G99="-:DNF:DNS:DQ",G100="-",G101="-",G101="DQ",G101="DNF",G101="DNS"),"DQ",SUM(G99,G100,G101)))</f>
      </c>
      <c r="C100" s="70">
        <f>IF(ISERROR(VLOOKUP(D99,'START LİSTE'!$B$6:$H$1026,3,0)),"",VLOOKUP(D99,'START LİSTE'!$B$6:$H$1026,3,0))</f>
      </c>
      <c r="D100" s="117"/>
      <c r="E100" s="71">
        <f>IF(ISERROR(VLOOKUP($D100,'START LİSTE'!$B$6:$H$1026,2,0)),"",VLOOKUP($D100,'START LİSTE'!$B$6:$H$1026,2,0))</f>
      </c>
      <c r="F100" s="72">
        <f>IF(ISERROR(VLOOKUP($D100,'START LİSTE'!$B$6:$H$1026,4,0)),"",VLOOKUP($D100,'START LİSTE'!$B$6:$H$1026,4,0))</f>
      </c>
      <c r="G100" s="97">
        <f>IF(ISERROR(VLOOKUP($D100,'YARIŞMA SONUÇ'!$B$6:$H$1140,6,0)),"",VLOOKUP($D100,'YARIŞMA SONUÇ'!$B$6:$H$1140,6,0))</f>
      </c>
      <c r="H100" s="141"/>
      <c r="AY100" s="33">
        <v>1168</v>
      </c>
    </row>
    <row r="101" spans="1:51" ht="15" customHeight="1">
      <c r="A101" s="146"/>
      <c r="B101" s="105"/>
      <c r="C101" s="76"/>
      <c r="D101" s="117"/>
      <c r="E101" s="71">
        <f>IF(ISERROR(VLOOKUP($D101,'START LİSTE'!$B$6:$H$1026,2,0)),"",VLOOKUP($D101,'START LİSTE'!$B$6:$H$1026,2,0))</f>
      </c>
      <c r="F101" s="72">
        <f>IF(ISERROR(VLOOKUP($D101,'START LİSTE'!$B$6:$H$1026,4,0)),"",VLOOKUP($D101,'START LİSTE'!$B$6:$H$1026,4,0))</f>
      </c>
      <c r="G101" s="97">
        <f>IF(ISERROR(VLOOKUP($D101,'YARIŞMA SONUÇ'!$B$6:$H$1140,6,0)),"",VLOOKUP($D101,'YARIŞMA SONUÇ'!$B$6:$H$1140,6,0))</f>
      </c>
      <c r="H101" s="141"/>
      <c r="AY101" s="33">
        <v>1169</v>
      </c>
    </row>
    <row r="102" spans="1:51" ht="15" customHeight="1">
      <c r="A102" s="143"/>
      <c r="B102" s="102"/>
      <c r="C102" s="66"/>
      <c r="D102" s="116"/>
      <c r="E102" s="67">
        <f>IF(ISERROR(VLOOKUP($D102,'START LİSTE'!$B$6:$H$1026,2,0)),"",VLOOKUP($D102,'START LİSTE'!$B$6:$H$1026,2,0))</f>
      </c>
      <c r="F102" s="68">
        <f>IF(ISERROR(VLOOKUP($D102,'START LİSTE'!$B$6:$H$1026,4,0)),"",VLOOKUP($D102,'START LİSTE'!$B$6:$H$1026,4,0))</f>
      </c>
      <c r="G102" s="97">
        <f>IF(ISERROR(VLOOKUP($D102,'YARIŞMA SONUÇ'!$B$6:$H$1140,6,0)),"",VLOOKUP($D102,'YARIŞMA SONUÇ'!$B$6:$H$1140,6,0))</f>
      </c>
      <c r="H102" s="141"/>
      <c r="AY102" s="33">
        <v>1170</v>
      </c>
    </row>
    <row r="103" spans="1:51" ht="15" customHeight="1">
      <c r="A103" s="144">
        <f>IF(AND(C103&lt;&gt;"",B103&lt;&gt;"DQ"),COUNT(B$6:B$106)-(RANK(B103,B$6:B$106)+COUNTIF(B$6:B103,B103))+2,IF(D102&lt;&gt;"",AY104,""))</f>
      </c>
      <c r="B103" s="103">
        <f>IF(D102="","",IF(OR(G102="-:DNF:DNS:DQ",G103="-",G104="-",G104="DQ",G104="DNF",G104="DNS"),"DQ",SUM(G102,G103,G104)))</f>
      </c>
      <c r="C103" s="70">
        <f>IF(ISERROR(VLOOKUP(D102,'START LİSTE'!$B$6:$H$1026,3,0)),"",VLOOKUP(D102,'START LİSTE'!$B$6:$H$1026,3,0))</f>
      </c>
      <c r="D103" s="117"/>
      <c r="E103" s="71">
        <f>IF(ISERROR(VLOOKUP($D103,'START LİSTE'!$B$6:$H$1026,2,0)),"",VLOOKUP($D103,'START LİSTE'!$B$6:$H$1026,2,0))</f>
      </c>
      <c r="F103" s="72">
        <f>IF(ISERROR(VLOOKUP($D103,'START LİSTE'!$B$6:$H$1026,4,0)),"",VLOOKUP($D103,'START LİSTE'!$B$6:$H$1026,4,0))</f>
      </c>
      <c r="G103" s="97">
        <f>IF(ISERROR(VLOOKUP($D103,'YARIŞMA SONUÇ'!$B$6:$H$1140,6,0)),"",VLOOKUP($D103,'YARIŞMA SONUÇ'!$B$6:$H$1140,6,0))</f>
      </c>
      <c r="H103" s="141"/>
      <c r="AY103" s="33">
        <v>1171</v>
      </c>
    </row>
    <row r="104" spans="1:51" ht="15" customHeight="1">
      <c r="A104" s="144"/>
      <c r="B104" s="106"/>
      <c r="C104" s="70"/>
      <c r="D104" s="116"/>
      <c r="E104" s="67">
        <f>IF(ISERROR(VLOOKUP($D104,'START LİSTE'!$B$6:$H$1026,2,0)),"",VLOOKUP($D104,'START LİSTE'!$B$6:$H$1026,2,0))</f>
      </c>
      <c r="F104" s="68">
        <f>IF(ISERROR(VLOOKUP($D104,'START LİSTE'!$B$6:$H$1026,4,0)),"",VLOOKUP($D104,'START LİSTE'!$B$6:$H$1026,4,0))</f>
      </c>
      <c r="G104" s="96">
        <f>IF(ISERROR(VLOOKUP($D104,'YARIŞMA SONUÇ'!$B$6:$H$1140,6,0)),"",VLOOKUP($D104,'YARIŞMA SONUÇ'!$B$6:$H$1140,6,0))</f>
      </c>
      <c r="H104" s="142"/>
      <c r="AY104" s="33">
        <v>1174</v>
      </c>
    </row>
    <row r="105" spans="1:51" ht="15" customHeight="1">
      <c r="A105" s="144">
        <f>IF(AND(C105&lt;&gt;"",B105&lt;&gt;"DQ"),COUNT(B$6:B$106)-(RANK(B105,B$6:B$106)+COUNTIF(B$6:B105,B105))+2,IF(D104&lt;&gt;"",AY106,""))</f>
      </c>
      <c r="B105" s="106">
        <f>IF(D104="","",IF(OR(#REF!="-",#REF!="-",#REF!="-"),"DQ",SUM(#REF!,#REF!,#REF!)))</f>
      </c>
      <c r="C105" s="70">
        <f>IF(ISERROR(VLOOKUP(D104,'START LİSTE'!$B$6:$H$1026,3,0)),"",VLOOKUP(D104,'START LİSTE'!$B$6:$H$1026,3,0))</f>
      </c>
      <c r="D105" s="117"/>
      <c r="E105" s="71">
        <f>IF(ISERROR(VLOOKUP($D105,'START LİSTE'!$B$6:$H$1026,2,0)),"",VLOOKUP($D105,'START LİSTE'!$B$6:$H$1026,2,0))</f>
      </c>
      <c r="F105" s="72">
        <f>IF(ISERROR(VLOOKUP($D105,'START LİSTE'!$B$6:$H$1026,4,0)),"",VLOOKUP($D105,'START LİSTE'!$B$6:$H$1026,4,0))</f>
      </c>
      <c r="G105" s="97">
        <f>IF(ISERROR(VLOOKUP($D105,'YARIŞMA SONUÇ'!$B$6:$H$1140,6,0)),"",VLOOKUP($D105,'YARIŞMA SONUÇ'!$B$6:$H$1140,6,0))</f>
      </c>
      <c r="H105" s="141"/>
      <c r="AY105" s="33">
        <v>1175</v>
      </c>
    </row>
    <row r="106" spans="1:51" ht="15" customHeight="1">
      <c r="A106" s="144"/>
      <c r="B106" s="106"/>
      <c r="C106" s="70"/>
      <c r="D106" s="117"/>
      <c r="E106" s="71">
        <f>IF(ISERROR(VLOOKUP($D106,'START LİSTE'!$B$6:$H$1026,2,0)),"",VLOOKUP($D106,'START LİSTE'!$B$6:$H$1026,2,0))</f>
      </c>
      <c r="F106" s="72">
        <f>IF(ISERROR(VLOOKUP($D106,'START LİSTE'!$B$6:$H$1026,4,0)),"",VLOOKUP($D106,'START LİSTE'!$B$6:$H$1026,4,0))</f>
      </c>
      <c r="G106" s="97">
        <f>IF(ISERROR(VLOOKUP($D106,'YARIŞMA SONUÇ'!$B$6:$H$1140,6,0)),"",VLOOKUP($D106,'YARIŞMA SONUÇ'!$B$6:$H$1140,6,0))</f>
      </c>
      <c r="H106" s="141"/>
      <c r="AY106" s="33">
        <v>1176</v>
      </c>
    </row>
    <row r="107" spans="1:51" ht="15" customHeight="1">
      <c r="A107" s="147"/>
      <c r="B107" s="107"/>
      <c r="C107" s="78"/>
      <c r="D107" s="117"/>
      <c r="E107" s="71">
        <f>IF(ISERROR(VLOOKUP($D107,'START LİSTE'!$B$6:$H$1026,2,0)),"",VLOOKUP($D107,'START LİSTE'!$B$6:$H$1026,2,0))</f>
      </c>
      <c r="F107" s="72">
        <f>IF(ISERROR(VLOOKUP($D107,'START LİSTE'!$B$6:$H$1026,4,0)),"",VLOOKUP($D107,'START LİSTE'!$B$6:$H$1026,4,0))</f>
      </c>
      <c r="G107" s="97">
        <f>IF(ISERROR(VLOOKUP($D107,'YARIŞMA SONUÇ'!$B$6:$H$1140,6,0)),"",VLOOKUP($D107,'YARIŞMA SONUÇ'!$B$6:$H$1140,6,0))</f>
      </c>
      <c r="H107" s="141"/>
      <c r="AY107" s="33">
        <v>1177</v>
      </c>
    </row>
    <row r="108" spans="1:51" ht="12.75">
      <c r="A108" s="77"/>
      <c r="B108" s="107"/>
      <c r="C108" s="78"/>
      <c r="D108" s="78"/>
      <c r="E108" s="78"/>
      <c r="F108" s="78"/>
      <c r="G108" s="99"/>
      <c r="AY108" s="33"/>
    </row>
    <row r="109" spans="1:51" ht="12.75">
      <c r="A109" s="77"/>
      <c r="B109" s="107"/>
      <c r="C109" s="78"/>
      <c r="D109" s="78"/>
      <c r="E109" s="78"/>
      <c r="F109" s="78"/>
      <c r="G109" s="99"/>
      <c r="AY109" s="33"/>
    </row>
    <row r="110" spans="1:51" ht="12.75">
      <c r="A110" s="77"/>
      <c r="B110" s="107"/>
      <c r="C110" s="78"/>
      <c r="D110" s="78"/>
      <c r="E110" s="78"/>
      <c r="F110" s="78"/>
      <c r="G110" s="99"/>
      <c r="AY110" s="33"/>
    </row>
    <row r="111" spans="1:51" ht="12.75">
      <c r="A111" s="77"/>
      <c r="B111" s="107"/>
      <c r="C111" s="78"/>
      <c r="D111" s="78"/>
      <c r="E111" s="78"/>
      <c r="F111" s="78"/>
      <c r="G111" s="99"/>
      <c r="AY111" s="33"/>
    </row>
    <row r="112" spans="1:51" ht="12.75">
      <c r="A112" s="77"/>
      <c r="B112" s="107"/>
      <c r="C112" s="78"/>
      <c r="D112" s="78"/>
      <c r="E112" s="78"/>
      <c r="F112" s="78"/>
      <c r="G112" s="99"/>
      <c r="AY112" s="33"/>
    </row>
    <row r="113" spans="1:51" ht="12.75">
      <c r="A113" s="77"/>
      <c r="B113" s="107"/>
      <c r="C113" s="78"/>
      <c r="D113" s="78"/>
      <c r="E113" s="78"/>
      <c r="F113" s="78"/>
      <c r="G113" s="99"/>
      <c r="AY113" s="33"/>
    </row>
    <row r="114" spans="1:51" ht="12.75">
      <c r="A114" s="77"/>
      <c r="B114" s="107"/>
      <c r="C114" s="78"/>
      <c r="D114" s="78"/>
      <c r="E114" s="78"/>
      <c r="F114" s="78"/>
      <c r="G114" s="99"/>
      <c r="AY114" s="33"/>
    </row>
    <row r="115" spans="1:51" ht="12.75">
      <c r="A115" s="77"/>
      <c r="B115" s="107"/>
      <c r="C115" s="78"/>
      <c r="D115" s="78"/>
      <c r="E115" s="78"/>
      <c r="F115" s="78"/>
      <c r="G115" s="99"/>
      <c r="AY115" s="33"/>
    </row>
    <row r="116" spans="1:51" ht="12.75">
      <c r="A116" s="77"/>
      <c r="B116" s="107"/>
      <c r="C116" s="78"/>
      <c r="D116" s="78"/>
      <c r="E116" s="78"/>
      <c r="F116" s="78"/>
      <c r="G116" s="99"/>
      <c r="AY116" s="33"/>
    </row>
    <row r="117" spans="1:51" ht="12.75">
      <c r="A117" s="77"/>
      <c r="B117" s="107"/>
      <c r="C117" s="78"/>
      <c r="D117" s="78"/>
      <c r="E117" s="78"/>
      <c r="F117" s="78"/>
      <c r="G117" s="99"/>
      <c r="AY117" s="33"/>
    </row>
    <row r="118" spans="1:51" ht="12.75">
      <c r="A118" s="77"/>
      <c r="B118" s="107"/>
      <c r="C118" s="78"/>
      <c r="D118" s="78"/>
      <c r="E118" s="78"/>
      <c r="F118" s="78"/>
      <c r="G118" s="99"/>
      <c r="AY118" s="33"/>
    </row>
    <row r="119" spans="1:51" ht="12.75">
      <c r="A119" s="77"/>
      <c r="B119" s="107"/>
      <c r="C119" s="78"/>
      <c r="D119" s="78"/>
      <c r="E119" s="78"/>
      <c r="F119" s="78"/>
      <c r="G119" s="99"/>
      <c r="AY119" s="33"/>
    </row>
    <row r="120" spans="1:51" ht="12.75">
      <c r="A120" s="77"/>
      <c r="B120" s="107"/>
      <c r="C120" s="78"/>
      <c r="D120" s="78"/>
      <c r="E120" s="78"/>
      <c r="F120" s="78"/>
      <c r="G120" s="99"/>
      <c r="AY120" s="33"/>
    </row>
    <row r="121" spans="1:51" ht="12.75">
      <c r="A121" s="77"/>
      <c r="B121" s="107"/>
      <c r="C121" s="78"/>
      <c r="D121" s="78"/>
      <c r="E121" s="78"/>
      <c r="F121" s="78"/>
      <c r="G121" s="99"/>
      <c r="AY121" s="33"/>
    </row>
    <row r="122" spans="1:51" ht="12.75">
      <c r="A122" s="77"/>
      <c r="B122" s="107"/>
      <c r="C122" s="78"/>
      <c r="D122" s="78"/>
      <c r="E122" s="78"/>
      <c r="F122" s="78"/>
      <c r="G122" s="99"/>
      <c r="AY122" s="33"/>
    </row>
    <row r="123" spans="1:51" ht="12.75">
      <c r="A123" s="77"/>
      <c r="B123" s="107"/>
      <c r="C123" s="78"/>
      <c r="D123" s="78"/>
      <c r="E123" s="78"/>
      <c r="F123" s="78"/>
      <c r="G123" s="99"/>
      <c r="AY123" s="33"/>
    </row>
    <row r="124" spans="1:51" ht="12.75">
      <c r="A124" s="77"/>
      <c r="B124" s="107"/>
      <c r="C124" s="78"/>
      <c r="D124" s="78"/>
      <c r="E124" s="78"/>
      <c r="F124" s="78"/>
      <c r="G124" s="99"/>
      <c r="AY124" s="33"/>
    </row>
    <row r="125" spans="1:51" ht="12.75">
      <c r="A125" s="77"/>
      <c r="B125" s="107"/>
      <c r="C125" s="78"/>
      <c r="D125" s="78"/>
      <c r="E125" s="78"/>
      <c r="F125" s="78"/>
      <c r="G125" s="99"/>
      <c r="AY125" s="33"/>
    </row>
    <row r="126" spans="1:51" ht="12.75">
      <c r="A126" s="77"/>
      <c r="B126" s="107"/>
      <c r="C126" s="78"/>
      <c r="D126" s="78"/>
      <c r="E126" s="78"/>
      <c r="F126" s="78"/>
      <c r="G126" s="99"/>
      <c r="AY126" s="33"/>
    </row>
    <row r="127" spans="1:51" ht="12.75">
      <c r="A127" s="77"/>
      <c r="B127" s="107"/>
      <c r="C127" s="78"/>
      <c r="D127" s="78"/>
      <c r="E127" s="78"/>
      <c r="F127" s="78"/>
      <c r="G127" s="99"/>
      <c r="AY127" s="33"/>
    </row>
    <row r="128" spans="1:51" ht="12.75">
      <c r="A128" s="77"/>
      <c r="B128" s="107"/>
      <c r="C128" s="78"/>
      <c r="D128" s="78"/>
      <c r="E128" s="78"/>
      <c r="F128" s="78"/>
      <c r="G128" s="99"/>
      <c r="AY128" s="33"/>
    </row>
    <row r="129" ht="12.75">
      <c r="AY129" s="33"/>
    </row>
    <row r="130" ht="12.75">
      <c r="AY130" s="33"/>
    </row>
    <row r="131" ht="12.75">
      <c r="AY131" s="33"/>
    </row>
    <row r="132" ht="12.75">
      <c r="AY132" s="33"/>
    </row>
    <row r="133" ht="12.75">
      <c r="AY133" s="33"/>
    </row>
    <row r="134" ht="12.75">
      <c r="AY134" s="33"/>
    </row>
  </sheetData>
  <sheetProtection password="A048" sheet="1"/>
  <mergeCells count="6">
    <mergeCell ref="A1:G1"/>
    <mergeCell ref="A2:G2"/>
    <mergeCell ref="A3:G3"/>
    <mergeCell ref="A4:C4"/>
    <mergeCell ref="F4:G4"/>
    <mergeCell ref="D4:E4"/>
  </mergeCells>
  <conditionalFormatting sqref="C5">
    <cfRule type="duplicateValues" priority="24" dxfId="39" stopIfTrue="1">
      <formula>AND(COUNTIF($C$5:$C$5,C5)&gt;1,NOT(ISBLANK(C5)))</formula>
    </cfRule>
  </conditionalFormatting>
  <conditionalFormatting sqref="A6:A7 A104:A106">
    <cfRule type="cellIs" priority="14" dxfId="40" operator="greaterThan">
      <formula>1000</formula>
    </cfRule>
  </conditionalFormatting>
  <conditionalFormatting sqref="B104:B106 B6 B9 B12 B15 B18 B21 B24 B27 B30 B33 B36 B39 B42 B45 B48 B51 B54 B57">
    <cfRule type="duplicateValues" priority="141" dxfId="0" stopIfTrue="1">
      <formula>AND(COUNTIF($B$104:$B$106,B6)+COUNTIF($B$6:$B$6,B6)+COUNTIF($B$9:$B$9,B6)+COUNTIF($B$12:$B$12,B6)+COUNTIF($B$15:$B$15,B6)+COUNTIF($B$18:$B$18,B6)+COUNTIF($B$21:$B$21,B6)+COUNTIF($B$24:$B$24,B6)+COUNTIF($B$27:$B$27,B6)+COUNTIF($B$30:$B$30,B6)+COUNTIF($B$33:$B$33,B6)+COUNTIF($B$36:$B$36,B6)+COUNTIF($B$39:$B$39,B6)+COUNTIF($B$42:$B$42,B6)+COUNTIF($B$45:$B$45,B6)+COUNTIF($B$48:$B$48,B6)+COUNTIF($B$51:$B$51,B6)+COUNTIF($B$54:$B$54,B6)+COUNTIF($B$57:$B$57,B6)&gt;1,NOT(ISBLANK(B6)))</formula>
    </cfRule>
  </conditionalFormatting>
  <conditionalFormatting sqref="A60:A61 A63:A64 A66:A67 A69:A70 A72:A73 A75:A76 A78:A79 A81:A82 A84:A85 A87:A88 A90:A91 A93:A94 A96:A97 A99:A100 A102:A103">
    <cfRule type="cellIs" priority="9" dxfId="40" operator="greaterThan">
      <formula>1000</formula>
    </cfRule>
  </conditionalFormatting>
  <conditionalFormatting sqref="B60 B63 B66 B69 B72 B75 B78 B81 B84 B87 B90 B93 B96 B99 B102">
    <cfRule type="duplicateValues" priority="10" dxfId="0" stopIfTrue="1">
      <formula>AND(COUNTIF($B$60:$B$60,B60)+COUNTIF($B$63:$B$63,B60)+COUNTIF($B$66:$B$66,B60)+COUNTIF($B$69:$B$69,B60)+COUNTIF($B$72:$B$72,B60)+COUNTIF($B$75:$B$75,B60)+COUNTIF($B$78:$B$78,B60)+COUNTIF($B$81:$B$81,B60)+COUNTIF($B$84:$B$84,B60)+COUNTIF($B$87:$B$87,B60)+COUNTIF($B$90:$B$90,B60)+COUNTIF($B$93:$B$93,B60)+COUNTIF($B$96:$B$96,B60)+COUNTIF($B$99:$B$99,B60)+COUNTIF($B$102:$B$102,B60)&gt;1,NOT(ISBLANK(B60)))</formula>
    </cfRule>
  </conditionalFormatting>
  <conditionalFormatting sqref="A9:A10 A12:A13 A15:A16 A18:A19 A21:A22 A24:A25 A27:A28 A30:A31 A33:A34 A36:A37 A39:A40 A42:A43 A45:A46 A48:A49 A51:A52 A54:A55 A57:A58">
    <cfRule type="cellIs" priority="5" dxfId="40" operator="greaterThan">
      <formula>1000</formula>
    </cfRule>
  </conditionalFormatting>
  <conditionalFormatting sqref="D18:D19">
    <cfRule type="duplicateValues" priority="3" dxfId="39" stopIfTrue="1">
      <formula>AND(COUNTIF($D$18:$D$19,D18)&gt;1,NOT(ISBLANK(D18)))</formula>
    </cfRule>
  </conditionalFormatting>
  <conditionalFormatting sqref="D6:D8">
    <cfRule type="duplicateValues" priority="2" dxfId="39" stopIfTrue="1">
      <formula>AND(COUNTIF($D$6:$D$8,D6)&gt;1,NOT(ISBLANK(D6)))</formula>
    </cfRule>
  </conditionalFormatting>
  <conditionalFormatting sqref="D9:D17">
    <cfRule type="duplicateValues" priority="1" dxfId="39" stopIfTrue="1">
      <formula>AND(COUNTIF($D$9:$D$17,D9)&gt;1,NOT(ISBLANK(D9)))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64" r:id="rId2"/>
  <headerFooter alignWithMargins="0">
    <oddFooter>&amp;C&amp;P</oddFooter>
  </headerFooter>
  <rowBreaks count="1" manualBreakCount="1">
    <brk id="83" max="9" man="1"/>
  </rowBreaks>
  <ignoredErrors>
    <ignoredError sqref="C56:C58 C9 C11:C13 C14:C16 C17:C19 C20:C22 C23:C25 C26:C28 C29:C31 C32:C34 C35:C37 C38:C40 C41:C43 C44:C46 C47:C49 C50:C52 C53:C55 C59 C10 C104:C106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4"/>
  <sheetViews>
    <sheetView view="pageBreakPreview" zoomScaleSheetLayoutView="100" zoomScalePageLayoutView="0" workbookViewId="0" topLeftCell="A1">
      <selection activeCell="A1" sqref="A1:G2"/>
    </sheetView>
  </sheetViews>
  <sheetFormatPr defaultColWidth="9.00390625" defaultRowHeight="12.75"/>
  <cols>
    <col min="1" max="1" width="5.375" style="14" customWidth="1"/>
    <col min="2" max="2" width="12.125" style="115" bestFit="1" customWidth="1"/>
    <col min="3" max="3" width="30.75390625" style="15" customWidth="1"/>
    <col min="4" max="4" width="5.875" style="15" customWidth="1"/>
    <col min="5" max="5" width="23.75390625" style="15" customWidth="1"/>
    <col min="6" max="6" width="6.75390625" style="15" hidden="1" customWidth="1"/>
    <col min="7" max="7" width="19.875" style="100" customWidth="1"/>
    <col min="8" max="16384" width="9.125" style="15" customWidth="1"/>
  </cols>
  <sheetData>
    <row r="1" spans="1:7" s="16" customFormat="1" ht="31.5" customHeight="1">
      <c r="A1" s="210" t="str">
        <f>KAPAK!A2</f>
        <v>Türkiye Atletizm Federasyonu
Bursa Atletizm İl Temsilciliği</v>
      </c>
      <c r="B1" s="210"/>
      <c r="C1" s="210"/>
      <c r="D1" s="210"/>
      <c r="E1" s="210"/>
      <c r="F1" s="210"/>
      <c r="G1" s="210"/>
    </row>
    <row r="2" spans="1:7" s="16" customFormat="1" ht="30" customHeight="1">
      <c r="A2" s="212" t="str">
        <f>KAPAK!B26</f>
        <v>Yürüyüş Programı 2+1</v>
      </c>
      <c r="B2" s="212"/>
      <c r="C2" s="212"/>
      <c r="D2" s="212"/>
      <c r="E2" s="212"/>
      <c r="F2" s="212"/>
      <c r="G2" s="212"/>
    </row>
    <row r="3" spans="1:7" s="16" customFormat="1" ht="20.25" customHeight="1">
      <c r="A3" s="213" t="str">
        <f>KAPAK!B29</f>
        <v>Bursa</v>
      </c>
      <c r="B3" s="213"/>
      <c r="C3" s="213"/>
      <c r="D3" s="213"/>
      <c r="E3" s="213"/>
      <c r="F3" s="213"/>
      <c r="G3" s="213"/>
    </row>
    <row r="4" spans="1:7" s="16" customFormat="1" ht="20.25" customHeight="1">
      <c r="A4" s="79" t="str">
        <f>KAPAK!B28</f>
        <v>GENÇ ERKEKLER</v>
      </c>
      <c r="B4" s="109"/>
      <c r="C4" s="80"/>
      <c r="D4" s="81" t="str">
        <f>KAPAK!B27</f>
        <v>10000 METRE</v>
      </c>
      <c r="E4" s="80"/>
      <c r="F4" s="215">
        <f>KAPAK!B30</f>
        <v>41784.42013888889</v>
      </c>
      <c r="G4" s="215"/>
    </row>
    <row r="5" spans="1:7" s="11" customFormat="1" ht="31.5">
      <c r="A5" s="61" t="s">
        <v>5</v>
      </c>
      <c r="B5" s="110" t="s">
        <v>6</v>
      </c>
      <c r="C5" s="63" t="s">
        <v>19</v>
      </c>
      <c r="D5" s="64" t="s">
        <v>1</v>
      </c>
      <c r="E5" s="63" t="s">
        <v>3</v>
      </c>
      <c r="F5" s="62" t="s">
        <v>8</v>
      </c>
      <c r="G5" s="95" t="s">
        <v>7</v>
      </c>
    </row>
    <row r="6" spans="1:7" s="13" customFormat="1" ht="15" customHeight="1">
      <c r="A6" s="65"/>
      <c r="B6" s="111"/>
      <c r="C6" s="66"/>
      <c r="D6" s="82" t="str">
        <f>IF(A7="","",INDEX('TAKIM SONUÇ'!$D$6:$D$107,MATCH(D8,'TAKIM SONUÇ'!$D$6:$D$107,0)-2))</f>
        <v>-</v>
      </c>
      <c r="E6" s="67">
        <f>IF(ISERROR(VLOOKUP($D6,'START LİSTE'!$B$6:$H$1026,2,0)),"",VLOOKUP($D6,'START LİSTE'!$B$6:$H$1026,2,0))</f>
        <v>0</v>
      </c>
      <c r="F6" s="68">
        <f>IF(ISERROR(VLOOKUP($D6,'START LİSTE'!$B$6:$H$1026,4,0)),"",VLOOKUP($D6,'START LİSTE'!$B$6:$H$1026,4,0))</f>
        <v>0</v>
      </c>
      <c r="G6" s="96">
        <f>IF(ISERROR(VLOOKUP($D6,'YARIŞMA SONUÇ'!$B$6:$H$1140,6,0)),"",VLOOKUP($D6,'YARIŞMA SONUÇ'!$B$6:$H$1140,6,0))</f>
      </c>
    </row>
    <row r="7" spans="1:7" s="13" customFormat="1" ht="15" customHeight="1">
      <c r="A7" s="69">
        <f>IF(ISERROR(SMALL('TAKIM SONUÇ'!$A$6:$A$106,1)),"",SMALL('TAKIM SONUÇ'!$A$6:$A$106,1))</f>
        <v>1</v>
      </c>
      <c r="B7" s="112">
        <f>IF(A7="","",VLOOKUP(A7,'TAKIM SONUÇ'!$A$6:$G$107,2,FALSE))</f>
        <v>0.07489583333333333</v>
      </c>
      <c r="C7" s="70" t="str">
        <f>IF(A7="","",VLOOKUP(A7,'TAKIM SONUÇ'!$A$6:$G$107,3,FALSE))</f>
        <v>DİYARBAKIR GSİM</v>
      </c>
      <c r="D7" s="83">
        <f>IF(A7="","",INDEX('TAKIM SONUÇ'!$D$6:$D$107,MATCH(D8,'TAKIM SONUÇ'!$D$6:$D$107,0)-1))</f>
        <v>75</v>
      </c>
      <c r="E7" s="71" t="str">
        <f>IF(ISERROR(VLOOKUP($D7,'START LİSTE'!$B$6:$H$1026,2,0)),"",VLOOKUP($D7,'START LİSTE'!$B$6:$H$1026,2,0))</f>
        <v>HÜSEYİN DAĞDELEN</v>
      </c>
      <c r="F7" s="72" t="str">
        <f>IF(ISERROR(VLOOKUP($D7,'START LİSTE'!$B$6:$H$1026,4,0)),"",VLOOKUP($D7,'START LİSTE'!$B$6:$H$1026,4,0))</f>
        <v>T</v>
      </c>
      <c r="G7" s="97">
        <f>IF(ISERROR(VLOOKUP($D7,'YARIŞMA SONUÇ'!$B$6:$H$1140,6,0)),"",VLOOKUP($D7,'YARIŞMA SONUÇ'!$B$6:$H$1140,6,0))</f>
        <v>0.040729166666666664</v>
      </c>
    </row>
    <row r="8" spans="1:7" s="13" customFormat="1" ht="15" customHeight="1">
      <c r="A8" s="84"/>
      <c r="B8" s="113"/>
      <c r="C8" s="85"/>
      <c r="D8" s="83">
        <f>IF(A7="","",VLOOKUP(A7,'TAKIM SONUÇ'!$A$6:$G$107,4,FALSE))</f>
        <v>76</v>
      </c>
      <c r="E8" s="71" t="str">
        <f>IF(ISERROR(VLOOKUP($D8,'START LİSTE'!$B$6:$H$1026,2,0)),"",VLOOKUP($D8,'START LİSTE'!$B$6:$H$1026,2,0))</f>
        <v>MEHMET ERDEM</v>
      </c>
      <c r="F8" s="72" t="str">
        <f>IF(ISERROR(VLOOKUP($D8,'START LİSTE'!$B$6:$H$1026,4,0)),"",VLOOKUP($D8,'START LİSTE'!$B$6:$H$1026,4,0))</f>
        <v>T</v>
      </c>
      <c r="G8" s="97">
        <f>IF(ISERROR(VLOOKUP($D8,'YARIŞMA SONUÇ'!$B$6:$H$1140,6,0)),"",VLOOKUP($D8,'YARIŞMA SONUÇ'!$B$6:$H$1140,6,0))</f>
        <v>0.036238425925925924</v>
      </c>
    </row>
    <row r="9" spans="1:7" s="13" customFormat="1" ht="15" customHeight="1">
      <c r="A9" s="65"/>
      <c r="B9" s="111"/>
      <c r="C9" s="66"/>
      <c r="D9" s="82">
        <f>IF(A10="","",INDEX('TAKIM SONUÇ'!$D$6:$D$107,MATCH(D11,'TAKIM SONUÇ'!$D$6:$D$107,0)-2))</f>
        <v>68</v>
      </c>
      <c r="E9" s="67" t="str">
        <f>IF(ISERROR(VLOOKUP($D9,'START LİSTE'!$B$6:$H$1026,2,0)),"",VLOOKUP($D9,'START LİSTE'!$B$6:$H$1026,2,0))</f>
        <v>OSMAN KARAMERCİMEK</v>
      </c>
      <c r="F9" s="68" t="str">
        <f>IF(ISERROR(VLOOKUP($D9,'START LİSTE'!$B$6:$H$1026,4,0)),"",VLOOKUP($D9,'START LİSTE'!$B$6:$H$1026,4,0))</f>
        <v>T</v>
      </c>
      <c r="G9" s="96" t="str">
        <f>IF(ISERROR(VLOOKUP($D9,'YARIŞMA SONUÇ'!$B$6:$H$1140,6,0)),"",VLOOKUP($D9,'YARIŞMA SONUÇ'!$B$6:$H$1140,6,0))</f>
        <v>DNS</v>
      </c>
    </row>
    <row r="10" spans="1:7" s="13" customFormat="1" ht="15" customHeight="1">
      <c r="A10" s="69">
        <f>IF(ISERROR(SMALL('TAKIM SONUÇ'!$A$6:$A$106,2)),"",SMALL('TAKIM SONUÇ'!$A$6:$A$106,2))</f>
        <v>2</v>
      </c>
      <c r="B10" s="112">
        <f>IF(A10="","",VLOOKUP(A10,'TAKIM SONUÇ'!$A$6:$G$107,2,FALSE))</f>
        <v>0.07565972222222223</v>
      </c>
      <c r="C10" s="70" t="str">
        <f>IF(A10="","",VLOOKUP(A10,'TAKIM SONUÇ'!$A$6:$G$107,3,FALSE))</f>
        <v>MALATYA ESENLİK BELEDİYE SPOR</v>
      </c>
      <c r="D10" s="83">
        <f>IF(A10="","",INDEX('TAKIM SONUÇ'!$D$6:$D$107,MATCH(D11,'TAKIM SONUÇ'!$D$6:$D$107,0)-1))</f>
        <v>69</v>
      </c>
      <c r="E10" s="71" t="str">
        <f>IF(ISERROR(VLOOKUP($D10,'START LİSTE'!$B$6:$H$1026,2,0)),"",VLOOKUP($D10,'START LİSTE'!$B$6:$H$1026,2,0))</f>
        <v>MEHMET HAN</v>
      </c>
      <c r="F10" s="72" t="str">
        <f>IF(ISERROR(VLOOKUP($D10,'START LİSTE'!$B$6:$H$1026,4,0)),"",VLOOKUP($D10,'START LİSTE'!$B$6:$H$1026,4,0))</f>
        <v>T</v>
      </c>
      <c r="G10" s="97">
        <f>IF(ISERROR(VLOOKUP($D10,'YARIŞMA SONUÇ'!$B$6:$H$1140,6,0)),"",VLOOKUP($D10,'YARIŞMA SONUÇ'!$B$6:$H$1140,6,0))</f>
        <v>0.03846064814814815</v>
      </c>
    </row>
    <row r="11" spans="1:7" s="13" customFormat="1" ht="15" customHeight="1">
      <c r="A11" s="84"/>
      <c r="B11" s="113"/>
      <c r="C11" s="85"/>
      <c r="D11" s="83">
        <f>IF(A10="","",VLOOKUP(A10,'TAKIM SONUÇ'!$A$6:$G$107,4,FALSE))</f>
        <v>71</v>
      </c>
      <c r="E11" s="71" t="str">
        <f>IF(ISERROR(VLOOKUP($D11,'START LİSTE'!$B$6:$H$1026,2,0)),"",VLOOKUP($D11,'START LİSTE'!$B$6:$H$1026,2,0))</f>
        <v>SALİH KORKMAZ</v>
      </c>
      <c r="F11" s="72" t="str">
        <f>IF(ISERROR(VLOOKUP($D11,'START LİSTE'!$B$6:$H$1026,4,0)),"",VLOOKUP($D11,'START LİSTE'!$B$6:$H$1026,4,0))</f>
        <v>T</v>
      </c>
      <c r="G11" s="97">
        <f>IF(ISERROR(VLOOKUP($D11,'YARIŞMA SONUÇ'!$B$6:$H$1140,6,0)),"",VLOOKUP($D11,'YARIŞMA SONUÇ'!$B$6:$H$1140,6,0))</f>
        <v>0.04204861111111111</v>
      </c>
    </row>
    <row r="12" spans="1:7" s="13" customFormat="1" ht="15" customHeight="1">
      <c r="A12" s="65"/>
      <c r="B12" s="111"/>
      <c r="C12" s="66"/>
      <c r="D12" s="82">
        <f>IF(A13="","",INDEX('TAKIM SONUÇ'!$D$6:$D$107,MATCH(D14,'TAKIM SONUÇ'!$D$6:$D$107,0)-2))</f>
        <v>73</v>
      </c>
      <c r="E12" s="67" t="str">
        <f>IF(ISERROR(VLOOKUP($D12,'START LİSTE'!$B$6:$H$1026,2,0)),"",VLOOKUP($D12,'START LİSTE'!$B$6:$H$1026,2,0))</f>
        <v>İSMAİL YELMAN</v>
      </c>
      <c r="F12" s="68" t="str">
        <f>IF(ISERROR(VLOOKUP($D12,'START LİSTE'!$B$6:$H$1026,4,0)),"",VLOOKUP($D12,'START LİSTE'!$B$6:$H$1026,4,0))</f>
        <v>T</v>
      </c>
      <c r="G12" s="96">
        <f>IF(ISERROR(VLOOKUP($D12,'YARIŞMA SONUÇ'!$B$6:$H$1140,6,0)),"",VLOOKUP($D12,'YARIŞMA SONUÇ'!$B$6:$H$1140,6,0))</f>
        <v>0.048761574074074075</v>
      </c>
    </row>
    <row r="13" spans="1:7" s="13" customFormat="1" ht="15" customHeight="1">
      <c r="A13" s="69">
        <f>IF(ISERROR(SMALL('TAKIM SONUÇ'!$A$6:$A$106,3)),"",SMALL('TAKIM SONUÇ'!$A$6:$A$106,3))</f>
        <v>3</v>
      </c>
      <c r="B13" s="112">
        <f>IF(A13="","",VLOOKUP(A13,'TAKIM SONUÇ'!$A$6:$G$107,2,FALSE))</f>
        <v>0.08488425925925924</v>
      </c>
      <c r="C13" s="70" t="str">
        <f>IF(A13="","",VLOOKUP(A13,'TAKIM SONUÇ'!$A$6:$G$107,3,FALSE))</f>
        <v>SİVAS SPORCU EĞT.MERKEZİ GENÇLİK VE SPOR</v>
      </c>
      <c r="D13" s="83">
        <f>IF(A13="","",INDEX('TAKIM SONUÇ'!$D$6:$D$107,MATCH(D14,'TAKIM SONUÇ'!$D$6:$D$107,0)-1))</f>
        <v>66</v>
      </c>
      <c r="E13" s="71" t="str">
        <f>IF(ISERROR(VLOOKUP($D13,'START LİSTE'!$B$6:$H$1026,2,0)),"",VLOOKUP($D13,'START LİSTE'!$B$6:$H$1026,2,0))</f>
        <v>SUHA UĞUR</v>
      </c>
      <c r="F13" s="72" t="str">
        <f>IF(ISERROR(VLOOKUP($D13,'START LİSTE'!$B$6:$H$1026,4,0)),"",VLOOKUP($D13,'START LİSTE'!$B$6:$H$1026,4,0))</f>
        <v>T </v>
      </c>
      <c r="G13" s="97">
        <f>IF(ISERROR(VLOOKUP($D13,'YARIŞMA SONUÇ'!$B$6:$H$1140,6,0)),"",VLOOKUP($D13,'YARIŞMA SONUÇ'!$B$6:$H$1140,6,0))</f>
        <v>0.04282407407407407</v>
      </c>
    </row>
    <row r="14" spans="1:7" s="13" customFormat="1" ht="15" customHeight="1">
      <c r="A14" s="84"/>
      <c r="B14" s="113"/>
      <c r="C14" s="85"/>
      <c r="D14" s="83">
        <f>IF(A13="","",VLOOKUP(A13,'TAKIM SONUÇ'!$A$6:$G$107,4,FALSE))</f>
        <v>67</v>
      </c>
      <c r="E14" s="71" t="str">
        <f>IF(ISERROR(VLOOKUP($D14,'START LİSTE'!$B$6:$H$1026,2,0)),"",VLOOKUP($D14,'START LİSTE'!$B$6:$H$1026,2,0))</f>
        <v>EMRE DOĞAN</v>
      </c>
      <c r="F14" s="72" t="str">
        <f>IF(ISERROR(VLOOKUP($D14,'START LİSTE'!$B$6:$H$1026,4,0)),"",VLOOKUP($D14,'START LİSTE'!$B$6:$H$1026,4,0))</f>
        <v>T</v>
      </c>
      <c r="G14" s="97">
        <f>IF(ISERROR(VLOOKUP($D14,'YARIŞMA SONUÇ'!$B$6:$H$1140,6,0)),"",VLOOKUP($D14,'YARIŞMA SONUÇ'!$B$6:$H$1140,6,0))</f>
        <v>0.04206018518518518</v>
      </c>
    </row>
    <row r="15" spans="1:7" s="13" customFormat="1" ht="15" customHeight="1">
      <c r="A15" s="65"/>
      <c r="B15" s="111"/>
      <c r="C15" s="66"/>
      <c r="D15" s="82">
        <f>IF(A16="","",INDEX('TAKIM SONUÇ'!$D$6:$D$107,MATCH(D17,'TAKIM SONUÇ'!$D$6:$D$107,0)-2))</f>
        <v>72</v>
      </c>
      <c r="E15" s="67" t="str">
        <f>IF(ISERROR(VLOOKUP($D15,'START LİSTE'!$B$6:$H$1026,2,0)),"",VLOOKUP($D15,'START LİSTE'!$B$6:$H$1026,2,0))</f>
        <v>İSMAİL ASLAN</v>
      </c>
      <c r="F15" s="68" t="str">
        <f>IF(ISERROR(VLOOKUP($D15,'START LİSTE'!$B$6:$H$1026,4,0)),"",VLOOKUP($D15,'START LİSTE'!$B$6:$H$1026,4,0))</f>
        <v>T</v>
      </c>
      <c r="G15" s="96">
        <f>IF(ISERROR(VLOOKUP($D15,'YARIŞMA SONUÇ'!$B$6:$H$1140,6,0)),"",VLOOKUP($D15,'YARIŞMA SONUÇ'!$B$6:$H$1140,6,0))</f>
        <v>0.03719907407407407</v>
      </c>
    </row>
    <row r="16" spans="1:7" s="13" customFormat="1" ht="15" customHeight="1">
      <c r="A16" s="69">
        <f>IF(ISERROR(SMALL('TAKIM SONUÇ'!$A$6:$A$106,4)),"",SMALL('TAKIM SONUÇ'!$A$6:$A$106,4))</f>
        <v>4</v>
      </c>
      <c r="B16" s="112">
        <f>IF(A16="","",VLOOKUP(A16,'TAKIM SONUÇ'!$A$6:$G$107,2,FALSE))</f>
        <v>0.10234953703703704</v>
      </c>
      <c r="C16" s="70" t="str">
        <f>IF(A16="","",VLOOKUP(A16,'TAKIM SONUÇ'!$A$6:$G$107,3,FALSE))</f>
        <v>HATAY ANTAKYA BELEDİYE SK.</v>
      </c>
      <c r="D16" s="83">
        <f>IF(A16="","",INDEX('TAKIM SONUÇ'!$D$6:$D$107,MATCH(D17,'TAKIM SONUÇ'!$D$6:$D$107,0)-1))</f>
        <v>73</v>
      </c>
      <c r="E16" s="71" t="str">
        <f>IF(ISERROR(VLOOKUP($D16,'START LİSTE'!$B$6:$H$1026,2,0)),"",VLOOKUP($D16,'START LİSTE'!$B$6:$H$1026,2,0))</f>
        <v>İSMAİL YELMAN</v>
      </c>
      <c r="F16" s="72" t="str">
        <f>IF(ISERROR(VLOOKUP($D16,'START LİSTE'!$B$6:$H$1026,4,0)),"",VLOOKUP($D16,'START LİSTE'!$B$6:$H$1026,4,0))</f>
        <v>T</v>
      </c>
      <c r="G16" s="97">
        <f>IF(ISERROR(VLOOKUP($D16,'YARIŞMA SONUÇ'!$B$6:$H$1140,6,0)),"",VLOOKUP($D16,'YARIŞMA SONUÇ'!$B$6:$H$1140,6,0))</f>
        <v>0.048761574074074075</v>
      </c>
    </row>
    <row r="17" spans="1:7" s="13" customFormat="1" ht="15" customHeight="1">
      <c r="A17" s="84"/>
      <c r="B17" s="113"/>
      <c r="C17" s="85"/>
      <c r="D17" s="83">
        <f>IF(A16="","",VLOOKUP(A16,'TAKIM SONUÇ'!$A$6:$G$107,4,FALSE))</f>
        <v>74</v>
      </c>
      <c r="E17" s="71" t="str">
        <f>IF(ISERROR(VLOOKUP($D17,'START LİSTE'!$B$6:$H$1026,2,0)),"",VLOOKUP($D17,'START LİSTE'!$B$6:$H$1026,2,0))</f>
        <v>HALİL İBRAHİM ENİÇ</v>
      </c>
      <c r="F17" s="72" t="str">
        <f>IF(ISERROR(VLOOKUP($D17,'START LİSTE'!$B$6:$H$1026,4,0)),"",VLOOKUP($D17,'START LİSTE'!$B$6:$H$1026,4,0))</f>
        <v>T</v>
      </c>
      <c r="G17" s="97">
        <f>IF(ISERROR(VLOOKUP($D17,'YARIŞMA SONUÇ'!$B$6:$H$1140,6,0)),"",VLOOKUP($D17,'YARIŞMA SONUÇ'!$B$6:$H$1140,6,0))</f>
        <v>0.05358796296296297</v>
      </c>
    </row>
    <row r="18" spans="1:7" s="13" customFormat="1" ht="15" customHeight="1">
      <c r="A18" s="65"/>
      <c r="B18" s="111"/>
      <c r="C18" s="66"/>
      <c r="D18" s="82">
        <f>IF(A19="","",INDEX('TAKIM SONUÇ'!$D$6:$D$107,MATCH(D20,'TAKIM SONUÇ'!$D$6:$D$107,0)-2))</f>
      </c>
      <c r="E18" s="67">
        <f>IF(ISERROR(VLOOKUP($D18,'START LİSTE'!$B$6:$H$1026,2,0)),"",VLOOKUP($D18,'START LİSTE'!$B$6:$H$1026,2,0))</f>
      </c>
      <c r="F18" s="68">
        <f>IF(ISERROR(VLOOKUP($D18,'START LİSTE'!$B$6:$H$1026,4,0)),"",VLOOKUP($D18,'START LİSTE'!$B$6:$H$1026,4,0))</f>
      </c>
      <c r="G18" s="96">
        <f>IF(ISERROR(VLOOKUP($D18,'YARIŞMA SONUÇ'!$B$6:$H$1140,6,0)),"",VLOOKUP($D18,'YARIŞMA SONUÇ'!$B$6:$H$1140,6,0))</f>
      </c>
    </row>
    <row r="19" spans="1:7" s="13" customFormat="1" ht="15" customHeight="1">
      <c r="A19" s="69">
        <f>IF(ISERROR(SMALL('TAKIM SONUÇ'!$A$6:$A$106,5)),"",SMALL('TAKIM SONUÇ'!$A$6:$A$106,5))</f>
      </c>
      <c r="B19" s="112">
        <f>IF(A19="","",VLOOKUP(A19,'TAKIM SONUÇ'!$A$6:$G$107,2,FALSE))</f>
      </c>
      <c r="C19" s="70">
        <f>IF(A19="","",VLOOKUP(A19,'TAKIM SONUÇ'!$A$6:$G$107,3,FALSE))</f>
      </c>
      <c r="D19" s="83">
        <f>IF(A19="","",INDEX('TAKIM SONUÇ'!$D$6:$D$107,MATCH(D20,'TAKIM SONUÇ'!$D$6:$D$107,0)-1))</f>
      </c>
      <c r="E19" s="71">
        <f>IF(ISERROR(VLOOKUP($D19,'START LİSTE'!$B$6:$H$1026,2,0)),"",VLOOKUP($D19,'START LİSTE'!$B$6:$H$1026,2,0))</f>
      </c>
      <c r="F19" s="72">
        <f>IF(ISERROR(VLOOKUP($D19,'START LİSTE'!$B$6:$H$1026,4,0)),"",VLOOKUP($D19,'START LİSTE'!$B$6:$H$1026,4,0))</f>
      </c>
      <c r="G19" s="97">
        <f>IF(ISERROR(VLOOKUP($D19,'YARIŞMA SONUÇ'!$B$6:$H$1140,6,0)),"",VLOOKUP($D19,'YARIŞMA SONUÇ'!$B$6:$H$1140,6,0))</f>
      </c>
    </row>
    <row r="20" spans="1:7" s="13" customFormat="1" ht="15" customHeight="1">
      <c r="A20" s="84"/>
      <c r="B20" s="113"/>
      <c r="C20" s="85"/>
      <c r="D20" s="83">
        <f>IF(A19="","",VLOOKUP(A19,'TAKIM SONUÇ'!$A$6:$G$107,4,FALSE))</f>
      </c>
      <c r="E20" s="71">
        <f>IF(ISERROR(VLOOKUP($D20,'START LİSTE'!$B$6:$H$1026,2,0)),"",VLOOKUP($D20,'START LİSTE'!$B$6:$H$1026,2,0))</f>
      </c>
      <c r="F20" s="72">
        <f>IF(ISERROR(VLOOKUP($D20,'START LİSTE'!$B$6:$H$1026,4,0)),"",VLOOKUP($D20,'START LİSTE'!$B$6:$H$1026,4,0))</f>
      </c>
      <c r="G20" s="97">
        <f>IF(ISERROR(VLOOKUP($D20,'YARIŞMA SONUÇ'!$B$6:$H$1140,6,0)),"",VLOOKUP($D20,'YARIŞMA SONUÇ'!$B$6:$H$1140,6,0))</f>
      </c>
    </row>
    <row r="21" spans="1:7" s="13" customFormat="1" ht="15" customHeight="1">
      <c r="A21" s="65"/>
      <c r="B21" s="111"/>
      <c r="C21" s="66"/>
      <c r="D21" s="82">
        <f>IF(A22="","",INDEX('TAKIM SONUÇ'!$D$6:$D$107,MATCH(D23,'TAKIM SONUÇ'!$D$6:$D$107,0)-2))</f>
      </c>
      <c r="E21" s="67">
        <f>IF(ISERROR(VLOOKUP($D21,'START LİSTE'!$B$6:$H$1026,2,0)),"",VLOOKUP($D21,'START LİSTE'!$B$6:$H$1026,2,0))</f>
      </c>
      <c r="F21" s="68">
        <f>IF(ISERROR(VLOOKUP($D21,'START LİSTE'!$B$6:$H$1026,4,0)),"",VLOOKUP($D21,'START LİSTE'!$B$6:$H$1026,4,0))</f>
      </c>
      <c r="G21" s="96">
        <f>IF(ISERROR(VLOOKUP($D21,'YARIŞMA SONUÇ'!$B$6:$H$1140,6,0)),"",VLOOKUP($D21,'YARIŞMA SONUÇ'!$B$6:$H$1140,6,0))</f>
      </c>
    </row>
    <row r="22" spans="1:7" s="13" customFormat="1" ht="15" customHeight="1">
      <c r="A22" s="69">
        <f>IF(ISERROR(SMALL('TAKIM SONUÇ'!$A$6:$A$106,6)),"",SMALL('TAKIM SONUÇ'!$A$6:$A$106,6))</f>
      </c>
      <c r="B22" s="112">
        <f>IF(A22="","",VLOOKUP(A22,'TAKIM SONUÇ'!$A$6:$G$107,2,FALSE))</f>
      </c>
      <c r="C22" s="70">
        <f>IF(A22="","",VLOOKUP(A22,'TAKIM SONUÇ'!$A$6:$G$107,3,FALSE))</f>
      </c>
      <c r="D22" s="83">
        <f>IF(A22="","",INDEX('TAKIM SONUÇ'!$D$6:$D$107,MATCH(D23,'TAKIM SONUÇ'!$D$6:$D$107,0)-1))</f>
      </c>
      <c r="E22" s="71">
        <f>IF(ISERROR(VLOOKUP($D22,'START LİSTE'!$B$6:$H$1026,2,0)),"",VLOOKUP($D22,'START LİSTE'!$B$6:$H$1026,2,0))</f>
      </c>
      <c r="F22" s="72">
        <f>IF(ISERROR(VLOOKUP($D22,'START LİSTE'!$B$6:$H$1026,4,0)),"",VLOOKUP($D22,'START LİSTE'!$B$6:$H$1026,4,0))</f>
      </c>
      <c r="G22" s="97">
        <f>IF(ISERROR(VLOOKUP($D22,'YARIŞMA SONUÇ'!$B$6:$H$1140,6,0)),"",VLOOKUP($D22,'YARIŞMA SONUÇ'!$B$6:$H$1140,6,0))</f>
      </c>
    </row>
    <row r="23" spans="1:7" s="13" customFormat="1" ht="15" customHeight="1">
      <c r="A23" s="84"/>
      <c r="B23" s="113"/>
      <c r="C23" s="85"/>
      <c r="D23" s="83">
        <f>IF(A22="","",VLOOKUP(A22,'TAKIM SONUÇ'!$A$6:$G$107,4,FALSE))</f>
      </c>
      <c r="E23" s="71">
        <f>IF(ISERROR(VLOOKUP($D23,'START LİSTE'!$B$6:$H$1026,2,0)),"",VLOOKUP($D23,'START LİSTE'!$B$6:$H$1026,2,0))</f>
      </c>
      <c r="F23" s="72">
        <f>IF(ISERROR(VLOOKUP($D23,'START LİSTE'!$B$6:$H$1026,4,0)),"",VLOOKUP($D23,'START LİSTE'!$B$6:$H$1026,4,0))</f>
      </c>
      <c r="G23" s="97">
        <f>IF(ISERROR(VLOOKUP($D23,'YARIŞMA SONUÇ'!$B$6:$H$1140,6,0)),"",VLOOKUP($D23,'YARIŞMA SONUÇ'!$B$6:$H$1140,6,0))</f>
      </c>
    </row>
    <row r="24" spans="1:7" s="13" customFormat="1" ht="15" customHeight="1">
      <c r="A24" s="65"/>
      <c r="B24" s="111"/>
      <c r="C24" s="66"/>
      <c r="D24" s="82">
        <f>IF(A25="","",INDEX('TAKIM SONUÇ'!$D$6:$D$107,MATCH(D26,'TAKIM SONUÇ'!$D$6:$D$107,0)-2))</f>
      </c>
      <c r="E24" s="67">
        <f>IF(ISERROR(VLOOKUP($D24,'START LİSTE'!$B$6:$H$1026,2,0)),"",VLOOKUP($D24,'START LİSTE'!$B$6:$H$1026,2,0))</f>
      </c>
      <c r="F24" s="68">
        <f>IF(ISERROR(VLOOKUP($D24,'START LİSTE'!$B$6:$H$1026,4,0)),"",VLOOKUP($D24,'START LİSTE'!$B$6:$H$1026,4,0))</f>
      </c>
      <c r="G24" s="96">
        <f>IF(ISERROR(VLOOKUP($D24,'YARIŞMA SONUÇ'!$B$6:$H$1140,6,0)),"",VLOOKUP($D24,'YARIŞMA SONUÇ'!$B$6:$H$1140,6,0))</f>
      </c>
    </row>
    <row r="25" spans="1:7" s="13" customFormat="1" ht="15" customHeight="1">
      <c r="A25" s="69">
        <f>IF(ISERROR(SMALL('TAKIM SONUÇ'!$A$6:$A$106,7)),"",SMALL('TAKIM SONUÇ'!$A$6:$A$106,7))</f>
      </c>
      <c r="B25" s="112">
        <f>IF(A25="","",VLOOKUP(A25,'TAKIM SONUÇ'!$A$6:$G$107,2,FALSE))</f>
      </c>
      <c r="C25" s="70">
        <f>IF(A25="","",VLOOKUP(A25,'TAKIM SONUÇ'!$A$6:$G$107,3,FALSE))</f>
      </c>
      <c r="D25" s="83">
        <f>IF(A25="","",INDEX('TAKIM SONUÇ'!$D$6:$D$107,MATCH(D26,'TAKIM SONUÇ'!$D$6:$D$107,0)-1))</f>
      </c>
      <c r="E25" s="71">
        <f>IF(ISERROR(VLOOKUP($D25,'START LİSTE'!$B$6:$H$1026,2,0)),"",VLOOKUP($D25,'START LİSTE'!$B$6:$H$1026,2,0))</f>
      </c>
      <c r="F25" s="72">
        <f>IF(ISERROR(VLOOKUP($D25,'START LİSTE'!$B$6:$H$1026,4,0)),"",VLOOKUP($D25,'START LİSTE'!$B$6:$H$1026,4,0))</f>
      </c>
      <c r="G25" s="97">
        <f>IF(ISERROR(VLOOKUP($D25,'YARIŞMA SONUÇ'!$B$6:$H$1140,6,0)),"",VLOOKUP($D25,'YARIŞMA SONUÇ'!$B$6:$H$1140,6,0))</f>
      </c>
    </row>
    <row r="26" spans="1:7" s="13" customFormat="1" ht="15" customHeight="1">
      <c r="A26" s="84"/>
      <c r="B26" s="113"/>
      <c r="C26" s="85"/>
      <c r="D26" s="83">
        <f>IF(A25="","",VLOOKUP(A25,'TAKIM SONUÇ'!$A$6:$G$107,4,FALSE))</f>
      </c>
      <c r="E26" s="71">
        <f>IF(ISERROR(VLOOKUP($D26,'START LİSTE'!$B$6:$H$1026,2,0)),"",VLOOKUP($D26,'START LİSTE'!$B$6:$H$1026,2,0))</f>
      </c>
      <c r="F26" s="72">
        <f>IF(ISERROR(VLOOKUP($D26,'START LİSTE'!$B$6:$H$1026,4,0)),"",VLOOKUP($D26,'START LİSTE'!$B$6:$H$1026,4,0))</f>
      </c>
      <c r="G26" s="97">
        <f>IF(ISERROR(VLOOKUP($D26,'YARIŞMA SONUÇ'!$B$6:$H$1140,6,0)),"",VLOOKUP($D26,'YARIŞMA SONUÇ'!$B$6:$H$1140,6,0))</f>
      </c>
    </row>
    <row r="27" spans="1:7" s="13" customFormat="1" ht="15" customHeight="1">
      <c r="A27" s="65"/>
      <c r="B27" s="111"/>
      <c r="C27" s="66"/>
      <c r="D27" s="82">
        <f>IF(A28="","",INDEX('TAKIM SONUÇ'!$D$6:$D$107,MATCH(D29,'TAKIM SONUÇ'!$D$6:$D$107,0)-2))</f>
      </c>
      <c r="E27" s="67">
        <f>IF(ISERROR(VLOOKUP($D27,'START LİSTE'!$B$6:$H$1026,2,0)),"",VLOOKUP($D27,'START LİSTE'!$B$6:$H$1026,2,0))</f>
      </c>
      <c r="F27" s="68">
        <f>IF(ISERROR(VLOOKUP($D27,'START LİSTE'!$B$6:$H$1026,4,0)),"",VLOOKUP($D27,'START LİSTE'!$B$6:$H$1026,4,0))</f>
      </c>
      <c r="G27" s="96">
        <f>IF(ISERROR(VLOOKUP($D27,'YARIŞMA SONUÇ'!$B$6:$H$1140,6,0)),"",VLOOKUP($D27,'YARIŞMA SONUÇ'!$B$6:$H$1140,6,0))</f>
      </c>
    </row>
    <row r="28" spans="1:7" s="13" customFormat="1" ht="15" customHeight="1">
      <c r="A28" s="69">
        <f>IF(ISERROR(SMALL('TAKIM SONUÇ'!$A$6:$A$106,8)),"",SMALL('TAKIM SONUÇ'!$A$6:$A$106,8))</f>
      </c>
      <c r="B28" s="112">
        <f>IF(A28="","",VLOOKUP(A28,'TAKIM SONUÇ'!$A$6:$G$107,2,FALSE))</f>
      </c>
      <c r="C28" s="70">
        <f>IF(A28="","",VLOOKUP(A28,'TAKIM SONUÇ'!$A$6:$G$107,3,FALSE))</f>
      </c>
      <c r="D28" s="83">
        <f>IF(A28="","",INDEX('TAKIM SONUÇ'!$D$6:$D$107,MATCH(D29,'TAKIM SONUÇ'!$D$6:$D$107,0)-1))</f>
      </c>
      <c r="E28" s="71">
        <f>IF(ISERROR(VLOOKUP($D28,'START LİSTE'!$B$6:$H$1026,2,0)),"",VLOOKUP($D28,'START LİSTE'!$B$6:$H$1026,2,0))</f>
      </c>
      <c r="F28" s="72">
        <f>IF(ISERROR(VLOOKUP($D28,'START LİSTE'!$B$6:$H$1026,4,0)),"",VLOOKUP($D28,'START LİSTE'!$B$6:$H$1026,4,0))</f>
      </c>
      <c r="G28" s="97">
        <f>IF(ISERROR(VLOOKUP($D28,'YARIŞMA SONUÇ'!$B$6:$H$1140,6,0)),"",VLOOKUP($D28,'YARIŞMA SONUÇ'!$B$6:$H$1140,6,0))</f>
      </c>
    </row>
    <row r="29" spans="1:7" s="13" customFormat="1" ht="15" customHeight="1">
      <c r="A29" s="84"/>
      <c r="B29" s="113"/>
      <c r="C29" s="85"/>
      <c r="D29" s="83">
        <f>IF(A28="","",VLOOKUP(A28,'TAKIM SONUÇ'!$A$6:$G$107,4,FALSE))</f>
      </c>
      <c r="E29" s="71">
        <f>IF(ISERROR(VLOOKUP($D29,'START LİSTE'!$B$6:$H$1026,2,0)),"",VLOOKUP($D29,'START LİSTE'!$B$6:$H$1026,2,0))</f>
      </c>
      <c r="F29" s="72">
        <f>IF(ISERROR(VLOOKUP($D29,'START LİSTE'!$B$6:$H$1026,4,0)),"",VLOOKUP($D29,'START LİSTE'!$B$6:$H$1026,4,0))</f>
      </c>
      <c r="G29" s="97">
        <f>IF(ISERROR(VLOOKUP($D29,'YARIŞMA SONUÇ'!$B$6:$H$1140,6,0)),"",VLOOKUP($D29,'YARIŞMA SONUÇ'!$B$6:$H$1140,6,0))</f>
      </c>
    </row>
    <row r="30" spans="1:7" s="13" customFormat="1" ht="15" customHeight="1">
      <c r="A30" s="65"/>
      <c r="B30" s="111"/>
      <c r="C30" s="66"/>
      <c r="D30" s="82">
        <f>IF(A31="","",INDEX('TAKIM SONUÇ'!$D$6:$D$107,MATCH(D32,'TAKIM SONUÇ'!$D$6:$D$107,0)-2))</f>
      </c>
      <c r="E30" s="67">
        <f>IF(ISERROR(VLOOKUP($D30,'START LİSTE'!$B$6:$H$1026,2,0)),"",VLOOKUP($D30,'START LİSTE'!$B$6:$H$1026,2,0))</f>
      </c>
      <c r="F30" s="68">
        <f>IF(ISERROR(VLOOKUP($D30,'START LİSTE'!$B$6:$H$1026,4,0)),"",VLOOKUP($D30,'START LİSTE'!$B$6:$H$1026,4,0))</f>
      </c>
      <c r="G30" s="96">
        <f>IF(ISERROR(VLOOKUP($D30,'YARIŞMA SONUÇ'!$B$6:$H$1140,6,0)),"",VLOOKUP($D30,'YARIŞMA SONUÇ'!$B$6:$H$1140,6,0))</f>
      </c>
    </row>
    <row r="31" spans="1:7" s="13" customFormat="1" ht="15" customHeight="1">
      <c r="A31" s="69">
        <f>IF(ISERROR(SMALL('TAKIM SONUÇ'!$A$6:$A$106,9)),"",SMALL('TAKIM SONUÇ'!$A$6:$A$106,9))</f>
      </c>
      <c r="B31" s="112">
        <f>IF(A31="","",VLOOKUP(A31,'TAKIM SONUÇ'!$A$6:$G$107,2,FALSE))</f>
      </c>
      <c r="C31" s="70">
        <f>IF(A31="","",VLOOKUP(A31,'TAKIM SONUÇ'!$A$6:$G$107,3,FALSE))</f>
      </c>
      <c r="D31" s="83">
        <f>IF(A31="","",INDEX('TAKIM SONUÇ'!$D$6:$D$107,MATCH(D32,'TAKIM SONUÇ'!$D$6:$D$107,0)-1))</f>
      </c>
      <c r="E31" s="71">
        <f>IF(ISERROR(VLOOKUP($D31,'START LİSTE'!$B$6:$H$1026,2,0)),"",VLOOKUP($D31,'START LİSTE'!$B$6:$H$1026,2,0))</f>
      </c>
      <c r="F31" s="72">
        <f>IF(ISERROR(VLOOKUP($D31,'START LİSTE'!$B$6:$H$1026,4,0)),"",VLOOKUP($D31,'START LİSTE'!$B$6:$H$1026,4,0))</f>
      </c>
      <c r="G31" s="97">
        <f>IF(ISERROR(VLOOKUP($D31,'YARIŞMA SONUÇ'!$B$6:$H$1140,6,0)),"",VLOOKUP($D31,'YARIŞMA SONUÇ'!$B$6:$H$1140,6,0))</f>
      </c>
    </row>
    <row r="32" spans="1:7" s="13" customFormat="1" ht="15" customHeight="1">
      <c r="A32" s="84"/>
      <c r="B32" s="113"/>
      <c r="C32" s="85"/>
      <c r="D32" s="83">
        <f>IF(A31="","",VLOOKUP(A31,'TAKIM SONUÇ'!$A$6:$G$107,4,FALSE))</f>
      </c>
      <c r="E32" s="71">
        <f>IF(ISERROR(VLOOKUP($D32,'START LİSTE'!$B$6:$H$1026,2,0)),"",VLOOKUP($D32,'START LİSTE'!$B$6:$H$1026,2,0))</f>
      </c>
      <c r="F32" s="72">
        <f>IF(ISERROR(VLOOKUP($D32,'START LİSTE'!$B$6:$H$1026,4,0)),"",VLOOKUP($D32,'START LİSTE'!$B$6:$H$1026,4,0))</f>
      </c>
      <c r="G32" s="97">
        <f>IF(ISERROR(VLOOKUP($D32,'YARIŞMA SONUÇ'!$B$6:$H$1140,6,0)),"",VLOOKUP($D32,'YARIŞMA SONUÇ'!$B$6:$H$1140,6,0))</f>
      </c>
    </row>
    <row r="33" spans="1:7" s="13" customFormat="1" ht="15" customHeight="1">
      <c r="A33" s="65"/>
      <c r="B33" s="111"/>
      <c r="C33" s="66"/>
      <c r="D33" s="82">
        <f>IF(A34="","",INDEX('TAKIM SONUÇ'!$D$6:$D$107,MATCH(D35,'TAKIM SONUÇ'!$D$6:$D$107,0)-2))</f>
      </c>
      <c r="E33" s="67">
        <f>IF(ISERROR(VLOOKUP($D33,'START LİSTE'!$B$6:$H$1026,2,0)),"",VLOOKUP($D33,'START LİSTE'!$B$6:$H$1026,2,0))</f>
      </c>
      <c r="F33" s="68">
        <f>IF(ISERROR(VLOOKUP($D33,'START LİSTE'!$B$6:$H$1026,4,0)),"",VLOOKUP($D33,'START LİSTE'!$B$6:$H$1026,4,0))</f>
      </c>
      <c r="G33" s="96">
        <f>IF(ISERROR(VLOOKUP($D33,'YARIŞMA SONUÇ'!$B$6:$H$1140,6,0)),"",VLOOKUP($D33,'YARIŞMA SONUÇ'!$B$6:$H$1140,6,0))</f>
      </c>
    </row>
    <row r="34" spans="1:7" s="13" customFormat="1" ht="15" customHeight="1">
      <c r="A34" s="69">
        <f>IF(ISERROR(SMALL('TAKIM SONUÇ'!$A$6:$A$106,10)),"",SMALL('TAKIM SONUÇ'!$A$6:$A$106,10))</f>
      </c>
      <c r="B34" s="112">
        <f>IF(A34="","",VLOOKUP(A34,'TAKIM SONUÇ'!$A$6:$G$107,2,FALSE))</f>
      </c>
      <c r="C34" s="70">
        <f>IF(A34="","",VLOOKUP(A34,'TAKIM SONUÇ'!$A$6:$G$107,3,FALSE))</f>
      </c>
      <c r="D34" s="83">
        <f>IF(A34="","",INDEX('TAKIM SONUÇ'!$D$6:$D$107,MATCH(D35,'TAKIM SONUÇ'!$D$6:$D$107,0)-1))</f>
      </c>
      <c r="E34" s="71">
        <f>IF(ISERROR(VLOOKUP($D34,'START LİSTE'!$B$6:$H$1026,2,0)),"",VLOOKUP($D34,'START LİSTE'!$B$6:$H$1026,2,0))</f>
      </c>
      <c r="F34" s="72">
        <f>IF(ISERROR(VLOOKUP($D34,'START LİSTE'!$B$6:$H$1026,4,0)),"",VLOOKUP($D34,'START LİSTE'!$B$6:$H$1026,4,0))</f>
      </c>
      <c r="G34" s="97">
        <f>IF(ISERROR(VLOOKUP($D34,'YARIŞMA SONUÇ'!$B$6:$H$1140,6,0)),"",VLOOKUP($D34,'YARIŞMA SONUÇ'!$B$6:$H$1140,6,0))</f>
      </c>
    </row>
    <row r="35" spans="1:7" s="13" customFormat="1" ht="15" customHeight="1">
      <c r="A35" s="84"/>
      <c r="B35" s="113"/>
      <c r="C35" s="85"/>
      <c r="D35" s="83">
        <f>IF(A34="","",VLOOKUP(A34,'TAKIM SONUÇ'!$A$6:$G$107,4,FALSE))</f>
      </c>
      <c r="E35" s="71">
        <f>IF(ISERROR(VLOOKUP($D35,'START LİSTE'!$B$6:$H$1026,2,0)),"",VLOOKUP($D35,'START LİSTE'!$B$6:$H$1026,2,0))</f>
      </c>
      <c r="F35" s="72">
        <f>IF(ISERROR(VLOOKUP($D35,'START LİSTE'!$B$6:$H$1026,4,0)),"",VLOOKUP($D35,'START LİSTE'!$B$6:$H$1026,4,0))</f>
      </c>
      <c r="G35" s="97">
        <f>IF(ISERROR(VLOOKUP($D35,'YARIŞMA SONUÇ'!$B$6:$H$1140,6,0)),"",VLOOKUP($D35,'YARIŞMA SONUÇ'!$B$6:$H$1140,6,0))</f>
      </c>
    </row>
    <row r="36" spans="1:7" s="13" customFormat="1" ht="15" customHeight="1">
      <c r="A36" s="65"/>
      <c r="B36" s="111"/>
      <c r="C36" s="66"/>
      <c r="D36" s="82">
        <f>IF(A37="","",INDEX('TAKIM SONUÇ'!$D$6:$D$107,MATCH(D38,'TAKIM SONUÇ'!$D$6:$D$107,0)-2))</f>
      </c>
      <c r="E36" s="67">
        <f>IF(ISERROR(VLOOKUP($D36,'START LİSTE'!$B$6:$H$1026,2,0)),"",VLOOKUP($D36,'START LİSTE'!$B$6:$H$1026,2,0))</f>
      </c>
      <c r="F36" s="68">
        <f>IF(ISERROR(VLOOKUP($D36,'START LİSTE'!$B$6:$H$1026,4,0)),"",VLOOKUP($D36,'START LİSTE'!$B$6:$H$1026,4,0))</f>
      </c>
      <c r="G36" s="96">
        <f>IF(ISERROR(VLOOKUP($D36,'YARIŞMA SONUÇ'!$B$6:$H$1140,6,0)),"",VLOOKUP($D36,'YARIŞMA SONUÇ'!$B$6:$H$1140,6,0))</f>
      </c>
    </row>
    <row r="37" spans="1:7" s="13" customFormat="1" ht="15" customHeight="1">
      <c r="A37" s="69">
        <f>IF(ISERROR(SMALL('TAKIM SONUÇ'!$A$6:$A$106,11)),"",SMALL('TAKIM SONUÇ'!$A$6:$A$106,11))</f>
      </c>
      <c r="B37" s="112">
        <f>IF(A37="","",VLOOKUP(A37,'TAKIM SONUÇ'!$A$6:$G$107,2,FALSE))</f>
      </c>
      <c r="C37" s="70">
        <f>IF(A37="","",VLOOKUP(A37,'TAKIM SONUÇ'!$A$6:$G$107,3,FALSE))</f>
      </c>
      <c r="D37" s="83">
        <f>IF(A37="","",INDEX('TAKIM SONUÇ'!$D$6:$D$107,MATCH(D38,'TAKIM SONUÇ'!$D$6:$D$107,0)-1))</f>
      </c>
      <c r="E37" s="71">
        <f>IF(ISERROR(VLOOKUP($D37,'START LİSTE'!$B$6:$H$1026,2,0)),"",VLOOKUP($D37,'START LİSTE'!$B$6:$H$1026,2,0))</f>
      </c>
      <c r="F37" s="72">
        <f>IF(ISERROR(VLOOKUP($D37,'START LİSTE'!$B$6:$H$1026,4,0)),"",VLOOKUP($D37,'START LİSTE'!$B$6:$H$1026,4,0))</f>
      </c>
      <c r="G37" s="97">
        <f>IF(ISERROR(VLOOKUP($D37,'YARIŞMA SONUÇ'!$B$6:$H$1140,6,0)),"",VLOOKUP($D37,'YARIŞMA SONUÇ'!$B$6:$H$1140,6,0))</f>
      </c>
    </row>
    <row r="38" spans="1:7" s="13" customFormat="1" ht="15" customHeight="1">
      <c r="A38" s="84"/>
      <c r="B38" s="113"/>
      <c r="C38" s="85"/>
      <c r="D38" s="83">
        <f>IF(A37="","",VLOOKUP(A37,'TAKIM SONUÇ'!$A$6:$G$107,4,FALSE))</f>
      </c>
      <c r="E38" s="71">
        <f>IF(ISERROR(VLOOKUP($D38,'START LİSTE'!$B$6:$H$1026,2,0)),"",VLOOKUP($D38,'START LİSTE'!$B$6:$H$1026,2,0))</f>
      </c>
      <c r="F38" s="72">
        <f>IF(ISERROR(VLOOKUP($D38,'START LİSTE'!$B$6:$H$1026,4,0)),"",VLOOKUP($D38,'START LİSTE'!$B$6:$H$1026,4,0))</f>
      </c>
      <c r="G38" s="97">
        <f>IF(ISERROR(VLOOKUP($D38,'YARIŞMA SONUÇ'!$B$6:$H$1140,6,0)),"",VLOOKUP($D38,'YARIŞMA SONUÇ'!$B$6:$H$1140,6,0))</f>
      </c>
    </row>
    <row r="39" spans="1:7" s="13" customFormat="1" ht="15" customHeight="1">
      <c r="A39" s="65"/>
      <c r="B39" s="111"/>
      <c r="C39" s="66"/>
      <c r="D39" s="82">
        <f>IF(A40="","",INDEX('TAKIM SONUÇ'!$D$6:$D$107,MATCH(D41,'TAKIM SONUÇ'!$D$6:$D$107,0)-2))</f>
      </c>
      <c r="E39" s="67">
        <f>IF(ISERROR(VLOOKUP($D39,'START LİSTE'!$B$6:$H$1026,2,0)),"",VLOOKUP($D39,'START LİSTE'!$B$6:$H$1026,2,0))</f>
      </c>
      <c r="F39" s="68">
        <f>IF(ISERROR(VLOOKUP($D39,'START LİSTE'!$B$6:$H$1026,4,0)),"",VLOOKUP($D39,'START LİSTE'!$B$6:$H$1026,4,0))</f>
      </c>
      <c r="G39" s="96">
        <f>IF(ISERROR(VLOOKUP($D39,'YARIŞMA SONUÇ'!$B$6:$H$1140,6,0)),"",VLOOKUP($D39,'YARIŞMA SONUÇ'!$B$6:$H$1140,6,0))</f>
      </c>
    </row>
    <row r="40" spans="1:7" s="13" customFormat="1" ht="15" customHeight="1">
      <c r="A40" s="69">
        <f>IF(ISERROR(SMALL('TAKIM SONUÇ'!$A$6:$A$106,12)),"",SMALL('TAKIM SONUÇ'!$A$6:$A$106,12))</f>
      </c>
      <c r="B40" s="112">
        <f>IF(A40="","",VLOOKUP(A40,'TAKIM SONUÇ'!$A$6:$G$107,2,FALSE))</f>
      </c>
      <c r="C40" s="70">
        <f>IF(A40="","",VLOOKUP(A40,'TAKIM SONUÇ'!$A$6:$G$107,3,FALSE))</f>
      </c>
      <c r="D40" s="83">
        <f>IF(A40="","",INDEX('TAKIM SONUÇ'!$D$6:$D$107,MATCH(D41,'TAKIM SONUÇ'!$D$6:$D$107,0)-1))</f>
      </c>
      <c r="E40" s="71">
        <f>IF(ISERROR(VLOOKUP($D40,'START LİSTE'!$B$6:$H$1026,2,0)),"",VLOOKUP($D40,'START LİSTE'!$B$6:$H$1026,2,0))</f>
      </c>
      <c r="F40" s="72">
        <f>IF(ISERROR(VLOOKUP($D40,'START LİSTE'!$B$6:$H$1026,4,0)),"",VLOOKUP($D40,'START LİSTE'!$B$6:$H$1026,4,0))</f>
      </c>
      <c r="G40" s="97">
        <f>IF(ISERROR(VLOOKUP($D40,'YARIŞMA SONUÇ'!$B$6:$H$1140,6,0)),"",VLOOKUP($D40,'YARIŞMA SONUÇ'!$B$6:$H$1140,6,0))</f>
      </c>
    </row>
    <row r="41" spans="1:7" s="13" customFormat="1" ht="15" customHeight="1">
      <c r="A41" s="84"/>
      <c r="B41" s="113"/>
      <c r="C41" s="85"/>
      <c r="D41" s="83">
        <f>IF(A40="","",VLOOKUP(A40,'TAKIM SONUÇ'!$A$6:$G$107,4,FALSE))</f>
      </c>
      <c r="E41" s="71">
        <f>IF(ISERROR(VLOOKUP($D41,'START LİSTE'!$B$6:$H$1026,2,0)),"",VLOOKUP($D41,'START LİSTE'!$B$6:$H$1026,2,0))</f>
      </c>
      <c r="F41" s="72">
        <f>IF(ISERROR(VLOOKUP($D41,'START LİSTE'!$B$6:$H$1026,4,0)),"",VLOOKUP($D41,'START LİSTE'!$B$6:$H$1026,4,0))</f>
      </c>
      <c r="G41" s="97">
        <f>IF(ISERROR(VLOOKUP($D41,'YARIŞMA SONUÇ'!$B$6:$H$1140,6,0)),"",VLOOKUP($D41,'YARIŞMA SONUÇ'!$B$6:$H$1140,6,0))</f>
      </c>
    </row>
    <row r="42" spans="1:7" s="13" customFormat="1" ht="15" customHeight="1">
      <c r="A42" s="65"/>
      <c r="B42" s="111"/>
      <c r="C42" s="66"/>
      <c r="D42" s="82">
        <f>IF(A43="","",INDEX('TAKIM SONUÇ'!$D$6:$D$107,MATCH(D44,'TAKIM SONUÇ'!$D$6:$D$107,0)-2))</f>
      </c>
      <c r="E42" s="67">
        <f>IF(ISERROR(VLOOKUP($D42,'START LİSTE'!$B$6:$H$1026,2,0)),"",VLOOKUP($D42,'START LİSTE'!$B$6:$H$1026,2,0))</f>
      </c>
      <c r="F42" s="68">
        <f>IF(ISERROR(VLOOKUP($D42,'START LİSTE'!$B$6:$H$1026,4,0)),"",VLOOKUP($D42,'START LİSTE'!$B$6:$H$1026,4,0))</f>
      </c>
      <c r="G42" s="96">
        <f>IF(ISERROR(VLOOKUP($D42,'YARIŞMA SONUÇ'!$B$6:$H$1140,6,0)),"",VLOOKUP($D42,'YARIŞMA SONUÇ'!$B$6:$H$1140,6,0))</f>
      </c>
    </row>
    <row r="43" spans="1:7" s="13" customFormat="1" ht="15" customHeight="1">
      <c r="A43" s="69">
        <f>IF(ISERROR(SMALL('TAKIM SONUÇ'!$A$6:$A$106,13)),"",SMALL('TAKIM SONUÇ'!$A$6:$A$106,13))</f>
      </c>
      <c r="B43" s="112">
        <f>IF(A43="","",VLOOKUP(A43,'TAKIM SONUÇ'!$A$6:$G$107,2,FALSE))</f>
      </c>
      <c r="C43" s="70">
        <f>IF(A43="","",VLOOKUP(A43,'TAKIM SONUÇ'!$A$6:$G$107,3,FALSE))</f>
      </c>
      <c r="D43" s="83">
        <f>IF(A43="","",INDEX('TAKIM SONUÇ'!$D$6:$D$107,MATCH(D44,'TAKIM SONUÇ'!$D$6:$D$107,0)-1))</f>
      </c>
      <c r="E43" s="71">
        <f>IF(ISERROR(VLOOKUP($D43,'START LİSTE'!$B$6:$H$1026,2,0)),"",VLOOKUP($D43,'START LİSTE'!$B$6:$H$1026,2,0))</f>
      </c>
      <c r="F43" s="72">
        <f>IF(ISERROR(VLOOKUP($D43,'START LİSTE'!$B$6:$H$1026,4,0)),"",VLOOKUP($D43,'START LİSTE'!$B$6:$H$1026,4,0))</f>
      </c>
      <c r="G43" s="97">
        <f>IF(ISERROR(VLOOKUP($D43,'YARIŞMA SONUÇ'!$B$6:$H$1140,6,0)),"",VLOOKUP($D43,'YARIŞMA SONUÇ'!$B$6:$H$1140,6,0))</f>
      </c>
    </row>
    <row r="44" spans="1:7" s="13" customFormat="1" ht="15" customHeight="1">
      <c r="A44" s="84"/>
      <c r="B44" s="113"/>
      <c r="C44" s="85"/>
      <c r="D44" s="83">
        <f>IF(A43="","",VLOOKUP(A43,'TAKIM SONUÇ'!$A$6:$G$107,4,FALSE))</f>
      </c>
      <c r="E44" s="71">
        <f>IF(ISERROR(VLOOKUP($D44,'START LİSTE'!$B$6:$H$1026,2,0)),"",VLOOKUP($D44,'START LİSTE'!$B$6:$H$1026,2,0))</f>
      </c>
      <c r="F44" s="72">
        <f>IF(ISERROR(VLOOKUP($D44,'START LİSTE'!$B$6:$H$1026,4,0)),"",VLOOKUP($D44,'START LİSTE'!$B$6:$H$1026,4,0))</f>
      </c>
      <c r="G44" s="97">
        <f>IF(ISERROR(VLOOKUP($D44,'YARIŞMA SONUÇ'!$B$6:$H$1140,6,0)),"",VLOOKUP($D44,'YARIŞMA SONUÇ'!$B$6:$H$1140,6,0))</f>
      </c>
    </row>
    <row r="45" spans="1:7" s="13" customFormat="1" ht="15" customHeight="1">
      <c r="A45" s="65"/>
      <c r="B45" s="111"/>
      <c r="C45" s="66"/>
      <c r="D45" s="82">
        <f>IF(A46="","",INDEX('TAKIM SONUÇ'!$D$6:$D$107,MATCH(D47,'TAKIM SONUÇ'!$D$6:$D$107,0)-2))</f>
      </c>
      <c r="E45" s="67">
        <f>IF(ISERROR(VLOOKUP($D45,'START LİSTE'!$B$6:$H$1026,2,0)),"",VLOOKUP($D45,'START LİSTE'!$B$6:$H$1026,2,0))</f>
      </c>
      <c r="F45" s="68">
        <f>IF(ISERROR(VLOOKUP($D45,'START LİSTE'!$B$6:$H$1026,4,0)),"",VLOOKUP($D45,'START LİSTE'!$B$6:$H$1026,4,0))</f>
      </c>
      <c r="G45" s="96">
        <f>IF(ISERROR(VLOOKUP($D45,'YARIŞMA SONUÇ'!$B$6:$H$1140,6,0)),"",VLOOKUP($D45,'YARIŞMA SONUÇ'!$B$6:$H$1140,6,0))</f>
      </c>
    </row>
    <row r="46" spans="1:7" s="13" customFormat="1" ht="15" customHeight="1">
      <c r="A46" s="69">
        <f>IF(ISERROR(SMALL('TAKIM SONUÇ'!$A$6:$A$106,14)),"",SMALL('TAKIM SONUÇ'!$A$6:$A$106,14))</f>
      </c>
      <c r="B46" s="112">
        <f>IF(A46="","",VLOOKUP(A46,'TAKIM SONUÇ'!$A$6:$G$107,2,FALSE))</f>
      </c>
      <c r="C46" s="70">
        <f>IF(A46="","",VLOOKUP(A46,'TAKIM SONUÇ'!$A$6:$G$107,3,FALSE))</f>
      </c>
      <c r="D46" s="83">
        <f>IF(A46="","",INDEX('TAKIM SONUÇ'!$D$6:$D$107,MATCH(D47,'TAKIM SONUÇ'!$D$6:$D$107,0)-1))</f>
      </c>
      <c r="E46" s="71">
        <f>IF(ISERROR(VLOOKUP($D46,'START LİSTE'!$B$6:$H$1026,2,0)),"",VLOOKUP($D46,'START LİSTE'!$B$6:$H$1026,2,0))</f>
      </c>
      <c r="F46" s="72">
        <f>IF(ISERROR(VLOOKUP($D46,'START LİSTE'!$B$6:$H$1026,4,0)),"",VLOOKUP($D46,'START LİSTE'!$B$6:$H$1026,4,0))</f>
      </c>
      <c r="G46" s="97">
        <f>IF(ISERROR(VLOOKUP($D46,'YARIŞMA SONUÇ'!$B$6:$H$1140,6,0)),"",VLOOKUP($D46,'YARIŞMA SONUÇ'!$B$6:$H$1140,6,0))</f>
      </c>
    </row>
    <row r="47" spans="1:7" s="13" customFormat="1" ht="15" customHeight="1">
      <c r="A47" s="84"/>
      <c r="B47" s="113"/>
      <c r="C47" s="85"/>
      <c r="D47" s="83">
        <f>IF(A46="","",VLOOKUP(A46,'TAKIM SONUÇ'!$A$6:$G$107,4,FALSE))</f>
      </c>
      <c r="E47" s="71">
        <f>IF(ISERROR(VLOOKUP($D47,'START LİSTE'!$B$6:$H$1026,2,0)),"",VLOOKUP($D47,'START LİSTE'!$B$6:$H$1026,2,0))</f>
      </c>
      <c r="F47" s="72">
        <f>IF(ISERROR(VLOOKUP($D47,'START LİSTE'!$B$6:$H$1026,4,0)),"",VLOOKUP($D47,'START LİSTE'!$B$6:$H$1026,4,0))</f>
      </c>
      <c r="G47" s="97">
        <f>IF(ISERROR(VLOOKUP($D47,'YARIŞMA SONUÇ'!$B$6:$H$1140,6,0)),"",VLOOKUP($D47,'YARIŞMA SONUÇ'!$B$6:$H$1140,6,0))</f>
      </c>
    </row>
    <row r="48" spans="1:7" s="13" customFormat="1" ht="15" customHeight="1">
      <c r="A48" s="65"/>
      <c r="B48" s="111"/>
      <c r="C48" s="66"/>
      <c r="D48" s="82">
        <f>IF(A49="","",INDEX('TAKIM SONUÇ'!$D$6:$D$107,MATCH(D50,'TAKIM SONUÇ'!$D$6:$D$107,0)-2))</f>
      </c>
      <c r="E48" s="67">
        <f>IF(ISERROR(VLOOKUP($D48,'START LİSTE'!$B$6:$H$1026,2,0)),"",VLOOKUP($D48,'START LİSTE'!$B$6:$H$1026,2,0))</f>
      </c>
      <c r="F48" s="68">
        <f>IF(ISERROR(VLOOKUP($D48,'START LİSTE'!$B$6:$H$1026,4,0)),"",VLOOKUP($D48,'START LİSTE'!$B$6:$H$1026,4,0))</f>
      </c>
      <c r="G48" s="96">
        <f>IF(ISERROR(VLOOKUP($D48,'YARIŞMA SONUÇ'!$B$6:$H$1140,6,0)),"",VLOOKUP($D48,'YARIŞMA SONUÇ'!$B$6:$H$1140,6,0))</f>
      </c>
    </row>
    <row r="49" spans="1:7" s="13" customFormat="1" ht="15" customHeight="1">
      <c r="A49" s="69">
        <f>IF(ISERROR(SMALL('TAKIM SONUÇ'!$A$6:$A$106,15)),"",SMALL('TAKIM SONUÇ'!$A$6:$A$106,15))</f>
      </c>
      <c r="B49" s="112">
        <f>IF(A49="","",VLOOKUP(A49,'TAKIM SONUÇ'!$A$6:$G$107,2,FALSE))</f>
      </c>
      <c r="C49" s="70">
        <f>IF(A49="","",VLOOKUP(A49,'TAKIM SONUÇ'!$A$6:$G$107,3,FALSE))</f>
      </c>
      <c r="D49" s="83">
        <f>IF(A49="","",INDEX('TAKIM SONUÇ'!$D$6:$D$107,MATCH(D50,'TAKIM SONUÇ'!$D$6:$D$107,0)-1))</f>
      </c>
      <c r="E49" s="71">
        <f>IF(ISERROR(VLOOKUP($D49,'START LİSTE'!$B$6:$H$1026,2,0)),"",VLOOKUP($D49,'START LİSTE'!$B$6:$H$1026,2,0))</f>
      </c>
      <c r="F49" s="72">
        <f>IF(ISERROR(VLOOKUP($D49,'START LİSTE'!$B$6:$H$1026,4,0)),"",VLOOKUP($D49,'START LİSTE'!$B$6:$H$1026,4,0))</f>
      </c>
      <c r="G49" s="97">
        <f>IF(ISERROR(VLOOKUP($D49,'YARIŞMA SONUÇ'!$B$6:$H$1140,6,0)),"",VLOOKUP($D49,'YARIŞMA SONUÇ'!$B$6:$H$1140,6,0))</f>
      </c>
    </row>
    <row r="50" spans="1:7" s="13" customFormat="1" ht="15" customHeight="1">
      <c r="A50" s="84"/>
      <c r="B50" s="113"/>
      <c r="C50" s="85"/>
      <c r="D50" s="83">
        <f>IF(A49="","",VLOOKUP(A49,'TAKIM SONUÇ'!$A$6:$G$107,4,FALSE))</f>
      </c>
      <c r="E50" s="71">
        <f>IF(ISERROR(VLOOKUP($D50,'START LİSTE'!$B$6:$H$1026,2,0)),"",VLOOKUP($D50,'START LİSTE'!$B$6:$H$1026,2,0))</f>
      </c>
      <c r="F50" s="72">
        <f>IF(ISERROR(VLOOKUP($D50,'START LİSTE'!$B$6:$H$1026,4,0)),"",VLOOKUP($D50,'START LİSTE'!$B$6:$H$1026,4,0))</f>
      </c>
      <c r="G50" s="97">
        <f>IF(ISERROR(VLOOKUP($D50,'YARIŞMA SONUÇ'!$B$6:$H$1140,6,0)),"",VLOOKUP($D50,'YARIŞMA SONUÇ'!$B$6:$H$1140,6,0))</f>
      </c>
    </row>
    <row r="51" spans="1:7" s="13" customFormat="1" ht="15" customHeight="1">
      <c r="A51" s="65"/>
      <c r="B51" s="111"/>
      <c r="C51" s="66"/>
      <c r="D51" s="82">
        <f>IF(A52="","",INDEX('TAKIM SONUÇ'!$D$6:$D$107,MATCH(D53,'TAKIM SONUÇ'!$D$6:$D$107,0)-2))</f>
      </c>
      <c r="E51" s="67">
        <f>IF(ISERROR(VLOOKUP($D51,'START LİSTE'!$B$6:$H$1026,2,0)),"",VLOOKUP($D51,'START LİSTE'!$B$6:$H$1026,2,0))</f>
      </c>
      <c r="F51" s="68">
        <f>IF(ISERROR(VLOOKUP($D51,'START LİSTE'!$B$6:$H$1026,4,0)),"",VLOOKUP($D51,'START LİSTE'!$B$6:$H$1026,4,0))</f>
      </c>
      <c r="G51" s="96">
        <f>IF(ISERROR(VLOOKUP($D51,'YARIŞMA SONUÇ'!$B$6:$H$1140,6,0)),"",VLOOKUP($D51,'YARIŞMA SONUÇ'!$B$6:$H$1140,6,0))</f>
      </c>
    </row>
    <row r="52" spans="1:7" s="13" customFormat="1" ht="15" customHeight="1">
      <c r="A52" s="69">
        <f>IF(ISERROR(SMALL('TAKIM SONUÇ'!$A$6:$A$106,16)),"",SMALL('TAKIM SONUÇ'!$A$6:$A$106,16))</f>
      </c>
      <c r="B52" s="112">
        <f>IF(A52="","",VLOOKUP(A52,'TAKIM SONUÇ'!$A$6:$G$107,2,FALSE))</f>
      </c>
      <c r="C52" s="70">
        <f>IF(A52="","",VLOOKUP(A52,'TAKIM SONUÇ'!$A$6:$G$107,3,FALSE))</f>
      </c>
      <c r="D52" s="83">
        <f>IF(A52="","",INDEX('TAKIM SONUÇ'!$D$6:$D$107,MATCH(D53,'TAKIM SONUÇ'!$D$6:$D$107,0)-1))</f>
      </c>
      <c r="E52" s="71">
        <f>IF(ISERROR(VLOOKUP($D52,'START LİSTE'!$B$6:$H$1026,2,0)),"",VLOOKUP($D52,'START LİSTE'!$B$6:$H$1026,2,0))</f>
      </c>
      <c r="F52" s="72">
        <f>IF(ISERROR(VLOOKUP($D52,'START LİSTE'!$B$6:$H$1026,4,0)),"",VLOOKUP($D52,'START LİSTE'!$B$6:$H$1026,4,0))</f>
      </c>
      <c r="G52" s="97">
        <f>IF(ISERROR(VLOOKUP($D52,'YARIŞMA SONUÇ'!$B$6:$H$1140,6,0)),"",VLOOKUP($D52,'YARIŞMA SONUÇ'!$B$6:$H$1140,6,0))</f>
      </c>
    </row>
    <row r="53" spans="1:7" s="13" customFormat="1" ht="15" customHeight="1">
      <c r="A53" s="84"/>
      <c r="B53" s="113"/>
      <c r="C53" s="85"/>
      <c r="D53" s="83">
        <f>IF(A52="","",VLOOKUP(A52,'TAKIM SONUÇ'!$A$6:$G$107,4,FALSE))</f>
      </c>
      <c r="E53" s="71">
        <f>IF(ISERROR(VLOOKUP($D53,'START LİSTE'!$B$6:$H$1026,2,0)),"",VLOOKUP($D53,'START LİSTE'!$B$6:$H$1026,2,0))</f>
      </c>
      <c r="F53" s="72">
        <f>IF(ISERROR(VLOOKUP($D53,'START LİSTE'!$B$6:$H$1026,4,0)),"",VLOOKUP($D53,'START LİSTE'!$B$6:$H$1026,4,0))</f>
      </c>
      <c r="G53" s="97">
        <f>IF(ISERROR(VLOOKUP($D53,'YARIŞMA SONUÇ'!$B$6:$H$1140,6,0)),"",VLOOKUP($D53,'YARIŞMA SONUÇ'!$B$6:$H$1140,6,0))</f>
      </c>
    </row>
    <row r="54" spans="1:7" s="13" customFormat="1" ht="15" customHeight="1">
      <c r="A54" s="65"/>
      <c r="B54" s="111"/>
      <c r="C54" s="66"/>
      <c r="D54" s="82">
        <f>IF(A55="","",INDEX('TAKIM SONUÇ'!$D$6:$D$107,MATCH(D56,'TAKIM SONUÇ'!$D$6:$D$107,0)-2))</f>
      </c>
      <c r="E54" s="67">
        <f>IF(ISERROR(VLOOKUP($D54,'START LİSTE'!$B$6:$H$1026,2,0)),"",VLOOKUP($D54,'START LİSTE'!$B$6:$H$1026,2,0))</f>
      </c>
      <c r="F54" s="68">
        <f>IF(ISERROR(VLOOKUP($D54,'START LİSTE'!$B$6:$H$1026,4,0)),"",VLOOKUP($D54,'START LİSTE'!$B$6:$H$1026,4,0))</f>
      </c>
      <c r="G54" s="96">
        <f>IF(ISERROR(VLOOKUP($D54,'YARIŞMA SONUÇ'!$B$6:$H$1140,6,0)),"",VLOOKUP($D54,'YARIŞMA SONUÇ'!$B$6:$H$1140,6,0))</f>
      </c>
    </row>
    <row r="55" spans="1:7" s="13" customFormat="1" ht="15" customHeight="1">
      <c r="A55" s="69">
        <f>IF(ISERROR(SMALL('TAKIM SONUÇ'!$A$6:$A$106,17)),"",SMALL('TAKIM SONUÇ'!$A$6:$A$106,17))</f>
      </c>
      <c r="B55" s="112">
        <f>IF(A55="","",VLOOKUP(A55,'TAKIM SONUÇ'!$A$6:$G$107,2,FALSE))</f>
      </c>
      <c r="C55" s="70">
        <f>IF(A55="","",VLOOKUP(A55,'TAKIM SONUÇ'!$A$6:$G$107,3,FALSE))</f>
      </c>
      <c r="D55" s="83">
        <f>IF(A55="","",INDEX('TAKIM SONUÇ'!$D$6:$D$107,MATCH(D56,'TAKIM SONUÇ'!$D$6:$D$107,0)-1))</f>
      </c>
      <c r="E55" s="71">
        <f>IF(ISERROR(VLOOKUP($D55,'START LİSTE'!$B$6:$H$1026,2,0)),"",VLOOKUP($D55,'START LİSTE'!$B$6:$H$1026,2,0))</f>
      </c>
      <c r="F55" s="72">
        <f>IF(ISERROR(VLOOKUP($D55,'START LİSTE'!$B$6:$H$1026,4,0)),"",VLOOKUP($D55,'START LİSTE'!$B$6:$H$1026,4,0))</f>
      </c>
      <c r="G55" s="97">
        <f>IF(ISERROR(VLOOKUP($D55,'YARIŞMA SONUÇ'!$B$6:$H$1140,6,0)),"",VLOOKUP($D55,'YARIŞMA SONUÇ'!$B$6:$H$1140,6,0))</f>
      </c>
    </row>
    <row r="56" spans="1:7" s="13" customFormat="1" ht="15" customHeight="1">
      <c r="A56" s="84"/>
      <c r="B56" s="113"/>
      <c r="C56" s="85"/>
      <c r="D56" s="83">
        <f>IF(A55="","",VLOOKUP(A55,'TAKIM SONUÇ'!$A$6:$G$107,4,FALSE))</f>
      </c>
      <c r="E56" s="71">
        <f>IF(ISERROR(VLOOKUP($D56,'START LİSTE'!$B$6:$H$1026,2,0)),"",VLOOKUP($D56,'START LİSTE'!$B$6:$H$1026,2,0))</f>
      </c>
      <c r="F56" s="72">
        <f>IF(ISERROR(VLOOKUP($D56,'START LİSTE'!$B$6:$H$1026,4,0)),"",VLOOKUP($D56,'START LİSTE'!$B$6:$H$1026,4,0))</f>
      </c>
      <c r="G56" s="97">
        <f>IF(ISERROR(VLOOKUP($D56,'YARIŞMA SONUÇ'!$B$6:$H$1140,6,0)),"",VLOOKUP($D56,'YARIŞMA SONUÇ'!$B$6:$H$1140,6,0))</f>
      </c>
    </row>
    <row r="57" spans="1:7" s="13" customFormat="1" ht="15" customHeight="1">
      <c r="A57" s="65"/>
      <c r="B57" s="111"/>
      <c r="C57" s="66"/>
      <c r="D57" s="82">
        <f>IF(A58="","",INDEX('TAKIM SONUÇ'!$D$6:$D$107,MATCH(D59,'TAKIM SONUÇ'!$D$6:$D$107,0)-2))</f>
      </c>
      <c r="E57" s="67">
        <f>IF(ISERROR(VLOOKUP($D57,'START LİSTE'!$B$6:$H$1026,2,0)),"",VLOOKUP($D57,'START LİSTE'!$B$6:$H$1026,2,0))</f>
      </c>
      <c r="F57" s="68">
        <f>IF(ISERROR(VLOOKUP($D57,'START LİSTE'!$B$6:$H$1026,4,0)),"",VLOOKUP($D57,'START LİSTE'!$B$6:$H$1026,4,0))</f>
      </c>
      <c r="G57" s="96">
        <f>IF(ISERROR(VLOOKUP($D57,'YARIŞMA SONUÇ'!$B$6:$H$1140,6,0)),"",VLOOKUP($D57,'YARIŞMA SONUÇ'!$B$6:$H$1140,6,0))</f>
      </c>
    </row>
    <row r="58" spans="1:7" s="13" customFormat="1" ht="15" customHeight="1">
      <c r="A58" s="69">
        <f>IF(ISERROR(SMALL('TAKIM SONUÇ'!$A$6:$A$106,18)),"",SMALL('TAKIM SONUÇ'!$A$6:$A$106,18))</f>
      </c>
      <c r="B58" s="112">
        <f>IF(A58="","",VLOOKUP(A58,'TAKIM SONUÇ'!$A$6:$G$107,2,FALSE))</f>
      </c>
      <c r="C58" s="70">
        <f>IF(A58="","",VLOOKUP(A58,'TAKIM SONUÇ'!$A$6:$G$107,3,FALSE))</f>
      </c>
      <c r="D58" s="83">
        <f>IF(A58="","",INDEX('TAKIM SONUÇ'!$D$6:$D$107,MATCH(D59,'TAKIM SONUÇ'!$D$6:$D$107,0)-1))</f>
      </c>
      <c r="E58" s="71">
        <f>IF(ISERROR(VLOOKUP($D58,'START LİSTE'!$B$6:$H$1026,2,0)),"",VLOOKUP($D58,'START LİSTE'!$B$6:$H$1026,2,0))</f>
      </c>
      <c r="F58" s="72">
        <f>IF(ISERROR(VLOOKUP($D58,'START LİSTE'!$B$6:$H$1026,4,0)),"",VLOOKUP($D58,'START LİSTE'!$B$6:$H$1026,4,0))</f>
      </c>
      <c r="G58" s="97">
        <f>IF(ISERROR(VLOOKUP($D58,'YARIŞMA SONUÇ'!$B$6:$H$1140,6,0)),"",VLOOKUP($D58,'YARIŞMA SONUÇ'!$B$6:$H$1140,6,0))</f>
      </c>
    </row>
    <row r="59" spans="1:7" s="13" customFormat="1" ht="15" customHeight="1">
      <c r="A59" s="84"/>
      <c r="B59" s="113"/>
      <c r="C59" s="85"/>
      <c r="D59" s="83">
        <f>IF(A58="","",VLOOKUP(A58,'TAKIM SONUÇ'!$A$6:$G$107,4,FALSE))</f>
      </c>
      <c r="E59" s="71">
        <f>IF(ISERROR(VLOOKUP($D59,'START LİSTE'!$B$6:$H$1026,2,0)),"",VLOOKUP($D59,'START LİSTE'!$B$6:$H$1026,2,0))</f>
      </c>
      <c r="F59" s="72">
        <f>IF(ISERROR(VLOOKUP($D59,'START LİSTE'!$B$6:$H$1026,4,0)),"",VLOOKUP($D59,'START LİSTE'!$B$6:$H$1026,4,0))</f>
      </c>
      <c r="G59" s="97">
        <f>IF(ISERROR(VLOOKUP($D59,'YARIŞMA SONUÇ'!$B$6:$H$1140,6,0)),"",VLOOKUP($D59,'YARIŞMA SONUÇ'!$B$6:$H$1140,6,0))</f>
      </c>
    </row>
    <row r="60" spans="1:7" s="13" customFormat="1" ht="15" customHeight="1">
      <c r="A60" s="65"/>
      <c r="B60" s="111"/>
      <c r="C60" s="66"/>
      <c r="D60" s="82">
        <f>IF(A61="","",INDEX('TAKIM SONUÇ'!$D$6:$D$107,MATCH(D62,'TAKIM SONUÇ'!$D$6:$D$107,0)-2))</f>
      </c>
      <c r="E60" s="67">
        <f>IF(ISERROR(VLOOKUP($D60,'START LİSTE'!$B$6:$H$1026,2,0)),"",VLOOKUP($D60,'START LİSTE'!$B$6:$H$1026,2,0))</f>
      </c>
      <c r="F60" s="68">
        <f>IF(ISERROR(VLOOKUP($D60,'START LİSTE'!$B$6:$H$1026,4,0)),"",VLOOKUP($D60,'START LİSTE'!$B$6:$H$1026,4,0))</f>
      </c>
      <c r="G60" s="96">
        <f>IF(ISERROR(VLOOKUP($D60,'YARIŞMA SONUÇ'!$B$6:$H$1140,6,0)),"",VLOOKUP($D60,'YARIŞMA SONUÇ'!$B$6:$H$1140,6,0))</f>
      </c>
    </row>
    <row r="61" spans="1:7" s="13" customFormat="1" ht="15" customHeight="1">
      <c r="A61" s="69">
        <f>IF(ISERROR(SMALL('TAKIM SONUÇ'!$A$6:$A$106,19)),"",SMALL('TAKIM SONUÇ'!$A$6:$A$106,19))</f>
      </c>
      <c r="B61" s="112">
        <f>IF(A61="","",VLOOKUP(A61,'TAKIM SONUÇ'!$A$6:$G$107,2,FALSE))</f>
      </c>
      <c r="C61" s="70">
        <f>IF(A61="","",VLOOKUP(A61,'TAKIM SONUÇ'!$A$6:$G$107,3,FALSE))</f>
      </c>
      <c r="D61" s="83">
        <f>IF(A61="","",INDEX('TAKIM SONUÇ'!$D$6:$D$107,MATCH(D62,'TAKIM SONUÇ'!$D$6:$D$107,0)-1))</f>
      </c>
      <c r="E61" s="71">
        <f>IF(ISERROR(VLOOKUP($D61,'START LİSTE'!$B$6:$H$1026,2,0)),"",VLOOKUP($D61,'START LİSTE'!$B$6:$H$1026,2,0))</f>
      </c>
      <c r="F61" s="72">
        <f>IF(ISERROR(VLOOKUP($D61,'START LİSTE'!$B$6:$H$1026,4,0)),"",VLOOKUP($D61,'START LİSTE'!$B$6:$H$1026,4,0))</f>
      </c>
      <c r="G61" s="97">
        <f>IF(ISERROR(VLOOKUP($D61,'YARIŞMA SONUÇ'!$B$6:$H$1140,6,0)),"",VLOOKUP($D61,'YARIŞMA SONUÇ'!$B$6:$H$1140,6,0))</f>
      </c>
    </row>
    <row r="62" spans="1:7" s="13" customFormat="1" ht="15" customHeight="1">
      <c r="A62" s="84"/>
      <c r="B62" s="113"/>
      <c r="C62" s="85"/>
      <c r="D62" s="83">
        <f>IF(A61="","",VLOOKUP(A61,'TAKIM SONUÇ'!$A$6:$G$107,4,FALSE))</f>
      </c>
      <c r="E62" s="71">
        <f>IF(ISERROR(VLOOKUP($D62,'START LİSTE'!$B$6:$H$1026,2,0)),"",VLOOKUP($D62,'START LİSTE'!$B$6:$H$1026,2,0))</f>
      </c>
      <c r="F62" s="72">
        <f>IF(ISERROR(VLOOKUP($D62,'START LİSTE'!$B$6:$H$1026,4,0)),"",VLOOKUP($D62,'START LİSTE'!$B$6:$H$1026,4,0))</f>
      </c>
      <c r="G62" s="97">
        <f>IF(ISERROR(VLOOKUP($D62,'YARIŞMA SONUÇ'!$B$6:$H$1140,6,0)),"",VLOOKUP($D62,'YARIŞMA SONUÇ'!$B$6:$H$1140,6,0))</f>
      </c>
    </row>
    <row r="63" spans="1:7" s="13" customFormat="1" ht="15" customHeight="1">
      <c r="A63" s="65"/>
      <c r="B63" s="111"/>
      <c r="C63" s="66"/>
      <c r="D63" s="82">
        <f>IF(A61="","",INDEX('TAKIM SONUÇ'!$D$6:$D$107,MATCH(D62,'TAKIM SONUÇ'!$D$6:$D$107,0)+1))</f>
      </c>
      <c r="E63" s="67">
        <f>IF(ISERROR(VLOOKUP($D63,'START LİSTE'!$B$6:$H$1026,2,0)),"",VLOOKUP($D63,'START LİSTE'!$B$6:$H$1026,2,0))</f>
      </c>
      <c r="F63" s="68">
        <f>IF(ISERROR(VLOOKUP($D63,'START LİSTE'!$B$6:$H$1026,4,0)),"",VLOOKUP($D63,'START LİSTE'!$B$6:$H$1026,4,0))</f>
      </c>
      <c r="G63" s="96">
        <f>IF(ISERROR(VLOOKUP($D63,'YARIŞMA SONUÇ'!$B$6:$H$1140,6,0)),"",VLOOKUP($D63,'YARIŞMA SONUÇ'!$B$6:$H$1140,6,0))</f>
      </c>
    </row>
    <row r="64" spans="1:7" s="13" customFormat="1" ht="15" customHeight="1">
      <c r="A64" s="69"/>
      <c r="B64" s="112"/>
      <c r="C64" s="70"/>
      <c r="D64" s="83">
        <f>IF(A65="","",INDEX('TAKIM SONUÇ'!$D$6:$D$107,MATCH(D66,'TAKIM SONUÇ'!$D$6:$D$107,0)-2))</f>
      </c>
      <c r="E64" s="71">
        <f>IF(ISERROR(VLOOKUP($D64,'START LİSTE'!$B$6:$H$1026,2,0)),"",VLOOKUP($D64,'START LİSTE'!$B$6:$H$1026,2,0))</f>
      </c>
      <c r="F64" s="72">
        <f>IF(ISERROR(VLOOKUP($D64,'START LİSTE'!$B$6:$H$1026,4,0)),"",VLOOKUP($D64,'START LİSTE'!$B$6:$H$1026,4,0))</f>
      </c>
      <c r="G64" s="97">
        <f>IF(ISERROR(VLOOKUP($D64,'YARIŞMA SONUÇ'!$B$6:$H$1140,6,0)),"",VLOOKUP($D64,'YARIŞMA SONUÇ'!$B$6:$H$1140,6,0))</f>
      </c>
    </row>
    <row r="65" spans="1:7" s="13" customFormat="1" ht="15" customHeight="1">
      <c r="A65" s="84">
        <f>IF(ISERROR(SMALL('TAKIM SONUÇ'!$A$6:$A$106,20)),"",SMALL('TAKIM SONUÇ'!$A$6:$A$106,20))</f>
      </c>
      <c r="B65" s="113">
        <f>IF(A65="","",VLOOKUP(A65,'TAKIM SONUÇ'!$A$6:$G$107,2,FALSE))</f>
      </c>
      <c r="C65" s="85">
        <f>IF(A65="","",VLOOKUP(A65,'TAKIM SONUÇ'!$A$6:$G$107,3,FALSE))</f>
      </c>
      <c r="D65" s="83">
        <f>IF(A65="","",INDEX('TAKIM SONUÇ'!$D$6:$D$107,MATCH(D66,'TAKIM SONUÇ'!$D$6:$D$107,0)-1))</f>
      </c>
      <c r="E65" s="71">
        <f>IF(ISERROR(VLOOKUP($D65,'START LİSTE'!$B$6:$H$1026,2,0)),"",VLOOKUP($D65,'START LİSTE'!$B$6:$H$1026,2,0))</f>
      </c>
      <c r="F65" s="72">
        <f>IF(ISERROR(VLOOKUP($D65,'START LİSTE'!$B$6:$H$1026,4,0)),"",VLOOKUP($D65,'START LİSTE'!$B$6:$H$1026,4,0))</f>
      </c>
      <c r="G65" s="97">
        <f>IF(ISERROR(VLOOKUP($D65,'YARIŞMA SONUÇ'!$B$6:$H$1140,6,0)),"",VLOOKUP($D65,'YARIŞMA SONUÇ'!$B$6:$H$1140,6,0))</f>
      </c>
    </row>
    <row r="66" spans="1:7" s="13" customFormat="1" ht="15" customHeight="1">
      <c r="A66" s="65"/>
      <c r="B66" s="111"/>
      <c r="C66" s="66"/>
      <c r="D66" s="82">
        <f>IF(A65="","",VLOOKUP(A65,'TAKIM SONUÇ'!$A$6:$G$107,4,FALSE))</f>
      </c>
      <c r="E66" s="67">
        <f>IF(ISERROR(VLOOKUP($D66,'START LİSTE'!$B$6:$H$1026,2,0)),"",VLOOKUP($D66,'START LİSTE'!$B$6:$H$1026,2,0))</f>
      </c>
      <c r="F66" s="68">
        <f>IF(ISERROR(VLOOKUP($D66,'START LİSTE'!$B$6:$H$1026,4,0)),"",VLOOKUP($D66,'START LİSTE'!$B$6:$H$1026,4,0))</f>
      </c>
      <c r="G66" s="96">
        <f>IF(ISERROR(VLOOKUP($D66,'YARIŞMA SONUÇ'!$B$6:$H$1140,6,0)),"",VLOOKUP($D66,'YARIŞMA SONUÇ'!$B$6:$H$1140,6,0))</f>
      </c>
    </row>
    <row r="67" spans="1:7" s="13" customFormat="1" ht="15" customHeight="1">
      <c r="A67" s="69"/>
      <c r="B67" s="112"/>
      <c r="C67" s="70"/>
      <c r="D67" s="83">
        <f>IF(A65="","",INDEX('TAKIM SONUÇ'!$D$6:$D$107,MATCH(D66,'TAKIM SONUÇ'!$D$6:$D$107,0)+1))</f>
      </c>
      <c r="E67" s="71">
        <f>IF(ISERROR(VLOOKUP($D67,'START LİSTE'!$B$6:$H$1026,2,0)),"",VLOOKUP($D67,'START LİSTE'!$B$6:$H$1026,2,0))</f>
      </c>
      <c r="F67" s="72">
        <f>IF(ISERROR(VLOOKUP($D67,'START LİSTE'!$B$6:$H$1026,4,0)),"",VLOOKUP($D67,'START LİSTE'!$B$6:$H$1026,4,0))</f>
      </c>
      <c r="G67" s="97">
        <f>IF(ISERROR(VLOOKUP($D67,'YARIŞMA SONUÇ'!$B$6:$H$1140,6,0)),"",VLOOKUP($D67,'YARIŞMA SONUÇ'!$B$6:$H$1140,6,0))</f>
      </c>
    </row>
    <row r="68" spans="1:7" s="13" customFormat="1" ht="15" customHeight="1">
      <c r="A68" s="84"/>
      <c r="B68" s="113"/>
      <c r="C68" s="85"/>
      <c r="D68" s="83">
        <f>IF(A69="","",INDEX('TAKIM SONUÇ'!$D$6:$D$107,MATCH(D70,'TAKIM SONUÇ'!$D$6:$D$107,0)-2))</f>
      </c>
      <c r="E68" s="71">
        <f>IF(ISERROR(VLOOKUP($D68,'START LİSTE'!$B$6:$H$1026,2,0)),"",VLOOKUP($D68,'START LİSTE'!$B$6:$H$1026,2,0))</f>
      </c>
      <c r="F68" s="72">
        <f>IF(ISERROR(VLOOKUP($D68,'START LİSTE'!$B$6:$H$1026,4,0)),"",VLOOKUP($D68,'START LİSTE'!$B$6:$H$1026,4,0))</f>
      </c>
      <c r="G68" s="97">
        <f>IF(ISERROR(VLOOKUP($D68,'YARIŞMA SONUÇ'!$B$6:$H$1140,6,0)),"",VLOOKUP($D68,'YARIŞMA SONUÇ'!$B$6:$H$1140,6,0))</f>
      </c>
    </row>
    <row r="69" spans="1:7" s="13" customFormat="1" ht="15" customHeight="1">
      <c r="A69" s="65">
        <f>IF(ISERROR(SMALL('TAKIM SONUÇ'!$A$6:$A$106,21)),"",SMALL('TAKIM SONUÇ'!$A$6:$A$106,21))</f>
      </c>
      <c r="B69" s="111">
        <f>IF(A69="","",VLOOKUP(A69,'TAKIM SONUÇ'!$A$6:$G$107,2,FALSE))</f>
      </c>
      <c r="C69" s="66">
        <f>IF(A69="","",VLOOKUP(A69,'TAKIM SONUÇ'!$A$6:$G$107,3,FALSE))</f>
      </c>
      <c r="D69" s="82">
        <f>IF(A69="","",INDEX('TAKIM SONUÇ'!$D$6:$D$107,MATCH(D70,'TAKIM SONUÇ'!$D$6:$D$107,0)-1))</f>
      </c>
      <c r="E69" s="67">
        <f>IF(ISERROR(VLOOKUP($D69,'START LİSTE'!$B$6:$H$1026,2,0)),"",VLOOKUP($D69,'START LİSTE'!$B$6:$H$1026,2,0))</f>
      </c>
      <c r="F69" s="68">
        <f>IF(ISERROR(VLOOKUP($D69,'START LİSTE'!$B$6:$H$1026,4,0)),"",VLOOKUP($D69,'START LİSTE'!$B$6:$H$1026,4,0))</f>
      </c>
      <c r="G69" s="96">
        <f>IF(ISERROR(VLOOKUP($D69,'YARIŞMA SONUÇ'!$B$6:$H$1140,6,0)),"",VLOOKUP($D69,'YARIŞMA SONUÇ'!$B$6:$H$1140,6,0))</f>
      </c>
    </row>
    <row r="70" spans="1:7" s="13" customFormat="1" ht="15" customHeight="1">
      <c r="A70" s="69"/>
      <c r="B70" s="112"/>
      <c r="C70" s="70"/>
      <c r="D70" s="83">
        <f>IF(A69="","",VLOOKUP(A69,'TAKIM SONUÇ'!$A$6:$G$107,4,FALSE))</f>
      </c>
      <c r="E70" s="71">
        <f>IF(ISERROR(VLOOKUP($D70,'START LİSTE'!$B$6:$H$1026,2,0)),"",VLOOKUP($D70,'START LİSTE'!$B$6:$H$1026,2,0))</f>
      </c>
      <c r="F70" s="72">
        <f>IF(ISERROR(VLOOKUP($D70,'START LİSTE'!$B$6:$H$1026,4,0)),"",VLOOKUP($D70,'START LİSTE'!$B$6:$H$1026,4,0))</f>
      </c>
      <c r="G70" s="97">
        <f>IF(ISERROR(VLOOKUP($D70,'YARIŞMA SONUÇ'!$B$6:$H$1140,6,0)),"",VLOOKUP($D70,'YARIŞMA SONUÇ'!$B$6:$H$1140,6,0))</f>
      </c>
    </row>
    <row r="71" spans="1:7" s="13" customFormat="1" ht="15" customHeight="1">
      <c r="A71" s="84"/>
      <c r="B71" s="113"/>
      <c r="C71" s="85"/>
      <c r="D71" s="83">
        <f>IF(A69="","",INDEX('TAKIM SONUÇ'!$D$6:$D$107,MATCH(D70,'TAKIM SONUÇ'!$D$6:$D$107,0)+1))</f>
      </c>
      <c r="E71" s="71">
        <f>IF(ISERROR(VLOOKUP($D71,'START LİSTE'!$B$6:$H$1026,2,0)),"",VLOOKUP($D71,'START LİSTE'!$B$6:$H$1026,2,0))</f>
      </c>
      <c r="F71" s="72">
        <f>IF(ISERROR(VLOOKUP($D71,'START LİSTE'!$B$6:$H$1026,4,0)),"",VLOOKUP($D71,'START LİSTE'!$B$6:$H$1026,4,0))</f>
      </c>
      <c r="G71" s="97">
        <f>IF(ISERROR(VLOOKUP($D71,'YARIŞMA SONUÇ'!$B$6:$H$1140,6,0)),"",VLOOKUP($D71,'YARIŞMA SONUÇ'!$B$6:$H$1140,6,0))</f>
      </c>
    </row>
    <row r="72" spans="1:7" s="13" customFormat="1" ht="15" customHeight="1">
      <c r="A72" s="65"/>
      <c r="B72" s="111"/>
      <c r="C72" s="66"/>
      <c r="D72" s="82">
        <f>IF(A73="","",INDEX('TAKIM SONUÇ'!$D$6:$D$107,MATCH(D74,'TAKIM SONUÇ'!$D$6:$D$107,0)-2))</f>
      </c>
      <c r="E72" s="67">
        <f>IF(ISERROR(VLOOKUP($D72,'START LİSTE'!$B$6:$H$1026,2,0)),"",VLOOKUP($D72,'START LİSTE'!$B$6:$H$1026,2,0))</f>
      </c>
      <c r="F72" s="68">
        <f>IF(ISERROR(VLOOKUP($D72,'START LİSTE'!$B$6:$H$1026,4,0)),"",VLOOKUP($D72,'START LİSTE'!$B$6:$H$1026,4,0))</f>
      </c>
      <c r="G72" s="96">
        <f>IF(ISERROR(VLOOKUP($D72,'YARIŞMA SONUÇ'!$B$6:$H$1140,6,0)),"",VLOOKUP($D72,'YARIŞMA SONUÇ'!$B$6:$H$1140,6,0))</f>
      </c>
    </row>
    <row r="73" spans="1:7" s="13" customFormat="1" ht="15" customHeight="1">
      <c r="A73" s="69">
        <f>IF(ISERROR(SMALL('TAKIM SONUÇ'!$A$6:$A$106,22)),"",SMALL('TAKIM SONUÇ'!$A$6:$A$106,22))</f>
      </c>
      <c r="B73" s="112">
        <f>IF(A73="","",VLOOKUP(A73,'TAKIM SONUÇ'!$A$6:$G$107,2,FALSE))</f>
      </c>
      <c r="C73" s="70">
        <f>IF(A73="","",VLOOKUP(A73,'TAKIM SONUÇ'!$A$6:$G$107,3,FALSE))</f>
      </c>
      <c r="D73" s="83">
        <f>IF(A73="","",INDEX('TAKIM SONUÇ'!$D$6:$D$107,MATCH(D74,'TAKIM SONUÇ'!$D$6:$D$107,0)-1))</f>
      </c>
      <c r="E73" s="71">
        <f>IF(ISERROR(VLOOKUP($D73,'START LİSTE'!$B$6:$H$1026,2,0)),"",VLOOKUP($D73,'START LİSTE'!$B$6:$H$1026,2,0))</f>
      </c>
      <c r="F73" s="72">
        <f>IF(ISERROR(VLOOKUP($D73,'START LİSTE'!$B$6:$H$1026,4,0)),"",VLOOKUP($D73,'START LİSTE'!$B$6:$H$1026,4,0))</f>
      </c>
      <c r="G73" s="97">
        <f>IF(ISERROR(VLOOKUP($D73,'YARIŞMA SONUÇ'!$B$6:$H$1140,6,0)),"",VLOOKUP($D73,'YARIŞMA SONUÇ'!$B$6:$H$1140,6,0))</f>
      </c>
    </row>
    <row r="74" spans="1:7" s="13" customFormat="1" ht="15" customHeight="1">
      <c r="A74" s="84"/>
      <c r="B74" s="113"/>
      <c r="C74" s="85"/>
      <c r="D74" s="83">
        <f>IF(A73="","",VLOOKUP(A73,'TAKIM SONUÇ'!$A$6:$G$107,4,FALSE))</f>
      </c>
      <c r="E74" s="71">
        <f>IF(ISERROR(VLOOKUP($D74,'START LİSTE'!$B$6:$H$1026,2,0)),"",VLOOKUP($D74,'START LİSTE'!$B$6:$H$1026,2,0))</f>
      </c>
      <c r="F74" s="72">
        <f>IF(ISERROR(VLOOKUP($D74,'START LİSTE'!$B$6:$H$1026,4,0)),"",VLOOKUP($D74,'START LİSTE'!$B$6:$H$1026,4,0))</f>
      </c>
      <c r="G74" s="97">
        <f>IF(ISERROR(VLOOKUP($D74,'YARIŞMA SONUÇ'!$B$6:$H$1140,6,0)),"",VLOOKUP($D74,'YARIŞMA SONUÇ'!$B$6:$H$1140,6,0))</f>
      </c>
    </row>
    <row r="75" spans="1:7" s="13" customFormat="1" ht="15" customHeight="1">
      <c r="A75" s="65"/>
      <c r="B75" s="111"/>
      <c r="C75" s="66"/>
      <c r="D75" s="82">
        <f>IF(A73="","",INDEX('TAKIM SONUÇ'!$D$6:$D$107,MATCH(D74,'TAKIM SONUÇ'!$D$6:$D$107,0)+1))</f>
      </c>
      <c r="E75" s="67">
        <f>IF(ISERROR(VLOOKUP($D75,'START LİSTE'!$B$6:$H$1026,2,0)),"",VLOOKUP($D75,'START LİSTE'!$B$6:$H$1026,2,0))</f>
      </c>
      <c r="F75" s="68">
        <f>IF(ISERROR(VLOOKUP($D75,'START LİSTE'!$B$6:$H$1026,4,0)),"",VLOOKUP($D75,'START LİSTE'!$B$6:$H$1026,4,0))</f>
      </c>
      <c r="G75" s="96">
        <f>IF(ISERROR(VLOOKUP($D75,'YARIŞMA SONUÇ'!$B$6:$H$1140,6,0)),"",VLOOKUP($D75,'YARIŞMA SONUÇ'!$B$6:$H$1140,6,0))</f>
      </c>
    </row>
    <row r="76" spans="1:7" s="13" customFormat="1" ht="15" customHeight="1">
      <c r="A76" s="69"/>
      <c r="B76" s="112"/>
      <c r="C76" s="70"/>
      <c r="D76" s="83">
        <f>IF(A77="","",INDEX('TAKIM SONUÇ'!$D$6:$D$107,MATCH(D78,'TAKIM SONUÇ'!$D$6:$D$107,0)-2))</f>
      </c>
      <c r="E76" s="71">
        <f>IF(ISERROR(VLOOKUP($D76,'START LİSTE'!$B$6:$H$1026,2,0)),"",VLOOKUP($D76,'START LİSTE'!$B$6:$H$1026,2,0))</f>
      </c>
      <c r="F76" s="72">
        <f>IF(ISERROR(VLOOKUP($D76,'START LİSTE'!$B$6:$H$1026,4,0)),"",VLOOKUP($D76,'START LİSTE'!$B$6:$H$1026,4,0))</f>
      </c>
      <c r="G76" s="97">
        <f>IF(ISERROR(VLOOKUP($D76,'YARIŞMA SONUÇ'!$B$6:$H$1140,6,0)),"",VLOOKUP($D76,'YARIŞMA SONUÇ'!$B$6:$H$1140,6,0))</f>
      </c>
    </row>
    <row r="77" spans="1:7" s="13" customFormat="1" ht="15" customHeight="1">
      <c r="A77" s="84">
        <f>IF(ISERROR(SMALL('TAKIM SONUÇ'!$A$6:$A$106,23)),"",SMALL('TAKIM SONUÇ'!$A$6:$A$106,23))</f>
      </c>
      <c r="B77" s="113">
        <f>IF(A77="","",VLOOKUP(A77,'TAKIM SONUÇ'!$A$6:$G$107,2,FALSE))</f>
      </c>
      <c r="C77" s="85">
        <f>IF(A77="","",VLOOKUP(A77,'TAKIM SONUÇ'!$A$6:$G$107,3,FALSE))</f>
      </c>
      <c r="D77" s="83">
        <f>IF(A77="","",INDEX('TAKIM SONUÇ'!$D$6:$D$107,MATCH(D78,'TAKIM SONUÇ'!$D$6:$D$107,0)-1))</f>
      </c>
      <c r="E77" s="71">
        <f>IF(ISERROR(VLOOKUP($D77,'START LİSTE'!$B$6:$H$1026,2,0)),"",VLOOKUP($D77,'START LİSTE'!$B$6:$H$1026,2,0))</f>
      </c>
      <c r="F77" s="72">
        <f>IF(ISERROR(VLOOKUP($D77,'START LİSTE'!$B$6:$H$1026,4,0)),"",VLOOKUP($D77,'START LİSTE'!$B$6:$H$1026,4,0))</f>
      </c>
      <c r="G77" s="97">
        <f>IF(ISERROR(VLOOKUP($D77,'YARIŞMA SONUÇ'!$B$6:$H$1140,6,0)),"",VLOOKUP($D77,'YARIŞMA SONUÇ'!$B$6:$H$1140,6,0))</f>
      </c>
    </row>
    <row r="78" spans="1:7" s="13" customFormat="1" ht="15" customHeight="1">
      <c r="A78" s="65"/>
      <c r="B78" s="111"/>
      <c r="C78" s="66"/>
      <c r="D78" s="82">
        <f>IF(A77="","",VLOOKUP(A77,'TAKIM SONUÇ'!$A$6:$G$107,4,FALSE))</f>
      </c>
      <c r="E78" s="67">
        <f>IF(ISERROR(VLOOKUP($D78,'START LİSTE'!$B$6:$H$1026,2,0)),"",VLOOKUP($D78,'START LİSTE'!$B$6:$H$1026,2,0))</f>
      </c>
      <c r="F78" s="68">
        <f>IF(ISERROR(VLOOKUP($D78,'START LİSTE'!$B$6:$H$1026,4,0)),"",VLOOKUP($D78,'START LİSTE'!$B$6:$H$1026,4,0))</f>
      </c>
      <c r="G78" s="96">
        <f>IF(ISERROR(VLOOKUP($D78,'YARIŞMA SONUÇ'!$B$6:$H$1140,6,0)),"",VLOOKUP($D78,'YARIŞMA SONUÇ'!$B$6:$H$1140,6,0))</f>
      </c>
    </row>
    <row r="79" spans="1:7" s="13" customFormat="1" ht="15" customHeight="1">
      <c r="A79" s="69"/>
      <c r="B79" s="112"/>
      <c r="C79" s="70"/>
      <c r="D79" s="83">
        <f>IF(A77="","",INDEX('TAKIM SONUÇ'!$D$6:$D$107,MATCH(D78,'TAKIM SONUÇ'!$D$6:$D$107,0)+1))</f>
      </c>
      <c r="E79" s="71">
        <f>IF(ISERROR(VLOOKUP($D79,'START LİSTE'!$B$6:$H$1026,2,0)),"",VLOOKUP($D79,'START LİSTE'!$B$6:$H$1026,2,0))</f>
      </c>
      <c r="F79" s="72">
        <f>IF(ISERROR(VLOOKUP($D79,'START LİSTE'!$B$6:$H$1026,4,0)),"",VLOOKUP($D79,'START LİSTE'!$B$6:$H$1026,4,0))</f>
      </c>
      <c r="G79" s="97">
        <f>IF(ISERROR(VLOOKUP($D79,'YARIŞMA SONUÇ'!$B$6:$H$1140,6,0)),"",VLOOKUP($D79,'YARIŞMA SONUÇ'!$B$6:$H$1140,6,0))</f>
      </c>
    </row>
    <row r="80" spans="1:7" s="13" customFormat="1" ht="15" customHeight="1">
      <c r="A80" s="84"/>
      <c r="B80" s="113"/>
      <c r="C80" s="85"/>
      <c r="D80" s="83">
        <f>IF(A81="","",INDEX('TAKIM SONUÇ'!$D$6:$D$107,MATCH(D82,'TAKIM SONUÇ'!$D$6:$D$107,0)-2))</f>
      </c>
      <c r="E80" s="71">
        <f>IF(ISERROR(VLOOKUP($D80,'START LİSTE'!$B$6:$H$1026,2,0)),"",VLOOKUP($D80,'START LİSTE'!$B$6:$H$1026,2,0))</f>
      </c>
      <c r="F80" s="72">
        <f>IF(ISERROR(VLOOKUP($D80,'START LİSTE'!$B$6:$H$1026,4,0)),"",VLOOKUP($D80,'START LİSTE'!$B$6:$H$1026,4,0))</f>
      </c>
      <c r="G80" s="97">
        <f>IF(ISERROR(VLOOKUP($D80,'YARIŞMA SONUÇ'!$B$6:$H$1140,6,0)),"",VLOOKUP($D80,'YARIŞMA SONUÇ'!$B$6:$H$1140,6,0))</f>
      </c>
    </row>
    <row r="81" spans="1:7" s="13" customFormat="1" ht="15" customHeight="1">
      <c r="A81" s="65">
        <f>IF(ISERROR(SMALL('TAKIM SONUÇ'!$A$6:$A$106,24)),"",SMALL('TAKIM SONUÇ'!$A$6:$A$106,24))</f>
      </c>
      <c r="B81" s="111">
        <f>IF(A81="","",VLOOKUP(A81,'TAKIM SONUÇ'!$A$6:$G$107,2,FALSE))</f>
      </c>
      <c r="C81" s="66">
        <f>IF(A81="","",VLOOKUP(A81,'TAKIM SONUÇ'!$A$6:$G$107,3,FALSE))</f>
      </c>
      <c r="D81" s="82">
        <f>IF(A81="","",INDEX('TAKIM SONUÇ'!$D$6:$D$107,MATCH(D82,'TAKIM SONUÇ'!$D$6:$D$107,0)-1))</f>
      </c>
      <c r="E81" s="67">
        <f>IF(ISERROR(VLOOKUP($D81,'START LİSTE'!$B$6:$H$1026,2,0)),"",VLOOKUP($D81,'START LİSTE'!$B$6:$H$1026,2,0))</f>
      </c>
      <c r="F81" s="68">
        <f>IF(ISERROR(VLOOKUP($D81,'START LİSTE'!$B$6:$H$1026,4,0)),"",VLOOKUP($D81,'START LİSTE'!$B$6:$H$1026,4,0))</f>
      </c>
      <c r="G81" s="96">
        <f>IF(ISERROR(VLOOKUP($D81,'YARIŞMA SONUÇ'!$B$6:$H$1140,6,0)),"",VLOOKUP($D81,'YARIŞMA SONUÇ'!$B$6:$H$1140,6,0))</f>
      </c>
    </row>
    <row r="82" spans="1:7" s="13" customFormat="1" ht="15" customHeight="1">
      <c r="A82" s="69"/>
      <c r="B82" s="112"/>
      <c r="C82" s="70"/>
      <c r="D82" s="83">
        <f>IF(A81="","",VLOOKUP(A81,'TAKIM SONUÇ'!$A$6:$G$107,4,FALSE))</f>
      </c>
      <c r="E82" s="71">
        <f>IF(ISERROR(VLOOKUP($D82,'START LİSTE'!$B$6:$H$1026,2,0)),"",VLOOKUP($D82,'START LİSTE'!$B$6:$H$1026,2,0))</f>
      </c>
      <c r="F82" s="72">
        <f>IF(ISERROR(VLOOKUP($D82,'START LİSTE'!$B$6:$H$1026,4,0)),"",VLOOKUP($D82,'START LİSTE'!$B$6:$H$1026,4,0))</f>
      </c>
      <c r="G82" s="97">
        <f>IF(ISERROR(VLOOKUP($D82,'YARIŞMA SONUÇ'!$B$6:$H$1140,6,0)),"",VLOOKUP($D82,'YARIŞMA SONUÇ'!$B$6:$H$1140,6,0))</f>
      </c>
    </row>
    <row r="83" spans="1:7" s="13" customFormat="1" ht="15" customHeight="1">
      <c r="A83" s="84"/>
      <c r="B83" s="113"/>
      <c r="C83" s="85"/>
      <c r="D83" s="83">
        <f>IF(A81="","",INDEX('TAKIM SONUÇ'!$D$6:$D$107,MATCH(D82,'TAKIM SONUÇ'!$D$6:$D$107,0)+1))</f>
      </c>
      <c r="E83" s="71">
        <f>IF(ISERROR(VLOOKUP($D83,'START LİSTE'!$B$6:$H$1026,2,0)),"",VLOOKUP($D83,'START LİSTE'!$B$6:$H$1026,2,0))</f>
      </c>
      <c r="F83" s="72">
        <f>IF(ISERROR(VLOOKUP($D83,'START LİSTE'!$B$6:$H$1026,4,0)),"",VLOOKUP($D83,'START LİSTE'!$B$6:$H$1026,4,0))</f>
      </c>
      <c r="G83" s="97">
        <f>IF(ISERROR(VLOOKUP($D83,'YARIŞMA SONUÇ'!$B$6:$H$1140,6,0)),"",VLOOKUP($D83,'YARIŞMA SONUÇ'!$B$6:$H$1140,6,0))</f>
      </c>
    </row>
    <row r="84" spans="1:7" s="13" customFormat="1" ht="15" customHeight="1">
      <c r="A84" s="65"/>
      <c r="B84" s="111"/>
      <c r="C84" s="66"/>
      <c r="D84" s="82">
        <f>IF(A85="","",INDEX('TAKIM SONUÇ'!$D$6:$D$107,MATCH(D86,'TAKIM SONUÇ'!$D$6:$D$107,0)-2))</f>
      </c>
      <c r="E84" s="67">
        <f>IF(ISERROR(VLOOKUP($D84,'START LİSTE'!$B$6:$H$1026,2,0)),"",VLOOKUP($D84,'START LİSTE'!$B$6:$H$1026,2,0))</f>
      </c>
      <c r="F84" s="68">
        <f>IF(ISERROR(VLOOKUP($D84,'START LİSTE'!$B$6:$H$1026,4,0)),"",VLOOKUP($D84,'START LİSTE'!$B$6:$H$1026,4,0))</f>
      </c>
      <c r="G84" s="96">
        <f>IF(ISERROR(VLOOKUP($D84,'YARIŞMA SONUÇ'!$B$6:$H$1140,6,0)),"",VLOOKUP($D84,'YARIŞMA SONUÇ'!$B$6:$H$1140,6,0))</f>
      </c>
    </row>
    <row r="85" spans="1:7" s="13" customFormat="1" ht="15" customHeight="1">
      <c r="A85" s="69">
        <f>IF(ISERROR(SMALL('TAKIM SONUÇ'!$A$6:$A$106,25)),"",SMALL('TAKIM SONUÇ'!$A$6:$A$106,25))</f>
      </c>
      <c r="B85" s="112">
        <f>IF(A85="","",VLOOKUP(A85,'TAKIM SONUÇ'!$A$6:$G$107,2,FALSE))</f>
      </c>
      <c r="C85" s="70">
        <f>IF(A85="","",VLOOKUP(A85,'TAKIM SONUÇ'!$A$6:$G$107,3,FALSE))</f>
      </c>
      <c r="D85" s="83">
        <f>IF(A85="","",INDEX('TAKIM SONUÇ'!$D$6:$D$107,MATCH(D86,'TAKIM SONUÇ'!$D$6:$D$107,0)-1))</f>
      </c>
      <c r="E85" s="71">
        <f>IF(ISERROR(VLOOKUP($D85,'START LİSTE'!$B$6:$H$1026,2,0)),"",VLOOKUP($D85,'START LİSTE'!$B$6:$H$1026,2,0))</f>
      </c>
      <c r="F85" s="72">
        <f>IF(ISERROR(VLOOKUP($D85,'START LİSTE'!$B$6:$H$1026,4,0)),"",VLOOKUP($D85,'START LİSTE'!$B$6:$H$1026,4,0))</f>
      </c>
      <c r="G85" s="97">
        <f>IF(ISERROR(VLOOKUP($D85,'YARIŞMA SONUÇ'!$B$6:$H$1140,6,0)),"",VLOOKUP($D85,'YARIŞMA SONUÇ'!$B$6:$H$1140,6,0))</f>
      </c>
    </row>
    <row r="86" spans="1:7" s="13" customFormat="1" ht="15" customHeight="1">
      <c r="A86" s="84"/>
      <c r="B86" s="113"/>
      <c r="C86" s="85"/>
      <c r="D86" s="83">
        <f>IF(A85="","",VLOOKUP(A85,'TAKIM SONUÇ'!$A$6:$G$107,4,FALSE))</f>
      </c>
      <c r="E86" s="71">
        <f>IF(ISERROR(VLOOKUP($D86,'START LİSTE'!$B$6:$H$1026,2,0)),"",VLOOKUP($D86,'START LİSTE'!$B$6:$H$1026,2,0))</f>
      </c>
      <c r="F86" s="72">
        <f>IF(ISERROR(VLOOKUP($D86,'START LİSTE'!$B$6:$H$1026,4,0)),"",VLOOKUP($D86,'START LİSTE'!$B$6:$H$1026,4,0))</f>
      </c>
      <c r="G86" s="97">
        <f>IF(ISERROR(VLOOKUP($D86,'YARIŞMA SONUÇ'!$B$6:$H$1140,6,0)),"",VLOOKUP($D86,'YARIŞMA SONUÇ'!$B$6:$H$1140,6,0))</f>
      </c>
    </row>
    <row r="87" spans="1:7" s="13" customFormat="1" ht="15" customHeight="1">
      <c r="A87" s="65"/>
      <c r="B87" s="111"/>
      <c r="C87" s="66"/>
      <c r="D87" s="82">
        <f>IF(A85="","",INDEX('TAKIM SONUÇ'!$D$6:$D$107,MATCH(D86,'TAKIM SONUÇ'!$D$6:$D$107,0)+1))</f>
      </c>
      <c r="E87" s="67">
        <f>IF(ISERROR(VLOOKUP($D87,'START LİSTE'!$B$6:$H$1026,2,0)),"",VLOOKUP($D87,'START LİSTE'!$B$6:$H$1026,2,0))</f>
      </c>
      <c r="F87" s="68">
        <f>IF(ISERROR(VLOOKUP($D87,'START LİSTE'!$B$6:$H$1026,4,0)),"",VLOOKUP($D87,'START LİSTE'!$B$6:$H$1026,4,0))</f>
      </c>
      <c r="G87" s="96">
        <f>IF(ISERROR(VLOOKUP($D87,'YARIŞMA SONUÇ'!$B$6:$H$1140,6,0)),"",VLOOKUP($D87,'YARIŞMA SONUÇ'!$B$6:$H$1140,6,0))</f>
      </c>
    </row>
    <row r="88" spans="1:7" s="13" customFormat="1" ht="15" customHeight="1">
      <c r="A88" s="69"/>
      <c r="B88" s="112"/>
      <c r="C88" s="70"/>
      <c r="D88" s="83">
        <f>IF(A89="","",INDEX('TAKIM SONUÇ'!$D$6:$D$107,MATCH(D90,'TAKIM SONUÇ'!$D$6:$D$107,0)-2))</f>
      </c>
      <c r="E88" s="71">
        <f>IF(ISERROR(VLOOKUP($D88,'START LİSTE'!$B$6:$H$1026,2,0)),"",VLOOKUP($D88,'START LİSTE'!$B$6:$H$1026,2,0))</f>
      </c>
      <c r="F88" s="72">
        <f>IF(ISERROR(VLOOKUP($D88,'START LİSTE'!$B$6:$H$1026,4,0)),"",VLOOKUP($D88,'START LİSTE'!$B$6:$H$1026,4,0))</f>
      </c>
      <c r="G88" s="97">
        <f>IF(ISERROR(VLOOKUP($D88,'YARIŞMA SONUÇ'!$B$6:$H$1140,6,0)),"",VLOOKUP($D88,'YARIŞMA SONUÇ'!$B$6:$H$1140,6,0))</f>
      </c>
    </row>
    <row r="89" spans="1:7" s="13" customFormat="1" ht="15" customHeight="1">
      <c r="A89" s="84">
        <f>IF(ISERROR(SMALL('TAKIM SONUÇ'!$A$6:$A$106,26)),"",SMALL('TAKIM SONUÇ'!$A$6:$A$106,26))</f>
      </c>
      <c r="B89" s="113">
        <f>IF(A89="","",VLOOKUP(A89,'TAKIM SONUÇ'!$A$6:$G$107,2,FALSE))</f>
      </c>
      <c r="C89" s="85">
        <f>IF(A89="","",VLOOKUP(A89,'TAKIM SONUÇ'!$A$6:$G$107,3,FALSE))</f>
      </c>
      <c r="D89" s="83">
        <f>IF(A89="","",INDEX('TAKIM SONUÇ'!$D$6:$D$107,MATCH(D90,'TAKIM SONUÇ'!$D$6:$D$107,0)-1))</f>
      </c>
      <c r="E89" s="71">
        <f>IF(ISERROR(VLOOKUP($D89,'START LİSTE'!$B$6:$H$1026,2,0)),"",VLOOKUP($D89,'START LİSTE'!$B$6:$H$1026,2,0))</f>
      </c>
      <c r="F89" s="72">
        <f>IF(ISERROR(VLOOKUP($D89,'START LİSTE'!$B$6:$H$1026,4,0)),"",VLOOKUP($D89,'START LİSTE'!$B$6:$H$1026,4,0))</f>
      </c>
      <c r="G89" s="97">
        <f>IF(ISERROR(VLOOKUP($D89,'YARIŞMA SONUÇ'!$B$6:$H$1140,6,0)),"",VLOOKUP($D89,'YARIŞMA SONUÇ'!$B$6:$H$1140,6,0))</f>
      </c>
    </row>
    <row r="90" spans="1:7" s="13" customFormat="1" ht="15" customHeight="1">
      <c r="A90" s="65"/>
      <c r="B90" s="111"/>
      <c r="C90" s="66"/>
      <c r="D90" s="82">
        <f>IF(A89="","",VLOOKUP(A89,'TAKIM SONUÇ'!$A$6:$G$107,4,FALSE))</f>
      </c>
      <c r="E90" s="67">
        <f>IF(ISERROR(VLOOKUP($D90,'START LİSTE'!$B$6:$H$1026,2,0)),"",VLOOKUP($D90,'START LİSTE'!$B$6:$H$1026,2,0))</f>
      </c>
      <c r="F90" s="68">
        <f>IF(ISERROR(VLOOKUP($D90,'START LİSTE'!$B$6:$H$1026,4,0)),"",VLOOKUP($D90,'START LİSTE'!$B$6:$H$1026,4,0))</f>
      </c>
      <c r="G90" s="96">
        <f>IF(ISERROR(VLOOKUP($D90,'YARIŞMA SONUÇ'!$B$6:$H$1140,6,0)),"",VLOOKUP($D90,'YARIŞMA SONUÇ'!$B$6:$H$1140,6,0))</f>
      </c>
    </row>
    <row r="91" spans="1:7" s="13" customFormat="1" ht="15" customHeight="1">
      <c r="A91" s="69"/>
      <c r="B91" s="112"/>
      <c r="C91" s="70"/>
      <c r="D91" s="83">
        <f>IF(A89="","",INDEX('TAKIM SONUÇ'!$D$6:$D$107,MATCH(D90,'TAKIM SONUÇ'!$D$6:$D$107,0)+1))</f>
      </c>
      <c r="E91" s="71">
        <f>IF(ISERROR(VLOOKUP($D91,'START LİSTE'!$B$6:$H$1026,2,0)),"",VLOOKUP($D91,'START LİSTE'!$B$6:$H$1026,2,0))</f>
      </c>
      <c r="F91" s="72">
        <f>IF(ISERROR(VLOOKUP($D91,'START LİSTE'!$B$6:$H$1026,4,0)),"",VLOOKUP($D91,'START LİSTE'!$B$6:$H$1026,4,0))</f>
      </c>
      <c r="G91" s="97">
        <f>IF(ISERROR(VLOOKUP($D91,'YARIŞMA SONUÇ'!$B$6:$H$1140,6,0)),"",VLOOKUP($D91,'YARIŞMA SONUÇ'!$B$6:$H$1140,6,0))</f>
      </c>
    </row>
    <row r="92" spans="1:7" s="13" customFormat="1" ht="15" customHeight="1">
      <c r="A92" s="84"/>
      <c r="B92" s="113"/>
      <c r="C92" s="85"/>
      <c r="D92" s="83">
        <f>IF(A93="","",INDEX('TAKIM SONUÇ'!$D$6:$D$107,MATCH(D94,'TAKIM SONUÇ'!$D$6:$D$107,0)-2))</f>
      </c>
      <c r="E92" s="71">
        <f>IF(ISERROR(VLOOKUP($D92,'START LİSTE'!$B$6:$H$1026,2,0)),"",VLOOKUP($D92,'START LİSTE'!$B$6:$H$1026,2,0))</f>
      </c>
      <c r="F92" s="72">
        <f>IF(ISERROR(VLOOKUP($D92,'START LİSTE'!$B$6:$H$1026,4,0)),"",VLOOKUP($D92,'START LİSTE'!$B$6:$H$1026,4,0))</f>
      </c>
      <c r="G92" s="97">
        <f>IF(ISERROR(VLOOKUP($D92,'YARIŞMA SONUÇ'!$B$6:$H$1140,6,0)),"",VLOOKUP($D92,'YARIŞMA SONUÇ'!$B$6:$H$1140,6,0))</f>
      </c>
    </row>
    <row r="93" spans="1:7" s="13" customFormat="1" ht="15" customHeight="1">
      <c r="A93" s="65">
        <f>IF(ISERROR(SMALL('TAKIM SONUÇ'!$A$6:$A$106,27)),"",SMALL('TAKIM SONUÇ'!$A$6:$A$106,27))</f>
      </c>
      <c r="B93" s="111">
        <f>IF(A93="","",VLOOKUP(A93,'TAKIM SONUÇ'!$A$6:$G$107,2,FALSE))</f>
      </c>
      <c r="C93" s="66">
        <f>IF(A93="","",VLOOKUP(A93,'TAKIM SONUÇ'!$A$6:$G$107,3,FALSE))</f>
      </c>
      <c r="D93" s="82">
        <f>IF(A93="","",INDEX('TAKIM SONUÇ'!$D$6:$D$107,MATCH(D94,'TAKIM SONUÇ'!$D$6:$D$107,0)-1))</f>
      </c>
      <c r="E93" s="67">
        <f>IF(ISERROR(VLOOKUP($D93,'START LİSTE'!$B$6:$H$1026,2,0)),"",VLOOKUP($D93,'START LİSTE'!$B$6:$H$1026,2,0))</f>
      </c>
      <c r="F93" s="68">
        <f>IF(ISERROR(VLOOKUP($D93,'START LİSTE'!$B$6:$H$1026,4,0)),"",VLOOKUP($D93,'START LİSTE'!$B$6:$H$1026,4,0))</f>
      </c>
      <c r="G93" s="96">
        <f>IF(ISERROR(VLOOKUP($D93,'YARIŞMA SONUÇ'!$B$6:$H$1140,6,0)),"",VLOOKUP($D93,'YARIŞMA SONUÇ'!$B$6:$H$1140,6,0))</f>
      </c>
    </row>
    <row r="94" spans="1:7" s="13" customFormat="1" ht="15" customHeight="1">
      <c r="A94" s="69"/>
      <c r="B94" s="112"/>
      <c r="C94" s="70"/>
      <c r="D94" s="83">
        <f>IF(A93="","",VLOOKUP(A93,'TAKIM SONUÇ'!$A$6:$G$107,4,FALSE))</f>
      </c>
      <c r="E94" s="71">
        <f>IF(ISERROR(VLOOKUP($D94,'START LİSTE'!$B$6:$H$1026,2,0)),"",VLOOKUP($D94,'START LİSTE'!$B$6:$H$1026,2,0))</f>
      </c>
      <c r="F94" s="72">
        <f>IF(ISERROR(VLOOKUP($D94,'START LİSTE'!$B$6:$H$1026,4,0)),"",VLOOKUP($D94,'START LİSTE'!$B$6:$H$1026,4,0))</f>
      </c>
      <c r="G94" s="97">
        <f>IF(ISERROR(VLOOKUP($D94,'YARIŞMA SONUÇ'!$B$6:$H$1140,6,0)),"",VLOOKUP($D94,'YARIŞMA SONUÇ'!$B$6:$H$1140,6,0))</f>
      </c>
    </row>
    <row r="95" spans="1:7" s="13" customFormat="1" ht="15" customHeight="1">
      <c r="A95" s="84"/>
      <c r="B95" s="113"/>
      <c r="C95" s="85"/>
      <c r="D95" s="83">
        <f>IF(A93="","",INDEX('TAKIM SONUÇ'!$D$6:$D$107,MATCH(D94,'TAKIM SONUÇ'!$D$6:$D$107,0)+1))</f>
      </c>
      <c r="E95" s="71">
        <f>IF(ISERROR(VLOOKUP($D95,'START LİSTE'!$B$6:$H$1026,2,0)),"",VLOOKUP($D95,'START LİSTE'!$B$6:$H$1026,2,0))</f>
      </c>
      <c r="F95" s="72">
        <f>IF(ISERROR(VLOOKUP($D95,'START LİSTE'!$B$6:$H$1026,4,0)),"",VLOOKUP($D95,'START LİSTE'!$B$6:$H$1026,4,0))</f>
      </c>
      <c r="G95" s="97">
        <f>IF(ISERROR(VLOOKUP($D95,'YARIŞMA SONUÇ'!$B$6:$H$1140,6,0)),"",VLOOKUP($D95,'YARIŞMA SONUÇ'!$B$6:$H$1140,6,0))</f>
      </c>
    </row>
    <row r="96" spans="1:7" ht="15" customHeight="1">
      <c r="A96" s="69"/>
      <c r="B96" s="112"/>
      <c r="C96" s="70"/>
      <c r="D96" s="82">
        <f>IF(A97="","",INDEX('TAKIM SONUÇ'!$D$6:$D$107,MATCH(D98,'TAKIM SONUÇ'!$D$6:$D$107,0)-2))</f>
      </c>
      <c r="E96" s="67">
        <f>IF(ISERROR(VLOOKUP($D96,'START LİSTE'!$B$6:$H$1026,2,0)),"",VLOOKUP($D96,'START LİSTE'!$B$6:$H$1026,2,0))</f>
      </c>
      <c r="F96" s="68">
        <f>IF(ISERROR(VLOOKUP($D96,'START LİSTE'!$B$6:$H$1026,4,0)),"",VLOOKUP($D96,'START LİSTE'!$B$6:$H$1026,4,0))</f>
      </c>
      <c r="G96" s="96">
        <f>IF(ISERROR(VLOOKUP($D96,'YARIŞMA SONUÇ'!$B$6:$H$1140,6,0)),"",VLOOKUP($D96,'YARIŞMA SONUÇ'!$B$6:$H$1140,6,0))</f>
      </c>
    </row>
    <row r="97" spans="1:7" ht="15" customHeight="1">
      <c r="A97" s="69">
        <f>IF(ISERROR(SMALL('TAKIM SONUÇ'!$A$6:$A$106,28)),"",SMALL('TAKIM SONUÇ'!$A$6:$A$106,28))</f>
      </c>
      <c r="B97" s="112">
        <f>IF(A97="","",VLOOKUP(A97,'TAKIM SONUÇ'!$A$6:$G$107,2,FALSE))</f>
      </c>
      <c r="C97" s="70">
        <f>IF(A97="","",VLOOKUP(A97,'TAKIM SONUÇ'!$A$6:$G$107,3,FALSE))</f>
      </c>
      <c r="D97" s="83">
        <f>IF(A97="","",INDEX('TAKIM SONUÇ'!$D$6:$D$107,MATCH(D98,'TAKIM SONUÇ'!$D$6:$D$107,0)-1))</f>
      </c>
      <c r="E97" s="71">
        <f>IF(ISERROR(VLOOKUP($D97,'START LİSTE'!$B$6:$H$1026,2,0)),"",VLOOKUP($D97,'START LİSTE'!$B$6:$H$1026,2,0))</f>
      </c>
      <c r="F97" s="72">
        <f>IF(ISERROR(VLOOKUP($D97,'START LİSTE'!$B$6:$H$1026,4,0)),"",VLOOKUP($D97,'START LİSTE'!$B$6:$H$1026,4,0))</f>
      </c>
      <c r="G97" s="97">
        <f>IF(ISERROR(VLOOKUP($D97,'YARIŞMA SONUÇ'!$B$6:$H$1140,6,0)),"",VLOOKUP($D97,'YARIŞMA SONUÇ'!$B$6:$H$1140,6,0))</f>
      </c>
    </row>
    <row r="98" spans="1:7" ht="15" customHeight="1">
      <c r="A98" s="69"/>
      <c r="B98" s="112"/>
      <c r="C98" s="70"/>
      <c r="D98" s="83">
        <f>IF(A97="","",VLOOKUP(A97,'TAKIM SONUÇ'!$A$6:$G$107,4,FALSE))</f>
      </c>
      <c r="E98" s="71">
        <f>IF(ISERROR(VLOOKUP($D98,'START LİSTE'!$B$6:$H$1026,2,0)),"",VLOOKUP($D98,'START LİSTE'!$B$6:$H$1026,2,0))</f>
      </c>
      <c r="F98" s="72">
        <f>IF(ISERROR(VLOOKUP($D98,'START LİSTE'!$B$6:$H$1026,4,0)),"",VLOOKUP($D98,'START LİSTE'!$B$6:$H$1026,4,0))</f>
      </c>
      <c r="G98" s="97">
        <f>IF(ISERROR(VLOOKUP($D98,'YARIŞMA SONUÇ'!$B$6:$H$1140,6,0)),"",VLOOKUP($D98,'YARIŞMA SONUÇ'!$B$6:$H$1140,6,0))</f>
      </c>
    </row>
    <row r="99" spans="1:7" ht="15" customHeight="1">
      <c r="A99" s="65"/>
      <c r="B99" s="111"/>
      <c r="C99" s="66"/>
      <c r="D99" s="83">
        <f>IF(A97="","",INDEX('TAKIM SONUÇ'!$D$6:$D$107,MATCH(D98,'TAKIM SONUÇ'!$D$6:$D$107,0)+1))</f>
      </c>
      <c r="E99" s="71">
        <f>IF(ISERROR(VLOOKUP($D99,'START LİSTE'!$B$6:$H$1026,2,0)),"",VLOOKUP($D99,'START LİSTE'!$B$6:$H$1026,2,0))</f>
      </c>
      <c r="F99" s="72">
        <f>IF(ISERROR(VLOOKUP($D99,'START LİSTE'!$B$6:$H$1026,4,0)),"",VLOOKUP($D99,'START LİSTE'!$B$6:$H$1026,4,0))</f>
      </c>
      <c r="G99" s="97">
        <f>IF(ISERROR(VLOOKUP($D99,'YARIŞMA SONUÇ'!$B$6:$H$1140,6,0)),"",VLOOKUP($D99,'YARIŞMA SONUÇ'!$B$6:$H$1140,6,0))</f>
      </c>
    </row>
    <row r="100" spans="1:7" ht="15" customHeight="1">
      <c r="A100" s="69"/>
      <c r="B100" s="112"/>
      <c r="C100" s="70"/>
      <c r="D100" s="82">
        <f>IF(A101="","",INDEX('TAKIM SONUÇ'!$D$6:$D$107,MATCH(D102,'TAKIM SONUÇ'!$D$6:$D$107,0)-2))</f>
      </c>
      <c r="E100" s="67">
        <f>IF(ISERROR(VLOOKUP($D100,'START LİSTE'!$B$6:$H$1026,2,0)),"",VLOOKUP($D100,'START LİSTE'!$B$6:$H$1026,2,0))</f>
      </c>
      <c r="F100" s="68">
        <f>IF(ISERROR(VLOOKUP($D100,'START LİSTE'!$B$6:$H$1026,4,0)),"",VLOOKUP($D100,'START LİSTE'!$B$6:$H$1026,4,0))</f>
      </c>
      <c r="G100" s="96">
        <f>IF(ISERROR(VLOOKUP($D100,'YARIŞMA SONUÇ'!$B$6:$H$1140,6,0)),"",VLOOKUP($D100,'YARIŞMA SONUÇ'!$B$6:$H$1140,6,0))</f>
      </c>
    </row>
    <row r="101" spans="1:7" ht="15" customHeight="1">
      <c r="A101" s="69">
        <f>IF(ISERROR(SMALL('TAKIM SONUÇ'!$A$6:$A$106,29)),"",SMALL('TAKIM SONUÇ'!$A$6:$A$106,29))</f>
      </c>
      <c r="B101" s="112">
        <f>IF(A101="","",VLOOKUP(A101,'TAKIM SONUÇ'!$A$6:$G$107,2,FALSE))</f>
      </c>
      <c r="C101" s="70">
        <f>IF(A101="","",VLOOKUP(A101,'TAKIM SONUÇ'!$A$6:$G$107,3,FALSE))</f>
      </c>
      <c r="D101" s="83">
        <f>IF(A101="","",INDEX('TAKIM SONUÇ'!$D$6:$D$107,MATCH(D102,'TAKIM SONUÇ'!$D$6:$D$107,0)-1))</f>
      </c>
      <c r="E101" s="71">
        <f>IF(ISERROR(VLOOKUP($D101,'START LİSTE'!$B$6:$H$1026,2,0)),"",VLOOKUP($D101,'START LİSTE'!$B$6:$H$1026,2,0))</f>
      </c>
      <c r="F101" s="72">
        <f>IF(ISERROR(VLOOKUP($D101,'START LİSTE'!$B$6:$H$1026,4,0)),"",VLOOKUP($D101,'START LİSTE'!$B$6:$H$1026,4,0))</f>
      </c>
      <c r="G101" s="97">
        <f>IF(ISERROR(VLOOKUP($D101,'YARIŞMA SONUÇ'!$B$6:$H$1140,6,0)),"",VLOOKUP($D101,'YARIŞMA SONUÇ'!$B$6:$H$1140,6,0))</f>
      </c>
    </row>
    <row r="102" spans="1:7" ht="15" customHeight="1">
      <c r="A102" s="69"/>
      <c r="B102" s="112"/>
      <c r="C102" s="70"/>
      <c r="D102" s="83">
        <f>IF(A101="","",VLOOKUP(A101,'TAKIM SONUÇ'!$A$6:$G$107,4,FALSE))</f>
      </c>
      <c r="E102" s="71">
        <f>IF(ISERROR(VLOOKUP($D102,'START LİSTE'!$B$6:$H$1026,2,0)),"",VLOOKUP($D102,'START LİSTE'!$B$6:$H$1026,2,0))</f>
      </c>
      <c r="F102" s="72">
        <f>IF(ISERROR(VLOOKUP($D102,'START LİSTE'!$B$6:$H$1026,4,0)),"",VLOOKUP($D102,'START LİSTE'!$B$6:$H$1026,4,0))</f>
      </c>
      <c r="G102" s="97">
        <f>IF(ISERROR(VLOOKUP($D102,'YARIŞMA SONUÇ'!$B$6:$H$1140,6,0)),"",VLOOKUP($D102,'YARIŞMA SONUÇ'!$B$6:$H$1140,6,0))</f>
      </c>
    </row>
    <row r="103" spans="1:7" ht="15" customHeight="1">
      <c r="A103" s="65"/>
      <c r="B103" s="111"/>
      <c r="C103" s="66"/>
      <c r="D103" s="83">
        <f>IF(A101="","",INDEX('TAKIM SONUÇ'!$D$6:$D$107,MATCH(D102,'TAKIM SONUÇ'!$D$6:$D$107,0)+1))</f>
      </c>
      <c r="E103" s="71">
        <f>IF(ISERROR(VLOOKUP($D103,'START LİSTE'!$B$6:$H$1026,2,0)),"",VLOOKUP($D103,'START LİSTE'!$B$6:$H$1026,2,0))</f>
      </c>
      <c r="F103" s="72">
        <f>IF(ISERROR(VLOOKUP($D103,'START LİSTE'!$B$6:$H$1026,4,0)),"",VLOOKUP($D103,'START LİSTE'!$B$6:$H$1026,4,0))</f>
      </c>
      <c r="G103" s="97">
        <f>IF(ISERROR(VLOOKUP($D103,'YARIŞMA SONUÇ'!$B$6:$H$1140,6,0)),"",VLOOKUP($D103,'YARIŞMA SONUÇ'!$B$6:$H$1140,6,0))</f>
      </c>
    </row>
    <row r="104" spans="1:7" ht="15" customHeight="1">
      <c r="A104" s="69"/>
      <c r="B104" s="112"/>
      <c r="C104" s="70"/>
      <c r="D104" s="82">
        <f>IF(A105="","",INDEX('TAKIM SONUÇ'!$D$6:$D$107,MATCH(D106,'TAKIM SONUÇ'!$D$6:$D$107,0)-2))</f>
      </c>
      <c r="E104" s="67">
        <f>IF(ISERROR(VLOOKUP($D104,'START LİSTE'!$B$6:$H$1026,2,0)),"",VLOOKUP($D104,'START LİSTE'!$B$6:$H$1026,2,0))</f>
      </c>
      <c r="F104" s="68">
        <f>IF(ISERROR(VLOOKUP($D104,'START LİSTE'!$B$6:$H$1026,4,0)),"",VLOOKUP($D104,'START LİSTE'!$B$6:$H$1026,4,0))</f>
      </c>
      <c r="G104" s="96">
        <f>IF(ISERROR(VLOOKUP($D104,'YARIŞMA SONUÇ'!$B$6:$H$1140,6,0)),"",VLOOKUP($D104,'YARIŞMA SONUÇ'!$B$6:$H$1140,6,0))</f>
      </c>
    </row>
    <row r="105" spans="1:7" ht="15" customHeight="1">
      <c r="A105" s="69">
        <f>IF(ISERROR(SMALL('TAKIM SONUÇ'!$A$6:$A$106,30)),"",SMALL('TAKIM SONUÇ'!$A$6:$A$106,30))</f>
      </c>
      <c r="B105" s="112">
        <f>IF(A105="","",VLOOKUP(A105,'TAKIM SONUÇ'!$A$6:$G$107,2,FALSE))</f>
      </c>
      <c r="C105" s="70">
        <f>IF(A105="","",VLOOKUP(A105,'TAKIM SONUÇ'!$A$6:$G$107,3,FALSE))</f>
      </c>
      <c r="D105" s="83">
        <f>IF(A105="","",INDEX('TAKIM SONUÇ'!$D$6:$D$107,MATCH(D106,'TAKIM SONUÇ'!$D$6:$D$107,0)-1))</f>
      </c>
      <c r="E105" s="71">
        <f>IF(ISERROR(VLOOKUP($D105,'START LİSTE'!$B$6:$H$1026,2,0)),"",VLOOKUP($D105,'START LİSTE'!$B$6:$H$1026,2,0))</f>
      </c>
      <c r="F105" s="72">
        <f>IF(ISERROR(VLOOKUP($D105,'START LİSTE'!$B$6:$H$1026,4,0)),"",VLOOKUP($D105,'START LİSTE'!$B$6:$H$1026,4,0))</f>
      </c>
      <c r="G105" s="97">
        <f>IF(ISERROR(VLOOKUP($D105,'YARIŞMA SONUÇ'!$B$6:$H$1140,6,0)),"",VLOOKUP($D105,'YARIŞMA SONUÇ'!$B$6:$H$1140,6,0))</f>
      </c>
    </row>
    <row r="106" spans="1:7" ht="15" customHeight="1">
      <c r="A106" s="69"/>
      <c r="B106" s="112"/>
      <c r="C106" s="70"/>
      <c r="D106" s="83">
        <f>IF(A105="","",VLOOKUP(A105,'TAKIM SONUÇ'!$A$6:$G$107,4,FALSE))</f>
      </c>
      <c r="E106" s="71">
        <f>IF(ISERROR(VLOOKUP($D106,'START LİSTE'!$B$6:$H$1026,2,0)),"",VLOOKUP($D106,'START LİSTE'!$B$6:$H$1026,2,0))</f>
      </c>
      <c r="F106" s="72">
        <f>IF(ISERROR(VLOOKUP($D106,'START LİSTE'!$B$6:$H$1026,4,0)),"",VLOOKUP($D106,'START LİSTE'!$B$6:$H$1026,4,0))</f>
      </c>
      <c r="G106" s="97">
        <f>IF(ISERROR(VLOOKUP($D106,'YARIŞMA SONUÇ'!$B$6:$H$1140,6,0)),"",VLOOKUP($D106,'YARIŞMA SONUÇ'!$B$6:$H$1140,6,0))</f>
      </c>
    </row>
    <row r="107" spans="1:7" ht="15" customHeight="1">
      <c r="A107" s="77"/>
      <c r="B107" s="114"/>
      <c r="C107" s="78"/>
      <c r="D107" s="83">
        <f>IF(A105="","",INDEX('TAKIM SONUÇ'!$D$6:$D$107,MATCH(D106,'TAKIM SONUÇ'!$D$6:$D$107,0)+1))</f>
      </c>
      <c r="E107" s="71">
        <f>IF(ISERROR(VLOOKUP($D107,'START LİSTE'!$B$6:$H$1026,2,0)),"",VLOOKUP($D107,'START LİSTE'!$B$6:$H$1026,2,0))</f>
      </c>
      <c r="F107" s="72">
        <f>IF(ISERROR(VLOOKUP($D107,'START LİSTE'!$B$6:$H$1026,4,0)),"",VLOOKUP($D107,'START LİSTE'!$B$6:$H$1026,4,0))</f>
      </c>
      <c r="G107" s="97">
        <f>IF(ISERROR(VLOOKUP($D107,'YARIŞMA SONUÇ'!$B$6:$H$1140,6,0)),"",VLOOKUP($D107,'YARIŞMA SONUÇ'!$B$6:$H$1140,6,0))</f>
      </c>
    </row>
    <row r="108" spans="1:7" ht="18">
      <c r="A108" s="77"/>
      <c r="B108" s="114"/>
      <c r="C108" s="78"/>
      <c r="D108" s="78"/>
      <c r="E108" s="78"/>
      <c r="F108" s="78"/>
      <c r="G108" s="99"/>
    </row>
    <row r="109" spans="1:7" ht="18">
      <c r="A109" s="77"/>
      <c r="B109" s="114"/>
      <c r="C109" s="78"/>
      <c r="D109" s="78"/>
      <c r="E109" s="78"/>
      <c r="F109" s="78"/>
      <c r="G109" s="99"/>
    </row>
    <row r="110" spans="1:7" ht="18">
      <c r="A110" s="77"/>
      <c r="B110" s="114"/>
      <c r="C110" s="78"/>
      <c r="D110" s="78"/>
      <c r="E110" s="78"/>
      <c r="F110" s="78"/>
      <c r="G110" s="99"/>
    </row>
    <row r="111" spans="1:7" ht="18">
      <c r="A111" s="77"/>
      <c r="B111" s="114"/>
      <c r="C111" s="78"/>
      <c r="D111" s="78"/>
      <c r="E111" s="78"/>
      <c r="F111" s="78"/>
      <c r="G111" s="99"/>
    </row>
    <row r="112" spans="1:7" ht="18">
      <c r="A112" s="77"/>
      <c r="B112" s="114"/>
      <c r="C112" s="78"/>
      <c r="D112" s="78"/>
      <c r="E112" s="78"/>
      <c r="F112" s="78"/>
      <c r="G112" s="99"/>
    </row>
    <row r="113" spans="1:7" ht="18">
      <c r="A113" s="77"/>
      <c r="B113" s="114"/>
      <c r="C113" s="78"/>
      <c r="D113" s="78"/>
      <c r="E113" s="78"/>
      <c r="F113" s="78"/>
      <c r="G113" s="99"/>
    </row>
    <row r="114" spans="1:7" ht="18">
      <c r="A114" s="77"/>
      <c r="B114" s="114"/>
      <c r="C114" s="78"/>
      <c r="D114" s="78"/>
      <c r="E114" s="78"/>
      <c r="F114" s="78"/>
      <c r="G114" s="99"/>
    </row>
    <row r="115" spans="1:7" ht="18">
      <c r="A115" s="77"/>
      <c r="B115" s="114"/>
      <c r="C115" s="78"/>
      <c r="D115" s="78"/>
      <c r="E115" s="78"/>
      <c r="F115" s="78"/>
      <c r="G115" s="99"/>
    </row>
    <row r="116" spans="1:7" ht="18">
      <c r="A116" s="77"/>
      <c r="B116" s="114"/>
      <c r="C116" s="78"/>
      <c r="D116" s="78"/>
      <c r="E116" s="78"/>
      <c r="F116" s="78"/>
      <c r="G116" s="99"/>
    </row>
    <row r="117" spans="1:7" ht="18">
      <c r="A117" s="77"/>
      <c r="B117" s="114"/>
      <c r="C117" s="78"/>
      <c r="D117" s="78"/>
      <c r="E117" s="78"/>
      <c r="F117" s="78"/>
      <c r="G117" s="99"/>
    </row>
    <row r="118" spans="1:7" ht="18">
      <c r="A118" s="77"/>
      <c r="B118" s="114"/>
      <c r="C118" s="78"/>
      <c r="D118" s="78"/>
      <c r="E118" s="78"/>
      <c r="F118" s="78"/>
      <c r="G118" s="99"/>
    </row>
    <row r="119" spans="1:7" ht="18">
      <c r="A119" s="77"/>
      <c r="B119" s="114"/>
      <c r="C119" s="78"/>
      <c r="D119" s="78"/>
      <c r="E119" s="78"/>
      <c r="F119" s="78"/>
      <c r="G119" s="99"/>
    </row>
    <row r="120" spans="1:7" ht="18">
      <c r="A120" s="77"/>
      <c r="B120" s="114"/>
      <c r="C120" s="78"/>
      <c r="D120" s="78"/>
      <c r="E120" s="78"/>
      <c r="F120" s="78"/>
      <c r="G120" s="99"/>
    </row>
    <row r="121" spans="1:7" ht="18">
      <c r="A121" s="77"/>
      <c r="B121" s="114"/>
      <c r="C121" s="78"/>
      <c r="D121" s="78"/>
      <c r="E121" s="78"/>
      <c r="F121" s="78"/>
      <c r="G121" s="99"/>
    </row>
    <row r="122" spans="1:7" ht="18">
      <c r="A122" s="77"/>
      <c r="B122" s="114"/>
      <c r="C122" s="78"/>
      <c r="D122" s="78"/>
      <c r="E122" s="78"/>
      <c r="F122" s="78"/>
      <c r="G122" s="99"/>
    </row>
    <row r="123" spans="1:7" ht="18">
      <c r="A123" s="77"/>
      <c r="B123" s="114"/>
      <c r="C123" s="78"/>
      <c r="D123" s="78"/>
      <c r="E123" s="78"/>
      <c r="F123" s="78"/>
      <c r="G123" s="99"/>
    </row>
    <row r="124" spans="1:7" ht="18">
      <c r="A124" s="77"/>
      <c r="B124" s="114"/>
      <c r="C124" s="78"/>
      <c r="D124" s="78"/>
      <c r="E124" s="78"/>
      <c r="F124" s="78"/>
      <c r="G124" s="99"/>
    </row>
    <row r="125" spans="1:7" ht="18">
      <c r="A125" s="77"/>
      <c r="B125" s="114"/>
      <c r="C125" s="78"/>
      <c r="D125" s="78"/>
      <c r="E125" s="78"/>
      <c r="F125" s="78"/>
      <c r="G125" s="99"/>
    </row>
    <row r="126" spans="1:7" ht="18">
      <c r="A126" s="77"/>
      <c r="B126" s="114"/>
      <c r="C126" s="78"/>
      <c r="D126" s="78"/>
      <c r="E126" s="78"/>
      <c r="F126" s="78"/>
      <c r="G126" s="99"/>
    </row>
    <row r="127" spans="1:7" ht="18">
      <c r="A127" s="77"/>
      <c r="B127" s="114"/>
      <c r="C127" s="78"/>
      <c r="D127" s="78"/>
      <c r="E127" s="78"/>
      <c r="F127" s="78"/>
      <c r="G127" s="99"/>
    </row>
    <row r="128" spans="1:7" ht="18">
      <c r="A128" s="77"/>
      <c r="B128" s="114"/>
      <c r="C128" s="78"/>
      <c r="D128" s="78"/>
      <c r="E128" s="78"/>
      <c r="F128" s="78"/>
      <c r="G128" s="99"/>
    </row>
    <row r="129" spans="1:7" ht="18">
      <c r="A129" s="77"/>
      <c r="B129" s="114"/>
      <c r="C129" s="78"/>
      <c r="D129" s="78"/>
      <c r="E129" s="78"/>
      <c r="F129" s="78"/>
      <c r="G129" s="99"/>
    </row>
    <row r="130" spans="1:7" ht="18">
      <c r="A130" s="77"/>
      <c r="B130" s="114"/>
      <c r="C130" s="78"/>
      <c r="D130" s="78"/>
      <c r="E130" s="78"/>
      <c r="F130" s="78"/>
      <c r="G130" s="99"/>
    </row>
    <row r="131" spans="1:7" ht="18">
      <c r="A131" s="77"/>
      <c r="B131" s="114"/>
      <c r="C131" s="78"/>
      <c r="D131" s="78"/>
      <c r="E131" s="78"/>
      <c r="F131" s="78"/>
      <c r="G131" s="99"/>
    </row>
    <row r="132" spans="1:7" ht="18">
      <c r="A132" s="77"/>
      <c r="B132" s="114"/>
      <c r="C132" s="78"/>
      <c r="D132" s="78"/>
      <c r="E132" s="78"/>
      <c r="F132" s="78"/>
      <c r="G132" s="99"/>
    </row>
    <row r="133" spans="1:7" ht="18">
      <c r="A133" s="77"/>
      <c r="B133" s="114"/>
      <c r="C133" s="78"/>
      <c r="D133" s="78"/>
      <c r="E133" s="78"/>
      <c r="F133" s="78"/>
      <c r="G133" s="99"/>
    </row>
    <row r="134" spans="1:7" ht="18">
      <c r="A134" s="77"/>
      <c r="B134" s="114"/>
      <c r="C134" s="78"/>
      <c r="D134" s="78"/>
      <c r="E134" s="78"/>
      <c r="F134" s="78"/>
      <c r="G134" s="99"/>
    </row>
  </sheetData>
  <sheetProtection password="A048" sheet="1"/>
  <mergeCells count="4">
    <mergeCell ref="A1:G1"/>
    <mergeCell ref="A2:G2"/>
    <mergeCell ref="A3:G3"/>
    <mergeCell ref="F4:G4"/>
  </mergeCells>
  <conditionalFormatting sqref="C5">
    <cfRule type="duplicateValues" priority="16" dxfId="39" stopIfTrue="1">
      <formula>AND(COUNTIF($C$5:$C$5,C5)&gt;1,NOT(ISBLANK(C5)))</formula>
    </cfRule>
  </conditionalFormatting>
  <conditionalFormatting sqref="A6:A8 A96:A106">
    <cfRule type="cellIs" priority="13" dxfId="40" operator="greaterThan">
      <formula>1000</formula>
    </cfRule>
    <cfRule type="cellIs" priority="14" dxfId="39" operator="greaterThan">
      <formula>"&gt;1000"</formula>
    </cfRule>
  </conditionalFormatting>
  <conditionalFormatting sqref="B96:B106 B6 B8">
    <cfRule type="duplicateValues" priority="190" dxfId="0" stopIfTrue="1">
      <formula>AND(COUNTIF($B$96:$B$106,B6)+COUNTIF($B$6:$B$6,B6)+COUNTIF($B$8:$B$8,B6)&gt;1,NOT(ISBLANK(B6)))</formula>
    </cfRule>
  </conditionalFormatting>
  <conditionalFormatting sqref="B7">
    <cfRule type="duplicateValues" priority="9" dxfId="0" stopIfTrue="1">
      <formula>AND(COUNTIF($B$7:$B$7,B7)&gt;1,NOT(ISBLANK(B7)))</formula>
    </cfRule>
  </conditionalFormatting>
  <conditionalFormatting sqref="A9:A59">
    <cfRule type="cellIs" priority="6" dxfId="40" operator="greaterThan">
      <formula>1000</formula>
    </cfRule>
    <cfRule type="cellIs" priority="7" dxfId="39" operator="greaterThan">
      <formula>"&gt;1000"</formula>
    </cfRule>
  </conditionalFormatting>
  <conditionalFormatting sqref="B9 B11:B12 B14:B15 B17:B18 B20:B21 B23:B24 B26:B27 B29:B30 B32:B33 B35:B36 B38:B39 B41:B42 B44:B45 B47:B48 B50:B51 B53:B54 B56:B57 B59">
    <cfRule type="duplicateValues" priority="8" dxfId="0" stopIfTrue="1">
      <formula>AND(COUNTIF($B$9:$B$9,B9)+COUNTIF($B$11:$B$12,B9)+COUNTIF($B$14:$B$15,B9)+COUNTIF($B$17:$B$18,B9)+COUNTIF($B$20:$B$21,B9)+COUNTIF($B$23:$B$24,B9)+COUNTIF($B$26:$B$27,B9)+COUNTIF($B$29:$B$30,B9)+COUNTIF($B$32:$B$33,B9)+COUNTIF($B$35:$B$36,B9)+COUNTIF($B$38:$B$39,B9)+COUNTIF($B$41:$B$42,B9)+COUNTIF($B$44:$B$45,B9)+COUNTIF($B$47:$B$48,B9)+COUNTIF($B$50:$B$51,B9)+COUNTIF($B$53:$B$54,B9)+COUNTIF($B$56:$B$57,B9)+COUNTIF($B$59:$B$59,B9)&gt;1,NOT(ISBLANK(B9)))</formula>
    </cfRule>
  </conditionalFormatting>
  <conditionalFormatting sqref="B10 B13 B16 B19 B22 B25 B28 B31 B34 B37 B40 B43 B46 B49 B52 B55 B58">
    <cfRule type="duplicateValues" priority="5" dxfId="0" stopIfTrue="1">
      <formula>AND(COUNTIF($B$10:$B$10,B10)+COUNTIF($B$13:$B$13,B10)+COUNTIF($B$16:$B$16,B10)+COUNTIF($B$19:$B$19,B10)+COUNTIF($B$22:$B$22,B10)+COUNTIF($B$25:$B$25,B10)+COUNTIF($B$28:$B$28,B10)+COUNTIF($B$31:$B$31,B10)+COUNTIF($B$34:$B$34,B10)+COUNTIF($B$37:$B$37,B10)+COUNTIF($B$40:$B$40,B10)+COUNTIF($B$43:$B$43,B10)+COUNTIF($B$46:$B$46,B10)+COUNTIF($B$49:$B$49,B10)+COUNTIF($B$52:$B$52,B10)+COUNTIF($B$55:$B$55,B10)+COUNTIF($B$58:$B$58,B10)&gt;1,NOT(ISBLANK(B10)))</formula>
    </cfRule>
  </conditionalFormatting>
  <conditionalFormatting sqref="A60:A95">
    <cfRule type="cellIs" priority="2" dxfId="40" operator="greaterThan">
      <formula>1000</formula>
    </cfRule>
    <cfRule type="cellIs" priority="3" dxfId="39" operator="greaterThan">
      <formula>"&gt;1000"</formula>
    </cfRule>
  </conditionalFormatting>
  <conditionalFormatting sqref="B60 B62:B63 B65:B66 B68:B69 B71:B72 B74:B75 B77:B78 B80:B81 B83:B84 B86:B87 B89:B90 B92:B93 B95">
    <cfRule type="duplicateValues" priority="4" dxfId="0" stopIfTrue="1">
      <formula>AND(COUNTIF($B$60:$B$60,B60)+COUNTIF($B$62:$B$63,B60)+COUNTIF($B$65:$B$66,B60)+COUNTIF($B$68:$B$69,B60)+COUNTIF($B$71:$B$72,B60)+COUNTIF($B$74:$B$75,B60)+COUNTIF($B$77:$B$78,B60)+COUNTIF($B$80:$B$81,B60)+COUNTIF($B$83:$B$84,B60)+COUNTIF($B$86:$B$87,B60)+COUNTIF($B$89:$B$90,B60)+COUNTIF($B$92:$B$93,B60)+COUNTIF($B$95:$B$95,B60)&gt;1,NOT(ISBLANK(B60)))</formula>
    </cfRule>
  </conditionalFormatting>
  <conditionalFormatting sqref="B61 B64 B67 B70 B73 B76 B79 B82 B85 B88 B91 B94">
    <cfRule type="duplicateValues" priority="1" dxfId="0" stopIfTrue="1">
      <formula>AND(COUNTIF($B$61:$B$61,B61)+COUNTIF($B$64:$B$64,B61)+COUNTIF($B$67:$B$67,B61)+COUNTIF($B$70:$B$70,B61)+COUNTIF($B$73:$B$73,B61)+COUNTIF($B$76:$B$76,B61)+COUNTIF($B$79:$B$79,B61)+COUNTIF($B$82:$B$82,B61)+COUNTIF($B$85:$B$85,B61)+COUNTIF($B$88:$B$88,B61)+COUNTIF($B$91:$B$91,B61)+COUNTIF($B$94:$B$94,B61)&gt;1,NOT(ISBLANK(B61)))</formula>
    </cfRule>
  </conditionalFormatting>
  <printOptions horizontalCentered="1"/>
  <pageMargins left="0.7086614173228347" right="0.2362204724409449" top="0.5905511811023623" bottom="0.37" header="0.3937007874015748" footer="0.15748031496062992"/>
  <pageSetup horizontalDpi="300" verticalDpi="300" orientation="portrait" paperSize="9" scale="57" r:id="rId2"/>
  <headerFooter alignWithMargins="0">
    <oddFooter>&amp;C&amp;P</oddFooter>
  </headerFooter>
  <rowBreaks count="1" manualBreakCount="1">
    <brk id="67" max="9" man="1"/>
  </rowBreaks>
  <ignoredErrors>
    <ignoredError sqref="D8 D6:D7 D9:D11 D12:D14 D15:D17 D18:D20 D21:D23 D24:D26 D27:D29 D30:D32 D33:D35 D36:D38 D39:D41 D42:D44 D45:D47 D48:D50 D51:D53 D54:D56 D57:D59 D60:D63 D64:D67 D68:D71 D72:D75 D76:D79 D80:D83 D84:D87 D88:D91 D92:D95 D96:D99 D100:D103 D104:D107 E6 F7:G8 F60:G107 E7:E8 F6 F21:G23 F34:G35 F9:G11 E9:E11 F12:G14 E12:E14 F15:G17 E15:E17 F18:G20 E18:E20 E21:E23 F24:G26 E24:E26 F27:G29 E27:E29 F30:G32 E30:E32 F33:G33 E33:E35 F36:G38 E36:E38 F39:G41 E39:E41 F42:G44 E42:E44 F45:G47 E45:E47 F48:G50 E48:E50 F51:G53 E51:E53 F54:G56 E54:E56 F57:G59 E57:E59 E60:E107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view="pageBreakPreview" zoomScale="60" zoomScalePageLayoutView="0" workbookViewId="0" topLeftCell="A1">
      <selection activeCell="G11" sqref="G11"/>
    </sheetView>
  </sheetViews>
  <sheetFormatPr defaultColWidth="9.00390625" defaultRowHeight="12.75"/>
  <cols>
    <col min="1" max="2" width="24.875" style="0" customWidth="1"/>
    <col min="3" max="3" width="38.75390625" style="0" customWidth="1"/>
    <col min="4" max="7" width="24.875" style="0" customWidth="1"/>
  </cols>
  <sheetData>
    <row r="1" spans="1:7" ht="51" customHeight="1">
      <c r="A1" s="210" t="str">
        <f>KAPAK!A2</f>
        <v>Türkiye Atletizm Federasyonu
Bursa Atletizm İl Temsilciliği</v>
      </c>
      <c r="B1" s="210"/>
      <c r="C1" s="210"/>
      <c r="D1" s="210"/>
      <c r="E1" s="210"/>
      <c r="F1" s="210"/>
      <c r="G1" s="210"/>
    </row>
    <row r="2" spans="1:7" ht="51" customHeight="1">
      <c r="A2" s="212" t="str">
        <f>KAPAK!B26</f>
        <v>Yürüyüş Programı 2+1</v>
      </c>
      <c r="B2" s="212"/>
      <c r="C2" s="212"/>
      <c r="D2" s="212"/>
      <c r="E2" s="212"/>
      <c r="F2" s="212"/>
      <c r="G2" s="212"/>
    </row>
    <row r="3" spans="1:7" ht="51" customHeight="1">
      <c r="A3" s="213"/>
      <c r="B3" s="213"/>
      <c r="C3" s="213"/>
      <c r="D3" s="213"/>
      <c r="E3" s="213"/>
      <c r="F3" s="213"/>
      <c r="G3" s="213"/>
    </row>
    <row r="4" spans="1:7" ht="51" customHeight="1">
      <c r="A4" s="79" t="s">
        <v>25</v>
      </c>
      <c r="B4" s="109"/>
      <c r="C4" s="80"/>
      <c r="D4" s="81" t="s">
        <v>24</v>
      </c>
      <c r="E4" s="80"/>
      <c r="F4" s="215"/>
      <c r="G4" s="215"/>
    </row>
    <row r="5" spans="1:7" ht="51" customHeight="1">
      <c r="A5" s="174" t="s">
        <v>5</v>
      </c>
      <c r="B5" s="175" t="s">
        <v>6</v>
      </c>
      <c r="C5" s="176" t="s">
        <v>19</v>
      </c>
      <c r="D5" s="177" t="s">
        <v>1</v>
      </c>
      <c r="E5" s="176" t="s">
        <v>3</v>
      </c>
      <c r="F5" s="176" t="s">
        <v>8</v>
      </c>
      <c r="G5" s="178" t="s">
        <v>7</v>
      </c>
    </row>
    <row r="6" spans="1:7" ht="51" customHeight="1">
      <c r="A6" s="179"/>
      <c r="B6" s="180"/>
      <c r="C6" s="173"/>
      <c r="D6" s="181">
        <v>78</v>
      </c>
      <c r="E6" s="182" t="s">
        <v>42</v>
      </c>
      <c r="F6" s="183" t="s">
        <v>31</v>
      </c>
      <c r="G6" s="184">
        <v>0.038657407407407404</v>
      </c>
    </row>
    <row r="7" spans="1:7" ht="51" customHeight="1">
      <c r="A7" s="185">
        <v>1</v>
      </c>
      <c r="B7" s="186">
        <f>G6+G8</f>
        <v>0.07489583333333333</v>
      </c>
      <c r="C7" s="171" t="s">
        <v>43</v>
      </c>
      <c r="D7" s="187">
        <v>75</v>
      </c>
      <c r="E7" s="188" t="s">
        <v>40</v>
      </c>
      <c r="F7" s="189" t="s">
        <v>31</v>
      </c>
      <c r="G7" s="190">
        <v>0.040729166666666664</v>
      </c>
    </row>
    <row r="8" spans="1:7" ht="51" customHeight="1">
      <c r="A8" s="191"/>
      <c r="B8" s="192"/>
      <c r="C8" s="172"/>
      <c r="D8" s="187">
        <v>76</v>
      </c>
      <c r="E8" s="188" t="s">
        <v>41</v>
      </c>
      <c r="F8" s="189" t="s">
        <v>31</v>
      </c>
      <c r="G8" s="190">
        <v>0.036238425925925924</v>
      </c>
    </row>
    <row r="9" spans="1:7" ht="51" customHeight="1">
      <c r="A9" s="179"/>
      <c r="B9" s="180"/>
      <c r="C9" s="173"/>
      <c r="D9" s="181">
        <v>72</v>
      </c>
      <c r="E9" s="182" t="s">
        <v>34</v>
      </c>
      <c r="F9" s="183" t="s">
        <v>31</v>
      </c>
      <c r="G9" s="184">
        <v>0.03719907407407407</v>
      </c>
    </row>
    <row r="10" spans="1:7" ht="51" customHeight="1">
      <c r="A10" s="185">
        <v>2</v>
      </c>
      <c r="B10" s="186">
        <f>G9+G10</f>
        <v>0.07565972222222223</v>
      </c>
      <c r="C10" s="171" t="s">
        <v>35</v>
      </c>
      <c r="D10" s="187">
        <v>69</v>
      </c>
      <c r="E10" s="188" t="s">
        <v>32</v>
      </c>
      <c r="F10" s="189" t="s">
        <v>31</v>
      </c>
      <c r="G10" s="190">
        <v>0.03846064814814815</v>
      </c>
    </row>
    <row r="11" spans="1:7" ht="51" customHeight="1">
      <c r="A11" s="191"/>
      <c r="B11" s="192"/>
      <c r="C11" s="172"/>
      <c r="D11" s="187">
        <v>71</v>
      </c>
      <c r="E11" s="188" t="s">
        <v>33</v>
      </c>
      <c r="F11" s="189" t="s">
        <v>31</v>
      </c>
      <c r="G11" s="190">
        <v>0.04204861111111111</v>
      </c>
    </row>
    <row r="12" spans="1:7" ht="51" customHeight="1">
      <c r="A12" s="179"/>
      <c r="B12" s="180"/>
      <c r="C12" s="173"/>
      <c r="D12" s="181">
        <v>68</v>
      </c>
      <c r="E12" s="182" t="s">
        <v>28</v>
      </c>
      <c r="F12" s="183" t="s">
        <v>31</v>
      </c>
      <c r="G12" s="184" t="s">
        <v>49</v>
      </c>
    </row>
    <row r="13" spans="1:7" ht="51" customHeight="1">
      <c r="A13" s="185">
        <v>3</v>
      </c>
      <c r="B13" s="186">
        <f>G13+G14</f>
        <v>0.08488425925925924</v>
      </c>
      <c r="C13" s="171" t="s">
        <v>29</v>
      </c>
      <c r="D13" s="187">
        <v>66</v>
      </c>
      <c r="E13" s="188" t="s">
        <v>26</v>
      </c>
      <c r="F13" s="189" t="s">
        <v>30</v>
      </c>
      <c r="G13" s="190">
        <v>0.04282407407407407</v>
      </c>
    </row>
    <row r="14" spans="1:7" ht="51" customHeight="1">
      <c r="A14" s="191"/>
      <c r="B14" s="192"/>
      <c r="C14" s="172"/>
      <c r="D14" s="187">
        <v>67</v>
      </c>
      <c r="E14" s="188" t="s">
        <v>27</v>
      </c>
      <c r="F14" s="189" t="s">
        <v>31</v>
      </c>
      <c r="G14" s="190">
        <v>0.04206018518518518</v>
      </c>
    </row>
    <row r="15" spans="1:7" ht="51" customHeight="1">
      <c r="A15" s="179"/>
      <c r="B15" s="180"/>
      <c r="C15" s="173"/>
      <c r="D15" s="181"/>
      <c r="E15" s="182"/>
      <c r="F15" s="183"/>
      <c r="G15" s="184"/>
    </row>
    <row r="16" spans="1:7" ht="51" customHeight="1">
      <c r="A16" s="185">
        <v>4</v>
      </c>
      <c r="B16" s="186">
        <f>G16+G17</f>
        <v>0.10234953703703704</v>
      </c>
      <c r="C16" s="171" t="s">
        <v>38</v>
      </c>
      <c r="D16" s="187">
        <v>73</v>
      </c>
      <c r="E16" s="188" t="s">
        <v>36</v>
      </c>
      <c r="F16" s="189" t="s">
        <v>31</v>
      </c>
      <c r="G16" s="190">
        <v>0.048761574074074075</v>
      </c>
    </row>
    <row r="17" spans="1:7" ht="51" customHeight="1">
      <c r="A17" s="191"/>
      <c r="B17" s="192"/>
      <c r="C17" s="172"/>
      <c r="D17" s="187">
        <v>74</v>
      </c>
      <c r="E17" s="188" t="s">
        <v>37</v>
      </c>
      <c r="F17" s="189" t="s">
        <v>31</v>
      </c>
      <c r="G17" s="190">
        <v>0.05358796296296297</v>
      </c>
    </row>
  </sheetData>
  <sheetProtection/>
  <mergeCells count="4">
    <mergeCell ref="A1:G1"/>
    <mergeCell ref="A2:G2"/>
    <mergeCell ref="A3:G3"/>
    <mergeCell ref="F4:G4"/>
  </mergeCells>
  <conditionalFormatting sqref="C5">
    <cfRule type="duplicateValues" priority="8" dxfId="39" stopIfTrue="1">
      <formula>AND(COUNTIF($C$5:$C$5,C5)&gt;1,NOT(ISBLANK(C5)))</formula>
    </cfRule>
  </conditionalFormatting>
  <conditionalFormatting sqref="A6:A8">
    <cfRule type="cellIs" priority="6" dxfId="40" operator="greaterThan">
      <formula>1000</formula>
    </cfRule>
    <cfRule type="cellIs" priority="7" dxfId="39" operator="greaterThan">
      <formula>"&gt;1000"</formula>
    </cfRule>
  </conditionalFormatting>
  <conditionalFormatting sqref="B6 B8">
    <cfRule type="duplicateValues" priority="9" dxfId="0" stopIfTrue="1">
      <formula>AND(COUNTIF($B$6:$B$6,B6)+COUNTIF($B$8:$B$8,B6)&gt;1,NOT(ISBLANK(B6)))</formula>
    </cfRule>
  </conditionalFormatting>
  <conditionalFormatting sqref="B7">
    <cfRule type="duplicateValues" priority="5" dxfId="0" stopIfTrue="1">
      <formula>AND(COUNTIF($B$7:$B$7,B7)&gt;1,NOT(ISBLANK(B7)))</formula>
    </cfRule>
  </conditionalFormatting>
  <conditionalFormatting sqref="A9:A17">
    <cfRule type="cellIs" priority="2" dxfId="40" operator="greaterThan">
      <formula>1000</formula>
    </cfRule>
    <cfRule type="cellIs" priority="3" dxfId="39" operator="greaterThan">
      <formula>"&gt;1000"</formula>
    </cfRule>
  </conditionalFormatting>
  <conditionalFormatting sqref="B9 B11:B12 B14:B15 B17">
    <cfRule type="duplicateValues" priority="4" dxfId="0" stopIfTrue="1">
      <formula>AND(COUNTIF($B$9:$B$9,B9)+COUNTIF($B$11:$B$12,B9)+COUNTIF($B$14:$B$15,B9)+COUNTIF($B$17:$B$17,B9)&gt;1,NOT(ISBLANK(B9)))</formula>
    </cfRule>
  </conditionalFormatting>
  <conditionalFormatting sqref="B10 B13 B16">
    <cfRule type="duplicateValues" priority="1" dxfId="0" stopIfTrue="1">
      <formula>AND(COUNTIF($B$10:$B$10,B10)+COUNTIF($B$13:$B$13,B10)+COUNTIF($B$16:$B$16,B10)&gt;1,NOT(ISBLANK(B10)))</formula>
    </cfRule>
  </conditionalFormatting>
  <printOptions/>
  <pageMargins left="0.7" right="0.7" top="0.75" bottom="0.75" header="0.3" footer="0.3"/>
  <pageSetup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UltraXP</cp:lastModifiedBy>
  <cp:lastPrinted>2014-05-25T09:55:35Z</cp:lastPrinted>
  <dcterms:created xsi:type="dcterms:W3CDTF">2008-08-11T14:10:37Z</dcterms:created>
  <dcterms:modified xsi:type="dcterms:W3CDTF">2014-05-25T18:54:34Z</dcterms:modified>
  <cp:category/>
  <cp:version/>
  <cp:contentType/>
  <cp:contentStatus/>
</cp:coreProperties>
</file>