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600" windowHeight="7485" tabRatio="894" activeTab="2"/>
  </bookViews>
  <sheets>
    <sheet name="KAPAK" sheetId="1" r:id="rId1"/>
    <sheet name="START LİSTE" sheetId="2" r:id="rId2"/>
    <sheet name="YARIŞMA SONUÇ" sheetId="3" r:id="rId3"/>
    <sheet name="TAKIM SONUÇ" sheetId="4" r:id="rId4"/>
    <sheet name="TAKIM PUAN SIRASI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1">'START LİSTE'!$A$1:$F$84</definedName>
    <definedName name="_xlnm.Print_Area" localSheetId="4">'TAKIM PUAN SIRASI'!$A$1:$G$77</definedName>
    <definedName name="_xlnm.Print_Area" localSheetId="3">'TAKIM SONUÇ'!$A$1:$H$77</definedName>
    <definedName name="_xlnm.Print_Area" localSheetId="2">'YARIŞMA SONUÇ'!$A$1:$H$83</definedName>
    <definedName name="_xlnm.Print_Titles" localSheetId="1">'START LİSTE'!$4:$5</definedName>
    <definedName name="_xlnm.Print_Titles" localSheetId="4">'TAKIM PUAN SIRASI'!$4:$5</definedName>
    <definedName name="_xlnm.Print_Titles" localSheetId="3">'TAKIM SONUÇ'!$4:$5</definedName>
    <definedName name="_xlnm.Print_Titles" localSheetId="2">'YARIŞMA SONUÇ'!$4:$5</definedName>
  </definedNames>
  <calcPr fullCalcOnLoad="1"/>
</workbook>
</file>

<file path=xl/sharedStrings.xml><?xml version="1.0" encoding="utf-8"?>
<sst xmlns="http://schemas.openxmlformats.org/spreadsheetml/2006/main" count="118" uniqueCount="62">
  <si>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</si>
  <si>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</si>
  <si>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</si>
  <si>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</si>
  <si>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</si>
  <si>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</si>
  <si>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</si>
  <si>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</si>
  <si>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</si>
  <si>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</si>
  <si>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</si>
  <si>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</si>
  <si>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</si>
  <si>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</si>
  <si>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Tarihi-Saati  :</t>
  </si>
  <si>
    <t>İli - Okul Adı</t>
  </si>
  <si>
    <t>Türkiye Kulüpler Arası Yürüyüş Ligi 
1. Kademe Yarışmaları</t>
  </si>
  <si>
    <t>Derece
Sıra</t>
  </si>
  <si>
    <t>Yürüyüş Programı 3+1</t>
  </si>
  <si>
    <t>İli - Kulübü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</si>
  <si>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Bursa</t>
    </r>
    <r>
      <rPr>
        <b/>
        <i/>
        <sz val="12"/>
        <color indexed="10"/>
        <rFont val="Cambria"/>
        <family val="1"/>
      </rPr>
      <t xml:space="preserve"> </t>
    </r>
    <r>
      <rPr>
        <b/>
        <i/>
        <sz val="12"/>
        <color indexed="8"/>
        <rFont val="Cambria"/>
        <family val="1"/>
      </rPr>
      <t>Atletizm İl Temsilciliği</t>
    </r>
  </si>
  <si>
    <t>Bursa</t>
  </si>
  <si>
    <t>Katılan Sporcu Sayısı :</t>
  </si>
  <si>
    <t>Katılan Takım Sayısı :</t>
  </si>
  <si>
    <t>5000 METRE</t>
  </si>
  <si>
    <t>YILDIZ KIZLAR</t>
  </si>
  <si>
    <t>CANSEL YILMAZ</t>
  </si>
  <si>
    <t>SAİME HUY</t>
  </si>
  <si>
    <t>BERFİN FIRAT</t>
  </si>
  <si>
    <t>MALATYA GENÇLİK HİZM. VE SK.</t>
  </si>
  <si>
    <t xml:space="preserve">T </t>
  </si>
  <si>
    <t>T</t>
  </si>
  <si>
    <t>TUĞBA DOĞAN</t>
  </si>
  <si>
    <t>FATMA DOĞAN</t>
  </si>
  <si>
    <t>ŞEYMA KÖSE</t>
  </si>
  <si>
    <t>ÜLKÜ YAŞAR</t>
  </si>
  <si>
    <t>SİVAS ÖZDEMİR SPOR</t>
  </si>
  <si>
    <t>SEÇİL AKPINAR</t>
  </si>
  <si>
    <t>İNCİ ÇİÇEK</t>
  </si>
  <si>
    <t>YASEMİN FANSA</t>
  </si>
  <si>
    <t>HATAY ANTAKYA BELEDİYE SK.</t>
  </si>
  <si>
    <t>-</t>
  </si>
  <si>
    <t>KADRİYE ÇARIKDİKEN</t>
  </si>
  <si>
    <t>AYŞE SENA ŞAFAK</t>
  </si>
  <si>
    <t>GÜLİSTAN ERYILMAZ</t>
  </si>
  <si>
    <t>BALIKESİR AYVALIK ATLETİZM SK.</t>
  </si>
  <si>
    <t>YETER ARSLAN</t>
  </si>
  <si>
    <t>AYŞE TEKDAL</t>
  </si>
  <si>
    <t>ZEHRA TUNÇ</t>
  </si>
  <si>
    <t>MERYEM BEKMEZ</t>
  </si>
  <si>
    <t>DİYARBAKIR KAYAPINAR BLD.SP.</t>
  </si>
  <si>
    <t>MERAL KURT</t>
  </si>
  <si>
    <t>SARA AKKOYUN</t>
  </si>
  <si>
    <t>GÜLSÜM GÜLTEN KUZU</t>
  </si>
  <si>
    <t>AZİZE KAYA</t>
  </si>
  <si>
    <t>DİYARBAKIR ATLETİZM</t>
  </si>
  <si>
    <t xml:space="preserve">İZMİR </t>
  </si>
  <si>
    <t>F</t>
  </si>
  <si>
    <t>TÜLAY BAYRAKTAR</t>
  </si>
  <si>
    <t>EMİNE KORKMAZ</t>
  </si>
  <si>
    <t>SEMANUR ŞAHİN FERDİ</t>
  </si>
  <si>
    <t>DNS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</si>
</sst>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00\:00\.00"/>
    <numFmt numFmtId="190" formatCode="[$-F400]h:mm:ss\ AM/PM"/>
    <numFmt numFmtId="191" formatCode="00\.00\.00"/>
    <numFmt numFmtId="192" formatCode="00\.00\.0000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22"/>
      <color indexed="10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sz val="10"/>
      <color indexed="9"/>
      <name val="Times New Roman"/>
      <family val="1"/>
    </font>
    <font>
      <b/>
      <i/>
      <sz val="11"/>
      <color indexed="8"/>
      <name val="Cambria"/>
      <family val="1"/>
    </font>
    <font>
      <b/>
      <sz val="14"/>
      <name val="Times New Roman"/>
      <family val="1"/>
    </font>
    <font>
      <b/>
      <i/>
      <sz val="14"/>
      <color indexed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8"/>
      <name val="Cambria"/>
      <family val="1"/>
    </font>
    <font>
      <b/>
      <sz val="14"/>
      <color indexed="10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/>
      <right style="thin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81" fontId="21" fillId="0" borderId="0" xfId="0" applyNumberFormat="1" applyFont="1" applyFill="1" applyAlignment="1">
      <alignment/>
    </xf>
    <xf numFmtId="0" fontId="22" fillId="24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2" fillId="24" borderId="10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right" vertical="center" wrapText="1"/>
    </xf>
    <xf numFmtId="0" fontId="28" fillId="24" borderId="10" xfId="0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right" vertical="center" wrapText="1"/>
    </xf>
    <xf numFmtId="0" fontId="29" fillId="24" borderId="15" xfId="0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22" fillId="24" borderId="0" xfId="0" applyFont="1" applyFill="1" applyBorder="1" applyAlignment="1">
      <alignment horizontal="center" vertical="center"/>
    </xf>
    <xf numFmtId="181" fontId="32" fillId="24" borderId="11" xfId="0" applyNumberFormat="1" applyFont="1" applyFill="1" applyBorder="1" applyAlignment="1">
      <alignment horizontal="left" vertical="center" wrapText="1"/>
    </xf>
    <xf numFmtId="181" fontId="38" fillId="6" borderId="0" xfId="0" applyNumberFormat="1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left" vertic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2" fillId="0" borderId="29" xfId="0" applyFont="1" applyFill="1" applyBorder="1" applyAlignment="1" applyProtection="1">
      <alignment horizontal="center" vertical="center" wrapText="1"/>
      <protection hidden="1"/>
    </xf>
    <xf numFmtId="0" fontId="42" fillId="0" borderId="30" xfId="0" applyFont="1" applyFill="1" applyBorder="1" applyAlignment="1" applyProtection="1">
      <alignment horizontal="center" vertical="center" wrapText="1"/>
      <protection hidden="1"/>
    </xf>
    <xf numFmtId="0" fontId="39" fillId="0" borderId="30" xfId="0" applyFont="1" applyFill="1" applyBorder="1" applyAlignment="1" applyProtection="1">
      <alignment horizontal="center" vertical="center" wrapText="1"/>
      <protection hidden="1"/>
    </xf>
    <xf numFmtId="14" fontId="42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39" fillId="25" borderId="31" xfId="0" applyFont="1" applyFill="1" applyBorder="1" applyAlignment="1" applyProtection="1">
      <alignment horizontal="center" vertical="center"/>
      <protection hidden="1"/>
    </xf>
    <xf numFmtId="0" fontId="40" fillId="25" borderId="32" xfId="0" applyFont="1" applyFill="1" applyBorder="1" applyAlignment="1" applyProtection="1">
      <alignment horizontal="left" vertical="center" shrinkToFit="1"/>
      <protection hidden="1"/>
    </xf>
    <xf numFmtId="0" fontId="40" fillId="25" borderId="33" xfId="0" applyFont="1" applyFill="1" applyBorder="1" applyAlignment="1" applyProtection="1">
      <alignment horizontal="left" vertical="center" shrinkToFit="1"/>
      <protection hidden="1"/>
    </xf>
    <xf numFmtId="0" fontId="40" fillId="25" borderId="33" xfId="0" applyFont="1" applyFill="1" applyBorder="1" applyAlignment="1" applyProtection="1">
      <alignment horizontal="center" vertical="center"/>
      <protection hidden="1"/>
    </xf>
    <xf numFmtId="0" fontId="39" fillId="25" borderId="34" xfId="0" applyFont="1" applyFill="1" applyBorder="1" applyAlignment="1" applyProtection="1">
      <alignment horizontal="center" vertical="center"/>
      <protection hidden="1"/>
    </xf>
    <xf numFmtId="0" fontId="40" fillId="25" borderId="35" xfId="0" applyFont="1" applyFill="1" applyBorder="1" applyAlignment="1" applyProtection="1">
      <alignment horizontal="left" vertical="center" shrinkToFit="1"/>
      <protection hidden="1"/>
    </xf>
    <xf numFmtId="0" fontId="40" fillId="25" borderId="36" xfId="0" applyFont="1" applyFill="1" applyBorder="1" applyAlignment="1" applyProtection="1">
      <alignment horizontal="left" vertical="center" shrinkToFit="1"/>
      <protection hidden="1"/>
    </xf>
    <xf numFmtId="0" fontId="40" fillId="25" borderId="36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 vertical="center" wrapText="1"/>
      <protection hidden="1"/>
    </xf>
    <xf numFmtId="0" fontId="36" fillId="4" borderId="37" xfId="0" applyFont="1" applyFill="1" applyBorder="1" applyAlignment="1" applyProtection="1">
      <alignment vertical="center"/>
      <protection hidden="1"/>
    </xf>
    <xf numFmtId="0" fontId="40" fillId="4" borderId="0" xfId="0" applyFont="1" applyFill="1" applyAlignment="1" applyProtection="1">
      <alignment horizontal="center" vertical="center"/>
      <protection hidden="1"/>
    </xf>
    <xf numFmtId="0" fontId="36" fillId="4" borderId="0" xfId="0" applyFont="1" applyFill="1" applyAlignment="1" applyProtection="1">
      <alignment horizontal="left" vertical="center"/>
      <protection hidden="1"/>
    </xf>
    <xf numFmtId="1" fontId="40" fillId="25" borderId="33" xfId="0" applyNumberFormat="1" applyFont="1" applyFill="1" applyBorder="1" applyAlignment="1" applyProtection="1">
      <alignment horizontal="center" vertical="center"/>
      <protection hidden="1"/>
    </xf>
    <xf numFmtId="1" fontId="40" fillId="25" borderId="36" xfId="0" applyNumberFormat="1" applyFont="1" applyFill="1" applyBorder="1" applyAlignment="1" applyProtection="1">
      <alignment horizontal="center" vertical="center"/>
      <protection hidden="1"/>
    </xf>
    <xf numFmtId="14" fontId="39" fillId="0" borderId="18" xfId="0" applyNumberFormat="1" applyFont="1" applyFill="1" applyBorder="1" applyAlignment="1">
      <alignment horizontal="center" vertical="center" wrapText="1"/>
    </xf>
    <xf numFmtId="14" fontId="40" fillId="0" borderId="24" xfId="0" applyNumberFormat="1" applyFont="1" applyFill="1" applyBorder="1" applyAlignment="1">
      <alignment horizontal="center" vertical="center"/>
    </xf>
    <xf numFmtId="14" fontId="40" fillId="0" borderId="22" xfId="0" applyNumberFormat="1" applyFont="1" applyFill="1" applyBorder="1" applyAlignment="1">
      <alignment horizontal="center" vertical="center"/>
    </xf>
    <xf numFmtId="14" fontId="40" fillId="0" borderId="23" xfId="0" applyNumberFormat="1" applyFont="1" applyFill="1" applyBorder="1" applyAlignment="1">
      <alignment horizontal="center" vertical="center"/>
    </xf>
    <xf numFmtId="14" fontId="40" fillId="0" borderId="28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90" fontId="40" fillId="25" borderId="36" xfId="0" applyNumberFormat="1" applyFont="1" applyFill="1" applyBorder="1" applyAlignment="1" applyProtection="1">
      <alignment horizontal="center" vertical="center"/>
      <protection hidden="1"/>
    </xf>
    <xf numFmtId="190" fontId="40" fillId="25" borderId="33" xfId="0" applyNumberFormat="1" applyFont="1" applyFill="1" applyBorder="1" applyAlignment="1" applyProtection="1">
      <alignment horizontal="center" vertical="center"/>
      <protection hidden="1"/>
    </xf>
    <xf numFmtId="190" fontId="43" fillId="4" borderId="37" xfId="0" applyNumberFormat="1" applyFont="1" applyFill="1" applyBorder="1" applyAlignment="1" applyProtection="1">
      <alignment vertical="center"/>
      <protection hidden="1"/>
    </xf>
    <xf numFmtId="190" fontId="42" fillId="0" borderId="29" xfId="0" applyNumberFormat="1" applyFont="1" applyFill="1" applyBorder="1" applyAlignment="1" applyProtection="1">
      <alignment horizontal="center" vertical="center" wrapText="1"/>
      <protection hidden="1"/>
    </xf>
    <xf numFmtId="190" fontId="21" fillId="25" borderId="32" xfId="0" applyNumberFormat="1" applyFont="1" applyFill="1" applyBorder="1" applyAlignment="1" applyProtection="1">
      <alignment horizontal="center" vertical="center"/>
      <protection hidden="1"/>
    </xf>
    <xf numFmtId="190" fontId="21" fillId="25" borderId="35" xfId="0" applyNumberFormat="1" applyFont="1" applyFill="1" applyBorder="1" applyAlignment="1" applyProtection="1">
      <alignment horizontal="center" vertical="center"/>
      <protection hidden="1"/>
    </xf>
    <xf numFmtId="190" fontId="21" fillId="0" borderId="0" xfId="0" applyNumberFormat="1" applyFont="1" applyAlignment="1" applyProtection="1">
      <alignment horizontal="center" vertical="center" wrapText="1"/>
      <protection hidden="1"/>
    </xf>
    <xf numFmtId="190" fontId="33" fillId="0" borderId="0" xfId="0" applyNumberFormat="1" applyFont="1" applyAlignment="1" applyProtection="1">
      <alignment horizontal="center" vertical="center" wrapText="1"/>
      <protection hidden="1"/>
    </xf>
    <xf numFmtId="0" fontId="36" fillId="0" borderId="38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26" borderId="24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left" vertical="center"/>
    </xf>
    <xf numFmtId="0" fontId="44" fillId="0" borderId="38" xfId="0" applyFont="1" applyFill="1" applyBorder="1" applyAlignment="1">
      <alignment horizontal="center" vertical="center" wrapText="1"/>
    </xf>
    <xf numFmtId="14" fontId="44" fillId="0" borderId="24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center" vertical="center" wrapText="1"/>
    </xf>
    <xf numFmtId="14" fontId="44" fillId="0" borderId="22" xfId="0" applyNumberFormat="1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center" vertical="center" wrapText="1"/>
    </xf>
    <xf numFmtId="14" fontId="44" fillId="0" borderId="23" xfId="0" applyNumberFormat="1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center" vertical="center" wrapText="1"/>
    </xf>
    <xf numFmtId="0" fontId="44" fillId="26" borderId="24" xfId="0" applyFont="1" applyFill="1" applyBorder="1" applyAlignment="1">
      <alignment horizontal="left" vertical="center"/>
    </xf>
    <xf numFmtId="0" fontId="44" fillId="26" borderId="24" xfId="0" applyFont="1" applyFill="1" applyBorder="1" applyAlignment="1">
      <alignment horizontal="center" vertical="center" wrapText="1"/>
    </xf>
    <xf numFmtId="14" fontId="44" fillId="26" borderId="24" xfId="0" applyNumberFormat="1" applyFont="1" applyFill="1" applyBorder="1" applyAlignment="1">
      <alignment horizontal="center" vertical="center"/>
    </xf>
    <xf numFmtId="190" fontId="42" fillId="0" borderId="30" xfId="0" applyNumberFormat="1" applyFont="1" applyFill="1" applyBorder="1" applyAlignment="1" applyProtection="1">
      <alignment horizontal="center" vertical="center" wrapText="1"/>
      <protection hidden="1"/>
    </xf>
    <xf numFmtId="190" fontId="35" fillId="25" borderId="32" xfId="0" applyNumberFormat="1" applyFont="1" applyFill="1" applyBorder="1" applyAlignment="1" applyProtection="1">
      <alignment horizontal="center" vertical="center"/>
      <protection hidden="1"/>
    </xf>
    <xf numFmtId="190" fontId="35" fillId="25" borderId="35" xfId="0" applyNumberFormat="1" applyFont="1" applyFill="1" applyBorder="1" applyAlignment="1" applyProtection="1">
      <alignment horizontal="center" vertical="center"/>
      <protection hidden="1"/>
    </xf>
    <xf numFmtId="190" fontId="35" fillId="25" borderId="39" xfId="0" applyNumberFormat="1" applyFont="1" applyFill="1" applyBorder="1" applyAlignment="1" applyProtection="1">
      <alignment horizontal="center" vertical="center"/>
      <protection hidden="1"/>
    </xf>
    <xf numFmtId="190" fontId="39" fillId="25" borderId="32" xfId="0" applyNumberFormat="1" applyFont="1" applyFill="1" applyBorder="1" applyAlignment="1" applyProtection="1">
      <alignment horizontal="center" vertical="center"/>
      <protection hidden="1"/>
    </xf>
    <xf numFmtId="190" fontId="39" fillId="25" borderId="35" xfId="0" applyNumberFormat="1" applyFont="1" applyFill="1" applyBorder="1" applyAlignment="1" applyProtection="1">
      <alignment horizontal="center" vertical="center"/>
      <protection hidden="1"/>
    </xf>
    <xf numFmtId="190" fontId="39" fillId="0" borderId="0" xfId="0" applyNumberFormat="1" applyFont="1" applyAlignment="1" applyProtection="1">
      <alignment horizontal="center" vertical="center" wrapText="1"/>
      <protection hidden="1"/>
    </xf>
    <xf numFmtId="190" fontId="23" fillId="0" borderId="0" xfId="0" applyNumberFormat="1" applyFont="1" applyAlignment="1" applyProtection="1">
      <alignment horizontal="center" vertical="center" wrapText="1"/>
      <protection hidden="1"/>
    </xf>
    <xf numFmtId="190" fontId="40" fillId="0" borderId="0" xfId="0" applyNumberFormat="1" applyFont="1" applyAlignment="1" applyProtection="1">
      <alignment horizontal="center" vertical="center"/>
      <protection hidden="1"/>
    </xf>
    <xf numFmtId="190" fontId="39" fillId="0" borderId="30" xfId="0" applyNumberFormat="1" applyFont="1" applyFill="1" applyBorder="1" applyAlignment="1" applyProtection="1">
      <alignment horizontal="center" vertical="center" wrapText="1"/>
      <protection hidden="1"/>
    </xf>
    <xf numFmtId="190" fontId="40" fillId="0" borderId="0" xfId="0" applyNumberFormat="1" applyFont="1" applyAlignment="1" applyProtection="1">
      <alignment horizontal="center" vertical="center" wrapText="1"/>
      <protection hidden="1"/>
    </xf>
    <xf numFmtId="190" fontId="24" fillId="0" borderId="0" xfId="0" applyNumberFormat="1" applyFont="1" applyAlignment="1" applyProtection="1">
      <alignment horizontal="center" vertical="center" wrapText="1"/>
      <protection hidden="1"/>
    </xf>
    <xf numFmtId="1" fontId="40" fillId="26" borderId="33" xfId="0" applyNumberFormat="1" applyFont="1" applyFill="1" applyBorder="1" applyAlignment="1" applyProtection="1">
      <alignment horizontal="center" vertical="center"/>
      <protection locked="0"/>
    </xf>
    <xf numFmtId="1" fontId="40" fillId="26" borderId="36" xfId="0" applyNumberFormat="1" applyFont="1" applyFill="1" applyBorder="1" applyAlignment="1" applyProtection="1">
      <alignment horizontal="center" vertical="center"/>
      <protection locked="0"/>
    </xf>
    <xf numFmtId="0" fontId="40" fillId="25" borderId="22" xfId="0" applyFont="1" applyFill="1" applyBorder="1" applyAlignment="1" applyProtection="1">
      <alignment horizontal="left" vertical="center" shrinkToFit="1"/>
      <protection hidden="1"/>
    </xf>
    <xf numFmtId="0" fontId="40" fillId="25" borderId="22" xfId="0" applyFont="1" applyFill="1" applyBorder="1" applyAlignment="1" applyProtection="1">
      <alignment horizontal="center" vertical="center"/>
      <protection hidden="1"/>
    </xf>
    <xf numFmtId="14" fontId="40" fillId="25" borderId="22" xfId="0" applyNumberFormat="1" applyFont="1" applyFill="1" applyBorder="1" applyAlignment="1" applyProtection="1">
      <alignment horizontal="center" vertical="center"/>
      <protection hidden="1"/>
    </xf>
    <xf numFmtId="0" fontId="40" fillId="25" borderId="24" xfId="0" applyFont="1" applyFill="1" applyBorder="1" applyAlignment="1" applyProtection="1">
      <alignment horizontal="center" vertical="center"/>
      <protection hidden="1"/>
    </xf>
    <xf numFmtId="0" fontId="40" fillId="25" borderId="25" xfId="0" applyFont="1" applyFill="1" applyBorder="1" applyAlignment="1" applyProtection="1">
      <alignment horizontal="center" vertical="center"/>
      <protection hidden="1"/>
    </xf>
    <xf numFmtId="0" fontId="45" fillId="25" borderId="21" xfId="0" applyFont="1" applyFill="1" applyBorder="1" applyAlignment="1" applyProtection="1">
      <alignment horizontal="center" vertical="center"/>
      <protection hidden="1"/>
    </xf>
    <xf numFmtId="0" fontId="39" fillId="8" borderId="18" xfId="0" applyFont="1" applyFill="1" applyBorder="1" applyAlignment="1">
      <alignment horizontal="center" vertical="center" wrapText="1"/>
    </xf>
    <xf numFmtId="0" fontId="39" fillId="8" borderId="40" xfId="0" applyFont="1" applyFill="1" applyBorder="1" applyAlignment="1">
      <alignment horizontal="center" vertical="center" wrapText="1"/>
    </xf>
    <xf numFmtId="14" fontId="39" fillId="8" borderId="40" xfId="0" applyNumberFormat="1" applyFont="1" applyFill="1" applyBorder="1" applyAlignment="1">
      <alignment horizontal="center" vertical="center" wrapText="1"/>
    </xf>
    <xf numFmtId="190" fontId="40" fillId="8" borderId="22" xfId="0" applyNumberFormat="1" applyFont="1" applyFill="1" applyBorder="1" applyAlignment="1" applyProtection="1">
      <alignment horizontal="center" vertical="center"/>
      <protection locked="0"/>
    </xf>
    <xf numFmtId="0" fontId="40" fillId="8" borderId="22" xfId="0" applyFont="1" applyFill="1" applyBorder="1" applyAlignment="1" applyProtection="1">
      <alignment horizontal="center" vertical="center"/>
      <protection locked="0"/>
    </xf>
    <xf numFmtId="0" fontId="40" fillId="8" borderId="38" xfId="0" applyFont="1" applyFill="1" applyBorder="1" applyAlignment="1" applyProtection="1">
      <alignment horizontal="center" vertical="center"/>
      <protection locked="0"/>
    </xf>
    <xf numFmtId="0" fontId="40" fillId="8" borderId="23" xfId="0" applyFont="1" applyFill="1" applyBorder="1" applyAlignment="1" applyProtection="1">
      <alignment horizontal="center" vertical="center"/>
      <protection locked="0"/>
    </xf>
    <xf numFmtId="0" fontId="40" fillId="8" borderId="24" xfId="0" applyFont="1" applyFill="1" applyBorder="1" applyAlignment="1" applyProtection="1">
      <alignment horizontal="center" vertical="center"/>
      <protection locked="0"/>
    </xf>
    <xf numFmtId="0" fontId="39" fillId="25" borderId="31" xfId="0" applyFont="1" applyFill="1" applyBorder="1" applyAlignment="1" applyProtection="1">
      <alignment horizontal="center" vertical="center"/>
      <protection locked="0"/>
    </xf>
    <xf numFmtId="0" fontId="39" fillId="25" borderId="34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36" fillId="0" borderId="23" xfId="0" applyFont="1" applyFill="1" applyBorder="1" applyAlignment="1">
      <alignment horizontal="center" vertical="center"/>
    </xf>
    <xf numFmtId="49" fontId="32" fillId="24" borderId="0" xfId="0" applyNumberFormat="1" applyFont="1" applyFill="1" applyBorder="1" applyAlignment="1">
      <alignment horizontal="left" vertical="center" wrapText="1"/>
    </xf>
    <xf numFmtId="0" fontId="44" fillId="27" borderId="24" xfId="0" applyFont="1" applyFill="1" applyBorder="1" applyAlignment="1">
      <alignment horizontal="left" vertical="center"/>
    </xf>
    <xf numFmtId="0" fontId="44" fillId="27" borderId="24" xfId="0" applyFont="1" applyFill="1" applyBorder="1" applyAlignment="1">
      <alignment horizontal="center" vertical="center" wrapText="1"/>
    </xf>
    <xf numFmtId="14" fontId="44" fillId="27" borderId="24" xfId="0" applyNumberFormat="1" applyFont="1" applyFill="1" applyBorder="1" applyAlignment="1">
      <alignment horizontal="center" vertical="center"/>
    </xf>
    <xf numFmtId="0" fontId="36" fillId="0" borderId="38" xfId="0" applyFont="1" applyFill="1" applyBorder="1" applyAlignment="1" applyProtection="1">
      <alignment horizontal="center" vertical="center"/>
      <protection locked="0"/>
    </xf>
    <xf numFmtId="0" fontId="36" fillId="0" borderId="22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25" fillId="24" borderId="41" xfId="0" applyFont="1" applyFill="1" applyBorder="1" applyAlignment="1">
      <alignment horizontal="left" vertical="center" wrapText="1"/>
    </xf>
    <xf numFmtId="0" fontId="25" fillId="24" borderId="42" xfId="0" applyFont="1" applyFill="1" applyBorder="1" applyAlignment="1">
      <alignment horizontal="left" vertical="center" wrapText="1"/>
    </xf>
    <xf numFmtId="184" fontId="32" fillId="24" borderId="41" xfId="0" applyNumberFormat="1" applyFont="1" applyFill="1" applyBorder="1" applyAlignment="1">
      <alignment horizontal="left" vertical="center" wrapText="1"/>
    </xf>
    <xf numFmtId="184" fontId="32" fillId="24" borderId="42" xfId="0" applyNumberFormat="1" applyFont="1" applyFill="1" applyBorder="1" applyAlignment="1">
      <alignment horizontal="left" vertical="center" wrapText="1"/>
    </xf>
    <xf numFmtId="0" fontId="25" fillId="24" borderId="42" xfId="0" applyFont="1" applyFill="1" applyBorder="1" applyAlignment="1">
      <alignment horizontal="left" vertical="center" wrapText="1"/>
    </xf>
    <xf numFmtId="0" fontId="20" fillId="24" borderId="43" xfId="0" applyFont="1" applyFill="1" applyBorder="1" applyAlignment="1">
      <alignment horizontal="center" wrapText="1"/>
    </xf>
    <xf numFmtId="0" fontId="20" fillId="24" borderId="44" xfId="0" applyFont="1" applyFill="1" applyBorder="1" applyAlignment="1">
      <alignment horizontal="center" wrapText="1"/>
    </xf>
    <xf numFmtId="0" fontId="20" fillId="24" borderId="45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left" vertical="center"/>
    </xf>
    <xf numFmtId="0" fontId="35" fillId="6" borderId="0" xfId="0" applyFont="1" applyFill="1" applyAlignment="1">
      <alignment horizontal="center" vertical="center" wrapText="1"/>
    </xf>
    <xf numFmtId="0" fontId="35" fillId="6" borderId="0" xfId="0" applyFont="1" applyFill="1" applyAlignment="1">
      <alignment horizontal="center" vertical="center"/>
    </xf>
    <xf numFmtId="0" fontId="36" fillId="7" borderId="0" xfId="0" applyFont="1" applyFill="1" applyAlignment="1">
      <alignment horizontal="center" vertical="center" wrapText="1"/>
    </xf>
    <xf numFmtId="180" fontId="37" fillId="6" borderId="0" xfId="0" applyNumberFormat="1" applyFont="1" applyFill="1" applyAlignment="1">
      <alignment horizontal="center" vertical="center" wrapText="1"/>
    </xf>
    <xf numFmtId="184" fontId="38" fillId="6" borderId="37" xfId="0" applyNumberFormat="1" applyFont="1" applyFill="1" applyBorder="1" applyAlignment="1">
      <alignment horizontal="left" vertical="center"/>
    </xf>
    <xf numFmtId="184" fontId="38" fillId="6" borderId="37" xfId="0" applyNumberFormat="1" applyFont="1" applyFill="1" applyBorder="1" applyAlignment="1">
      <alignment horizontal="center" vertical="center"/>
    </xf>
    <xf numFmtId="0" fontId="39" fillId="0" borderId="0" xfId="0" applyFont="1" applyFill="1" applyAlignment="1" applyProtection="1">
      <alignment horizontal="center" vertical="center" wrapText="1"/>
      <protection hidden="1"/>
    </xf>
    <xf numFmtId="0" fontId="38" fillId="0" borderId="0" xfId="0" applyFont="1" applyFill="1" applyAlignment="1" applyProtection="1">
      <alignment horizontal="center" vertical="center" wrapText="1"/>
      <protection hidden="1"/>
    </xf>
    <xf numFmtId="181" fontId="41" fillId="0" borderId="0" xfId="0" applyNumberFormat="1" applyFont="1" applyFill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181" fontId="38" fillId="0" borderId="37" xfId="0" applyNumberFormat="1" applyFont="1" applyFill="1" applyBorder="1" applyAlignment="1" applyProtection="1">
      <alignment horizontal="left" vertical="center"/>
      <protection hidden="1"/>
    </xf>
    <xf numFmtId="184" fontId="38" fillId="0" borderId="37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295275</xdr:rowOff>
    </xdr:from>
    <xdr:to>
      <xdr:col>1</xdr:col>
      <xdr:colOff>1714500</xdr:colOff>
      <xdr:row>6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1457325"/>
          <a:ext cx="1200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2</xdr:col>
      <xdr:colOff>257175</xdr:colOff>
      <xdr:row>2</xdr:row>
      <xdr:rowOff>200025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2</xdr:col>
      <xdr:colOff>438150</xdr:colOff>
      <xdr:row>2</xdr:row>
      <xdr:rowOff>190500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2</xdr:col>
      <xdr:colOff>200025</xdr:colOff>
      <xdr:row>2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876300</xdr:colOff>
      <xdr:row>2</xdr:row>
      <xdr:rowOff>228600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Normal="115" zoomScaleSheetLayoutView="115" zoomScalePageLayoutView="0" workbookViewId="0" topLeftCell="A13">
      <selection activeCell="C31" sqref="C31"/>
    </sheetView>
  </sheetViews>
  <sheetFormatPr defaultColWidth="9.00390625" defaultRowHeight="12.75"/>
  <cols>
    <col min="1" max="2" width="30.375" style="6" customWidth="1"/>
    <col min="3" max="3" width="30.875" style="6" customWidth="1"/>
    <col min="4" max="7" width="6.75390625" style="6" customWidth="1"/>
    <col min="8" max="8" width="9.125" style="6" bestFit="1" customWidth="1"/>
    <col min="9" max="9" width="8.875" style="6" bestFit="1" customWidth="1"/>
    <col min="10" max="10" width="8.75390625" style="6" bestFit="1" customWidth="1"/>
    <col min="11" max="11" width="6.625" style="6" customWidth="1"/>
    <col min="12" max="12" width="6.75390625" style="6" customWidth="1"/>
    <col min="13" max="13" width="7.25390625" style="6" customWidth="1"/>
    <col min="14" max="14" width="7.00390625" style="6" customWidth="1"/>
    <col min="15" max="16384" width="9.125" style="6" customWidth="1"/>
  </cols>
  <sheetData>
    <row r="1" spans="1:3" ht="24" customHeight="1">
      <c r="A1" s="159"/>
      <c r="B1" s="160"/>
      <c r="C1" s="161"/>
    </row>
    <row r="2" spans="1:5" ht="42.75" customHeight="1">
      <c r="A2" s="162" t="s">
        <v>20</v>
      </c>
      <c r="B2" s="163"/>
      <c r="C2" s="164"/>
      <c r="D2" s="7"/>
      <c r="E2" s="7"/>
    </row>
    <row r="3" spans="1:5" ht="24.75" customHeight="1">
      <c r="A3" s="165"/>
      <c r="B3" s="163"/>
      <c r="C3" s="164"/>
      <c r="D3" s="8"/>
      <c r="E3" s="8"/>
    </row>
    <row r="4" spans="1:3" s="10" customFormat="1" ht="24.75" customHeight="1">
      <c r="A4" s="21"/>
      <c r="B4" s="9"/>
      <c r="C4" s="22"/>
    </row>
    <row r="5" spans="1:3" s="10" customFormat="1" ht="24.75" customHeight="1">
      <c r="A5" s="21"/>
      <c r="B5" s="9"/>
      <c r="C5" s="22"/>
    </row>
    <row r="6" spans="1:3" s="10" customFormat="1" ht="24.75" customHeight="1">
      <c r="A6" s="21"/>
      <c r="B6" s="9"/>
      <c r="C6" s="22"/>
    </row>
    <row r="7" spans="1:3" s="10" customFormat="1" ht="24.75" customHeight="1">
      <c r="A7" s="21"/>
      <c r="B7" s="9"/>
      <c r="C7" s="22"/>
    </row>
    <row r="8" spans="1:3" s="10" customFormat="1" ht="24.75" customHeight="1">
      <c r="A8" s="21"/>
      <c r="B8" s="9"/>
      <c r="C8" s="22"/>
    </row>
    <row r="9" spans="1:3" ht="22.5">
      <c r="A9" s="21"/>
      <c r="B9" s="9"/>
      <c r="C9" s="22"/>
    </row>
    <row r="10" spans="1:3" ht="22.5">
      <c r="A10" s="21"/>
      <c r="B10" s="9"/>
      <c r="C10" s="22"/>
    </row>
    <row r="11" spans="1:3" ht="22.5">
      <c r="A11" s="21"/>
      <c r="B11" s="9"/>
      <c r="C11" s="22"/>
    </row>
    <row r="12" spans="1:3" ht="22.5">
      <c r="A12" s="21"/>
      <c r="B12" s="9"/>
      <c r="C12" s="22"/>
    </row>
    <row r="13" spans="1:3" ht="22.5">
      <c r="A13" s="21"/>
      <c r="B13" s="9"/>
      <c r="C13" s="22"/>
    </row>
    <row r="14" spans="1:3" ht="22.5">
      <c r="A14" s="21"/>
      <c r="B14" s="9"/>
      <c r="C14" s="22"/>
    </row>
    <row r="15" spans="1:3" ht="22.5">
      <c r="A15" s="21"/>
      <c r="B15" s="9"/>
      <c r="C15" s="22"/>
    </row>
    <row r="16" spans="1:3" ht="22.5">
      <c r="A16" s="21"/>
      <c r="B16" s="9"/>
      <c r="C16" s="22"/>
    </row>
    <row r="17" spans="1:3" ht="22.5">
      <c r="A17" s="21"/>
      <c r="B17" s="9"/>
      <c r="C17" s="22"/>
    </row>
    <row r="18" spans="1:3" ht="18" customHeight="1">
      <c r="A18" s="166" t="s">
        <v>16</v>
      </c>
      <c r="B18" s="167"/>
      <c r="C18" s="168"/>
    </row>
    <row r="19" spans="1:3" ht="31.5" customHeight="1">
      <c r="A19" s="169"/>
      <c r="B19" s="167"/>
      <c r="C19" s="168"/>
    </row>
    <row r="20" spans="1:3" ht="25.5" customHeight="1">
      <c r="A20" s="21"/>
      <c r="B20" s="35" t="s">
        <v>21</v>
      </c>
      <c r="C20" s="22"/>
    </row>
    <row r="21" spans="1:3" ht="25.5" customHeight="1">
      <c r="A21" s="21"/>
      <c r="B21" s="35"/>
      <c r="C21" s="22"/>
    </row>
    <row r="22" spans="1:3" ht="25.5" customHeight="1">
      <c r="A22" s="21"/>
      <c r="B22" s="35"/>
      <c r="C22" s="22"/>
    </row>
    <row r="23" spans="1:3" ht="25.5" customHeight="1">
      <c r="A23" s="21"/>
      <c r="B23" s="35"/>
      <c r="C23" s="22"/>
    </row>
    <row r="24" spans="1:3" ht="25.5" customHeight="1">
      <c r="A24" s="21"/>
      <c r="B24" s="35"/>
      <c r="C24" s="22"/>
    </row>
    <row r="25" spans="1:3" ht="22.5">
      <c r="A25" s="23"/>
      <c r="B25" s="24"/>
      <c r="C25" s="25"/>
    </row>
    <row r="26" spans="1:3" ht="27.75" customHeight="1">
      <c r="A26" s="26" t="s">
        <v>10</v>
      </c>
      <c r="B26" s="154" t="s">
        <v>18</v>
      </c>
      <c r="C26" s="158"/>
    </row>
    <row r="27" spans="1:3" ht="21" customHeight="1">
      <c r="A27" s="26" t="s">
        <v>11</v>
      </c>
      <c r="B27" s="154" t="s">
        <v>24</v>
      </c>
      <c r="C27" s="155"/>
    </row>
    <row r="28" spans="1:3" ht="21" customHeight="1">
      <c r="A28" s="27" t="s">
        <v>12</v>
      </c>
      <c r="B28" s="154" t="s">
        <v>25</v>
      </c>
      <c r="C28" s="155"/>
    </row>
    <row r="29" spans="1:3" ht="21" customHeight="1">
      <c r="A29" s="26" t="s">
        <v>13</v>
      </c>
      <c r="B29" s="154" t="s">
        <v>21</v>
      </c>
      <c r="C29" s="155"/>
    </row>
    <row r="30" spans="1:3" ht="21" customHeight="1">
      <c r="A30" s="28" t="s">
        <v>14</v>
      </c>
      <c r="B30" s="156">
        <v>41784.375</v>
      </c>
      <c r="C30" s="157"/>
    </row>
    <row r="31" spans="1:3" ht="21" customHeight="1">
      <c r="A31" s="26" t="s">
        <v>22</v>
      </c>
      <c r="B31" s="145">
        <v>24</v>
      </c>
      <c r="C31" s="36"/>
    </row>
    <row r="32" spans="1:3" ht="21" customHeight="1">
      <c r="A32" s="26" t="s">
        <v>23</v>
      </c>
      <c r="B32" s="145">
        <v>6</v>
      </c>
      <c r="C32" s="36"/>
    </row>
    <row r="33" spans="1:3" ht="18.75" thickBot="1">
      <c r="A33" s="29"/>
      <c r="B33" s="30"/>
      <c r="C33" s="31"/>
    </row>
  </sheetData>
  <sheetProtection/>
  <mergeCells count="9">
    <mergeCell ref="B28:C28"/>
    <mergeCell ref="B29:C29"/>
    <mergeCell ref="B30:C30"/>
    <mergeCell ref="B26:C26"/>
    <mergeCell ref="B27:C27"/>
    <mergeCell ref="A1:C1"/>
    <mergeCell ref="A2:C2"/>
    <mergeCell ref="A3:C3"/>
    <mergeCell ref="A18:C19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M300"/>
  <sheetViews>
    <sheetView view="pageBreakPreview" zoomScaleSheetLayoutView="100" zoomScalePageLayoutView="0" workbookViewId="0" topLeftCell="A14">
      <selection activeCell="D19" sqref="D19"/>
    </sheetView>
  </sheetViews>
  <sheetFormatPr defaultColWidth="9.00390625" defaultRowHeight="12.75"/>
  <cols>
    <col min="1" max="1" width="5.125" style="19" customWidth="1"/>
    <col min="2" max="2" width="6.375" style="19" bestFit="1" customWidth="1"/>
    <col min="3" max="3" width="32.125" style="20" customWidth="1"/>
    <col min="4" max="4" width="36.625" style="20" customWidth="1"/>
    <col min="5" max="5" width="7.125" style="19" customWidth="1"/>
    <col min="6" max="6" width="15.125" style="83" customWidth="1"/>
    <col min="7" max="7" width="9.125" style="16" customWidth="1"/>
    <col min="8" max="8" width="17.125" style="16" customWidth="1"/>
    <col min="9" max="16384" width="9.125" style="16" customWidth="1"/>
  </cols>
  <sheetData>
    <row r="1" spans="1:6" ht="31.5" customHeight="1">
      <c r="A1" s="171" t="str">
        <f>KAPAK!A2</f>
        <v>Türkiye Atletizm Federasyonu
Bursa Atletizm İl Temsilciliği</v>
      </c>
      <c r="B1" s="172"/>
      <c r="C1" s="172"/>
      <c r="D1" s="172"/>
      <c r="E1" s="172"/>
      <c r="F1" s="172"/>
    </row>
    <row r="2" spans="1:6" ht="30" customHeight="1">
      <c r="A2" s="173" t="str">
        <f>KAPAK!B26</f>
        <v>Yürüyüş Programı 3+1</v>
      </c>
      <c r="B2" s="173"/>
      <c r="C2" s="173"/>
      <c r="D2" s="173"/>
      <c r="E2" s="173"/>
      <c r="F2" s="173"/>
    </row>
    <row r="3" spans="1:6" ht="20.25" customHeight="1">
      <c r="A3" s="174" t="str">
        <f>KAPAK!B29</f>
        <v>Bursa</v>
      </c>
      <c r="B3" s="174"/>
      <c r="C3" s="174"/>
      <c r="D3" s="174"/>
      <c r="E3" s="174"/>
      <c r="F3" s="174"/>
    </row>
    <row r="4" spans="1:6" ht="20.25" customHeight="1">
      <c r="A4" s="170" t="str">
        <f>KAPAK!B28</f>
        <v>YILDIZ KIZLAR</v>
      </c>
      <c r="B4" s="170"/>
      <c r="C4" s="170"/>
      <c r="D4" s="37" t="str">
        <f>KAPAK!B27</f>
        <v>5000 METRE</v>
      </c>
      <c r="E4" s="175">
        <f>KAPAK!B30</f>
        <v>41784.375</v>
      </c>
      <c r="F4" s="175"/>
    </row>
    <row r="5" spans="1:13" s="17" customFormat="1" ht="30" customHeight="1">
      <c r="A5" s="38" t="s">
        <v>0</v>
      </c>
      <c r="B5" s="38" t="s">
        <v>1</v>
      </c>
      <c r="C5" s="39" t="s">
        <v>3</v>
      </c>
      <c r="D5" s="38" t="s">
        <v>15</v>
      </c>
      <c r="E5" s="38" t="s">
        <v>8</v>
      </c>
      <c r="F5" s="77" t="s">
        <v>2</v>
      </c>
      <c r="I5" s="18"/>
      <c r="J5" s="18"/>
      <c r="K5" s="18"/>
      <c r="L5" s="18"/>
      <c r="M5" s="18"/>
    </row>
    <row r="6" spans="1:6" ht="24.75" customHeight="1">
      <c r="A6" s="40">
        <v>1</v>
      </c>
      <c r="B6" s="93">
        <v>33</v>
      </c>
      <c r="C6" s="98" t="s">
        <v>26</v>
      </c>
      <c r="D6" s="98" t="s">
        <v>29</v>
      </c>
      <c r="E6" s="99" t="s">
        <v>30</v>
      </c>
      <c r="F6" s="100">
        <v>35925</v>
      </c>
    </row>
    <row r="7" spans="1:6" ht="24.75" customHeight="1">
      <c r="A7" s="41">
        <v>2</v>
      </c>
      <c r="B7" s="94">
        <v>34</v>
      </c>
      <c r="C7" s="101" t="s">
        <v>27</v>
      </c>
      <c r="D7" s="101" t="s">
        <v>29</v>
      </c>
      <c r="E7" s="102" t="s">
        <v>31</v>
      </c>
      <c r="F7" s="103">
        <v>35870</v>
      </c>
    </row>
    <row r="8" spans="1:6" ht="24.75" customHeight="1">
      <c r="A8" s="41">
        <v>3</v>
      </c>
      <c r="B8" s="94">
        <v>35</v>
      </c>
      <c r="C8" s="101" t="s">
        <v>58</v>
      </c>
      <c r="D8" s="101" t="s">
        <v>29</v>
      </c>
      <c r="E8" s="102" t="s">
        <v>31</v>
      </c>
      <c r="F8" s="103"/>
    </row>
    <row r="9" spans="1:6" ht="24.75" customHeight="1" thickBot="1">
      <c r="A9" s="41">
        <v>4</v>
      </c>
      <c r="B9" s="95">
        <v>36</v>
      </c>
      <c r="C9" s="104" t="s">
        <v>28</v>
      </c>
      <c r="D9" s="104" t="s">
        <v>29</v>
      </c>
      <c r="E9" s="105" t="s">
        <v>31</v>
      </c>
      <c r="F9" s="106">
        <v>36655</v>
      </c>
    </row>
    <row r="10" spans="1:6" ht="24.75" customHeight="1">
      <c r="A10" s="41">
        <v>5</v>
      </c>
      <c r="B10" s="96">
        <v>37</v>
      </c>
      <c r="C10" s="107" t="s">
        <v>32</v>
      </c>
      <c r="D10" s="107" t="s">
        <v>36</v>
      </c>
      <c r="E10" s="108" t="s">
        <v>31</v>
      </c>
      <c r="F10" s="100">
        <v>36219</v>
      </c>
    </row>
    <row r="11" spans="1:6" ht="24.75" customHeight="1">
      <c r="A11" s="41">
        <v>6</v>
      </c>
      <c r="B11" s="94">
        <v>38</v>
      </c>
      <c r="C11" s="101" t="s">
        <v>33</v>
      </c>
      <c r="D11" s="101" t="s">
        <v>36</v>
      </c>
      <c r="E11" s="102" t="s">
        <v>31</v>
      </c>
      <c r="F11" s="103">
        <v>36023</v>
      </c>
    </row>
    <row r="12" spans="1:6" ht="24.75" customHeight="1">
      <c r="A12" s="41">
        <v>7</v>
      </c>
      <c r="B12" s="94">
        <v>39</v>
      </c>
      <c r="C12" s="101" t="s">
        <v>34</v>
      </c>
      <c r="D12" s="101" t="s">
        <v>36</v>
      </c>
      <c r="E12" s="102" t="s">
        <v>31</v>
      </c>
      <c r="F12" s="103">
        <v>35831</v>
      </c>
    </row>
    <row r="13" spans="1:6" ht="24.75" customHeight="1" thickBot="1">
      <c r="A13" s="41">
        <v>8</v>
      </c>
      <c r="B13" s="95">
        <v>40</v>
      </c>
      <c r="C13" s="104" t="s">
        <v>35</v>
      </c>
      <c r="D13" s="104" t="s">
        <v>36</v>
      </c>
      <c r="E13" s="105" t="s">
        <v>31</v>
      </c>
      <c r="F13" s="106">
        <v>36034</v>
      </c>
    </row>
    <row r="14" spans="1:6" ht="24.75" customHeight="1">
      <c r="A14" s="41">
        <v>9</v>
      </c>
      <c r="B14" s="96">
        <v>41</v>
      </c>
      <c r="C14" s="107" t="s">
        <v>37</v>
      </c>
      <c r="D14" s="107" t="s">
        <v>40</v>
      </c>
      <c r="E14" s="108" t="s">
        <v>31</v>
      </c>
      <c r="F14" s="100">
        <v>36314</v>
      </c>
    </row>
    <row r="15" spans="1:6" ht="24.75" customHeight="1">
      <c r="A15" s="41">
        <v>10</v>
      </c>
      <c r="B15" s="94">
        <v>42</v>
      </c>
      <c r="C15" s="101" t="s">
        <v>38</v>
      </c>
      <c r="D15" s="101" t="s">
        <v>40</v>
      </c>
      <c r="E15" s="102" t="s">
        <v>31</v>
      </c>
      <c r="F15" s="103">
        <v>36705</v>
      </c>
    </row>
    <row r="16" spans="1:6" ht="24.75" customHeight="1">
      <c r="A16" s="41">
        <v>11</v>
      </c>
      <c r="B16" s="94">
        <v>45</v>
      </c>
      <c r="C16" s="101" t="s">
        <v>39</v>
      </c>
      <c r="D16" s="101" t="s">
        <v>40</v>
      </c>
      <c r="E16" s="102" t="s">
        <v>31</v>
      </c>
      <c r="F16" s="103">
        <v>35474</v>
      </c>
    </row>
    <row r="17" spans="1:6" ht="24.75" customHeight="1" thickBot="1">
      <c r="A17" s="41">
        <v>12</v>
      </c>
      <c r="B17" s="144" t="s">
        <v>41</v>
      </c>
      <c r="C17" s="104"/>
      <c r="D17" s="104"/>
      <c r="E17" s="105"/>
      <c r="F17" s="106"/>
    </row>
    <row r="18" spans="1:6" ht="24.75" customHeight="1">
      <c r="A18" s="41">
        <v>13</v>
      </c>
      <c r="B18" s="96">
        <v>46</v>
      </c>
      <c r="C18" s="107" t="s">
        <v>42</v>
      </c>
      <c r="D18" s="107" t="s">
        <v>45</v>
      </c>
      <c r="E18" s="108" t="s">
        <v>31</v>
      </c>
      <c r="F18" s="100">
        <v>35898</v>
      </c>
    </row>
    <row r="19" spans="1:6" ht="24.75" customHeight="1">
      <c r="A19" s="41">
        <v>14</v>
      </c>
      <c r="B19" s="94">
        <v>47</v>
      </c>
      <c r="C19" s="101" t="s">
        <v>43</v>
      </c>
      <c r="D19" s="101" t="s">
        <v>45</v>
      </c>
      <c r="E19" s="102" t="s">
        <v>31</v>
      </c>
      <c r="F19" s="103">
        <v>35643</v>
      </c>
    </row>
    <row r="20" spans="1:6" ht="24.75" customHeight="1">
      <c r="A20" s="41">
        <v>15</v>
      </c>
      <c r="B20" s="94">
        <v>48</v>
      </c>
      <c r="C20" s="101" t="s">
        <v>44</v>
      </c>
      <c r="D20" s="101" t="s">
        <v>45</v>
      </c>
      <c r="E20" s="102" t="s">
        <v>31</v>
      </c>
      <c r="F20" s="103">
        <v>35443</v>
      </c>
    </row>
    <row r="21" spans="1:6" ht="24.75" customHeight="1" thickBot="1">
      <c r="A21" s="41">
        <v>16</v>
      </c>
      <c r="B21" s="95">
        <v>49</v>
      </c>
      <c r="C21" s="104" t="s">
        <v>59</v>
      </c>
      <c r="D21" s="104" t="s">
        <v>45</v>
      </c>
      <c r="E21" s="105" t="s">
        <v>31</v>
      </c>
      <c r="F21" s="106"/>
    </row>
    <row r="22" spans="1:6" ht="24.75" customHeight="1">
      <c r="A22" s="41">
        <v>17</v>
      </c>
      <c r="B22" s="96">
        <v>50</v>
      </c>
      <c r="C22" s="107" t="s">
        <v>46</v>
      </c>
      <c r="D22" s="107" t="s">
        <v>50</v>
      </c>
      <c r="E22" s="108" t="s">
        <v>31</v>
      </c>
      <c r="F22" s="100">
        <v>36526</v>
      </c>
    </row>
    <row r="23" spans="1:6" ht="24.75" customHeight="1">
      <c r="A23" s="41">
        <v>18</v>
      </c>
      <c r="B23" s="94">
        <v>51</v>
      </c>
      <c r="C23" s="101" t="s">
        <v>47</v>
      </c>
      <c r="D23" s="101" t="s">
        <v>50</v>
      </c>
      <c r="E23" s="102" t="s">
        <v>31</v>
      </c>
      <c r="F23" s="103">
        <v>36161</v>
      </c>
    </row>
    <row r="24" spans="1:6" ht="24.75" customHeight="1">
      <c r="A24" s="41">
        <v>19</v>
      </c>
      <c r="B24" s="94">
        <v>52</v>
      </c>
      <c r="C24" s="101" t="s">
        <v>48</v>
      </c>
      <c r="D24" s="101" t="s">
        <v>50</v>
      </c>
      <c r="E24" s="102" t="s">
        <v>31</v>
      </c>
      <c r="F24" s="103">
        <v>36526</v>
      </c>
    </row>
    <row r="25" spans="1:6" ht="24.75" customHeight="1" thickBot="1">
      <c r="A25" s="41">
        <v>20</v>
      </c>
      <c r="B25" s="95">
        <v>53</v>
      </c>
      <c r="C25" s="104" t="s">
        <v>49</v>
      </c>
      <c r="D25" s="104" t="s">
        <v>50</v>
      </c>
      <c r="E25" s="105" t="s">
        <v>31</v>
      </c>
      <c r="F25" s="106">
        <v>36526</v>
      </c>
    </row>
    <row r="26" spans="1:6" ht="24.75" customHeight="1">
      <c r="A26" s="41">
        <v>21</v>
      </c>
      <c r="B26" s="96">
        <v>54</v>
      </c>
      <c r="C26" s="107" t="s">
        <v>51</v>
      </c>
      <c r="D26" s="107" t="s">
        <v>55</v>
      </c>
      <c r="E26" s="108" t="s">
        <v>31</v>
      </c>
      <c r="F26" s="100">
        <v>35796</v>
      </c>
    </row>
    <row r="27" spans="1:6" ht="24.75" customHeight="1">
      <c r="A27" s="41">
        <v>22</v>
      </c>
      <c r="B27" s="94">
        <v>55</v>
      </c>
      <c r="C27" s="101" t="s">
        <v>52</v>
      </c>
      <c r="D27" s="101" t="s">
        <v>55</v>
      </c>
      <c r="E27" s="102" t="s">
        <v>31</v>
      </c>
      <c r="F27" s="103">
        <v>36043</v>
      </c>
    </row>
    <row r="28" spans="1:6" ht="24.75" customHeight="1">
      <c r="A28" s="41">
        <v>23</v>
      </c>
      <c r="B28" s="94">
        <v>56</v>
      </c>
      <c r="C28" s="101" t="s">
        <v>53</v>
      </c>
      <c r="D28" s="101" t="s">
        <v>55</v>
      </c>
      <c r="E28" s="102" t="s">
        <v>31</v>
      </c>
      <c r="F28" s="103">
        <v>35868</v>
      </c>
    </row>
    <row r="29" spans="1:6" ht="24.75" customHeight="1" thickBot="1">
      <c r="A29" s="41">
        <v>24</v>
      </c>
      <c r="B29" s="95">
        <v>57</v>
      </c>
      <c r="C29" s="104" t="s">
        <v>54</v>
      </c>
      <c r="D29" s="104" t="s">
        <v>55</v>
      </c>
      <c r="E29" s="105" t="s">
        <v>31</v>
      </c>
      <c r="F29" s="106">
        <v>35935</v>
      </c>
    </row>
    <row r="30" spans="1:6" ht="24.75" customHeight="1">
      <c r="A30" s="41">
        <v>25</v>
      </c>
      <c r="B30" s="96">
        <v>78</v>
      </c>
      <c r="C30" s="146" t="s">
        <v>60</v>
      </c>
      <c r="D30" s="146" t="s">
        <v>56</v>
      </c>
      <c r="E30" s="147" t="s">
        <v>57</v>
      </c>
      <c r="F30" s="148">
        <v>35796</v>
      </c>
    </row>
    <row r="31" spans="1:6" ht="24.75" customHeight="1">
      <c r="A31" s="41">
        <v>26</v>
      </c>
      <c r="B31" s="94"/>
      <c r="C31" s="101"/>
      <c r="D31" s="101"/>
      <c r="E31" s="102"/>
      <c r="F31" s="103"/>
    </row>
    <row r="32" spans="1:6" ht="24.75" customHeight="1">
      <c r="A32" s="41">
        <v>27</v>
      </c>
      <c r="B32" s="94"/>
      <c r="C32" s="101"/>
      <c r="D32" s="101"/>
      <c r="E32" s="102"/>
      <c r="F32" s="103"/>
    </row>
    <row r="33" spans="1:6" ht="24.75" customHeight="1" thickBot="1">
      <c r="A33" s="41">
        <v>28</v>
      </c>
      <c r="B33" s="95"/>
      <c r="C33" s="104"/>
      <c r="D33" s="104"/>
      <c r="E33" s="105"/>
      <c r="F33" s="106"/>
    </row>
    <row r="34" spans="1:6" ht="24.75" customHeight="1">
      <c r="A34" s="41">
        <v>29</v>
      </c>
      <c r="B34" s="96"/>
      <c r="C34" s="107"/>
      <c r="D34" s="107"/>
      <c r="E34" s="108"/>
      <c r="F34" s="100"/>
    </row>
    <row r="35" spans="1:6" ht="24.75" customHeight="1">
      <c r="A35" s="41">
        <v>30</v>
      </c>
      <c r="B35" s="94"/>
      <c r="C35" s="101"/>
      <c r="D35" s="101"/>
      <c r="E35" s="102"/>
      <c r="F35" s="103"/>
    </row>
    <row r="36" spans="1:6" ht="24.75" customHeight="1">
      <c r="A36" s="41">
        <v>31</v>
      </c>
      <c r="B36" s="94"/>
      <c r="C36" s="101"/>
      <c r="D36" s="101"/>
      <c r="E36" s="102"/>
      <c r="F36" s="103"/>
    </row>
    <row r="37" spans="1:6" ht="24.75" customHeight="1" thickBot="1">
      <c r="A37" s="41">
        <v>32</v>
      </c>
      <c r="B37" s="95"/>
      <c r="C37" s="104"/>
      <c r="D37" s="104"/>
      <c r="E37" s="105"/>
      <c r="F37" s="106"/>
    </row>
    <row r="38" spans="1:6" ht="24.75" customHeight="1">
      <c r="A38" s="41">
        <v>33</v>
      </c>
      <c r="B38" s="96"/>
      <c r="C38" s="126"/>
      <c r="D38" s="126"/>
      <c r="E38" s="127"/>
      <c r="F38" s="128"/>
    </row>
    <row r="39" spans="1:6" ht="24.75" customHeight="1">
      <c r="A39" s="41">
        <v>34</v>
      </c>
      <c r="B39" s="94"/>
      <c r="C39" s="101"/>
      <c r="D39" s="101"/>
      <c r="E39" s="102"/>
      <c r="F39" s="103"/>
    </row>
    <row r="40" spans="1:6" ht="24.75" customHeight="1">
      <c r="A40" s="41">
        <v>35</v>
      </c>
      <c r="B40" s="94"/>
      <c r="C40" s="101"/>
      <c r="D40" s="101"/>
      <c r="E40" s="102"/>
      <c r="F40" s="103"/>
    </row>
    <row r="41" spans="1:6" ht="24.75" customHeight="1" thickBot="1">
      <c r="A41" s="41">
        <v>36</v>
      </c>
      <c r="B41" s="95"/>
      <c r="C41" s="104"/>
      <c r="D41" s="104"/>
      <c r="E41" s="105"/>
      <c r="F41" s="106"/>
    </row>
    <row r="42" spans="1:6" ht="24.75" customHeight="1">
      <c r="A42" s="41">
        <v>37</v>
      </c>
      <c r="B42" s="96"/>
      <c r="C42" s="107"/>
      <c r="D42" s="107"/>
      <c r="E42" s="108"/>
      <c r="F42" s="100"/>
    </row>
    <row r="43" spans="1:6" ht="24.75" customHeight="1">
      <c r="A43" s="41">
        <v>38</v>
      </c>
      <c r="B43" s="94"/>
      <c r="C43" s="101"/>
      <c r="D43" s="101"/>
      <c r="E43" s="102"/>
      <c r="F43" s="103"/>
    </row>
    <row r="44" spans="1:6" ht="24.75" customHeight="1">
      <c r="A44" s="41">
        <v>39</v>
      </c>
      <c r="B44" s="94"/>
      <c r="C44" s="101"/>
      <c r="D44" s="101"/>
      <c r="E44" s="102"/>
      <c r="F44" s="103"/>
    </row>
    <row r="45" spans="1:6" ht="24.75" customHeight="1" thickBot="1">
      <c r="A45" s="41">
        <v>40</v>
      </c>
      <c r="B45" s="95"/>
      <c r="C45" s="104"/>
      <c r="D45" s="104"/>
      <c r="E45" s="105"/>
      <c r="F45" s="106"/>
    </row>
    <row r="46" spans="1:6" ht="24.75" customHeight="1">
      <c r="A46" s="41">
        <v>41</v>
      </c>
      <c r="B46" s="96"/>
      <c r="C46" s="107"/>
      <c r="D46" s="107"/>
      <c r="E46" s="108"/>
      <c r="F46" s="100"/>
    </row>
    <row r="47" spans="1:6" ht="24.75" customHeight="1">
      <c r="A47" s="41">
        <v>42</v>
      </c>
      <c r="B47" s="94"/>
      <c r="C47" s="101"/>
      <c r="D47" s="101"/>
      <c r="E47" s="102"/>
      <c r="F47" s="103"/>
    </row>
    <row r="48" spans="1:6" ht="24.75" customHeight="1">
      <c r="A48" s="41">
        <v>43</v>
      </c>
      <c r="B48" s="94"/>
      <c r="C48" s="101"/>
      <c r="D48" s="101"/>
      <c r="E48" s="102"/>
      <c r="F48" s="103"/>
    </row>
    <row r="49" spans="1:6" ht="24.75" customHeight="1" thickBot="1">
      <c r="A49" s="41">
        <v>44</v>
      </c>
      <c r="B49" s="95"/>
      <c r="C49" s="104"/>
      <c r="D49" s="104"/>
      <c r="E49" s="105"/>
      <c r="F49" s="106"/>
    </row>
    <row r="50" spans="1:6" ht="24.75" customHeight="1">
      <c r="A50" s="41">
        <v>45</v>
      </c>
      <c r="B50" s="96"/>
      <c r="C50" s="107"/>
      <c r="D50" s="107"/>
      <c r="E50" s="108"/>
      <c r="F50" s="100"/>
    </row>
    <row r="51" spans="1:6" ht="24.75" customHeight="1">
      <c r="A51" s="41">
        <v>46</v>
      </c>
      <c r="B51" s="94"/>
      <c r="C51" s="101"/>
      <c r="D51" s="101"/>
      <c r="E51" s="102"/>
      <c r="F51" s="103"/>
    </row>
    <row r="52" spans="1:6" ht="24.75" customHeight="1">
      <c r="A52" s="41">
        <v>47</v>
      </c>
      <c r="B52" s="94"/>
      <c r="C52" s="101"/>
      <c r="D52" s="101"/>
      <c r="E52" s="102"/>
      <c r="F52" s="103"/>
    </row>
    <row r="53" spans="1:6" ht="24.75" customHeight="1" thickBot="1">
      <c r="A53" s="41">
        <v>48</v>
      </c>
      <c r="B53" s="95"/>
      <c r="C53" s="104"/>
      <c r="D53" s="104"/>
      <c r="E53" s="105"/>
      <c r="F53" s="106"/>
    </row>
    <row r="54" spans="1:6" ht="24.75" customHeight="1">
      <c r="A54" s="41">
        <v>49</v>
      </c>
      <c r="B54" s="96"/>
      <c r="C54" s="107"/>
      <c r="D54" s="107"/>
      <c r="E54" s="108"/>
      <c r="F54" s="100"/>
    </row>
    <row r="55" spans="1:6" ht="24.75" customHeight="1">
      <c r="A55" s="41">
        <v>50</v>
      </c>
      <c r="B55" s="94"/>
      <c r="C55" s="101"/>
      <c r="D55" s="101"/>
      <c r="E55" s="102"/>
      <c r="F55" s="103"/>
    </row>
    <row r="56" spans="1:6" ht="24.75" customHeight="1">
      <c r="A56" s="41">
        <v>51</v>
      </c>
      <c r="B56" s="94"/>
      <c r="C56" s="101"/>
      <c r="D56" s="101"/>
      <c r="E56" s="102"/>
      <c r="F56" s="103"/>
    </row>
    <row r="57" spans="1:6" ht="24.75" customHeight="1" thickBot="1">
      <c r="A57" s="41">
        <v>52</v>
      </c>
      <c r="B57" s="95"/>
      <c r="C57" s="104"/>
      <c r="D57" s="104"/>
      <c r="E57" s="105"/>
      <c r="F57" s="106"/>
    </row>
    <row r="58" spans="1:6" ht="24.75" customHeight="1">
      <c r="A58" s="41">
        <v>53</v>
      </c>
      <c r="B58" s="96"/>
      <c r="C58" s="107"/>
      <c r="D58" s="107"/>
      <c r="E58" s="108"/>
      <c r="F58" s="100"/>
    </row>
    <row r="59" spans="1:6" ht="24.75" customHeight="1">
      <c r="A59" s="41">
        <v>54</v>
      </c>
      <c r="B59" s="94"/>
      <c r="C59" s="101"/>
      <c r="D59" s="101"/>
      <c r="E59" s="102"/>
      <c r="F59" s="103"/>
    </row>
    <row r="60" spans="1:6" ht="24.75" customHeight="1">
      <c r="A60" s="41">
        <v>55</v>
      </c>
      <c r="B60" s="94"/>
      <c r="C60" s="101"/>
      <c r="D60" s="101"/>
      <c r="E60" s="102"/>
      <c r="F60" s="103"/>
    </row>
    <row r="61" spans="1:6" ht="24.75" customHeight="1" thickBot="1">
      <c r="A61" s="41">
        <v>56</v>
      </c>
      <c r="B61" s="95"/>
      <c r="C61" s="104"/>
      <c r="D61" s="104"/>
      <c r="E61" s="105"/>
      <c r="F61" s="106"/>
    </row>
    <row r="62" spans="1:6" ht="24.75" customHeight="1">
      <c r="A62" s="41">
        <v>57</v>
      </c>
      <c r="B62" s="96"/>
      <c r="C62" s="107"/>
      <c r="D62" s="107"/>
      <c r="E62" s="108"/>
      <c r="F62" s="100"/>
    </row>
    <row r="63" spans="1:6" ht="24.75" customHeight="1">
      <c r="A63" s="41">
        <v>58</v>
      </c>
      <c r="B63" s="94"/>
      <c r="C63" s="101"/>
      <c r="D63" s="101"/>
      <c r="E63" s="102"/>
      <c r="F63" s="103"/>
    </row>
    <row r="64" spans="1:6" ht="24.75" customHeight="1">
      <c r="A64" s="41">
        <v>59</v>
      </c>
      <c r="B64" s="94"/>
      <c r="C64" s="101"/>
      <c r="D64" s="101"/>
      <c r="E64" s="102"/>
      <c r="F64" s="103"/>
    </row>
    <row r="65" spans="1:6" ht="24.75" customHeight="1" thickBot="1">
      <c r="A65" s="41">
        <v>60</v>
      </c>
      <c r="B65" s="95"/>
      <c r="C65" s="104"/>
      <c r="D65" s="104"/>
      <c r="E65" s="105"/>
      <c r="F65" s="106"/>
    </row>
    <row r="66" spans="1:6" ht="24.75" customHeight="1">
      <c r="A66" s="41">
        <v>61</v>
      </c>
      <c r="B66" s="97"/>
      <c r="C66" s="109"/>
      <c r="D66" s="109"/>
      <c r="E66" s="110"/>
      <c r="F66" s="111"/>
    </row>
    <row r="67" spans="1:6" ht="24.75" customHeight="1">
      <c r="A67" s="41">
        <v>62</v>
      </c>
      <c r="B67" s="94"/>
      <c r="C67" s="101"/>
      <c r="D67" s="101"/>
      <c r="E67" s="102"/>
      <c r="F67" s="103"/>
    </row>
    <row r="68" spans="1:6" ht="24.75" customHeight="1">
      <c r="A68" s="41">
        <v>63</v>
      </c>
      <c r="B68" s="94"/>
      <c r="C68" s="101"/>
      <c r="D68" s="101"/>
      <c r="E68" s="102"/>
      <c r="F68" s="103"/>
    </row>
    <row r="69" spans="1:6" ht="24.75" customHeight="1" thickBot="1">
      <c r="A69" s="41">
        <v>64</v>
      </c>
      <c r="B69" s="95"/>
      <c r="C69" s="104"/>
      <c r="D69" s="104"/>
      <c r="E69" s="105"/>
      <c r="F69" s="106"/>
    </row>
    <row r="70" spans="1:6" ht="24.75" customHeight="1">
      <c r="A70" s="41">
        <v>65</v>
      </c>
      <c r="B70" s="96"/>
      <c r="C70" s="107"/>
      <c r="D70" s="107"/>
      <c r="E70" s="108"/>
      <c r="F70" s="100"/>
    </row>
    <row r="71" spans="1:6" ht="24.75" customHeight="1">
      <c r="A71" s="41">
        <v>66</v>
      </c>
      <c r="B71" s="94"/>
      <c r="C71" s="101"/>
      <c r="D71" s="101"/>
      <c r="E71" s="102"/>
      <c r="F71" s="103"/>
    </row>
    <row r="72" spans="1:6" ht="24.75" customHeight="1">
      <c r="A72" s="41">
        <v>67</v>
      </c>
      <c r="B72" s="94"/>
      <c r="C72" s="101"/>
      <c r="D72" s="101"/>
      <c r="E72" s="102"/>
      <c r="F72" s="103"/>
    </row>
    <row r="73" spans="1:6" ht="24.75" customHeight="1" thickBot="1">
      <c r="A73" s="41">
        <v>68</v>
      </c>
      <c r="B73" s="95"/>
      <c r="C73" s="104"/>
      <c r="D73" s="104"/>
      <c r="E73" s="105"/>
      <c r="F73" s="106"/>
    </row>
    <row r="74" spans="1:6" ht="24.75" customHeight="1">
      <c r="A74" s="41">
        <v>69</v>
      </c>
      <c r="B74" s="96"/>
      <c r="C74" s="107"/>
      <c r="D74" s="107"/>
      <c r="E74" s="108"/>
      <c r="F74" s="100"/>
    </row>
    <row r="75" spans="1:6" ht="24.75" customHeight="1">
      <c r="A75" s="41">
        <v>70</v>
      </c>
      <c r="B75" s="94"/>
      <c r="C75" s="101"/>
      <c r="D75" s="101"/>
      <c r="E75" s="102"/>
      <c r="F75" s="103"/>
    </row>
    <row r="76" spans="1:6" ht="24.75" customHeight="1">
      <c r="A76" s="41">
        <v>71</v>
      </c>
      <c r="B76" s="94"/>
      <c r="C76" s="101"/>
      <c r="D76" s="101"/>
      <c r="E76" s="102"/>
      <c r="F76" s="103"/>
    </row>
    <row r="77" spans="1:6" ht="24.75" customHeight="1" thickBot="1">
      <c r="A77" s="41">
        <v>72</v>
      </c>
      <c r="B77" s="95"/>
      <c r="C77" s="104"/>
      <c r="D77" s="104"/>
      <c r="E77" s="105"/>
      <c r="F77" s="106"/>
    </row>
    <row r="78" spans="1:6" ht="24.75" customHeight="1">
      <c r="A78" s="41">
        <v>73</v>
      </c>
      <c r="B78" s="96"/>
      <c r="C78" s="107"/>
      <c r="D78" s="107"/>
      <c r="E78" s="108"/>
      <c r="F78" s="100"/>
    </row>
    <row r="79" spans="1:6" ht="24.75" customHeight="1">
      <c r="A79" s="41">
        <v>74</v>
      </c>
      <c r="B79" s="94"/>
      <c r="C79" s="101"/>
      <c r="D79" s="101"/>
      <c r="E79" s="102"/>
      <c r="F79" s="103"/>
    </row>
    <row r="80" spans="1:6" ht="24.75" customHeight="1">
      <c r="A80" s="41">
        <v>75</v>
      </c>
      <c r="B80" s="94"/>
      <c r="C80" s="101"/>
      <c r="D80" s="101"/>
      <c r="E80" s="102"/>
      <c r="F80" s="103"/>
    </row>
    <row r="81" spans="1:6" ht="24.75" customHeight="1">
      <c r="A81" s="41">
        <v>76</v>
      </c>
      <c r="B81" s="94"/>
      <c r="C81" s="101"/>
      <c r="D81" s="101"/>
      <c r="E81" s="102"/>
      <c r="F81" s="103"/>
    </row>
    <row r="82" spans="1:6" ht="24.75" customHeight="1">
      <c r="A82" s="41">
        <v>77</v>
      </c>
      <c r="B82" s="94"/>
      <c r="C82" s="101"/>
      <c r="D82" s="101"/>
      <c r="E82" s="102"/>
      <c r="F82" s="103"/>
    </row>
    <row r="83" spans="1:6" ht="24.75" customHeight="1">
      <c r="A83" s="41">
        <v>78</v>
      </c>
      <c r="B83" s="94"/>
      <c r="C83" s="101"/>
      <c r="D83" s="101"/>
      <c r="E83" s="102"/>
      <c r="F83" s="103"/>
    </row>
    <row r="84" spans="1:6" ht="18" customHeight="1">
      <c r="A84" s="41">
        <v>79</v>
      </c>
      <c r="B84" s="94"/>
      <c r="C84" s="101"/>
      <c r="D84" s="101"/>
      <c r="E84" s="102"/>
      <c r="F84" s="103"/>
    </row>
    <row r="85" spans="1:6" ht="18" customHeight="1" thickBot="1">
      <c r="A85" s="41"/>
      <c r="B85" s="45"/>
      <c r="C85" s="104"/>
      <c r="D85" s="104"/>
      <c r="E85" s="105"/>
      <c r="F85" s="106"/>
    </row>
    <row r="86" spans="1:6" ht="18" customHeight="1">
      <c r="A86" s="41"/>
      <c r="B86" s="48"/>
      <c r="C86" s="49"/>
      <c r="D86" s="49"/>
      <c r="E86" s="50"/>
      <c r="F86" s="78"/>
    </row>
    <row r="87" spans="1:6" ht="18" customHeight="1">
      <c r="A87" s="41"/>
      <c r="B87" s="42"/>
      <c r="C87" s="43"/>
      <c r="D87" s="43"/>
      <c r="E87" s="44"/>
      <c r="F87" s="79"/>
    </row>
    <row r="88" spans="1:6" ht="18" customHeight="1">
      <c r="A88" s="41"/>
      <c r="B88" s="42"/>
      <c r="C88" s="43"/>
      <c r="D88" s="43"/>
      <c r="E88" s="44"/>
      <c r="F88" s="79"/>
    </row>
    <row r="89" spans="1:6" ht="18" customHeight="1" thickBot="1">
      <c r="A89" s="41"/>
      <c r="B89" s="45"/>
      <c r="C89" s="46"/>
      <c r="D89" s="46"/>
      <c r="E89" s="47"/>
      <c r="F89" s="80"/>
    </row>
    <row r="90" spans="1:6" ht="18" customHeight="1">
      <c r="A90" s="41"/>
      <c r="B90" s="48"/>
      <c r="C90" s="49"/>
      <c r="D90" s="49"/>
      <c r="E90" s="50"/>
      <c r="F90" s="78"/>
    </row>
    <row r="91" spans="1:6" ht="18" customHeight="1">
      <c r="A91" s="41"/>
      <c r="B91" s="42"/>
      <c r="C91" s="43"/>
      <c r="D91" s="43"/>
      <c r="E91" s="44"/>
      <c r="F91" s="79"/>
    </row>
    <row r="92" spans="1:6" ht="18" customHeight="1">
      <c r="A92" s="41"/>
      <c r="B92" s="42"/>
      <c r="C92" s="43"/>
      <c r="D92" s="43"/>
      <c r="E92" s="44"/>
      <c r="F92" s="79"/>
    </row>
    <row r="93" spans="1:6" ht="18" customHeight="1" thickBot="1">
      <c r="A93" s="41"/>
      <c r="B93" s="45"/>
      <c r="C93" s="46"/>
      <c r="D93" s="46"/>
      <c r="E93" s="47"/>
      <c r="F93" s="80"/>
    </row>
    <row r="94" spans="1:6" ht="18" customHeight="1">
      <c r="A94" s="41"/>
      <c r="B94" s="48"/>
      <c r="C94" s="49"/>
      <c r="D94" s="49"/>
      <c r="E94" s="50"/>
      <c r="F94" s="78"/>
    </row>
    <row r="95" spans="1:6" ht="18" customHeight="1">
      <c r="A95" s="41"/>
      <c r="B95" s="42"/>
      <c r="C95" s="43"/>
      <c r="D95" s="43"/>
      <c r="E95" s="44"/>
      <c r="F95" s="79"/>
    </row>
    <row r="96" spans="1:6" ht="18" customHeight="1">
      <c r="A96" s="41"/>
      <c r="B96" s="42"/>
      <c r="C96" s="43"/>
      <c r="D96" s="43"/>
      <c r="E96" s="44"/>
      <c r="F96" s="79"/>
    </row>
    <row r="97" spans="1:6" ht="18" customHeight="1" thickBot="1">
      <c r="A97" s="41"/>
      <c r="B97" s="45"/>
      <c r="C97" s="46"/>
      <c r="D97" s="46"/>
      <c r="E97" s="47"/>
      <c r="F97" s="80"/>
    </row>
    <row r="98" spans="1:6" ht="18" customHeight="1">
      <c r="A98" s="41"/>
      <c r="B98" s="48"/>
      <c r="C98" s="49"/>
      <c r="D98" s="49"/>
      <c r="E98" s="50"/>
      <c r="F98" s="78"/>
    </row>
    <row r="99" spans="1:6" ht="18" customHeight="1">
      <c r="A99" s="41"/>
      <c r="B99" s="42"/>
      <c r="C99" s="43"/>
      <c r="D99" s="43"/>
      <c r="E99" s="44"/>
      <c r="F99" s="79"/>
    </row>
    <row r="100" spans="1:6" ht="18" customHeight="1">
      <c r="A100" s="41"/>
      <c r="B100" s="42"/>
      <c r="C100" s="43"/>
      <c r="D100" s="43"/>
      <c r="E100" s="44"/>
      <c r="F100" s="79"/>
    </row>
    <row r="101" spans="1:6" ht="18" customHeight="1" thickBot="1">
      <c r="A101" s="41"/>
      <c r="B101" s="45"/>
      <c r="C101" s="46"/>
      <c r="D101" s="46"/>
      <c r="E101" s="47"/>
      <c r="F101" s="80"/>
    </row>
    <row r="102" spans="1:6" ht="18" customHeight="1">
      <c r="A102" s="51"/>
      <c r="B102" s="48"/>
      <c r="C102" s="49"/>
      <c r="D102" s="49"/>
      <c r="E102" s="50"/>
      <c r="F102" s="78"/>
    </row>
    <row r="103" spans="1:6" ht="18" customHeight="1">
      <c r="A103" s="41"/>
      <c r="B103" s="42"/>
      <c r="C103" s="43"/>
      <c r="D103" s="43"/>
      <c r="E103" s="44"/>
      <c r="F103" s="79"/>
    </row>
    <row r="104" spans="1:6" ht="18" customHeight="1">
      <c r="A104" s="41"/>
      <c r="B104" s="42"/>
      <c r="C104" s="43"/>
      <c r="D104" s="43"/>
      <c r="E104" s="44"/>
      <c r="F104" s="79"/>
    </row>
    <row r="105" spans="1:6" ht="18" customHeight="1" thickBot="1">
      <c r="A105" s="52"/>
      <c r="B105" s="45"/>
      <c r="C105" s="46"/>
      <c r="D105" s="46"/>
      <c r="E105" s="47"/>
      <c r="F105" s="80"/>
    </row>
    <row r="106" spans="1:6" ht="18" customHeight="1">
      <c r="A106" s="51"/>
      <c r="B106" s="48"/>
      <c r="C106" s="49"/>
      <c r="D106" s="49"/>
      <c r="E106" s="50"/>
      <c r="F106" s="78"/>
    </row>
    <row r="107" spans="1:6" ht="18" customHeight="1">
      <c r="A107" s="41"/>
      <c r="B107" s="42"/>
      <c r="C107" s="43"/>
      <c r="D107" s="43"/>
      <c r="E107" s="44"/>
      <c r="F107" s="79"/>
    </row>
    <row r="108" spans="1:6" ht="18" customHeight="1">
      <c r="A108" s="41"/>
      <c r="B108" s="42"/>
      <c r="C108" s="43"/>
      <c r="D108" s="43"/>
      <c r="E108" s="44"/>
      <c r="F108" s="79"/>
    </row>
    <row r="109" spans="1:6" ht="18" customHeight="1" thickBot="1">
      <c r="A109" s="52"/>
      <c r="B109" s="45"/>
      <c r="C109" s="46"/>
      <c r="D109" s="46"/>
      <c r="E109" s="47"/>
      <c r="F109" s="80"/>
    </row>
    <row r="110" spans="1:6" ht="18" customHeight="1">
      <c r="A110" s="51"/>
      <c r="B110" s="48"/>
      <c r="C110" s="49"/>
      <c r="D110" s="49"/>
      <c r="E110" s="50"/>
      <c r="F110" s="78"/>
    </row>
    <row r="111" spans="1:6" ht="18" customHeight="1">
      <c r="A111" s="41"/>
      <c r="B111" s="42"/>
      <c r="C111" s="43"/>
      <c r="D111" s="43"/>
      <c r="E111" s="44"/>
      <c r="F111" s="79"/>
    </row>
    <row r="112" spans="1:6" ht="18" customHeight="1">
      <c r="A112" s="41"/>
      <c r="B112" s="42"/>
      <c r="C112" s="43"/>
      <c r="D112" s="43"/>
      <c r="E112" s="44"/>
      <c r="F112" s="79"/>
    </row>
    <row r="113" spans="1:6" ht="18" customHeight="1" thickBot="1">
      <c r="A113" s="52"/>
      <c r="B113" s="45"/>
      <c r="C113" s="46"/>
      <c r="D113" s="46"/>
      <c r="E113" s="47"/>
      <c r="F113" s="80"/>
    </row>
    <row r="114" spans="1:6" ht="18" customHeight="1">
      <c r="A114" s="51"/>
      <c r="B114" s="48"/>
      <c r="C114" s="49"/>
      <c r="D114" s="49"/>
      <c r="E114" s="50"/>
      <c r="F114" s="78"/>
    </row>
    <row r="115" spans="1:6" ht="18" customHeight="1">
      <c r="A115" s="41"/>
      <c r="B115" s="42"/>
      <c r="C115" s="43"/>
      <c r="D115" s="43"/>
      <c r="E115" s="44"/>
      <c r="F115" s="79"/>
    </row>
    <row r="116" spans="1:6" ht="18" customHeight="1">
      <c r="A116" s="41"/>
      <c r="B116" s="42"/>
      <c r="C116" s="43"/>
      <c r="D116" s="43"/>
      <c r="E116" s="44"/>
      <c r="F116" s="79"/>
    </row>
    <row r="117" spans="1:6" ht="18" customHeight="1" thickBot="1">
      <c r="A117" s="52"/>
      <c r="B117" s="45"/>
      <c r="C117" s="46"/>
      <c r="D117" s="46"/>
      <c r="E117" s="47"/>
      <c r="F117" s="80"/>
    </row>
    <row r="118" spans="1:6" ht="18" customHeight="1">
      <c r="A118" s="51"/>
      <c r="B118" s="48"/>
      <c r="C118" s="49"/>
      <c r="D118" s="49"/>
      <c r="E118" s="50"/>
      <c r="F118" s="78"/>
    </row>
    <row r="119" spans="1:6" ht="18" customHeight="1">
      <c r="A119" s="41"/>
      <c r="B119" s="42"/>
      <c r="C119" s="43"/>
      <c r="D119" s="43"/>
      <c r="E119" s="44"/>
      <c r="F119" s="79"/>
    </row>
    <row r="120" spans="1:6" ht="18" customHeight="1">
      <c r="A120" s="41"/>
      <c r="B120" s="42"/>
      <c r="C120" s="43"/>
      <c r="D120" s="43"/>
      <c r="E120" s="44"/>
      <c r="F120" s="79"/>
    </row>
    <row r="121" spans="1:6" ht="18" customHeight="1" thickBot="1">
      <c r="A121" s="52">
        <v>116</v>
      </c>
      <c r="B121" s="45"/>
      <c r="C121" s="46"/>
      <c r="D121" s="46"/>
      <c r="E121" s="47"/>
      <c r="F121" s="80"/>
    </row>
    <row r="122" spans="1:6" ht="18" customHeight="1">
      <c r="A122" s="51">
        <v>117</v>
      </c>
      <c r="B122" s="48"/>
      <c r="C122" s="49"/>
      <c r="D122" s="49"/>
      <c r="E122" s="50"/>
      <c r="F122" s="78"/>
    </row>
    <row r="123" spans="1:6" ht="18" customHeight="1">
      <c r="A123" s="41">
        <v>118</v>
      </c>
      <c r="B123" s="42"/>
      <c r="C123" s="43"/>
      <c r="D123" s="43"/>
      <c r="E123" s="44"/>
      <c r="F123" s="79"/>
    </row>
    <row r="124" spans="1:6" ht="18" customHeight="1">
      <c r="A124" s="41">
        <v>119</v>
      </c>
      <c r="B124" s="42"/>
      <c r="C124" s="43"/>
      <c r="D124" s="43"/>
      <c r="E124" s="44"/>
      <c r="F124" s="79"/>
    </row>
    <row r="125" spans="1:6" ht="18" customHeight="1" thickBot="1">
      <c r="A125" s="52">
        <v>120</v>
      </c>
      <c r="B125" s="45"/>
      <c r="C125" s="46"/>
      <c r="D125" s="46"/>
      <c r="E125" s="47"/>
      <c r="F125" s="80"/>
    </row>
    <row r="126" spans="1:6" ht="18" customHeight="1">
      <c r="A126" s="51">
        <v>121</v>
      </c>
      <c r="B126" s="48"/>
      <c r="C126" s="49"/>
      <c r="D126" s="49"/>
      <c r="E126" s="50"/>
      <c r="F126" s="78"/>
    </row>
    <row r="127" spans="1:6" ht="18" customHeight="1">
      <c r="A127" s="41">
        <v>122</v>
      </c>
      <c r="B127" s="42"/>
      <c r="C127" s="43"/>
      <c r="D127" s="43"/>
      <c r="E127" s="44"/>
      <c r="F127" s="79"/>
    </row>
    <row r="128" spans="1:6" ht="18" customHeight="1">
      <c r="A128" s="41">
        <v>123</v>
      </c>
      <c r="B128" s="42"/>
      <c r="C128" s="43"/>
      <c r="D128" s="43"/>
      <c r="E128" s="44"/>
      <c r="F128" s="79"/>
    </row>
    <row r="129" spans="1:6" ht="18" customHeight="1" thickBot="1">
      <c r="A129" s="52">
        <v>124</v>
      </c>
      <c r="B129" s="45"/>
      <c r="C129" s="46"/>
      <c r="D129" s="46"/>
      <c r="E129" s="47"/>
      <c r="F129" s="80"/>
    </row>
    <row r="130" spans="1:6" ht="18" customHeight="1">
      <c r="A130" s="51">
        <v>125</v>
      </c>
      <c r="B130" s="48"/>
      <c r="C130" s="49"/>
      <c r="D130" s="49"/>
      <c r="E130" s="50"/>
      <c r="F130" s="78"/>
    </row>
    <row r="131" spans="1:6" ht="18" customHeight="1">
      <c r="A131" s="41">
        <v>126</v>
      </c>
      <c r="B131" s="42"/>
      <c r="C131" s="43"/>
      <c r="D131" s="43"/>
      <c r="E131" s="44"/>
      <c r="F131" s="79"/>
    </row>
    <row r="132" spans="1:6" ht="18" customHeight="1">
      <c r="A132" s="41">
        <v>127</v>
      </c>
      <c r="B132" s="42"/>
      <c r="C132" s="43"/>
      <c r="D132" s="43"/>
      <c r="E132" s="44"/>
      <c r="F132" s="79"/>
    </row>
    <row r="133" spans="1:6" ht="18" customHeight="1" thickBot="1">
      <c r="A133" s="52">
        <v>128</v>
      </c>
      <c r="B133" s="45"/>
      <c r="C133" s="46"/>
      <c r="D133" s="46"/>
      <c r="E133" s="47"/>
      <c r="F133" s="80"/>
    </row>
    <row r="134" spans="1:6" ht="18" customHeight="1">
      <c r="A134" s="51">
        <v>129</v>
      </c>
      <c r="B134" s="48"/>
      <c r="C134" s="49"/>
      <c r="D134" s="49"/>
      <c r="E134" s="50"/>
      <c r="F134" s="78"/>
    </row>
    <row r="135" spans="1:6" ht="18" customHeight="1">
      <c r="A135" s="41">
        <v>130</v>
      </c>
      <c r="B135" s="42"/>
      <c r="C135" s="43"/>
      <c r="D135" s="43"/>
      <c r="E135" s="44"/>
      <c r="F135" s="79"/>
    </row>
    <row r="136" spans="1:6" ht="18" customHeight="1">
      <c r="A136" s="41">
        <v>131</v>
      </c>
      <c r="B136" s="42"/>
      <c r="C136" s="43"/>
      <c r="D136" s="43"/>
      <c r="E136" s="44"/>
      <c r="F136" s="79"/>
    </row>
    <row r="137" spans="1:6" ht="18" customHeight="1" thickBot="1">
      <c r="A137" s="52">
        <v>132</v>
      </c>
      <c r="B137" s="45"/>
      <c r="C137" s="46"/>
      <c r="D137" s="46"/>
      <c r="E137" s="47"/>
      <c r="F137" s="80"/>
    </row>
    <row r="138" spans="1:6" ht="18" customHeight="1">
      <c r="A138" s="51">
        <v>133</v>
      </c>
      <c r="B138" s="48"/>
      <c r="C138" s="49"/>
      <c r="D138" s="49"/>
      <c r="E138" s="50"/>
      <c r="F138" s="78"/>
    </row>
    <row r="139" spans="1:6" ht="18" customHeight="1">
      <c r="A139" s="41">
        <v>134</v>
      </c>
      <c r="B139" s="42"/>
      <c r="C139" s="43"/>
      <c r="D139" s="43"/>
      <c r="E139" s="44"/>
      <c r="F139" s="79"/>
    </row>
    <row r="140" spans="1:6" ht="18" customHeight="1">
      <c r="A140" s="41">
        <v>135</v>
      </c>
      <c r="B140" s="42"/>
      <c r="C140" s="43"/>
      <c r="D140" s="43"/>
      <c r="E140" s="44"/>
      <c r="F140" s="79"/>
    </row>
    <row r="141" spans="1:6" ht="18" customHeight="1" thickBot="1">
      <c r="A141" s="52">
        <v>136</v>
      </c>
      <c r="B141" s="45"/>
      <c r="C141" s="46"/>
      <c r="D141" s="46"/>
      <c r="E141" s="47"/>
      <c r="F141" s="80"/>
    </row>
    <row r="142" spans="1:6" ht="18" customHeight="1">
      <c r="A142" s="51">
        <v>137</v>
      </c>
      <c r="B142" s="48"/>
      <c r="C142" s="49"/>
      <c r="D142" s="49"/>
      <c r="E142" s="50"/>
      <c r="F142" s="78"/>
    </row>
    <row r="143" spans="1:6" ht="18" customHeight="1">
      <c r="A143" s="41">
        <v>138</v>
      </c>
      <c r="B143" s="42"/>
      <c r="C143" s="43"/>
      <c r="D143" s="43"/>
      <c r="E143" s="44"/>
      <c r="F143" s="79"/>
    </row>
    <row r="144" spans="1:6" ht="18" customHeight="1">
      <c r="A144" s="41">
        <v>139</v>
      </c>
      <c r="B144" s="42"/>
      <c r="C144" s="43"/>
      <c r="D144" s="43"/>
      <c r="E144" s="44"/>
      <c r="F144" s="79"/>
    </row>
    <row r="145" spans="1:6" ht="18" customHeight="1" thickBot="1">
      <c r="A145" s="52">
        <v>140</v>
      </c>
      <c r="B145" s="45"/>
      <c r="C145" s="46"/>
      <c r="D145" s="46"/>
      <c r="E145" s="47"/>
      <c r="F145" s="80"/>
    </row>
    <row r="146" spans="1:6" ht="18" customHeight="1">
      <c r="A146" s="51">
        <v>141</v>
      </c>
      <c r="B146" s="48"/>
      <c r="C146" s="49"/>
      <c r="D146" s="49"/>
      <c r="E146" s="50"/>
      <c r="F146" s="78"/>
    </row>
    <row r="147" spans="1:6" ht="18" customHeight="1">
      <c r="A147" s="41">
        <v>142</v>
      </c>
      <c r="B147" s="42"/>
      <c r="C147" s="43"/>
      <c r="D147" s="43"/>
      <c r="E147" s="44"/>
      <c r="F147" s="79"/>
    </row>
    <row r="148" spans="1:6" ht="18" customHeight="1">
      <c r="A148" s="41">
        <v>143</v>
      </c>
      <c r="B148" s="42"/>
      <c r="C148" s="43"/>
      <c r="D148" s="43"/>
      <c r="E148" s="44"/>
      <c r="F148" s="79"/>
    </row>
    <row r="149" spans="1:6" ht="18" customHeight="1" thickBot="1">
      <c r="A149" s="52">
        <v>144</v>
      </c>
      <c r="B149" s="45"/>
      <c r="C149" s="46"/>
      <c r="D149" s="46"/>
      <c r="E149" s="47"/>
      <c r="F149" s="80"/>
    </row>
    <row r="150" spans="1:6" ht="18" customHeight="1">
      <c r="A150" s="51">
        <v>145</v>
      </c>
      <c r="B150" s="48"/>
      <c r="C150" s="49"/>
      <c r="D150" s="49"/>
      <c r="E150" s="50"/>
      <c r="F150" s="78"/>
    </row>
    <row r="151" spans="1:6" ht="18" customHeight="1">
      <c r="A151" s="41">
        <v>146</v>
      </c>
      <c r="B151" s="42"/>
      <c r="C151" s="43"/>
      <c r="D151" s="43"/>
      <c r="E151" s="44"/>
      <c r="F151" s="79"/>
    </row>
    <row r="152" spans="1:6" ht="18" customHeight="1">
      <c r="A152" s="41">
        <v>147</v>
      </c>
      <c r="B152" s="42"/>
      <c r="C152" s="43"/>
      <c r="D152" s="43"/>
      <c r="E152" s="44"/>
      <c r="F152" s="79"/>
    </row>
    <row r="153" spans="1:6" ht="18" customHeight="1" thickBot="1">
      <c r="A153" s="52">
        <v>148</v>
      </c>
      <c r="B153" s="45"/>
      <c r="C153" s="46"/>
      <c r="D153" s="46"/>
      <c r="E153" s="47"/>
      <c r="F153" s="80"/>
    </row>
    <row r="154" spans="1:6" ht="18" customHeight="1">
      <c r="A154" s="51">
        <v>149</v>
      </c>
      <c r="B154" s="48"/>
      <c r="C154" s="49"/>
      <c r="D154" s="49"/>
      <c r="E154" s="50"/>
      <c r="F154" s="78"/>
    </row>
    <row r="155" spans="1:6" ht="18" customHeight="1">
      <c r="A155" s="41">
        <v>150</v>
      </c>
      <c r="B155" s="42"/>
      <c r="C155" s="43"/>
      <c r="D155" s="43"/>
      <c r="E155" s="44"/>
      <c r="F155" s="79"/>
    </row>
    <row r="156" spans="1:6" ht="18" customHeight="1">
      <c r="A156" s="41">
        <v>151</v>
      </c>
      <c r="B156" s="42"/>
      <c r="C156" s="43"/>
      <c r="D156" s="43"/>
      <c r="E156" s="44"/>
      <c r="F156" s="79"/>
    </row>
    <row r="157" spans="1:6" ht="18" customHeight="1" thickBot="1">
      <c r="A157" s="52">
        <v>152</v>
      </c>
      <c r="B157" s="45"/>
      <c r="C157" s="46"/>
      <c r="D157" s="46"/>
      <c r="E157" s="47"/>
      <c r="F157" s="80"/>
    </row>
    <row r="158" spans="1:6" ht="18" customHeight="1">
      <c r="A158" s="51">
        <v>153</v>
      </c>
      <c r="B158" s="48"/>
      <c r="C158" s="49"/>
      <c r="D158" s="49"/>
      <c r="E158" s="50"/>
      <c r="F158" s="78"/>
    </row>
    <row r="159" spans="1:6" ht="18" customHeight="1">
      <c r="A159" s="41">
        <v>154</v>
      </c>
      <c r="B159" s="42"/>
      <c r="C159" s="43"/>
      <c r="D159" s="43"/>
      <c r="E159" s="44"/>
      <c r="F159" s="79"/>
    </row>
    <row r="160" spans="1:6" ht="18" customHeight="1">
      <c r="A160" s="41">
        <v>155</v>
      </c>
      <c r="B160" s="42"/>
      <c r="C160" s="43"/>
      <c r="D160" s="43"/>
      <c r="E160" s="44"/>
      <c r="F160" s="79"/>
    </row>
    <row r="161" spans="1:6" ht="18" customHeight="1" thickBot="1">
      <c r="A161" s="52">
        <v>156</v>
      </c>
      <c r="B161" s="45"/>
      <c r="C161" s="46"/>
      <c r="D161" s="46"/>
      <c r="E161" s="47"/>
      <c r="F161" s="80"/>
    </row>
    <row r="162" spans="1:6" ht="18" customHeight="1">
      <c r="A162" s="51">
        <v>157</v>
      </c>
      <c r="B162" s="48"/>
      <c r="C162" s="49"/>
      <c r="D162" s="49"/>
      <c r="E162" s="50"/>
      <c r="F162" s="78"/>
    </row>
    <row r="163" spans="1:6" ht="18" customHeight="1">
      <c r="A163" s="41">
        <v>158</v>
      </c>
      <c r="B163" s="42"/>
      <c r="C163" s="43"/>
      <c r="D163" s="43"/>
      <c r="E163" s="44"/>
      <c r="F163" s="79"/>
    </row>
    <row r="164" spans="1:6" ht="18" customHeight="1">
      <c r="A164" s="41">
        <v>159</v>
      </c>
      <c r="B164" s="42"/>
      <c r="C164" s="43"/>
      <c r="D164" s="43"/>
      <c r="E164" s="44"/>
      <c r="F164" s="79"/>
    </row>
    <row r="165" spans="1:6" ht="18" customHeight="1" thickBot="1">
      <c r="A165" s="52">
        <v>160</v>
      </c>
      <c r="B165" s="45"/>
      <c r="C165" s="46"/>
      <c r="D165" s="46"/>
      <c r="E165" s="47"/>
      <c r="F165" s="80"/>
    </row>
    <row r="166" spans="1:6" ht="18" customHeight="1">
      <c r="A166" s="51">
        <v>161</v>
      </c>
      <c r="B166" s="48"/>
      <c r="C166" s="49"/>
      <c r="D166" s="49"/>
      <c r="E166" s="50"/>
      <c r="F166" s="78"/>
    </row>
    <row r="167" spans="1:6" ht="18" customHeight="1">
      <c r="A167" s="41">
        <v>162</v>
      </c>
      <c r="B167" s="42"/>
      <c r="C167" s="43"/>
      <c r="D167" s="43"/>
      <c r="E167" s="44"/>
      <c r="F167" s="79"/>
    </row>
    <row r="168" spans="1:6" ht="18" customHeight="1">
      <c r="A168" s="41">
        <v>163</v>
      </c>
      <c r="B168" s="42"/>
      <c r="C168" s="43"/>
      <c r="D168" s="43"/>
      <c r="E168" s="44"/>
      <c r="F168" s="79"/>
    </row>
    <row r="169" spans="1:6" ht="18" customHeight="1" thickBot="1">
      <c r="A169" s="52">
        <v>164</v>
      </c>
      <c r="B169" s="45"/>
      <c r="C169" s="46"/>
      <c r="D169" s="46"/>
      <c r="E169" s="47"/>
      <c r="F169" s="80"/>
    </row>
    <row r="170" spans="1:6" ht="18" customHeight="1">
      <c r="A170" s="51">
        <v>165</v>
      </c>
      <c r="B170" s="48"/>
      <c r="C170" s="49"/>
      <c r="D170" s="49"/>
      <c r="E170" s="50"/>
      <c r="F170" s="78"/>
    </row>
    <row r="171" spans="1:6" ht="18" customHeight="1">
      <c r="A171" s="41">
        <v>166</v>
      </c>
      <c r="B171" s="42"/>
      <c r="C171" s="43"/>
      <c r="D171" s="43"/>
      <c r="E171" s="44"/>
      <c r="F171" s="79"/>
    </row>
    <row r="172" spans="1:6" ht="18" customHeight="1">
      <c r="A172" s="41">
        <v>167</v>
      </c>
      <c r="B172" s="42"/>
      <c r="C172" s="43"/>
      <c r="D172" s="43"/>
      <c r="E172" s="44"/>
      <c r="F172" s="79"/>
    </row>
    <row r="173" spans="1:6" ht="18" customHeight="1" thickBot="1">
      <c r="A173" s="52">
        <v>168</v>
      </c>
      <c r="B173" s="45"/>
      <c r="C173" s="46"/>
      <c r="D173" s="46"/>
      <c r="E173" s="47"/>
      <c r="F173" s="80"/>
    </row>
    <row r="174" spans="1:6" ht="18" customHeight="1">
      <c r="A174" s="51">
        <v>169</v>
      </c>
      <c r="B174" s="48"/>
      <c r="C174" s="49"/>
      <c r="D174" s="49"/>
      <c r="E174" s="50"/>
      <c r="F174" s="78"/>
    </row>
    <row r="175" spans="1:6" ht="18" customHeight="1">
      <c r="A175" s="41">
        <v>170</v>
      </c>
      <c r="B175" s="42"/>
      <c r="C175" s="43"/>
      <c r="D175" s="43"/>
      <c r="E175" s="44"/>
      <c r="F175" s="79"/>
    </row>
    <row r="176" spans="1:6" ht="18" customHeight="1">
      <c r="A176" s="41">
        <v>171</v>
      </c>
      <c r="B176" s="42"/>
      <c r="C176" s="43"/>
      <c r="D176" s="43"/>
      <c r="E176" s="44"/>
      <c r="F176" s="79"/>
    </row>
    <row r="177" spans="1:6" ht="18" customHeight="1" thickBot="1">
      <c r="A177" s="52">
        <v>172</v>
      </c>
      <c r="B177" s="45"/>
      <c r="C177" s="46"/>
      <c r="D177" s="46"/>
      <c r="E177" s="47"/>
      <c r="F177" s="80"/>
    </row>
    <row r="178" spans="1:6" ht="18" customHeight="1">
      <c r="A178" s="51">
        <v>173</v>
      </c>
      <c r="B178" s="48"/>
      <c r="C178" s="49"/>
      <c r="D178" s="49"/>
      <c r="E178" s="50"/>
      <c r="F178" s="78"/>
    </row>
    <row r="179" spans="1:6" ht="18" customHeight="1">
      <c r="A179" s="41">
        <v>174</v>
      </c>
      <c r="B179" s="42"/>
      <c r="C179" s="43"/>
      <c r="D179" s="43"/>
      <c r="E179" s="44"/>
      <c r="F179" s="79"/>
    </row>
    <row r="180" spans="1:6" ht="18" customHeight="1">
      <c r="A180" s="41">
        <v>175</v>
      </c>
      <c r="B180" s="42"/>
      <c r="C180" s="43"/>
      <c r="D180" s="43"/>
      <c r="E180" s="44"/>
      <c r="F180" s="79"/>
    </row>
    <row r="181" spans="1:6" ht="18" customHeight="1" thickBot="1">
      <c r="A181" s="52">
        <v>176</v>
      </c>
      <c r="B181" s="45"/>
      <c r="C181" s="46"/>
      <c r="D181" s="46"/>
      <c r="E181" s="47"/>
      <c r="F181" s="80"/>
    </row>
    <row r="182" spans="1:6" ht="18" customHeight="1">
      <c r="A182" s="51">
        <v>177</v>
      </c>
      <c r="B182" s="48"/>
      <c r="C182" s="49"/>
      <c r="D182" s="49"/>
      <c r="E182" s="50"/>
      <c r="F182" s="78"/>
    </row>
    <row r="183" spans="1:6" ht="18" customHeight="1">
      <c r="A183" s="41">
        <v>178</v>
      </c>
      <c r="B183" s="42"/>
      <c r="C183" s="43"/>
      <c r="D183" s="43"/>
      <c r="E183" s="44"/>
      <c r="F183" s="79"/>
    </row>
    <row r="184" spans="1:6" ht="18" customHeight="1">
      <c r="A184" s="41">
        <v>179</v>
      </c>
      <c r="B184" s="42"/>
      <c r="C184" s="43"/>
      <c r="D184" s="43"/>
      <c r="E184" s="44"/>
      <c r="F184" s="79"/>
    </row>
    <row r="185" spans="1:6" ht="18" customHeight="1" thickBot="1">
      <c r="A185" s="52">
        <v>180</v>
      </c>
      <c r="B185" s="45"/>
      <c r="C185" s="46"/>
      <c r="D185" s="46"/>
      <c r="E185" s="47"/>
      <c r="F185" s="80"/>
    </row>
    <row r="186" spans="1:6" ht="18" customHeight="1">
      <c r="A186" s="51">
        <v>181</v>
      </c>
      <c r="B186" s="48"/>
      <c r="C186" s="49"/>
      <c r="D186" s="49"/>
      <c r="E186" s="50"/>
      <c r="F186" s="78"/>
    </row>
    <row r="187" spans="1:6" ht="18" customHeight="1">
      <c r="A187" s="41">
        <v>182</v>
      </c>
      <c r="B187" s="42"/>
      <c r="C187" s="43"/>
      <c r="D187" s="43"/>
      <c r="E187" s="44"/>
      <c r="F187" s="79"/>
    </row>
    <row r="188" spans="1:6" ht="18" customHeight="1">
      <c r="A188" s="41">
        <v>183</v>
      </c>
      <c r="B188" s="42"/>
      <c r="C188" s="43"/>
      <c r="D188" s="43"/>
      <c r="E188" s="44"/>
      <c r="F188" s="79"/>
    </row>
    <row r="189" spans="1:6" ht="18" customHeight="1" thickBot="1">
      <c r="A189" s="52">
        <v>184</v>
      </c>
      <c r="B189" s="45"/>
      <c r="C189" s="46"/>
      <c r="D189" s="46"/>
      <c r="E189" s="47"/>
      <c r="F189" s="80"/>
    </row>
    <row r="190" spans="1:6" ht="18" customHeight="1">
      <c r="A190" s="51">
        <v>185</v>
      </c>
      <c r="B190" s="48"/>
      <c r="C190" s="49"/>
      <c r="D190" s="49"/>
      <c r="E190" s="50"/>
      <c r="F190" s="78"/>
    </row>
    <row r="191" spans="1:6" ht="18" customHeight="1">
      <c r="A191" s="41">
        <v>186</v>
      </c>
      <c r="B191" s="42"/>
      <c r="C191" s="43"/>
      <c r="D191" s="43"/>
      <c r="E191" s="44"/>
      <c r="F191" s="79"/>
    </row>
    <row r="192" spans="1:6" ht="18" customHeight="1">
      <c r="A192" s="41">
        <v>187</v>
      </c>
      <c r="B192" s="42"/>
      <c r="C192" s="43"/>
      <c r="D192" s="43"/>
      <c r="E192" s="44"/>
      <c r="F192" s="79"/>
    </row>
    <row r="193" spans="1:6" ht="18" customHeight="1">
      <c r="A193" s="41">
        <v>188</v>
      </c>
      <c r="B193" s="42"/>
      <c r="C193" s="43"/>
      <c r="D193" s="43"/>
      <c r="E193" s="42"/>
      <c r="F193" s="79"/>
    </row>
    <row r="194" spans="1:6" ht="18" customHeight="1">
      <c r="A194" s="41">
        <v>189</v>
      </c>
      <c r="B194" s="42"/>
      <c r="C194" s="43"/>
      <c r="D194" s="43"/>
      <c r="E194" s="42"/>
      <c r="F194" s="79"/>
    </row>
    <row r="195" spans="1:6" ht="18" customHeight="1">
      <c r="A195" s="41">
        <v>190</v>
      </c>
      <c r="B195" s="42"/>
      <c r="C195" s="43"/>
      <c r="D195" s="43"/>
      <c r="E195" s="42"/>
      <c r="F195" s="79"/>
    </row>
    <row r="196" spans="1:6" ht="18" customHeight="1">
      <c r="A196" s="41">
        <v>191</v>
      </c>
      <c r="B196" s="42"/>
      <c r="C196" s="43"/>
      <c r="D196" s="43"/>
      <c r="E196" s="42"/>
      <c r="F196" s="79"/>
    </row>
    <row r="197" spans="1:6" ht="18" customHeight="1">
      <c r="A197" s="41">
        <v>192</v>
      </c>
      <c r="B197" s="42"/>
      <c r="C197" s="43"/>
      <c r="D197" s="43"/>
      <c r="E197" s="42"/>
      <c r="F197" s="79"/>
    </row>
    <row r="198" spans="1:6" ht="18" customHeight="1">
      <c r="A198" s="41">
        <v>193</v>
      </c>
      <c r="B198" s="42"/>
      <c r="C198" s="43"/>
      <c r="D198" s="43"/>
      <c r="E198" s="42"/>
      <c r="F198" s="79"/>
    </row>
    <row r="199" spans="1:6" ht="18" customHeight="1">
      <c r="A199" s="41">
        <v>194</v>
      </c>
      <c r="B199" s="42"/>
      <c r="C199" s="43"/>
      <c r="D199" s="43"/>
      <c r="E199" s="42"/>
      <c r="F199" s="79"/>
    </row>
    <row r="200" spans="1:6" ht="18" customHeight="1">
      <c r="A200" s="41">
        <v>195</v>
      </c>
      <c r="B200" s="42"/>
      <c r="C200" s="43"/>
      <c r="D200" s="43"/>
      <c r="E200" s="42"/>
      <c r="F200" s="79"/>
    </row>
    <row r="201" spans="1:6" ht="18" customHeight="1">
      <c r="A201" s="41">
        <v>196</v>
      </c>
      <c r="B201" s="42"/>
      <c r="C201" s="43"/>
      <c r="D201" s="43"/>
      <c r="E201" s="42"/>
      <c r="F201" s="79"/>
    </row>
    <row r="202" spans="1:6" ht="18" customHeight="1">
      <c r="A202" s="41">
        <v>197</v>
      </c>
      <c r="B202" s="42"/>
      <c r="C202" s="43"/>
      <c r="D202" s="43"/>
      <c r="E202" s="42"/>
      <c r="F202" s="79"/>
    </row>
    <row r="203" spans="1:6" ht="18" customHeight="1">
      <c r="A203" s="41">
        <v>198</v>
      </c>
      <c r="B203" s="42"/>
      <c r="C203" s="43"/>
      <c r="D203" s="43"/>
      <c r="E203" s="42"/>
      <c r="F203" s="79"/>
    </row>
    <row r="204" spans="1:6" ht="18" customHeight="1">
      <c r="A204" s="41">
        <v>199</v>
      </c>
      <c r="B204" s="42"/>
      <c r="C204" s="43"/>
      <c r="D204" s="43"/>
      <c r="E204" s="42"/>
      <c r="F204" s="79"/>
    </row>
    <row r="205" spans="1:6" ht="18" customHeight="1">
      <c r="A205" s="41">
        <v>200</v>
      </c>
      <c r="B205" s="42"/>
      <c r="C205" s="43"/>
      <c r="D205" s="43"/>
      <c r="E205" s="42"/>
      <c r="F205" s="79"/>
    </row>
    <row r="206" spans="1:6" ht="18" customHeight="1">
      <c r="A206" s="41">
        <v>201</v>
      </c>
      <c r="B206" s="42"/>
      <c r="C206" s="43"/>
      <c r="D206" s="43"/>
      <c r="E206" s="42"/>
      <c r="F206" s="79"/>
    </row>
    <row r="207" spans="1:6" ht="18" customHeight="1">
      <c r="A207" s="41">
        <v>202</v>
      </c>
      <c r="B207" s="42"/>
      <c r="C207" s="43"/>
      <c r="D207" s="43"/>
      <c r="E207" s="42"/>
      <c r="F207" s="79"/>
    </row>
    <row r="208" spans="1:6" ht="18" customHeight="1">
      <c r="A208" s="41">
        <v>203</v>
      </c>
      <c r="B208" s="42"/>
      <c r="C208" s="43"/>
      <c r="D208" s="43"/>
      <c r="E208" s="42"/>
      <c r="F208" s="79"/>
    </row>
    <row r="209" spans="1:6" ht="18" customHeight="1">
      <c r="A209" s="41">
        <v>204</v>
      </c>
      <c r="B209" s="42"/>
      <c r="C209" s="43"/>
      <c r="D209" s="43"/>
      <c r="E209" s="42"/>
      <c r="F209" s="79"/>
    </row>
    <row r="210" spans="1:6" ht="18" customHeight="1">
      <c r="A210" s="41">
        <v>205</v>
      </c>
      <c r="B210" s="42"/>
      <c r="C210" s="43"/>
      <c r="D210" s="43"/>
      <c r="E210" s="42"/>
      <c r="F210" s="79"/>
    </row>
    <row r="211" spans="1:6" ht="18" customHeight="1">
      <c r="A211" s="41">
        <v>206</v>
      </c>
      <c r="B211" s="42"/>
      <c r="C211" s="43"/>
      <c r="D211" s="43"/>
      <c r="E211" s="42"/>
      <c r="F211" s="79"/>
    </row>
    <row r="212" spans="1:6" ht="18" customHeight="1">
      <c r="A212" s="41">
        <v>207</v>
      </c>
      <c r="B212" s="42"/>
      <c r="C212" s="43"/>
      <c r="D212" s="43"/>
      <c r="E212" s="42"/>
      <c r="F212" s="79"/>
    </row>
    <row r="213" spans="1:6" ht="18" customHeight="1">
      <c r="A213" s="41">
        <v>208</v>
      </c>
      <c r="B213" s="42"/>
      <c r="C213" s="43"/>
      <c r="D213" s="43"/>
      <c r="E213" s="42"/>
      <c r="F213" s="79"/>
    </row>
    <row r="214" spans="1:6" ht="18" customHeight="1">
      <c r="A214" s="41">
        <v>209</v>
      </c>
      <c r="B214" s="42"/>
      <c r="C214" s="43"/>
      <c r="D214" s="43"/>
      <c r="E214" s="42"/>
      <c r="F214" s="79"/>
    </row>
    <row r="215" spans="1:6" ht="18" customHeight="1">
      <c r="A215" s="41">
        <v>210</v>
      </c>
      <c r="B215" s="42"/>
      <c r="C215" s="43"/>
      <c r="D215" s="43"/>
      <c r="E215" s="42"/>
      <c r="F215" s="79"/>
    </row>
    <row r="216" spans="1:6" ht="18" customHeight="1">
      <c r="A216" s="41">
        <v>211</v>
      </c>
      <c r="B216" s="42"/>
      <c r="C216" s="43"/>
      <c r="D216" s="43"/>
      <c r="E216" s="42"/>
      <c r="F216" s="79"/>
    </row>
    <row r="217" spans="1:6" ht="18" customHeight="1">
      <c r="A217" s="41">
        <v>212</v>
      </c>
      <c r="B217" s="42"/>
      <c r="C217" s="43"/>
      <c r="D217" s="43"/>
      <c r="E217" s="42"/>
      <c r="F217" s="79"/>
    </row>
    <row r="218" spans="1:6" ht="18" customHeight="1">
      <c r="A218" s="41">
        <v>213</v>
      </c>
      <c r="B218" s="42"/>
      <c r="C218" s="43"/>
      <c r="D218" s="43"/>
      <c r="E218" s="42"/>
      <c r="F218" s="79"/>
    </row>
    <row r="219" spans="1:6" ht="18" customHeight="1">
      <c r="A219" s="41">
        <v>214</v>
      </c>
      <c r="B219" s="42"/>
      <c r="C219" s="43"/>
      <c r="D219" s="43"/>
      <c r="E219" s="42"/>
      <c r="F219" s="79"/>
    </row>
    <row r="220" spans="1:6" ht="18" customHeight="1">
      <c r="A220" s="41">
        <v>215</v>
      </c>
      <c r="B220" s="42"/>
      <c r="C220" s="43"/>
      <c r="D220" s="43"/>
      <c r="E220" s="42"/>
      <c r="F220" s="79"/>
    </row>
    <row r="221" spans="1:6" ht="18" customHeight="1">
      <c r="A221" s="41">
        <v>216</v>
      </c>
      <c r="B221" s="42"/>
      <c r="C221" s="43"/>
      <c r="D221" s="43"/>
      <c r="E221" s="42"/>
      <c r="F221" s="79"/>
    </row>
    <row r="222" spans="1:6" ht="18" customHeight="1">
      <c r="A222" s="41">
        <v>217</v>
      </c>
      <c r="B222" s="42"/>
      <c r="C222" s="43"/>
      <c r="D222" s="43"/>
      <c r="E222" s="42"/>
      <c r="F222" s="79"/>
    </row>
    <row r="223" spans="1:6" ht="18" customHeight="1">
      <c r="A223" s="41">
        <v>218</v>
      </c>
      <c r="B223" s="42"/>
      <c r="C223" s="43"/>
      <c r="D223" s="43"/>
      <c r="E223" s="42"/>
      <c r="F223" s="79"/>
    </row>
    <row r="224" spans="1:6" ht="18" customHeight="1">
      <c r="A224" s="41">
        <v>219</v>
      </c>
      <c r="B224" s="42"/>
      <c r="C224" s="43"/>
      <c r="D224" s="43"/>
      <c r="E224" s="42"/>
      <c r="F224" s="79"/>
    </row>
    <row r="225" spans="1:6" ht="18" customHeight="1">
      <c r="A225" s="41">
        <v>220</v>
      </c>
      <c r="B225" s="42"/>
      <c r="C225" s="43"/>
      <c r="D225" s="43"/>
      <c r="E225" s="42"/>
      <c r="F225" s="79"/>
    </row>
    <row r="226" spans="1:6" ht="18" customHeight="1">
      <c r="A226" s="41">
        <v>221</v>
      </c>
      <c r="B226" s="42"/>
      <c r="C226" s="43"/>
      <c r="D226" s="43"/>
      <c r="E226" s="42"/>
      <c r="F226" s="79"/>
    </row>
    <row r="227" spans="1:6" ht="18" customHeight="1">
      <c r="A227" s="41">
        <v>222</v>
      </c>
      <c r="B227" s="42"/>
      <c r="C227" s="43"/>
      <c r="D227" s="43"/>
      <c r="E227" s="42"/>
      <c r="F227" s="79"/>
    </row>
    <row r="228" spans="1:6" ht="18" customHeight="1">
      <c r="A228" s="41">
        <v>223</v>
      </c>
      <c r="B228" s="42"/>
      <c r="C228" s="43"/>
      <c r="D228" s="43"/>
      <c r="E228" s="42"/>
      <c r="F228" s="79"/>
    </row>
    <row r="229" spans="1:6" ht="18" customHeight="1">
      <c r="A229" s="41">
        <v>224</v>
      </c>
      <c r="B229" s="42"/>
      <c r="C229" s="43"/>
      <c r="D229" s="43"/>
      <c r="E229" s="42"/>
      <c r="F229" s="79"/>
    </row>
    <row r="230" spans="1:6" ht="18" customHeight="1">
      <c r="A230" s="41">
        <v>225</v>
      </c>
      <c r="B230" s="42"/>
      <c r="C230" s="43"/>
      <c r="D230" s="43"/>
      <c r="E230" s="42"/>
      <c r="F230" s="79"/>
    </row>
    <row r="231" spans="1:6" ht="18" customHeight="1">
      <c r="A231" s="41">
        <v>226</v>
      </c>
      <c r="B231" s="42"/>
      <c r="C231" s="43"/>
      <c r="D231" s="43"/>
      <c r="E231" s="42"/>
      <c r="F231" s="79"/>
    </row>
    <row r="232" spans="1:6" ht="18" customHeight="1">
      <c r="A232" s="41">
        <v>227</v>
      </c>
      <c r="B232" s="42"/>
      <c r="C232" s="43"/>
      <c r="D232" s="43"/>
      <c r="E232" s="42"/>
      <c r="F232" s="79"/>
    </row>
    <row r="233" spans="1:6" ht="18" customHeight="1">
      <c r="A233" s="41">
        <v>228</v>
      </c>
      <c r="B233" s="42"/>
      <c r="C233" s="43"/>
      <c r="D233" s="43"/>
      <c r="E233" s="42"/>
      <c r="F233" s="79"/>
    </row>
    <row r="234" spans="1:6" ht="18" customHeight="1">
      <c r="A234" s="41">
        <v>229</v>
      </c>
      <c r="B234" s="42"/>
      <c r="C234" s="43"/>
      <c r="D234" s="43"/>
      <c r="E234" s="42"/>
      <c r="F234" s="79"/>
    </row>
    <row r="235" spans="1:6" ht="18" customHeight="1">
      <c r="A235" s="41">
        <v>230</v>
      </c>
      <c r="B235" s="42"/>
      <c r="C235" s="43"/>
      <c r="D235" s="43"/>
      <c r="E235" s="42"/>
      <c r="F235" s="79"/>
    </row>
    <row r="236" spans="1:6" ht="18" customHeight="1">
      <c r="A236" s="41">
        <v>231</v>
      </c>
      <c r="B236" s="42"/>
      <c r="C236" s="43"/>
      <c r="D236" s="43"/>
      <c r="E236" s="42"/>
      <c r="F236" s="79"/>
    </row>
    <row r="237" spans="1:6" ht="18" customHeight="1">
      <c r="A237" s="41">
        <v>232</v>
      </c>
      <c r="B237" s="42"/>
      <c r="C237" s="43"/>
      <c r="D237" s="43"/>
      <c r="E237" s="42"/>
      <c r="F237" s="79"/>
    </row>
    <row r="238" spans="1:6" ht="18" customHeight="1">
      <c r="A238" s="41">
        <v>233</v>
      </c>
      <c r="B238" s="42"/>
      <c r="C238" s="43"/>
      <c r="D238" s="43"/>
      <c r="E238" s="42"/>
      <c r="F238" s="79"/>
    </row>
    <row r="239" spans="1:6" ht="18" customHeight="1">
      <c r="A239" s="41">
        <v>234</v>
      </c>
      <c r="B239" s="42"/>
      <c r="C239" s="43"/>
      <c r="D239" s="43"/>
      <c r="E239" s="42"/>
      <c r="F239" s="79"/>
    </row>
    <row r="240" spans="1:6" ht="18" customHeight="1">
      <c r="A240" s="41">
        <v>235</v>
      </c>
      <c r="B240" s="42"/>
      <c r="C240" s="43"/>
      <c r="D240" s="43"/>
      <c r="E240" s="42"/>
      <c r="F240" s="79"/>
    </row>
    <row r="241" spans="1:6" ht="18" customHeight="1">
      <c r="A241" s="41">
        <v>236</v>
      </c>
      <c r="B241" s="42"/>
      <c r="C241" s="43"/>
      <c r="D241" s="43"/>
      <c r="E241" s="42"/>
      <c r="F241" s="79"/>
    </row>
    <row r="242" spans="1:6" ht="18" customHeight="1">
      <c r="A242" s="41">
        <v>237</v>
      </c>
      <c r="B242" s="42"/>
      <c r="C242" s="43"/>
      <c r="D242" s="43"/>
      <c r="E242" s="42"/>
      <c r="F242" s="79"/>
    </row>
    <row r="243" spans="1:6" ht="18" customHeight="1">
      <c r="A243" s="41">
        <v>238</v>
      </c>
      <c r="B243" s="42"/>
      <c r="C243" s="43"/>
      <c r="D243" s="43"/>
      <c r="E243" s="42"/>
      <c r="F243" s="79"/>
    </row>
    <row r="244" spans="1:6" ht="18" customHeight="1">
      <c r="A244" s="41">
        <v>239</v>
      </c>
      <c r="B244" s="42"/>
      <c r="C244" s="43"/>
      <c r="D244" s="43"/>
      <c r="E244" s="42"/>
      <c r="F244" s="79"/>
    </row>
    <row r="245" spans="1:6" ht="18" customHeight="1">
      <c r="A245" s="41">
        <v>240</v>
      </c>
      <c r="B245" s="42"/>
      <c r="C245" s="43"/>
      <c r="D245" s="43"/>
      <c r="E245" s="42"/>
      <c r="F245" s="79"/>
    </row>
    <row r="246" spans="1:6" ht="18" customHeight="1">
      <c r="A246" s="41">
        <v>241</v>
      </c>
      <c r="B246" s="42"/>
      <c r="C246" s="43"/>
      <c r="D246" s="43"/>
      <c r="E246" s="42"/>
      <c r="F246" s="79"/>
    </row>
    <row r="247" spans="1:6" ht="18" customHeight="1">
      <c r="A247" s="41">
        <v>242</v>
      </c>
      <c r="B247" s="42"/>
      <c r="C247" s="43"/>
      <c r="D247" s="43"/>
      <c r="E247" s="42"/>
      <c r="F247" s="79"/>
    </row>
    <row r="248" spans="1:6" ht="18" customHeight="1">
      <c r="A248" s="41">
        <v>243</v>
      </c>
      <c r="B248" s="42"/>
      <c r="C248" s="43"/>
      <c r="D248" s="43"/>
      <c r="E248" s="42"/>
      <c r="F248" s="79"/>
    </row>
    <row r="249" spans="1:6" ht="18" customHeight="1">
      <c r="A249" s="41">
        <v>244</v>
      </c>
      <c r="B249" s="42"/>
      <c r="C249" s="43"/>
      <c r="D249" s="43"/>
      <c r="E249" s="42"/>
      <c r="F249" s="79"/>
    </row>
    <row r="250" spans="1:6" ht="18" customHeight="1">
      <c r="A250" s="41">
        <v>245</v>
      </c>
      <c r="B250" s="42"/>
      <c r="C250" s="43"/>
      <c r="D250" s="43"/>
      <c r="E250" s="42"/>
      <c r="F250" s="79"/>
    </row>
    <row r="251" spans="1:6" ht="18" customHeight="1">
      <c r="A251" s="41">
        <v>246</v>
      </c>
      <c r="B251" s="42"/>
      <c r="C251" s="43"/>
      <c r="D251" s="43"/>
      <c r="E251" s="42"/>
      <c r="F251" s="79"/>
    </row>
    <row r="252" spans="1:6" ht="18" customHeight="1">
      <c r="A252" s="41">
        <v>247</v>
      </c>
      <c r="B252" s="42"/>
      <c r="C252" s="43"/>
      <c r="D252" s="43"/>
      <c r="E252" s="42"/>
      <c r="F252" s="79"/>
    </row>
    <row r="253" spans="1:6" ht="18" customHeight="1">
      <c r="A253" s="41">
        <v>248</v>
      </c>
      <c r="B253" s="42"/>
      <c r="C253" s="43"/>
      <c r="D253" s="43"/>
      <c r="E253" s="42"/>
      <c r="F253" s="79"/>
    </row>
    <row r="254" spans="1:6" ht="18" customHeight="1">
      <c r="A254" s="41">
        <v>249</v>
      </c>
      <c r="B254" s="42"/>
      <c r="C254" s="43"/>
      <c r="D254" s="43"/>
      <c r="E254" s="42"/>
      <c r="F254" s="79"/>
    </row>
    <row r="255" spans="1:6" ht="18" customHeight="1">
      <c r="A255" s="53">
        <v>250</v>
      </c>
      <c r="B255" s="54"/>
      <c r="C255" s="55"/>
      <c r="D255" s="55"/>
      <c r="E255" s="54"/>
      <c r="F255" s="81"/>
    </row>
    <row r="256" spans="1:6" ht="18" customHeight="1">
      <c r="A256" s="56"/>
      <c r="B256" s="56"/>
      <c r="C256" s="57"/>
      <c r="D256" s="57"/>
      <c r="E256" s="56"/>
      <c r="F256" s="82"/>
    </row>
    <row r="257" spans="1:6" ht="18" customHeight="1">
      <c r="A257" s="56"/>
      <c r="B257" s="56"/>
      <c r="C257" s="57"/>
      <c r="D257" s="57"/>
      <c r="E257" s="56"/>
      <c r="F257" s="82"/>
    </row>
    <row r="258" spans="1:6" ht="18" customHeight="1">
      <c r="A258" s="56"/>
      <c r="B258" s="56"/>
      <c r="C258" s="57"/>
      <c r="D258" s="57"/>
      <c r="E258" s="56"/>
      <c r="F258" s="82"/>
    </row>
    <row r="259" spans="1:6" ht="18" customHeight="1">
      <c r="A259" s="56"/>
      <c r="B259" s="56"/>
      <c r="C259" s="57"/>
      <c r="D259" s="57"/>
      <c r="E259" s="56"/>
      <c r="F259" s="82"/>
    </row>
    <row r="260" spans="1:6" ht="18" customHeight="1">
      <c r="A260" s="56"/>
      <c r="B260" s="56"/>
      <c r="C260" s="57"/>
      <c r="D260" s="57"/>
      <c r="E260" s="56"/>
      <c r="F260" s="82"/>
    </row>
    <row r="261" spans="1:6" ht="18" customHeight="1">
      <c r="A261" s="56"/>
      <c r="B261" s="56"/>
      <c r="C261" s="57"/>
      <c r="D261" s="57"/>
      <c r="E261" s="56"/>
      <c r="F261" s="82"/>
    </row>
    <row r="262" spans="1:6" ht="18" customHeight="1">
      <c r="A262" s="56"/>
      <c r="B262" s="56"/>
      <c r="C262" s="57"/>
      <c r="D262" s="57"/>
      <c r="E262" s="56"/>
      <c r="F262" s="82"/>
    </row>
    <row r="263" spans="1:6" ht="18" customHeight="1">
      <c r="A263" s="56"/>
      <c r="B263" s="56"/>
      <c r="C263" s="57"/>
      <c r="D263" s="57"/>
      <c r="E263" s="56"/>
      <c r="F263" s="82"/>
    </row>
    <row r="264" spans="1:6" ht="18" customHeight="1">
      <c r="A264" s="56"/>
      <c r="B264" s="56"/>
      <c r="C264" s="57"/>
      <c r="D264" s="57"/>
      <c r="E264" s="56"/>
      <c r="F264" s="82"/>
    </row>
    <row r="265" spans="1:6" ht="18" customHeight="1">
      <c r="A265" s="56"/>
      <c r="B265" s="56"/>
      <c r="C265" s="57"/>
      <c r="D265" s="57"/>
      <c r="E265" s="56"/>
      <c r="F265" s="82"/>
    </row>
    <row r="266" spans="1:6" ht="18" customHeight="1">
      <c r="A266" s="56"/>
      <c r="B266" s="56"/>
      <c r="C266" s="57"/>
      <c r="D266" s="57"/>
      <c r="E266" s="56"/>
      <c r="F266" s="82"/>
    </row>
    <row r="267" spans="1:6" ht="18" customHeight="1">
      <c r="A267" s="56"/>
      <c r="B267" s="56"/>
      <c r="C267" s="57"/>
      <c r="D267" s="57"/>
      <c r="E267" s="56"/>
      <c r="F267" s="82"/>
    </row>
    <row r="268" spans="1:6" ht="18" customHeight="1">
      <c r="A268" s="56"/>
      <c r="B268" s="56"/>
      <c r="C268" s="57"/>
      <c r="D268" s="57"/>
      <c r="E268" s="56"/>
      <c r="F268" s="82"/>
    </row>
    <row r="269" spans="1:6" ht="18" customHeight="1">
      <c r="A269" s="56"/>
      <c r="B269" s="56"/>
      <c r="C269" s="57"/>
      <c r="D269" s="57"/>
      <c r="E269" s="56"/>
      <c r="F269" s="82"/>
    </row>
    <row r="270" spans="1:6" ht="18" customHeight="1">
      <c r="A270" s="56"/>
      <c r="B270" s="56"/>
      <c r="C270" s="57"/>
      <c r="D270" s="57"/>
      <c r="E270" s="56"/>
      <c r="F270" s="82"/>
    </row>
    <row r="271" spans="1:6" ht="18" customHeight="1">
      <c r="A271" s="56"/>
      <c r="B271" s="56"/>
      <c r="C271" s="57"/>
      <c r="D271" s="57"/>
      <c r="E271" s="56"/>
      <c r="F271" s="82"/>
    </row>
    <row r="272" spans="1:6" ht="18" customHeight="1">
      <c r="A272" s="56"/>
      <c r="B272" s="56"/>
      <c r="C272" s="57"/>
      <c r="D272" s="57"/>
      <c r="E272" s="56"/>
      <c r="F272" s="82"/>
    </row>
    <row r="273" spans="1:6" ht="18" customHeight="1">
      <c r="A273" s="56"/>
      <c r="B273" s="56"/>
      <c r="C273" s="57"/>
      <c r="D273" s="57"/>
      <c r="E273" s="56"/>
      <c r="F273" s="82"/>
    </row>
    <row r="274" spans="1:6" ht="18" customHeight="1">
      <c r="A274" s="56"/>
      <c r="B274" s="56"/>
      <c r="C274" s="57"/>
      <c r="D274" s="57"/>
      <c r="E274" s="56"/>
      <c r="F274" s="82"/>
    </row>
    <row r="275" spans="1:6" ht="18" customHeight="1">
      <c r="A275" s="56"/>
      <c r="B275" s="56"/>
      <c r="C275" s="57"/>
      <c r="D275" s="57"/>
      <c r="E275" s="56"/>
      <c r="F275" s="82"/>
    </row>
    <row r="276" spans="1:6" ht="18" customHeight="1">
      <c r="A276" s="56"/>
      <c r="B276" s="56"/>
      <c r="C276" s="57"/>
      <c r="D276" s="57"/>
      <c r="E276" s="56"/>
      <c r="F276" s="82"/>
    </row>
    <row r="277" spans="1:6" ht="18" customHeight="1">
      <c r="A277" s="56"/>
      <c r="B277" s="56"/>
      <c r="C277" s="57"/>
      <c r="D277" s="57"/>
      <c r="E277" s="56"/>
      <c r="F277" s="82"/>
    </row>
    <row r="278" spans="1:6" ht="18" customHeight="1">
      <c r="A278" s="56"/>
      <c r="B278" s="56"/>
      <c r="C278" s="57"/>
      <c r="D278" s="57"/>
      <c r="E278" s="56"/>
      <c r="F278" s="82"/>
    </row>
    <row r="279" spans="1:6" ht="18" customHeight="1">
      <c r="A279" s="56"/>
      <c r="B279" s="56"/>
      <c r="C279" s="57"/>
      <c r="D279" s="57"/>
      <c r="E279" s="56"/>
      <c r="F279" s="82"/>
    </row>
    <row r="280" spans="1:6" ht="18" customHeight="1">
      <c r="A280" s="56"/>
      <c r="B280" s="56"/>
      <c r="C280" s="57"/>
      <c r="D280" s="57"/>
      <c r="E280" s="56"/>
      <c r="F280" s="82"/>
    </row>
    <row r="281" spans="1:6" ht="18" customHeight="1">
      <c r="A281" s="56"/>
      <c r="B281" s="56"/>
      <c r="C281" s="57"/>
      <c r="D281" s="57"/>
      <c r="E281" s="56"/>
      <c r="F281" s="82"/>
    </row>
    <row r="282" spans="1:6" ht="18" customHeight="1">
      <c r="A282" s="56"/>
      <c r="B282" s="56"/>
      <c r="C282" s="57"/>
      <c r="D282" s="57"/>
      <c r="E282" s="56"/>
      <c r="F282" s="82"/>
    </row>
    <row r="283" spans="1:6" ht="18" customHeight="1">
      <c r="A283" s="56"/>
      <c r="B283" s="56"/>
      <c r="C283" s="57"/>
      <c r="D283" s="57"/>
      <c r="E283" s="56"/>
      <c r="F283" s="82"/>
    </row>
    <row r="284" spans="1:6" ht="18" customHeight="1">
      <c r="A284" s="56"/>
      <c r="B284" s="56"/>
      <c r="C284" s="57"/>
      <c r="D284" s="57"/>
      <c r="E284" s="56"/>
      <c r="F284" s="82"/>
    </row>
    <row r="285" spans="1:6" ht="18" customHeight="1">
      <c r="A285" s="56"/>
      <c r="B285" s="56"/>
      <c r="C285" s="57"/>
      <c r="D285" s="57"/>
      <c r="E285" s="56"/>
      <c r="F285" s="82"/>
    </row>
    <row r="286" spans="1:6" ht="18" customHeight="1">
      <c r="A286" s="56"/>
      <c r="B286" s="56"/>
      <c r="C286" s="57"/>
      <c r="D286" s="57"/>
      <c r="E286" s="56"/>
      <c r="F286" s="82"/>
    </row>
    <row r="287" spans="1:6" ht="18" customHeight="1">
      <c r="A287" s="56"/>
      <c r="B287" s="56"/>
      <c r="C287" s="57"/>
      <c r="D287" s="57"/>
      <c r="E287" s="56"/>
      <c r="F287" s="82"/>
    </row>
    <row r="288" spans="1:6" ht="18" customHeight="1">
      <c r="A288" s="56"/>
      <c r="B288" s="56"/>
      <c r="C288" s="57"/>
      <c r="D288" s="57"/>
      <c r="E288" s="56"/>
      <c r="F288" s="82"/>
    </row>
    <row r="289" spans="1:6" ht="18" customHeight="1">
      <c r="A289" s="56"/>
      <c r="B289" s="56"/>
      <c r="C289" s="57"/>
      <c r="D289" s="57"/>
      <c r="E289" s="56"/>
      <c r="F289" s="82"/>
    </row>
    <row r="290" spans="1:6" ht="18" customHeight="1">
      <c r="A290" s="56"/>
      <c r="B290" s="56"/>
      <c r="C290" s="57"/>
      <c r="D290" s="57"/>
      <c r="E290" s="56"/>
      <c r="F290" s="82"/>
    </row>
    <row r="291" spans="1:6" ht="18" customHeight="1">
      <c r="A291" s="56"/>
      <c r="B291" s="56"/>
      <c r="C291" s="57"/>
      <c r="D291" s="57"/>
      <c r="E291" s="56"/>
      <c r="F291" s="82"/>
    </row>
    <row r="292" spans="1:6" ht="18" customHeight="1">
      <c r="A292" s="56"/>
      <c r="B292" s="56"/>
      <c r="C292" s="57"/>
      <c r="D292" s="57"/>
      <c r="E292" s="56"/>
      <c r="F292" s="82"/>
    </row>
    <row r="293" spans="1:6" ht="18" customHeight="1">
      <c r="A293" s="56"/>
      <c r="B293" s="56"/>
      <c r="C293" s="57"/>
      <c r="D293" s="57"/>
      <c r="E293" s="56"/>
      <c r="F293" s="82"/>
    </row>
    <row r="294" spans="1:6" ht="18" customHeight="1">
      <c r="A294" s="56"/>
      <c r="B294" s="56"/>
      <c r="C294" s="57"/>
      <c r="D294" s="57"/>
      <c r="E294" s="56"/>
      <c r="F294" s="82"/>
    </row>
    <row r="295" spans="1:6" ht="18" customHeight="1">
      <c r="A295" s="56"/>
      <c r="B295" s="56"/>
      <c r="C295" s="57"/>
      <c r="D295" s="57"/>
      <c r="E295" s="56"/>
      <c r="F295" s="82"/>
    </row>
    <row r="296" spans="1:6" ht="18" customHeight="1">
      <c r="A296" s="56"/>
      <c r="B296" s="56"/>
      <c r="C296" s="57"/>
      <c r="D296" s="57"/>
      <c r="E296" s="56"/>
      <c r="F296" s="82"/>
    </row>
    <row r="297" spans="1:6" ht="18" customHeight="1">
      <c r="A297" s="56"/>
      <c r="B297" s="56"/>
      <c r="C297" s="57"/>
      <c r="D297" s="57"/>
      <c r="E297" s="56"/>
      <c r="F297" s="82"/>
    </row>
    <row r="298" spans="1:6" ht="18" customHeight="1">
      <c r="A298" s="56"/>
      <c r="B298" s="56"/>
      <c r="C298" s="57"/>
      <c r="D298" s="57"/>
      <c r="E298" s="56"/>
      <c r="F298" s="82"/>
    </row>
    <row r="299" spans="1:6" ht="18" customHeight="1">
      <c r="A299" s="56"/>
      <c r="B299" s="56"/>
      <c r="C299" s="57"/>
      <c r="D299" s="57"/>
      <c r="E299" s="56"/>
      <c r="F299" s="82"/>
    </row>
    <row r="300" spans="1:6" ht="18" customHeight="1">
      <c r="A300" s="56"/>
      <c r="B300" s="56"/>
      <c r="C300" s="57"/>
      <c r="D300" s="57"/>
      <c r="E300" s="56"/>
      <c r="F300" s="82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255">
    <cfRule type="duplicateValues" priority="4" dxfId="16" stopIfTrue="1">
      <formula>AND(COUNTIF($B$6:$B$255,B6)&gt;1,NOT(ISBLANK(B6)))</formula>
    </cfRule>
  </conditionalFormatting>
  <printOptions horizontalCentered="1"/>
  <pageMargins left="0.77" right="0.25" top="0.64" bottom="0.39" header="0.3937007874015748" footer="0.17"/>
  <pageSetup horizontalDpi="300" verticalDpi="300" orientation="portrait" paperSize="9" scale="68" r:id="rId2"/>
  <headerFooter alignWithMargins="0">
    <oddFooter>&amp;C&amp;P</oddFooter>
  </headerFooter>
  <rowBreaks count="1" manualBreakCount="1">
    <brk id="45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255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9.00390625" defaultRowHeight="12.75"/>
  <cols>
    <col min="1" max="1" width="5.125" style="2" customWidth="1"/>
    <col min="2" max="2" width="6.375" style="2" bestFit="1" customWidth="1"/>
    <col min="3" max="3" width="24.375" style="5" customWidth="1"/>
    <col min="4" max="4" width="35.75390625" style="5" customWidth="1"/>
    <col min="5" max="5" width="7.125" style="1" hidden="1" customWidth="1"/>
    <col min="6" max="6" width="13.625" style="84" customWidth="1"/>
    <col min="7" max="7" width="9.125" style="2" customWidth="1"/>
    <col min="8" max="8" width="6.75390625" style="1" customWidth="1"/>
    <col min="9" max="16384" width="9.125" style="1" customWidth="1"/>
  </cols>
  <sheetData>
    <row r="1" spans="1:8" s="16" customFormat="1" ht="31.5" customHeight="1">
      <c r="A1" s="171" t="str">
        <f>KAPAK!A2</f>
        <v>Türkiye Atletizm Federasyonu
Bursa Atletizm İl Temsilciliği</v>
      </c>
      <c r="B1" s="171"/>
      <c r="C1" s="171"/>
      <c r="D1" s="171"/>
      <c r="E1" s="171"/>
      <c r="F1" s="171"/>
      <c r="G1" s="171"/>
      <c r="H1" s="171"/>
    </row>
    <row r="2" spans="1:8" s="16" customFormat="1" ht="30" customHeight="1">
      <c r="A2" s="173" t="str">
        <f>KAPAK!B26</f>
        <v>Yürüyüş Programı 3+1</v>
      </c>
      <c r="B2" s="173"/>
      <c r="C2" s="173"/>
      <c r="D2" s="173"/>
      <c r="E2" s="173"/>
      <c r="F2" s="173"/>
      <c r="G2" s="173"/>
      <c r="H2" s="173"/>
    </row>
    <row r="3" spans="1:8" s="16" customFormat="1" ht="20.25" customHeight="1">
      <c r="A3" s="174" t="str">
        <f>KAPAK!B29</f>
        <v>Bursa</v>
      </c>
      <c r="B3" s="174"/>
      <c r="C3" s="174"/>
      <c r="D3" s="174"/>
      <c r="E3" s="174"/>
      <c r="F3" s="174"/>
      <c r="G3" s="174"/>
      <c r="H3" s="174"/>
    </row>
    <row r="4" spans="1:8" s="16" customFormat="1" ht="20.25" customHeight="1">
      <c r="A4" s="170" t="str">
        <f>KAPAK!B28</f>
        <v>YILDIZ KIZLAR</v>
      </c>
      <c r="B4" s="170"/>
      <c r="C4" s="170"/>
      <c r="D4" s="37" t="str">
        <f>KAPAK!B27</f>
        <v>5000 METRE</v>
      </c>
      <c r="E4" s="176">
        <f>KAPAK!B30</f>
        <v>41784.375</v>
      </c>
      <c r="F4" s="176"/>
      <c r="G4" s="176"/>
      <c r="H4" s="176"/>
    </row>
    <row r="5" spans="1:16" s="3" customFormat="1" ht="25.5">
      <c r="A5" s="132" t="s">
        <v>0</v>
      </c>
      <c r="B5" s="133" t="s">
        <v>1</v>
      </c>
      <c r="C5" s="133" t="s">
        <v>3</v>
      </c>
      <c r="D5" s="133" t="s">
        <v>19</v>
      </c>
      <c r="E5" s="133" t="s">
        <v>8</v>
      </c>
      <c r="F5" s="134" t="s">
        <v>2</v>
      </c>
      <c r="G5" s="133" t="s">
        <v>4</v>
      </c>
      <c r="H5" s="133" t="s">
        <v>9</v>
      </c>
      <c r="L5" s="4"/>
      <c r="M5" s="4"/>
      <c r="N5" s="4"/>
      <c r="O5" s="4"/>
      <c r="P5" s="4"/>
    </row>
    <row r="6" spans="1:10" ht="18" customHeight="1">
      <c r="A6" s="130">
        <f>IF(B6&lt;&gt;"",1,"")</f>
        <v>1</v>
      </c>
      <c r="B6" s="136">
        <v>50</v>
      </c>
      <c r="C6" s="126" t="str">
        <f>IF(ISERROR(VLOOKUP(B6,'START LİSTE'!$B$6:$G$255,2,0)),"",VLOOKUP(B6,'START LİSTE'!$B$6:$G$255,2,0))</f>
        <v>YETER ARSLAN</v>
      </c>
      <c r="D6" s="126" t="str">
        <f>IF(ISERROR(VLOOKUP(B6,'START LİSTE'!$B$6:$G$255,3,0)),"",VLOOKUP(B6,'START LİSTE'!$B$6:$G$255,3,0))</f>
        <v>DİYARBAKIR KAYAPINAR BLD.SP.</v>
      </c>
      <c r="E6" s="127" t="str">
        <f>IF(ISERROR(VLOOKUP(B6,'START LİSTE'!$B$6:$G$255,4,0)),"",VLOOKUP(B6,'START LİSTE'!$B$6:$G$255,4,0))</f>
        <v>T</v>
      </c>
      <c r="F6" s="128">
        <f>IF(ISERROR(VLOOKUP($B6,'START LİSTE'!$B$6:$G$255,5,0)),"",VLOOKUP($B6,'START LİSTE'!$B$6:$G$255,5,0))</f>
        <v>36526</v>
      </c>
      <c r="G6" s="135">
        <v>0.017569444444444447</v>
      </c>
      <c r="H6" s="129">
        <f>IF(OR(G6="DQ",G6="DNF",G6="DNS"),"-",IF(B6&lt;&gt;"",IF(E6="F",0,1),""))</f>
        <v>1</v>
      </c>
      <c r="J6" s="2"/>
    </row>
    <row r="7" spans="1:10" ht="18" customHeight="1">
      <c r="A7" s="131">
        <f aca="true" t="shared" si="0" ref="A7:A70">IF(B7&lt;&gt;"",A6+1,"")</f>
        <v>2</v>
      </c>
      <c r="B7" s="136">
        <v>51</v>
      </c>
      <c r="C7" s="126" t="str">
        <f>IF(ISERROR(VLOOKUP(B7,'START LİSTE'!$B$6:$G$255,2,0)),"",VLOOKUP(B7,'START LİSTE'!$B$6:$G$255,2,0))</f>
        <v>AYŞE TEKDAL</v>
      </c>
      <c r="D7" s="126" t="str">
        <f>IF(ISERROR(VLOOKUP(B7,'START LİSTE'!$B$6:$G$255,3,0)),"",VLOOKUP(B7,'START LİSTE'!$B$6:$G$255,3,0))</f>
        <v>DİYARBAKIR KAYAPINAR BLD.SP.</v>
      </c>
      <c r="E7" s="127" t="str">
        <f>IF(ISERROR(VLOOKUP(B7,'START LİSTE'!$B$6:$G$255,4,0)),"",VLOOKUP(B7,'START LİSTE'!$B$6:$G$255,4,0))</f>
        <v>T</v>
      </c>
      <c r="F7" s="128">
        <f>IF(ISERROR(VLOOKUP($B7,'START LİSTE'!$B$6:$G$255,5,0)),"",VLOOKUP($B7,'START LİSTE'!$B$6:$G$255,5,0))</f>
        <v>36161</v>
      </c>
      <c r="G7" s="135">
        <v>0.017708333333333333</v>
      </c>
      <c r="H7" s="129">
        <f aca="true" t="shared" si="1" ref="H7:H70">IF(OR(G7="DQ",G7="DNF",G7="DNS"),"-",IF(B7&lt;&gt;"",IF(E7="F",H6,H6+1),""))</f>
        <v>2</v>
      </c>
      <c r="J7" s="2"/>
    </row>
    <row r="8" spans="1:10" ht="18" customHeight="1">
      <c r="A8" s="131">
        <f t="shared" si="0"/>
        <v>3</v>
      </c>
      <c r="B8" s="136">
        <v>78</v>
      </c>
      <c r="C8" s="126" t="str">
        <f>IF(ISERROR(VLOOKUP(B8,'START LİSTE'!$B$6:$G$255,2,0)),"",VLOOKUP(B8,'START LİSTE'!$B$6:$G$255,2,0))</f>
        <v>SEMANUR ŞAHİN FERDİ</v>
      </c>
      <c r="D8" s="126" t="str">
        <f>IF(ISERROR(VLOOKUP(B8,'START LİSTE'!$B$6:$G$255,3,0)),"",VLOOKUP(B8,'START LİSTE'!$B$6:$G$255,3,0))</f>
        <v>İZMİR </v>
      </c>
      <c r="E8" s="127" t="str">
        <f>IF(ISERROR(VLOOKUP(B8,'START LİSTE'!$B$6:$G$255,4,0)),"",VLOOKUP(B8,'START LİSTE'!$B$6:$G$255,4,0))</f>
        <v>F</v>
      </c>
      <c r="F8" s="128">
        <f>IF(ISERROR(VLOOKUP($B8,'START LİSTE'!$B$6:$G$255,5,0)),"",VLOOKUP($B8,'START LİSTE'!$B$6:$G$255,5,0))</f>
        <v>35796</v>
      </c>
      <c r="G8" s="135">
        <v>0.01855324074074074</v>
      </c>
      <c r="H8" s="129">
        <f t="shared" si="1"/>
        <v>2</v>
      </c>
      <c r="J8" s="2"/>
    </row>
    <row r="9" spans="1:8" ht="18" customHeight="1">
      <c r="A9" s="131">
        <f t="shared" si="0"/>
        <v>4</v>
      </c>
      <c r="B9" s="136">
        <v>41</v>
      </c>
      <c r="C9" s="126" t="str">
        <f>IF(ISERROR(VLOOKUP(B9,'START LİSTE'!$B$6:$G$255,2,0)),"",VLOOKUP(B9,'START LİSTE'!$B$6:$G$255,2,0))</f>
        <v>SEÇİL AKPINAR</v>
      </c>
      <c r="D9" s="126" t="str">
        <f>IF(ISERROR(VLOOKUP(B9,'START LİSTE'!$B$6:$G$255,3,0)),"",VLOOKUP(B9,'START LİSTE'!$B$6:$G$255,3,0))</f>
        <v>HATAY ANTAKYA BELEDİYE SK.</v>
      </c>
      <c r="E9" s="127" t="str">
        <f>IF(ISERROR(VLOOKUP(B9,'START LİSTE'!$B$6:$G$255,4,0)),"",VLOOKUP(B9,'START LİSTE'!$B$6:$G$255,4,0))</f>
        <v>T</v>
      </c>
      <c r="F9" s="128">
        <f>IF(ISERROR(VLOOKUP($B9,'START LİSTE'!$B$6:$G$255,5,0)),"",VLOOKUP($B9,'START LİSTE'!$B$6:$G$255,5,0))</f>
        <v>36314</v>
      </c>
      <c r="G9" s="135">
        <v>0.01943287037037037</v>
      </c>
      <c r="H9" s="129">
        <f t="shared" si="1"/>
        <v>3</v>
      </c>
    </row>
    <row r="10" spans="1:8" ht="18" customHeight="1">
      <c r="A10" s="131">
        <f t="shared" si="0"/>
        <v>5</v>
      </c>
      <c r="B10" s="136">
        <v>47</v>
      </c>
      <c r="C10" s="126" t="str">
        <f>IF(ISERROR(VLOOKUP(B10,'START LİSTE'!$B$6:$G$255,2,0)),"",VLOOKUP(B10,'START LİSTE'!$B$6:$G$255,2,0))</f>
        <v>AYŞE SENA ŞAFAK</v>
      </c>
      <c r="D10" s="126" t="str">
        <f>IF(ISERROR(VLOOKUP(B10,'START LİSTE'!$B$6:$G$255,3,0)),"",VLOOKUP(B10,'START LİSTE'!$B$6:$G$255,3,0))</f>
        <v>BALIKESİR AYVALIK ATLETİZM SK.</v>
      </c>
      <c r="E10" s="127" t="str">
        <f>IF(ISERROR(VLOOKUP(B10,'START LİSTE'!$B$6:$G$255,4,0)),"",VLOOKUP(B10,'START LİSTE'!$B$6:$G$255,4,0))</f>
        <v>T</v>
      </c>
      <c r="F10" s="128">
        <f>IF(ISERROR(VLOOKUP($B10,'START LİSTE'!$B$6:$G$255,5,0)),"",VLOOKUP($B10,'START LİSTE'!$B$6:$G$255,5,0))</f>
        <v>35643</v>
      </c>
      <c r="G10" s="135">
        <v>0.019780092592592592</v>
      </c>
      <c r="H10" s="129">
        <f t="shared" si="1"/>
        <v>4</v>
      </c>
    </row>
    <row r="11" spans="1:8" ht="18" customHeight="1">
      <c r="A11" s="131">
        <f t="shared" si="0"/>
        <v>6</v>
      </c>
      <c r="B11" s="136">
        <v>54</v>
      </c>
      <c r="C11" s="126" t="str">
        <f>IF(ISERROR(VLOOKUP(B11,'START LİSTE'!$B$6:$G$255,2,0)),"",VLOOKUP(B11,'START LİSTE'!$B$6:$G$255,2,0))</f>
        <v>MERAL KURT</v>
      </c>
      <c r="D11" s="126" t="str">
        <f>IF(ISERROR(VLOOKUP(B11,'START LİSTE'!$B$6:$G$255,3,0)),"",VLOOKUP(B11,'START LİSTE'!$B$6:$G$255,3,0))</f>
        <v>DİYARBAKIR ATLETİZM</v>
      </c>
      <c r="E11" s="127" t="str">
        <f>IF(ISERROR(VLOOKUP(B11,'START LİSTE'!$B$6:$G$255,4,0)),"",VLOOKUP(B11,'START LİSTE'!$B$6:$G$255,4,0))</f>
        <v>T</v>
      </c>
      <c r="F11" s="128">
        <f>IF(ISERROR(VLOOKUP($B11,'START LİSTE'!$B$6:$G$255,5,0)),"",VLOOKUP($B11,'START LİSTE'!$B$6:$G$255,5,0))</f>
        <v>35796</v>
      </c>
      <c r="G11" s="135">
        <v>0.02028935185185185</v>
      </c>
      <c r="H11" s="129">
        <f t="shared" si="1"/>
        <v>5</v>
      </c>
    </row>
    <row r="12" spans="1:8" ht="18" customHeight="1">
      <c r="A12" s="131">
        <f t="shared" si="0"/>
        <v>7</v>
      </c>
      <c r="B12" s="136">
        <v>52</v>
      </c>
      <c r="C12" s="126" t="str">
        <f>IF(ISERROR(VLOOKUP(B12,'START LİSTE'!$B$6:$G$255,2,0)),"",VLOOKUP(B12,'START LİSTE'!$B$6:$G$255,2,0))</f>
        <v>ZEHRA TUNÇ</v>
      </c>
      <c r="D12" s="126" t="str">
        <f>IF(ISERROR(VLOOKUP(B12,'START LİSTE'!$B$6:$G$255,3,0)),"",VLOOKUP(B12,'START LİSTE'!$B$6:$G$255,3,0))</f>
        <v>DİYARBAKIR KAYAPINAR BLD.SP.</v>
      </c>
      <c r="E12" s="127" t="str">
        <f>IF(ISERROR(VLOOKUP(B12,'START LİSTE'!$B$6:$G$255,4,0)),"",VLOOKUP(B12,'START LİSTE'!$B$6:$G$255,4,0))</f>
        <v>T</v>
      </c>
      <c r="F12" s="128">
        <f>IF(ISERROR(VLOOKUP($B12,'START LİSTE'!$B$6:$G$255,5,0)),"",VLOOKUP($B12,'START LİSTE'!$B$6:$G$255,5,0))</f>
        <v>36526</v>
      </c>
      <c r="G12" s="135">
        <v>0.02048611111111111</v>
      </c>
      <c r="H12" s="129">
        <f t="shared" si="1"/>
        <v>6</v>
      </c>
    </row>
    <row r="13" spans="1:8" ht="18" customHeight="1">
      <c r="A13" s="131">
        <f t="shared" si="0"/>
        <v>8</v>
      </c>
      <c r="B13" s="136">
        <v>37</v>
      </c>
      <c r="C13" s="126" t="str">
        <f>IF(ISERROR(VLOOKUP(B13,'START LİSTE'!$B$6:$G$255,2,0)),"",VLOOKUP(B13,'START LİSTE'!$B$6:$G$255,2,0))</f>
        <v>TUĞBA DOĞAN</v>
      </c>
      <c r="D13" s="126" t="str">
        <f>IF(ISERROR(VLOOKUP(B13,'START LİSTE'!$B$6:$G$255,3,0)),"",VLOOKUP(B13,'START LİSTE'!$B$6:$G$255,3,0))</f>
        <v>SİVAS ÖZDEMİR SPOR</v>
      </c>
      <c r="E13" s="127" t="str">
        <f>IF(ISERROR(VLOOKUP(B13,'START LİSTE'!$B$6:$G$255,4,0)),"",VLOOKUP(B13,'START LİSTE'!$B$6:$G$255,4,0))</f>
        <v>T</v>
      </c>
      <c r="F13" s="128">
        <f>IF(ISERROR(VLOOKUP($B13,'START LİSTE'!$B$6:$G$255,5,0)),"",VLOOKUP($B13,'START LİSTE'!$B$6:$G$255,5,0))</f>
        <v>36219</v>
      </c>
      <c r="G13" s="135">
        <v>0.021284722222222222</v>
      </c>
      <c r="H13" s="129">
        <f t="shared" si="1"/>
        <v>7</v>
      </c>
    </row>
    <row r="14" spans="1:8" ht="18" customHeight="1">
      <c r="A14" s="131">
        <f t="shared" si="0"/>
        <v>9</v>
      </c>
      <c r="B14" s="136">
        <v>45</v>
      </c>
      <c r="C14" s="126" t="str">
        <f>IF(ISERROR(VLOOKUP(B14,'START LİSTE'!$B$6:$G$255,2,0)),"",VLOOKUP(B14,'START LİSTE'!$B$6:$G$255,2,0))</f>
        <v>YASEMİN FANSA</v>
      </c>
      <c r="D14" s="126" t="str">
        <f>IF(ISERROR(VLOOKUP(B14,'START LİSTE'!$B$6:$G$255,3,0)),"",VLOOKUP(B14,'START LİSTE'!$B$6:$G$255,3,0))</f>
        <v>HATAY ANTAKYA BELEDİYE SK.</v>
      </c>
      <c r="E14" s="127" t="str">
        <f>IF(ISERROR(VLOOKUP(B14,'START LİSTE'!$B$6:$G$255,4,0)),"",VLOOKUP(B14,'START LİSTE'!$B$6:$G$255,4,0))</f>
        <v>T</v>
      </c>
      <c r="F14" s="128">
        <f>IF(ISERROR(VLOOKUP($B14,'START LİSTE'!$B$6:$G$255,5,0)),"",VLOOKUP($B14,'START LİSTE'!$B$6:$G$255,5,0))</f>
        <v>35474</v>
      </c>
      <c r="G14" s="135">
        <v>0.021550925925925928</v>
      </c>
      <c r="H14" s="129">
        <f t="shared" si="1"/>
        <v>8</v>
      </c>
    </row>
    <row r="15" spans="1:8" ht="18" customHeight="1">
      <c r="A15" s="131">
        <f t="shared" si="0"/>
        <v>10</v>
      </c>
      <c r="B15" s="136">
        <v>53</v>
      </c>
      <c r="C15" s="126" t="str">
        <f>IF(ISERROR(VLOOKUP(B15,'START LİSTE'!$B$6:$G$255,2,0)),"",VLOOKUP(B15,'START LİSTE'!$B$6:$G$255,2,0))</f>
        <v>MERYEM BEKMEZ</v>
      </c>
      <c r="D15" s="126" t="str">
        <f>IF(ISERROR(VLOOKUP(B15,'START LİSTE'!$B$6:$G$255,3,0)),"",VLOOKUP(B15,'START LİSTE'!$B$6:$G$255,3,0))</f>
        <v>DİYARBAKIR KAYAPINAR BLD.SP.</v>
      </c>
      <c r="E15" s="127" t="str">
        <f>IF(ISERROR(VLOOKUP(B15,'START LİSTE'!$B$6:$G$255,4,0)),"",VLOOKUP(B15,'START LİSTE'!$B$6:$G$255,4,0))</f>
        <v>T</v>
      </c>
      <c r="F15" s="128">
        <f>IF(ISERROR(VLOOKUP($B15,'START LİSTE'!$B$6:$G$255,5,0)),"",VLOOKUP($B15,'START LİSTE'!$B$6:$G$255,5,0))</f>
        <v>36526</v>
      </c>
      <c r="G15" s="135">
        <v>0.021678240740740738</v>
      </c>
      <c r="H15" s="129">
        <f t="shared" si="1"/>
        <v>9</v>
      </c>
    </row>
    <row r="16" spans="1:8" ht="18" customHeight="1">
      <c r="A16" s="131">
        <f t="shared" si="0"/>
        <v>11</v>
      </c>
      <c r="B16" s="136">
        <v>38</v>
      </c>
      <c r="C16" s="126" t="str">
        <f>IF(ISERROR(VLOOKUP(B16,'START LİSTE'!$B$6:$G$255,2,0)),"",VLOOKUP(B16,'START LİSTE'!$B$6:$G$255,2,0))</f>
        <v>FATMA DOĞAN</v>
      </c>
      <c r="D16" s="126" t="str">
        <f>IF(ISERROR(VLOOKUP(B16,'START LİSTE'!$B$6:$G$255,3,0)),"",VLOOKUP(B16,'START LİSTE'!$B$6:$G$255,3,0))</f>
        <v>SİVAS ÖZDEMİR SPOR</v>
      </c>
      <c r="E16" s="127" t="str">
        <f>IF(ISERROR(VLOOKUP(B16,'START LİSTE'!$B$6:$G$255,4,0)),"",VLOOKUP(B16,'START LİSTE'!$B$6:$G$255,4,0))</f>
        <v>T</v>
      </c>
      <c r="F16" s="128">
        <f>IF(ISERROR(VLOOKUP($B16,'START LİSTE'!$B$6:$G$255,5,0)),"",VLOOKUP($B16,'START LİSTE'!$B$6:$G$255,5,0))</f>
        <v>36023</v>
      </c>
      <c r="G16" s="135">
        <v>0.021840277777777778</v>
      </c>
      <c r="H16" s="129">
        <f t="shared" si="1"/>
        <v>10</v>
      </c>
    </row>
    <row r="17" spans="1:8" ht="18" customHeight="1">
      <c r="A17" s="131">
        <f t="shared" si="0"/>
        <v>12</v>
      </c>
      <c r="B17" s="136">
        <v>34</v>
      </c>
      <c r="C17" s="126" t="str">
        <f>IF(ISERROR(VLOOKUP(B17,'START LİSTE'!$B$6:$G$255,2,0)),"",VLOOKUP(B17,'START LİSTE'!$B$6:$G$255,2,0))</f>
        <v>SAİME HUY</v>
      </c>
      <c r="D17" s="126" t="str">
        <f>IF(ISERROR(VLOOKUP(B17,'START LİSTE'!$B$6:$G$255,3,0)),"",VLOOKUP(B17,'START LİSTE'!$B$6:$G$255,3,0))</f>
        <v>MALATYA GENÇLİK HİZM. VE SK.</v>
      </c>
      <c r="E17" s="127" t="str">
        <f>IF(ISERROR(VLOOKUP(B17,'START LİSTE'!$B$6:$G$255,4,0)),"",VLOOKUP(B17,'START LİSTE'!$B$6:$G$255,4,0))</f>
        <v>T</v>
      </c>
      <c r="F17" s="128">
        <f>IF(ISERROR(VLOOKUP($B17,'START LİSTE'!$B$6:$G$255,5,0)),"",VLOOKUP($B17,'START LİSTE'!$B$6:$G$255,5,0))</f>
        <v>35870</v>
      </c>
      <c r="G17" s="135">
        <v>0.022152777777777775</v>
      </c>
      <c r="H17" s="129">
        <f t="shared" si="1"/>
        <v>11</v>
      </c>
    </row>
    <row r="18" spans="1:8" ht="18" customHeight="1">
      <c r="A18" s="131">
        <f t="shared" si="0"/>
        <v>13</v>
      </c>
      <c r="B18" s="136">
        <v>40</v>
      </c>
      <c r="C18" s="126" t="str">
        <f>IF(ISERROR(VLOOKUP(B18,'START LİSTE'!$B$6:$G$255,2,0)),"",VLOOKUP(B18,'START LİSTE'!$B$6:$G$255,2,0))</f>
        <v>ÜLKÜ YAŞAR</v>
      </c>
      <c r="D18" s="126" t="str">
        <f>IF(ISERROR(VLOOKUP(B18,'START LİSTE'!$B$6:$G$255,3,0)),"",VLOOKUP(B18,'START LİSTE'!$B$6:$G$255,3,0))</f>
        <v>SİVAS ÖZDEMİR SPOR</v>
      </c>
      <c r="E18" s="127" t="str">
        <f>IF(ISERROR(VLOOKUP(B18,'START LİSTE'!$B$6:$G$255,4,0)),"",VLOOKUP(B18,'START LİSTE'!$B$6:$G$255,4,0))</f>
        <v>T</v>
      </c>
      <c r="F18" s="128">
        <f>IF(ISERROR(VLOOKUP($B18,'START LİSTE'!$B$6:$G$255,5,0)),"",VLOOKUP($B18,'START LİSTE'!$B$6:$G$255,5,0))</f>
        <v>36034</v>
      </c>
      <c r="G18" s="135">
        <v>0.022685185185185183</v>
      </c>
      <c r="H18" s="129">
        <f t="shared" si="1"/>
        <v>12</v>
      </c>
    </row>
    <row r="19" spans="1:8" ht="18" customHeight="1">
      <c r="A19" s="131">
        <f t="shared" si="0"/>
        <v>14</v>
      </c>
      <c r="B19" s="136">
        <v>46</v>
      </c>
      <c r="C19" s="126" t="str">
        <f>IF(ISERROR(VLOOKUP(B19,'START LİSTE'!$B$6:$G$255,2,0)),"",VLOOKUP(B19,'START LİSTE'!$B$6:$G$255,2,0))</f>
        <v>KADRİYE ÇARIKDİKEN</v>
      </c>
      <c r="D19" s="126" t="str">
        <f>IF(ISERROR(VLOOKUP(B19,'START LİSTE'!$B$6:$G$255,3,0)),"",VLOOKUP(B19,'START LİSTE'!$B$6:$G$255,3,0))</f>
        <v>BALIKESİR AYVALIK ATLETİZM SK.</v>
      </c>
      <c r="E19" s="127" t="str">
        <f>IF(ISERROR(VLOOKUP(B19,'START LİSTE'!$B$6:$G$255,4,0)),"",VLOOKUP(B19,'START LİSTE'!$B$6:$G$255,4,0))</f>
        <v>T</v>
      </c>
      <c r="F19" s="128">
        <f>IF(ISERROR(VLOOKUP($B19,'START LİSTE'!$B$6:$G$255,5,0)),"",VLOOKUP($B19,'START LİSTE'!$B$6:$G$255,5,0))</f>
        <v>35898</v>
      </c>
      <c r="G19" s="135">
        <v>0.02289351851851852</v>
      </c>
      <c r="H19" s="129">
        <f t="shared" si="1"/>
        <v>13</v>
      </c>
    </row>
    <row r="20" spans="1:8" ht="18" customHeight="1">
      <c r="A20" s="131">
        <f t="shared" si="0"/>
        <v>15</v>
      </c>
      <c r="B20" s="136">
        <v>48</v>
      </c>
      <c r="C20" s="126" t="str">
        <f>IF(ISERROR(VLOOKUP(B20,'START LİSTE'!$B$6:$G$255,2,0)),"",VLOOKUP(B20,'START LİSTE'!$B$6:$G$255,2,0))</f>
        <v>GÜLİSTAN ERYILMAZ</v>
      </c>
      <c r="D20" s="126" t="str">
        <f>IF(ISERROR(VLOOKUP(B20,'START LİSTE'!$B$6:$G$255,3,0)),"",VLOOKUP(B20,'START LİSTE'!$B$6:$G$255,3,0))</f>
        <v>BALIKESİR AYVALIK ATLETİZM SK.</v>
      </c>
      <c r="E20" s="127" t="str">
        <f>IF(ISERROR(VLOOKUP(B20,'START LİSTE'!$B$6:$G$255,4,0)),"",VLOOKUP(B20,'START LİSTE'!$B$6:$G$255,4,0))</f>
        <v>T</v>
      </c>
      <c r="F20" s="128">
        <f>IF(ISERROR(VLOOKUP($B20,'START LİSTE'!$B$6:$G$255,5,0)),"",VLOOKUP($B20,'START LİSTE'!$B$6:$G$255,5,0))</f>
        <v>35443</v>
      </c>
      <c r="G20" s="135">
        <v>0.02290509259259259</v>
      </c>
      <c r="H20" s="129">
        <f t="shared" si="1"/>
        <v>14</v>
      </c>
    </row>
    <row r="21" spans="1:8" ht="18" customHeight="1">
      <c r="A21" s="131">
        <f t="shared" si="0"/>
        <v>16</v>
      </c>
      <c r="B21" s="136">
        <v>33</v>
      </c>
      <c r="C21" s="126" t="str">
        <f>IF(ISERROR(VLOOKUP(B21,'START LİSTE'!$B$6:$G$255,2,0)),"",VLOOKUP(B21,'START LİSTE'!$B$6:$G$255,2,0))</f>
        <v>CANSEL YILMAZ</v>
      </c>
      <c r="D21" s="126" t="str">
        <f>IF(ISERROR(VLOOKUP(B21,'START LİSTE'!$B$6:$G$255,3,0)),"",VLOOKUP(B21,'START LİSTE'!$B$6:$G$255,3,0))</f>
        <v>MALATYA GENÇLİK HİZM. VE SK.</v>
      </c>
      <c r="E21" s="127" t="str">
        <f>IF(ISERROR(VLOOKUP(B21,'START LİSTE'!$B$6:$G$255,4,0)),"",VLOOKUP(B21,'START LİSTE'!$B$6:$G$255,4,0))</f>
        <v>T </v>
      </c>
      <c r="F21" s="128">
        <f>IF(ISERROR(VLOOKUP($B21,'START LİSTE'!$B$6:$G$255,5,0)),"",VLOOKUP($B21,'START LİSTE'!$B$6:$G$255,5,0))</f>
        <v>35925</v>
      </c>
      <c r="G21" s="135">
        <v>0.02332175925925926</v>
      </c>
      <c r="H21" s="129">
        <f t="shared" si="1"/>
        <v>15</v>
      </c>
    </row>
    <row r="22" spans="1:8" ht="18" customHeight="1">
      <c r="A22" s="131">
        <f t="shared" si="0"/>
        <v>17</v>
      </c>
      <c r="B22" s="136">
        <v>42</v>
      </c>
      <c r="C22" s="126" t="str">
        <f>IF(ISERROR(VLOOKUP(B22,'START LİSTE'!$B$6:$G$255,2,0)),"",VLOOKUP(B22,'START LİSTE'!$B$6:$G$255,2,0))</f>
        <v>İNCİ ÇİÇEK</v>
      </c>
      <c r="D22" s="126" t="str">
        <f>IF(ISERROR(VLOOKUP(B22,'START LİSTE'!$B$6:$G$255,3,0)),"",VLOOKUP(B22,'START LİSTE'!$B$6:$G$255,3,0))</f>
        <v>HATAY ANTAKYA BELEDİYE SK.</v>
      </c>
      <c r="E22" s="127" t="str">
        <f>IF(ISERROR(VLOOKUP(B22,'START LİSTE'!$B$6:$G$255,4,0)),"",VLOOKUP(B22,'START LİSTE'!$B$6:$G$255,4,0))</f>
        <v>T</v>
      </c>
      <c r="F22" s="128">
        <f>IF(ISERROR(VLOOKUP($B22,'START LİSTE'!$B$6:$G$255,5,0)),"",VLOOKUP($B22,'START LİSTE'!$B$6:$G$255,5,0))</f>
        <v>36705</v>
      </c>
      <c r="G22" s="135">
        <v>0.024259259259259258</v>
      </c>
      <c r="H22" s="129">
        <f t="shared" si="1"/>
        <v>16</v>
      </c>
    </row>
    <row r="23" spans="1:8" ht="18" customHeight="1">
      <c r="A23" s="131">
        <f t="shared" si="0"/>
        <v>18</v>
      </c>
      <c r="B23" s="136">
        <v>49</v>
      </c>
      <c r="C23" s="126" t="str">
        <f>IF(ISERROR(VLOOKUP(B23,'START LİSTE'!$B$6:$G$255,2,0)),"",VLOOKUP(B23,'START LİSTE'!$B$6:$G$255,2,0))</f>
        <v>EMİNE KORKMAZ</v>
      </c>
      <c r="D23" s="126" t="str">
        <f>IF(ISERROR(VLOOKUP(B23,'START LİSTE'!$B$6:$G$255,3,0)),"",VLOOKUP(B23,'START LİSTE'!$B$6:$G$255,3,0))</f>
        <v>BALIKESİR AYVALIK ATLETİZM SK.</v>
      </c>
      <c r="E23" s="127" t="str">
        <f>IF(ISERROR(VLOOKUP(B23,'START LİSTE'!$B$6:$G$255,4,0)),"",VLOOKUP(B23,'START LİSTE'!$B$6:$G$255,4,0))</f>
        <v>T</v>
      </c>
      <c r="F23" s="128">
        <f>IF(ISERROR(VLOOKUP($B23,'START LİSTE'!$B$6:$G$255,5,0)),"",VLOOKUP($B23,'START LİSTE'!$B$6:$G$255,5,0))</f>
        <v>0</v>
      </c>
      <c r="G23" s="135">
        <v>0.02440972222222222</v>
      </c>
      <c r="H23" s="129">
        <f t="shared" si="1"/>
        <v>17</v>
      </c>
    </row>
    <row r="24" spans="1:8" ht="18" customHeight="1">
      <c r="A24" s="131">
        <f t="shared" si="0"/>
        <v>19</v>
      </c>
      <c r="B24" s="136">
        <v>56</v>
      </c>
      <c r="C24" s="126" t="str">
        <f>IF(ISERROR(VLOOKUP(B24,'START LİSTE'!$B$6:$G$255,2,0)),"",VLOOKUP(B24,'START LİSTE'!$B$6:$G$255,2,0))</f>
        <v>GÜLSÜM GÜLTEN KUZU</v>
      </c>
      <c r="D24" s="126" t="str">
        <f>IF(ISERROR(VLOOKUP(B24,'START LİSTE'!$B$6:$G$255,3,0)),"",VLOOKUP(B24,'START LİSTE'!$B$6:$G$255,3,0))</f>
        <v>DİYARBAKIR ATLETİZM</v>
      </c>
      <c r="E24" s="127" t="str">
        <f>IF(ISERROR(VLOOKUP(B24,'START LİSTE'!$B$6:$G$255,4,0)),"",VLOOKUP(B24,'START LİSTE'!$B$6:$G$255,4,0))</f>
        <v>T</v>
      </c>
      <c r="F24" s="128">
        <f>IF(ISERROR(VLOOKUP($B24,'START LİSTE'!$B$6:$G$255,5,0)),"",VLOOKUP($B24,'START LİSTE'!$B$6:$G$255,5,0))</f>
        <v>35868</v>
      </c>
      <c r="G24" s="135">
        <v>0.02539351851851852</v>
      </c>
      <c r="H24" s="129">
        <f t="shared" si="1"/>
        <v>18</v>
      </c>
    </row>
    <row r="25" spans="1:8" ht="18" customHeight="1">
      <c r="A25" s="131">
        <f t="shared" si="0"/>
        <v>20</v>
      </c>
      <c r="B25" s="136">
        <v>55</v>
      </c>
      <c r="C25" s="126" t="str">
        <f>IF(ISERROR(VLOOKUP(B25,'START LİSTE'!$B$6:$G$255,2,0)),"",VLOOKUP(B25,'START LİSTE'!$B$6:$G$255,2,0))</f>
        <v>SARA AKKOYUN</v>
      </c>
      <c r="D25" s="126" t="str">
        <f>IF(ISERROR(VLOOKUP(B25,'START LİSTE'!$B$6:$G$255,3,0)),"",VLOOKUP(B25,'START LİSTE'!$B$6:$G$255,3,0))</f>
        <v>DİYARBAKIR ATLETİZM</v>
      </c>
      <c r="E25" s="127" t="str">
        <f>IF(ISERROR(VLOOKUP(B25,'START LİSTE'!$B$6:$G$255,4,0)),"",VLOOKUP(B25,'START LİSTE'!$B$6:$G$255,4,0))</f>
        <v>T</v>
      </c>
      <c r="F25" s="128">
        <f>IF(ISERROR(VLOOKUP($B25,'START LİSTE'!$B$6:$G$255,5,0)),"",VLOOKUP($B25,'START LİSTE'!$B$6:$G$255,5,0))</f>
        <v>36043</v>
      </c>
      <c r="G25" s="135">
        <v>0.025879629629629627</v>
      </c>
      <c r="H25" s="129">
        <f t="shared" si="1"/>
        <v>19</v>
      </c>
    </row>
    <row r="26" spans="1:8" ht="18" customHeight="1">
      <c r="A26" s="131">
        <f t="shared" si="0"/>
        <v>21</v>
      </c>
      <c r="B26" s="136">
        <v>35</v>
      </c>
      <c r="C26" s="126" t="str">
        <f>IF(ISERROR(VLOOKUP(B26,'START LİSTE'!$B$6:$G$255,2,0)),"",VLOOKUP(B26,'START LİSTE'!$B$6:$G$255,2,0))</f>
        <v>TÜLAY BAYRAKTAR</v>
      </c>
      <c r="D26" s="126" t="str">
        <f>IF(ISERROR(VLOOKUP(B26,'START LİSTE'!$B$6:$G$255,3,0)),"",VLOOKUP(B26,'START LİSTE'!$B$6:$G$255,3,0))</f>
        <v>MALATYA GENÇLİK HİZM. VE SK.</v>
      </c>
      <c r="E26" s="127" t="str">
        <f>IF(ISERROR(VLOOKUP(B26,'START LİSTE'!$B$6:$G$255,4,0)),"",VLOOKUP(B26,'START LİSTE'!$B$6:$G$255,4,0))</f>
        <v>T</v>
      </c>
      <c r="F26" s="128">
        <f>IF(ISERROR(VLOOKUP($B26,'START LİSTE'!$B$6:$G$255,5,0)),"",VLOOKUP($B26,'START LİSTE'!$B$6:$G$255,5,0))</f>
        <v>0</v>
      </c>
      <c r="G26" s="135">
        <v>0.026296296296296293</v>
      </c>
      <c r="H26" s="129">
        <f t="shared" si="1"/>
        <v>20</v>
      </c>
    </row>
    <row r="27" spans="1:8" ht="18" customHeight="1">
      <c r="A27" s="131">
        <f t="shared" si="0"/>
        <v>22</v>
      </c>
      <c r="B27" s="136">
        <v>39</v>
      </c>
      <c r="C27" s="126" t="str">
        <f>IF(ISERROR(VLOOKUP(B27,'START LİSTE'!$B$6:$G$255,2,0)),"",VLOOKUP(B27,'START LİSTE'!$B$6:$G$255,2,0))</f>
        <v>ŞEYMA KÖSE</v>
      </c>
      <c r="D27" s="126" t="str">
        <f>IF(ISERROR(VLOOKUP(B27,'START LİSTE'!$B$6:$G$255,3,0)),"",VLOOKUP(B27,'START LİSTE'!$B$6:$G$255,3,0))</f>
        <v>SİVAS ÖZDEMİR SPOR</v>
      </c>
      <c r="E27" s="127" t="str">
        <f>IF(ISERROR(VLOOKUP(B27,'START LİSTE'!$B$6:$G$255,4,0)),"",VLOOKUP(B27,'START LİSTE'!$B$6:$G$255,4,0))</f>
        <v>T</v>
      </c>
      <c r="F27" s="128">
        <f>IF(ISERROR(VLOOKUP($B27,'START LİSTE'!$B$6:$G$255,5,0)),"",VLOOKUP($B27,'START LİSTE'!$B$6:$G$255,5,0))</f>
        <v>35831</v>
      </c>
      <c r="G27" s="135">
        <v>0.02630787037037037</v>
      </c>
      <c r="H27" s="129">
        <f t="shared" si="1"/>
        <v>21</v>
      </c>
    </row>
    <row r="28" spans="1:8" ht="18" customHeight="1">
      <c r="A28" s="131">
        <f t="shared" si="0"/>
        <v>23</v>
      </c>
      <c r="B28" s="136">
        <v>36</v>
      </c>
      <c r="C28" s="126" t="str">
        <f>IF(ISERROR(VLOOKUP(B28,'START LİSTE'!$B$6:$G$255,2,0)),"",VLOOKUP(B28,'START LİSTE'!$B$6:$G$255,2,0))</f>
        <v>BERFİN FIRAT</v>
      </c>
      <c r="D28" s="126" t="str">
        <f>IF(ISERROR(VLOOKUP(B28,'START LİSTE'!$B$6:$G$255,3,0)),"",VLOOKUP(B28,'START LİSTE'!$B$6:$G$255,3,0))</f>
        <v>MALATYA GENÇLİK HİZM. VE SK.</v>
      </c>
      <c r="E28" s="127" t="str">
        <f>IF(ISERROR(VLOOKUP(B28,'START LİSTE'!$B$6:$G$255,4,0)),"",VLOOKUP(B28,'START LİSTE'!$B$6:$G$255,4,0))</f>
        <v>T</v>
      </c>
      <c r="F28" s="128">
        <f>IF(ISERROR(VLOOKUP($B28,'START LİSTE'!$B$6:$G$255,5,0)),"",VLOOKUP($B28,'START LİSTE'!$B$6:$G$255,5,0))</f>
        <v>36655</v>
      </c>
      <c r="G28" s="135">
        <v>0.027430555555555555</v>
      </c>
      <c r="H28" s="129">
        <f t="shared" si="1"/>
        <v>22</v>
      </c>
    </row>
    <row r="29" spans="1:8" ht="18" customHeight="1">
      <c r="A29" s="131">
        <f t="shared" si="0"/>
        <v>24</v>
      </c>
      <c r="B29" s="136">
        <v>57</v>
      </c>
      <c r="C29" s="126" t="str">
        <f>IF(ISERROR(VLOOKUP(B29,'START LİSTE'!$B$6:$G$255,2,0)),"",VLOOKUP(B29,'START LİSTE'!$B$6:$G$255,2,0))</f>
        <v>AZİZE KAYA</v>
      </c>
      <c r="D29" s="126" t="str">
        <f>IF(ISERROR(VLOOKUP(B29,'START LİSTE'!$B$6:$G$255,3,0)),"",VLOOKUP(B29,'START LİSTE'!$B$6:$G$255,3,0))</f>
        <v>DİYARBAKIR ATLETİZM</v>
      </c>
      <c r="E29" s="127" t="str">
        <f>IF(ISERROR(VLOOKUP(B29,'START LİSTE'!$B$6:$G$255,4,0)),"",VLOOKUP(B29,'START LİSTE'!$B$6:$G$255,4,0))</f>
        <v>T</v>
      </c>
      <c r="F29" s="128">
        <f>IF(ISERROR(VLOOKUP($B29,'START LİSTE'!$B$6:$G$255,5,0)),"",VLOOKUP($B29,'START LİSTE'!$B$6:$G$255,5,0))</f>
        <v>35935</v>
      </c>
      <c r="G29" s="135" t="s">
        <v>61</v>
      </c>
      <c r="H29" s="129" t="str">
        <f t="shared" si="1"/>
        <v>-</v>
      </c>
    </row>
    <row r="30" spans="1:8" ht="18" customHeight="1">
      <c r="A30" s="131">
        <f t="shared" si="0"/>
      </c>
      <c r="B30" s="136"/>
      <c r="C30" s="126">
        <f>IF(ISERROR(VLOOKUP(B30,'START LİSTE'!$B$6:$G$255,2,0)),"",VLOOKUP(B30,'START LİSTE'!$B$6:$G$255,2,0))</f>
      </c>
      <c r="D30" s="126">
        <f>IF(ISERROR(VLOOKUP(B30,'START LİSTE'!$B$6:$G$255,3,0)),"",VLOOKUP(B30,'START LİSTE'!$B$6:$G$255,3,0))</f>
      </c>
      <c r="E30" s="127">
        <f>IF(ISERROR(VLOOKUP(B30,'START LİSTE'!$B$6:$G$255,4,0)),"",VLOOKUP(B30,'START LİSTE'!$B$6:$G$255,4,0))</f>
      </c>
      <c r="F30" s="128">
        <f>IF(ISERROR(VLOOKUP($B30,'START LİSTE'!$B$6:$G$255,5,0)),"",VLOOKUP($B30,'START LİSTE'!$B$6:$G$255,5,0))</f>
      </c>
      <c r="G30" s="135"/>
      <c r="H30" s="129">
        <f t="shared" si="1"/>
      </c>
    </row>
    <row r="31" spans="1:8" ht="18" customHeight="1">
      <c r="A31" s="131">
        <f t="shared" si="0"/>
      </c>
      <c r="B31" s="136"/>
      <c r="C31" s="126">
        <f>IF(ISERROR(VLOOKUP(B31,'START LİSTE'!$B$6:$G$255,2,0)),"",VLOOKUP(B31,'START LİSTE'!$B$6:$G$255,2,0))</f>
      </c>
      <c r="D31" s="126">
        <f>IF(ISERROR(VLOOKUP(B31,'START LİSTE'!$B$6:$G$255,3,0)),"",VLOOKUP(B31,'START LİSTE'!$B$6:$G$255,3,0))</f>
      </c>
      <c r="E31" s="127">
        <f>IF(ISERROR(VLOOKUP(B31,'START LİSTE'!$B$6:$G$255,4,0)),"",VLOOKUP(B31,'START LİSTE'!$B$6:$G$255,4,0))</f>
      </c>
      <c r="F31" s="128">
        <f>IF(ISERROR(VLOOKUP($B31,'START LİSTE'!$B$6:$G$255,5,0)),"",VLOOKUP($B31,'START LİSTE'!$B$6:$G$255,5,0))</f>
      </c>
      <c r="G31" s="135"/>
      <c r="H31" s="129">
        <f t="shared" si="1"/>
      </c>
    </row>
    <row r="32" spans="1:8" ht="18" customHeight="1">
      <c r="A32" s="131">
        <f t="shared" si="0"/>
      </c>
      <c r="B32" s="136"/>
      <c r="C32" s="126">
        <f>IF(ISERROR(VLOOKUP(B32,'START LİSTE'!$B$6:$G$255,2,0)),"",VLOOKUP(B32,'START LİSTE'!$B$6:$G$255,2,0))</f>
      </c>
      <c r="D32" s="126">
        <f>IF(ISERROR(VLOOKUP(B32,'START LİSTE'!$B$6:$G$255,3,0)),"",VLOOKUP(B32,'START LİSTE'!$B$6:$G$255,3,0))</f>
      </c>
      <c r="E32" s="127">
        <f>IF(ISERROR(VLOOKUP(B32,'START LİSTE'!$B$6:$G$255,4,0)),"",VLOOKUP(B32,'START LİSTE'!$B$6:$G$255,4,0))</f>
      </c>
      <c r="F32" s="128">
        <f>IF(ISERROR(VLOOKUP($B32,'START LİSTE'!$B$6:$G$255,5,0)),"",VLOOKUP($B32,'START LİSTE'!$B$6:$G$255,5,0))</f>
      </c>
      <c r="G32" s="135"/>
      <c r="H32" s="129">
        <f t="shared" si="1"/>
      </c>
    </row>
    <row r="33" spans="1:8" ht="18" customHeight="1">
      <c r="A33" s="131">
        <f t="shared" si="0"/>
      </c>
      <c r="B33" s="136"/>
      <c r="C33" s="126">
        <f>IF(ISERROR(VLOOKUP(B33,'START LİSTE'!$B$6:$G$255,2,0)),"",VLOOKUP(B33,'START LİSTE'!$B$6:$G$255,2,0))</f>
      </c>
      <c r="D33" s="126">
        <f>IF(ISERROR(VLOOKUP(B33,'START LİSTE'!$B$6:$G$255,3,0)),"",VLOOKUP(B33,'START LİSTE'!$B$6:$G$255,3,0))</f>
      </c>
      <c r="E33" s="127">
        <f>IF(ISERROR(VLOOKUP(B33,'START LİSTE'!$B$6:$G$255,4,0)),"",VLOOKUP(B33,'START LİSTE'!$B$6:$G$255,4,0))</f>
      </c>
      <c r="F33" s="128">
        <f>IF(ISERROR(VLOOKUP($B33,'START LİSTE'!$B$6:$G$255,5,0)),"",VLOOKUP($B33,'START LİSTE'!$B$6:$G$255,5,0))</f>
      </c>
      <c r="G33" s="135"/>
      <c r="H33" s="129">
        <f t="shared" si="1"/>
      </c>
    </row>
    <row r="34" spans="1:8" ht="18" customHeight="1">
      <c r="A34" s="131">
        <f t="shared" si="0"/>
      </c>
      <c r="B34" s="136"/>
      <c r="C34" s="126">
        <f>IF(ISERROR(VLOOKUP(B34,'START LİSTE'!$B$6:$G$255,2,0)),"",VLOOKUP(B34,'START LİSTE'!$B$6:$G$255,2,0))</f>
      </c>
      <c r="D34" s="126">
        <f>IF(ISERROR(VLOOKUP(B34,'START LİSTE'!$B$6:$G$255,3,0)),"",VLOOKUP(B34,'START LİSTE'!$B$6:$G$255,3,0))</f>
      </c>
      <c r="E34" s="127">
        <f>IF(ISERROR(VLOOKUP(B34,'START LİSTE'!$B$6:$G$255,4,0)),"",VLOOKUP(B34,'START LİSTE'!$B$6:$G$255,4,0))</f>
      </c>
      <c r="F34" s="128">
        <f>IF(ISERROR(VLOOKUP($B34,'START LİSTE'!$B$6:$G$255,5,0)),"",VLOOKUP($B34,'START LİSTE'!$B$6:$G$255,5,0))</f>
      </c>
      <c r="G34" s="135"/>
      <c r="H34" s="129">
        <f t="shared" si="1"/>
      </c>
    </row>
    <row r="35" spans="1:8" ht="18" customHeight="1">
      <c r="A35" s="131">
        <f t="shared" si="0"/>
      </c>
      <c r="B35" s="136"/>
      <c r="C35" s="126">
        <f>IF(ISERROR(VLOOKUP(B35,'START LİSTE'!$B$6:$G$255,2,0)),"",VLOOKUP(B35,'START LİSTE'!$B$6:$G$255,2,0))</f>
      </c>
      <c r="D35" s="126">
        <f>IF(ISERROR(VLOOKUP(B35,'START LİSTE'!$B$6:$G$255,3,0)),"",VLOOKUP(B35,'START LİSTE'!$B$6:$G$255,3,0))</f>
      </c>
      <c r="E35" s="127">
        <f>IF(ISERROR(VLOOKUP(B35,'START LİSTE'!$B$6:$G$255,4,0)),"",VLOOKUP(B35,'START LİSTE'!$B$6:$G$255,4,0))</f>
      </c>
      <c r="F35" s="128">
        <f>IF(ISERROR(VLOOKUP($B35,'START LİSTE'!$B$6:$G$255,5,0)),"",VLOOKUP($B35,'START LİSTE'!$B$6:$G$255,5,0))</f>
      </c>
      <c r="G35" s="135"/>
      <c r="H35" s="129">
        <f t="shared" si="1"/>
      </c>
    </row>
    <row r="36" spans="1:8" ht="18" customHeight="1">
      <c r="A36" s="131">
        <f t="shared" si="0"/>
      </c>
      <c r="B36" s="136"/>
      <c r="C36" s="126">
        <f>IF(ISERROR(VLOOKUP(B36,'START LİSTE'!$B$6:$G$255,2,0)),"",VLOOKUP(B36,'START LİSTE'!$B$6:$G$255,2,0))</f>
      </c>
      <c r="D36" s="126">
        <f>IF(ISERROR(VLOOKUP(B36,'START LİSTE'!$B$6:$G$255,3,0)),"",VLOOKUP(B36,'START LİSTE'!$B$6:$G$255,3,0))</f>
      </c>
      <c r="E36" s="127">
        <f>IF(ISERROR(VLOOKUP(B36,'START LİSTE'!$B$6:$G$255,4,0)),"",VLOOKUP(B36,'START LİSTE'!$B$6:$G$255,4,0))</f>
      </c>
      <c r="F36" s="128">
        <f>IF(ISERROR(VLOOKUP($B36,'START LİSTE'!$B$6:$G$255,5,0)),"",VLOOKUP($B36,'START LİSTE'!$B$6:$G$255,5,0))</f>
      </c>
      <c r="G36" s="135"/>
      <c r="H36" s="129">
        <f t="shared" si="1"/>
      </c>
    </row>
    <row r="37" spans="1:8" ht="18" customHeight="1">
      <c r="A37" s="131">
        <f t="shared" si="0"/>
      </c>
      <c r="B37" s="136"/>
      <c r="C37" s="126">
        <f>IF(ISERROR(VLOOKUP(B37,'START LİSTE'!$B$6:$G$255,2,0)),"",VLOOKUP(B37,'START LİSTE'!$B$6:$G$255,2,0))</f>
      </c>
      <c r="D37" s="126">
        <f>IF(ISERROR(VLOOKUP(B37,'START LİSTE'!$B$6:$G$255,3,0)),"",VLOOKUP(B37,'START LİSTE'!$B$6:$G$255,3,0))</f>
      </c>
      <c r="E37" s="127">
        <f>IF(ISERROR(VLOOKUP(B37,'START LİSTE'!$B$6:$G$255,4,0)),"",VLOOKUP(B37,'START LİSTE'!$B$6:$G$255,4,0))</f>
      </c>
      <c r="F37" s="128">
        <f>IF(ISERROR(VLOOKUP($B37,'START LİSTE'!$B$6:$G$255,5,0)),"",VLOOKUP($B37,'START LİSTE'!$B$6:$G$255,5,0))</f>
      </c>
      <c r="G37" s="135"/>
      <c r="H37" s="129">
        <f t="shared" si="1"/>
      </c>
    </row>
    <row r="38" spans="1:8" ht="18" customHeight="1">
      <c r="A38" s="131">
        <f t="shared" si="0"/>
      </c>
      <c r="B38" s="136"/>
      <c r="C38" s="126">
        <f>IF(ISERROR(VLOOKUP(B38,'START LİSTE'!$B$6:$G$255,2,0)),"",VLOOKUP(B38,'START LİSTE'!$B$6:$G$255,2,0))</f>
      </c>
      <c r="D38" s="126">
        <f>IF(ISERROR(VLOOKUP(B38,'START LİSTE'!$B$6:$G$255,3,0)),"",VLOOKUP(B38,'START LİSTE'!$B$6:$G$255,3,0))</f>
      </c>
      <c r="E38" s="127">
        <f>IF(ISERROR(VLOOKUP(B38,'START LİSTE'!$B$6:$G$255,4,0)),"",VLOOKUP(B38,'START LİSTE'!$B$6:$G$255,4,0))</f>
      </c>
      <c r="F38" s="128">
        <f>IF(ISERROR(VLOOKUP($B38,'START LİSTE'!$B$6:$G$255,5,0)),"",VLOOKUP($B38,'START LİSTE'!$B$6:$G$255,5,0))</f>
      </c>
      <c r="G38" s="135"/>
      <c r="H38" s="129">
        <f t="shared" si="1"/>
      </c>
    </row>
    <row r="39" spans="1:8" ht="18" customHeight="1">
      <c r="A39" s="131">
        <f t="shared" si="0"/>
      </c>
      <c r="B39" s="136"/>
      <c r="C39" s="126">
        <f>IF(ISERROR(VLOOKUP(B39,'START LİSTE'!$B$6:$G$255,2,0)),"",VLOOKUP(B39,'START LİSTE'!$B$6:$G$255,2,0))</f>
      </c>
      <c r="D39" s="126">
        <f>IF(ISERROR(VLOOKUP(B39,'START LİSTE'!$B$6:$G$255,3,0)),"",VLOOKUP(B39,'START LİSTE'!$B$6:$G$255,3,0))</f>
      </c>
      <c r="E39" s="127">
        <f>IF(ISERROR(VLOOKUP(B39,'START LİSTE'!$B$6:$G$255,4,0)),"",VLOOKUP(B39,'START LİSTE'!$B$6:$G$255,4,0))</f>
      </c>
      <c r="F39" s="128">
        <f>IF(ISERROR(VLOOKUP($B39,'START LİSTE'!$B$6:$G$255,5,0)),"",VLOOKUP($B39,'START LİSTE'!$B$6:$G$255,5,0))</f>
      </c>
      <c r="G39" s="135"/>
      <c r="H39" s="129">
        <f t="shared" si="1"/>
      </c>
    </row>
    <row r="40" spans="1:8" ht="18" customHeight="1">
      <c r="A40" s="131">
        <f t="shared" si="0"/>
      </c>
      <c r="B40" s="136"/>
      <c r="C40" s="126">
        <f>IF(ISERROR(VLOOKUP(B40,'START LİSTE'!$B$6:$G$255,2,0)),"",VLOOKUP(B40,'START LİSTE'!$B$6:$G$255,2,0))</f>
      </c>
      <c r="D40" s="126">
        <f>IF(ISERROR(VLOOKUP(B40,'START LİSTE'!$B$6:$G$255,3,0)),"",VLOOKUP(B40,'START LİSTE'!$B$6:$G$255,3,0))</f>
      </c>
      <c r="E40" s="127">
        <f>IF(ISERROR(VLOOKUP(B40,'START LİSTE'!$B$6:$G$255,4,0)),"",VLOOKUP(B40,'START LİSTE'!$B$6:$G$255,4,0))</f>
      </c>
      <c r="F40" s="128">
        <f>IF(ISERROR(VLOOKUP($B40,'START LİSTE'!$B$6:$G$255,5,0)),"",VLOOKUP($B40,'START LİSTE'!$B$6:$G$255,5,0))</f>
      </c>
      <c r="G40" s="135"/>
      <c r="H40" s="129">
        <f t="shared" si="1"/>
      </c>
    </row>
    <row r="41" spans="1:8" ht="18" customHeight="1">
      <c r="A41" s="131">
        <f t="shared" si="0"/>
      </c>
      <c r="B41" s="136"/>
      <c r="C41" s="126">
        <f>IF(ISERROR(VLOOKUP(B41,'START LİSTE'!$B$6:$G$255,2,0)),"",VLOOKUP(B41,'START LİSTE'!$B$6:$G$255,2,0))</f>
      </c>
      <c r="D41" s="126">
        <f>IF(ISERROR(VLOOKUP(B41,'START LİSTE'!$B$6:$G$255,3,0)),"",VLOOKUP(B41,'START LİSTE'!$B$6:$G$255,3,0))</f>
      </c>
      <c r="E41" s="127">
        <f>IF(ISERROR(VLOOKUP(B41,'START LİSTE'!$B$6:$G$255,4,0)),"",VLOOKUP(B41,'START LİSTE'!$B$6:$G$255,4,0))</f>
      </c>
      <c r="F41" s="128">
        <f>IF(ISERROR(VLOOKUP($B41,'START LİSTE'!$B$6:$G$255,5,0)),"",VLOOKUP($B41,'START LİSTE'!$B$6:$G$255,5,0))</f>
      </c>
      <c r="G41" s="135"/>
      <c r="H41" s="129">
        <f t="shared" si="1"/>
      </c>
    </row>
    <row r="42" spans="1:8" ht="18" customHeight="1">
      <c r="A42" s="131">
        <f t="shared" si="0"/>
      </c>
      <c r="B42" s="136"/>
      <c r="C42" s="126">
        <f>IF(ISERROR(VLOOKUP(B42,'START LİSTE'!$B$6:$G$255,2,0)),"",VLOOKUP(B42,'START LİSTE'!$B$6:$G$255,2,0))</f>
      </c>
      <c r="D42" s="126">
        <f>IF(ISERROR(VLOOKUP(B42,'START LİSTE'!$B$6:$G$255,3,0)),"",VLOOKUP(B42,'START LİSTE'!$B$6:$G$255,3,0))</f>
      </c>
      <c r="E42" s="127">
        <f>IF(ISERROR(VLOOKUP(B42,'START LİSTE'!$B$6:$G$255,4,0)),"",VLOOKUP(B42,'START LİSTE'!$B$6:$G$255,4,0))</f>
      </c>
      <c r="F42" s="128">
        <f>IF(ISERROR(VLOOKUP($B42,'START LİSTE'!$B$6:$G$255,5,0)),"",VLOOKUP($B42,'START LİSTE'!$B$6:$G$255,5,0))</f>
      </c>
      <c r="G42" s="135"/>
      <c r="H42" s="129">
        <f t="shared" si="1"/>
      </c>
    </row>
    <row r="43" spans="1:8" ht="18" customHeight="1">
      <c r="A43" s="131">
        <f t="shared" si="0"/>
      </c>
      <c r="B43" s="136"/>
      <c r="C43" s="126">
        <f>IF(ISERROR(VLOOKUP(B43,'START LİSTE'!$B$6:$G$255,2,0)),"",VLOOKUP(B43,'START LİSTE'!$B$6:$G$255,2,0))</f>
      </c>
      <c r="D43" s="126">
        <f>IF(ISERROR(VLOOKUP(B43,'START LİSTE'!$B$6:$G$255,3,0)),"",VLOOKUP(B43,'START LİSTE'!$B$6:$G$255,3,0))</f>
      </c>
      <c r="E43" s="127">
        <f>IF(ISERROR(VLOOKUP(B43,'START LİSTE'!$B$6:$G$255,4,0)),"",VLOOKUP(B43,'START LİSTE'!$B$6:$G$255,4,0))</f>
      </c>
      <c r="F43" s="128">
        <f>IF(ISERROR(VLOOKUP($B43,'START LİSTE'!$B$6:$G$255,5,0)),"",VLOOKUP($B43,'START LİSTE'!$B$6:$G$255,5,0))</f>
      </c>
      <c r="G43" s="135"/>
      <c r="H43" s="129">
        <f t="shared" si="1"/>
      </c>
    </row>
    <row r="44" spans="1:8" ht="18" customHeight="1">
      <c r="A44" s="131">
        <f t="shared" si="0"/>
      </c>
      <c r="B44" s="136"/>
      <c r="C44" s="126">
        <f>IF(ISERROR(VLOOKUP(B44,'START LİSTE'!$B$6:$G$255,2,0)),"",VLOOKUP(B44,'START LİSTE'!$B$6:$G$255,2,0))</f>
      </c>
      <c r="D44" s="126">
        <f>IF(ISERROR(VLOOKUP(B44,'START LİSTE'!$B$6:$G$255,3,0)),"",VLOOKUP(B44,'START LİSTE'!$B$6:$G$255,3,0))</f>
      </c>
      <c r="E44" s="127">
        <f>IF(ISERROR(VLOOKUP(B44,'START LİSTE'!$B$6:$G$255,4,0)),"",VLOOKUP(B44,'START LİSTE'!$B$6:$G$255,4,0))</f>
      </c>
      <c r="F44" s="128">
        <f>IF(ISERROR(VLOOKUP($B44,'START LİSTE'!$B$6:$G$255,5,0)),"",VLOOKUP($B44,'START LİSTE'!$B$6:$G$255,5,0))</f>
      </c>
      <c r="G44" s="135"/>
      <c r="H44" s="129">
        <f t="shared" si="1"/>
      </c>
    </row>
    <row r="45" spans="1:8" ht="18" customHeight="1">
      <c r="A45" s="131">
        <f t="shared" si="0"/>
      </c>
      <c r="B45" s="136"/>
      <c r="C45" s="126">
        <f>IF(ISERROR(VLOOKUP(B45,'START LİSTE'!$B$6:$G$255,2,0)),"",VLOOKUP(B45,'START LİSTE'!$B$6:$G$255,2,0))</f>
      </c>
      <c r="D45" s="126">
        <f>IF(ISERROR(VLOOKUP(B45,'START LİSTE'!$B$6:$G$255,3,0)),"",VLOOKUP(B45,'START LİSTE'!$B$6:$G$255,3,0))</f>
      </c>
      <c r="E45" s="127">
        <f>IF(ISERROR(VLOOKUP(B45,'START LİSTE'!$B$6:$G$255,4,0)),"",VLOOKUP(B45,'START LİSTE'!$B$6:$G$255,4,0))</f>
      </c>
      <c r="F45" s="128">
        <f>IF(ISERROR(VLOOKUP($B45,'START LİSTE'!$B$6:$G$255,5,0)),"",VLOOKUP($B45,'START LİSTE'!$B$6:$G$255,5,0))</f>
      </c>
      <c r="G45" s="135"/>
      <c r="H45" s="129">
        <f t="shared" si="1"/>
      </c>
    </row>
    <row r="46" spans="1:8" ht="18" customHeight="1">
      <c r="A46" s="131">
        <f t="shared" si="0"/>
      </c>
      <c r="B46" s="136"/>
      <c r="C46" s="126">
        <f>IF(ISERROR(VLOOKUP(B46,'START LİSTE'!$B$6:$G$255,2,0)),"",VLOOKUP(B46,'START LİSTE'!$B$6:$G$255,2,0))</f>
      </c>
      <c r="D46" s="126">
        <f>IF(ISERROR(VLOOKUP(B46,'START LİSTE'!$B$6:$G$255,3,0)),"",VLOOKUP(B46,'START LİSTE'!$B$6:$G$255,3,0))</f>
      </c>
      <c r="E46" s="127">
        <f>IF(ISERROR(VLOOKUP(B46,'START LİSTE'!$B$6:$G$255,4,0)),"",VLOOKUP(B46,'START LİSTE'!$B$6:$G$255,4,0))</f>
      </c>
      <c r="F46" s="128">
        <f>IF(ISERROR(VLOOKUP($B46,'START LİSTE'!$B$6:$G$255,5,0)),"",VLOOKUP($B46,'START LİSTE'!$B$6:$G$255,5,0))</f>
      </c>
      <c r="G46" s="135"/>
      <c r="H46" s="129">
        <f t="shared" si="1"/>
      </c>
    </row>
    <row r="47" spans="1:8" ht="18" customHeight="1">
      <c r="A47" s="131">
        <f t="shared" si="0"/>
      </c>
      <c r="B47" s="136"/>
      <c r="C47" s="126">
        <f>IF(ISERROR(VLOOKUP(B47,'START LİSTE'!$B$6:$G$255,2,0)),"",VLOOKUP(B47,'START LİSTE'!$B$6:$G$255,2,0))</f>
      </c>
      <c r="D47" s="126">
        <f>IF(ISERROR(VLOOKUP(B47,'START LİSTE'!$B$6:$G$255,3,0)),"",VLOOKUP(B47,'START LİSTE'!$B$6:$G$255,3,0))</f>
      </c>
      <c r="E47" s="127">
        <f>IF(ISERROR(VLOOKUP(B47,'START LİSTE'!$B$6:$G$255,4,0)),"",VLOOKUP(B47,'START LİSTE'!$B$6:$G$255,4,0))</f>
      </c>
      <c r="F47" s="128">
        <f>IF(ISERROR(VLOOKUP($B47,'START LİSTE'!$B$6:$G$255,5,0)),"",VLOOKUP($B47,'START LİSTE'!$B$6:$G$255,5,0))</f>
      </c>
      <c r="G47" s="135"/>
      <c r="H47" s="129">
        <f t="shared" si="1"/>
      </c>
    </row>
    <row r="48" spans="1:8" ht="18" customHeight="1">
      <c r="A48" s="131">
        <f t="shared" si="0"/>
      </c>
      <c r="B48" s="136"/>
      <c r="C48" s="126">
        <f>IF(ISERROR(VLOOKUP(B48,'START LİSTE'!$B$6:$G$255,2,0)),"",VLOOKUP(B48,'START LİSTE'!$B$6:$G$255,2,0))</f>
      </c>
      <c r="D48" s="126">
        <f>IF(ISERROR(VLOOKUP(B48,'START LİSTE'!$B$6:$G$255,3,0)),"",VLOOKUP(B48,'START LİSTE'!$B$6:$G$255,3,0))</f>
      </c>
      <c r="E48" s="127">
        <f>IF(ISERROR(VLOOKUP(B48,'START LİSTE'!$B$6:$G$255,4,0)),"",VLOOKUP(B48,'START LİSTE'!$B$6:$G$255,4,0))</f>
      </c>
      <c r="F48" s="128">
        <f>IF(ISERROR(VLOOKUP($B48,'START LİSTE'!$B$6:$G$255,5,0)),"",VLOOKUP($B48,'START LİSTE'!$B$6:$G$255,5,0))</f>
      </c>
      <c r="G48" s="135"/>
      <c r="H48" s="129">
        <f t="shared" si="1"/>
      </c>
    </row>
    <row r="49" spans="1:8" ht="18" customHeight="1">
      <c r="A49" s="131">
        <f t="shared" si="0"/>
      </c>
      <c r="B49" s="136"/>
      <c r="C49" s="126">
        <f>IF(ISERROR(VLOOKUP(B49,'START LİSTE'!$B$6:$G$255,2,0)),"",VLOOKUP(B49,'START LİSTE'!$B$6:$G$255,2,0))</f>
      </c>
      <c r="D49" s="126">
        <f>IF(ISERROR(VLOOKUP(B49,'START LİSTE'!$B$6:$G$255,3,0)),"",VLOOKUP(B49,'START LİSTE'!$B$6:$G$255,3,0))</f>
      </c>
      <c r="E49" s="127">
        <f>IF(ISERROR(VLOOKUP(B49,'START LİSTE'!$B$6:$G$255,4,0)),"",VLOOKUP(B49,'START LİSTE'!$B$6:$G$255,4,0))</f>
      </c>
      <c r="F49" s="128">
        <f>IF(ISERROR(VLOOKUP($B49,'START LİSTE'!$B$6:$G$255,5,0)),"",VLOOKUP($B49,'START LİSTE'!$B$6:$G$255,5,0))</f>
      </c>
      <c r="G49" s="135"/>
      <c r="H49" s="129">
        <f t="shared" si="1"/>
      </c>
    </row>
    <row r="50" spans="1:8" ht="18" customHeight="1">
      <c r="A50" s="131">
        <f t="shared" si="0"/>
      </c>
      <c r="B50" s="136"/>
      <c r="C50" s="126">
        <f>IF(ISERROR(VLOOKUP(B50,'START LİSTE'!$B$6:$G$255,2,0)),"",VLOOKUP(B50,'START LİSTE'!$B$6:$G$255,2,0))</f>
      </c>
      <c r="D50" s="126">
        <f>IF(ISERROR(VLOOKUP(B50,'START LİSTE'!$B$6:$G$255,3,0)),"",VLOOKUP(B50,'START LİSTE'!$B$6:$G$255,3,0))</f>
      </c>
      <c r="E50" s="127">
        <f>IF(ISERROR(VLOOKUP(B50,'START LİSTE'!$B$6:$G$255,4,0)),"",VLOOKUP(B50,'START LİSTE'!$B$6:$G$255,4,0))</f>
      </c>
      <c r="F50" s="128">
        <f>IF(ISERROR(VLOOKUP($B50,'START LİSTE'!$B$6:$G$255,5,0)),"",VLOOKUP($B50,'START LİSTE'!$B$6:$G$255,5,0))</f>
      </c>
      <c r="G50" s="135"/>
      <c r="H50" s="129">
        <f t="shared" si="1"/>
      </c>
    </row>
    <row r="51" spans="1:8" ht="18" customHeight="1">
      <c r="A51" s="131">
        <f t="shared" si="0"/>
      </c>
      <c r="B51" s="136"/>
      <c r="C51" s="126">
        <f>IF(ISERROR(VLOOKUP(B51,'START LİSTE'!$B$6:$G$255,2,0)),"",VLOOKUP(B51,'START LİSTE'!$B$6:$G$255,2,0))</f>
      </c>
      <c r="D51" s="126">
        <f>IF(ISERROR(VLOOKUP(B51,'START LİSTE'!$B$6:$G$255,3,0)),"",VLOOKUP(B51,'START LİSTE'!$B$6:$G$255,3,0))</f>
      </c>
      <c r="E51" s="127">
        <f>IF(ISERROR(VLOOKUP(B51,'START LİSTE'!$B$6:$G$255,4,0)),"",VLOOKUP(B51,'START LİSTE'!$B$6:$G$255,4,0))</f>
      </c>
      <c r="F51" s="128">
        <f>IF(ISERROR(VLOOKUP($B51,'START LİSTE'!$B$6:$G$255,5,0)),"",VLOOKUP($B51,'START LİSTE'!$B$6:$G$255,5,0))</f>
      </c>
      <c r="G51" s="135"/>
      <c r="H51" s="129">
        <f t="shared" si="1"/>
      </c>
    </row>
    <row r="52" spans="1:8" ht="18" customHeight="1">
      <c r="A52" s="131">
        <f t="shared" si="0"/>
      </c>
      <c r="B52" s="136"/>
      <c r="C52" s="126">
        <f>IF(ISERROR(VLOOKUP(B52,'START LİSTE'!$B$6:$G$255,2,0)),"",VLOOKUP(B52,'START LİSTE'!$B$6:$G$255,2,0))</f>
      </c>
      <c r="D52" s="126">
        <f>IF(ISERROR(VLOOKUP(B52,'START LİSTE'!$B$6:$G$255,3,0)),"",VLOOKUP(B52,'START LİSTE'!$B$6:$G$255,3,0))</f>
      </c>
      <c r="E52" s="127">
        <f>IF(ISERROR(VLOOKUP(B52,'START LİSTE'!$B$6:$G$255,4,0)),"",VLOOKUP(B52,'START LİSTE'!$B$6:$G$255,4,0))</f>
      </c>
      <c r="F52" s="128">
        <f>IF(ISERROR(VLOOKUP($B52,'START LİSTE'!$B$6:$G$255,5,0)),"",VLOOKUP($B52,'START LİSTE'!$B$6:$G$255,5,0))</f>
      </c>
      <c r="G52" s="135"/>
      <c r="H52" s="129">
        <f t="shared" si="1"/>
      </c>
    </row>
    <row r="53" spans="1:8" ht="18" customHeight="1">
      <c r="A53" s="131">
        <f t="shared" si="0"/>
      </c>
      <c r="B53" s="136"/>
      <c r="C53" s="126">
        <f>IF(ISERROR(VLOOKUP(B53,'START LİSTE'!$B$6:$G$255,2,0)),"",VLOOKUP(B53,'START LİSTE'!$B$6:$G$255,2,0))</f>
      </c>
      <c r="D53" s="126">
        <f>IF(ISERROR(VLOOKUP(B53,'START LİSTE'!$B$6:$G$255,3,0)),"",VLOOKUP(B53,'START LİSTE'!$B$6:$G$255,3,0))</f>
      </c>
      <c r="E53" s="127">
        <f>IF(ISERROR(VLOOKUP(B53,'START LİSTE'!$B$6:$G$255,4,0)),"",VLOOKUP(B53,'START LİSTE'!$B$6:$G$255,4,0))</f>
      </c>
      <c r="F53" s="128">
        <f>IF(ISERROR(VLOOKUP($B53,'START LİSTE'!$B$6:$G$255,5,0)),"",VLOOKUP($B53,'START LİSTE'!$B$6:$G$255,5,0))</f>
      </c>
      <c r="G53" s="135"/>
      <c r="H53" s="129">
        <f t="shared" si="1"/>
      </c>
    </row>
    <row r="54" spans="1:8" ht="18" customHeight="1">
      <c r="A54" s="131">
        <f t="shared" si="0"/>
      </c>
      <c r="B54" s="136"/>
      <c r="C54" s="126">
        <f>IF(ISERROR(VLOOKUP(B54,'START LİSTE'!$B$6:$G$255,2,0)),"",VLOOKUP(B54,'START LİSTE'!$B$6:$G$255,2,0))</f>
      </c>
      <c r="D54" s="126">
        <f>IF(ISERROR(VLOOKUP(B54,'START LİSTE'!$B$6:$G$255,3,0)),"",VLOOKUP(B54,'START LİSTE'!$B$6:$G$255,3,0))</f>
      </c>
      <c r="E54" s="127">
        <f>IF(ISERROR(VLOOKUP(B54,'START LİSTE'!$B$6:$G$255,4,0)),"",VLOOKUP(B54,'START LİSTE'!$B$6:$G$255,4,0))</f>
      </c>
      <c r="F54" s="128">
        <f>IF(ISERROR(VLOOKUP($B54,'START LİSTE'!$B$6:$G$255,5,0)),"",VLOOKUP($B54,'START LİSTE'!$B$6:$G$255,5,0))</f>
      </c>
      <c r="G54" s="135"/>
      <c r="H54" s="129">
        <f t="shared" si="1"/>
      </c>
    </row>
    <row r="55" spans="1:8" ht="18" customHeight="1">
      <c r="A55" s="131">
        <f t="shared" si="0"/>
      </c>
      <c r="B55" s="136"/>
      <c r="C55" s="126">
        <f>IF(ISERROR(VLOOKUP(B55,'START LİSTE'!$B$6:$G$255,2,0)),"",VLOOKUP(B55,'START LİSTE'!$B$6:$G$255,2,0))</f>
      </c>
      <c r="D55" s="126">
        <f>IF(ISERROR(VLOOKUP(B55,'START LİSTE'!$B$6:$G$255,3,0)),"",VLOOKUP(B55,'START LİSTE'!$B$6:$G$255,3,0))</f>
      </c>
      <c r="E55" s="127">
        <f>IF(ISERROR(VLOOKUP(B55,'START LİSTE'!$B$6:$G$255,4,0)),"",VLOOKUP(B55,'START LİSTE'!$B$6:$G$255,4,0))</f>
      </c>
      <c r="F55" s="128">
        <f>IF(ISERROR(VLOOKUP($B55,'START LİSTE'!$B$6:$G$255,5,0)),"",VLOOKUP($B55,'START LİSTE'!$B$6:$G$255,5,0))</f>
      </c>
      <c r="G55" s="135"/>
      <c r="H55" s="129">
        <f t="shared" si="1"/>
      </c>
    </row>
    <row r="56" spans="1:8" ht="18" customHeight="1">
      <c r="A56" s="131">
        <f t="shared" si="0"/>
      </c>
      <c r="B56" s="136"/>
      <c r="C56" s="126">
        <f>IF(ISERROR(VLOOKUP(B56,'START LİSTE'!$B$6:$G$255,2,0)),"",VLOOKUP(B56,'START LİSTE'!$B$6:$G$255,2,0))</f>
      </c>
      <c r="D56" s="126">
        <f>IF(ISERROR(VLOOKUP(B56,'START LİSTE'!$B$6:$G$255,3,0)),"",VLOOKUP(B56,'START LİSTE'!$B$6:$G$255,3,0))</f>
      </c>
      <c r="E56" s="127">
        <f>IF(ISERROR(VLOOKUP(B56,'START LİSTE'!$B$6:$G$255,4,0)),"",VLOOKUP(B56,'START LİSTE'!$B$6:$G$255,4,0))</f>
      </c>
      <c r="F56" s="128">
        <f>IF(ISERROR(VLOOKUP($B56,'START LİSTE'!$B$6:$G$255,5,0)),"",VLOOKUP($B56,'START LİSTE'!$B$6:$G$255,5,0))</f>
      </c>
      <c r="G56" s="135"/>
      <c r="H56" s="129">
        <f t="shared" si="1"/>
      </c>
    </row>
    <row r="57" spans="1:8" ht="18" customHeight="1">
      <c r="A57" s="131">
        <f t="shared" si="0"/>
      </c>
      <c r="B57" s="136"/>
      <c r="C57" s="126">
        <f>IF(ISERROR(VLOOKUP(B57,'START LİSTE'!$B$6:$G$255,2,0)),"",VLOOKUP(B57,'START LİSTE'!$B$6:$G$255,2,0))</f>
      </c>
      <c r="D57" s="126">
        <f>IF(ISERROR(VLOOKUP(B57,'START LİSTE'!$B$6:$G$255,3,0)),"",VLOOKUP(B57,'START LİSTE'!$B$6:$G$255,3,0))</f>
      </c>
      <c r="E57" s="127">
        <f>IF(ISERROR(VLOOKUP(B57,'START LİSTE'!$B$6:$G$255,4,0)),"",VLOOKUP(B57,'START LİSTE'!$B$6:$G$255,4,0))</f>
      </c>
      <c r="F57" s="128">
        <f>IF(ISERROR(VLOOKUP($B57,'START LİSTE'!$B$6:$G$255,5,0)),"",VLOOKUP($B57,'START LİSTE'!$B$6:$G$255,5,0))</f>
      </c>
      <c r="G57" s="135"/>
      <c r="H57" s="129">
        <f t="shared" si="1"/>
      </c>
    </row>
    <row r="58" spans="1:8" ht="18" customHeight="1">
      <c r="A58" s="131">
        <f t="shared" si="0"/>
      </c>
      <c r="B58" s="136"/>
      <c r="C58" s="126">
        <f>IF(ISERROR(VLOOKUP(B58,'START LİSTE'!$B$6:$G$255,2,0)),"",VLOOKUP(B58,'START LİSTE'!$B$6:$G$255,2,0))</f>
      </c>
      <c r="D58" s="126">
        <f>IF(ISERROR(VLOOKUP(B58,'START LİSTE'!$B$6:$G$255,3,0)),"",VLOOKUP(B58,'START LİSTE'!$B$6:$G$255,3,0))</f>
      </c>
      <c r="E58" s="127">
        <f>IF(ISERROR(VLOOKUP(B58,'START LİSTE'!$B$6:$G$255,4,0)),"",VLOOKUP(B58,'START LİSTE'!$B$6:$G$255,4,0))</f>
      </c>
      <c r="F58" s="128">
        <f>IF(ISERROR(VLOOKUP($B58,'START LİSTE'!$B$6:$G$255,5,0)),"",VLOOKUP($B58,'START LİSTE'!$B$6:$G$255,5,0))</f>
      </c>
      <c r="G58" s="135"/>
      <c r="H58" s="129">
        <f t="shared" si="1"/>
      </c>
    </row>
    <row r="59" spans="1:8" ht="18" customHeight="1">
      <c r="A59" s="131">
        <f t="shared" si="0"/>
      </c>
      <c r="B59" s="136"/>
      <c r="C59" s="126">
        <f>IF(ISERROR(VLOOKUP(B59,'START LİSTE'!$B$6:$G$255,2,0)),"",VLOOKUP(B59,'START LİSTE'!$B$6:$G$255,2,0))</f>
      </c>
      <c r="D59" s="126">
        <f>IF(ISERROR(VLOOKUP(B59,'START LİSTE'!$B$6:$G$255,3,0)),"",VLOOKUP(B59,'START LİSTE'!$B$6:$G$255,3,0))</f>
      </c>
      <c r="E59" s="127">
        <f>IF(ISERROR(VLOOKUP(B59,'START LİSTE'!$B$6:$G$255,4,0)),"",VLOOKUP(B59,'START LİSTE'!$B$6:$G$255,4,0))</f>
      </c>
      <c r="F59" s="128">
        <f>IF(ISERROR(VLOOKUP($B59,'START LİSTE'!$B$6:$G$255,5,0)),"",VLOOKUP($B59,'START LİSTE'!$B$6:$G$255,5,0))</f>
      </c>
      <c r="G59" s="135"/>
      <c r="H59" s="129">
        <f t="shared" si="1"/>
      </c>
    </row>
    <row r="60" spans="1:8" ht="18" customHeight="1">
      <c r="A60" s="131">
        <f t="shared" si="0"/>
      </c>
      <c r="B60" s="136"/>
      <c r="C60" s="126">
        <f>IF(ISERROR(VLOOKUP(B60,'START LİSTE'!$B$6:$G$255,2,0)),"",VLOOKUP(B60,'START LİSTE'!$B$6:$G$255,2,0))</f>
      </c>
      <c r="D60" s="126">
        <f>IF(ISERROR(VLOOKUP(B60,'START LİSTE'!$B$6:$G$255,3,0)),"",VLOOKUP(B60,'START LİSTE'!$B$6:$G$255,3,0))</f>
      </c>
      <c r="E60" s="127">
        <f>IF(ISERROR(VLOOKUP(B60,'START LİSTE'!$B$6:$G$255,4,0)),"",VLOOKUP(B60,'START LİSTE'!$B$6:$G$255,4,0))</f>
      </c>
      <c r="F60" s="128">
        <f>IF(ISERROR(VLOOKUP($B60,'START LİSTE'!$B$6:$G$255,5,0)),"",VLOOKUP($B60,'START LİSTE'!$B$6:$G$255,5,0))</f>
      </c>
      <c r="G60" s="135"/>
      <c r="H60" s="129">
        <f t="shared" si="1"/>
      </c>
    </row>
    <row r="61" spans="1:8" ht="18" customHeight="1">
      <c r="A61" s="131">
        <f t="shared" si="0"/>
      </c>
      <c r="B61" s="136"/>
      <c r="C61" s="126">
        <f>IF(ISERROR(VLOOKUP(B61,'START LİSTE'!$B$6:$G$255,2,0)),"",VLOOKUP(B61,'START LİSTE'!$B$6:$G$255,2,0))</f>
      </c>
      <c r="D61" s="126">
        <f>IF(ISERROR(VLOOKUP(B61,'START LİSTE'!$B$6:$G$255,3,0)),"",VLOOKUP(B61,'START LİSTE'!$B$6:$G$255,3,0))</f>
      </c>
      <c r="E61" s="127">
        <f>IF(ISERROR(VLOOKUP(B61,'START LİSTE'!$B$6:$G$255,4,0)),"",VLOOKUP(B61,'START LİSTE'!$B$6:$G$255,4,0))</f>
      </c>
      <c r="F61" s="128">
        <f>IF(ISERROR(VLOOKUP($B61,'START LİSTE'!$B$6:$G$255,5,0)),"",VLOOKUP($B61,'START LİSTE'!$B$6:$G$255,5,0))</f>
      </c>
      <c r="G61" s="135"/>
      <c r="H61" s="129">
        <f t="shared" si="1"/>
      </c>
    </row>
    <row r="62" spans="1:8" ht="18" customHeight="1">
      <c r="A62" s="131">
        <f t="shared" si="0"/>
      </c>
      <c r="B62" s="136"/>
      <c r="C62" s="126">
        <f>IF(ISERROR(VLOOKUP(B62,'START LİSTE'!$B$6:$G$255,2,0)),"",VLOOKUP(B62,'START LİSTE'!$B$6:$G$255,2,0))</f>
      </c>
      <c r="D62" s="126">
        <f>IF(ISERROR(VLOOKUP(B62,'START LİSTE'!$B$6:$G$255,3,0)),"",VLOOKUP(B62,'START LİSTE'!$B$6:$G$255,3,0))</f>
      </c>
      <c r="E62" s="127">
        <f>IF(ISERROR(VLOOKUP(B62,'START LİSTE'!$B$6:$G$255,4,0)),"",VLOOKUP(B62,'START LİSTE'!$B$6:$G$255,4,0))</f>
      </c>
      <c r="F62" s="128">
        <f>IF(ISERROR(VLOOKUP($B62,'START LİSTE'!$B$6:$G$255,5,0)),"",VLOOKUP($B62,'START LİSTE'!$B$6:$G$255,5,0))</f>
      </c>
      <c r="G62" s="135"/>
      <c r="H62" s="129">
        <f t="shared" si="1"/>
      </c>
    </row>
    <row r="63" spans="1:8" ht="18" customHeight="1">
      <c r="A63" s="131">
        <f t="shared" si="0"/>
      </c>
      <c r="B63" s="136"/>
      <c r="C63" s="126">
        <f>IF(ISERROR(VLOOKUP(B63,'START LİSTE'!$B$6:$G$255,2,0)),"",VLOOKUP(B63,'START LİSTE'!$B$6:$G$255,2,0))</f>
      </c>
      <c r="D63" s="126">
        <f>IF(ISERROR(VLOOKUP(B63,'START LİSTE'!$B$6:$G$255,3,0)),"",VLOOKUP(B63,'START LİSTE'!$B$6:$G$255,3,0))</f>
      </c>
      <c r="E63" s="127">
        <f>IF(ISERROR(VLOOKUP(B63,'START LİSTE'!$B$6:$G$255,4,0)),"",VLOOKUP(B63,'START LİSTE'!$B$6:$G$255,4,0))</f>
      </c>
      <c r="F63" s="128">
        <f>IF(ISERROR(VLOOKUP($B63,'START LİSTE'!$B$6:$G$255,5,0)),"",VLOOKUP($B63,'START LİSTE'!$B$6:$G$255,5,0))</f>
      </c>
      <c r="G63" s="135"/>
      <c r="H63" s="129">
        <f t="shared" si="1"/>
      </c>
    </row>
    <row r="64" spans="1:8" ht="18" customHeight="1">
      <c r="A64" s="131">
        <f t="shared" si="0"/>
      </c>
      <c r="B64" s="136"/>
      <c r="C64" s="126">
        <f>IF(ISERROR(VLOOKUP(B64,'START LİSTE'!$B$6:$G$255,2,0)),"",VLOOKUP(B64,'START LİSTE'!$B$6:$G$255,2,0))</f>
      </c>
      <c r="D64" s="126">
        <f>IF(ISERROR(VLOOKUP(B64,'START LİSTE'!$B$6:$G$255,3,0)),"",VLOOKUP(B64,'START LİSTE'!$B$6:$G$255,3,0))</f>
      </c>
      <c r="E64" s="127">
        <f>IF(ISERROR(VLOOKUP(B64,'START LİSTE'!$B$6:$G$255,4,0)),"",VLOOKUP(B64,'START LİSTE'!$B$6:$G$255,4,0))</f>
      </c>
      <c r="F64" s="128">
        <f>IF(ISERROR(VLOOKUP($B64,'START LİSTE'!$B$6:$G$255,5,0)),"",VLOOKUP($B64,'START LİSTE'!$B$6:$G$255,5,0))</f>
      </c>
      <c r="G64" s="135"/>
      <c r="H64" s="129">
        <f t="shared" si="1"/>
      </c>
    </row>
    <row r="65" spans="1:8" ht="18" customHeight="1">
      <c r="A65" s="131">
        <f t="shared" si="0"/>
      </c>
      <c r="B65" s="136"/>
      <c r="C65" s="126">
        <f>IF(ISERROR(VLOOKUP(B65,'START LİSTE'!$B$6:$G$255,2,0)),"",VLOOKUP(B65,'START LİSTE'!$B$6:$G$255,2,0))</f>
      </c>
      <c r="D65" s="126">
        <f>IF(ISERROR(VLOOKUP(B65,'START LİSTE'!$B$6:$G$255,3,0)),"",VLOOKUP(B65,'START LİSTE'!$B$6:$G$255,3,0))</f>
      </c>
      <c r="E65" s="127">
        <f>IF(ISERROR(VLOOKUP(B65,'START LİSTE'!$B$6:$G$255,4,0)),"",VLOOKUP(B65,'START LİSTE'!$B$6:$G$255,4,0))</f>
      </c>
      <c r="F65" s="128">
        <f>IF(ISERROR(VLOOKUP($B65,'START LİSTE'!$B$6:$G$255,5,0)),"",VLOOKUP($B65,'START LİSTE'!$B$6:$G$255,5,0))</f>
      </c>
      <c r="G65" s="135"/>
      <c r="H65" s="129">
        <f t="shared" si="1"/>
      </c>
    </row>
    <row r="66" spans="1:8" ht="18" customHeight="1">
      <c r="A66" s="131">
        <f t="shared" si="0"/>
      </c>
      <c r="B66" s="136"/>
      <c r="C66" s="126">
        <f>IF(ISERROR(VLOOKUP(B66,'START LİSTE'!$B$6:$G$255,2,0)),"",VLOOKUP(B66,'START LİSTE'!$B$6:$G$255,2,0))</f>
      </c>
      <c r="D66" s="126">
        <f>IF(ISERROR(VLOOKUP(B66,'START LİSTE'!$B$6:$G$255,3,0)),"",VLOOKUP(B66,'START LİSTE'!$B$6:$G$255,3,0))</f>
      </c>
      <c r="E66" s="127">
        <f>IF(ISERROR(VLOOKUP(B66,'START LİSTE'!$B$6:$G$255,4,0)),"",VLOOKUP(B66,'START LİSTE'!$B$6:$G$255,4,0))</f>
      </c>
      <c r="F66" s="128">
        <f>IF(ISERROR(VLOOKUP($B66,'START LİSTE'!$B$6:$G$255,5,0)),"",VLOOKUP($B66,'START LİSTE'!$B$6:$G$255,5,0))</f>
      </c>
      <c r="G66" s="135"/>
      <c r="H66" s="129">
        <f t="shared" si="1"/>
      </c>
    </row>
    <row r="67" spans="1:8" ht="18" customHeight="1">
      <c r="A67" s="131">
        <f t="shared" si="0"/>
      </c>
      <c r="B67" s="136"/>
      <c r="C67" s="126">
        <f>IF(ISERROR(VLOOKUP(B67,'START LİSTE'!$B$6:$G$255,2,0)),"",VLOOKUP(B67,'START LİSTE'!$B$6:$G$255,2,0))</f>
      </c>
      <c r="D67" s="126">
        <f>IF(ISERROR(VLOOKUP(B67,'START LİSTE'!$B$6:$G$255,3,0)),"",VLOOKUP(B67,'START LİSTE'!$B$6:$G$255,3,0))</f>
      </c>
      <c r="E67" s="127">
        <f>IF(ISERROR(VLOOKUP(B67,'START LİSTE'!$B$6:$G$255,4,0)),"",VLOOKUP(B67,'START LİSTE'!$B$6:$G$255,4,0))</f>
      </c>
      <c r="F67" s="128">
        <f>IF(ISERROR(VLOOKUP($B67,'START LİSTE'!$B$6:$G$255,5,0)),"",VLOOKUP($B67,'START LİSTE'!$B$6:$G$255,5,0))</f>
      </c>
      <c r="G67" s="135"/>
      <c r="H67" s="129">
        <f t="shared" si="1"/>
      </c>
    </row>
    <row r="68" spans="1:8" ht="18" customHeight="1">
      <c r="A68" s="131">
        <f t="shared" si="0"/>
      </c>
      <c r="B68" s="136"/>
      <c r="C68" s="126">
        <f>IF(ISERROR(VLOOKUP(B68,'START LİSTE'!$B$6:$G$255,2,0)),"",VLOOKUP(B68,'START LİSTE'!$B$6:$G$255,2,0))</f>
      </c>
      <c r="D68" s="126">
        <f>IF(ISERROR(VLOOKUP(B68,'START LİSTE'!$B$6:$G$255,3,0)),"",VLOOKUP(B68,'START LİSTE'!$B$6:$G$255,3,0))</f>
      </c>
      <c r="E68" s="127">
        <f>IF(ISERROR(VLOOKUP(B68,'START LİSTE'!$B$6:$G$255,4,0)),"",VLOOKUP(B68,'START LİSTE'!$B$6:$G$255,4,0))</f>
      </c>
      <c r="F68" s="128">
        <f>IF(ISERROR(VLOOKUP($B68,'START LİSTE'!$B$6:$G$255,5,0)),"",VLOOKUP($B68,'START LİSTE'!$B$6:$G$255,5,0))</f>
      </c>
      <c r="G68" s="135"/>
      <c r="H68" s="129">
        <f t="shared" si="1"/>
      </c>
    </row>
    <row r="69" spans="1:8" ht="18" customHeight="1">
      <c r="A69" s="131">
        <f t="shared" si="0"/>
      </c>
      <c r="B69" s="136"/>
      <c r="C69" s="126">
        <f>IF(ISERROR(VLOOKUP(B69,'START LİSTE'!$B$6:$G$255,2,0)),"",VLOOKUP(B69,'START LİSTE'!$B$6:$G$255,2,0))</f>
      </c>
      <c r="D69" s="126">
        <f>IF(ISERROR(VLOOKUP(B69,'START LİSTE'!$B$6:$G$255,3,0)),"",VLOOKUP(B69,'START LİSTE'!$B$6:$G$255,3,0))</f>
      </c>
      <c r="E69" s="127">
        <f>IF(ISERROR(VLOOKUP(B69,'START LİSTE'!$B$6:$G$255,4,0)),"",VLOOKUP(B69,'START LİSTE'!$B$6:$G$255,4,0))</f>
      </c>
      <c r="F69" s="128">
        <f>IF(ISERROR(VLOOKUP($B69,'START LİSTE'!$B$6:$G$255,5,0)),"",VLOOKUP($B69,'START LİSTE'!$B$6:$G$255,5,0))</f>
      </c>
      <c r="G69" s="135"/>
      <c r="H69" s="129">
        <f t="shared" si="1"/>
      </c>
    </row>
    <row r="70" spans="1:8" ht="18" customHeight="1">
      <c r="A70" s="131">
        <f t="shared" si="0"/>
      </c>
      <c r="B70" s="136"/>
      <c r="C70" s="126">
        <f>IF(ISERROR(VLOOKUP(B70,'START LİSTE'!$B$6:$G$255,2,0)),"",VLOOKUP(B70,'START LİSTE'!$B$6:$G$255,2,0))</f>
      </c>
      <c r="D70" s="126">
        <f>IF(ISERROR(VLOOKUP(B70,'START LİSTE'!$B$6:$G$255,3,0)),"",VLOOKUP(B70,'START LİSTE'!$B$6:$G$255,3,0))</f>
      </c>
      <c r="E70" s="127">
        <f>IF(ISERROR(VLOOKUP(B70,'START LİSTE'!$B$6:$G$255,4,0)),"",VLOOKUP(B70,'START LİSTE'!$B$6:$G$255,4,0))</f>
      </c>
      <c r="F70" s="128">
        <f>IF(ISERROR(VLOOKUP($B70,'START LİSTE'!$B$6:$G$255,5,0)),"",VLOOKUP($B70,'START LİSTE'!$B$6:$G$255,5,0))</f>
      </c>
      <c r="G70" s="135"/>
      <c r="H70" s="129">
        <f t="shared" si="1"/>
      </c>
    </row>
    <row r="71" spans="1:8" ht="18" customHeight="1">
      <c r="A71" s="131">
        <f aca="true" t="shared" si="2" ref="A71:A134">IF(B71&lt;&gt;"",A70+1,"")</f>
      </c>
      <c r="B71" s="136"/>
      <c r="C71" s="126">
        <f>IF(ISERROR(VLOOKUP(B71,'START LİSTE'!$B$6:$G$255,2,0)),"",VLOOKUP(B71,'START LİSTE'!$B$6:$G$255,2,0))</f>
      </c>
      <c r="D71" s="126">
        <f>IF(ISERROR(VLOOKUP(B71,'START LİSTE'!$B$6:$G$255,3,0)),"",VLOOKUP(B71,'START LİSTE'!$B$6:$G$255,3,0))</f>
      </c>
      <c r="E71" s="127">
        <f>IF(ISERROR(VLOOKUP(B71,'START LİSTE'!$B$6:$G$255,4,0)),"",VLOOKUP(B71,'START LİSTE'!$B$6:$G$255,4,0))</f>
      </c>
      <c r="F71" s="128">
        <f>IF(ISERROR(VLOOKUP($B71,'START LİSTE'!$B$6:$G$255,5,0)),"",VLOOKUP($B71,'START LİSTE'!$B$6:$G$255,5,0))</f>
      </c>
      <c r="G71" s="135"/>
      <c r="H71" s="129">
        <f aca="true" t="shared" si="3" ref="H71:H134">IF(OR(G71="DQ",G71="DNF",G71="DNS"),"-",IF(B71&lt;&gt;"",IF(E71="F",H70,H70+1),""))</f>
      </c>
    </row>
    <row r="72" spans="1:8" ht="18" customHeight="1">
      <c r="A72" s="131">
        <f t="shared" si="2"/>
      </c>
      <c r="B72" s="136"/>
      <c r="C72" s="126">
        <f>IF(ISERROR(VLOOKUP(B72,'START LİSTE'!$B$6:$G$255,2,0)),"",VLOOKUP(B72,'START LİSTE'!$B$6:$G$255,2,0))</f>
      </c>
      <c r="D72" s="126">
        <f>IF(ISERROR(VLOOKUP(B72,'START LİSTE'!$B$6:$G$255,3,0)),"",VLOOKUP(B72,'START LİSTE'!$B$6:$G$255,3,0))</f>
      </c>
      <c r="E72" s="127">
        <f>IF(ISERROR(VLOOKUP(B72,'START LİSTE'!$B$6:$G$255,4,0)),"",VLOOKUP(B72,'START LİSTE'!$B$6:$G$255,4,0))</f>
      </c>
      <c r="F72" s="128">
        <f>IF(ISERROR(VLOOKUP($B72,'START LİSTE'!$B$6:$G$255,5,0)),"",VLOOKUP($B72,'START LİSTE'!$B$6:$G$255,5,0))</f>
      </c>
      <c r="G72" s="135"/>
      <c r="H72" s="129">
        <f t="shared" si="3"/>
      </c>
    </row>
    <row r="73" spans="1:8" ht="18" customHeight="1">
      <c r="A73" s="131">
        <f t="shared" si="2"/>
      </c>
      <c r="B73" s="136"/>
      <c r="C73" s="126">
        <f>IF(ISERROR(VLOOKUP(B73,'START LİSTE'!$B$6:$G$255,2,0)),"",VLOOKUP(B73,'START LİSTE'!$B$6:$G$255,2,0))</f>
      </c>
      <c r="D73" s="126">
        <f>IF(ISERROR(VLOOKUP(B73,'START LİSTE'!$B$6:$G$255,3,0)),"",VLOOKUP(B73,'START LİSTE'!$B$6:$G$255,3,0))</f>
      </c>
      <c r="E73" s="127">
        <f>IF(ISERROR(VLOOKUP(B73,'START LİSTE'!$B$6:$G$255,4,0)),"",VLOOKUP(B73,'START LİSTE'!$B$6:$G$255,4,0))</f>
      </c>
      <c r="F73" s="128">
        <f>IF(ISERROR(VLOOKUP($B73,'START LİSTE'!$B$6:$G$255,5,0)),"",VLOOKUP($B73,'START LİSTE'!$B$6:$G$255,5,0))</f>
      </c>
      <c r="G73" s="135"/>
      <c r="H73" s="129">
        <f t="shared" si="3"/>
      </c>
    </row>
    <row r="74" spans="1:8" ht="18" customHeight="1">
      <c r="A74" s="131">
        <f t="shared" si="2"/>
      </c>
      <c r="B74" s="136"/>
      <c r="C74" s="126">
        <f>IF(ISERROR(VLOOKUP(B74,'START LİSTE'!$B$6:$G$255,2,0)),"",VLOOKUP(B74,'START LİSTE'!$B$6:$G$255,2,0))</f>
      </c>
      <c r="D74" s="126">
        <f>IF(ISERROR(VLOOKUP(B74,'START LİSTE'!$B$6:$G$255,3,0)),"",VLOOKUP(B74,'START LİSTE'!$B$6:$G$255,3,0))</f>
      </c>
      <c r="E74" s="127">
        <f>IF(ISERROR(VLOOKUP(B74,'START LİSTE'!$B$6:$G$255,4,0)),"",VLOOKUP(B74,'START LİSTE'!$B$6:$G$255,4,0))</f>
      </c>
      <c r="F74" s="128">
        <f>IF(ISERROR(VLOOKUP($B74,'START LİSTE'!$B$6:$G$255,5,0)),"",VLOOKUP($B74,'START LİSTE'!$B$6:$G$255,5,0))</f>
      </c>
      <c r="G74" s="135"/>
      <c r="H74" s="129">
        <f t="shared" si="3"/>
      </c>
    </row>
    <row r="75" spans="1:8" ht="18" customHeight="1">
      <c r="A75" s="131">
        <f t="shared" si="2"/>
      </c>
      <c r="B75" s="136"/>
      <c r="C75" s="126">
        <f>IF(ISERROR(VLOOKUP(B75,'START LİSTE'!$B$6:$G$255,2,0)),"",VLOOKUP(B75,'START LİSTE'!$B$6:$G$255,2,0))</f>
      </c>
      <c r="D75" s="126">
        <f>IF(ISERROR(VLOOKUP(B75,'START LİSTE'!$B$6:$G$255,3,0)),"",VLOOKUP(B75,'START LİSTE'!$B$6:$G$255,3,0))</f>
      </c>
      <c r="E75" s="127">
        <f>IF(ISERROR(VLOOKUP(B75,'START LİSTE'!$B$6:$G$255,4,0)),"",VLOOKUP(B75,'START LİSTE'!$B$6:$G$255,4,0))</f>
      </c>
      <c r="F75" s="128">
        <f>IF(ISERROR(VLOOKUP($B75,'START LİSTE'!$B$6:$G$255,5,0)),"",VLOOKUP($B75,'START LİSTE'!$B$6:$G$255,5,0))</f>
      </c>
      <c r="G75" s="135"/>
      <c r="H75" s="129">
        <f t="shared" si="3"/>
      </c>
    </row>
    <row r="76" spans="1:8" ht="18" customHeight="1">
      <c r="A76" s="131">
        <f t="shared" si="2"/>
      </c>
      <c r="B76" s="136"/>
      <c r="C76" s="126">
        <f>IF(ISERROR(VLOOKUP(B76,'START LİSTE'!$B$6:$G$255,2,0)),"",VLOOKUP(B76,'START LİSTE'!$B$6:$G$255,2,0))</f>
      </c>
      <c r="D76" s="126">
        <f>IF(ISERROR(VLOOKUP(B76,'START LİSTE'!$B$6:$G$255,3,0)),"",VLOOKUP(B76,'START LİSTE'!$B$6:$G$255,3,0))</f>
      </c>
      <c r="E76" s="127">
        <f>IF(ISERROR(VLOOKUP(B76,'START LİSTE'!$B$6:$G$255,4,0)),"",VLOOKUP(B76,'START LİSTE'!$B$6:$G$255,4,0))</f>
      </c>
      <c r="F76" s="128">
        <f>IF(ISERROR(VLOOKUP($B76,'START LİSTE'!$B$6:$G$255,5,0)),"",VLOOKUP($B76,'START LİSTE'!$B$6:$G$255,5,0))</f>
      </c>
      <c r="G76" s="135"/>
      <c r="H76" s="129">
        <f t="shared" si="3"/>
      </c>
    </row>
    <row r="77" spans="1:8" ht="18" customHeight="1">
      <c r="A77" s="131">
        <f t="shared" si="2"/>
      </c>
      <c r="B77" s="136"/>
      <c r="C77" s="126">
        <f>IF(ISERROR(VLOOKUP(B77,'START LİSTE'!$B$6:$G$255,2,0)),"",VLOOKUP(B77,'START LİSTE'!$B$6:$G$255,2,0))</f>
      </c>
      <c r="D77" s="126">
        <f>IF(ISERROR(VLOOKUP(B77,'START LİSTE'!$B$6:$G$255,3,0)),"",VLOOKUP(B77,'START LİSTE'!$B$6:$G$255,3,0))</f>
      </c>
      <c r="E77" s="127">
        <f>IF(ISERROR(VLOOKUP(B77,'START LİSTE'!$B$6:$G$255,4,0)),"",VLOOKUP(B77,'START LİSTE'!$B$6:$G$255,4,0))</f>
      </c>
      <c r="F77" s="128">
        <f>IF(ISERROR(VLOOKUP($B77,'START LİSTE'!$B$6:$G$255,5,0)),"",VLOOKUP($B77,'START LİSTE'!$B$6:$G$255,5,0))</f>
      </c>
      <c r="G77" s="135"/>
      <c r="H77" s="129">
        <f t="shared" si="3"/>
      </c>
    </row>
    <row r="78" spans="1:8" ht="18" customHeight="1">
      <c r="A78" s="131">
        <f t="shared" si="2"/>
      </c>
      <c r="B78" s="136"/>
      <c r="C78" s="126">
        <f>IF(ISERROR(VLOOKUP(B78,'START LİSTE'!$B$6:$G$255,2,0)),"",VLOOKUP(B78,'START LİSTE'!$B$6:$G$255,2,0))</f>
      </c>
      <c r="D78" s="126">
        <f>IF(ISERROR(VLOOKUP(B78,'START LİSTE'!$B$6:$G$255,3,0)),"",VLOOKUP(B78,'START LİSTE'!$B$6:$G$255,3,0))</f>
      </c>
      <c r="E78" s="127">
        <f>IF(ISERROR(VLOOKUP(B78,'START LİSTE'!$B$6:$G$255,4,0)),"",VLOOKUP(B78,'START LİSTE'!$B$6:$G$255,4,0))</f>
      </c>
      <c r="F78" s="128">
        <f>IF(ISERROR(VLOOKUP($B78,'START LİSTE'!$B$6:$G$255,5,0)),"",VLOOKUP($B78,'START LİSTE'!$B$6:$G$255,5,0))</f>
      </c>
      <c r="G78" s="135"/>
      <c r="H78" s="129">
        <f t="shared" si="3"/>
      </c>
    </row>
    <row r="79" spans="1:8" ht="18" customHeight="1">
      <c r="A79" s="131">
        <f t="shared" si="2"/>
      </c>
      <c r="B79" s="136"/>
      <c r="C79" s="126">
        <f>IF(ISERROR(VLOOKUP(B79,'START LİSTE'!$B$6:$G$255,2,0)),"",VLOOKUP(B79,'START LİSTE'!$B$6:$G$255,2,0))</f>
      </c>
      <c r="D79" s="126">
        <f>IF(ISERROR(VLOOKUP(B79,'START LİSTE'!$B$6:$G$255,3,0)),"",VLOOKUP(B79,'START LİSTE'!$B$6:$G$255,3,0))</f>
      </c>
      <c r="E79" s="127">
        <f>IF(ISERROR(VLOOKUP(B79,'START LİSTE'!$B$6:$G$255,4,0)),"",VLOOKUP(B79,'START LİSTE'!$B$6:$G$255,4,0))</f>
      </c>
      <c r="F79" s="128">
        <f>IF(ISERROR(VLOOKUP($B79,'START LİSTE'!$B$6:$G$255,5,0)),"",VLOOKUP($B79,'START LİSTE'!$B$6:$G$255,5,0))</f>
      </c>
      <c r="G79" s="135"/>
      <c r="H79" s="129">
        <f t="shared" si="3"/>
      </c>
    </row>
    <row r="80" spans="1:8" ht="18" customHeight="1">
      <c r="A80" s="131">
        <f t="shared" si="2"/>
      </c>
      <c r="B80" s="136"/>
      <c r="C80" s="126">
        <f>IF(ISERROR(VLOOKUP(B80,'START LİSTE'!$B$6:$G$255,2,0)),"",VLOOKUP(B80,'START LİSTE'!$B$6:$G$255,2,0))</f>
      </c>
      <c r="D80" s="126">
        <f>IF(ISERROR(VLOOKUP(B80,'START LİSTE'!$B$6:$G$255,3,0)),"",VLOOKUP(B80,'START LİSTE'!$B$6:$G$255,3,0))</f>
      </c>
      <c r="E80" s="127">
        <f>IF(ISERROR(VLOOKUP(B80,'START LİSTE'!$B$6:$G$255,4,0)),"",VLOOKUP(B80,'START LİSTE'!$B$6:$G$255,4,0))</f>
      </c>
      <c r="F80" s="128">
        <f>IF(ISERROR(VLOOKUP($B80,'START LİSTE'!$B$6:$G$255,5,0)),"",VLOOKUP($B80,'START LİSTE'!$B$6:$G$255,5,0))</f>
      </c>
      <c r="G80" s="135"/>
      <c r="H80" s="129">
        <f t="shared" si="3"/>
      </c>
    </row>
    <row r="81" spans="1:8" ht="18" customHeight="1">
      <c r="A81" s="131">
        <f t="shared" si="2"/>
      </c>
      <c r="B81" s="136"/>
      <c r="C81" s="126">
        <f>IF(ISERROR(VLOOKUP(B81,'START LİSTE'!$B$6:$G$255,2,0)),"",VLOOKUP(B81,'START LİSTE'!$B$6:$G$255,2,0))</f>
      </c>
      <c r="D81" s="126">
        <f>IF(ISERROR(VLOOKUP(B81,'START LİSTE'!$B$6:$G$255,3,0)),"",VLOOKUP(B81,'START LİSTE'!$B$6:$G$255,3,0))</f>
      </c>
      <c r="E81" s="127">
        <f>IF(ISERROR(VLOOKUP(B81,'START LİSTE'!$B$6:$G$255,4,0)),"",VLOOKUP(B81,'START LİSTE'!$B$6:$G$255,4,0))</f>
      </c>
      <c r="F81" s="128">
        <f>IF(ISERROR(VLOOKUP($B81,'START LİSTE'!$B$6:$G$255,5,0)),"",VLOOKUP($B81,'START LİSTE'!$B$6:$G$255,5,0))</f>
      </c>
      <c r="G81" s="135"/>
      <c r="H81" s="129">
        <f t="shared" si="3"/>
      </c>
    </row>
    <row r="82" spans="1:8" ht="18" customHeight="1">
      <c r="A82" s="131">
        <f t="shared" si="2"/>
      </c>
      <c r="B82" s="136"/>
      <c r="C82" s="126">
        <f>IF(ISERROR(VLOOKUP(B82,'START LİSTE'!$B$6:$G$255,2,0)),"",VLOOKUP(B82,'START LİSTE'!$B$6:$G$255,2,0))</f>
      </c>
      <c r="D82" s="126">
        <f>IF(ISERROR(VLOOKUP(B82,'START LİSTE'!$B$6:$G$255,3,0)),"",VLOOKUP(B82,'START LİSTE'!$B$6:$G$255,3,0))</f>
      </c>
      <c r="E82" s="127">
        <f>IF(ISERROR(VLOOKUP(B82,'START LİSTE'!$B$6:$G$255,4,0)),"",VLOOKUP(B82,'START LİSTE'!$B$6:$G$255,4,0))</f>
      </c>
      <c r="F82" s="128">
        <f>IF(ISERROR(VLOOKUP($B82,'START LİSTE'!$B$6:$G$255,5,0)),"",VLOOKUP($B82,'START LİSTE'!$B$6:$G$255,5,0))</f>
      </c>
      <c r="G82" s="135"/>
      <c r="H82" s="129">
        <f t="shared" si="3"/>
      </c>
    </row>
    <row r="83" spans="1:8" ht="18" customHeight="1">
      <c r="A83" s="131">
        <f t="shared" si="2"/>
      </c>
      <c r="B83" s="136"/>
      <c r="C83" s="126">
        <f>IF(ISERROR(VLOOKUP(B83,'START LİSTE'!$B$6:$G$255,2,0)),"",VLOOKUP(B83,'START LİSTE'!$B$6:$G$255,2,0))</f>
      </c>
      <c r="D83" s="126">
        <f>IF(ISERROR(VLOOKUP(B83,'START LİSTE'!$B$6:$G$255,3,0)),"",VLOOKUP(B83,'START LİSTE'!$B$6:$G$255,3,0))</f>
      </c>
      <c r="E83" s="127">
        <f>IF(ISERROR(VLOOKUP(B83,'START LİSTE'!$B$6:$G$255,4,0)),"",VLOOKUP(B83,'START LİSTE'!$B$6:$G$255,4,0))</f>
      </c>
      <c r="F83" s="128">
        <f>IF(ISERROR(VLOOKUP($B83,'START LİSTE'!$B$6:$G$255,5,0)),"",VLOOKUP($B83,'START LİSTE'!$B$6:$G$255,5,0))</f>
      </c>
      <c r="G83" s="135"/>
      <c r="H83" s="129">
        <f t="shared" si="3"/>
      </c>
    </row>
    <row r="84" spans="1:8" ht="18" customHeight="1">
      <c r="A84" s="131">
        <f t="shared" si="2"/>
      </c>
      <c r="B84" s="136"/>
      <c r="C84" s="126">
        <f>IF(ISERROR(VLOOKUP(B84,'START LİSTE'!$B$6:$G$255,2,0)),"",VLOOKUP(B84,'START LİSTE'!$B$6:$G$255,2,0))</f>
      </c>
      <c r="D84" s="126">
        <f>IF(ISERROR(VLOOKUP(B84,'START LİSTE'!$B$6:$G$255,3,0)),"",VLOOKUP(B84,'START LİSTE'!$B$6:$G$255,3,0))</f>
      </c>
      <c r="E84" s="127">
        <f>IF(ISERROR(VLOOKUP(B84,'START LİSTE'!$B$6:$G$255,4,0)),"",VLOOKUP(B84,'START LİSTE'!$B$6:$G$255,4,0))</f>
      </c>
      <c r="F84" s="128">
        <f>IF(ISERROR(VLOOKUP($B84,'START LİSTE'!$B$6:$G$255,5,0)),"",VLOOKUP($B84,'START LİSTE'!$B$6:$G$255,5,0))</f>
      </c>
      <c r="G84" s="135"/>
      <c r="H84" s="129">
        <f t="shared" si="3"/>
      </c>
    </row>
    <row r="85" spans="1:8" ht="18" customHeight="1">
      <c r="A85" s="131">
        <f t="shared" si="2"/>
      </c>
      <c r="B85" s="136"/>
      <c r="C85" s="126">
        <f>IF(ISERROR(VLOOKUP(B85,'START LİSTE'!$B$6:$G$255,2,0)),"",VLOOKUP(B85,'START LİSTE'!$B$6:$G$255,2,0))</f>
      </c>
      <c r="D85" s="126">
        <f>IF(ISERROR(VLOOKUP(B85,'START LİSTE'!$B$6:$G$255,3,0)),"",VLOOKUP(B85,'START LİSTE'!$B$6:$G$255,3,0))</f>
      </c>
      <c r="E85" s="127">
        <f>IF(ISERROR(VLOOKUP(B85,'START LİSTE'!$B$6:$G$255,4,0)),"",VLOOKUP(B85,'START LİSTE'!$B$6:$G$255,4,0))</f>
      </c>
      <c r="F85" s="128">
        <f>IF(ISERROR(VLOOKUP($B85,'START LİSTE'!$B$6:$G$255,5,0)),"",VLOOKUP($B85,'START LİSTE'!$B$6:$G$255,5,0))</f>
      </c>
      <c r="G85" s="135"/>
      <c r="H85" s="129">
        <f t="shared" si="3"/>
      </c>
    </row>
    <row r="86" spans="1:8" ht="18" customHeight="1">
      <c r="A86" s="131">
        <f t="shared" si="2"/>
      </c>
      <c r="B86" s="137"/>
      <c r="C86" s="126">
        <f>IF(ISERROR(VLOOKUP(B86,'START LİSTE'!$B$6:$G$255,2,0)),"",VLOOKUP(B86,'START LİSTE'!$B$6:$G$255,2,0))</f>
      </c>
      <c r="D86" s="126">
        <f>IF(ISERROR(VLOOKUP(B86,'START LİSTE'!$B$6:$G$255,3,0)),"",VLOOKUP(B86,'START LİSTE'!$B$6:$G$255,3,0))</f>
      </c>
      <c r="E86" s="127">
        <f>IF(ISERROR(VLOOKUP(B86,'START LİSTE'!$B$6:$G$255,4,0)),"",VLOOKUP(B86,'START LİSTE'!$B$6:$G$255,4,0))</f>
      </c>
      <c r="F86" s="128">
        <f>IF(ISERROR(VLOOKUP($B86,'START LİSTE'!$B$6:$G$255,5,0)),"",VLOOKUP($B86,'START LİSTE'!$B$6:$G$255,5,0))</f>
      </c>
      <c r="G86" s="135"/>
      <c r="H86" s="129">
        <f t="shared" si="3"/>
      </c>
    </row>
    <row r="87" spans="1:8" ht="18" customHeight="1">
      <c r="A87" s="131">
        <f t="shared" si="2"/>
      </c>
      <c r="B87" s="136"/>
      <c r="C87" s="126">
        <f>IF(ISERROR(VLOOKUP(B87,'START LİSTE'!$B$6:$G$255,2,0)),"",VLOOKUP(B87,'START LİSTE'!$B$6:$G$255,2,0))</f>
      </c>
      <c r="D87" s="126">
        <f>IF(ISERROR(VLOOKUP(B87,'START LİSTE'!$B$6:$G$255,3,0)),"",VLOOKUP(B87,'START LİSTE'!$B$6:$G$255,3,0))</f>
      </c>
      <c r="E87" s="127">
        <f>IF(ISERROR(VLOOKUP(B87,'START LİSTE'!$B$6:$G$255,4,0)),"",VLOOKUP(B87,'START LİSTE'!$B$6:$G$255,4,0))</f>
      </c>
      <c r="F87" s="128">
        <f>IF(ISERROR(VLOOKUP($B87,'START LİSTE'!$B$6:$G$255,5,0)),"",VLOOKUP($B87,'START LİSTE'!$B$6:$G$255,5,0))</f>
      </c>
      <c r="G87" s="135"/>
      <c r="H87" s="129">
        <f t="shared" si="3"/>
      </c>
    </row>
    <row r="88" spans="1:8" ht="18" customHeight="1">
      <c r="A88" s="131">
        <f t="shared" si="2"/>
      </c>
      <c r="B88" s="136"/>
      <c r="C88" s="126">
        <f>IF(ISERROR(VLOOKUP(B88,'START LİSTE'!$B$6:$G$255,2,0)),"",VLOOKUP(B88,'START LİSTE'!$B$6:$G$255,2,0))</f>
      </c>
      <c r="D88" s="126">
        <f>IF(ISERROR(VLOOKUP(B88,'START LİSTE'!$B$6:$G$255,3,0)),"",VLOOKUP(B88,'START LİSTE'!$B$6:$G$255,3,0))</f>
      </c>
      <c r="E88" s="127">
        <f>IF(ISERROR(VLOOKUP(B88,'START LİSTE'!$B$6:$G$255,4,0)),"",VLOOKUP(B88,'START LİSTE'!$B$6:$G$255,4,0))</f>
      </c>
      <c r="F88" s="128">
        <f>IF(ISERROR(VLOOKUP($B88,'START LİSTE'!$B$6:$G$255,5,0)),"",VLOOKUP($B88,'START LİSTE'!$B$6:$G$255,5,0))</f>
      </c>
      <c r="G88" s="135"/>
      <c r="H88" s="129">
        <f t="shared" si="3"/>
      </c>
    </row>
    <row r="89" spans="1:8" ht="18" customHeight="1" thickBot="1">
      <c r="A89" s="131">
        <f t="shared" si="2"/>
      </c>
      <c r="B89" s="138"/>
      <c r="C89" s="126">
        <f>IF(ISERROR(VLOOKUP(B89,'START LİSTE'!$B$6:$G$255,2,0)),"",VLOOKUP(B89,'START LİSTE'!$B$6:$G$255,2,0))</f>
      </c>
      <c r="D89" s="126">
        <f>IF(ISERROR(VLOOKUP(B89,'START LİSTE'!$B$6:$G$255,3,0)),"",VLOOKUP(B89,'START LİSTE'!$B$6:$G$255,3,0))</f>
      </c>
      <c r="E89" s="127">
        <f>IF(ISERROR(VLOOKUP(B89,'START LİSTE'!$B$6:$G$255,4,0)),"",VLOOKUP(B89,'START LİSTE'!$B$6:$G$255,4,0))</f>
      </c>
      <c r="F89" s="128">
        <f>IF(ISERROR(VLOOKUP($B89,'START LİSTE'!$B$6:$G$255,5,0)),"",VLOOKUP($B89,'START LİSTE'!$B$6:$G$255,5,0))</f>
      </c>
      <c r="G89" s="135"/>
      <c r="H89" s="129">
        <f t="shared" si="3"/>
      </c>
    </row>
    <row r="90" spans="1:8" ht="18" customHeight="1">
      <c r="A90" s="131">
        <f t="shared" si="2"/>
      </c>
      <c r="B90" s="139"/>
      <c r="C90" s="126">
        <f>IF(ISERROR(VLOOKUP(B90,'START LİSTE'!$B$6:$G$255,2,0)),"",VLOOKUP(B90,'START LİSTE'!$B$6:$G$255,2,0))</f>
      </c>
      <c r="D90" s="126">
        <f>IF(ISERROR(VLOOKUP(B90,'START LİSTE'!$B$6:$G$255,3,0)),"",VLOOKUP(B90,'START LİSTE'!$B$6:$G$255,3,0))</f>
      </c>
      <c r="E90" s="127">
        <f>IF(ISERROR(VLOOKUP(B90,'START LİSTE'!$B$6:$G$255,4,0)),"",VLOOKUP(B90,'START LİSTE'!$B$6:$G$255,4,0))</f>
      </c>
      <c r="F90" s="128">
        <f>IF(ISERROR(VLOOKUP($B90,'START LİSTE'!$B$6:$G$255,5,0)),"",VLOOKUP($B90,'START LİSTE'!$B$6:$G$255,5,0))</f>
      </c>
      <c r="G90" s="135"/>
      <c r="H90" s="129">
        <f t="shared" si="3"/>
      </c>
    </row>
    <row r="91" spans="1:8" ht="18" customHeight="1">
      <c r="A91" s="131">
        <f t="shared" si="2"/>
      </c>
      <c r="B91" s="136"/>
      <c r="C91" s="126">
        <f>IF(ISERROR(VLOOKUP(B91,'START LİSTE'!$B$6:$G$255,2,0)),"",VLOOKUP(B91,'START LİSTE'!$B$6:$G$255,2,0))</f>
      </c>
      <c r="D91" s="126">
        <f>IF(ISERROR(VLOOKUP(B91,'START LİSTE'!$B$6:$G$255,3,0)),"",VLOOKUP(B91,'START LİSTE'!$B$6:$G$255,3,0))</f>
      </c>
      <c r="E91" s="127">
        <f>IF(ISERROR(VLOOKUP(B91,'START LİSTE'!$B$6:$G$255,4,0)),"",VLOOKUP(B91,'START LİSTE'!$B$6:$G$255,4,0))</f>
      </c>
      <c r="F91" s="128">
        <f>IF(ISERROR(VLOOKUP($B91,'START LİSTE'!$B$6:$G$255,5,0)),"",VLOOKUP($B91,'START LİSTE'!$B$6:$G$255,5,0))</f>
      </c>
      <c r="G91" s="135"/>
      <c r="H91" s="129">
        <f t="shared" si="3"/>
      </c>
    </row>
    <row r="92" spans="1:8" ht="18" customHeight="1">
      <c r="A92" s="131">
        <f t="shared" si="2"/>
      </c>
      <c r="B92" s="136"/>
      <c r="C92" s="126">
        <f>IF(ISERROR(VLOOKUP(B92,'START LİSTE'!$B$6:$G$255,2,0)),"",VLOOKUP(B92,'START LİSTE'!$B$6:$G$255,2,0))</f>
      </c>
      <c r="D92" s="126">
        <f>IF(ISERROR(VLOOKUP(B92,'START LİSTE'!$B$6:$G$255,3,0)),"",VLOOKUP(B92,'START LİSTE'!$B$6:$G$255,3,0))</f>
      </c>
      <c r="E92" s="127">
        <f>IF(ISERROR(VLOOKUP(B92,'START LİSTE'!$B$6:$G$255,4,0)),"",VLOOKUP(B92,'START LİSTE'!$B$6:$G$255,4,0))</f>
      </c>
      <c r="F92" s="128">
        <f>IF(ISERROR(VLOOKUP($B92,'START LİSTE'!$B$6:$G$255,5,0)),"",VLOOKUP($B92,'START LİSTE'!$B$6:$G$255,5,0))</f>
      </c>
      <c r="G92" s="135"/>
      <c r="H92" s="129">
        <f t="shared" si="3"/>
      </c>
    </row>
    <row r="93" spans="1:8" ht="18" customHeight="1" thickBot="1">
      <c r="A93" s="131">
        <f t="shared" si="2"/>
      </c>
      <c r="B93" s="138"/>
      <c r="C93" s="126">
        <f>IF(ISERROR(VLOOKUP(B93,'START LİSTE'!$B$6:$G$255,2,0)),"",VLOOKUP(B93,'START LİSTE'!$B$6:$G$255,2,0))</f>
      </c>
      <c r="D93" s="126">
        <f>IF(ISERROR(VLOOKUP(B93,'START LİSTE'!$B$6:$G$255,3,0)),"",VLOOKUP(B93,'START LİSTE'!$B$6:$G$255,3,0))</f>
      </c>
      <c r="E93" s="127">
        <f>IF(ISERROR(VLOOKUP(B93,'START LİSTE'!$B$6:$G$255,4,0)),"",VLOOKUP(B93,'START LİSTE'!$B$6:$G$255,4,0))</f>
      </c>
      <c r="F93" s="128">
        <f>IF(ISERROR(VLOOKUP($B93,'START LİSTE'!$B$6:$G$255,5,0)),"",VLOOKUP($B93,'START LİSTE'!$B$6:$G$255,5,0))</f>
      </c>
      <c r="G93" s="135"/>
      <c r="H93" s="129">
        <f t="shared" si="3"/>
      </c>
    </row>
    <row r="94" spans="1:8" ht="18" customHeight="1">
      <c r="A94" s="131">
        <f t="shared" si="2"/>
      </c>
      <c r="B94" s="139"/>
      <c r="C94" s="126">
        <f>IF(ISERROR(VLOOKUP(B94,'START LİSTE'!$B$6:$G$255,2,0)),"",VLOOKUP(B94,'START LİSTE'!$B$6:$G$255,2,0))</f>
      </c>
      <c r="D94" s="126">
        <f>IF(ISERROR(VLOOKUP(B94,'START LİSTE'!$B$6:$G$255,3,0)),"",VLOOKUP(B94,'START LİSTE'!$B$6:$G$255,3,0))</f>
      </c>
      <c r="E94" s="127">
        <f>IF(ISERROR(VLOOKUP(B94,'START LİSTE'!$B$6:$G$255,4,0)),"",VLOOKUP(B94,'START LİSTE'!$B$6:$G$255,4,0))</f>
      </c>
      <c r="F94" s="128">
        <f>IF(ISERROR(VLOOKUP($B94,'START LİSTE'!$B$6:$G$255,5,0)),"",VLOOKUP($B94,'START LİSTE'!$B$6:$G$255,5,0))</f>
      </c>
      <c r="G94" s="135"/>
      <c r="H94" s="129">
        <f t="shared" si="3"/>
      </c>
    </row>
    <row r="95" spans="1:8" ht="18" customHeight="1">
      <c r="A95" s="131">
        <f t="shared" si="2"/>
      </c>
      <c r="B95" s="136"/>
      <c r="C95" s="126">
        <f>IF(ISERROR(VLOOKUP(B95,'START LİSTE'!$B$6:$G$255,2,0)),"",VLOOKUP(B95,'START LİSTE'!$B$6:$G$255,2,0))</f>
      </c>
      <c r="D95" s="126">
        <f>IF(ISERROR(VLOOKUP(B95,'START LİSTE'!$B$6:$G$255,3,0)),"",VLOOKUP(B95,'START LİSTE'!$B$6:$G$255,3,0))</f>
      </c>
      <c r="E95" s="127">
        <f>IF(ISERROR(VLOOKUP(B95,'START LİSTE'!$B$6:$G$255,4,0)),"",VLOOKUP(B95,'START LİSTE'!$B$6:$G$255,4,0))</f>
      </c>
      <c r="F95" s="128">
        <f>IF(ISERROR(VLOOKUP($B95,'START LİSTE'!$B$6:$G$255,5,0)),"",VLOOKUP($B95,'START LİSTE'!$B$6:$G$255,5,0))</f>
      </c>
      <c r="G95" s="135"/>
      <c r="H95" s="129">
        <f t="shared" si="3"/>
      </c>
    </row>
    <row r="96" spans="1:8" ht="18" customHeight="1">
      <c r="A96" s="131">
        <f t="shared" si="2"/>
      </c>
      <c r="B96" s="136"/>
      <c r="C96" s="126">
        <f>IF(ISERROR(VLOOKUP(B96,'START LİSTE'!$B$6:$G$255,2,0)),"",VLOOKUP(B96,'START LİSTE'!$B$6:$G$255,2,0))</f>
      </c>
      <c r="D96" s="126">
        <f>IF(ISERROR(VLOOKUP(B96,'START LİSTE'!$B$6:$G$255,3,0)),"",VLOOKUP(B96,'START LİSTE'!$B$6:$G$255,3,0))</f>
      </c>
      <c r="E96" s="127">
        <f>IF(ISERROR(VLOOKUP(B96,'START LİSTE'!$B$6:$G$255,4,0)),"",VLOOKUP(B96,'START LİSTE'!$B$6:$G$255,4,0))</f>
      </c>
      <c r="F96" s="128">
        <f>IF(ISERROR(VLOOKUP($B96,'START LİSTE'!$B$6:$G$255,5,0)),"",VLOOKUP($B96,'START LİSTE'!$B$6:$G$255,5,0))</f>
      </c>
      <c r="G96" s="135"/>
      <c r="H96" s="129">
        <f t="shared" si="3"/>
      </c>
    </row>
    <row r="97" spans="1:8" ht="18" customHeight="1" thickBot="1">
      <c r="A97" s="131">
        <f t="shared" si="2"/>
      </c>
      <c r="B97" s="138"/>
      <c r="C97" s="126">
        <f>IF(ISERROR(VLOOKUP(B97,'START LİSTE'!$B$6:$G$255,2,0)),"",VLOOKUP(B97,'START LİSTE'!$B$6:$G$255,2,0))</f>
      </c>
      <c r="D97" s="126">
        <f>IF(ISERROR(VLOOKUP(B97,'START LİSTE'!$B$6:$G$255,3,0)),"",VLOOKUP(B97,'START LİSTE'!$B$6:$G$255,3,0))</f>
      </c>
      <c r="E97" s="127">
        <f>IF(ISERROR(VLOOKUP(B97,'START LİSTE'!$B$6:$G$255,4,0)),"",VLOOKUP(B97,'START LİSTE'!$B$6:$G$255,4,0))</f>
      </c>
      <c r="F97" s="128">
        <f>IF(ISERROR(VLOOKUP($B97,'START LİSTE'!$B$6:$G$255,5,0)),"",VLOOKUP($B97,'START LİSTE'!$B$6:$G$255,5,0))</f>
      </c>
      <c r="G97" s="135"/>
      <c r="H97" s="129">
        <f t="shared" si="3"/>
      </c>
    </row>
    <row r="98" spans="1:8" ht="18" customHeight="1">
      <c r="A98" s="131">
        <f t="shared" si="2"/>
      </c>
      <c r="B98" s="139"/>
      <c r="C98" s="126">
        <f>IF(ISERROR(VLOOKUP(B98,'START LİSTE'!$B$6:$G$255,2,0)),"",VLOOKUP(B98,'START LİSTE'!$B$6:$G$255,2,0))</f>
      </c>
      <c r="D98" s="126">
        <f>IF(ISERROR(VLOOKUP(B98,'START LİSTE'!$B$6:$G$255,3,0)),"",VLOOKUP(B98,'START LİSTE'!$B$6:$G$255,3,0))</f>
      </c>
      <c r="E98" s="127">
        <f>IF(ISERROR(VLOOKUP(B98,'START LİSTE'!$B$6:$G$255,4,0)),"",VLOOKUP(B98,'START LİSTE'!$B$6:$G$255,4,0))</f>
      </c>
      <c r="F98" s="128">
        <f>IF(ISERROR(VLOOKUP($B98,'START LİSTE'!$B$6:$G$255,5,0)),"",VLOOKUP($B98,'START LİSTE'!$B$6:$G$255,5,0))</f>
      </c>
      <c r="G98" s="135"/>
      <c r="H98" s="129">
        <f t="shared" si="3"/>
      </c>
    </row>
    <row r="99" spans="1:8" ht="18" customHeight="1">
      <c r="A99" s="131">
        <f t="shared" si="2"/>
      </c>
      <c r="B99" s="136"/>
      <c r="C99" s="126">
        <f>IF(ISERROR(VLOOKUP(B99,'START LİSTE'!$B$6:$G$255,2,0)),"",VLOOKUP(B99,'START LİSTE'!$B$6:$G$255,2,0))</f>
      </c>
      <c r="D99" s="126">
        <f>IF(ISERROR(VLOOKUP(B99,'START LİSTE'!$B$6:$G$255,3,0)),"",VLOOKUP(B99,'START LİSTE'!$B$6:$G$255,3,0))</f>
      </c>
      <c r="E99" s="127">
        <f>IF(ISERROR(VLOOKUP(B99,'START LİSTE'!$B$6:$G$255,4,0)),"",VLOOKUP(B99,'START LİSTE'!$B$6:$G$255,4,0))</f>
      </c>
      <c r="F99" s="128">
        <f>IF(ISERROR(VLOOKUP($B99,'START LİSTE'!$B$6:$G$255,5,0)),"",VLOOKUP($B99,'START LİSTE'!$B$6:$G$255,5,0))</f>
      </c>
      <c r="G99" s="135"/>
      <c r="H99" s="129">
        <f t="shared" si="3"/>
      </c>
    </row>
    <row r="100" spans="1:8" ht="18" customHeight="1">
      <c r="A100" s="131">
        <f t="shared" si="2"/>
      </c>
      <c r="B100" s="136"/>
      <c r="C100" s="126">
        <f>IF(ISERROR(VLOOKUP(B100,'START LİSTE'!$B$6:$G$255,2,0)),"",VLOOKUP(B100,'START LİSTE'!$B$6:$G$255,2,0))</f>
      </c>
      <c r="D100" s="126">
        <f>IF(ISERROR(VLOOKUP(B100,'START LİSTE'!$B$6:$G$255,3,0)),"",VLOOKUP(B100,'START LİSTE'!$B$6:$G$255,3,0))</f>
      </c>
      <c r="E100" s="127">
        <f>IF(ISERROR(VLOOKUP(B100,'START LİSTE'!$B$6:$G$255,4,0)),"",VLOOKUP(B100,'START LİSTE'!$B$6:$G$255,4,0))</f>
      </c>
      <c r="F100" s="128">
        <f>IF(ISERROR(VLOOKUP($B100,'START LİSTE'!$B$6:$G$255,5,0)),"",VLOOKUP($B100,'START LİSTE'!$B$6:$G$255,5,0))</f>
      </c>
      <c r="G100" s="135"/>
      <c r="H100" s="129">
        <f t="shared" si="3"/>
      </c>
    </row>
    <row r="101" spans="1:8" ht="18" customHeight="1" thickBot="1">
      <c r="A101" s="131">
        <f t="shared" si="2"/>
      </c>
      <c r="B101" s="138"/>
      <c r="C101" s="126">
        <f>IF(ISERROR(VLOOKUP(B101,'START LİSTE'!$B$6:$G$255,2,0)),"",VLOOKUP(B101,'START LİSTE'!$B$6:$G$255,2,0))</f>
      </c>
      <c r="D101" s="126">
        <f>IF(ISERROR(VLOOKUP(B101,'START LİSTE'!$B$6:$G$255,3,0)),"",VLOOKUP(B101,'START LİSTE'!$B$6:$G$255,3,0))</f>
      </c>
      <c r="E101" s="127">
        <f>IF(ISERROR(VLOOKUP(B101,'START LİSTE'!$B$6:$G$255,4,0)),"",VLOOKUP(B101,'START LİSTE'!$B$6:$G$255,4,0))</f>
      </c>
      <c r="F101" s="128">
        <f>IF(ISERROR(VLOOKUP($B101,'START LİSTE'!$B$6:$G$255,5,0)),"",VLOOKUP($B101,'START LİSTE'!$B$6:$G$255,5,0))</f>
      </c>
      <c r="G101" s="135"/>
      <c r="H101" s="129">
        <f t="shared" si="3"/>
      </c>
    </row>
    <row r="102" spans="1:8" ht="18" customHeight="1">
      <c r="A102" s="131">
        <f t="shared" si="2"/>
      </c>
      <c r="B102" s="139"/>
      <c r="C102" s="126">
        <f>IF(ISERROR(VLOOKUP(B102,'START LİSTE'!$B$6:$G$255,2,0)),"",VLOOKUP(B102,'START LİSTE'!$B$6:$G$255,2,0))</f>
      </c>
      <c r="D102" s="126">
        <f>IF(ISERROR(VLOOKUP(B102,'START LİSTE'!$B$6:$G$255,3,0)),"",VLOOKUP(B102,'START LİSTE'!$B$6:$G$255,3,0))</f>
      </c>
      <c r="E102" s="127">
        <f>IF(ISERROR(VLOOKUP(B102,'START LİSTE'!$B$6:$G$255,4,0)),"",VLOOKUP(B102,'START LİSTE'!$B$6:$G$255,4,0))</f>
      </c>
      <c r="F102" s="128">
        <f>IF(ISERROR(VLOOKUP($B102,'START LİSTE'!$B$6:$G$255,5,0)),"",VLOOKUP($B102,'START LİSTE'!$B$6:$G$255,5,0))</f>
      </c>
      <c r="G102" s="135"/>
      <c r="H102" s="129">
        <f t="shared" si="3"/>
      </c>
    </row>
    <row r="103" spans="1:8" ht="18" customHeight="1">
      <c r="A103" s="131">
        <f t="shared" si="2"/>
      </c>
      <c r="B103" s="136"/>
      <c r="C103" s="126">
        <f>IF(ISERROR(VLOOKUP(B103,'START LİSTE'!$B$6:$G$255,2,0)),"",VLOOKUP(B103,'START LİSTE'!$B$6:$G$255,2,0))</f>
      </c>
      <c r="D103" s="126">
        <f>IF(ISERROR(VLOOKUP(B103,'START LİSTE'!$B$6:$G$255,3,0)),"",VLOOKUP(B103,'START LİSTE'!$B$6:$G$255,3,0))</f>
      </c>
      <c r="E103" s="127">
        <f>IF(ISERROR(VLOOKUP(B103,'START LİSTE'!$B$6:$G$255,4,0)),"",VLOOKUP(B103,'START LİSTE'!$B$6:$G$255,4,0))</f>
      </c>
      <c r="F103" s="128">
        <f>IF(ISERROR(VLOOKUP($B103,'START LİSTE'!$B$6:$G$255,5,0)),"",VLOOKUP($B103,'START LİSTE'!$B$6:$G$255,5,0))</f>
      </c>
      <c r="G103" s="135"/>
      <c r="H103" s="129">
        <f t="shared" si="3"/>
      </c>
    </row>
    <row r="104" spans="1:8" ht="18" customHeight="1">
      <c r="A104" s="131">
        <f t="shared" si="2"/>
      </c>
      <c r="B104" s="136"/>
      <c r="C104" s="126">
        <f>IF(ISERROR(VLOOKUP(B104,'START LİSTE'!$B$6:$G$255,2,0)),"",VLOOKUP(B104,'START LİSTE'!$B$6:$G$255,2,0))</f>
      </c>
      <c r="D104" s="126">
        <f>IF(ISERROR(VLOOKUP(B104,'START LİSTE'!$B$6:$G$255,3,0)),"",VLOOKUP(B104,'START LİSTE'!$B$6:$G$255,3,0))</f>
      </c>
      <c r="E104" s="127">
        <f>IF(ISERROR(VLOOKUP(B104,'START LİSTE'!$B$6:$G$255,4,0)),"",VLOOKUP(B104,'START LİSTE'!$B$6:$G$255,4,0))</f>
      </c>
      <c r="F104" s="128">
        <f>IF(ISERROR(VLOOKUP($B104,'START LİSTE'!$B$6:$G$255,5,0)),"",VLOOKUP($B104,'START LİSTE'!$B$6:$G$255,5,0))</f>
      </c>
      <c r="G104" s="135"/>
      <c r="H104" s="129">
        <f t="shared" si="3"/>
      </c>
    </row>
    <row r="105" spans="1:8" ht="18" customHeight="1" thickBot="1">
      <c r="A105" s="131">
        <f t="shared" si="2"/>
      </c>
      <c r="B105" s="138"/>
      <c r="C105" s="126">
        <f>IF(ISERROR(VLOOKUP(B105,'START LİSTE'!$B$6:$G$255,2,0)),"",VLOOKUP(B105,'START LİSTE'!$B$6:$G$255,2,0))</f>
      </c>
      <c r="D105" s="126">
        <f>IF(ISERROR(VLOOKUP(B105,'START LİSTE'!$B$6:$G$255,3,0)),"",VLOOKUP(B105,'START LİSTE'!$B$6:$G$255,3,0))</f>
      </c>
      <c r="E105" s="127">
        <f>IF(ISERROR(VLOOKUP(B105,'START LİSTE'!$B$6:$G$255,4,0)),"",VLOOKUP(B105,'START LİSTE'!$B$6:$G$255,4,0))</f>
      </c>
      <c r="F105" s="128">
        <f>IF(ISERROR(VLOOKUP($B105,'START LİSTE'!$B$6:$G$255,5,0)),"",VLOOKUP($B105,'START LİSTE'!$B$6:$G$255,5,0))</f>
      </c>
      <c r="G105" s="135"/>
      <c r="H105" s="129">
        <f t="shared" si="3"/>
      </c>
    </row>
    <row r="106" spans="1:8" ht="18" customHeight="1">
      <c r="A106" s="131">
        <f t="shared" si="2"/>
      </c>
      <c r="B106" s="139"/>
      <c r="C106" s="126">
        <f>IF(ISERROR(VLOOKUP(B106,'START LİSTE'!$B$6:$G$255,2,0)),"",VLOOKUP(B106,'START LİSTE'!$B$6:$G$255,2,0))</f>
      </c>
      <c r="D106" s="126">
        <f>IF(ISERROR(VLOOKUP(B106,'START LİSTE'!$B$6:$G$255,3,0)),"",VLOOKUP(B106,'START LİSTE'!$B$6:$G$255,3,0))</f>
      </c>
      <c r="E106" s="127">
        <f>IF(ISERROR(VLOOKUP(B106,'START LİSTE'!$B$6:$G$255,4,0)),"",VLOOKUP(B106,'START LİSTE'!$B$6:$G$255,4,0))</f>
      </c>
      <c r="F106" s="128">
        <f>IF(ISERROR(VLOOKUP($B106,'START LİSTE'!$B$6:$G$255,5,0)),"",VLOOKUP($B106,'START LİSTE'!$B$6:$G$255,5,0))</f>
      </c>
      <c r="G106" s="135"/>
      <c r="H106" s="129">
        <f t="shared" si="3"/>
      </c>
    </row>
    <row r="107" spans="1:8" ht="18" customHeight="1">
      <c r="A107" s="131">
        <f t="shared" si="2"/>
      </c>
      <c r="B107" s="136"/>
      <c r="C107" s="126">
        <f>IF(ISERROR(VLOOKUP(B107,'START LİSTE'!$B$6:$G$255,2,0)),"",VLOOKUP(B107,'START LİSTE'!$B$6:$G$255,2,0))</f>
      </c>
      <c r="D107" s="126">
        <f>IF(ISERROR(VLOOKUP(B107,'START LİSTE'!$B$6:$G$255,3,0)),"",VLOOKUP(B107,'START LİSTE'!$B$6:$G$255,3,0))</f>
      </c>
      <c r="E107" s="127">
        <f>IF(ISERROR(VLOOKUP(B107,'START LİSTE'!$B$6:$G$255,4,0)),"",VLOOKUP(B107,'START LİSTE'!$B$6:$G$255,4,0))</f>
      </c>
      <c r="F107" s="128">
        <f>IF(ISERROR(VLOOKUP($B107,'START LİSTE'!$B$6:$G$255,5,0)),"",VLOOKUP($B107,'START LİSTE'!$B$6:$G$255,5,0))</f>
      </c>
      <c r="G107" s="135"/>
      <c r="H107" s="129">
        <f t="shared" si="3"/>
      </c>
    </row>
    <row r="108" spans="1:8" ht="18" customHeight="1">
      <c r="A108" s="131">
        <f t="shared" si="2"/>
      </c>
      <c r="B108" s="136"/>
      <c r="C108" s="126">
        <f>IF(ISERROR(VLOOKUP(B108,'START LİSTE'!$B$6:$G$255,2,0)),"",VLOOKUP(B108,'START LİSTE'!$B$6:$G$255,2,0))</f>
      </c>
      <c r="D108" s="126">
        <f>IF(ISERROR(VLOOKUP(B108,'START LİSTE'!$B$6:$G$255,3,0)),"",VLOOKUP(B108,'START LİSTE'!$B$6:$G$255,3,0))</f>
      </c>
      <c r="E108" s="127">
        <f>IF(ISERROR(VLOOKUP(B108,'START LİSTE'!$B$6:$G$255,4,0)),"",VLOOKUP(B108,'START LİSTE'!$B$6:$G$255,4,0))</f>
      </c>
      <c r="F108" s="128">
        <f>IF(ISERROR(VLOOKUP($B108,'START LİSTE'!$B$6:$G$255,5,0)),"",VLOOKUP($B108,'START LİSTE'!$B$6:$G$255,5,0))</f>
      </c>
      <c r="G108" s="135"/>
      <c r="H108" s="129">
        <f t="shared" si="3"/>
      </c>
    </row>
    <row r="109" spans="1:8" ht="18" customHeight="1" thickBot="1">
      <c r="A109" s="131">
        <f t="shared" si="2"/>
      </c>
      <c r="B109" s="138"/>
      <c r="C109" s="126">
        <f>IF(ISERROR(VLOOKUP(B109,'START LİSTE'!$B$6:$G$255,2,0)),"",VLOOKUP(B109,'START LİSTE'!$B$6:$G$255,2,0))</f>
      </c>
      <c r="D109" s="126">
        <f>IF(ISERROR(VLOOKUP(B109,'START LİSTE'!$B$6:$G$255,3,0)),"",VLOOKUP(B109,'START LİSTE'!$B$6:$G$255,3,0))</f>
      </c>
      <c r="E109" s="127">
        <f>IF(ISERROR(VLOOKUP(B109,'START LİSTE'!$B$6:$G$255,4,0)),"",VLOOKUP(B109,'START LİSTE'!$B$6:$G$255,4,0))</f>
      </c>
      <c r="F109" s="128">
        <f>IF(ISERROR(VLOOKUP($B109,'START LİSTE'!$B$6:$G$255,5,0)),"",VLOOKUP($B109,'START LİSTE'!$B$6:$G$255,5,0))</f>
      </c>
      <c r="G109" s="135"/>
      <c r="H109" s="129">
        <f t="shared" si="3"/>
      </c>
    </row>
    <row r="110" spans="1:8" ht="18" customHeight="1">
      <c r="A110" s="131">
        <f t="shared" si="2"/>
      </c>
      <c r="B110" s="139"/>
      <c r="C110" s="126">
        <f>IF(ISERROR(VLOOKUP(B110,'START LİSTE'!$B$6:$G$255,2,0)),"",VLOOKUP(B110,'START LİSTE'!$B$6:$G$255,2,0))</f>
      </c>
      <c r="D110" s="126">
        <f>IF(ISERROR(VLOOKUP(B110,'START LİSTE'!$B$6:$G$255,3,0)),"",VLOOKUP(B110,'START LİSTE'!$B$6:$G$255,3,0))</f>
      </c>
      <c r="E110" s="127">
        <f>IF(ISERROR(VLOOKUP(B110,'START LİSTE'!$B$6:$G$255,4,0)),"",VLOOKUP(B110,'START LİSTE'!$B$6:$G$255,4,0))</f>
      </c>
      <c r="F110" s="128">
        <f>IF(ISERROR(VLOOKUP($B110,'START LİSTE'!$B$6:$G$255,5,0)),"",VLOOKUP($B110,'START LİSTE'!$B$6:$G$255,5,0))</f>
      </c>
      <c r="G110" s="135"/>
      <c r="H110" s="129">
        <f t="shared" si="3"/>
      </c>
    </row>
    <row r="111" spans="1:8" ht="18" customHeight="1">
      <c r="A111" s="131">
        <f t="shared" si="2"/>
      </c>
      <c r="B111" s="136"/>
      <c r="C111" s="126">
        <f>IF(ISERROR(VLOOKUP(B111,'START LİSTE'!$B$6:$G$255,2,0)),"",VLOOKUP(B111,'START LİSTE'!$B$6:$G$255,2,0))</f>
      </c>
      <c r="D111" s="126">
        <f>IF(ISERROR(VLOOKUP(B111,'START LİSTE'!$B$6:$G$255,3,0)),"",VLOOKUP(B111,'START LİSTE'!$B$6:$G$255,3,0))</f>
      </c>
      <c r="E111" s="127">
        <f>IF(ISERROR(VLOOKUP(B111,'START LİSTE'!$B$6:$G$255,4,0)),"",VLOOKUP(B111,'START LİSTE'!$B$6:$G$255,4,0))</f>
      </c>
      <c r="F111" s="128">
        <f>IF(ISERROR(VLOOKUP($B111,'START LİSTE'!$B$6:$G$255,5,0)),"",VLOOKUP($B111,'START LİSTE'!$B$6:$G$255,5,0))</f>
      </c>
      <c r="G111" s="135"/>
      <c r="H111" s="129">
        <f t="shared" si="3"/>
      </c>
    </row>
    <row r="112" spans="1:8" ht="18" customHeight="1">
      <c r="A112" s="131">
        <f t="shared" si="2"/>
      </c>
      <c r="B112" s="136"/>
      <c r="C112" s="126">
        <f>IF(ISERROR(VLOOKUP(B112,'START LİSTE'!$B$6:$G$255,2,0)),"",VLOOKUP(B112,'START LİSTE'!$B$6:$G$255,2,0))</f>
      </c>
      <c r="D112" s="126">
        <f>IF(ISERROR(VLOOKUP(B112,'START LİSTE'!$B$6:$G$255,3,0)),"",VLOOKUP(B112,'START LİSTE'!$B$6:$G$255,3,0))</f>
      </c>
      <c r="E112" s="127">
        <f>IF(ISERROR(VLOOKUP(B112,'START LİSTE'!$B$6:$G$255,4,0)),"",VLOOKUP(B112,'START LİSTE'!$B$6:$G$255,4,0))</f>
      </c>
      <c r="F112" s="128">
        <f>IF(ISERROR(VLOOKUP($B112,'START LİSTE'!$B$6:$G$255,5,0)),"",VLOOKUP($B112,'START LİSTE'!$B$6:$G$255,5,0))</f>
      </c>
      <c r="G112" s="135"/>
      <c r="H112" s="129">
        <f t="shared" si="3"/>
      </c>
    </row>
    <row r="113" spans="1:8" ht="18" customHeight="1" thickBot="1">
      <c r="A113" s="131">
        <f t="shared" si="2"/>
      </c>
      <c r="B113" s="138"/>
      <c r="C113" s="126">
        <f>IF(ISERROR(VLOOKUP(B113,'START LİSTE'!$B$6:$G$255,2,0)),"",VLOOKUP(B113,'START LİSTE'!$B$6:$G$255,2,0))</f>
      </c>
      <c r="D113" s="126">
        <f>IF(ISERROR(VLOOKUP(B113,'START LİSTE'!$B$6:$G$255,3,0)),"",VLOOKUP(B113,'START LİSTE'!$B$6:$G$255,3,0))</f>
      </c>
      <c r="E113" s="127">
        <f>IF(ISERROR(VLOOKUP(B113,'START LİSTE'!$B$6:$G$255,4,0)),"",VLOOKUP(B113,'START LİSTE'!$B$6:$G$255,4,0))</f>
      </c>
      <c r="F113" s="128">
        <f>IF(ISERROR(VLOOKUP($B113,'START LİSTE'!$B$6:$G$255,5,0)),"",VLOOKUP($B113,'START LİSTE'!$B$6:$G$255,5,0))</f>
      </c>
      <c r="G113" s="135"/>
      <c r="H113" s="129">
        <f t="shared" si="3"/>
      </c>
    </row>
    <row r="114" spans="1:8" ht="18" customHeight="1">
      <c r="A114" s="131">
        <f t="shared" si="2"/>
      </c>
      <c r="B114" s="139"/>
      <c r="C114" s="126">
        <f>IF(ISERROR(VLOOKUP(B114,'START LİSTE'!$B$6:$G$255,2,0)),"",VLOOKUP(B114,'START LİSTE'!$B$6:$G$255,2,0))</f>
      </c>
      <c r="D114" s="126">
        <f>IF(ISERROR(VLOOKUP(B114,'START LİSTE'!$B$6:$G$255,3,0)),"",VLOOKUP(B114,'START LİSTE'!$B$6:$G$255,3,0))</f>
      </c>
      <c r="E114" s="127">
        <f>IF(ISERROR(VLOOKUP(B114,'START LİSTE'!$B$6:$G$255,4,0)),"",VLOOKUP(B114,'START LİSTE'!$B$6:$G$255,4,0))</f>
      </c>
      <c r="F114" s="128">
        <f>IF(ISERROR(VLOOKUP($B114,'START LİSTE'!$B$6:$G$255,5,0)),"",VLOOKUP($B114,'START LİSTE'!$B$6:$G$255,5,0))</f>
      </c>
      <c r="G114" s="135"/>
      <c r="H114" s="129">
        <f t="shared" si="3"/>
      </c>
    </row>
    <row r="115" spans="1:8" ht="18" customHeight="1">
      <c r="A115" s="131">
        <f t="shared" si="2"/>
      </c>
      <c r="B115" s="136"/>
      <c r="C115" s="126">
        <f>IF(ISERROR(VLOOKUP(B115,'START LİSTE'!$B$6:$G$255,2,0)),"",VLOOKUP(B115,'START LİSTE'!$B$6:$G$255,2,0))</f>
      </c>
      <c r="D115" s="126">
        <f>IF(ISERROR(VLOOKUP(B115,'START LİSTE'!$B$6:$G$255,3,0)),"",VLOOKUP(B115,'START LİSTE'!$B$6:$G$255,3,0))</f>
      </c>
      <c r="E115" s="127">
        <f>IF(ISERROR(VLOOKUP(B115,'START LİSTE'!$B$6:$G$255,4,0)),"",VLOOKUP(B115,'START LİSTE'!$B$6:$G$255,4,0))</f>
      </c>
      <c r="F115" s="128">
        <f>IF(ISERROR(VLOOKUP($B115,'START LİSTE'!$B$6:$G$255,5,0)),"",VLOOKUP($B115,'START LİSTE'!$B$6:$G$255,5,0))</f>
      </c>
      <c r="G115" s="135"/>
      <c r="H115" s="129">
        <f t="shared" si="3"/>
      </c>
    </row>
    <row r="116" spans="1:8" ht="18" customHeight="1">
      <c r="A116" s="131">
        <f t="shared" si="2"/>
      </c>
      <c r="B116" s="136"/>
      <c r="C116" s="126">
        <f>IF(ISERROR(VLOOKUP(B116,'START LİSTE'!$B$6:$G$255,2,0)),"",VLOOKUP(B116,'START LİSTE'!$B$6:$G$255,2,0))</f>
      </c>
      <c r="D116" s="126">
        <f>IF(ISERROR(VLOOKUP(B116,'START LİSTE'!$B$6:$G$255,3,0)),"",VLOOKUP(B116,'START LİSTE'!$B$6:$G$255,3,0))</f>
      </c>
      <c r="E116" s="127">
        <f>IF(ISERROR(VLOOKUP(B116,'START LİSTE'!$B$6:$G$255,4,0)),"",VLOOKUP(B116,'START LİSTE'!$B$6:$G$255,4,0))</f>
      </c>
      <c r="F116" s="128">
        <f>IF(ISERROR(VLOOKUP($B116,'START LİSTE'!$B$6:$G$255,5,0)),"",VLOOKUP($B116,'START LİSTE'!$B$6:$G$255,5,0))</f>
      </c>
      <c r="G116" s="135"/>
      <c r="H116" s="129">
        <f t="shared" si="3"/>
      </c>
    </row>
    <row r="117" spans="1:8" ht="18" customHeight="1" thickBot="1">
      <c r="A117" s="131">
        <f t="shared" si="2"/>
      </c>
      <c r="B117" s="138"/>
      <c r="C117" s="126">
        <f>IF(ISERROR(VLOOKUP(B117,'START LİSTE'!$B$6:$G$255,2,0)),"",VLOOKUP(B117,'START LİSTE'!$B$6:$G$255,2,0))</f>
      </c>
      <c r="D117" s="126">
        <f>IF(ISERROR(VLOOKUP(B117,'START LİSTE'!$B$6:$G$255,3,0)),"",VLOOKUP(B117,'START LİSTE'!$B$6:$G$255,3,0))</f>
      </c>
      <c r="E117" s="127">
        <f>IF(ISERROR(VLOOKUP(B117,'START LİSTE'!$B$6:$G$255,4,0)),"",VLOOKUP(B117,'START LİSTE'!$B$6:$G$255,4,0))</f>
      </c>
      <c r="F117" s="128">
        <f>IF(ISERROR(VLOOKUP($B117,'START LİSTE'!$B$6:$G$255,5,0)),"",VLOOKUP($B117,'START LİSTE'!$B$6:$G$255,5,0))</f>
      </c>
      <c r="G117" s="135"/>
      <c r="H117" s="129">
        <f t="shared" si="3"/>
      </c>
    </row>
    <row r="118" spans="1:8" ht="18" customHeight="1">
      <c r="A118" s="131">
        <f t="shared" si="2"/>
      </c>
      <c r="B118" s="139"/>
      <c r="C118" s="126">
        <f>IF(ISERROR(VLOOKUP(B118,'START LİSTE'!$B$6:$G$255,2,0)),"",VLOOKUP(B118,'START LİSTE'!$B$6:$G$255,2,0))</f>
      </c>
      <c r="D118" s="126">
        <f>IF(ISERROR(VLOOKUP(B118,'START LİSTE'!$B$6:$G$255,3,0)),"",VLOOKUP(B118,'START LİSTE'!$B$6:$G$255,3,0))</f>
      </c>
      <c r="E118" s="127">
        <f>IF(ISERROR(VLOOKUP(B118,'START LİSTE'!$B$6:$G$255,4,0)),"",VLOOKUP(B118,'START LİSTE'!$B$6:$G$255,4,0))</f>
      </c>
      <c r="F118" s="128">
        <f>IF(ISERROR(VLOOKUP($B118,'START LİSTE'!$B$6:$G$255,5,0)),"",VLOOKUP($B118,'START LİSTE'!$B$6:$G$255,5,0))</f>
      </c>
      <c r="G118" s="135"/>
      <c r="H118" s="129">
        <f t="shared" si="3"/>
      </c>
    </row>
    <row r="119" spans="1:8" ht="18" customHeight="1">
      <c r="A119" s="131">
        <f t="shared" si="2"/>
      </c>
      <c r="B119" s="136"/>
      <c r="C119" s="126">
        <f>IF(ISERROR(VLOOKUP(B119,'START LİSTE'!$B$6:$G$255,2,0)),"",VLOOKUP(B119,'START LİSTE'!$B$6:$G$255,2,0))</f>
      </c>
      <c r="D119" s="126">
        <f>IF(ISERROR(VLOOKUP(B119,'START LİSTE'!$B$6:$G$255,3,0)),"",VLOOKUP(B119,'START LİSTE'!$B$6:$G$255,3,0))</f>
      </c>
      <c r="E119" s="127">
        <f>IF(ISERROR(VLOOKUP(B119,'START LİSTE'!$B$6:$G$255,4,0)),"",VLOOKUP(B119,'START LİSTE'!$B$6:$G$255,4,0))</f>
      </c>
      <c r="F119" s="128">
        <f>IF(ISERROR(VLOOKUP($B119,'START LİSTE'!$B$6:$G$255,5,0)),"",VLOOKUP($B119,'START LİSTE'!$B$6:$G$255,5,0))</f>
      </c>
      <c r="G119" s="135"/>
      <c r="H119" s="129">
        <f t="shared" si="3"/>
      </c>
    </row>
    <row r="120" spans="1:8" ht="18" customHeight="1">
      <c r="A120" s="131">
        <f t="shared" si="2"/>
      </c>
      <c r="B120" s="136"/>
      <c r="C120" s="126">
        <f>IF(ISERROR(VLOOKUP(B120,'START LİSTE'!$B$6:$G$255,2,0)),"",VLOOKUP(B120,'START LİSTE'!$B$6:$G$255,2,0))</f>
      </c>
      <c r="D120" s="126">
        <f>IF(ISERROR(VLOOKUP(B120,'START LİSTE'!$B$6:$G$255,3,0)),"",VLOOKUP(B120,'START LİSTE'!$B$6:$G$255,3,0))</f>
      </c>
      <c r="E120" s="127">
        <f>IF(ISERROR(VLOOKUP(B120,'START LİSTE'!$B$6:$G$255,4,0)),"",VLOOKUP(B120,'START LİSTE'!$B$6:$G$255,4,0))</f>
      </c>
      <c r="F120" s="128">
        <f>IF(ISERROR(VLOOKUP($B120,'START LİSTE'!$B$6:$G$255,5,0)),"",VLOOKUP($B120,'START LİSTE'!$B$6:$G$255,5,0))</f>
      </c>
      <c r="G120" s="135"/>
      <c r="H120" s="129">
        <f t="shared" si="3"/>
      </c>
    </row>
    <row r="121" spans="1:8" ht="18" customHeight="1" thickBot="1">
      <c r="A121" s="131">
        <f t="shared" si="2"/>
      </c>
      <c r="B121" s="138"/>
      <c r="C121" s="126">
        <f>IF(ISERROR(VLOOKUP(B121,'START LİSTE'!$B$6:$G$255,2,0)),"",VLOOKUP(B121,'START LİSTE'!$B$6:$G$255,2,0))</f>
      </c>
      <c r="D121" s="126">
        <f>IF(ISERROR(VLOOKUP(B121,'START LİSTE'!$B$6:$G$255,3,0)),"",VLOOKUP(B121,'START LİSTE'!$B$6:$G$255,3,0))</f>
      </c>
      <c r="E121" s="127">
        <f>IF(ISERROR(VLOOKUP(B121,'START LİSTE'!$B$6:$G$255,4,0)),"",VLOOKUP(B121,'START LİSTE'!$B$6:$G$255,4,0))</f>
      </c>
      <c r="F121" s="128">
        <f>IF(ISERROR(VLOOKUP($B121,'START LİSTE'!$B$6:$G$255,5,0)),"",VLOOKUP($B121,'START LİSTE'!$B$6:$G$255,5,0))</f>
      </c>
      <c r="G121" s="135"/>
      <c r="H121" s="129">
        <f t="shared" si="3"/>
      </c>
    </row>
    <row r="122" spans="1:8" ht="18" customHeight="1">
      <c r="A122" s="131">
        <f t="shared" si="2"/>
      </c>
      <c r="B122" s="139"/>
      <c r="C122" s="126">
        <f>IF(ISERROR(VLOOKUP(B122,'START LİSTE'!$B$6:$G$255,2,0)),"",VLOOKUP(B122,'START LİSTE'!$B$6:$G$255,2,0))</f>
      </c>
      <c r="D122" s="126">
        <f>IF(ISERROR(VLOOKUP(B122,'START LİSTE'!$B$6:$G$255,3,0)),"",VLOOKUP(B122,'START LİSTE'!$B$6:$G$255,3,0))</f>
      </c>
      <c r="E122" s="127">
        <f>IF(ISERROR(VLOOKUP(B122,'START LİSTE'!$B$6:$G$255,4,0)),"",VLOOKUP(B122,'START LİSTE'!$B$6:$G$255,4,0))</f>
      </c>
      <c r="F122" s="128">
        <f>IF(ISERROR(VLOOKUP($B122,'START LİSTE'!$B$6:$G$255,5,0)),"",VLOOKUP($B122,'START LİSTE'!$B$6:$G$255,5,0))</f>
      </c>
      <c r="G122" s="135"/>
      <c r="H122" s="129">
        <f t="shared" si="3"/>
      </c>
    </row>
    <row r="123" spans="1:8" ht="18" customHeight="1">
      <c r="A123" s="131">
        <f t="shared" si="2"/>
      </c>
      <c r="B123" s="136"/>
      <c r="C123" s="126">
        <f>IF(ISERROR(VLOOKUP(B123,'START LİSTE'!$B$6:$G$255,2,0)),"",VLOOKUP(B123,'START LİSTE'!$B$6:$G$255,2,0))</f>
      </c>
      <c r="D123" s="126">
        <f>IF(ISERROR(VLOOKUP(B123,'START LİSTE'!$B$6:$G$255,3,0)),"",VLOOKUP(B123,'START LİSTE'!$B$6:$G$255,3,0))</f>
      </c>
      <c r="E123" s="127">
        <f>IF(ISERROR(VLOOKUP(B123,'START LİSTE'!$B$6:$G$255,4,0)),"",VLOOKUP(B123,'START LİSTE'!$B$6:$G$255,4,0))</f>
      </c>
      <c r="F123" s="128">
        <f>IF(ISERROR(VLOOKUP($B123,'START LİSTE'!$B$6:$G$255,5,0)),"",VLOOKUP($B123,'START LİSTE'!$B$6:$G$255,5,0))</f>
      </c>
      <c r="G123" s="135"/>
      <c r="H123" s="129">
        <f t="shared" si="3"/>
      </c>
    </row>
    <row r="124" spans="1:8" ht="18" customHeight="1">
      <c r="A124" s="131">
        <f t="shared" si="2"/>
      </c>
      <c r="B124" s="136"/>
      <c r="C124" s="126">
        <f>IF(ISERROR(VLOOKUP(B124,'START LİSTE'!$B$6:$G$255,2,0)),"",VLOOKUP(B124,'START LİSTE'!$B$6:$G$255,2,0))</f>
      </c>
      <c r="D124" s="126">
        <f>IF(ISERROR(VLOOKUP(B124,'START LİSTE'!$B$6:$G$255,3,0)),"",VLOOKUP(B124,'START LİSTE'!$B$6:$G$255,3,0))</f>
      </c>
      <c r="E124" s="127">
        <f>IF(ISERROR(VLOOKUP(B124,'START LİSTE'!$B$6:$G$255,4,0)),"",VLOOKUP(B124,'START LİSTE'!$B$6:$G$255,4,0))</f>
      </c>
      <c r="F124" s="128">
        <f>IF(ISERROR(VLOOKUP($B124,'START LİSTE'!$B$6:$G$255,5,0)),"",VLOOKUP($B124,'START LİSTE'!$B$6:$G$255,5,0))</f>
      </c>
      <c r="G124" s="135"/>
      <c r="H124" s="129">
        <f t="shared" si="3"/>
      </c>
    </row>
    <row r="125" spans="1:8" ht="18" customHeight="1" thickBot="1">
      <c r="A125" s="131">
        <f t="shared" si="2"/>
      </c>
      <c r="B125" s="138"/>
      <c r="C125" s="126">
        <f>IF(ISERROR(VLOOKUP(B125,'START LİSTE'!$B$6:$G$255,2,0)),"",VLOOKUP(B125,'START LİSTE'!$B$6:$G$255,2,0))</f>
      </c>
      <c r="D125" s="126">
        <f>IF(ISERROR(VLOOKUP(B125,'START LİSTE'!$B$6:$G$255,3,0)),"",VLOOKUP(B125,'START LİSTE'!$B$6:$G$255,3,0))</f>
      </c>
      <c r="E125" s="127">
        <f>IF(ISERROR(VLOOKUP(B125,'START LİSTE'!$B$6:$G$255,4,0)),"",VLOOKUP(B125,'START LİSTE'!$B$6:$G$255,4,0))</f>
      </c>
      <c r="F125" s="128">
        <f>IF(ISERROR(VLOOKUP($B125,'START LİSTE'!$B$6:$G$255,5,0)),"",VLOOKUP($B125,'START LİSTE'!$B$6:$G$255,5,0))</f>
      </c>
      <c r="G125" s="135"/>
      <c r="H125" s="129">
        <f t="shared" si="3"/>
      </c>
    </row>
    <row r="126" spans="1:8" ht="18" customHeight="1">
      <c r="A126" s="131">
        <f t="shared" si="2"/>
      </c>
      <c r="B126" s="139"/>
      <c r="C126" s="126">
        <f>IF(ISERROR(VLOOKUP(B126,'START LİSTE'!$B$6:$G$255,2,0)),"",VLOOKUP(B126,'START LİSTE'!$B$6:$G$255,2,0))</f>
      </c>
      <c r="D126" s="126">
        <f>IF(ISERROR(VLOOKUP(B126,'START LİSTE'!$B$6:$G$255,3,0)),"",VLOOKUP(B126,'START LİSTE'!$B$6:$G$255,3,0))</f>
      </c>
      <c r="E126" s="127">
        <f>IF(ISERROR(VLOOKUP(B126,'START LİSTE'!$B$6:$G$255,4,0)),"",VLOOKUP(B126,'START LİSTE'!$B$6:$G$255,4,0))</f>
      </c>
      <c r="F126" s="128">
        <f>IF(ISERROR(VLOOKUP($B126,'START LİSTE'!$B$6:$G$255,5,0)),"",VLOOKUP($B126,'START LİSTE'!$B$6:$G$255,5,0))</f>
      </c>
      <c r="G126" s="135"/>
      <c r="H126" s="129">
        <f t="shared" si="3"/>
      </c>
    </row>
    <row r="127" spans="1:8" ht="18" customHeight="1">
      <c r="A127" s="131">
        <f t="shared" si="2"/>
      </c>
      <c r="B127" s="136"/>
      <c r="C127" s="126">
        <f>IF(ISERROR(VLOOKUP(B127,'START LİSTE'!$B$6:$G$255,2,0)),"",VLOOKUP(B127,'START LİSTE'!$B$6:$G$255,2,0))</f>
      </c>
      <c r="D127" s="126">
        <f>IF(ISERROR(VLOOKUP(B127,'START LİSTE'!$B$6:$G$255,3,0)),"",VLOOKUP(B127,'START LİSTE'!$B$6:$G$255,3,0))</f>
      </c>
      <c r="E127" s="127">
        <f>IF(ISERROR(VLOOKUP(B127,'START LİSTE'!$B$6:$G$255,4,0)),"",VLOOKUP(B127,'START LİSTE'!$B$6:$G$255,4,0))</f>
      </c>
      <c r="F127" s="128">
        <f>IF(ISERROR(VLOOKUP($B127,'START LİSTE'!$B$6:$G$255,5,0)),"",VLOOKUP($B127,'START LİSTE'!$B$6:$G$255,5,0))</f>
      </c>
      <c r="G127" s="135"/>
      <c r="H127" s="129">
        <f t="shared" si="3"/>
      </c>
    </row>
    <row r="128" spans="1:8" ht="18" customHeight="1">
      <c r="A128" s="131">
        <f t="shared" si="2"/>
      </c>
      <c r="B128" s="136"/>
      <c r="C128" s="126">
        <f>IF(ISERROR(VLOOKUP(B128,'START LİSTE'!$B$6:$G$255,2,0)),"",VLOOKUP(B128,'START LİSTE'!$B$6:$G$255,2,0))</f>
      </c>
      <c r="D128" s="126">
        <f>IF(ISERROR(VLOOKUP(B128,'START LİSTE'!$B$6:$G$255,3,0)),"",VLOOKUP(B128,'START LİSTE'!$B$6:$G$255,3,0))</f>
      </c>
      <c r="E128" s="127">
        <f>IF(ISERROR(VLOOKUP(B128,'START LİSTE'!$B$6:$G$255,4,0)),"",VLOOKUP(B128,'START LİSTE'!$B$6:$G$255,4,0))</f>
      </c>
      <c r="F128" s="128">
        <f>IF(ISERROR(VLOOKUP($B128,'START LİSTE'!$B$6:$G$255,5,0)),"",VLOOKUP($B128,'START LİSTE'!$B$6:$G$255,5,0))</f>
      </c>
      <c r="G128" s="135"/>
      <c r="H128" s="129">
        <f t="shared" si="3"/>
      </c>
    </row>
    <row r="129" spans="1:8" ht="18" customHeight="1" thickBot="1">
      <c r="A129" s="131">
        <f t="shared" si="2"/>
      </c>
      <c r="B129" s="138"/>
      <c r="C129" s="126">
        <f>IF(ISERROR(VLOOKUP(B129,'START LİSTE'!$B$6:$G$255,2,0)),"",VLOOKUP(B129,'START LİSTE'!$B$6:$G$255,2,0))</f>
      </c>
      <c r="D129" s="126">
        <f>IF(ISERROR(VLOOKUP(B129,'START LİSTE'!$B$6:$G$255,3,0)),"",VLOOKUP(B129,'START LİSTE'!$B$6:$G$255,3,0))</f>
      </c>
      <c r="E129" s="127">
        <f>IF(ISERROR(VLOOKUP(B129,'START LİSTE'!$B$6:$G$255,4,0)),"",VLOOKUP(B129,'START LİSTE'!$B$6:$G$255,4,0))</f>
      </c>
      <c r="F129" s="128">
        <f>IF(ISERROR(VLOOKUP($B129,'START LİSTE'!$B$6:$G$255,5,0)),"",VLOOKUP($B129,'START LİSTE'!$B$6:$G$255,5,0))</f>
      </c>
      <c r="G129" s="135"/>
      <c r="H129" s="129">
        <f t="shared" si="3"/>
      </c>
    </row>
    <row r="130" spans="1:8" ht="18" customHeight="1">
      <c r="A130" s="131">
        <f t="shared" si="2"/>
      </c>
      <c r="B130" s="139"/>
      <c r="C130" s="126">
        <f>IF(ISERROR(VLOOKUP(B130,'START LİSTE'!$B$6:$G$255,2,0)),"",VLOOKUP(B130,'START LİSTE'!$B$6:$G$255,2,0))</f>
      </c>
      <c r="D130" s="126">
        <f>IF(ISERROR(VLOOKUP(B130,'START LİSTE'!$B$6:$G$255,3,0)),"",VLOOKUP(B130,'START LİSTE'!$B$6:$G$255,3,0))</f>
      </c>
      <c r="E130" s="127">
        <f>IF(ISERROR(VLOOKUP(B130,'START LİSTE'!$B$6:$G$255,4,0)),"",VLOOKUP(B130,'START LİSTE'!$B$6:$G$255,4,0))</f>
      </c>
      <c r="F130" s="128">
        <f>IF(ISERROR(VLOOKUP($B130,'START LİSTE'!$B$6:$G$255,5,0)),"",VLOOKUP($B130,'START LİSTE'!$B$6:$G$255,5,0))</f>
      </c>
      <c r="G130" s="135"/>
      <c r="H130" s="129">
        <f t="shared" si="3"/>
      </c>
    </row>
    <row r="131" spans="1:8" ht="18" customHeight="1">
      <c r="A131" s="131">
        <f t="shared" si="2"/>
      </c>
      <c r="B131" s="136"/>
      <c r="C131" s="126">
        <f>IF(ISERROR(VLOOKUP(B131,'START LİSTE'!$B$6:$G$255,2,0)),"",VLOOKUP(B131,'START LİSTE'!$B$6:$G$255,2,0))</f>
      </c>
      <c r="D131" s="126">
        <f>IF(ISERROR(VLOOKUP(B131,'START LİSTE'!$B$6:$G$255,3,0)),"",VLOOKUP(B131,'START LİSTE'!$B$6:$G$255,3,0))</f>
      </c>
      <c r="E131" s="127">
        <f>IF(ISERROR(VLOOKUP(B131,'START LİSTE'!$B$6:$G$255,4,0)),"",VLOOKUP(B131,'START LİSTE'!$B$6:$G$255,4,0))</f>
      </c>
      <c r="F131" s="128">
        <f>IF(ISERROR(VLOOKUP($B131,'START LİSTE'!$B$6:$G$255,5,0)),"",VLOOKUP($B131,'START LİSTE'!$B$6:$G$255,5,0))</f>
      </c>
      <c r="G131" s="135"/>
      <c r="H131" s="129">
        <f t="shared" si="3"/>
      </c>
    </row>
    <row r="132" spans="1:8" ht="18" customHeight="1">
      <c r="A132" s="131">
        <f t="shared" si="2"/>
      </c>
      <c r="B132" s="136"/>
      <c r="C132" s="126">
        <f>IF(ISERROR(VLOOKUP(B132,'START LİSTE'!$B$6:$G$255,2,0)),"",VLOOKUP(B132,'START LİSTE'!$B$6:$G$255,2,0))</f>
      </c>
      <c r="D132" s="126">
        <f>IF(ISERROR(VLOOKUP(B132,'START LİSTE'!$B$6:$G$255,3,0)),"",VLOOKUP(B132,'START LİSTE'!$B$6:$G$255,3,0))</f>
      </c>
      <c r="E132" s="127">
        <f>IF(ISERROR(VLOOKUP(B132,'START LİSTE'!$B$6:$G$255,4,0)),"",VLOOKUP(B132,'START LİSTE'!$B$6:$G$255,4,0))</f>
      </c>
      <c r="F132" s="128">
        <f>IF(ISERROR(VLOOKUP($B132,'START LİSTE'!$B$6:$G$255,5,0)),"",VLOOKUP($B132,'START LİSTE'!$B$6:$G$255,5,0))</f>
      </c>
      <c r="G132" s="135"/>
      <c r="H132" s="129">
        <f t="shared" si="3"/>
      </c>
    </row>
    <row r="133" spans="1:8" ht="18" customHeight="1" thickBot="1">
      <c r="A133" s="131">
        <f t="shared" si="2"/>
      </c>
      <c r="B133" s="138"/>
      <c r="C133" s="126">
        <f>IF(ISERROR(VLOOKUP(B133,'START LİSTE'!$B$6:$G$255,2,0)),"",VLOOKUP(B133,'START LİSTE'!$B$6:$G$255,2,0))</f>
      </c>
      <c r="D133" s="126">
        <f>IF(ISERROR(VLOOKUP(B133,'START LİSTE'!$B$6:$G$255,3,0)),"",VLOOKUP(B133,'START LİSTE'!$B$6:$G$255,3,0))</f>
      </c>
      <c r="E133" s="127">
        <f>IF(ISERROR(VLOOKUP(B133,'START LİSTE'!$B$6:$G$255,4,0)),"",VLOOKUP(B133,'START LİSTE'!$B$6:$G$255,4,0))</f>
      </c>
      <c r="F133" s="128">
        <f>IF(ISERROR(VLOOKUP($B133,'START LİSTE'!$B$6:$G$255,5,0)),"",VLOOKUP($B133,'START LİSTE'!$B$6:$G$255,5,0))</f>
      </c>
      <c r="G133" s="135"/>
      <c r="H133" s="129">
        <f t="shared" si="3"/>
      </c>
    </row>
    <row r="134" spans="1:8" ht="18" customHeight="1">
      <c r="A134" s="131">
        <f t="shared" si="2"/>
      </c>
      <c r="B134" s="139"/>
      <c r="C134" s="126">
        <f>IF(ISERROR(VLOOKUP(B134,'START LİSTE'!$B$6:$G$255,2,0)),"",VLOOKUP(B134,'START LİSTE'!$B$6:$G$255,2,0))</f>
      </c>
      <c r="D134" s="126">
        <f>IF(ISERROR(VLOOKUP(B134,'START LİSTE'!$B$6:$G$255,3,0)),"",VLOOKUP(B134,'START LİSTE'!$B$6:$G$255,3,0))</f>
      </c>
      <c r="E134" s="127">
        <f>IF(ISERROR(VLOOKUP(B134,'START LİSTE'!$B$6:$G$255,4,0)),"",VLOOKUP(B134,'START LİSTE'!$B$6:$G$255,4,0))</f>
      </c>
      <c r="F134" s="128">
        <f>IF(ISERROR(VLOOKUP($B134,'START LİSTE'!$B$6:$G$255,5,0)),"",VLOOKUP($B134,'START LİSTE'!$B$6:$G$255,5,0))</f>
      </c>
      <c r="G134" s="135"/>
      <c r="H134" s="129">
        <f t="shared" si="3"/>
      </c>
    </row>
    <row r="135" spans="1:8" ht="18" customHeight="1">
      <c r="A135" s="131">
        <f aca="true" t="shared" si="4" ref="A135:A198">IF(B135&lt;&gt;"",A134+1,"")</f>
      </c>
      <c r="B135" s="136"/>
      <c r="C135" s="126">
        <f>IF(ISERROR(VLOOKUP(B135,'START LİSTE'!$B$6:$G$255,2,0)),"",VLOOKUP(B135,'START LİSTE'!$B$6:$G$255,2,0))</f>
      </c>
      <c r="D135" s="126">
        <f>IF(ISERROR(VLOOKUP(B135,'START LİSTE'!$B$6:$G$255,3,0)),"",VLOOKUP(B135,'START LİSTE'!$B$6:$G$255,3,0))</f>
      </c>
      <c r="E135" s="127">
        <f>IF(ISERROR(VLOOKUP(B135,'START LİSTE'!$B$6:$G$255,4,0)),"",VLOOKUP(B135,'START LİSTE'!$B$6:$G$255,4,0))</f>
      </c>
      <c r="F135" s="128">
        <f>IF(ISERROR(VLOOKUP($B135,'START LİSTE'!$B$6:$G$255,5,0)),"",VLOOKUP($B135,'START LİSTE'!$B$6:$G$255,5,0))</f>
      </c>
      <c r="G135" s="135"/>
      <c r="H135" s="129">
        <f aca="true" t="shared" si="5" ref="H135:H198">IF(OR(G135="DQ",G135="DNF",G135="DNS"),"-",IF(B135&lt;&gt;"",IF(E135="F",H134,H134+1),""))</f>
      </c>
    </row>
    <row r="136" spans="1:8" ht="18" customHeight="1">
      <c r="A136" s="131">
        <f t="shared" si="4"/>
      </c>
      <c r="B136" s="136"/>
      <c r="C136" s="126">
        <f>IF(ISERROR(VLOOKUP(B136,'START LİSTE'!$B$6:$G$255,2,0)),"",VLOOKUP(B136,'START LİSTE'!$B$6:$G$255,2,0))</f>
      </c>
      <c r="D136" s="126">
        <f>IF(ISERROR(VLOOKUP(B136,'START LİSTE'!$B$6:$G$255,3,0)),"",VLOOKUP(B136,'START LİSTE'!$B$6:$G$255,3,0))</f>
      </c>
      <c r="E136" s="127">
        <f>IF(ISERROR(VLOOKUP(B136,'START LİSTE'!$B$6:$G$255,4,0)),"",VLOOKUP(B136,'START LİSTE'!$B$6:$G$255,4,0))</f>
      </c>
      <c r="F136" s="128">
        <f>IF(ISERROR(VLOOKUP($B136,'START LİSTE'!$B$6:$G$255,5,0)),"",VLOOKUP($B136,'START LİSTE'!$B$6:$G$255,5,0))</f>
      </c>
      <c r="G136" s="135"/>
      <c r="H136" s="129">
        <f t="shared" si="5"/>
      </c>
    </row>
    <row r="137" spans="1:8" ht="18" customHeight="1" thickBot="1">
      <c r="A137" s="131">
        <f t="shared" si="4"/>
      </c>
      <c r="B137" s="138"/>
      <c r="C137" s="126">
        <f>IF(ISERROR(VLOOKUP(B137,'START LİSTE'!$B$6:$G$255,2,0)),"",VLOOKUP(B137,'START LİSTE'!$B$6:$G$255,2,0))</f>
      </c>
      <c r="D137" s="126">
        <f>IF(ISERROR(VLOOKUP(B137,'START LİSTE'!$B$6:$G$255,3,0)),"",VLOOKUP(B137,'START LİSTE'!$B$6:$G$255,3,0))</f>
      </c>
      <c r="E137" s="127">
        <f>IF(ISERROR(VLOOKUP(B137,'START LİSTE'!$B$6:$G$255,4,0)),"",VLOOKUP(B137,'START LİSTE'!$B$6:$G$255,4,0))</f>
      </c>
      <c r="F137" s="128">
        <f>IF(ISERROR(VLOOKUP($B137,'START LİSTE'!$B$6:$G$255,5,0)),"",VLOOKUP($B137,'START LİSTE'!$B$6:$G$255,5,0))</f>
      </c>
      <c r="G137" s="135"/>
      <c r="H137" s="129">
        <f t="shared" si="5"/>
      </c>
    </row>
    <row r="138" spans="1:8" ht="18" customHeight="1">
      <c r="A138" s="131">
        <f t="shared" si="4"/>
      </c>
      <c r="B138" s="139"/>
      <c r="C138" s="126">
        <f>IF(ISERROR(VLOOKUP(B138,'START LİSTE'!$B$6:$G$255,2,0)),"",VLOOKUP(B138,'START LİSTE'!$B$6:$G$255,2,0))</f>
      </c>
      <c r="D138" s="126">
        <f>IF(ISERROR(VLOOKUP(B138,'START LİSTE'!$B$6:$G$255,3,0)),"",VLOOKUP(B138,'START LİSTE'!$B$6:$G$255,3,0))</f>
      </c>
      <c r="E138" s="127">
        <f>IF(ISERROR(VLOOKUP(B138,'START LİSTE'!$B$6:$G$255,4,0)),"",VLOOKUP(B138,'START LİSTE'!$B$6:$G$255,4,0))</f>
      </c>
      <c r="F138" s="128">
        <f>IF(ISERROR(VLOOKUP($B138,'START LİSTE'!$B$6:$G$255,5,0)),"",VLOOKUP($B138,'START LİSTE'!$B$6:$G$255,5,0))</f>
      </c>
      <c r="G138" s="135"/>
      <c r="H138" s="129">
        <f t="shared" si="5"/>
      </c>
    </row>
    <row r="139" spans="1:8" ht="18" customHeight="1">
      <c r="A139" s="131">
        <f t="shared" si="4"/>
      </c>
      <c r="B139" s="136"/>
      <c r="C139" s="126">
        <f>IF(ISERROR(VLOOKUP(B139,'START LİSTE'!$B$6:$G$255,2,0)),"",VLOOKUP(B139,'START LİSTE'!$B$6:$G$255,2,0))</f>
      </c>
      <c r="D139" s="126">
        <f>IF(ISERROR(VLOOKUP(B139,'START LİSTE'!$B$6:$G$255,3,0)),"",VLOOKUP(B139,'START LİSTE'!$B$6:$G$255,3,0))</f>
      </c>
      <c r="E139" s="127">
        <f>IF(ISERROR(VLOOKUP(B139,'START LİSTE'!$B$6:$G$255,4,0)),"",VLOOKUP(B139,'START LİSTE'!$B$6:$G$255,4,0))</f>
      </c>
      <c r="F139" s="128">
        <f>IF(ISERROR(VLOOKUP($B139,'START LİSTE'!$B$6:$G$255,5,0)),"",VLOOKUP($B139,'START LİSTE'!$B$6:$G$255,5,0))</f>
      </c>
      <c r="G139" s="135"/>
      <c r="H139" s="129">
        <f t="shared" si="5"/>
      </c>
    </row>
    <row r="140" spans="1:8" ht="18" customHeight="1">
      <c r="A140" s="131">
        <f t="shared" si="4"/>
      </c>
      <c r="B140" s="136"/>
      <c r="C140" s="126">
        <f>IF(ISERROR(VLOOKUP(B140,'START LİSTE'!$B$6:$G$255,2,0)),"",VLOOKUP(B140,'START LİSTE'!$B$6:$G$255,2,0))</f>
      </c>
      <c r="D140" s="126">
        <f>IF(ISERROR(VLOOKUP(B140,'START LİSTE'!$B$6:$G$255,3,0)),"",VLOOKUP(B140,'START LİSTE'!$B$6:$G$255,3,0))</f>
      </c>
      <c r="E140" s="127">
        <f>IF(ISERROR(VLOOKUP(B140,'START LİSTE'!$B$6:$G$255,4,0)),"",VLOOKUP(B140,'START LİSTE'!$B$6:$G$255,4,0))</f>
      </c>
      <c r="F140" s="128">
        <f>IF(ISERROR(VLOOKUP($B140,'START LİSTE'!$B$6:$G$255,5,0)),"",VLOOKUP($B140,'START LİSTE'!$B$6:$G$255,5,0))</f>
      </c>
      <c r="G140" s="135"/>
      <c r="H140" s="129">
        <f t="shared" si="5"/>
      </c>
    </row>
    <row r="141" spans="1:8" ht="18" customHeight="1" thickBot="1">
      <c r="A141" s="131">
        <f t="shared" si="4"/>
      </c>
      <c r="B141" s="138"/>
      <c r="C141" s="126">
        <f>IF(ISERROR(VLOOKUP(B141,'START LİSTE'!$B$6:$G$255,2,0)),"",VLOOKUP(B141,'START LİSTE'!$B$6:$G$255,2,0))</f>
      </c>
      <c r="D141" s="126">
        <f>IF(ISERROR(VLOOKUP(B141,'START LİSTE'!$B$6:$G$255,3,0)),"",VLOOKUP(B141,'START LİSTE'!$B$6:$G$255,3,0))</f>
      </c>
      <c r="E141" s="127">
        <f>IF(ISERROR(VLOOKUP(B141,'START LİSTE'!$B$6:$G$255,4,0)),"",VLOOKUP(B141,'START LİSTE'!$B$6:$G$255,4,0))</f>
      </c>
      <c r="F141" s="128">
        <f>IF(ISERROR(VLOOKUP($B141,'START LİSTE'!$B$6:$G$255,5,0)),"",VLOOKUP($B141,'START LİSTE'!$B$6:$G$255,5,0))</f>
      </c>
      <c r="G141" s="135"/>
      <c r="H141" s="129">
        <f t="shared" si="5"/>
      </c>
    </row>
    <row r="142" spans="1:8" ht="18" customHeight="1">
      <c r="A142" s="131">
        <f t="shared" si="4"/>
      </c>
      <c r="B142" s="139"/>
      <c r="C142" s="126">
        <f>IF(ISERROR(VLOOKUP(B142,'START LİSTE'!$B$6:$G$255,2,0)),"",VLOOKUP(B142,'START LİSTE'!$B$6:$G$255,2,0))</f>
      </c>
      <c r="D142" s="126">
        <f>IF(ISERROR(VLOOKUP(B142,'START LİSTE'!$B$6:$G$255,3,0)),"",VLOOKUP(B142,'START LİSTE'!$B$6:$G$255,3,0))</f>
      </c>
      <c r="E142" s="127">
        <f>IF(ISERROR(VLOOKUP(B142,'START LİSTE'!$B$6:$G$255,4,0)),"",VLOOKUP(B142,'START LİSTE'!$B$6:$G$255,4,0))</f>
      </c>
      <c r="F142" s="128">
        <f>IF(ISERROR(VLOOKUP($B142,'START LİSTE'!$B$6:$G$255,5,0)),"",VLOOKUP($B142,'START LİSTE'!$B$6:$G$255,5,0))</f>
      </c>
      <c r="G142" s="135"/>
      <c r="H142" s="129">
        <f t="shared" si="5"/>
      </c>
    </row>
    <row r="143" spans="1:8" ht="18" customHeight="1">
      <c r="A143" s="131">
        <f t="shared" si="4"/>
      </c>
      <c r="B143" s="136"/>
      <c r="C143" s="126">
        <f>IF(ISERROR(VLOOKUP(B143,'START LİSTE'!$B$6:$G$255,2,0)),"",VLOOKUP(B143,'START LİSTE'!$B$6:$G$255,2,0))</f>
      </c>
      <c r="D143" s="126">
        <f>IF(ISERROR(VLOOKUP(B143,'START LİSTE'!$B$6:$G$255,3,0)),"",VLOOKUP(B143,'START LİSTE'!$B$6:$G$255,3,0))</f>
      </c>
      <c r="E143" s="127">
        <f>IF(ISERROR(VLOOKUP(B143,'START LİSTE'!$B$6:$G$255,4,0)),"",VLOOKUP(B143,'START LİSTE'!$B$6:$G$255,4,0))</f>
      </c>
      <c r="F143" s="128">
        <f>IF(ISERROR(VLOOKUP($B143,'START LİSTE'!$B$6:$G$255,5,0)),"",VLOOKUP($B143,'START LİSTE'!$B$6:$G$255,5,0))</f>
      </c>
      <c r="G143" s="135"/>
      <c r="H143" s="129">
        <f t="shared" si="5"/>
      </c>
    </row>
    <row r="144" spans="1:8" ht="18" customHeight="1">
      <c r="A144" s="131">
        <f t="shared" si="4"/>
      </c>
      <c r="B144" s="136"/>
      <c r="C144" s="126">
        <f>IF(ISERROR(VLOOKUP(B144,'START LİSTE'!$B$6:$G$255,2,0)),"",VLOOKUP(B144,'START LİSTE'!$B$6:$G$255,2,0))</f>
      </c>
      <c r="D144" s="126">
        <f>IF(ISERROR(VLOOKUP(B144,'START LİSTE'!$B$6:$G$255,3,0)),"",VLOOKUP(B144,'START LİSTE'!$B$6:$G$255,3,0))</f>
      </c>
      <c r="E144" s="127">
        <f>IF(ISERROR(VLOOKUP(B144,'START LİSTE'!$B$6:$G$255,4,0)),"",VLOOKUP(B144,'START LİSTE'!$B$6:$G$255,4,0))</f>
      </c>
      <c r="F144" s="128">
        <f>IF(ISERROR(VLOOKUP($B144,'START LİSTE'!$B$6:$G$255,5,0)),"",VLOOKUP($B144,'START LİSTE'!$B$6:$G$255,5,0))</f>
      </c>
      <c r="G144" s="135"/>
      <c r="H144" s="129">
        <f t="shared" si="5"/>
      </c>
    </row>
    <row r="145" spans="1:8" ht="18" customHeight="1" thickBot="1">
      <c r="A145" s="131">
        <f t="shared" si="4"/>
      </c>
      <c r="B145" s="138"/>
      <c r="C145" s="126">
        <f>IF(ISERROR(VLOOKUP(B145,'START LİSTE'!$B$6:$G$255,2,0)),"",VLOOKUP(B145,'START LİSTE'!$B$6:$G$255,2,0))</f>
      </c>
      <c r="D145" s="126">
        <f>IF(ISERROR(VLOOKUP(B145,'START LİSTE'!$B$6:$G$255,3,0)),"",VLOOKUP(B145,'START LİSTE'!$B$6:$G$255,3,0))</f>
      </c>
      <c r="E145" s="127">
        <f>IF(ISERROR(VLOOKUP(B145,'START LİSTE'!$B$6:$G$255,4,0)),"",VLOOKUP(B145,'START LİSTE'!$B$6:$G$255,4,0))</f>
      </c>
      <c r="F145" s="128">
        <f>IF(ISERROR(VLOOKUP($B145,'START LİSTE'!$B$6:$G$255,5,0)),"",VLOOKUP($B145,'START LİSTE'!$B$6:$G$255,5,0))</f>
      </c>
      <c r="G145" s="135"/>
      <c r="H145" s="129">
        <f t="shared" si="5"/>
      </c>
    </row>
    <row r="146" spans="1:8" ht="18" customHeight="1">
      <c r="A146" s="131">
        <f t="shared" si="4"/>
      </c>
      <c r="B146" s="139"/>
      <c r="C146" s="126">
        <f>IF(ISERROR(VLOOKUP(B146,'START LİSTE'!$B$6:$G$255,2,0)),"",VLOOKUP(B146,'START LİSTE'!$B$6:$G$255,2,0))</f>
      </c>
      <c r="D146" s="126">
        <f>IF(ISERROR(VLOOKUP(B146,'START LİSTE'!$B$6:$G$255,3,0)),"",VLOOKUP(B146,'START LİSTE'!$B$6:$G$255,3,0))</f>
      </c>
      <c r="E146" s="127">
        <f>IF(ISERROR(VLOOKUP(B146,'START LİSTE'!$B$6:$G$255,4,0)),"",VLOOKUP(B146,'START LİSTE'!$B$6:$G$255,4,0))</f>
      </c>
      <c r="F146" s="128">
        <f>IF(ISERROR(VLOOKUP($B146,'START LİSTE'!$B$6:$G$255,5,0)),"",VLOOKUP($B146,'START LİSTE'!$B$6:$G$255,5,0))</f>
      </c>
      <c r="G146" s="135"/>
      <c r="H146" s="129">
        <f t="shared" si="5"/>
      </c>
    </row>
    <row r="147" spans="1:8" ht="18" customHeight="1">
      <c r="A147" s="131">
        <f t="shared" si="4"/>
      </c>
      <c r="B147" s="136"/>
      <c r="C147" s="126">
        <f>IF(ISERROR(VLOOKUP(B147,'START LİSTE'!$B$6:$G$255,2,0)),"",VLOOKUP(B147,'START LİSTE'!$B$6:$G$255,2,0))</f>
      </c>
      <c r="D147" s="126">
        <f>IF(ISERROR(VLOOKUP(B147,'START LİSTE'!$B$6:$G$255,3,0)),"",VLOOKUP(B147,'START LİSTE'!$B$6:$G$255,3,0))</f>
      </c>
      <c r="E147" s="127">
        <f>IF(ISERROR(VLOOKUP(B147,'START LİSTE'!$B$6:$G$255,4,0)),"",VLOOKUP(B147,'START LİSTE'!$B$6:$G$255,4,0))</f>
      </c>
      <c r="F147" s="128">
        <f>IF(ISERROR(VLOOKUP($B147,'START LİSTE'!$B$6:$G$255,5,0)),"",VLOOKUP($B147,'START LİSTE'!$B$6:$G$255,5,0))</f>
      </c>
      <c r="G147" s="135"/>
      <c r="H147" s="129">
        <f t="shared" si="5"/>
      </c>
    </row>
    <row r="148" spans="1:8" ht="18" customHeight="1">
      <c r="A148" s="131">
        <f t="shared" si="4"/>
      </c>
      <c r="B148" s="136"/>
      <c r="C148" s="126">
        <f>IF(ISERROR(VLOOKUP(B148,'START LİSTE'!$B$6:$G$255,2,0)),"",VLOOKUP(B148,'START LİSTE'!$B$6:$G$255,2,0))</f>
      </c>
      <c r="D148" s="126">
        <f>IF(ISERROR(VLOOKUP(B148,'START LİSTE'!$B$6:$G$255,3,0)),"",VLOOKUP(B148,'START LİSTE'!$B$6:$G$255,3,0))</f>
      </c>
      <c r="E148" s="127">
        <f>IF(ISERROR(VLOOKUP(B148,'START LİSTE'!$B$6:$G$255,4,0)),"",VLOOKUP(B148,'START LİSTE'!$B$6:$G$255,4,0))</f>
      </c>
      <c r="F148" s="128">
        <f>IF(ISERROR(VLOOKUP($B148,'START LİSTE'!$B$6:$G$255,5,0)),"",VLOOKUP($B148,'START LİSTE'!$B$6:$G$255,5,0))</f>
      </c>
      <c r="G148" s="135"/>
      <c r="H148" s="129">
        <f t="shared" si="5"/>
      </c>
    </row>
    <row r="149" spans="1:8" ht="18" customHeight="1" thickBot="1">
      <c r="A149" s="131">
        <f t="shared" si="4"/>
      </c>
      <c r="B149" s="138"/>
      <c r="C149" s="126">
        <f>IF(ISERROR(VLOOKUP(B149,'START LİSTE'!$B$6:$G$255,2,0)),"",VLOOKUP(B149,'START LİSTE'!$B$6:$G$255,2,0))</f>
      </c>
      <c r="D149" s="126">
        <f>IF(ISERROR(VLOOKUP(B149,'START LİSTE'!$B$6:$G$255,3,0)),"",VLOOKUP(B149,'START LİSTE'!$B$6:$G$255,3,0))</f>
      </c>
      <c r="E149" s="127">
        <f>IF(ISERROR(VLOOKUP(B149,'START LİSTE'!$B$6:$G$255,4,0)),"",VLOOKUP(B149,'START LİSTE'!$B$6:$G$255,4,0))</f>
      </c>
      <c r="F149" s="128">
        <f>IF(ISERROR(VLOOKUP($B149,'START LİSTE'!$B$6:$G$255,5,0)),"",VLOOKUP($B149,'START LİSTE'!$B$6:$G$255,5,0))</f>
      </c>
      <c r="G149" s="135"/>
      <c r="H149" s="129">
        <f t="shared" si="5"/>
      </c>
    </row>
    <row r="150" spans="1:8" ht="18" customHeight="1">
      <c r="A150" s="131">
        <f t="shared" si="4"/>
      </c>
      <c r="B150" s="139"/>
      <c r="C150" s="126">
        <f>IF(ISERROR(VLOOKUP(B150,'START LİSTE'!$B$6:$G$255,2,0)),"",VLOOKUP(B150,'START LİSTE'!$B$6:$G$255,2,0))</f>
      </c>
      <c r="D150" s="126">
        <f>IF(ISERROR(VLOOKUP(B150,'START LİSTE'!$B$6:$G$255,3,0)),"",VLOOKUP(B150,'START LİSTE'!$B$6:$G$255,3,0))</f>
      </c>
      <c r="E150" s="127">
        <f>IF(ISERROR(VLOOKUP(B150,'START LİSTE'!$B$6:$G$255,4,0)),"",VLOOKUP(B150,'START LİSTE'!$B$6:$G$255,4,0))</f>
      </c>
      <c r="F150" s="128">
        <f>IF(ISERROR(VLOOKUP($B150,'START LİSTE'!$B$6:$G$255,5,0)),"",VLOOKUP($B150,'START LİSTE'!$B$6:$G$255,5,0))</f>
      </c>
      <c r="G150" s="135"/>
      <c r="H150" s="129">
        <f t="shared" si="5"/>
      </c>
    </row>
    <row r="151" spans="1:8" ht="18" customHeight="1">
      <c r="A151" s="131">
        <f t="shared" si="4"/>
      </c>
      <c r="B151" s="136"/>
      <c r="C151" s="126">
        <f>IF(ISERROR(VLOOKUP(B151,'START LİSTE'!$B$6:$G$255,2,0)),"",VLOOKUP(B151,'START LİSTE'!$B$6:$G$255,2,0))</f>
      </c>
      <c r="D151" s="126">
        <f>IF(ISERROR(VLOOKUP(B151,'START LİSTE'!$B$6:$G$255,3,0)),"",VLOOKUP(B151,'START LİSTE'!$B$6:$G$255,3,0))</f>
      </c>
      <c r="E151" s="127">
        <f>IF(ISERROR(VLOOKUP(B151,'START LİSTE'!$B$6:$G$255,4,0)),"",VLOOKUP(B151,'START LİSTE'!$B$6:$G$255,4,0))</f>
      </c>
      <c r="F151" s="128">
        <f>IF(ISERROR(VLOOKUP($B151,'START LİSTE'!$B$6:$G$255,5,0)),"",VLOOKUP($B151,'START LİSTE'!$B$6:$G$255,5,0))</f>
      </c>
      <c r="G151" s="135"/>
      <c r="H151" s="129">
        <f t="shared" si="5"/>
      </c>
    </row>
    <row r="152" spans="1:8" ht="18" customHeight="1">
      <c r="A152" s="131">
        <f t="shared" si="4"/>
      </c>
      <c r="B152" s="136"/>
      <c r="C152" s="126">
        <f>IF(ISERROR(VLOOKUP(B152,'START LİSTE'!$B$6:$G$255,2,0)),"",VLOOKUP(B152,'START LİSTE'!$B$6:$G$255,2,0))</f>
      </c>
      <c r="D152" s="126">
        <f>IF(ISERROR(VLOOKUP(B152,'START LİSTE'!$B$6:$G$255,3,0)),"",VLOOKUP(B152,'START LİSTE'!$B$6:$G$255,3,0))</f>
      </c>
      <c r="E152" s="127">
        <f>IF(ISERROR(VLOOKUP(B152,'START LİSTE'!$B$6:$G$255,4,0)),"",VLOOKUP(B152,'START LİSTE'!$B$6:$G$255,4,0))</f>
      </c>
      <c r="F152" s="128">
        <f>IF(ISERROR(VLOOKUP($B152,'START LİSTE'!$B$6:$G$255,5,0)),"",VLOOKUP($B152,'START LİSTE'!$B$6:$G$255,5,0))</f>
      </c>
      <c r="G152" s="135"/>
      <c r="H152" s="129">
        <f t="shared" si="5"/>
      </c>
    </row>
    <row r="153" spans="1:8" ht="18" customHeight="1" thickBot="1">
      <c r="A153" s="131">
        <f t="shared" si="4"/>
      </c>
      <c r="B153" s="138"/>
      <c r="C153" s="126">
        <f>IF(ISERROR(VLOOKUP(B153,'START LİSTE'!$B$6:$G$255,2,0)),"",VLOOKUP(B153,'START LİSTE'!$B$6:$G$255,2,0))</f>
      </c>
      <c r="D153" s="126">
        <f>IF(ISERROR(VLOOKUP(B153,'START LİSTE'!$B$6:$G$255,3,0)),"",VLOOKUP(B153,'START LİSTE'!$B$6:$G$255,3,0))</f>
      </c>
      <c r="E153" s="127">
        <f>IF(ISERROR(VLOOKUP(B153,'START LİSTE'!$B$6:$G$255,4,0)),"",VLOOKUP(B153,'START LİSTE'!$B$6:$G$255,4,0))</f>
      </c>
      <c r="F153" s="128">
        <f>IF(ISERROR(VLOOKUP($B153,'START LİSTE'!$B$6:$G$255,5,0)),"",VLOOKUP($B153,'START LİSTE'!$B$6:$G$255,5,0))</f>
      </c>
      <c r="G153" s="135"/>
      <c r="H153" s="129">
        <f t="shared" si="5"/>
      </c>
    </row>
    <row r="154" spans="1:8" ht="18" customHeight="1">
      <c r="A154" s="131">
        <f t="shared" si="4"/>
      </c>
      <c r="B154" s="139"/>
      <c r="C154" s="126">
        <f>IF(ISERROR(VLOOKUP(B154,'START LİSTE'!$B$6:$G$255,2,0)),"",VLOOKUP(B154,'START LİSTE'!$B$6:$G$255,2,0))</f>
      </c>
      <c r="D154" s="126">
        <f>IF(ISERROR(VLOOKUP(B154,'START LİSTE'!$B$6:$G$255,3,0)),"",VLOOKUP(B154,'START LİSTE'!$B$6:$G$255,3,0))</f>
      </c>
      <c r="E154" s="127">
        <f>IF(ISERROR(VLOOKUP(B154,'START LİSTE'!$B$6:$G$255,4,0)),"",VLOOKUP(B154,'START LİSTE'!$B$6:$G$255,4,0))</f>
      </c>
      <c r="F154" s="128">
        <f>IF(ISERROR(VLOOKUP($B154,'START LİSTE'!$B$6:$G$255,5,0)),"",VLOOKUP($B154,'START LİSTE'!$B$6:$G$255,5,0))</f>
      </c>
      <c r="G154" s="135"/>
      <c r="H154" s="129">
        <f t="shared" si="5"/>
      </c>
    </row>
    <row r="155" spans="1:8" ht="18" customHeight="1">
      <c r="A155" s="131">
        <f t="shared" si="4"/>
      </c>
      <c r="B155" s="136"/>
      <c r="C155" s="126">
        <f>IF(ISERROR(VLOOKUP(B155,'START LİSTE'!$B$6:$G$255,2,0)),"",VLOOKUP(B155,'START LİSTE'!$B$6:$G$255,2,0))</f>
      </c>
      <c r="D155" s="126">
        <f>IF(ISERROR(VLOOKUP(B155,'START LİSTE'!$B$6:$G$255,3,0)),"",VLOOKUP(B155,'START LİSTE'!$B$6:$G$255,3,0))</f>
      </c>
      <c r="E155" s="127">
        <f>IF(ISERROR(VLOOKUP(B155,'START LİSTE'!$B$6:$G$255,4,0)),"",VLOOKUP(B155,'START LİSTE'!$B$6:$G$255,4,0))</f>
      </c>
      <c r="F155" s="128">
        <f>IF(ISERROR(VLOOKUP($B155,'START LİSTE'!$B$6:$G$255,5,0)),"",VLOOKUP($B155,'START LİSTE'!$B$6:$G$255,5,0))</f>
      </c>
      <c r="G155" s="135"/>
      <c r="H155" s="129">
        <f t="shared" si="5"/>
      </c>
    </row>
    <row r="156" spans="1:8" ht="18" customHeight="1">
      <c r="A156" s="131">
        <f t="shared" si="4"/>
      </c>
      <c r="B156" s="136"/>
      <c r="C156" s="126">
        <f>IF(ISERROR(VLOOKUP(B156,'START LİSTE'!$B$6:$G$255,2,0)),"",VLOOKUP(B156,'START LİSTE'!$B$6:$G$255,2,0))</f>
      </c>
      <c r="D156" s="126">
        <f>IF(ISERROR(VLOOKUP(B156,'START LİSTE'!$B$6:$G$255,3,0)),"",VLOOKUP(B156,'START LİSTE'!$B$6:$G$255,3,0))</f>
      </c>
      <c r="E156" s="127">
        <f>IF(ISERROR(VLOOKUP(B156,'START LİSTE'!$B$6:$G$255,4,0)),"",VLOOKUP(B156,'START LİSTE'!$B$6:$G$255,4,0))</f>
      </c>
      <c r="F156" s="128">
        <f>IF(ISERROR(VLOOKUP($B156,'START LİSTE'!$B$6:$G$255,5,0)),"",VLOOKUP($B156,'START LİSTE'!$B$6:$G$255,5,0))</f>
      </c>
      <c r="G156" s="135"/>
      <c r="H156" s="129">
        <f t="shared" si="5"/>
      </c>
    </row>
    <row r="157" spans="1:8" ht="18" customHeight="1" thickBot="1">
      <c r="A157" s="131">
        <f t="shared" si="4"/>
      </c>
      <c r="B157" s="138"/>
      <c r="C157" s="126">
        <f>IF(ISERROR(VLOOKUP(B157,'START LİSTE'!$B$6:$G$255,2,0)),"",VLOOKUP(B157,'START LİSTE'!$B$6:$G$255,2,0))</f>
      </c>
      <c r="D157" s="126">
        <f>IF(ISERROR(VLOOKUP(B157,'START LİSTE'!$B$6:$G$255,3,0)),"",VLOOKUP(B157,'START LİSTE'!$B$6:$G$255,3,0))</f>
      </c>
      <c r="E157" s="127">
        <f>IF(ISERROR(VLOOKUP(B157,'START LİSTE'!$B$6:$G$255,4,0)),"",VLOOKUP(B157,'START LİSTE'!$B$6:$G$255,4,0))</f>
      </c>
      <c r="F157" s="128">
        <f>IF(ISERROR(VLOOKUP($B157,'START LİSTE'!$B$6:$G$255,5,0)),"",VLOOKUP($B157,'START LİSTE'!$B$6:$G$255,5,0))</f>
      </c>
      <c r="G157" s="135"/>
      <c r="H157" s="129">
        <f t="shared" si="5"/>
      </c>
    </row>
    <row r="158" spans="1:8" ht="18" customHeight="1">
      <c r="A158" s="131">
        <f t="shared" si="4"/>
      </c>
      <c r="B158" s="139"/>
      <c r="C158" s="126">
        <f>IF(ISERROR(VLOOKUP(B158,'START LİSTE'!$B$6:$G$255,2,0)),"",VLOOKUP(B158,'START LİSTE'!$B$6:$G$255,2,0))</f>
      </c>
      <c r="D158" s="126">
        <f>IF(ISERROR(VLOOKUP(B158,'START LİSTE'!$B$6:$G$255,3,0)),"",VLOOKUP(B158,'START LİSTE'!$B$6:$G$255,3,0))</f>
      </c>
      <c r="E158" s="127">
        <f>IF(ISERROR(VLOOKUP(B158,'START LİSTE'!$B$6:$G$255,4,0)),"",VLOOKUP(B158,'START LİSTE'!$B$6:$G$255,4,0))</f>
      </c>
      <c r="F158" s="128">
        <f>IF(ISERROR(VLOOKUP($B158,'START LİSTE'!$B$6:$G$255,5,0)),"",VLOOKUP($B158,'START LİSTE'!$B$6:$G$255,5,0))</f>
      </c>
      <c r="G158" s="135"/>
      <c r="H158" s="129">
        <f t="shared" si="5"/>
      </c>
    </row>
    <row r="159" spans="1:8" ht="18" customHeight="1">
      <c r="A159" s="131">
        <f t="shared" si="4"/>
      </c>
      <c r="B159" s="136"/>
      <c r="C159" s="126">
        <f>IF(ISERROR(VLOOKUP(B159,'START LİSTE'!$B$6:$G$255,2,0)),"",VLOOKUP(B159,'START LİSTE'!$B$6:$G$255,2,0))</f>
      </c>
      <c r="D159" s="126">
        <f>IF(ISERROR(VLOOKUP(B159,'START LİSTE'!$B$6:$G$255,3,0)),"",VLOOKUP(B159,'START LİSTE'!$B$6:$G$255,3,0))</f>
      </c>
      <c r="E159" s="127">
        <f>IF(ISERROR(VLOOKUP(B159,'START LİSTE'!$B$6:$G$255,4,0)),"",VLOOKUP(B159,'START LİSTE'!$B$6:$G$255,4,0))</f>
      </c>
      <c r="F159" s="128">
        <f>IF(ISERROR(VLOOKUP($B159,'START LİSTE'!$B$6:$G$255,5,0)),"",VLOOKUP($B159,'START LİSTE'!$B$6:$G$255,5,0))</f>
      </c>
      <c r="G159" s="135"/>
      <c r="H159" s="129">
        <f t="shared" si="5"/>
      </c>
    </row>
    <row r="160" spans="1:8" ht="18" customHeight="1">
      <c r="A160" s="131">
        <f t="shared" si="4"/>
      </c>
      <c r="B160" s="136"/>
      <c r="C160" s="126">
        <f>IF(ISERROR(VLOOKUP(B160,'START LİSTE'!$B$6:$G$255,2,0)),"",VLOOKUP(B160,'START LİSTE'!$B$6:$G$255,2,0))</f>
      </c>
      <c r="D160" s="126">
        <f>IF(ISERROR(VLOOKUP(B160,'START LİSTE'!$B$6:$G$255,3,0)),"",VLOOKUP(B160,'START LİSTE'!$B$6:$G$255,3,0))</f>
      </c>
      <c r="E160" s="127">
        <f>IF(ISERROR(VLOOKUP(B160,'START LİSTE'!$B$6:$G$255,4,0)),"",VLOOKUP(B160,'START LİSTE'!$B$6:$G$255,4,0))</f>
      </c>
      <c r="F160" s="128">
        <f>IF(ISERROR(VLOOKUP($B160,'START LİSTE'!$B$6:$G$255,5,0)),"",VLOOKUP($B160,'START LİSTE'!$B$6:$G$255,5,0))</f>
      </c>
      <c r="G160" s="135"/>
      <c r="H160" s="129">
        <f t="shared" si="5"/>
      </c>
    </row>
    <row r="161" spans="1:8" ht="18" customHeight="1">
      <c r="A161" s="131">
        <f t="shared" si="4"/>
      </c>
      <c r="B161" s="136"/>
      <c r="C161" s="126">
        <f>IF(ISERROR(VLOOKUP(B161,'START LİSTE'!$B$6:$G$255,2,0)),"",VLOOKUP(B161,'START LİSTE'!$B$6:$G$255,2,0))</f>
      </c>
      <c r="D161" s="126">
        <f>IF(ISERROR(VLOOKUP(B161,'START LİSTE'!$B$6:$G$255,3,0)),"",VLOOKUP(B161,'START LİSTE'!$B$6:$G$255,3,0))</f>
      </c>
      <c r="E161" s="127">
        <f>IF(ISERROR(VLOOKUP(B161,'START LİSTE'!$B$6:$G$255,4,0)),"",VLOOKUP(B161,'START LİSTE'!$B$6:$G$255,4,0))</f>
      </c>
      <c r="F161" s="128">
        <f>IF(ISERROR(VLOOKUP($B161,'START LİSTE'!$B$6:$G$255,5,0)),"",VLOOKUP($B161,'START LİSTE'!$B$6:$G$255,5,0))</f>
      </c>
      <c r="G161" s="135"/>
      <c r="H161" s="129">
        <f t="shared" si="5"/>
      </c>
    </row>
    <row r="162" spans="1:8" ht="18" customHeight="1">
      <c r="A162" s="131">
        <f t="shared" si="4"/>
      </c>
      <c r="B162" s="136"/>
      <c r="C162" s="126">
        <f>IF(ISERROR(VLOOKUP(B162,'START LİSTE'!$B$6:$G$255,2,0)),"",VLOOKUP(B162,'START LİSTE'!$B$6:$G$255,2,0))</f>
      </c>
      <c r="D162" s="126">
        <f>IF(ISERROR(VLOOKUP(B162,'START LİSTE'!$B$6:$G$255,3,0)),"",VLOOKUP(B162,'START LİSTE'!$B$6:$G$255,3,0))</f>
      </c>
      <c r="E162" s="127">
        <f>IF(ISERROR(VLOOKUP(B162,'START LİSTE'!$B$6:$G$255,4,0)),"",VLOOKUP(B162,'START LİSTE'!$B$6:$G$255,4,0))</f>
      </c>
      <c r="F162" s="128">
        <f>IF(ISERROR(VLOOKUP($B162,'START LİSTE'!$B$6:$G$255,5,0)),"",VLOOKUP($B162,'START LİSTE'!$B$6:$G$255,5,0))</f>
      </c>
      <c r="G162" s="135"/>
      <c r="H162" s="129">
        <f t="shared" si="5"/>
      </c>
    </row>
    <row r="163" spans="1:8" ht="18" customHeight="1">
      <c r="A163" s="131">
        <f t="shared" si="4"/>
      </c>
      <c r="B163" s="136"/>
      <c r="C163" s="126">
        <f>IF(ISERROR(VLOOKUP(B163,'START LİSTE'!$B$6:$G$255,2,0)),"",VLOOKUP(B163,'START LİSTE'!$B$6:$G$255,2,0))</f>
      </c>
      <c r="D163" s="126">
        <f>IF(ISERROR(VLOOKUP(B163,'START LİSTE'!$B$6:$G$255,3,0)),"",VLOOKUP(B163,'START LİSTE'!$B$6:$G$255,3,0))</f>
      </c>
      <c r="E163" s="127">
        <f>IF(ISERROR(VLOOKUP(B163,'START LİSTE'!$B$6:$G$255,4,0)),"",VLOOKUP(B163,'START LİSTE'!$B$6:$G$255,4,0))</f>
      </c>
      <c r="F163" s="128">
        <f>IF(ISERROR(VLOOKUP($B163,'START LİSTE'!$B$6:$G$255,5,0)),"",VLOOKUP($B163,'START LİSTE'!$B$6:$G$255,5,0))</f>
      </c>
      <c r="G163" s="135"/>
      <c r="H163" s="129">
        <f t="shared" si="5"/>
      </c>
    </row>
    <row r="164" spans="1:8" ht="18" customHeight="1">
      <c r="A164" s="131">
        <f t="shared" si="4"/>
      </c>
      <c r="B164" s="136"/>
      <c r="C164" s="126">
        <f>IF(ISERROR(VLOOKUP(B164,'START LİSTE'!$B$6:$G$255,2,0)),"",VLOOKUP(B164,'START LİSTE'!$B$6:$G$255,2,0))</f>
      </c>
      <c r="D164" s="126">
        <f>IF(ISERROR(VLOOKUP(B164,'START LİSTE'!$B$6:$G$255,3,0)),"",VLOOKUP(B164,'START LİSTE'!$B$6:$G$255,3,0))</f>
      </c>
      <c r="E164" s="127">
        <f>IF(ISERROR(VLOOKUP(B164,'START LİSTE'!$B$6:$G$255,4,0)),"",VLOOKUP(B164,'START LİSTE'!$B$6:$G$255,4,0))</f>
      </c>
      <c r="F164" s="128">
        <f>IF(ISERROR(VLOOKUP($B164,'START LİSTE'!$B$6:$G$255,5,0)),"",VLOOKUP($B164,'START LİSTE'!$B$6:$G$255,5,0))</f>
      </c>
      <c r="G164" s="135"/>
      <c r="H164" s="129">
        <f t="shared" si="5"/>
      </c>
    </row>
    <row r="165" spans="1:8" ht="18" customHeight="1">
      <c r="A165" s="131">
        <f t="shared" si="4"/>
      </c>
      <c r="B165" s="136"/>
      <c r="C165" s="126">
        <f>IF(ISERROR(VLOOKUP(B165,'START LİSTE'!$B$6:$G$255,2,0)),"",VLOOKUP(B165,'START LİSTE'!$B$6:$G$255,2,0))</f>
      </c>
      <c r="D165" s="126">
        <f>IF(ISERROR(VLOOKUP(B165,'START LİSTE'!$B$6:$G$255,3,0)),"",VLOOKUP(B165,'START LİSTE'!$B$6:$G$255,3,0))</f>
      </c>
      <c r="E165" s="127">
        <f>IF(ISERROR(VLOOKUP(B165,'START LİSTE'!$B$6:$G$255,4,0)),"",VLOOKUP(B165,'START LİSTE'!$B$6:$G$255,4,0))</f>
      </c>
      <c r="F165" s="128">
        <f>IF(ISERROR(VLOOKUP($B165,'START LİSTE'!$B$6:$G$255,5,0)),"",VLOOKUP($B165,'START LİSTE'!$B$6:$G$255,5,0))</f>
      </c>
      <c r="G165" s="135"/>
      <c r="H165" s="129">
        <f t="shared" si="5"/>
      </c>
    </row>
    <row r="166" spans="1:8" ht="18" customHeight="1">
      <c r="A166" s="131">
        <f t="shared" si="4"/>
      </c>
      <c r="B166" s="136"/>
      <c r="C166" s="126">
        <f>IF(ISERROR(VLOOKUP(B166,'START LİSTE'!$B$6:$G$255,2,0)),"",VLOOKUP(B166,'START LİSTE'!$B$6:$G$255,2,0))</f>
      </c>
      <c r="D166" s="126">
        <f>IF(ISERROR(VLOOKUP(B166,'START LİSTE'!$B$6:$G$255,3,0)),"",VLOOKUP(B166,'START LİSTE'!$B$6:$G$255,3,0))</f>
      </c>
      <c r="E166" s="127">
        <f>IF(ISERROR(VLOOKUP(B166,'START LİSTE'!$B$6:$G$255,4,0)),"",VLOOKUP(B166,'START LİSTE'!$B$6:$G$255,4,0))</f>
      </c>
      <c r="F166" s="128">
        <f>IF(ISERROR(VLOOKUP($B166,'START LİSTE'!$B$6:$G$255,5,0)),"",VLOOKUP($B166,'START LİSTE'!$B$6:$G$255,5,0))</f>
      </c>
      <c r="G166" s="135"/>
      <c r="H166" s="129">
        <f t="shared" si="5"/>
      </c>
    </row>
    <row r="167" spans="1:8" ht="18" customHeight="1">
      <c r="A167" s="131">
        <f t="shared" si="4"/>
      </c>
      <c r="B167" s="136"/>
      <c r="C167" s="126">
        <f>IF(ISERROR(VLOOKUP(B167,'START LİSTE'!$B$6:$G$255,2,0)),"",VLOOKUP(B167,'START LİSTE'!$B$6:$G$255,2,0))</f>
      </c>
      <c r="D167" s="126">
        <f>IF(ISERROR(VLOOKUP(B167,'START LİSTE'!$B$6:$G$255,3,0)),"",VLOOKUP(B167,'START LİSTE'!$B$6:$G$255,3,0))</f>
      </c>
      <c r="E167" s="127">
        <f>IF(ISERROR(VLOOKUP(B167,'START LİSTE'!$B$6:$G$255,4,0)),"",VLOOKUP(B167,'START LİSTE'!$B$6:$G$255,4,0))</f>
      </c>
      <c r="F167" s="128">
        <f>IF(ISERROR(VLOOKUP($B167,'START LİSTE'!$B$6:$G$255,5,0)),"",VLOOKUP($B167,'START LİSTE'!$B$6:$G$255,5,0))</f>
      </c>
      <c r="G167" s="135"/>
      <c r="H167" s="129">
        <f t="shared" si="5"/>
      </c>
    </row>
    <row r="168" spans="1:8" ht="18" customHeight="1">
      <c r="A168" s="131">
        <f t="shared" si="4"/>
      </c>
      <c r="B168" s="136"/>
      <c r="C168" s="126">
        <f>IF(ISERROR(VLOOKUP(B168,'START LİSTE'!$B$6:$G$255,2,0)),"",VLOOKUP(B168,'START LİSTE'!$B$6:$G$255,2,0))</f>
      </c>
      <c r="D168" s="126">
        <f>IF(ISERROR(VLOOKUP(B168,'START LİSTE'!$B$6:$G$255,3,0)),"",VLOOKUP(B168,'START LİSTE'!$B$6:$G$255,3,0))</f>
      </c>
      <c r="E168" s="127">
        <f>IF(ISERROR(VLOOKUP(B168,'START LİSTE'!$B$6:$G$255,4,0)),"",VLOOKUP(B168,'START LİSTE'!$B$6:$G$255,4,0))</f>
      </c>
      <c r="F168" s="128">
        <f>IF(ISERROR(VLOOKUP($B168,'START LİSTE'!$B$6:$G$255,5,0)),"",VLOOKUP($B168,'START LİSTE'!$B$6:$G$255,5,0))</f>
      </c>
      <c r="G168" s="135"/>
      <c r="H168" s="129">
        <f t="shared" si="5"/>
      </c>
    </row>
    <row r="169" spans="1:8" ht="18" customHeight="1">
      <c r="A169" s="131">
        <f t="shared" si="4"/>
      </c>
      <c r="B169" s="136"/>
      <c r="C169" s="126">
        <f>IF(ISERROR(VLOOKUP(B169,'START LİSTE'!$B$6:$G$255,2,0)),"",VLOOKUP(B169,'START LİSTE'!$B$6:$G$255,2,0))</f>
      </c>
      <c r="D169" s="126">
        <f>IF(ISERROR(VLOOKUP(B169,'START LİSTE'!$B$6:$G$255,3,0)),"",VLOOKUP(B169,'START LİSTE'!$B$6:$G$255,3,0))</f>
      </c>
      <c r="E169" s="127">
        <f>IF(ISERROR(VLOOKUP(B169,'START LİSTE'!$B$6:$G$255,4,0)),"",VLOOKUP(B169,'START LİSTE'!$B$6:$G$255,4,0))</f>
      </c>
      <c r="F169" s="128">
        <f>IF(ISERROR(VLOOKUP($B169,'START LİSTE'!$B$6:$G$255,5,0)),"",VLOOKUP($B169,'START LİSTE'!$B$6:$G$255,5,0))</f>
      </c>
      <c r="G169" s="135"/>
      <c r="H169" s="129">
        <f t="shared" si="5"/>
      </c>
    </row>
    <row r="170" spans="1:8" ht="18" customHeight="1">
      <c r="A170" s="131">
        <f t="shared" si="4"/>
      </c>
      <c r="B170" s="136"/>
      <c r="C170" s="126">
        <f>IF(ISERROR(VLOOKUP(B170,'START LİSTE'!$B$6:$G$255,2,0)),"",VLOOKUP(B170,'START LİSTE'!$B$6:$G$255,2,0))</f>
      </c>
      <c r="D170" s="126">
        <f>IF(ISERROR(VLOOKUP(B170,'START LİSTE'!$B$6:$G$255,3,0)),"",VLOOKUP(B170,'START LİSTE'!$B$6:$G$255,3,0))</f>
      </c>
      <c r="E170" s="127">
        <f>IF(ISERROR(VLOOKUP(B170,'START LİSTE'!$B$6:$G$255,4,0)),"",VLOOKUP(B170,'START LİSTE'!$B$6:$G$255,4,0))</f>
      </c>
      <c r="F170" s="128">
        <f>IF(ISERROR(VLOOKUP($B170,'START LİSTE'!$B$6:$G$255,5,0)),"",VLOOKUP($B170,'START LİSTE'!$B$6:$G$255,5,0))</f>
      </c>
      <c r="G170" s="135"/>
      <c r="H170" s="129">
        <f t="shared" si="5"/>
      </c>
    </row>
    <row r="171" spans="1:8" ht="18" customHeight="1">
      <c r="A171" s="131">
        <f t="shared" si="4"/>
      </c>
      <c r="B171" s="136"/>
      <c r="C171" s="126">
        <f>IF(ISERROR(VLOOKUP(B171,'START LİSTE'!$B$6:$G$255,2,0)),"",VLOOKUP(B171,'START LİSTE'!$B$6:$G$255,2,0))</f>
      </c>
      <c r="D171" s="126">
        <f>IF(ISERROR(VLOOKUP(B171,'START LİSTE'!$B$6:$G$255,3,0)),"",VLOOKUP(B171,'START LİSTE'!$B$6:$G$255,3,0))</f>
      </c>
      <c r="E171" s="127">
        <f>IF(ISERROR(VLOOKUP(B171,'START LİSTE'!$B$6:$G$255,4,0)),"",VLOOKUP(B171,'START LİSTE'!$B$6:$G$255,4,0))</f>
      </c>
      <c r="F171" s="128">
        <f>IF(ISERROR(VLOOKUP($B171,'START LİSTE'!$B$6:$G$255,5,0)),"",VLOOKUP($B171,'START LİSTE'!$B$6:$G$255,5,0))</f>
      </c>
      <c r="G171" s="135"/>
      <c r="H171" s="129">
        <f t="shared" si="5"/>
      </c>
    </row>
    <row r="172" spans="1:8" ht="18" customHeight="1">
      <c r="A172" s="131">
        <f t="shared" si="4"/>
      </c>
      <c r="B172" s="136"/>
      <c r="C172" s="126">
        <f>IF(ISERROR(VLOOKUP(B172,'START LİSTE'!$B$6:$G$255,2,0)),"",VLOOKUP(B172,'START LİSTE'!$B$6:$G$255,2,0))</f>
      </c>
      <c r="D172" s="126">
        <f>IF(ISERROR(VLOOKUP(B172,'START LİSTE'!$B$6:$G$255,3,0)),"",VLOOKUP(B172,'START LİSTE'!$B$6:$G$255,3,0))</f>
      </c>
      <c r="E172" s="127">
        <f>IF(ISERROR(VLOOKUP(B172,'START LİSTE'!$B$6:$G$255,4,0)),"",VLOOKUP(B172,'START LİSTE'!$B$6:$G$255,4,0))</f>
      </c>
      <c r="F172" s="128">
        <f>IF(ISERROR(VLOOKUP($B172,'START LİSTE'!$B$6:$G$255,5,0)),"",VLOOKUP($B172,'START LİSTE'!$B$6:$G$255,5,0))</f>
      </c>
      <c r="G172" s="135"/>
      <c r="H172" s="129">
        <f t="shared" si="5"/>
      </c>
    </row>
    <row r="173" spans="1:8" ht="18" customHeight="1">
      <c r="A173" s="131">
        <f t="shared" si="4"/>
      </c>
      <c r="B173" s="136"/>
      <c r="C173" s="126">
        <f>IF(ISERROR(VLOOKUP(B173,'START LİSTE'!$B$6:$G$255,2,0)),"",VLOOKUP(B173,'START LİSTE'!$B$6:$G$255,2,0))</f>
      </c>
      <c r="D173" s="126">
        <f>IF(ISERROR(VLOOKUP(B173,'START LİSTE'!$B$6:$G$255,3,0)),"",VLOOKUP(B173,'START LİSTE'!$B$6:$G$255,3,0))</f>
      </c>
      <c r="E173" s="127">
        <f>IF(ISERROR(VLOOKUP(B173,'START LİSTE'!$B$6:$G$255,4,0)),"",VLOOKUP(B173,'START LİSTE'!$B$6:$G$255,4,0))</f>
      </c>
      <c r="F173" s="128">
        <f>IF(ISERROR(VLOOKUP($B173,'START LİSTE'!$B$6:$G$255,5,0)),"",VLOOKUP($B173,'START LİSTE'!$B$6:$G$255,5,0))</f>
      </c>
      <c r="G173" s="135"/>
      <c r="H173" s="129">
        <f t="shared" si="5"/>
      </c>
    </row>
    <row r="174" spans="1:8" ht="18" customHeight="1">
      <c r="A174" s="131">
        <f t="shared" si="4"/>
      </c>
      <c r="B174" s="136"/>
      <c r="C174" s="126">
        <f>IF(ISERROR(VLOOKUP(B174,'START LİSTE'!$B$6:$G$255,2,0)),"",VLOOKUP(B174,'START LİSTE'!$B$6:$G$255,2,0))</f>
      </c>
      <c r="D174" s="126">
        <f>IF(ISERROR(VLOOKUP(B174,'START LİSTE'!$B$6:$G$255,3,0)),"",VLOOKUP(B174,'START LİSTE'!$B$6:$G$255,3,0))</f>
      </c>
      <c r="E174" s="127">
        <f>IF(ISERROR(VLOOKUP(B174,'START LİSTE'!$B$6:$G$255,4,0)),"",VLOOKUP(B174,'START LİSTE'!$B$6:$G$255,4,0))</f>
      </c>
      <c r="F174" s="128">
        <f>IF(ISERROR(VLOOKUP($B174,'START LİSTE'!$B$6:$G$255,5,0)),"",VLOOKUP($B174,'START LİSTE'!$B$6:$G$255,5,0))</f>
      </c>
      <c r="G174" s="135"/>
      <c r="H174" s="129">
        <f t="shared" si="5"/>
      </c>
    </row>
    <row r="175" spans="1:8" ht="18" customHeight="1">
      <c r="A175" s="131">
        <f t="shared" si="4"/>
      </c>
      <c r="B175" s="136"/>
      <c r="C175" s="126">
        <f>IF(ISERROR(VLOOKUP(B175,'START LİSTE'!$B$6:$G$255,2,0)),"",VLOOKUP(B175,'START LİSTE'!$B$6:$G$255,2,0))</f>
      </c>
      <c r="D175" s="126">
        <f>IF(ISERROR(VLOOKUP(B175,'START LİSTE'!$B$6:$G$255,3,0)),"",VLOOKUP(B175,'START LİSTE'!$B$6:$G$255,3,0))</f>
      </c>
      <c r="E175" s="127">
        <f>IF(ISERROR(VLOOKUP(B175,'START LİSTE'!$B$6:$G$255,4,0)),"",VLOOKUP(B175,'START LİSTE'!$B$6:$G$255,4,0))</f>
      </c>
      <c r="F175" s="128">
        <f>IF(ISERROR(VLOOKUP($B175,'START LİSTE'!$B$6:$G$255,5,0)),"",VLOOKUP($B175,'START LİSTE'!$B$6:$G$255,5,0))</f>
      </c>
      <c r="G175" s="135"/>
      <c r="H175" s="129">
        <f t="shared" si="5"/>
      </c>
    </row>
    <row r="176" spans="1:8" ht="18" customHeight="1">
      <c r="A176" s="131">
        <f t="shared" si="4"/>
      </c>
      <c r="B176" s="136"/>
      <c r="C176" s="126">
        <f>IF(ISERROR(VLOOKUP(B176,'START LİSTE'!$B$6:$G$255,2,0)),"",VLOOKUP(B176,'START LİSTE'!$B$6:$G$255,2,0))</f>
      </c>
      <c r="D176" s="126">
        <f>IF(ISERROR(VLOOKUP(B176,'START LİSTE'!$B$6:$G$255,3,0)),"",VLOOKUP(B176,'START LİSTE'!$B$6:$G$255,3,0))</f>
      </c>
      <c r="E176" s="127">
        <f>IF(ISERROR(VLOOKUP(B176,'START LİSTE'!$B$6:$G$255,4,0)),"",VLOOKUP(B176,'START LİSTE'!$B$6:$G$255,4,0))</f>
      </c>
      <c r="F176" s="128">
        <f>IF(ISERROR(VLOOKUP($B176,'START LİSTE'!$B$6:$G$255,5,0)),"",VLOOKUP($B176,'START LİSTE'!$B$6:$G$255,5,0))</f>
      </c>
      <c r="G176" s="135"/>
      <c r="H176" s="129">
        <f t="shared" si="5"/>
      </c>
    </row>
    <row r="177" spans="1:8" ht="18" customHeight="1">
      <c r="A177" s="131">
        <f t="shared" si="4"/>
      </c>
      <c r="B177" s="136"/>
      <c r="C177" s="126">
        <f>IF(ISERROR(VLOOKUP(B177,'START LİSTE'!$B$6:$G$255,2,0)),"",VLOOKUP(B177,'START LİSTE'!$B$6:$G$255,2,0))</f>
      </c>
      <c r="D177" s="126">
        <f>IF(ISERROR(VLOOKUP(B177,'START LİSTE'!$B$6:$G$255,3,0)),"",VLOOKUP(B177,'START LİSTE'!$B$6:$G$255,3,0))</f>
      </c>
      <c r="E177" s="127">
        <f>IF(ISERROR(VLOOKUP(B177,'START LİSTE'!$B$6:$G$255,4,0)),"",VLOOKUP(B177,'START LİSTE'!$B$6:$G$255,4,0))</f>
      </c>
      <c r="F177" s="128">
        <f>IF(ISERROR(VLOOKUP($B177,'START LİSTE'!$B$6:$G$255,5,0)),"",VLOOKUP($B177,'START LİSTE'!$B$6:$G$255,5,0))</f>
      </c>
      <c r="G177" s="135"/>
      <c r="H177" s="129">
        <f t="shared" si="5"/>
      </c>
    </row>
    <row r="178" spans="1:8" ht="18" customHeight="1">
      <c r="A178" s="131">
        <f t="shared" si="4"/>
      </c>
      <c r="B178" s="136"/>
      <c r="C178" s="126">
        <f>IF(ISERROR(VLOOKUP(B178,'START LİSTE'!$B$6:$G$255,2,0)),"",VLOOKUP(B178,'START LİSTE'!$B$6:$G$255,2,0))</f>
      </c>
      <c r="D178" s="126">
        <f>IF(ISERROR(VLOOKUP(B178,'START LİSTE'!$B$6:$G$255,3,0)),"",VLOOKUP(B178,'START LİSTE'!$B$6:$G$255,3,0))</f>
      </c>
      <c r="E178" s="127">
        <f>IF(ISERROR(VLOOKUP(B178,'START LİSTE'!$B$6:$G$255,4,0)),"",VLOOKUP(B178,'START LİSTE'!$B$6:$G$255,4,0))</f>
      </c>
      <c r="F178" s="128">
        <f>IF(ISERROR(VLOOKUP($B178,'START LİSTE'!$B$6:$G$255,5,0)),"",VLOOKUP($B178,'START LİSTE'!$B$6:$G$255,5,0))</f>
      </c>
      <c r="G178" s="135"/>
      <c r="H178" s="129">
        <f t="shared" si="5"/>
      </c>
    </row>
    <row r="179" spans="1:8" ht="18" customHeight="1">
      <c r="A179" s="131">
        <f t="shared" si="4"/>
      </c>
      <c r="B179" s="136"/>
      <c r="C179" s="126">
        <f>IF(ISERROR(VLOOKUP(B179,'START LİSTE'!$B$6:$G$255,2,0)),"",VLOOKUP(B179,'START LİSTE'!$B$6:$G$255,2,0))</f>
      </c>
      <c r="D179" s="126">
        <f>IF(ISERROR(VLOOKUP(B179,'START LİSTE'!$B$6:$G$255,3,0)),"",VLOOKUP(B179,'START LİSTE'!$B$6:$G$255,3,0))</f>
      </c>
      <c r="E179" s="127">
        <f>IF(ISERROR(VLOOKUP(B179,'START LİSTE'!$B$6:$G$255,4,0)),"",VLOOKUP(B179,'START LİSTE'!$B$6:$G$255,4,0))</f>
      </c>
      <c r="F179" s="128">
        <f>IF(ISERROR(VLOOKUP($B179,'START LİSTE'!$B$6:$G$255,5,0)),"",VLOOKUP($B179,'START LİSTE'!$B$6:$G$255,5,0))</f>
      </c>
      <c r="G179" s="135"/>
      <c r="H179" s="129">
        <f t="shared" si="5"/>
      </c>
    </row>
    <row r="180" spans="1:8" ht="18" customHeight="1">
      <c r="A180" s="131">
        <f t="shared" si="4"/>
      </c>
      <c r="B180" s="136"/>
      <c r="C180" s="126">
        <f>IF(ISERROR(VLOOKUP(B180,'START LİSTE'!$B$6:$G$255,2,0)),"",VLOOKUP(B180,'START LİSTE'!$B$6:$G$255,2,0))</f>
      </c>
      <c r="D180" s="126">
        <f>IF(ISERROR(VLOOKUP(B180,'START LİSTE'!$B$6:$G$255,3,0)),"",VLOOKUP(B180,'START LİSTE'!$B$6:$G$255,3,0))</f>
      </c>
      <c r="E180" s="127">
        <f>IF(ISERROR(VLOOKUP(B180,'START LİSTE'!$B$6:$G$255,4,0)),"",VLOOKUP(B180,'START LİSTE'!$B$6:$G$255,4,0))</f>
      </c>
      <c r="F180" s="128">
        <f>IF(ISERROR(VLOOKUP($B180,'START LİSTE'!$B$6:$G$255,5,0)),"",VLOOKUP($B180,'START LİSTE'!$B$6:$G$255,5,0))</f>
      </c>
      <c r="G180" s="135"/>
      <c r="H180" s="129">
        <f t="shared" si="5"/>
      </c>
    </row>
    <row r="181" spans="1:8" ht="18" customHeight="1">
      <c r="A181" s="131">
        <f t="shared" si="4"/>
      </c>
      <c r="B181" s="136"/>
      <c r="C181" s="126">
        <f>IF(ISERROR(VLOOKUP(B181,'START LİSTE'!$B$6:$G$255,2,0)),"",VLOOKUP(B181,'START LİSTE'!$B$6:$G$255,2,0))</f>
      </c>
      <c r="D181" s="126">
        <f>IF(ISERROR(VLOOKUP(B181,'START LİSTE'!$B$6:$G$255,3,0)),"",VLOOKUP(B181,'START LİSTE'!$B$6:$G$255,3,0))</f>
      </c>
      <c r="E181" s="127">
        <f>IF(ISERROR(VLOOKUP(B181,'START LİSTE'!$B$6:$G$255,4,0)),"",VLOOKUP(B181,'START LİSTE'!$B$6:$G$255,4,0))</f>
      </c>
      <c r="F181" s="128">
        <f>IF(ISERROR(VLOOKUP($B181,'START LİSTE'!$B$6:$G$255,5,0)),"",VLOOKUP($B181,'START LİSTE'!$B$6:$G$255,5,0))</f>
      </c>
      <c r="G181" s="135"/>
      <c r="H181" s="129">
        <f t="shared" si="5"/>
      </c>
    </row>
    <row r="182" spans="1:8" ht="18" customHeight="1">
      <c r="A182" s="131">
        <f t="shared" si="4"/>
      </c>
      <c r="B182" s="136"/>
      <c r="C182" s="126">
        <f>IF(ISERROR(VLOOKUP(B182,'START LİSTE'!$B$6:$G$255,2,0)),"",VLOOKUP(B182,'START LİSTE'!$B$6:$G$255,2,0))</f>
      </c>
      <c r="D182" s="126">
        <f>IF(ISERROR(VLOOKUP(B182,'START LİSTE'!$B$6:$G$255,3,0)),"",VLOOKUP(B182,'START LİSTE'!$B$6:$G$255,3,0))</f>
      </c>
      <c r="E182" s="127">
        <f>IF(ISERROR(VLOOKUP(B182,'START LİSTE'!$B$6:$G$255,4,0)),"",VLOOKUP(B182,'START LİSTE'!$B$6:$G$255,4,0))</f>
      </c>
      <c r="F182" s="128">
        <f>IF(ISERROR(VLOOKUP($B182,'START LİSTE'!$B$6:$G$255,5,0)),"",VLOOKUP($B182,'START LİSTE'!$B$6:$G$255,5,0))</f>
      </c>
      <c r="G182" s="135"/>
      <c r="H182" s="129">
        <f t="shared" si="5"/>
      </c>
    </row>
    <row r="183" spans="1:8" ht="18" customHeight="1">
      <c r="A183" s="131">
        <f t="shared" si="4"/>
      </c>
      <c r="B183" s="136"/>
      <c r="C183" s="126">
        <f>IF(ISERROR(VLOOKUP(B183,'START LİSTE'!$B$6:$G$255,2,0)),"",VLOOKUP(B183,'START LİSTE'!$B$6:$G$255,2,0))</f>
      </c>
      <c r="D183" s="126">
        <f>IF(ISERROR(VLOOKUP(B183,'START LİSTE'!$B$6:$G$255,3,0)),"",VLOOKUP(B183,'START LİSTE'!$B$6:$G$255,3,0))</f>
      </c>
      <c r="E183" s="127">
        <f>IF(ISERROR(VLOOKUP(B183,'START LİSTE'!$B$6:$G$255,4,0)),"",VLOOKUP(B183,'START LİSTE'!$B$6:$G$255,4,0))</f>
      </c>
      <c r="F183" s="128">
        <f>IF(ISERROR(VLOOKUP($B183,'START LİSTE'!$B$6:$G$255,5,0)),"",VLOOKUP($B183,'START LİSTE'!$B$6:$G$255,5,0))</f>
      </c>
      <c r="G183" s="135"/>
      <c r="H183" s="129">
        <f t="shared" si="5"/>
      </c>
    </row>
    <row r="184" spans="1:8" ht="18" customHeight="1">
      <c r="A184" s="131">
        <f t="shared" si="4"/>
      </c>
      <c r="B184" s="136"/>
      <c r="C184" s="126">
        <f>IF(ISERROR(VLOOKUP(B184,'START LİSTE'!$B$6:$G$255,2,0)),"",VLOOKUP(B184,'START LİSTE'!$B$6:$G$255,2,0))</f>
      </c>
      <c r="D184" s="126">
        <f>IF(ISERROR(VLOOKUP(B184,'START LİSTE'!$B$6:$G$255,3,0)),"",VLOOKUP(B184,'START LİSTE'!$B$6:$G$255,3,0))</f>
      </c>
      <c r="E184" s="127">
        <f>IF(ISERROR(VLOOKUP(B184,'START LİSTE'!$B$6:$G$255,4,0)),"",VLOOKUP(B184,'START LİSTE'!$B$6:$G$255,4,0))</f>
      </c>
      <c r="F184" s="128">
        <f>IF(ISERROR(VLOOKUP($B184,'START LİSTE'!$B$6:$G$255,5,0)),"",VLOOKUP($B184,'START LİSTE'!$B$6:$G$255,5,0))</f>
      </c>
      <c r="G184" s="135"/>
      <c r="H184" s="129">
        <f t="shared" si="5"/>
      </c>
    </row>
    <row r="185" spans="1:8" ht="18" customHeight="1">
      <c r="A185" s="131">
        <f t="shared" si="4"/>
      </c>
      <c r="B185" s="136"/>
      <c r="C185" s="126">
        <f>IF(ISERROR(VLOOKUP(B185,'START LİSTE'!$B$6:$G$255,2,0)),"",VLOOKUP(B185,'START LİSTE'!$B$6:$G$255,2,0))</f>
      </c>
      <c r="D185" s="126">
        <f>IF(ISERROR(VLOOKUP(B185,'START LİSTE'!$B$6:$G$255,3,0)),"",VLOOKUP(B185,'START LİSTE'!$B$6:$G$255,3,0))</f>
      </c>
      <c r="E185" s="127">
        <f>IF(ISERROR(VLOOKUP(B185,'START LİSTE'!$B$6:$G$255,4,0)),"",VLOOKUP(B185,'START LİSTE'!$B$6:$G$255,4,0))</f>
      </c>
      <c r="F185" s="128">
        <f>IF(ISERROR(VLOOKUP($B185,'START LİSTE'!$B$6:$G$255,5,0)),"",VLOOKUP($B185,'START LİSTE'!$B$6:$G$255,5,0))</f>
      </c>
      <c r="G185" s="135"/>
      <c r="H185" s="129">
        <f t="shared" si="5"/>
      </c>
    </row>
    <row r="186" spans="1:8" ht="18" customHeight="1">
      <c r="A186" s="131">
        <f t="shared" si="4"/>
      </c>
      <c r="B186" s="136"/>
      <c r="C186" s="126">
        <f>IF(ISERROR(VLOOKUP(B186,'START LİSTE'!$B$6:$G$255,2,0)),"",VLOOKUP(B186,'START LİSTE'!$B$6:$G$255,2,0))</f>
      </c>
      <c r="D186" s="126">
        <f>IF(ISERROR(VLOOKUP(B186,'START LİSTE'!$B$6:$G$255,3,0)),"",VLOOKUP(B186,'START LİSTE'!$B$6:$G$255,3,0))</f>
      </c>
      <c r="E186" s="127">
        <f>IF(ISERROR(VLOOKUP(B186,'START LİSTE'!$B$6:$G$255,4,0)),"",VLOOKUP(B186,'START LİSTE'!$B$6:$G$255,4,0))</f>
      </c>
      <c r="F186" s="128">
        <f>IF(ISERROR(VLOOKUP($B186,'START LİSTE'!$B$6:$G$255,5,0)),"",VLOOKUP($B186,'START LİSTE'!$B$6:$G$255,5,0))</f>
      </c>
      <c r="G186" s="135"/>
      <c r="H186" s="129">
        <f t="shared" si="5"/>
      </c>
    </row>
    <row r="187" spans="1:8" ht="18" customHeight="1">
      <c r="A187" s="131">
        <f t="shared" si="4"/>
      </c>
      <c r="B187" s="136"/>
      <c r="C187" s="126">
        <f>IF(ISERROR(VLOOKUP(B187,'START LİSTE'!$B$6:$G$255,2,0)),"",VLOOKUP(B187,'START LİSTE'!$B$6:$G$255,2,0))</f>
      </c>
      <c r="D187" s="126">
        <f>IF(ISERROR(VLOOKUP(B187,'START LİSTE'!$B$6:$G$255,3,0)),"",VLOOKUP(B187,'START LİSTE'!$B$6:$G$255,3,0))</f>
      </c>
      <c r="E187" s="127">
        <f>IF(ISERROR(VLOOKUP(B187,'START LİSTE'!$B$6:$G$255,4,0)),"",VLOOKUP(B187,'START LİSTE'!$B$6:$G$255,4,0))</f>
      </c>
      <c r="F187" s="128">
        <f>IF(ISERROR(VLOOKUP($B187,'START LİSTE'!$B$6:$G$255,5,0)),"",VLOOKUP($B187,'START LİSTE'!$B$6:$G$255,5,0))</f>
      </c>
      <c r="G187" s="135"/>
      <c r="H187" s="129">
        <f t="shared" si="5"/>
      </c>
    </row>
    <row r="188" spans="1:8" ht="18" customHeight="1">
      <c r="A188" s="131">
        <f t="shared" si="4"/>
      </c>
      <c r="B188" s="136"/>
      <c r="C188" s="126">
        <f>IF(ISERROR(VLOOKUP(B188,'START LİSTE'!$B$6:$G$255,2,0)),"",VLOOKUP(B188,'START LİSTE'!$B$6:$G$255,2,0))</f>
      </c>
      <c r="D188" s="126">
        <f>IF(ISERROR(VLOOKUP(B188,'START LİSTE'!$B$6:$G$255,3,0)),"",VLOOKUP(B188,'START LİSTE'!$B$6:$G$255,3,0))</f>
      </c>
      <c r="E188" s="127">
        <f>IF(ISERROR(VLOOKUP(B188,'START LİSTE'!$B$6:$G$255,4,0)),"",VLOOKUP(B188,'START LİSTE'!$B$6:$G$255,4,0))</f>
      </c>
      <c r="F188" s="128">
        <f>IF(ISERROR(VLOOKUP($B188,'START LİSTE'!$B$6:$G$255,5,0)),"",VLOOKUP($B188,'START LİSTE'!$B$6:$G$255,5,0))</f>
      </c>
      <c r="G188" s="135"/>
      <c r="H188" s="129">
        <f t="shared" si="5"/>
      </c>
    </row>
    <row r="189" spans="1:8" ht="18" customHeight="1">
      <c r="A189" s="131">
        <f t="shared" si="4"/>
      </c>
      <c r="B189" s="136"/>
      <c r="C189" s="126">
        <f>IF(ISERROR(VLOOKUP(B189,'START LİSTE'!$B$6:$G$255,2,0)),"",VLOOKUP(B189,'START LİSTE'!$B$6:$G$255,2,0))</f>
      </c>
      <c r="D189" s="126">
        <f>IF(ISERROR(VLOOKUP(B189,'START LİSTE'!$B$6:$G$255,3,0)),"",VLOOKUP(B189,'START LİSTE'!$B$6:$G$255,3,0))</f>
      </c>
      <c r="E189" s="127">
        <f>IF(ISERROR(VLOOKUP(B189,'START LİSTE'!$B$6:$G$255,4,0)),"",VLOOKUP(B189,'START LİSTE'!$B$6:$G$255,4,0))</f>
      </c>
      <c r="F189" s="128">
        <f>IF(ISERROR(VLOOKUP($B189,'START LİSTE'!$B$6:$G$255,5,0)),"",VLOOKUP($B189,'START LİSTE'!$B$6:$G$255,5,0))</f>
      </c>
      <c r="G189" s="135"/>
      <c r="H189" s="129">
        <f t="shared" si="5"/>
      </c>
    </row>
    <row r="190" spans="1:8" ht="18" customHeight="1">
      <c r="A190" s="131">
        <f t="shared" si="4"/>
      </c>
      <c r="B190" s="136"/>
      <c r="C190" s="126">
        <f>IF(ISERROR(VLOOKUP(B190,'START LİSTE'!$B$6:$G$255,2,0)),"",VLOOKUP(B190,'START LİSTE'!$B$6:$G$255,2,0))</f>
      </c>
      <c r="D190" s="126">
        <f>IF(ISERROR(VLOOKUP(B190,'START LİSTE'!$B$6:$G$255,3,0)),"",VLOOKUP(B190,'START LİSTE'!$B$6:$G$255,3,0))</f>
      </c>
      <c r="E190" s="127">
        <f>IF(ISERROR(VLOOKUP(B190,'START LİSTE'!$B$6:$G$255,4,0)),"",VLOOKUP(B190,'START LİSTE'!$B$6:$G$255,4,0))</f>
      </c>
      <c r="F190" s="128">
        <f>IF(ISERROR(VLOOKUP($B190,'START LİSTE'!$B$6:$G$255,5,0)),"",VLOOKUP($B190,'START LİSTE'!$B$6:$G$255,5,0))</f>
      </c>
      <c r="G190" s="135"/>
      <c r="H190" s="129">
        <f t="shared" si="5"/>
      </c>
    </row>
    <row r="191" spans="1:8" ht="18" customHeight="1">
      <c r="A191" s="131">
        <f t="shared" si="4"/>
      </c>
      <c r="B191" s="136"/>
      <c r="C191" s="126">
        <f>IF(ISERROR(VLOOKUP(B191,'START LİSTE'!$B$6:$G$255,2,0)),"",VLOOKUP(B191,'START LİSTE'!$B$6:$G$255,2,0))</f>
      </c>
      <c r="D191" s="126">
        <f>IF(ISERROR(VLOOKUP(B191,'START LİSTE'!$B$6:$G$255,3,0)),"",VLOOKUP(B191,'START LİSTE'!$B$6:$G$255,3,0))</f>
      </c>
      <c r="E191" s="127">
        <f>IF(ISERROR(VLOOKUP(B191,'START LİSTE'!$B$6:$G$255,4,0)),"",VLOOKUP(B191,'START LİSTE'!$B$6:$G$255,4,0))</f>
      </c>
      <c r="F191" s="128">
        <f>IF(ISERROR(VLOOKUP($B191,'START LİSTE'!$B$6:$G$255,5,0)),"",VLOOKUP($B191,'START LİSTE'!$B$6:$G$255,5,0))</f>
      </c>
      <c r="G191" s="135"/>
      <c r="H191" s="129">
        <f t="shared" si="5"/>
      </c>
    </row>
    <row r="192" spans="1:8" ht="18" customHeight="1">
      <c r="A192" s="131">
        <f t="shared" si="4"/>
      </c>
      <c r="B192" s="136"/>
      <c r="C192" s="126">
        <f>IF(ISERROR(VLOOKUP(B192,'START LİSTE'!$B$6:$G$255,2,0)),"",VLOOKUP(B192,'START LİSTE'!$B$6:$G$255,2,0))</f>
      </c>
      <c r="D192" s="126">
        <f>IF(ISERROR(VLOOKUP(B192,'START LİSTE'!$B$6:$G$255,3,0)),"",VLOOKUP(B192,'START LİSTE'!$B$6:$G$255,3,0))</f>
      </c>
      <c r="E192" s="127">
        <f>IF(ISERROR(VLOOKUP(B192,'START LİSTE'!$B$6:$G$255,4,0)),"",VLOOKUP(B192,'START LİSTE'!$B$6:$G$255,4,0))</f>
      </c>
      <c r="F192" s="128">
        <f>IF(ISERROR(VLOOKUP($B192,'START LİSTE'!$B$6:$G$255,5,0)),"",VLOOKUP($B192,'START LİSTE'!$B$6:$G$255,5,0))</f>
      </c>
      <c r="G192" s="135"/>
      <c r="H192" s="129">
        <f t="shared" si="5"/>
      </c>
    </row>
    <row r="193" spans="1:8" ht="18" customHeight="1">
      <c r="A193" s="131">
        <f t="shared" si="4"/>
      </c>
      <c r="B193" s="136"/>
      <c r="C193" s="126">
        <f>IF(ISERROR(VLOOKUP(B193,'START LİSTE'!$B$6:$G$255,2,0)),"",VLOOKUP(B193,'START LİSTE'!$B$6:$G$255,2,0))</f>
      </c>
      <c r="D193" s="126">
        <f>IF(ISERROR(VLOOKUP(B193,'START LİSTE'!$B$6:$G$255,3,0)),"",VLOOKUP(B193,'START LİSTE'!$B$6:$G$255,3,0))</f>
      </c>
      <c r="E193" s="127">
        <f>IF(ISERROR(VLOOKUP(B193,'START LİSTE'!$B$6:$G$255,4,0)),"",VLOOKUP(B193,'START LİSTE'!$B$6:$G$255,4,0))</f>
      </c>
      <c r="F193" s="128">
        <f>IF(ISERROR(VLOOKUP($B193,'START LİSTE'!$B$6:$G$255,5,0)),"",VLOOKUP($B193,'START LİSTE'!$B$6:$G$255,5,0))</f>
      </c>
      <c r="G193" s="135"/>
      <c r="H193" s="129">
        <f t="shared" si="5"/>
      </c>
    </row>
    <row r="194" spans="1:8" ht="18" customHeight="1">
      <c r="A194" s="131">
        <f t="shared" si="4"/>
      </c>
      <c r="B194" s="136"/>
      <c r="C194" s="126">
        <f>IF(ISERROR(VLOOKUP(B194,'START LİSTE'!$B$6:$G$255,2,0)),"",VLOOKUP(B194,'START LİSTE'!$B$6:$G$255,2,0))</f>
      </c>
      <c r="D194" s="126">
        <f>IF(ISERROR(VLOOKUP(B194,'START LİSTE'!$B$6:$G$255,3,0)),"",VLOOKUP(B194,'START LİSTE'!$B$6:$G$255,3,0))</f>
      </c>
      <c r="E194" s="127">
        <f>IF(ISERROR(VLOOKUP(B194,'START LİSTE'!$B$6:$G$255,4,0)),"",VLOOKUP(B194,'START LİSTE'!$B$6:$G$255,4,0))</f>
      </c>
      <c r="F194" s="128">
        <f>IF(ISERROR(VLOOKUP($B194,'START LİSTE'!$B$6:$G$255,5,0)),"",VLOOKUP($B194,'START LİSTE'!$B$6:$G$255,5,0))</f>
      </c>
      <c r="G194" s="135"/>
      <c r="H194" s="129">
        <f t="shared" si="5"/>
      </c>
    </row>
    <row r="195" spans="1:8" ht="18" customHeight="1">
      <c r="A195" s="131">
        <f t="shared" si="4"/>
      </c>
      <c r="B195" s="136"/>
      <c r="C195" s="126">
        <f>IF(ISERROR(VLOOKUP(B195,'START LİSTE'!$B$6:$G$255,2,0)),"",VLOOKUP(B195,'START LİSTE'!$B$6:$G$255,2,0))</f>
      </c>
      <c r="D195" s="126">
        <f>IF(ISERROR(VLOOKUP(B195,'START LİSTE'!$B$6:$G$255,3,0)),"",VLOOKUP(B195,'START LİSTE'!$B$6:$G$255,3,0))</f>
      </c>
      <c r="E195" s="127">
        <f>IF(ISERROR(VLOOKUP(B195,'START LİSTE'!$B$6:$G$255,4,0)),"",VLOOKUP(B195,'START LİSTE'!$B$6:$G$255,4,0))</f>
      </c>
      <c r="F195" s="128">
        <f>IF(ISERROR(VLOOKUP($B195,'START LİSTE'!$B$6:$G$255,5,0)),"",VLOOKUP($B195,'START LİSTE'!$B$6:$G$255,5,0))</f>
      </c>
      <c r="G195" s="135"/>
      <c r="H195" s="129">
        <f t="shared" si="5"/>
      </c>
    </row>
    <row r="196" spans="1:8" ht="18" customHeight="1">
      <c r="A196" s="131">
        <f t="shared" si="4"/>
      </c>
      <c r="B196" s="136"/>
      <c r="C196" s="126">
        <f>IF(ISERROR(VLOOKUP(B196,'START LİSTE'!$B$6:$G$255,2,0)),"",VLOOKUP(B196,'START LİSTE'!$B$6:$G$255,2,0))</f>
      </c>
      <c r="D196" s="126">
        <f>IF(ISERROR(VLOOKUP(B196,'START LİSTE'!$B$6:$G$255,3,0)),"",VLOOKUP(B196,'START LİSTE'!$B$6:$G$255,3,0))</f>
      </c>
      <c r="E196" s="127">
        <f>IF(ISERROR(VLOOKUP(B196,'START LİSTE'!$B$6:$G$255,4,0)),"",VLOOKUP(B196,'START LİSTE'!$B$6:$G$255,4,0))</f>
      </c>
      <c r="F196" s="128">
        <f>IF(ISERROR(VLOOKUP($B196,'START LİSTE'!$B$6:$G$255,5,0)),"",VLOOKUP($B196,'START LİSTE'!$B$6:$G$255,5,0))</f>
      </c>
      <c r="G196" s="135"/>
      <c r="H196" s="129">
        <f t="shared" si="5"/>
      </c>
    </row>
    <row r="197" spans="1:8" ht="18" customHeight="1">
      <c r="A197" s="131">
        <f t="shared" si="4"/>
      </c>
      <c r="B197" s="136"/>
      <c r="C197" s="126">
        <f>IF(ISERROR(VLOOKUP(B197,'START LİSTE'!$B$6:$G$255,2,0)),"",VLOOKUP(B197,'START LİSTE'!$B$6:$G$255,2,0))</f>
      </c>
      <c r="D197" s="126">
        <f>IF(ISERROR(VLOOKUP(B197,'START LİSTE'!$B$6:$G$255,3,0)),"",VLOOKUP(B197,'START LİSTE'!$B$6:$G$255,3,0))</f>
      </c>
      <c r="E197" s="127">
        <f>IF(ISERROR(VLOOKUP(B197,'START LİSTE'!$B$6:$G$255,4,0)),"",VLOOKUP(B197,'START LİSTE'!$B$6:$G$255,4,0))</f>
      </c>
      <c r="F197" s="128">
        <f>IF(ISERROR(VLOOKUP($B197,'START LİSTE'!$B$6:$G$255,5,0)),"",VLOOKUP($B197,'START LİSTE'!$B$6:$G$255,5,0))</f>
      </c>
      <c r="G197" s="135"/>
      <c r="H197" s="129">
        <f t="shared" si="5"/>
      </c>
    </row>
    <row r="198" spans="1:8" ht="18" customHeight="1">
      <c r="A198" s="131">
        <f t="shared" si="4"/>
      </c>
      <c r="B198" s="136"/>
      <c r="C198" s="126">
        <f>IF(ISERROR(VLOOKUP(B198,'START LİSTE'!$B$6:$G$255,2,0)),"",VLOOKUP(B198,'START LİSTE'!$B$6:$G$255,2,0))</f>
      </c>
      <c r="D198" s="126">
        <f>IF(ISERROR(VLOOKUP(B198,'START LİSTE'!$B$6:$G$255,3,0)),"",VLOOKUP(B198,'START LİSTE'!$B$6:$G$255,3,0))</f>
      </c>
      <c r="E198" s="127">
        <f>IF(ISERROR(VLOOKUP(B198,'START LİSTE'!$B$6:$G$255,4,0)),"",VLOOKUP(B198,'START LİSTE'!$B$6:$G$255,4,0))</f>
      </c>
      <c r="F198" s="128">
        <f>IF(ISERROR(VLOOKUP($B198,'START LİSTE'!$B$6:$G$255,5,0)),"",VLOOKUP($B198,'START LİSTE'!$B$6:$G$255,5,0))</f>
      </c>
      <c r="G198" s="135"/>
      <c r="H198" s="129">
        <f t="shared" si="5"/>
      </c>
    </row>
    <row r="199" spans="1:8" ht="18" customHeight="1">
      <c r="A199" s="131">
        <f aca="true" t="shared" si="6" ref="A199:A255">IF(B199&lt;&gt;"",A198+1,"")</f>
      </c>
      <c r="B199" s="136"/>
      <c r="C199" s="126">
        <f>IF(ISERROR(VLOOKUP(B199,'START LİSTE'!$B$6:$G$255,2,0)),"",VLOOKUP(B199,'START LİSTE'!$B$6:$G$255,2,0))</f>
      </c>
      <c r="D199" s="126">
        <f>IF(ISERROR(VLOOKUP(B199,'START LİSTE'!$B$6:$G$255,3,0)),"",VLOOKUP(B199,'START LİSTE'!$B$6:$G$255,3,0))</f>
      </c>
      <c r="E199" s="127">
        <f>IF(ISERROR(VLOOKUP(B199,'START LİSTE'!$B$6:$G$255,4,0)),"",VLOOKUP(B199,'START LİSTE'!$B$6:$G$255,4,0))</f>
      </c>
      <c r="F199" s="128">
        <f>IF(ISERROR(VLOOKUP($B199,'START LİSTE'!$B$6:$G$255,5,0)),"",VLOOKUP($B199,'START LİSTE'!$B$6:$G$255,5,0))</f>
      </c>
      <c r="G199" s="135"/>
      <c r="H199" s="129">
        <f aca="true" t="shared" si="7" ref="H199:H255">IF(OR(G199="DQ",G199="DNF",G199="DNS"),"-",IF(B199&lt;&gt;"",IF(E199="F",H198,H198+1),""))</f>
      </c>
    </row>
    <row r="200" spans="1:8" ht="18" customHeight="1">
      <c r="A200" s="131">
        <f t="shared" si="6"/>
      </c>
      <c r="B200" s="136"/>
      <c r="C200" s="126">
        <f>IF(ISERROR(VLOOKUP(B200,'START LİSTE'!$B$6:$G$255,2,0)),"",VLOOKUP(B200,'START LİSTE'!$B$6:$G$255,2,0))</f>
      </c>
      <c r="D200" s="126">
        <f>IF(ISERROR(VLOOKUP(B200,'START LİSTE'!$B$6:$G$255,3,0)),"",VLOOKUP(B200,'START LİSTE'!$B$6:$G$255,3,0))</f>
      </c>
      <c r="E200" s="127">
        <f>IF(ISERROR(VLOOKUP(B200,'START LİSTE'!$B$6:$G$255,4,0)),"",VLOOKUP(B200,'START LİSTE'!$B$6:$G$255,4,0))</f>
      </c>
      <c r="F200" s="128">
        <f>IF(ISERROR(VLOOKUP($B200,'START LİSTE'!$B$6:$G$255,5,0)),"",VLOOKUP($B200,'START LİSTE'!$B$6:$G$255,5,0))</f>
      </c>
      <c r="G200" s="135"/>
      <c r="H200" s="129">
        <f t="shared" si="7"/>
      </c>
    </row>
    <row r="201" spans="1:8" ht="18" customHeight="1">
      <c r="A201" s="131">
        <f t="shared" si="6"/>
      </c>
      <c r="B201" s="136"/>
      <c r="C201" s="126">
        <f>IF(ISERROR(VLOOKUP(B201,'START LİSTE'!$B$6:$G$255,2,0)),"",VLOOKUP(B201,'START LİSTE'!$B$6:$G$255,2,0))</f>
      </c>
      <c r="D201" s="126">
        <f>IF(ISERROR(VLOOKUP(B201,'START LİSTE'!$B$6:$G$255,3,0)),"",VLOOKUP(B201,'START LİSTE'!$B$6:$G$255,3,0))</f>
      </c>
      <c r="E201" s="127">
        <f>IF(ISERROR(VLOOKUP(B201,'START LİSTE'!$B$6:$G$255,4,0)),"",VLOOKUP(B201,'START LİSTE'!$B$6:$G$255,4,0))</f>
      </c>
      <c r="F201" s="128">
        <f>IF(ISERROR(VLOOKUP($B201,'START LİSTE'!$B$6:$G$255,5,0)),"",VLOOKUP($B201,'START LİSTE'!$B$6:$G$255,5,0))</f>
      </c>
      <c r="G201" s="135"/>
      <c r="H201" s="129">
        <f t="shared" si="7"/>
      </c>
    </row>
    <row r="202" spans="1:8" ht="18" customHeight="1">
      <c r="A202" s="131">
        <f t="shared" si="6"/>
      </c>
      <c r="B202" s="136"/>
      <c r="C202" s="126">
        <f>IF(ISERROR(VLOOKUP(B202,'START LİSTE'!$B$6:$G$255,2,0)),"",VLOOKUP(B202,'START LİSTE'!$B$6:$G$255,2,0))</f>
      </c>
      <c r="D202" s="126">
        <f>IF(ISERROR(VLOOKUP(B202,'START LİSTE'!$B$6:$G$255,3,0)),"",VLOOKUP(B202,'START LİSTE'!$B$6:$G$255,3,0))</f>
      </c>
      <c r="E202" s="127">
        <f>IF(ISERROR(VLOOKUP(B202,'START LİSTE'!$B$6:$G$255,4,0)),"",VLOOKUP(B202,'START LİSTE'!$B$6:$G$255,4,0))</f>
      </c>
      <c r="F202" s="128">
        <f>IF(ISERROR(VLOOKUP($B202,'START LİSTE'!$B$6:$G$255,5,0)),"",VLOOKUP($B202,'START LİSTE'!$B$6:$G$255,5,0))</f>
      </c>
      <c r="G202" s="135"/>
      <c r="H202" s="129">
        <f t="shared" si="7"/>
      </c>
    </row>
    <row r="203" spans="1:8" ht="18" customHeight="1">
      <c r="A203" s="131">
        <f t="shared" si="6"/>
      </c>
      <c r="B203" s="136"/>
      <c r="C203" s="126">
        <f>IF(ISERROR(VLOOKUP(B203,'START LİSTE'!$B$6:$G$255,2,0)),"",VLOOKUP(B203,'START LİSTE'!$B$6:$G$255,2,0))</f>
      </c>
      <c r="D203" s="126">
        <f>IF(ISERROR(VLOOKUP(B203,'START LİSTE'!$B$6:$G$255,3,0)),"",VLOOKUP(B203,'START LİSTE'!$B$6:$G$255,3,0))</f>
      </c>
      <c r="E203" s="127">
        <f>IF(ISERROR(VLOOKUP(B203,'START LİSTE'!$B$6:$G$255,4,0)),"",VLOOKUP(B203,'START LİSTE'!$B$6:$G$255,4,0))</f>
      </c>
      <c r="F203" s="128">
        <f>IF(ISERROR(VLOOKUP($B203,'START LİSTE'!$B$6:$G$255,5,0)),"",VLOOKUP($B203,'START LİSTE'!$B$6:$G$255,5,0))</f>
      </c>
      <c r="G203" s="135"/>
      <c r="H203" s="129">
        <f t="shared" si="7"/>
      </c>
    </row>
    <row r="204" spans="1:8" ht="18" customHeight="1">
      <c r="A204" s="131">
        <f t="shared" si="6"/>
      </c>
      <c r="B204" s="136"/>
      <c r="C204" s="126">
        <f>IF(ISERROR(VLOOKUP(B204,'START LİSTE'!$B$6:$G$255,2,0)),"",VLOOKUP(B204,'START LİSTE'!$B$6:$G$255,2,0))</f>
      </c>
      <c r="D204" s="126">
        <f>IF(ISERROR(VLOOKUP(B204,'START LİSTE'!$B$6:$G$255,3,0)),"",VLOOKUP(B204,'START LİSTE'!$B$6:$G$255,3,0))</f>
      </c>
      <c r="E204" s="127">
        <f>IF(ISERROR(VLOOKUP(B204,'START LİSTE'!$B$6:$G$255,4,0)),"",VLOOKUP(B204,'START LİSTE'!$B$6:$G$255,4,0))</f>
      </c>
      <c r="F204" s="128">
        <f>IF(ISERROR(VLOOKUP($B204,'START LİSTE'!$B$6:$G$255,5,0)),"",VLOOKUP($B204,'START LİSTE'!$B$6:$G$255,5,0))</f>
      </c>
      <c r="G204" s="135"/>
      <c r="H204" s="129">
        <f t="shared" si="7"/>
      </c>
    </row>
    <row r="205" spans="1:8" ht="18" customHeight="1">
      <c r="A205" s="131">
        <f t="shared" si="6"/>
      </c>
      <c r="B205" s="136"/>
      <c r="C205" s="126">
        <f>IF(ISERROR(VLOOKUP(B205,'START LİSTE'!$B$6:$G$255,2,0)),"",VLOOKUP(B205,'START LİSTE'!$B$6:$G$255,2,0))</f>
      </c>
      <c r="D205" s="126">
        <f>IF(ISERROR(VLOOKUP(B205,'START LİSTE'!$B$6:$G$255,3,0)),"",VLOOKUP(B205,'START LİSTE'!$B$6:$G$255,3,0))</f>
      </c>
      <c r="E205" s="127">
        <f>IF(ISERROR(VLOOKUP(B205,'START LİSTE'!$B$6:$G$255,4,0)),"",VLOOKUP(B205,'START LİSTE'!$B$6:$G$255,4,0))</f>
      </c>
      <c r="F205" s="128">
        <f>IF(ISERROR(VLOOKUP($B205,'START LİSTE'!$B$6:$G$255,5,0)),"",VLOOKUP($B205,'START LİSTE'!$B$6:$G$255,5,0))</f>
      </c>
      <c r="G205" s="135"/>
      <c r="H205" s="129">
        <f t="shared" si="7"/>
      </c>
    </row>
    <row r="206" spans="1:8" ht="18" customHeight="1">
      <c r="A206" s="131">
        <f t="shared" si="6"/>
      </c>
      <c r="B206" s="136"/>
      <c r="C206" s="126">
        <f>IF(ISERROR(VLOOKUP(B206,'START LİSTE'!$B$6:$G$255,2,0)),"",VLOOKUP(B206,'START LİSTE'!$B$6:$G$255,2,0))</f>
      </c>
      <c r="D206" s="126">
        <f>IF(ISERROR(VLOOKUP(B206,'START LİSTE'!$B$6:$G$255,3,0)),"",VLOOKUP(B206,'START LİSTE'!$B$6:$G$255,3,0))</f>
      </c>
      <c r="E206" s="127">
        <f>IF(ISERROR(VLOOKUP(B206,'START LİSTE'!$B$6:$G$255,4,0)),"",VLOOKUP(B206,'START LİSTE'!$B$6:$G$255,4,0))</f>
      </c>
      <c r="F206" s="128">
        <f>IF(ISERROR(VLOOKUP($B206,'START LİSTE'!$B$6:$G$255,5,0)),"",VLOOKUP($B206,'START LİSTE'!$B$6:$G$255,5,0))</f>
      </c>
      <c r="G206" s="135"/>
      <c r="H206" s="129">
        <f t="shared" si="7"/>
      </c>
    </row>
    <row r="207" spans="1:8" ht="18" customHeight="1">
      <c r="A207" s="131">
        <f t="shared" si="6"/>
      </c>
      <c r="B207" s="136"/>
      <c r="C207" s="126">
        <f>IF(ISERROR(VLOOKUP(B207,'START LİSTE'!$B$6:$G$255,2,0)),"",VLOOKUP(B207,'START LİSTE'!$B$6:$G$255,2,0))</f>
      </c>
      <c r="D207" s="126">
        <f>IF(ISERROR(VLOOKUP(B207,'START LİSTE'!$B$6:$G$255,3,0)),"",VLOOKUP(B207,'START LİSTE'!$B$6:$G$255,3,0))</f>
      </c>
      <c r="E207" s="127">
        <f>IF(ISERROR(VLOOKUP(B207,'START LİSTE'!$B$6:$G$255,4,0)),"",VLOOKUP(B207,'START LİSTE'!$B$6:$G$255,4,0))</f>
      </c>
      <c r="F207" s="128">
        <f>IF(ISERROR(VLOOKUP($B207,'START LİSTE'!$B$6:$G$255,5,0)),"",VLOOKUP($B207,'START LİSTE'!$B$6:$G$255,5,0))</f>
      </c>
      <c r="G207" s="135"/>
      <c r="H207" s="129">
        <f t="shared" si="7"/>
      </c>
    </row>
    <row r="208" spans="1:8" ht="18" customHeight="1">
      <c r="A208" s="131">
        <f t="shared" si="6"/>
      </c>
      <c r="B208" s="136"/>
      <c r="C208" s="126">
        <f>IF(ISERROR(VLOOKUP(B208,'START LİSTE'!$B$6:$G$255,2,0)),"",VLOOKUP(B208,'START LİSTE'!$B$6:$G$255,2,0))</f>
      </c>
      <c r="D208" s="126">
        <f>IF(ISERROR(VLOOKUP(B208,'START LİSTE'!$B$6:$G$255,3,0)),"",VLOOKUP(B208,'START LİSTE'!$B$6:$G$255,3,0))</f>
      </c>
      <c r="E208" s="127">
        <f>IF(ISERROR(VLOOKUP(B208,'START LİSTE'!$B$6:$G$255,4,0)),"",VLOOKUP(B208,'START LİSTE'!$B$6:$G$255,4,0))</f>
      </c>
      <c r="F208" s="128">
        <f>IF(ISERROR(VLOOKUP($B208,'START LİSTE'!$B$6:$G$255,5,0)),"",VLOOKUP($B208,'START LİSTE'!$B$6:$G$255,5,0))</f>
      </c>
      <c r="G208" s="135"/>
      <c r="H208" s="129">
        <f t="shared" si="7"/>
      </c>
    </row>
    <row r="209" spans="1:8" ht="18" customHeight="1">
      <c r="A209" s="131">
        <f t="shared" si="6"/>
      </c>
      <c r="B209" s="136"/>
      <c r="C209" s="126">
        <f>IF(ISERROR(VLOOKUP(B209,'START LİSTE'!$B$6:$G$255,2,0)),"",VLOOKUP(B209,'START LİSTE'!$B$6:$G$255,2,0))</f>
      </c>
      <c r="D209" s="126">
        <f>IF(ISERROR(VLOOKUP(B209,'START LİSTE'!$B$6:$G$255,3,0)),"",VLOOKUP(B209,'START LİSTE'!$B$6:$G$255,3,0))</f>
      </c>
      <c r="E209" s="127">
        <f>IF(ISERROR(VLOOKUP(B209,'START LİSTE'!$B$6:$G$255,4,0)),"",VLOOKUP(B209,'START LİSTE'!$B$6:$G$255,4,0))</f>
      </c>
      <c r="F209" s="128">
        <f>IF(ISERROR(VLOOKUP($B209,'START LİSTE'!$B$6:$G$255,5,0)),"",VLOOKUP($B209,'START LİSTE'!$B$6:$G$255,5,0))</f>
      </c>
      <c r="G209" s="135"/>
      <c r="H209" s="129">
        <f t="shared" si="7"/>
      </c>
    </row>
    <row r="210" spans="1:8" ht="18" customHeight="1">
      <c r="A210" s="131">
        <f t="shared" si="6"/>
      </c>
      <c r="B210" s="136"/>
      <c r="C210" s="126">
        <f>IF(ISERROR(VLOOKUP(B210,'START LİSTE'!$B$6:$G$255,2,0)),"",VLOOKUP(B210,'START LİSTE'!$B$6:$G$255,2,0))</f>
      </c>
      <c r="D210" s="126">
        <f>IF(ISERROR(VLOOKUP(B210,'START LİSTE'!$B$6:$G$255,3,0)),"",VLOOKUP(B210,'START LİSTE'!$B$6:$G$255,3,0))</f>
      </c>
      <c r="E210" s="127">
        <f>IF(ISERROR(VLOOKUP(B210,'START LİSTE'!$B$6:$G$255,4,0)),"",VLOOKUP(B210,'START LİSTE'!$B$6:$G$255,4,0))</f>
      </c>
      <c r="F210" s="128">
        <f>IF(ISERROR(VLOOKUP($B210,'START LİSTE'!$B$6:$G$255,5,0)),"",VLOOKUP($B210,'START LİSTE'!$B$6:$G$255,5,0))</f>
      </c>
      <c r="G210" s="135"/>
      <c r="H210" s="129">
        <f t="shared" si="7"/>
      </c>
    </row>
    <row r="211" spans="1:8" ht="18" customHeight="1">
      <c r="A211" s="131">
        <f t="shared" si="6"/>
      </c>
      <c r="B211" s="136"/>
      <c r="C211" s="126">
        <f>IF(ISERROR(VLOOKUP(B211,'START LİSTE'!$B$6:$G$255,2,0)),"",VLOOKUP(B211,'START LİSTE'!$B$6:$G$255,2,0))</f>
      </c>
      <c r="D211" s="126">
        <f>IF(ISERROR(VLOOKUP(B211,'START LİSTE'!$B$6:$G$255,3,0)),"",VLOOKUP(B211,'START LİSTE'!$B$6:$G$255,3,0))</f>
      </c>
      <c r="E211" s="127">
        <f>IF(ISERROR(VLOOKUP(B211,'START LİSTE'!$B$6:$G$255,4,0)),"",VLOOKUP(B211,'START LİSTE'!$B$6:$G$255,4,0))</f>
      </c>
      <c r="F211" s="128">
        <f>IF(ISERROR(VLOOKUP($B211,'START LİSTE'!$B$6:$G$255,5,0)),"",VLOOKUP($B211,'START LİSTE'!$B$6:$G$255,5,0))</f>
      </c>
      <c r="G211" s="135"/>
      <c r="H211" s="129">
        <f t="shared" si="7"/>
      </c>
    </row>
    <row r="212" spans="1:8" ht="18" customHeight="1">
      <c r="A212" s="131">
        <f t="shared" si="6"/>
      </c>
      <c r="B212" s="136"/>
      <c r="C212" s="126">
        <f>IF(ISERROR(VLOOKUP(B212,'START LİSTE'!$B$6:$G$255,2,0)),"",VLOOKUP(B212,'START LİSTE'!$B$6:$G$255,2,0))</f>
      </c>
      <c r="D212" s="126">
        <f>IF(ISERROR(VLOOKUP(B212,'START LİSTE'!$B$6:$G$255,3,0)),"",VLOOKUP(B212,'START LİSTE'!$B$6:$G$255,3,0))</f>
      </c>
      <c r="E212" s="127">
        <f>IF(ISERROR(VLOOKUP(B212,'START LİSTE'!$B$6:$G$255,4,0)),"",VLOOKUP(B212,'START LİSTE'!$B$6:$G$255,4,0))</f>
      </c>
      <c r="F212" s="128">
        <f>IF(ISERROR(VLOOKUP($B212,'START LİSTE'!$B$6:$G$255,5,0)),"",VLOOKUP($B212,'START LİSTE'!$B$6:$G$255,5,0))</f>
      </c>
      <c r="G212" s="135"/>
      <c r="H212" s="129">
        <f t="shared" si="7"/>
      </c>
    </row>
    <row r="213" spans="1:8" ht="18" customHeight="1">
      <c r="A213" s="131">
        <f t="shared" si="6"/>
      </c>
      <c r="B213" s="136"/>
      <c r="C213" s="126">
        <f>IF(ISERROR(VLOOKUP(B213,'START LİSTE'!$B$6:$G$255,2,0)),"",VLOOKUP(B213,'START LİSTE'!$B$6:$G$255,2,0))</f>
      </c>
      <c r="D213" s="126">
        <f>IF(ISERROR(VLOOKUP(B213,'START LİSTE'!$B$6:$G$255,3,0)),"",VLOOKUP(B213,'START LİSTE'!$B$6:$G$255,3,0))</f>
      </c>
      <c r="E213" s="127">
        <f>IF(ISERROR(VLOOKUP(B213,'START LİSTE'!$B$6:$G$255,4,0)),"",VLOOKUP(B213,'START LİSTE'!$B$6:$G$255,4,0))</f>
      </c>
      <c r="F213" s="128">
        <f>IF(ISERROR(VLOOKUP($B213,'START LİSTE'!$B$6:$G$255,5,0)),"",VLOOKUP($B213,'START LİSTE'!$B$6:$G$255,5,0))</f>
      </c>
      <c r="G213" s="135"/>
      <c r="H213" s="129">
        <f t="shared" si="7"/>
      </c>
    </row>
    <row r="214" spans="1:8" ht="18" customHeight="1">
      <c r="A214" s="131">
        <f t="shared" si="6"/>
      </c>
      <c r="B214" s="136"/>
      <c r="C214" s="126">
        <f>IF(ISERROR(VLOOKUP(B214,'START LİSTE'!$B$6:$G$255,2,0)),"",VLOOKUP(B214,'START LİSTE'!$B$6:$G$255,2,0))</f>
      </c>
      <c r="D214" s="126">
        <f>IF(ISERROR(VLOOKUP(B214,'START LİSTE'!$B$6:$G$255,3,0)),"",VLOOKUP(B214,'START LİSTE'!$B$6:$G$255,3,0))</f>
      </c>
      <c r="E214" s="127">
        <f>IF(ISERROR(VLOOKUP(B214,'START LİSTE'!$B$6:$G$255,4,0)),"",VLOOKUP(B214,'START LİSTE'!$B$6:$G$255,4,0))</f>
      </c>
      <c r="F214" s="128">
        <f>IF(ISERROR(VLOOKUP($B214,'START LİSTE'!$B$6:$G$255,5,0)),"",VLOOKUP($B214,'START LİSTE'!$B$6:$G$255,5,0))</f>
      </c>
      <c r="G214" s="135"/>
      <c r="H214" s="129">
        <f t="shared" si="7"/>
      </c>
    </row>
    <row r="215" spans="1:8" ht="18" customHeight="1">
      <c r="A215" s="131">
        <f t="shared" si="6"/>
      </c>
      <c r="B215" s="136"/>
      <c r="C215" s="126">
        <f>IF(ISERROR(VLOOKUP(B215,'START LİSTE'!$B$6:$G$255,2,0)),"",VLOOKUP(B215,'START LİSTE'!$B$6:$G$255,2,0))</f>
      </c>
      <c r="D215" s="126">
        <f>IF(ISERROR(VLOOKUP(B215,'START LİSTE'!$B$6:$G$255,3,0)),"",VLOOKUP(B215,'START LİSTE'!$B$6:$G$255,3,0))</f>
      </c>
      <c r="E215" s="127">
        <f>IF(ISERROR(VLOOKUP(B215,'START LİSTE'!$B$6:$G$255,4,0)),"",VLOOKUP(B215,'START LİSTE'!$B$6:$G$255,4,0))</f>
      </c>
      <c r="F215" s="128">
        <f>IF(ISERROR(VLOOKUP($B215,'START LİSTE'!$B$6:$G$255,5,0)),"",VLOOKUP($B215,'START LİSTE'!$B$6:$G$255,5,0))</f>
      </c>
      <c r="G215" s="135"/>
      <c r="H215" s="129">
        <f t="shared" si="7"/>
      </c>
    </row>
    <row r="216" spans="1:8" ht="18" customHeight="1">
      <c r="A216" s="131">
        <f t="shared" si="6"/>
      </c>
      <c r="B216" s="136"/>
      <c r="C216" s="126">
        <f>IF(ISERROR(VLOOKUP(B216,'START LİSTE'!$B$6:$G$255,2,0)),"",VLOOKUP(B216,'START LİSTE'!$B$6:$G$255,2,0))</f>
      </c>
      <c r="D216" s="126">
        <f>IF(ISERROR(VLOOKUP(B216,'START LİSTE'!$B$6:$G$255,3,0)),"",VLOOKUP(B216,'START LİSTE'!$B$6:$G$255,3,0))</f>
      </c>
      <c r="E216" s="127">
        <f>IF(ISERROR(VLOOKUP(B216,'START LİSTE'!$B$6:$G$255,4,0)),"",VLOOKUP(B216,'START LİSTE'!$B$6:$G$255,4,0))</f>
      </c>
      <c r="F216" s="128">
        <f>IF(ISERROR(VLOOKUP($B216,'START LİSTE'!$B$6:$G$255,5,0)),"",VLOOKUP($B216,'START LİSTE'!$B$6:$G$255,5,0))</f>
      </c>
      <c r="G216" s="135"/>
      <c r="H216" s="129">
        <f t="shared" si="7"/>
      </c>
    </row>
    <row r="217" spans="1:8" ht="18" customHeight="1">
      <c r="A217" s="131">
        <f t="shared" si="6"/>
      </c>
      <c r="B217" s="136"/>
      <c r="C217" s="126">
        <f>IF(ISERROR(VLOOKUP(B217,'START LİSTE'!$B$6:$G$255,2,0)),"",VLOOKUP(B217,'START LİSTE'!$B$6:$G$255,2,0))</f>
      </c>
      <c r="D217" s="126">
        <f>IF(ISERROR(VLOOKUP(B217,'START LİSTE'!$B$6:$G$255,3,0)),"",VLOOKUP(B217,'START LİSTE'!$B$6:$G$255,3,0))</f>
      </c>
      <c r="E217" s="127">
        <f>IF(ISERROR(VLOOKUP(B217,'START LİSTE'!$B$6:$G$255,4,0)),"",VLOOKUP(B217,'START LİSTE'!$B$6:$G$255,4,0))</f>
      </c>
      <c r="F217" s="128">
        <f>IF(ISERROR(VLOOKUP($B217,'START LİSTE'!$B$6:$G$255,5,0)),"",VLOOKUP($B217,'START LİSTE'!$B$6:$G$255,5,0))</f>
      </c>
      <c r="G217" s="135"/>
      <c r="H217" s="129">
        <f t="shared" si="7"/>
      </c>
    </row>
    <row r="218" spans="1:8" ht="18" customHeight="1">
      <c r="A218" s="131">
        <f t="shared" si="6"/>
      </c>
      <c r="B218" s="136"/>
      <c r="C218" s="126">
        <f>IF(ISERROR(VLOOKUP(B218,'START LİSTE'!$B$6:$G$255,2,0)),"",VLOOKUP(B218,'START LİSTE'!$B$6:$G$255,2,0))</f>
      </c>
      <c r="D218" s="126">
        <f>IF(ISERROR(VLOOKUP(B218,'START LİSTE'!$B$6:$G$255,3,0)),"",VLOOKUP(B218,'START LİSTE'!$B$6:$G$255,3,0))</f>
      </c>
      <c r="E218" s="127">
        <f>IF(ISERROR(VLOOKUP(B218,'START LİSTE'!$B$6:$G$255,4,0)),"",VLOOKUP(B218,'START LİSTE'!$B$6:$G$255,4,0))</f>
      </c>
      <c r="F218" s="128">
        <f>IF(ISERROR(VLOOKUP($B218,'START LİSTE'!$B$6:$G$255,5,0)),"",VLOOKUP($B218,'START LİSTE'!$B$6:$G$255,5,0))</f>
      </c>
      <c r="G218" s="135"/>
      <c r="H218" s="129">
        <f t="shared" si="7"/>
      </c>
    </row>
    <row r="219" spans="1:8" ht="18" customHeight="1">
      <c r="A219" s="131">
        <f t="shared" si="6"/>
      </c>
      <c r="B219" s="136"/>
      <c r="C219" s="126">
        <f>IF(ISERROR(VLOOKUP(B219,'START LİSTE'!$B$6:$G$255,2,0)),"",VLOOKUP(B219,'START LİSTE'!$B$6:$G$255,2,0))</f>
      </c>
      <c r="D219" s="126">
        <f>IF(ISERROR(VLOOKUP(B219,'START LİSTE'!$B$6:$G$255,3,0)),"",VLOOKUP(B219,'START LİSTE'!$B$6:$G$255,3,0))</f>
      </c>
      <c r="E219" s="127">
        <f>IF(ISERROR(VLOOKUP(B219,'START LİSTE'!$B$6:$G$255,4,0)),"",VLOOKUP(B219,'START LİSTE'!$B$6:$G$255,4,0))</f>
      </c>
      <c r="F219" s="128">
        <f>IF(ISERROR(VLOOKUP($B219,'START LİSTE'!$B$6:$G$255,5,0)),"",VLOOKUP($B219,'START LİSTE'!$B$6:$G$255,5,0))</f>
      </c>
      <c r="G219" s="135"/>
      <c r="H219" s="129">
        <f t="shared" si="7"/>
      </c>
    </row>
    <row r="220" spans="1:8" ht="18" customHeight="1">
      <c r="A220" s="131">
        <f t="shared" si="6"/>
      </c>
      <c r="B220" s="136"/>
      <c r="C220" s="126">
        <f>IF(ISERROR(VLOOKUP(B220,'START LİSTE'!$B$6:$G$255,2,0)),"",VLOOKUP(B220,'START LİSTE'!$B$6:$G$255,2,0))</f>
      </c>
      <c r="D220" s="126">
        <f>IF(ISERROR(VLOOKUP(B220,'START LİSTE'!$B$6:$G$255,3,0)),"",VLOOKUP(B220,'START LİSTE'!$B$6:$G$255,3,0))</f>
      </c>
      <c r="E220" s="127">
        <f>IF(ISERROR(VLOOKUP(B220,'START LİSTE'!$B$6:$G$255,4,0)),"",VLOOKUP(B220,'START LİSTE'!$B$6:$G$255,4,0))</f>
      </c>
      <c r="F220" s="128">
        <f>IF(ISERROR(VLOOKUP($B220,'START LİSTE'!$B$6:$G$255,5,0)),"",VLOOKUP($B220,'START LİSTE'!$B$6:$G$255,5,0))</f>
      </c>
      <c r="G220" s="135"/>
      <c r="H220" s="129">
        <f t="shared" si="7"/>
      </c>
    </row>
    <row r="221" spans="1:8" ht="18" customHeight="1">
      <c r="A221" s="131">
        <f t="shared" si="6"/>
      </c>
      <c r="B221" s="136"/>
      <c r="C221" s="126">
        <f>IF(ISERROR(VLOOKUP(B221,'START LİSTE'!$B$6:$G$255,2,0)),"",VLOOKUP(B221,'START LİSTE'!$B$6:$G$255,2,0))</f>
      </c>
      <c r="D221" s="126">
        <f>IF(ISERROR(VLOOKUP(B221,'START LİSTE'!$B$6:$G$255,3,0)),"",VLOOKUP(B221,'START LİSTE'!$B$6:$G$255,3,0))</f>
      </c>
      <c r="E221" s="127">
        <f>IF(ISERROR(VLOOKUP(B221,'START LİSTE'!$B$6:$G$255,4,0)),"",VLOOKUP(B221,'START LİSTE'!$B$6:$G$255,4,0))</f>
      </c>
      <c r="F221" s="128">
        <f>IF(ISERROR(VLOOKUP($B221,'START LİSTE'!$B$6:$G$255,5,0)),"",VLOOKUP($B221,'START LİSTE'!$B$6:$G$255,5,0))</f>
      </c>
      <c r="G221" s="135"/>
      <c r="H221" s="129">
        <f t="shared" si="7"/>
      </c>
    </row>
    <row r="222" spans="1:8" ht="18" customHeight="1">
      <c r="A222" s="131">
        <f t="shared" si="6"/>
      </c>
      <c r="B222" s="136"/>
      <c r="C222" s="126">
        <f>IF(ISERROR(VLOOKUP(B222,'START LİSTE'!$B$6:$G$255,2,0)),"",VLOOKUP(B222,'START LİSTE'!$B$6:$G$255,2,0))</f>
      </c>
      <c r="D222" s="126">
        <f>IF(ISERROR(VLOOKUP(B222,'START LİSTE'!$B$6:$G$255,3,0)),"",VLOOKUP(B222,'START LİSTE'!$B$6:$G$255,3,0))</f>
      </c>
      <c r="E222" s="127">
        <f>IF(ISERROR(VLOOKUP(B222,'START LİSTE'!$B$6:$G$255,4,0)),"",VLOOKUP(B222,'START LİSTE'!$B$6:$G$255,4,0))</f>
      </c>
      <c r="F222" s="128">
        <f>IF(ISERROR(VLOOKUP($B222,'START LİSTE'!$B$6:$G$255,5,0)),"",VLOOKUP($B222,'START LİSTE'!$B$6:$G$255,5,0))</f>
      </c>
      <c r="G222" s="135"/>
      <c r="H222" s="129">
        <f t="shared" si="7"/>
      </c>
    </row>
    <row r="223" spans="1:8" ht="18" customHeight="1">
      <c r="A223" s="131">
        <f t="shared" si="6"/>
      </c>
      <c r="B223" s="136"/>
      <c r="C223" s="126">
        <f>IF(ISERROR(VLOOKUP(B223,'START LİSTE'!$B$6:$G$255,2,0)),"",VLOOKUP(B223,'START LİSTE'!$B$6:$G$255,2,0))</f>
      </c>
      <c r="D223" s="126">
        <f>IF(ISERROR(VLOOKUP(B223,'START LİSTE'!$B$6:$G$255,3,0)),"",VLOOKUP(B223,'START LİSTE'!$B$6:$G$255,3,0))</f>
      </c>
      <c r="E223" s="127">
        <f>IF(ISERROR(VLOOKUP(B223,'START LİSTE'!$B$6:$G$255,4,0)),"",VLOOKUP(B223,'START LİSTE'!$B$6:$G$255,4,0))</f>
      </c>
      <c r="F223" s="128">
        <f>IF(ISERROR(VLOOKUP($B223,'START LİSTE'!$B$6:$G$255,5,0)),"",VLOOKUP($B223,'START LİSTE'!$B$6:$G$255,5,0))</f>
      </c>
      <c r="G223" s="135"/>
      <c r="H223" s="129">
        <f t="shared" si="7"/>
      </c>
    </row>
    <row r="224" spans="1:8" ht="18" customHeight="1">
      <c r="A224" s="131">
        <f t="shared" si="6"/>
      </c>
      <c r="B224" s="136"/>
      <c r="C224" s="126">
        <f>IF(ISERROR(VLOOKUP(B224,'START LİSTE'!$B$6:$G$255,2,0)),"",VLOOKUP(B224,'START LİSTE'!$B$6:$G$255,2,0))</f>
      </c>
      <c r="D224" s="126">
        <f>IF(ISERROR(VLOOKUP(B224,'START LİSTE'!$B$6:$G$255,3,0)),"",VLOOKUP(B224,'START LİSTE'!$B$6:$G$255,3,0))</f>
      </c>
      <c r="E224" s="127">
        <f>IF(ISERROR(VLOOKUP(B224,'START LİSTE'!$B$6:$G$255,4,0)),"",VLOOKUP(B224,'START LİSTE'!$B$6:$G$255,4,0))</f>
      </c>
      <c r="F224" s="128">
        <f>IF(ISERROR(VLOOKUP($B224,'START LİSTE'!$B$6:$G$255,5,0)),"",VLOOKUP($B224,'START LİSTE'!$B$6:$G$255,5,0))</f>
      </c>
      <c r="G224" s="135"/>
      <c r="H224" s="129">
        <f t="shared" si="7"/>
      </c>
    </row>
    <row r="225" spans="1:8" ht="18" customHeight="1">
      <c r="A225" s="131">
        <f t="shared" si="6"/>
      </c>
      <c r="B225" s="136"/>
      <c r="C225" s="126">
        <f>IF(ISERROR(VLOOKUP(B225,'START LİSTE'!$B$6:$G$255,2,0)),"",VLOOKUP(B225,'START LİSTE'!$B$6:$G$255,2,0))</f>
      </c>
      <c r="D225" s="126">
        <f>IF(ISERROR(VLOOKUP(B225,'START LİSTE'!$B$6:$G$255,3,0)),"",VLOOKUP(B225,'START LİSTE'!$B$6:$G$255,3,0))</f>
      </c>
      <c r="E225" s="127">
        <f>IF(ISERROR(VLOOKUP(B225,'START LİSTE'!$B$6:$G$255,4,0)),"",VLOOKUP(B225,'START LİSTE'!$B$6:$G$255,4,0))</f>
      </c>
      <c r="F225" s="128">
        <f>IF(ISERROR(VLOOKUP($B225,'START LİSTE'!$B$6:$G$255,5,0)),"",VLOOKUP($B225,'START LİSTE'!$B$6:$G$255,5,0))</f>
      </c>
      <c r="G225" s="135"/>
      <c r="H225" s="129">
        <f t="shared" si="7"/>
      </c>
    </row>
    <row r="226" spans="1:8" ht="18" customHeight="1">
      <c r="A226" s="131">
        <f t="shared" si="6"/>
      </c>
      <c r="B226" s="136"/>
      <c r="C226" s="126">
        <f>IF(ISERROR(VLOOKUP(B226,'START LİSTE'!$B$6:$G$255,2,0)),"",VLOOKUP(B226,'START LİSTE'!$B$6:$G$255,2,0))</f>
      </c>
      <c r="D226" s="126">
        <f>IF(ISERROR(VLOOKUP(B226,'START LİSTE'!$B$6:$G$255,3,0)),"",VLOOKUP(B226,'START LİSTE'!$B$6:$G$255,3,0))</f>
      </c>
      <c r="E226" s="127">
        <f>IF(ISERROR(VLOOKUP(B226,'START LİSTE'!$B$6:$G$255,4,0)),"",VLOOKUP(B226,'START LİSTE'!$B$6:$G$255,4,0))</f>
      </c>
      <c r="F226" s="128">
        <f>IF(ISERROR(VLOOKUP($B226,'START LİSTE'!$B$6:$G$255,5,0)),"",VLOOKUP($B226,'START LİSTE'!$B$6:$G$255,5,0))</f>
      </c>
      <c r="G226" s="135"/>
      <c r="H226" s="129">
        <f t="shared" si="7"/>
      </c>
    </row>
    <row r="227" spans="1:8" ht="18" customHeight="1">
      <c r="A227" s="131">
        <f t="shared" si="6"/>
      </c>
      <c r="B227" s="136"/>
      <c r="C227" s="126">
        <f>IF(ISERROR(VLOOKUP(B227,'START LİSTE'!$B$6:$G$255,2,0)),"",VLOOKUP(B227,'START LİSTE'!$B$6:$G$255,2,0))</f>
      </c>
      <c r="D227" s="126">
        <f>IF(ISERROR(VLOOKUP(B227,'START LİSTE'!$B$6:$G$255,3,0)),"",VLOOKUP(B227,'START LİSTE'!$B$6:$G$255,3,0))</f>
      </c>
      <c r="E227" s="127">
        <f>IF(ISERROR(VLOOKUP(B227,'START LİSTE'!$B$6:$G$255,4,0)),"",VLOOKUP(B227,'START LİSTE'!$B$6:$G$255,4,0))</f>
      </c>
      <c r="F227" s="128">
        <f>IF(ISERROR(VLOOKUP($B227,'START LİSTE'!$B$6:$G$255,5,0)),"",VLOOKUP($B227,'START LİSTE'!$B$6:$G$255,5,0))</f>
      </c>
      <c r="G227" s="135"/>
      <c r="H227" s="129">
        <f t="shared" si="7"/>
      </c>
    </row>
    <row r="228" spans="1:8" ht="18" customHeight="1">
      <c r="A228" s="131">
        <f t="shared" si="6"/>
      </c>
      <c r="B228" s="136"/>
      <c r="C228" s="126">
        <f>IF(ISERROR(VLOOKUP(B228,'START LİSTE'!$B$6:$G$255,2,0)),"",VLOOKUP(B228,'START LİSTE'!$B$6:$G$255,2,0))</f>
      </c>
      <c r="D228" s="126">
        <f>IF(ISERROR(VLOOKUP(B228,'START LİSTE'!$B$6:$G$255,3,0)),"",VLOOKUP(B228,'START LİSTE'!$B$6:$G$255,3,0))</f>
      </c>
      <c r="E228" s="127">
        <f>IF(ISERROR(VLOOKUP(B228,'START LİSTE'!$B$6:$G$255,4,0)),"",VLOOKUP(B228,'START LİSTE'!$B$6:$G$255,4,0))</f>
      </c>
      <c r="F228" s="128">
        <f>IF(ISERROR(VLOOKUP($B228,'START LİSTE'!$B$6:$G$255,5,0)),"",VLOOKUP($B228,'START LİSTE'!$B$6:$G$255,5,0))</f>
      </c>
      <c r="G228" s="135"/>
      <c r="H228" s="129">
        <f t="shared" si="7"/>
      </c>
    </row>
    <row r="229" spans="1:8" ht="18" customHeight="1">
      <c r="A229" s="131">
        <f t="shared" si="6"/>
      </c>
      <c r="B229" s="136"/>
      <c r="C229" s="126">
        <f>IF(ISERROR(VLOOKUP(B229,'START LİSTE'!$B$6:$G$255,2,0)),"",VLOOKUP(B229,'START LİSTE'!$B$6:$G$255,2,0))</f>
      </c>
      <c r="D229" s="126">
        <f>IF(ISERROR(VLOOKUP(B229,'START LİSTE'!$B$6:$G$255,3,0)),"",VLOOKUP(B229,'START LİSTE'!$B$6:$G$255,3,0))</f>
      </c>
      <c r="E229" s="127">
        <f>IF(ISERROR(VLOOKUP(B229,'START LİSTE'!$B$6:$G$255,4,0)),"",VLOOKUP(B229,'START LİSTE'!$B$6:$G$255,4,0))</f>
      </c>
      <c r="F229" s="128">
        <f>IF(ISERROR(VLOOKUP($B229,'START LİSTE'!$B$6:$G$255,5,0)),"",VLOOKUP($B229,'START LİSTE'!$B$6:$G$255,5,0))</f>
      </c>
      <c r="G229" s="135"/>
      <c r="H229" s="129">
        <f t="shared" si="7"/>
      </c>
    </row>
    <row r="230" spans="1:8" ht="18" customHeight="1">
      <c r="A230" s="131">
        <f t="shared" si="6"/>
      </c>
      <c r="B230" s="136"/>
      <c r="C230" s="126">
        <f>IF(ISERROR(VLOOKUP(B230,'START LİSTE'!$B$6:$G$255,2,0)),"",VLOOKUP(B230,'START LİSTE'!$B$6:$G$255,2,0))</f>
      </c>
      <c r="D230" s="126">
        <f>IF(ISERROR(VLOOKUP(B230,'START LİSTE'!$B$6:$G$255,3,0)),"",VLOOKUP(B230,'START LİSTE'!$B$6:$G$255,3,0))</f>
      </c>
      <c r="E230" s="127">
        <f>IF(ISERROR(VLOOKUP(B230,'START LİSTE'!$B$6:$G$255,4,0)),"",VLOOKUP(B230,'START LİSTE'!$B$6:$G$255,4,0))</f>
      </c>
      <c r="F230" s="128">
        <f>IF(ISERROR(VLOOKUP($B230,'START LİSTE'!$B$6:$G$255,5,0)),"",VLOOKUP($B230,'START LİSTE'!$B$6:$G$255,5,0))</f>
      </c>
      <c r="G230" s="135"/>
      <c r="H230" s="129">
        <f t="shared" si="7"/>
      </c>
    </row>
    <row r="231" spans="1:8" ht="18" customHeight="1">
      <c r="A231" s="131">
        <f t="shared" si="6"/>
      </c>
      <c r="B231" s="136"/>
      <c r="C231" s="126">
        <f>IF(ISERROR(VLOOKUP(B231,'START LİSTE'!$B$6:$G$255,2,0)),"",VLOOKUP(B231,'START LİSTE'!$B$6:$G$255,2,0))</f>
      </c>
      <c r="D231" s="126">
        <f>IF(ISERROR(VLOOKUP(B231,'START LİSTE'!$B$6:$G$255,3,0)),"",VLOOKUP(B231,'START LİSTE'!$B$6:$G$255,3,0))</f>
      </c>
      <c r="E231" s="127">
        <f>IF(ISERROR(VLOOKUP(B231,'START LİSTE'!$B$6:$G$255,4,0)),"",VLOOKUP(B231,'START LİSTE'!$B$6:$G$255,4,0))</f>
      </c>
      <c r="F231" s="128">
        <f>IF(ISERROR(VLOOKUP($B231,'START LİSTE'!$B$6:$G$255,5,0)),"",VLOOKUP($B231,'START LİSTE'!$B$6:$G$255,5,0))</f>
      </c>
      <c r="G231" s="135"/>
      <c r="H231" s="129">
        <f t="shared" si="7"/>
      </c>
    </row>
    <row r="232" spans="1:8" ht="18" customHeight="1">
      <c r="A232" s="131">
        <f t="shared" si="6"/>
      </c>
      <c r="B232" s="136"/>
      <c r="C232" s="126">
        <f>IF(ISERROR(VLOOKUP(B232,'START LİSTE'!$B$6:$G$255,2,0)),"",VLOOKUP(B232,'START LİSTE'!$B$6:$G$255,2,0))</f>
      </c>
      <c r="D232" s="126">
        <f>IF(ISERROR(VLOOKUP(B232,'START LİSTE'!$B$6:$G$255,3,0)),"",VLOOKUP(B232,'START LİSTE'!$B$6:$G$255,3,0))</f>
      </c>
      <c r="E232" s="127">
        <f>IF(ISERROR(VLOOKUP(B232,'START LİSTE'!$B$6:$G$255,4,0)),"",VLOOKUP(B232,'START LİSTE'!$B$6:$G$255,4,0))</f>
      </c>
      <c r="F232" s="128">
        <f>IF(ISERROR(VLOOKUP($B232,'START LİSTE'!$B$6:$G$255,5,0)),"",VLOOKUP($B232,'START LİSTE'!$B$6:$G$255,5,0))</f>
      </c>
      <c r="G232" s="135"/>
      <c r="H232" s="129">
        <f t="shared" si="7"/>
      </c>
    </row>
    <row r="233" spans="1:8" ht="18" customHeight="1">
      <c r="A233" s="131">
        <f t="shared" si="6"/>
      </c>
      <c r="B233" s="136"/>
      <c r="C233" s="126">
        <f>IF(ISERROR(VLOOKUP(B233,'START LİSTE'!$B$6:$G$255,2,0)),"",VLOOKUP(B233,'START LİSTE'!$B$6:$G$255,2,0))</f>
      </c>
      <c r="D233" s="126">
        <f>IF(ISERROR(VLOOKUP(B233,'START LİSTE'!$B$6:$G$255,3,0)),"",VLOOKUP(B233,'START LİSTE'!$B$6:$G$255,3,0))</f>
      </c>
      <c r="E233" s="127">
        <f>IF(ISERROR(VLOOKUP(B233,'START LİSTE'!$B$6:$G$255,4,0)),"",VLOOKUP(B233,'START LİSTE'!$B$6:$G$255,4,0))</f>
      </c>
      <c r="F233" s="128">
        <f>IF(ISERROR(VLOOKUP($B233,'START LİSTE'!$B$6:$G$255,5,0)),"",VLOOKUP($B233,'START LİSTE'!$B$6:$G$255,5,0))</f>
      </c>
      <c r="G233" s="135"/>
      <c r="H233" s="129">
        <f t="shared" si="7"/>
      </c>
    </row>
    <row r="234" spans="1:8" ht="18" customHeight="1">
      <c r="A234" s="131">
        <f t="shared" si="6"/>
      </c>
      <c r="B234" s="136"/>
      <c r="C234" s="126">
        <f>IF(ISERROR(VLOOKUP(B234,'START LİSTE'!$B$6:$G$255,2,0)),"",VLOOKUP(B234,'START LİSTE'!$B$6:$G$255,2,0))</f>
      </c>
      <c r="D234" s="126">
        <f>IF(ISERROR(VLOOKUP(B234,'START LİSTE'!$B$6:$G$255,3,0)),"",VLOOKUP(B234,'START LİSTE'!$B$6:$G$255,3,0))</f>
      </c>
      <c r="E234" s="127">
        <f>IF(ISERROR(VLOOKUP(B234,'START LİSTE'!$B$6:$G$255,4,0)),"",VLOOKUP(B234,'START LİSTE'!$B$6:$G$255,4,0))</f>
      </c>
      <c r="F234" s="128">
        <f>IF(ISERROR(VLOOKUP($B234,'START LİSTE'!$B$6:$G$255,5,0)),"",VLOOKUP($B234,'START LİSTE'!$B$6:$G$255,5,0))</f>
      </c>
      <c r="G234" s="135"/>
      <c r="H234" s="129">
        <f t="shared" si="7"/>
      </c>
    </row>
    <row r="235" spans="1:8" ht="18" customHeight="1">
      <c r="A235" s="131">
        <f t="shared" si="6"/>
      </c>
      <c r="B235" s="136"/>
      <c r="C235" s="126">
        <f>IF(ISERROR(VLOOKUP(B235,'START LİSTE'!$B$6:$G$255,2,0)),"",VLOOKUP(B235,'START LİSTE'!$B$6:$G$255,2,0))</f>
      </c>
      <c r="D235" s="126">
        <f>IF(ISERROR(VLOOKUP(B235,'START LİSTE'!$B$6:$G$255,3,0)),"",VLOOKUP(B235,'START LİSTE'!$B$6:$G$255,3,0))</f>
      </c>
      <c r="E235" s="127">
        <f>IF(ISERROR(VLOOKUP(B235,'START LİSTE'!$B$6:$G$255,4,0)),"",VLOOKUP(B235,'START LİSTE'!$B$6:$G$255,4,0))</f>
      </c>
      <c r="F235" s="128">
        <f>IF(ISERROR(VLOOKUP($B235,'START LİSTE'!$B$6:$G$255,5,0)),"",VLOOKUP($B235,'START LİSTE'!$B$6:$G$255,5,0))</f>
      </c>
      <c r="G235" s="135"/>
      <c r="H235" s="129">
        <f t="shared" si="7"/>
      </c>
    </row>
    <row r="236" spans="1:8" ht="18" customHeight="1">
      <c r="A236" s="131">
        <f t="shared" si="6"/>
      </c>
      <c r="B236" s="136"/>
      <c r="C236" s="126">
        <f>IF(ISERROR(VLOOKUP(B236,'START LİSTE'!$B$6:$G$255,2,0)),"",VLOOKUP(B236,'START LİSTE'!$B$6:$G$255,2,0))</f>
      </c>
      <c r="D236" s="126">
        <f>IF(ISERROR(VLOOKUP(B236,'START LİSTE'!$B$6:$G$255,3,0)),"",VLOOKUP(B236,'START LİSTE'!$B$6:$G$255,3,0))</f>
      </c>
      <c r="E236" s="127">
        <f>IF(ISERROR(VLOOKUP(B236,'START LİSTE'!$B$6:$G$255,4,0)),"",VLOOKUP(B236,'START LİSTE'!$B$6:$G$255,4,0))</f>
      </c>
      <c r="F236" s="128">
        <f>IF(ISERROR(VLOOKUP($B236,'START LİSTE'!$B$6:$G$255,5,0)),"",VLOOKUP($B236,'START LİSTE'!$B$6:$G$255,5,0))</f>
      </c>
      <c r="G236" s="135"/>
      <c r="H236" s="129">
        <f t="shared" si="7"/>
      </c>
    </row>
    <row r="237" spans="1:8" ht="18" customHeight="1">
      <c r="A237" s="131">
        <f t="shared" si="6"/>
      </c>
      <c r="B237" s="136"/>
      <c r="C237" s="126">
        <f>IF(ISERROR(VLOOKUP(B237,'START LİSTE'!$B$6:$G$255,2,0)),"",VLOOKUP(B237,'START LİSTE'!$B$6:$G$255,2,0))</f>
      </c>
      <c r="D237" s="126">
        <f>IF(ISERROR(VLOOKUP(B237,'START LİSTE'!$B$6:$G$255,3,0)),"",VLOOKUP(B237,'START LİSTE'!$B$6:$G$255,3,0))</f>
      </c>
      <c r="E237" s="127">
        <f>IF(ISERROR(VLOOKUP(B237,'START LİSTE'!$B$6:$G$255,4,0)),"",VLOOKUP(B237,'START LİSTE'!$B$6:$G$255,4,0))</f>
      </c>
      <c r="F237" s="128">
        <f>IF(ISERROR(VLOOKUP($B237,'START LİSTE'!$B$6:$G$255,5,0)),"",VLOOKUP($B237,'START LİSTE'!$B$6:$G$255,5,0))</f>
      </c>
      <c r="G237" s="135"/>
      <c r="H237" s="129">
        <f t="shared" si="7"/>
      </c>
    </row>
    <row r="238" spans="1:8" ht="18" customHeight="1">
      <c r="A238" s="131">
        <f t="shared" si="6"/>
      </c>
      <c r="B238" s="136"/>
      <c r="C238" s="126">
        <f>IF(ISERROR(VLOOKUP(B238,'START LİSTE'!$B$6:$G$255,2,0)),"",VLOOKUP(B238,'START LİSTE'!$B$6:$G$255,2,0))</f>
      </c>
      <c r="D238" s="126">
        <f>IF(ISERROR(VLOOKUP(B238,'START LİSTE'!$B$6:$G$255,3,0)),"",VLOOKUP(B238,'START LİSTE'!$B$6:$G$255,3,0))</f>
      </c>
      <c r="E238" s="127">
        <f>IF(ISERROR(VLOOKUP(B238,'START LİSTE'!$B$6:$G$255,4,0)),"",VLOOKUP(B238,'START LİSTE'!$B$6:$G$255,4,0))</f>
      </c>
      <c r="F238" s="128">
        <f>IF(ISERROR(VLOOKUP($B238,'START LİSTE'!$B$6:$G$255,5,0)),"",VLOOKUP($B238,'START LİSTE'!$B$6:$G$255,5,0))</f>
      </c>
      <c r="G238" s="135"/>
      <c r="H238" s="129">
        <f t="shared" si="7"/>
      </c>
    </row>
    <row r="239" spans="1:8" ht="18" customHeight="1">
      <c r="A239" s="131">
        <f t="shared" si="6"/>
      </c>
      <c r="B239" s="136"/>
      <c r="C239" s="126">
        <f>IF(ISERROR(VLOOKUP(B239,'START LİSTE'!$B$6:$G$255,2,0)),"",VLOOKUP(B239,'START LİSTE'!$B$6:$G$255,2,0))</f>
      </c>
      <c r="D239" s="126">
        <f>IF(ISERROR(VLOOKUP(B239,'START LİSTE'!$B$6:$G$255,3,0)),"",VLOOKUP(B239,'START LİSTE'!$B$6:$G$255,3,0))</f>
      </c>
      <c r="E239" s="127">
        <f>IF(ISERROR(VLOOKUP(B239,'START LİSTE'!$B$6:$G$255,4,0)),"",VLOOKUP(B239,'START LİSTE'!$B$6:$G$255,4,0))</f>
      </c>
      <c r="F239" s="128">
        <f>IF(ISERROR(VLOOKUP($B239,'START LİSTE'!$B$6:$G$255,5,0)),"",VLOOKUP($B239,'START LİSTE'!$B$6:$G$255,5,0))</f>
      </c>
      <c r="G239" s="135"/>
      <c r="H239" s="129">
        <f t="shared" si="7"/>
      </c>
    </row>
    <row r="240" spans="1:8" ht="18" customHeight="1">
      <c r="A240" s="131">
        <f t="shared" si="6"/>
      </c>
      <c r="B240" s="136"/>
      <c r="C240" s="126">
        <f>IF(ISERROR(VLOOKUP(B240,'START LİSTE'!$B$6:$G$255,2,0)),"",VLOOKUP(B240,'START LİSTE'!$B$6:$G$255,2,0))</f>
      </c>
      <c r="D240" s="126">
        <f>IF(ISERROR(VLOOKUP(B240,'START LİSTE'!$B$6:$G$255,3,0)),"",VLOOKUP(B240,'START LİSTE'!$B$6:$G$255,3,0))</f>
      </c>
      <c r="E240" s="127">
        <f>IF(ISERROR(VLOOKUP(B240,'START LİSTE'!$B$6:$G$255,4,0)),"",VLOOKUP(B240,'START LİSTE'!$B$6:$G$255,4,0))</f>
      </c>
      <c r="F240" s="128">
        <f>IF(ISERROR(VLOOKUP($B240,'START LİSTE'!$B$6:$G$255,5,0)),"",VLOOKUP($B240,'START LİSTE'!$B$6:$G$255,5,0))</f>
      </c>
      <c r="G240" s="135"/>
      <c r="H240" s="129">
        <f t="shared" si="7"/>
      </c>
    </row>
    <row r="241" spans="1:8" ht="18" customHeight="1">
      <c r="A241" s="131">
        <f t="shared" si="6"/>
      </c>
      <c r="B241" s="136"/>
      <c r="C241" s="126">
        <f>IF(ISERROR(VLOOKUP(B241,'START LİSTE'!$B$6:$G$255,2,0)),"",VLOOKUP(B241,'START LİSTE'!$B$6:$G$255,2,0))</f>
      </c>
      <c r="D241" s="126">
        <f>IF(ISERROR(VLOOKUP(B241,'START LİSTE'!$B$6:$G$255,3,0)),"",VLOOKUP(B241,'START LİSTE'!$B$6:$G$255,3,0))</f>
      </c>
      <c r="E241" s="127">
        <f>IF(ISERROR(VLOOKUP(B241,'START LİSTE'!$B$6:$G$255,4,0)),"",VLOOKUP(B241,'START LİSTE'!$B$6:$G$255,4,0))</f>
      </c>
      <c r="F241" s="128">
        <f>IF(ISERROR(VLOOKUP($B241,'START LİSTE'!$B$6:$G$255,5,0)),"",VLOOKUP($B241,'START LİSTE'!$B$6:$G$255,5,0))</f>
      </c>
      <c r="G241" s="135"/>
      <c r="H241" s="129">
        <f t="shared" si="7"/>
      </c>
    </row>
    <row r="242" spans="1:8" ht="18" customHeight="1">
      <c r="A242" s="131">
        <f t="shared" si="6"/>
      </c>
      <c r="B242" s="136"/>
      <c r="C242" s="126">
        <f>IF(ISERROR(VLOOKUP(B242,'START LİSTE'!$B$6:$G$255,2,0)),"",VLOOKUP(B242,'START LİSTE'!$B$6:$G$255,2,0))</f>
      </c>
      <c r="D242" s="126">
        <f>IF(ISERROR(VLOOKUP(B242,'START LİSTE'!$B$6:$G$255,3,0)),"",VLOOKUP(B242,'START LİSTE'!$B$6:$G$255,3,0))</f>
      </c>
      <c r="E242" s="127">
        <f>IF(ISERROR(VLOOKUP(B242,'START LİSTE'!$B$6:$G$255,4,0)),"",VLOOKUP(B242,'START LİSTE'!$B$6:$G$255,4,0))</f>
      </c>
      <c r="F242" s="128">
        <f>IF(ISERROR(VLOOKUP($B242,'START LİSTE'!$B$6:$G$255,5,0)),"",VLOOKUP($B242,'START LİSTE'!$B$6:$G$255,5,0))</f>
      </c>
      <c r="G242" s="135"/>
      <c r="H242" s="129">
        <f t="shared" si="7"/>
      </c>
    </row>
    <row r="243" spans="1:8" ht="18" customHeight="1">
      <c r="A243" s="131">
        <f t="shared" si="6"/>
      </c>
      <c r="B243" s="136"/>
      <c r="C243" s="126">
        <f>IF(ISERROR(VLOOKUP(B243,'START LİSTE'!$B$6:$G$255,2,0)),"",VLOOKUP(B243,'START LİSTE'!$B$6:$G$255,2,0))</f>
      </c>
      <c r="D243" s="126">
        <f>IF(ISERROR(VLOOKUP(B243,'START LİSTE'!$B$6:$G$255,3,0)),"",VLOOKUP(B243,'START LİSTE'!$B$6:$G$255,3,0))</f>
      </c>
      <c r="E243" s="127">
        <f>IF(ISERROR(VLOOKUP(B243,'START LİSTE'!$B$6:$G$255,4,0)),"",VLOOKUP(B243,'START LİSTE'!$B$6:$G$255,4,0))</f>
      </c>
      <c r="F243" s="128">
        <f>IF(ISERROR(VLOOKUP($B243,'START LİSTE'!$B$6:$G$255,5,0)),"",VLOOKUP($B243,'START LİSTE'!$B$6:$G$255,5,0))</f>
      </c>
      <c r="G243" s="135"/>
      <c r="H243" s="129">
        <f t="shared" si="7"/>
      </c>
    </row>
    <row r="244" spans="1:8" ht="18" customHeight="1">
      <c r="A244" s="131">
        <f t="shared" si="6"/>
      </c>
      <c r="B244" s="136"/>
      <c r="C244" s="126">
        <f>IF(ISERROR(VLOOKUP(B244,'START LİSTE'!$B$6:$G$255,2,0)),"",VLOOKUP(B244,'START LİSTE'!$B$6:$G$255,2,0))</f>
      </c>
      <c r="D244" s="126">
        <f>IF(ISERROR(VLOOKUP(B244,'START LİSTE'!$B$6:$G$255,3,0)),"",VLOOKUP(B244,'START LİSTE'!$B$6:$G$255,3,0))</f>
      </c>
      <c r="E244" s="127">
        <f>IF(ISERROR(VLOOKUP(B244,'START LİSTE'!$B$6:$G$255,4,0)),"",VLOOKUP(B244,'START LİSTE'!$B$6:$G$255,4,0))</f>
      </c>
      <c r="F244" s="128">
        <f>IF(ISERROR(VLOOKUP($B244,'START LİSTE'!$B$6:$G$255,5,0)),"",VLOOKUP($B244,'START LİSTE'!$B$6:$G$255,5,0))</f>
      </c>
      <c r="G244" s="135"/>
      <c r="H244" s="129">
        <f t="shared" si="7"/>
      </c>
    </row>
    <row r="245" spans="1:8" ht="18" customHeight="1">
      <c r="A245" s="131">
        <f t="shared" si="6"/>
      </c>
      <c r="B245" s="136"/>
      <c r="C245" s="126">
        <f>IF(ISERROR(VLOOKUP(B245,'START LİSTE'!$B$6:$G$255,2,0)),"",VLOOKUP(B245,'START LİSTE'!$B$6:$G$255,2,0))</f>
      </c>
      <c r="D245" s="126">
        <f>IF(ISERROR(VLOOKUP(B245,'START LİSTE'!$B$6:$G$255,3,0)),"",VLOOKUP(B245,'START LİSTE'!$B$6:$G$255,3,0))</f>
      </c>
      <c r="E245" s="127">
        <f>IF(ISERROR(VLOOKUP(B245,'START LİSTE'!$B$6:$G$255,4,0)),"",VLOOKUP(B245,'START LİSTE'!$B$6:$G$255,4,0))</f>
      </c>
      <c r="F245" s="128">
        <f>IF(ISERROR(VLOOKUP($B245,'START LİSTE'!$B$6:$G$255,5,0)),"",VLOOKUP($B245,'START LİSTE'!$B$6:$G$255,5,0))</f>
      </c>
      <c r="G245" s="135"/>
      <c r="H245" s="129">
        <f t="shared" si="7"/>
      </c>
    </row>
    <row r="246" spans="1:8" ht="18" customHeight="1">
      <c r="A246" s="131">
        <f t="shared" si="6"/>
      </c>
      <c r="B246" s="136"/>
      <c r="C246" s="126">
        <f>IF(ISERROR(VLOOKUP(B246,'START LİSTE'!$B$6:$G$255,2,0)),"",VLOOKUP(B246,'START LİSTE'!$B$6:$G$255,2,0))</f>
      </c>
      <c r="D246" s="126">
        <f>IF(ISERROR(VLOOKUP(B246,'START LİSTE'!$B$6:$G$255,3,0)),"",VLOOKUP(B246,'START LİSTE'!$B$6:$G$255,3,0))</f>
      </c>
      <c r="E246" s="127">
        <f>IF(ISERROR(VLOOKUP(B246,'START LİSTE'!$B$6:$G$255,4,0)),"",VLOOKUP(B246,'START LİSTE'!$B$6:$G$255,4,0))</f>
      </c>
      <c r="F246" s="128">
        <f>IF(ISERROR(VLOOKUP($B246,'START LİSTE'!$B$6:$G$255,5,0)),"",VLOOKUP($B246,'START LİSTE'!$B$6:$G$255,5,0))</f>
      </c>
      <c r="G246" s="135"/>
      <c r="H246" s="129">
        <f t="shared" si="7"/>
      </c>
    </row>
    <row r="247" spans="1:8" ht="18" customHeight="1">
      <c r="A247" s="131">
        <f t="shared" si="6"/>
      </c>
      <c r="B247" s="136"/>
      <c r="C247" s="126">
        <f>IF(ISERROR(VLOOKUP(B247,'START LİSTE'!$B$6:$G$255,2,0)),"",VLOOKUP(B247,'START LİSTE'!$B$6:$G$255,2,0))</f>
      </c>
      <c r="D247" s="126">
        <f>IF(ISERROR(VLOOKUP(B247,'START LİSTE'!$B$6:$G$255,3,0)),"",VLOOKUP(B247,'START LİSTE'!$B$6:$G$255,3,0))</f>
      </c>
      <c r="E247" s="127">
        <f>IF(ISERROR(VLOOKUP(B247,'START LİSTE'!$B$6:$G$255,4,0)),"",VLOOKUP(B247,'START LİSTE'!$B$6:$G$255,4,0))</f>
      </c>
      <c r="F247" s="128">
        <f>IF(ISERROR(VLOOKUP($B247,'START LİSTE'!$B$6:$G$255,5,0)),"",VLOOKUP($B247,'START LİSTE'!$B$6:$G$255,5,0))</f>
      </c>
      <c r="G247" s="135"/>
      <c r="H247" s="129">
        <f t="shared" si="7"/>
      </c>
    </row>
    <row r="248" spans="1:8" ht="18" customHeight="1">
      <c r="A248" s="131">
        <f t="shared" si="6"/>
      </c>
      <c r="B248" s="136"/>
      <c r="C248" s="126">
        <f>IF(ISERROR(VLOOKUP(B248,'START LİSTE'!$B$6:$G$255,2,0)),"",VLOOKUP(B248,'START LİSTE'!$B$6:$G$255,2,0))</f>
      </c>
      <c r="D248" s="126">
        <f>IF(ISERROR(VLOOKUP(B248,'START LİSTE'!$B$6:$G$255,3,0)),"",VLOOKUP(B248,'START LİSTE'!$B$6:$G$255,3,0))</f>
      </c>
      <c r="E248" s="127">
        <f>IF(ISERROR(VLOOKUP(B248,'START LİSTE'!$B$6:$G$255,4,0)),"",VLOOKUP(B248,'START LİSTE'!$B$6:$G$255,4,0))</f>
      </c>
      <c r="F248" s="128">
        <f>IF(ISERROR(VLOOKUP($B248,'START LİSTE'!$B$6:$G$255,5,0)),"",VLOOKUP($B248,'START LİSTE'!$B$6:$G$255,5,0))</f>
      </c>
      <c r="G248" s="135"/>
      <c r="H248" s="129">
        <f t="shared" si="7"/>
      </c>
    </row>
    <row r="249" spans="1:8" ht="18" customHeight="1">
      <c r="A249" s="131">
        <f t="shared" si="6"/>
      </c>
      <c r="B249" s="136"/>
      <c r="C249" s="126">
        <f>IF(ISERROR(VLOOKUP(B249,'START LİSTE'!$B$6:$G$255,2,0)),"",VLOOKUP(B249,'START LİSTE'!$B$6:$G$255,2,0))</f>
      </c>
      <c r="D249" s="126">
        <f>IF(ISERROR(VLOOKUP(B249,'START LİSTE'!$B$6:$G$255,3,0)),"",VLOOKUP(B249,'START LİSTE'!$B$6:$G$255,3,0))</f>
      </c>
      <c r="E249" s="127">
        <f>IF(ISERROR(VLOOKUP(B249,'START LİSTE'!$B$6:$G$255,4,0)),"",VLOOKUP(B249,'START LİSTE'!$B$6:$G$255,4,0))</f>
      </c>
      <c r="F249" s="128">
        <f>IF(ISERROR(VLOOKUP($B249,'START LİSTE'!$B$6:$G$255,5,0)),"",VLOOKUP($B249,'START LİSTE'!$B$6:$G$255,5,0))</f>
      </c>
      <c r="G249" s="135"/>
      <c r="H249" s="129">
        <f t="shared" si="7"/>
      </c>
    </row>
    <row r="250" spans="1:8" ht="18" customHeight="1">
      <c r="A250" s="131">
        <f t="shared" si="6"/>
      </c>
      <c r="B250" s="136"/>
      <c r="C250" s="126">
        <f>IF(ISERROR(VLOOKUP(B250,'START LİSTE'!$B$6:$G$255,2,0)),"",VLOOKUP(B250,'START LİSTE'!$B$6:$G$255,2,0))</f>
      </c>
      <c r="D250" s="126">
        <f>IF(ISERROR(VLOOKUP(B250,'START LİSTE'!$B$6:$G$255,3,0)),"",VLOOKUP(B250,'START LİSTE'!$B$6:$G$255,3,0))</f>
      </c>
      <c r="E250" s="127">
        <f>IF(ISERROR(VLOOKUP(B250,'START LİSTE'!$B$6:$G$255,4,0)),"",VLOOKUP(B250,'START LİSTE'!$B$6:$G$255,4,0))</f>
      </c>
      <c r="F250" s="128">
        <f>IF(ISERROR(VLOOKUP($B250,'START LİSTE'!$B$6:$G$255,5,0)),"",VLOOKUP($B250,'START LİSTE'!$B$6:$G$255,5,0))</f>
      </c>
      <c r="G250" s="135"/>
      <c r="H250" s="129">
        <f t="shared" si="7"/>
      </c>
    </row>
    <row r="251" spans="1:8" ht="18" customHeight="1">
      <c r="A251" s="131">
        <f t="shared" si="6"/>
      </c>
      <c r="B251" s="136"/>
      <c r="C251" s="126">
        <f>IF(ISERROR(VLOOKUP(B251,'START LİSTE'!$B$6:$G$255,2,0)),"",VLOOKUP(B251,'START LİSTE'!$B$6:$G$255,2,0))</f>
      </c>
      <c r="D251" s="126">
        <f>IF(ISERROR(VLOOKUP(B251,'START LİSTE'!$B$6:$G$255,3,0)),"",VLOOKUP(B251,'START LİSTE'!$B$6:$G$255,3,0))</f>
      </c>
      <c r="E251" s="127">
        <f>IF(ISERROR(VLOOKUP(B251,'START LİSTE'!$B$6:$G$255,4,0)),"",VLOOKUP(B251,'START LİSTE'!$B$6:$G$255,4,0))</f>
      </c>
      <c r="F251" s="128">
        <f>IF(ISERROR(VLOOKUP($B251,'START LİSTE'!$B$6:$G$255,5,0)),"",VLOOKUP($B251,'START LİSTE'!$B$6:$G$255,5,0))</f>
      </c>
      <c r="G251" s="135"/>
      <c r="H251" s="129">
        <f t="shared" si="7"/>
      </c>
    </row>
    <row r="252" spans="1:8" ht="18" customHeight="1">
      <c r="A252" s="131">
        <f t="shared" si="6"/>
      </c>
      <c r="B252" s="136"/>
      <c r="C252" s="126">
        <f>IF(ISERROR(VLOOKUP(B252,'START LİSTE'!$B$6:$G$255,2,0)),"",VLOOKUP(B252,'START LİSTE'!$B$6:$G$255,2,0))</f>
      </c>
      <c r="D252" s="126">
        <f>IF(ISERROR(VLOOKUP(B252,'START LİSTE'!$B$6:$G$255,3,0)),"",VLOOKUP(B252,'START LİSTE'!$B$6:$G$255,3,0))</f>
      </c>
      <c r="E252" s="127">
        <f>IF(ISERROR(VLOOKUP(B252,'START LİSTE'!$B$6:$G$255,4,0)),"",VLOOKUP(B252,'START LİSTE'!$B$6:$G$255,4,0))</f>
      </c>
      <c r="F252" s="128">
        <f>IF(ISERROR(VLOOKUP($B252,'START LİSTE'!$B$6:$G$255,5,0)),"",VLOOKUP($B252,'START LİSTE'!$B$6:$G$255,5,0))</f>
      </c>
      <c r="G252" s="135"/>
      <c r="H252" s="129">
        <f t="shared" si="7"/>
      </c>
    </row>
    <row r="253" spans="1:8" ht="18" customHeight="1">
      <c r="A253" s="131">
        <f t="shared" si="6"/>
      </c>
      <c r="B253" s="136"/>
      <c r="C253" s="126">
        <f>IF(ISERROR(VLOOKUP(B253,'START LİSTE'!$B$6:$G$255,2,0)),"",VLOOKUP(B253,'START LİSTE'!$B$6:$G$255,2,0))</f>
      </c>
      <c r="D253" s="126">
        <f>IF(ISERROR(VLOOKUP(B253,'START LİSTE'!$B$6:$G$255,3,0)),"",VLOOKUP(B253,'START LİSTE'!$B$6:$G$255,3,0))</f>
      </c>
      <c r="E253" s="127">
        <f>IF(ISERROR(VLOOKUP(B253,'START LİSTE'!$B$6:$G$255,4,0)),"",VLOOKUP(B253,'START LİSTE'!$B$6:$G$255,4,0))</f>
      </c>
      <c r="F253" s="128">
        <f>IF(ISERROR(VLOOKUP($B253,'START LİSTE'!$B$6:$G$255,5,0)),"",VLOOKUP($B253,'START LİSTE'!$B$6:$G$255,5,0))</f>
      </c>
      <c r="G253" s="135"/>
      <c r="H253" s="129">
        <f t="shared" si="7"/>
      </c>
    </row>
    <row r="254" spans="1:8" ht="18" customHeight="1">
      <c r="A254" s="131">
        <f t="shared" si="6"/>
      </c>
      <c r="B254" s="136"/>
      <c r="C254" s="126">
        <f>IF(ISERROR(VLOOKUP(B254,'START LİSTE'!$B$6:$G$255,2,0)),"",VLOOKUP(B254,'START LİSTE'!$B$6:$G$255,2,0))</f>
      </c>
      <c r="D254" s="126">
        <f>IF(ISERROR(VLOOKUP(B254,'START LİSTE'!$B$6:$G$255,3,0)),"",VLOOKUP(B254,'START LİSTE'!$B$6:$G$255,3,0))</f>
      </c>
      <c r="E254" s="127">
        <f>IF(ISERROR(VLOOKUP(B254,'START LİSTE'!$B$6:$G$255,4,0)),"",VLOOKUP(B254,'START LİSTE'!$B$6:$G$255,4,0))</f>
      </c>
      <c r="F254" s="128">
        <f>IF(ISERROR(VLOOKUP($B254,'START LİSTE'!$B$6:$G$255,5,0)),"",VLOOKUP($B254,'START LİSTE'!$B$6:$G$255,5,0))</f>
      </c>
      <c r="G254" s="135"/>
      <c r="H254" s="129">
        <f t="shared" si="7"/>
      </c>
    </row>
    <row r="255" spans="1:8" ht="18" customHeight="1">
      <c r="A255" s="131">
        <f t="shared" si="6"/>
      </c>
      <c r="B255" s="136"/>
      <c r="C255" s="126">
        <f>IF(ISERROR(VLOOKUP(B255,'START LİSTE'!$B$6:$G$255,2,0)),"",VLOOKUP(B255,'START LİSTE'!$B$6:$G$255,2,0))</f>
      </c>
      <c r="D255" s="126">
        <f>IF(ISERROR(VLOOKUP(B255,'START LİSTE'!$B$6:$G$255,3,0)),"",VLOOKUP(B255,'START LİSTE'!$B$6:$G$255,3,0))</f>
      </c>
      <c r="E255" s="127">
        <f>IF(ISERROR(VLOOKUP(B255,'START LİSTE'!$B$6:$G$255,4,0)),"",VLOOKUP(B255,'START LİSTE'!$B$6:$G$255,4,0))</f>
      </c>
      <c r="F255" s="128">
        <f>IF(ISERROR(VLOOKUP($B255,'START LİSTE'!$B$6:$G$255,5,0)),"",VLOOKUP($B255,'START LİSTE'!$B$6:$G$255,5,0))</f>
      </c>
      <c r="G255" s="135"/>
      <c r="H255" s="129">
        <f t="shared" si="7"/>
      </c>
    </row>
  </sheetData>
  <sheetProtection password="A048" sheet="1"/>
  <protectedRanges>
    <protectedRange sqref="G6:G182" name="Aralık2"/>
    <protectedRange sqref="B6:B182" name="Aralık1"/>
  </protectedRanges>
  <mergeCells count="5">
    <mergeCell ref="A4:C4"/>
    <mergeCell ref="A1:H1"/>
    <mergeCell ref="A2:H2"/>
    <mergeCell ref="A3:H3"/>
    <mergeCell ref="E4:H4"/>
  </mergeCells>
  <conditionalFormatting sqref="H6:H255">
    <cfRule type="containsText" priority="4" dxfId="16" operator="containsText" stopIfTrue="1" text="$E$7=&quot;&quot;F&quot;&quot;">
      <formula>NOT(ISERROR(SEARCH("$E$7=""F""",H6)))</formula>
    </cfRule>
    <cfRule type="containsText" priority="6" dxfId="16" operator="containsText" stopIfTrue="1" text="F=E7">
      <formula>NOT(ISERROR(SEARCH("F=E7",H6)))</formula>
    </cfRule>
  </conditionalFormatting>
  <conditionalFormatting sqref="B6:B255">
    <cfRule type="duplicateValues" priority="3" dxfId="16" stopIfTrue="1">
      <formula>AND(COUNTIF($B$6:$B$255,B6)&gt;1,NOT(ISBLANK(B6)))</formula>
    </cfRule>
  </conditionalFormatting>
  <conditionalFormatting sqref="B86:B146">
    <cfRule type="duplicateValues" priority="2" dxfId="16" stopIfTrue="1">
      <formula>AND(COUNTIF($B$86:$B$146,B86)&gt;1,NOT(ISBLANK(B86)))</formula>
    </cfRule>
  </conditionalFormatting>
  <conditionalFormatting sqref="B147:B164">
    <cfRule type="duplicateValues" priority="1" dxfId="16" stopIfTrue="1">
      <formula>AND(COUNTIF($B$147:$B$164,B147)&gt;1,NOT(ISBLANK(B147)))</formula>
    </cfRule>
  </conditionalFormatting>
  <printOptions horizontalCentered="1"/>
  <pageMargins left="0.67" right="0.25" top="0.59" bottom="0.29" header="0.3937007874015748" footer="0.17"/>
  <pageSetup horizontalDpi="300" verticalDpi="300" orientation="portrait" paperSize="9" scale="87" r:id="rId2"/>
  <headerFooter alignWithMargins="0">
    <oddFooter>&amp;C&amp;P</oddFooter>
  </headerFooter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81"/>
  <sheetViews>
    <sheetView view="pageBreakPreview" zoomScaleSheetLayoutView="100" zoomScalePageLayoutView="0" workbookViewId="0" topLeftCell="A1">
      <selection activeCell="D6" sqref="D6:D29"/>
    </sheetView>
  </sheetViews>
  <sheetFormatPr defaultColWidth="9.00390625" defaultRowHeight="12.75"/>
  <cols>
    <col min="1" max="1" width="5.375" style="14" customWidth="1"/>
    <col min="2" max="2" width="10.125" style="119" bestFit="1" customWidth="1"/>
    <col min="3" max="3" width="30.75390625" style="15" customWidth="1"/>
    <col min="4" max="4" width="6.125" style="15" customWidth="1"/>
    <col min="5" max="5" width="23.75390625" style="15" customWidth="1"/>
    <col min="6" max="6" width="5.375" style="15" hidden="1" customWidth="1"/>
    <col min="7" max="7" width="19.625" style="15" customWidth="1"/>
    <col min="8" max="8" width="10.00390625" style="123" hidden="1" customWidth="1"/>
    <col min="9" max="10" width="8.875" style="15" customWidth="1"/>
    <col min="11" max="50" width="9.125" style="15" customWidth="1"/>
    <col min="51" max="51" width="0" style="34" hidden="1" customWidth="1"/>
    <col min="52" max="16384" width="9.125" style="15" customWidth="1"/>
  </cols>
  <sheetData>
    <row r="1" spans="1:51" s="13" customFormat="1" ht="30" customHeight="1">
      <c r="A1" s="177" t="str">
        <f>KAPAK!A2</f>
        <v>Türkiye Atletizm Federasyonu
Bursa Atletizm İl Temsilciliği</v>
      </c>
      <c r="B1" s="177"/>
      <c r="C1" s="177"/>
      <c r="D1" s="177"/>
      <c r="E1" s="177"/>
      <c r="F1" s="177"/>
      <c r="G1" s="177"/>
      <c r="H1" s="120"/>
      <c r="AY1" s="33"/>
    </row>
    <row r="2" spans="1:51" s="13" customFormat="1" ht="30" customHeight="1">
      <c r="A2" s="178" t="str">
        <f>KAPAK!B26</f>
        <v>Yürüyüş Programı 3+1</v>
      </c>
      <c r="B2" s="178"/>
      <c r="C2" s="178"/>
      <c r="D2" s="178"/>
      <c r="E2" s="178"/>
      <c r="F2" s="178"/>
      <c r="G2" s="178"/>
      <c r="H2" s="120"/>
      <c r="AY2" s="33"/>
    </row>
    <row r="3" spans="1:51" s="13" customFormat="1" ht="14.25" customHeight="1">
      <c r="A3" s="179" t="str">
        <f>KAPAK!B29</f>
        <v>Bursa</v>
      </c>
      <c r="B3" s="179"/>
      <c r="C3" s="179"/>
      <c r="D3" s="179"/>
      <c r="E3" s="179"/>
      <c r="F3" s="179"/>
      <c r="G3" s="179"/>
      <c r="H3" s="120"/>
      <c r="AY3" s="33"/>
    </row>
    <row r="4" spans="1:51" s="13" customFormat="1" ht="18" customHeight="1">
      <c r="A4" s="180" t="str">
        <f>KAPAK!B28</f>
        <v>YILDIZ KIZLAR</v>
      </c>
      <c r="B4" s="180"/>
      <c r="C4" s="180"/>
      <c r="D4" s="181" t="str">
        <f>KAPAK!B27</f>
        <v>5000 METRE</v>
      </c>
      <c r="E4" s="181"/>
      <c r="F4" s="182">
        <f>KAPAK!B30</f>
        <v>41784.375</v>
      </c>
      <c r="G4" s="182"/>
      <c r="H4" s="182"/>
      <c r="AY4" s="33"/>
    </row>
    <row r="5" spans="1:51" s="11" customFormat="1" ht="31.5">
      <c r="A5" s="58" t="s">
        <v>5</v>
      </c>
      <c r="B5" s="112" t="s">
        <v>6</v>
      </c>
      <c r="C5" s="60" t="s">
        <v>19</v>
      </c>
      <c r="D5" s="61" t="s">
        <v>1</v>
      </c>
      <c r="E5" s="60" t="s">
        <v>3</v>
      </c>
      <c r="F5" s="59" t="s">
        <v>8</v>
      </c>
      <c r="G5" s="60" t="s">
        <v>7</v>
      </c>
      <c r="H5" s="121" t="s">
        <v>17</v>
      </c>
      <c r="I5" s="12"/>
      <c r="J5" s="12"/>
      <c r="K5" s="12"/>
      <c r="L5" s="12"/>
      <c r="AY5" s="32"/>
    </row>
    <row r="6" spans="1:51" s="13" customFormat="1" ht="15" customHeight="1">
      <c r="A6" s="140"/>
      <c r="B6" s="113"/>
      <c r="C6" s="63"/>
      <c r="D6" s="149">
        <v>33</v>
      </c>
      <c r="E6" s="64" t="str">
        <f>IF(ISERROR(VLOOKUP($D6,'START LİSTE'!$B$6:$H$1027,2,0)),"",VLOOKUP($D6,'START LİSTE'!$B$6:$H$1027,2,0))</f>
        <v>CANSEL YILMAZ</v>
      </c>
      <c r="F6" s="65" t="str">
        <f>IF(ISERROR(VLOOKUP($D6,'START LİSTE'!$B$6:$H$1027,4,0)),"",VLOOKUP($D6,'START LİSTE'!$B$6:$H$1027,4,0))</f>
        <v>T </v>
      </c>
      <c r="G6" s="85">
        <f>IF(ISERROR(VLOOKUP($D6,'YARIŞMA SONUÇ'!$B$6:$H$1140,6,0)),"",VLOOKUP($D6,'YARIŞMA SONUÇ'!$B$6:$H$1140,6,0))</f>
        <v>0.02332175925925926</v>
      </c>
      <c r="H6" s="85">
        <f>IF(ISERROR(SMALL(G6:G9,1)),"-",SMALL(G6:G9,1))</f>
        <v>0.022152777777777775</v>
      </c>
      <c r="I6" s="12"/>
      <c r="AY6" s="33">
        <v>1000</v>
      </c>
    </row>
    <row r="7" spans="1:51" s="13" customFormat="1" ht="15" customHeight="1">
      <c r="A7" s="141"/>
      <c r="B7" s="114"/>
      <c r="C7" s="67"/>
      <c r="D7" s="150">
        <v>34</v>
      </c>
      <c r="E7" s="68" t="str">
        <f>IF(ISERROR(VLOOKUP($D7,'START LİSTE'!$B$6:$H$1027,2,0)),"",VLOOKUP($D7,'START LİSTE'!$B$6:$H$1027,2,0))</f>
        <v>SAİME HUY</v>
      </c>
      <c r="F7" s="69" t="str">
        <f>IF(ISERROR(VLOOKUP($D7,'START LİSTE'!$B$6:$H$1027,4,0)),"",VLOOKUP($D7,'START LİSTE'!$B$6:$H$1027,4,0))</f>
        <v>T</v>
      </c>
      <c r="G7" s="85">
        <f>IF(ISERROR(VLOOKUP($D7,'YARIŞMA SONUÇ'!$B$6:$H$1140,6,0)),"",VLOOKUP($D7,'YARIŞMA SONUÇ'!$B$6:$H$1140,6,0))</f>
        <v>0.022152777777777775</v>
      </c>
      <c r="H7" s="85">
        <f>IF(ISERROR(SMALL(G6:G9,2)),"-",SMALL(G6:G9,2))</f>
        <v>0.02332175925925926</v>
      </c>
      <c r="I7" s="12"/>
      <c r="AY7" s="33">
        <v>1001</v>
      </c>
    </row>
    <row r="8" spans="1:51" s="13" customFormat="1" ht="15" customHeight="1">
      <c r="A8" s="141">
        <f>IF(AND(C8&lt;&gt;"",B8&lt;&gt;"DQ"),COUNT(B$6:B$125)-(RANK(B8,B$6:B$125)+COUNTIF(B$6:B8,B8))+2,IF(D6&lt;&gt;"",AY8,""))</f>
        <v>6</v>
      </c>
      <c r="B8" s="114">
        <f>IF(D6="","",IF(OR(H6="-:DNF:DNS:DQ",H7="-",H8="-",H8="DQ",H8="DNF",H8="DNS"),"DQ",SUM(H6,H7,H8)))</f>
        <v>0.07177083333333333</v>
      </c>
      <c r="C8" s="67" t="str">
        <f>IF(ISERROR(VLOOKUP(D6,'START LİSTE'!$B$6:$H$1027,3,0)),"",VLOOKUP(D6,'START LİSTE'!$B$6:$H$1027,3,0))</f>
        <v>MALATYA GENÇLİK HİZM. VE SK.</v>
      </c>
      <c r="D8" s="150">
        <v>35</v>
      </c>
      <c r="E8" s="68" t="str">
        <f>IF(ISERROR(VLOOKUP($D8,'START LİSTE'!$B$6:$H$1027,2,0)),"",VLOOKUP($D8,'START LİSTE'!$B$6:$H$1027,2,0))</f>
        <v>TÜLAY BAYRAKTAR</v>
      </c>
      <c r="F8" s="69" t="str">
        <f>IF(ISERROR(VLOOKUP($D8,'START LİSTE'!$B$6:$H$1027,4,0)),"",VLOOKUP($D8,'START LİSTE'!$B$6:$H$1027,4,0))</f>
        <v>T</v>
      </c>
      <c r="G8" s="85">
        <f>IF(ISERROR(VLOOKUP($D8,'YARIŞMA SONUÇ'!$B$6:$H$1140,6,0)),"",VLOOKUP($D8,'YARIŞMA SONUÇ'!$B$6:$H$1140,6,0))</f>
        <v>0.026296296296296293</v>
      </c>
      <c r="H8" s="85">
        <f>IF(ISERROR(SMALL(G6:G9,3)),"-",SMALL(G6:G9,3))</f>
        <v>0.026296296296296293</v>
      </c>
      <c r="I8" s="12"/>
      <c r="AY8" s="33">
        <v>1002</v>
      </c>
    </row>
    <row r="9" spans="1:51" s="13" customFormat="1" ht="15" customHeight="1" thickBot="1">
      <c r="A9" s="141"/>
      <c r="B9" s="115"/>
      <c r="C9" s="67"/>
      <c r="D9" s="151">
        <v>36</v>
      </c>
      <c r="E9" s="68" t="str">
        <f>IF(ISERROR(VLOOKUP($D9,'START LİSTE'!$B$6:$H$1027,2,0)),"",VLOOKUP($D9,'START LİSTE'!$B$6:$H$1027,2,0))</f>
        <v>BERFİN FIRAT</v>
      </c>
      <c r="F9" s="69" t="str">
        <f>IF(ISERROR(VLOOKUP($D9,'START LİSTE'!$B$6:$H$1027,4,0)),"",VLOOKUP($D9,'START LİSTE'!$B$6:$H$1027,4,0))</f>
        <v>T</v>
      </c>
      <c r="G9" s="85">
        <f>IF(ISERROR(VLOOKUP($D9,'YARIŞMA SONUÇ'!$B$6:$H$1140,6,0)),"",VLOOKUP($D9,'YARIŞMA SONUÇ'!$B$6:$H$1140,6,0))</f>
        <v>0.027430555555555555</v>
      </c>
      <c r="H9" s="85">
        <f>IF(ISERROR(SMALL(G6:G9,4)),"-",SMALL(G6:G9,4))</f>
        <v>0.027430555555555555</v>
      </c>
      <c r="I9" s="12"/>
      <c r="AY9" s="33">
        <v>1003</v>
      </c>
    </row>
    <row r="10" spans="1:51" ht="15" customHeight="1">
      <c r="A10" s="140"/>
      <c r="B10" s="113"/>
      <c r="C10" s="63"/>
      <c r="D10" s="152">
        <v>37</v>
      </c>
      <c r="E10" s="64" t="str">
        <f>IF(ISERROR(VLOOKUP($D10,'START LİSTE'!$B$6:$H$1027,2,0)),"",VLOOKUP($D10,'START LİSTE'!$B$6:$H$1027,2,0))</f>
        <v>TUĞBA DOĞAN</v>
      </c>
      <c r="F10" s="65" t="str">
        <f>IF(ISERROR(VLOOKUP($D10,'START LİSTE'!$B$6:$H$1027,4,0)),"",VLOOKUP($D10,'START LİSTE'!$B$6:$H$1027,4,0))</f>
        <v>T</v>
      </c>
      <c r="G10" s="86">
        <f>IF(ISERROR(VLOOKUP($D10,'YARIŞMA SONUÇ'!$B$6:$H$1140,6,0)),"",VLOOKUP($D10,'YARIŞMA SONUÇ'!$B$6:$H$1140,6,0))</f>
        <v>0.021284722222222222</v>
      </c>
      <c r="H10" s="86">
        <f>IF(ISERROR(SMALL(G10:G13,1)),"-",SMALL(G10:G13,1))</f>
        <v>0.021284722222222222</v>
      </c>
      <c r="AY10" s="33">
        <v>1006</v>
      </c>
    </row>
    <row r="11" spans="1:51" ht="15" customHeight="1">
      <c r="A11" s="141"/>
      <c r="B11" s="114"/>
      <c r="C11" s="67"/>
      <c r="D11" s="150">
        <v>38</v>
      </c>
      <c r="E11" s="68" t="str">
        <f>IF(ISERROR(VLOOKUP($D11,'START LİSTE'!$B$6:$H$1027,2,0)),"",VLOOKUP($D11,'START LİSTE'!$B$6:$H$1027,2,0))</f>
        <v>FATMA DOĞAN</v>
      </c>
      <c r="F11" s="69" t="str">
        <f>IF(ISERROR(VLOOKUP($D11,'START LİSTE'!$B$6:$H$1027,4,0)),"",VLOOKUP($D11,'START LİSTE'!$B$6:$H$1027,4,0))</f>
        <v>T</v>
      </c>
      <c r="G11" s="85">
        <f>IF(ISERROR(VLOOKUP($D11,'YARIŞMA SONUÇ'!$B$6:$H$1140,6,0)),"",VLOOKUP($D11,'YARIŞMA SONUÇ'!$B$6:$H$1140,6,0))</f>
        <v>0.021840277777777778</v>
      </c>
      <c r="H11" s="85">
        <f>IF(ISERROR(SMALL(G10:G13,2)),"-",SMALL(G10:G13,2))</f>
        <v>0.021840277777777778</v>
      </c>
      <c r="AY11" s="33">
        <v>1007</v>
      </c>
    </row>
    <row r="12" spans="1:51" ht="15" customHeight="1">
      <c r="A12" s="141">
        <f>IF(AND(C12&lt;&gt;"",B12&lt;&gt;"DQ"),COUNT(B$6:B$125)-(RANK(B12,B$6:B$125)+COUNTIF(B$6:B12,B12))+2,IF(D10&lt;&gt;"",AY12,""))</f>
        <v>4</v>
      </c>
      <c r="B12" s="114">
        <f>IF(D10="","",IF(OR(H10="-:DNF:DNS:DQ",H11="-",H12="-",H12="DQ",H12="DNF",H12="DNS"),"DQ",SUM(H10,H11,H12)))</f>
        <v>0.06581018518518518</v>
      </c>
      <c r="C12" s="67" t="str">
        <f>IF(ISERROR(VLOOKUP(D10,'START LİSTE'!$B$6:$H$1027,3,0)),"",VLOOKUP(D10,'START LİSTE'!$B$6:$H$1027,3,0))</f>
        <v>SİVAS ÖZDEMİR SPOR</v>
      </c>
      <c r="D12" s="150">
        <v>39</v>
      </c>
      <c r="E12" s="68" t="str">
        <f>IF(ISERROR(VLOOKUP($D12,'START LİSTE'!$B$6:$H$1027,2,0)),"",VLOOKUP($D12,'START LİSTE'!$B$6:$H$1027,2,0))</f>
        <v>ŞEYMA KÖSE</v>
      </c>
      <c r="F12" s="69" t="str">
        <f>IF(ISERROR(VLOOKUP($D12,'START LİSTE'!$B$6:$H$1027,4,0)),"",VLOOKUP($D12,'START LİSTE'!$B$6:$H$1027,4,0))</f>
        <v>T</v>
      </c>
      <c r="G12" s="85">
        <f>IF(ISERROR(VLOOKUP($D12,'YARIŞMA SONUÇ'!$B$6:$H$1140,6,0)),"",VLOOKUP($D12,'YARIŞMA SONUÇ'!$B$6:$H$1140,6,0))</f>
        <v>0.02630787037037037</v>
      </c>
      <c r="H12" s="85">
        <f>IF(ISERROR(SMALL(G10:G13,3)),"-",SMALL(G10:G13,3))</f>
        <v>0.022685185185185183</v>
      </c>
      <c r="AY12" s="33">
        <v>1008</v>
      </c>
    </row>
    <row r="13" spans="1:51" ht="15" customHeight="1" thickBot="1">
      <c r="A13" s="141"/>
      <c r="B13" s="115"/>
      <c r="C13" s="67"/>
      <c r="D13" s="151">
        <v>40</v>
      </c>
      <c r="E13" s="68" t="str">
        <f>IF(ISERROR(VLOOKUP($D13,'START LİSTE'!$B$6:$H$1027,2,0)),"",VLOOKUP($D13,'START LİSTE'!$B$6:$H$1027,2,0))</f>
        <v>ÜLKÜ YAŞAR</v>
      </c>
      <c r="F13" s="69" t="str">
        <f>IF(ISERROR(VLOOKUP($D13,'START LİSTE'!$B$6:$H$1027,4,0)),"",VLOOKUP($D13,'START LİSTE'!$B$6:$H$1027,4,0))</f>
        <v>T</v>
      </c>
      <c r="G13" s="85">
        <f>IF(ISERROR(VLOOKUP($D13,'YARIŞMA SONUÇ'!$B$6:$H$1140,6,0)),"",VLOOKUP($D13,'YARIŞMA SONUÇ'!$B$6:$H$1140,6,0))</f>
        <v>0.022685185185185183</v>
      </c>
      <c r="H13" s="85">
        <f>IF(ISERROR(SMALL(G10:G13,4)),"-",SMALL(G10:G13,4))</f>
        <v>0.02630787037037037</v>
      </c>
      <c r="AY13" s="33">
        <v>1009</v>
      </c>
    </row>
    <row r="14" spans="1:51" ht="15" customHeight="1">
      <c r="A14" s="140"/>
      <c r="B14" s="113"/>
      <c r="C14" s="63"/>
      <c r="D14" s="152">
        <v>41</v>
      </c>
      <c r="E14" s="64" t="str">
        <f>IF(ISERROR(VLOOKUP($D14,'START LİSTE'!$B$6:$H$1027,2,0)),"",VLOOKUP($D14,'START LİSTE'!$B$6:$H$1027,2,0))</f>
        <v>SEÇİL AKPINAR</v>
      </c>
      <c r="F14" s="65" t="str">
        <f>IF(ISERROR(VLOOKUP($D14,'START LİSTE'!$B$6:$H$1027,4,0)),"",VLOOKUP($D14,'START LİSTE'!$B$6:$H$1027,4,0))</f>
        <v>T</v>
      </c>
      <c r="G14" s="86">
        <f>IF(ISERROR(VLOOKUP($D14,'YARIŞMA SONUÇ'!$B$6:$H$1140,6,0)),"",VLOOKUP($D14,'YARIŞMA SONUÇ'!$B$6:$H$1140,6,0))</f>
        <v>0.01943287037037037</v>
      </c>
      <c r="H14" s="86">
        <f>IF(ISERROR(SMALL(G14:G17,1)),"-",SMALL(G14:G17,1))</f>
        <v>0.01943287037037037</v>
      </c>
      <c r="AY14" s="33">
        <v>1012</v>
      </c>
    </row>
    <row r="15" spans="1:51" ht="15" customHeight="1">
      <c r="A15" s="141"/>
      <c r="B15" s="114"/>
      <c r="C15" s="67"/>
      <c r="D15" s="150">
        <v>42</v>
      </c>
      <c r="E15" s="68" t="str">
        <f>IF(ISERROR(VLOOKUP($D15,'START LİSTE'!$B$6:$H$1027,2,0)),"",VLOOKUP($D15,'START LİSTE'!$B$6:$H$1027,2,0))</f>
        <v>İNCİ ÇİÇEK</v>
      </c>
      <c r="F15" s="69" t="str">
        <f>IF(ISERROR(VLOOKUP($D15,'START LİSTE'!$B$6:$H$1027,4,0)),"",VLOOKUP($D15,'START LİSTE'!$B$6:$H$1027,4,0))</f>
        <v>T</v>
      </c>
      <c r="G15" s="85">
        <f>IF(ISERROR(VLOOKUP($D15,'YARIŞMA SONUÇ'!$B$6:$H$1140,6,0)),"",VLOOKUP($D15,'YARIŞMA SONUÇ'!$B$6:$H$1140,6,0))</f>
        <v>0.024259259259259258</v>
      </c>
      <c r="H15" s="85">
        <f>IF(ISERROR(SMALL(G14:G17,2)),"-",SMALL(G14:G17,2))</f>
        <v>0.021550925925925928</v>
      </c>
      <c r="AY15" s="33">
        <v>1013</v>
      </c>
    </row>
    <row r="16" spans="1:51" ht="15" customHeight="1">
      <c r="A16" s="141">
        <f>IF(AND(C16&lt;&gt;"",B16&lt;&gt;"DQ"),COUNT(B$6:B$125)-(RANK(B16,B$6:B$125)+COUNTIF(B$6:B16,B16))+2,IF(D14&lt;&gt;"",AY16,""))</f>
        <v>2</v>
      </c>
      <c r="B16" s="114">
        <f>IF(D14="","",IF(OR(H14="-:DNF:DNS:DQ",H15="-",H16="-",H16="DQ",H16="DNF",H16="DNS"),"DQ",SUM(H14,H15,H16)))</f>
        <v>0.06524305555555555</v>
      </c>
      <c r="C16" s="67" t="str">
        <f>IF(ISERROR(VLOOKUP(D14,'START LİSTE'!$B$6:$H$1027,3,0)),"",VLOOKUP(D14,'START LİSTE'!$B$6:$H$1027,3,0))</f>
        <v>HATAY ANTAKYA BELEDİYE SK.</v>
      </c>
      <c r="D16" s="150">
        <v>45</v>
      </c>
      <c r="E16" s="68" t="str">
        <f>IF(ISERROR(VLOOKUP($D16,'START LİSTE'!$B$6:$H$1027,2,0)),"",VLOOKUP($D16,'START LİSTE'!$B$6:$H$1027,2,0))</f>
        <v>YASEMİN FANSA</v>
      </c>
      <c r="F16" s="69" t="str">
        <f>IF(ISERROR(VLOOKUP($D16,'START LİSTE'!$B$6:$H$1027,4,0)),"",VLOOKUP($D16,'START LİSTE'!$B$6:$H$1027,4,0))</f>
        <v>T</v>
      </c>
      <c r="G16" s="85">
        <f>IF(ISERROR(VLOOKUP($D16,'YARIŞMA SONUÇ'!$B$6:$H$1140,6,0)),"",VLOOKUP($D16,'YARIŞMA SONUÇ'!$B$6:$H$1140,6,0))</f>
        <v>0.021550925925925928</v>
      </c>
      <c r="H16" s="85">
        <f>IF(ISERROR(SMALL(G14:G17,3)),"-",SMALL(G14:G17,3))</f>
        <v>0.024259259259259258</v>
      </c>
      <c r="AY16" s="33">
        <v>1014</v>
      </c>
    </row>
    <row r="17" spans="1:51" ht="15" customHeight="1" thickBot="1">
      <c r="A17" s="141"/>
      <c r="B17" s="115"/>
      <c r="C17" s="67"/>
      <c r="D17" s="153" t="s">
        <v>41</v>
      </c>
      <c r="E17" s="68">
        <f>IF(ISERROR(VLOOKUP($D17,'START LİSTE'!$B$6:$H$1027,2,0)),"",VLOOKUP($D17,'START LİSTE'!$B$6:$H$1027,2,0))</f>
        <v>0</v>
      </c>
      <c r="F17" s="69">
        <f>IF(ISERROR(VLOOKUP($D17,'START LİSTE'!$B$6:$H$1027,4,0)),"",VLOOKUP($D17,'START LİSTE'!$B$6:$H$1027,4,0))</f>
        <v>0</v>
      </c>
      <c r="G17" s="85">
        <f>IF(ISERROR(VLOOKUP($D17,'YARIŞMA SONUÇ'!$B$6:$H$1140,6,0)),"",VLOOKUP($D17,'YARIŞMA SONUÇ'!$B$6:$H$1140,6,0))</f>
      </c>
      <c r="H17" s="85" t="str">
        <f>IF(ISERROR(SMALL(G14:G17,4)),"-",SMALL(G14:G17,4))</f>
        <v>-</v>
      </c>
      <c r="AY17" s="33">
        <v>1015</v>
      </c>
    </row>
    <row r="18" spans="1:51" ht="15" customHeight="1">
      <c r="A18" s="140"/>
      <c r="B18" s="113"/>
      <c r="C18" s="63"/>
      <c r="D18" s="152">
        <v>46</v>
      </c>
      <c r="E18" s="64" t="str">
        <f>IF(ISERROR(VLOOKUP($D18,'START LİSTE'!$B$6:$H$1027,2,0)),"",VLOOKUP($D18,'START LİSTE'!$B$6:$H$1027,2,0))</f>
        <v>KADRİYE ÇARIKDİKEN</v>
      </c>
      <c r="F18" s="65" t="str">
        <f>IF(ISERROR(VLOOKUP($D18,'START LİSTE'!$B$6:$H$1027,4,0)),"",VLOOKUP($D18,'START LİSTE'!$B$6:$H$1027,4,0))</f>
        <v>T</v>
      </c>
      <c r="G18" s="86">
        <f>IF(ISERROR(VLOOKUP($D18,'YARIŞMA SONUÇ'!$B$6:$H$1140,6,0)),"",VLOOKUP($D18,'YARIŞMA SONUÇ'!$B$6:$H$1140,6,0))</f>
        <v>0.02289351851851852</v>
      </c>
      <c r="H18" s="86">
        <f>IF(ISERROR(SMALL(G18:G21,1)),"-",SMALL(G18:G21,1))</f>
        <v>0.019780092592592592</v>
      </c>
      <c r="AY18" s="33">
        <v>1018</v>
      </c>
    </row>
    <row r="19" spans="1:51" ht="15" customHeight="1">
      <c r="A19" s="141"/>
      <c r="B19" s="114"/>
      <c r="C19" s="67"/>
      <c r="D19" s="150">
        <v>47</v>
      </c>
      <c r="E19" s="68" t="str">
        <f>IF(ISERROR(VLOOKUP($D19,'START LİSTE'!$B$6:$H$1027,2,0)),"",VLOOKUP($D19,'START LİSTE'!$B$6:$H$1027,2,0))</f>
        <v>AYŞE SENA ŞAFAK</v>
      </c>
      <c r="F19" s="69" t="str">
        <f>IF(ISERROR(VLOOKUP($D19,'START LİSTE'!$B$6:$H$1027,4,0)),"",VLOOKUP($D19,'START LİSTE'!$B$6:$H$1027,4,0))</f>
        <v>T</v>
      </c>
      <c r="G19" s="85">
        <f>IF(ISERROR(VLOOKUP($D19,'YARIŞMA SONUÇ'!$B$6:$H$1140,6,0)),"",VLOOKUP($D19,'YARIŞMA SONUÇ'!$B$6:$H$1140,6,0))</f>
        <v>0.019780092592592592</v>
      </c>
      <c r="H19" s="85">
        <f>IF(ISERROR(SMALL(G18:G21,2)),"-",SMALL(G18:G21,2))</f>
        <v>0.02289351851851852</v>
      </c>
      <c r="AY19" s="33">
        <v>1019</v>
      </c>
    </row>
    <row r="20" spans="1:51" ht="15" customHeight="1">
      <c r="A20" s="141">
        <f>IF(AND(C20&lt;&gt;"",B20&lt;&gt;"DQ"),COUNT(B$6:B$125)-(RANK(B20,B$6:B$125)+COUNTIF(B$6:B20,B20))+2,IF(D18&lt;&gt;"",AY20,""))</f>
        <v>3</v>
      </c>
      <c r="B20" s="114">
        <f>IF(D18="","",IF(OR(H18="-:DNF:DNS:DQ",H19="-",H20="-",H20="DQ",H20="DNF",H20="DNS"),"DQ",SUM(H18,H19,H20)))</f>
        <v>0.06557870370370371</v>
      </c>
      <c r="C20" s="67" t="str">
        <f>IF(ISERROR(VLOOKUP(D18,'START LİSTE'!$B$6:$H$1027,3,0)),"",VLOOKUP(D18,'START LİSTE'!$B$6:$H$1027,3,0))</f>
        <v>BALIKESİR AYVALIK ATLETİZM SK.</v>
      </c>
      <c r="D20" s="150">
        <v>48</v>
      </c>
      <c r="E20" s="68" t="str">
        <f>IF(ISERROR(VLOOKUP($D20,'START LİSTE'!$B$6:$H$1027,2,0)),"",VLOOKUP($D20,'START LİSTE'!$B$6:$H$1027,2,0))</f>
        <v>GÜLİSTAN ERYILMAZ</v>
      </c>
      <c r="F20" s="69" t="str">
        <f>IF(ISERROR(VLOOKUP($D20,'START LİSTE'!$B$6:$H$1027,4,0)),"",VLOOKUP($D20,'START LİSTE'!$B$6:$H$1027,4,0))</f>
        <v>T</v>
      </c>
      <c r="G20" s="85">
        <f>IF(ISERROR(VLOOKUP($D20,'YARIŞMA SONUÇ'!$B$6:$H$1140,6,0)),"",VLOOKUP($D20,'YARIŞMA SONUÇ'!$B$6:$H$1140,6,0))</f>
        <v>0.02290509259259259</v>
      </c>
      <c r="H20" s="85">
        <f>IF(ISERROR(SMALL(G18:G21,3)),"-",SMALL(G18:G21,3))</f>
        <v>0.02290509259259259</v>
      </c>
      <c r="AY20" s="33">
        <v>1020</v>
      </c>
    </row>
    <row r="21" spans="1:51" ht="15" customHeight="1" thickBot="1">
      <c r="A21" s="141"/>
      <c r="B21" s="115"/>
      <c r="C21" s="67"/>
      <c r="D21" s="151">
        <v>49</v>
      </c>
      <c r="E21" s="68" t="str">
        <f>IF(ISERROR(VLOOKUP($D21,'START LİSTE'!$B$6:$H$1027,2,0)),"",VLOOKUP($D21,'START LİSTE'!$B$6:$H$1027,2,0))</f>
        <v>EMİNE KORKMAZ</v>
      </c>
      <c r="F21" s="69" t="str">
        <f>IF(ISERROR(VLOOKUP($D21,'START LİSTE'!$B$6:$H$1027,4,0)),"",VLOOKUP($D21,'START LİSTE'!$B$6:$H$1027,4,0))</f>
        <v>T</v>
      </c>
      <c r="G21" s="85">
        <f>IF(ISERROR(VLOOKUP($D21,'YARIŞMA SONUÇ'!$B$6:$H$1140,6,0)),"",VLOOKUP($D21,'YARIŞMA SONUÇ'!$B$6:$H$1140,6,0))</f>
        <v>0.02440972222222222</v>
      </c>
      <c r="H21" s="85">
        <f>IF(ISERROR(SMALL(G18:G21,4)),"-",SMALL(G18:G21,4))</f>
        <v>0.02440972222222222</v>
      </c>
      <c r="AY21" s="33">
        <v>1021</v>
      </c>
    </row>
    <row r="22" spans="1:51" ht="15" customHeight="1">
      <c r="A22" s="140"/>
      <c r="B22" s="113"/>
      <c r="C22" s="63"/>
      <c r="D22" s="152">
        <v>50</v>
      </c>
      <c r="E22" s="64" t="str">
        <f>IF(ISERROR(VLOOKUP($D22,'START LİSTE'!$B$6:$H$1027,2,0)),"",VLOOKUP($D22,'START LİSTE'!$B$6:$H$1027,2,0))</f>
        <v>YETER ARSLAN</v>
      </c>
      <c r="F22" s="65" t="str">
        <f>IF(ISERROR(VLOOKUP($D22,'START LİSTE'!$B$6:$H$1027,4,0)),"",VLOOKUP($D22,'START LİSTE'!$B$6:$H$1027,4,0))</f>
        <v>T</v>
      </c>
      <c r="G22" s="86">
        <f>IF(ISERROR(VLOOKUP($D22,'YARIŞMA SONUÇ'!$B$6:$H$1140,6,0)),"",VLOOKUP($D22,'YARIŞMA SONUÇ'!$B$6:$H$1140,6,0))</f>
        <v>0.017569444444444447</v>
      </c>
      <c r="H22" s="86">
        <f>IF(ISERROR(SMALL(G22:G25,1)),"-",SMALL(G22:G25,1))</f>
        <v>0.017569444444444447</v>
      </c>
      <c r="AY22" s="33">
        <v>1024</v>
      </c>
    </row>
    <row r="23" spans="1:51" ht="15" customHeight="1">
      <c r="A23" s="141"/>
      <c r="B23" s="114"/>
      <c r="C23" s="67"/>
      <c r="D23" s="150">
        <v>51</v>
      </c>
      <c r="E23" s="68" t="str">
        <f>IF(ISERROR(VLOOKUP($D23,'START LİSTE'!$B$6:$H$1027,2,0)),"",VLOOKUP($D23,'START LİSTE'!$B$6:$H$1027,2,0))</f>
        <v>AYŞE TEKDAL</v>
      </c>
      <c r="F23" s="69" t="str">
        <f>IF(ISERROR(VLOOKUP($D23,'START LİSTE'!$B$6:$H$1027,4,0)),"",VLOOKUP($D23,'START LİSTE'!$B$6:$H$1027,4,0))</f>
        <v>T</v>
      </c>
      <c r="G23" s="85">
        <f>IF(ISERROR(VLOOKUP($D23,'YARIŞMA SONUÇ'!$B$6:$H$1140,6,0)),"",VLOOKUP($D23,'YARIŞMA SONUÇ'!$B$6:$H$1140,6,0))</f>
        <v>0.017708333333333333</v>
      </c>
      <c r="H23" s="85">
        <f>IF(ISERROR(SMALL(G22:G25,2)),"-",SMALL(G22:G25,2))</f>
        <v>0.017708333333333333</v>
      </c>
      <c r="AY23" s="33">
        <v>1025</v>
      </c>
    </row>
    <row r="24" spans="1:51" ht="15" customHeight="1">
      <c r="A24" s="141">
        <f>IF(AND(C24&lt;&gt;"",B24&lt;&gt;"DQ"),COUNT(B$6:B$125)-(RANK(B24,B$6:B$125)+COUNTIF(B$6:B24,B24))+2,IF(D22&lt;&gt;"",AY24,""))</f>
        <v>1</v>
      </c>
      <c r="B24" s="114">
        <f>IF(D22="","",IF(OR(H22="-:DNF:DNS:DQ",H23="-",H24="-",H24="DQ",H24="DNF",H24="DNS"),"DQ",SUM(H22,H23,H24)))</f>
        <v>0.05576388888888889</v>
      </c>
      <c r="C24" s="67" t="str">
        <f>IF(ISERROR(VLOOKUP(D22,'START LİSTE'!$B$6:$H$1027,3,0)),"",VLOOKUP(D22,'START LİSTE'!$B$6:$H$1027,3,0))</f>
        <v>DİYARBAKIR KAYAPINAR BLD.SP.</v>
      </c>
      <c r="D24" s="150">
        <v>52</v>
      </c>
      <c r="E24" s="68" t="str">
        <f>IF(ISERROR(VLOOKUP($D24,'START LİSTE'!$B$6:$H$1027,2,0)),"",VLOOKUP($D24,'START LİSTE'!$B$6:$H$1027,2,0))</f>
        <v>ZEHRA TUNÇ</v>
      </c>
      <c r="F24" s="69" t="str">
        <f>IF(ISERROR(VLOOKUP($D24,'START LİSTE'!$B$6:$H$1027,4,0)),"",VLOOKUP($D24,'START LİSTE'!$B$6:$H$1027,4,0))</f>
        <v>T</v>
      </c>
      <c r="G24" s="85">
        <f>IF(ISERROR(VLOOKUP($D24,'YARIŞMA SONUÇ'!$B$6:$H$1140,6,0)),"",VLOOKUP($D24,'YARIŞMA SONUÇ'!$B$6:$H$1140,6,0))</f>
        <v>0.02048611111111111</v>
      </c>
      <c r="H24" s="85">
        <f>IF(ISERROR(SMALL(G22:G25,3)),"-",SMALL(G22:G25,3))</f>
        <v>0.02048611111111111</v>
      </c>
      <c r="AY24" s="33">
        <v>1026</v>
      </c>
    </row>
    <row r="25" spans="1:51" ht="15" customHeight="1" thickBot="1">
      <c r="A25" s="141"/>
      <c r="B25" s="115"/>
      <c r="C25" s="67"/>
      <c r="D25" s="151">
        <v>53</v>
      </c>
      <c r="E25" s="68" t="str">
        <f>IF(ISERROR(VLOOKUP($D25,'START LİSTE'!$B$6:$H$1027,2,0)),"",VLOOKUP($D25,'START LİSTE'!$B$6:$H$1027,2,0))</f>
        <v>MERYEM BEKMEZ</v>
      </c>
      <c r="F25" s="69" t="str">
        <f>IF(ISERROR(VLOOKUP($D25,'START LİSTE'!$B$6:$H$1027,4,0)),"",VLOOKUP($D25,'START LİSTE'!$B$6:$H$1027,4,0))</f>
        <v>T</v>
      </c>
      <c r="G25" s="85">
        <f>IF(ISERROR(VLOOKUP($D25,'YARIŞMA SONUÇ'!$B$6:$H$1140,6,0)),"",VLOOKUP($D25,'YARIŞMA SONUÇ'!$B$6:$H$1140,6,0))</f>
        <v>0.021678240740740738</v>
      </c>
      <c r="H25" s="85">
        <f>IF(ISERROR(SMALL(G22:G25,4)),"-",SMALL(G22:G25,4))</f>
        <v>0.021678240740740738</v>
      </c>
      <c r="AY25" s="33">
        <v>1027</v>
      </c>
    </row>
    <row r="26" spans="1:51" ht="15" customHeight="1">
      <c r="A26" s="140"/>
      <c r="B26" s="113"/>
      <c r="C26" s="63"/>
      <c r="D26" s="152">
        <v>54</v>
      </c>
      <c r="E26" s="64" t="str">
        <f>IF(ISERROR(VLOOKUP($D26,'START LİSTE'!$B$6:$H$1027,2,0)),"",VLOOKUP($D26,'START LİSTE'!$B$6:$H$1027,2,0))</f>
        <v>MERAL KURT</v>
      </c>
      <c r="F26" s="65" t="str">
        <f>IF(ISERROR(VLOOKUP($D26,'START LİSTE'!$B$6:$H$1027,4,0)),"",VLOOKUP($D26,'START LİSTE'!$B$6:$H$1027,4,0))</f>
        <v>T</v>
      </c>
      <c r="G26" s="86">
        <f>IF(ISERROR(VLOOKUP($D26,'YARIŞMA SONUÇ'!$B$6:$H$1140,6,0)),"",VLOOKUP($D26,'YARIŞMA SONUÇ'!$B$6:$H$1140,6,0))</f>
        <v>0.02028935185185185</v>
      </c>
      <c r="H26" s="86">
        <f>IF(ISERROR(SMALL(G26:G29,1)),"-",SMALL(G26:G29,1))</f>
        <v>0.02028935185185185</v>
      </c>
      <c r="AY26" s="33">
        <v>1030</v>
      </c>
    </row>
    <row r="27" spans="1:51" ht="15" customHeight="1">
      <c r="A27" s="141"/>
      <c r="B27" s="114"/>
      <c r="C27" s="67"/>
      <c r="D27" s="150">
        <v>55</v>
      </c>
      <c r="E27" s="68" t="str">
        <f>IF(ISERROR(VLOOKUP($D27,'START LİSTE'!$B$6:$H$1027,2,0)),"",VLOOKUP($D27,'START LİSTE'!$B$6:$H$1027,2,0))</f>
        <v>SARA AKKOYUN</v>
      </c>
      <c r="F27" s="69" t="str">
        <f>IF(ISERROR(VLOOKUP($D27,'START LİSTE'!$B$6:$H$1027,4,0)),"",VLOOKUP($D27,'START LİSTE'!$B$6:$H$1027,4,0))</f>
        <v>T</v>
      </c>
      <c r="G27" s="85">
        <f>IF(ISERROR(VLOOKUP($D27,'YARIŞMA SONUÇ'!$B$6:$H$1140,6,0)),"",VLOOKUP($D27,'YARIŞMA SONUÇ'!$B$6:$H$1140,6,0))</f>
        <v>0.025879629629629627</v>
      </c>
      <c r="H27" s="85">
        <f>IF(ISERROR(SMALL(G26:G29,2)),"-",SMALL(G26:G29,2))</f>
        <v>0.02539351851851852</v>
      </c>
      <c r="AY27" s="33">
        <v>1031</v>
      </c>
    </row>
    <row r="28" spans="1:51" ht="15" customHeight="1">
      <c r="A28" s="141">
        <f>IF(AND(C28&lt;&gt;"",B28&lt;&gt;"DQ"),COUNT(B$6:B$125)-(RANK(B28,B$6:B$125)+COUNTIF(B$6:B28,B28))+2,IF(D26&lt;&gt;"",AY28,""))</f>
        <v>5</v>
      </c>
      <c r="B28" s="114">
        <f>IF(D26="","",IF(OR(H26="-:DNF:DNS:DQ",H27="-",H28="-",H28="DQ",H28="DNF",H28="DNS"),"DQ",SUM(H26,H27,H28)))</f>
        <v>0.0715625</v>
      </c>
      <c r="C28" s="67" t="str">
        <f>IF(ISERROR(VLOOKUP(D26,'START LİSTE'!$B$6:$H$1027,3,0)),"",VLOOKUP(D26,'START LİSTE'!$B$6:$H$1027,3,0))</f>
        <v>DİYARBAKIR ATLETİZM</v>
      </c>
      <c r="D28" s="150">
        <v>56</v>
      </c>
      <c r="E28" s="68" t="str">
        <f>IF(ISERROR(VLOOKUP($D28,'START LİSTE'!$B$6:$H$1027,2,0)),"",VLOOKUP($D28,'START LİSTE'!$B$6:$H$1027,2,0))</f>
        <v>GÜLSÜM GÜLTEN KUZU</v>
      </c>
      <c r="F28" s="69" t="str">
        <f>IF(ISERROR(VLOOKUP($D28,'START LİSTE'!$B$6:$H$1027,4,0)),"",VLOOKUP($D28,'START LİSTE'!$B$6:$H$1027,4,0))</f>
        <v>T</v>
      </c>
      <c r="G28" s="85">
        <f>IF(ISERROR(VLOOKUP($D28,'YARIŞMA SONUÇ'!$B$6:$H$1140,6,0)),"",VLOOKUP($D28,'YARIŞMA SONUÇ'!$B$6:$H$1140,6,0))</f>
        <v>0.02539351851851852</v>
      </c>
      <c r="H28" s="85">
        <f>IF(ISERROR(SMALL(G26:G29,3)),"-",SMALL(G26:G29,3))</f>
        <v>0.025879629629629627</v>
      </c>
      <c r="AY28" s="33">
        <v>1032</v>
      </c>
    </row>
    <row r="29" spans="1:51" ht="15" customHeight="1" thickBot="1">
      <c r="A29" s="141"/>
      <c r="B29" s="115"/>
      <c r="C29" s="67"/>
      <c r="D29" s="151">
        <v>57</v>
      </c>
      <c r="E29" s="68" t="str">
        <f>IF(ISERROR(VLOOKUP($D29,'START LİSTE'!$B$6:$H$1027,2,0)),"",VLOOKUP($D29,'START LİSTE'!$B$6:$H$1027,2,0))</f>
        <v>AZİZE KAYA</v>
      </c>
      <c r="F29" s="69" t="str">
        <f>IF(ISERROR(VLOOKUP($D29,'START LİSTE'!$B$6:$H$1027,4,0)),"",VLOOKUP($D29,'START LİSTE'!$B$6:$H$1027,4,0))</f>
        <v>T</v>
      </c>
      <c r="G29" s="85" t="str">
        <f>IF(ISERROR(VLOOKUP($D29,'YARIŞMA SONUÇ'!$B$6:$H$1140,6,0)),"",VLOOKUP($D29,'YARIŞMA SONUÇ'!$B$6:$H$1140,6,0))</f>
        <v>DNS</v>
      </c>
      <c r="H29" s="85" t="str">
        <f>IF(ISERROR(SMALL(G26:G29,4)),"-",SMALL(G26:G29,4))</f>
        <v>-</v>
      </c>
      <c r="AY29" s="33">
        <v>1033</v>
      </c>
    </row>
    <row r="30" spans="1:51" ht="15" customHeight="1">
      <c r="A30" s="140"/>
      <c r="B30" s="113"/>
      <c r="C30" s="63"/>
      <c r="D30" s="124"/>
      <c r="E30" s="64">
        <f>IF(ISERROR(VLOOKUP($D30,'START LİSTE'!$B$6:$H$1027,2,0)),"",VLOOKUP($D30,'START LİSTE'!$B$6:$H$1027,2,0))</f>
      </c>
      <c r="F30" s="65">
        <f>IF(ISERROR(VLOOKUP($D30,'START LİSTE'!$B$6:$H$1027,4,0)),"",VLOOKUP($D30,'START LİSTE'!$B$6:$H$1027,4,0))</f>
      </c>
      <c r="G30" s="86">
        <f>IF(ISERROR(VLOOKUP($D30,'YARIŞMA SONUÇ'!$B$6:$H$1140,6,0)),"",VLOOKUP($D30,'YARIŞMA SONUÇ'!$B$6:$H$1140,6,0))</f>
      </c>
      <c r="H30" s="86" t="str">
        <f>IF(ISERROR(SMALL(G30:G33,1)),"-",SMALL(G30:G33,1))</f>
        <v>-</v>
      </c>
      <c r="AY30" s="33">
        <v>1036</v>
      </c>
    </row>
    <row r="31" spans="1:51" ht="15" customHeight="1">
      <c r="A31" s="141"/>
      <c r="B31" s="114"/>
      <c r="C31" s="67"/>
      <c r="D31" s="125"/>
      <c r="E31" s="68">
        <f>IF(ISERROR(VLOOKUP($D31,'START LİSTE'!$B$6:$H$1027,2,0)),"",VLOOKUP($D31,'START LİSTE'!$B$6:$H$1027,2,0))</f>
      </c>
      <c r="F31" s="69">
        <f>IF(ISERROR(VLOOKUP($D31,'START LİSTE'!$B$6:$H$1027,4,0)),"",VLOOKUP($D31,'START LİSTE'!$B$6:$H$1027,4,0))</f>
      </c>
      <c r="G31" s="85">
        <f>IF(ISERROR(VLOOKUP($D31,'YARIŞMA SONUÇ'!$B$6:$H$1140,6,0)),"",VLOOKUP($D31,'YARIŞMA SONUÇ'!$B$6:$H$1140,6,0))</f>
      </c>
      <c r="H31" s="85" t="str">
        <f>IF(ISERROR(SMALL(G30:G33,2)),"-",SMALL(G30:G33,2))</f>
        <v>-</v>
      </c>
      <c r="AY31" s="33">
        <v>1037</v>
      </c>
    </row>
    <row r="32" spans="1:51" ht="15" customHeight="1">
      <c r="A32" s="141">
        <f>IF(AND(C32&lt;&gt;"",B32&lt;&gt;"DQ"),COUNT(B$6:B$125)-(RANK(B32,B$6:B$125)+COUNTIF(B$6:B32,B32))+2,IF(D30&lt;&gt;"",AY32,""))</f>
      </c>
      <c r="B32" s="114">
        <f>IF(D30="","",IF(OR(H30="-:DNF:DNS:DQ",H31="-",H32="-",H32="DQ",H32="DNF",H32="DNS"),"DQ",SUM(H30,H31,H32)))</f>
      </c>
      <c r="C32" s="67">
        <f>IF(ISERROR(VLOOKUP(D30,'START LİSTE'!$B$6:$H$1027,3,0)),"",VLOOKUP(D30,'START LİSTE'!$B$6:$H$1027,3,0))</f>
      </c>
      <c r="D32" s="125"/>
      <c r="E32" s="68">
        <f>IF(ISERROR(VLOOKUP($D32,'START LİSTE'!$B$6:$H$1027,2,0)),"",VLOOKUP($D32,'START LİSTE'!$B$6:$H$1027,2,0))</f>
      </c>
      <c r="F32" s="69">
        <f>IF(ISERROR(VLOOKUP($D32,'START LİSTE'!$B$6:$H$1027,4,0)),"",VLOOKUP($D32,'START LİSTE'!$B$6:$H$1027,4,0))</f>
      </c>
      <c r="G32" s="85">
        <f>IF(ISERROR(VLOOKUP($D32,'YARIŞMA SONUÇ'!$B$6:$H$1140,6,0)),"",VLOOKUP($D32,'YARIŞMA SONUÇ'!$B$6:$H$1140,6,0))</f>
      </c>
      <c r="H32" s="85" t="str">
        <f>IF(ISERROR(SMALL(G30:G33,3)),"-",SMALL(G30:G33,3))</f>
        <v>-</v>
      </c>
      <c r="AY32" s="33">
        <v>1038</v>
      </c>
    </row>
    <row r="33" spans="1:51" ht="15" customHeight="1">
      <c r="A33" s="141"/>
      <c r="B33" s="115"/>
      <c r="C33" s="67"/>
      <c r="D33" s="125"/>
      <c r="E33" s="68">
        <f>IF(ISERROR(VLOOKUP($D33,'START LİSTE'!$B$6:$H$1027,2,0)),"",VLOOKUP($D33,'START LİSTE'!$B$6:$H$1027,2,0))</f>
      </c>
      <c r="F33" s="69">
        <f>IF(ISERROR(VLOOKUP($D33,'START LİSTE'!$B$6:$H$1027,4,0)),"",VLOOKUP($D33,'START LİSTE'!$B$6:$H$1027,4,0))</f>
      </c>
      <c r="G33" s="85">
        <f>IF(ISERROR(VLOOKUP($D33,'YARIŞMA SONUÇ'!$B$6:$H$1140,6,0)),"",VLOOKUP($D33,'YARIŞMA SONUÇ'!$B$6:$H$1140,6,0))</f>
      </c>
      <c r="H33" s="85" t="str">
        <f>IF(ISERROR(SMALL(G30:G33,4)),"-",SMALL(G30:G33,4))</f>
        <v>-</v>
      </c>
      <c r="AY33" s="33">
        <v>1039</v>
      </c>
    </row>
    <row r="34" spans="1:51" ht="15" customHeight="1">
      <c r="A34" s="140"/>
      <c r="B34" s="113"/>
      <c r="C34" s="63"/>
      <c r="D34" s="124"/>
      <c r="E34" s="64">
        <f>IF(ISERROR(VLOOKUP($D34,'START LİSTE'!$B$6:$H$1027,2,0)),"",VLOOKUP($D34,'START LİSTE'!$B$6:$H$1027,2,0))</f>
      </c>
      <c r="F34" s="65">
        <f>IF(ISERROR(VLOOKUP($D34,'START LİSTE'!$B$6:$H$1027,4,0)),"",VLOOKUP($D34,'START LİSTE'!$B$6:$H$1027,4,0))</f>
      </c>
      <c r="G34" s="86">
        <f>IF(ISERROR(VLOOKUP($D34,'YARIŞMA SONUÇ'!$B$6:$H$1140,6,0)),"",VLOOKUP($D34,'YARIŞMA SONUÇ'!$B$6:$H$1140,6,0))</f>
      </c>
      <c r="H34" s="86" t="str">
        <f>IF(ISERROR(SMALL(G34:G37,1)),"-",SMALL(G34:G37,1))</f>
        <v>-</v>
      </c>
      <c r="AY34" s="33">
        <v>1042</v>
      </c>
    </row>
    <row r="35" spans="1:51" ht="15" customHeight="1">
      <c r="A35" s="141"/>
      <c r="B35" s="114"/>
      <c r="C35" s="67"/>
      <c r="D35" s="125"/>
      <c r="E35" s="68">
        <f>IF(ISERROR(VLOOKUP($D35,'START LİSTE'!$B$6:$H$1027,2,0)),"",VLOOKUP($D35,'START LİSTE'!$B$6:$H$1027,2,0))</f>
      </c>
      <c r="F35" s="69">
        <f>IF(ISERROR(VLOOKUP($D35,'START LİSTE'!$B$6:$H$1027,4,0)),"",VLOOKUP($D35,'START LİSTE'!$B$6:$H$1027,4,0))</f>
      </c>
      <c r="G35" s="85">
        <f>IF(ISERROR(VLOOKUP($D35,'YARIŞMA SONUÇ'!$B$6:$H$1140,6,0)),"",VLOOKUP($D35,'YARIŞMA SONUÇ'!$B$6:$H$1140,6,0))</f>
      </c>
      <c r="H35" s="85" t="str">
        <f>IF(ISERROR(SMALL(G34:G37,2)),"-",SMALL(G34:G37,2))</f>
        <v>-</v>
      </c>
      <c r="AY35" s="33">
        <v>1043</v>
      </c>
    </row>
    <row r="36" spans="1:51" ht="15" customHeight="1">
      <c r="A36" s="141">
        <f>IF(AND(C36&lt;&gt;"",B36&lt;&gt;"DQ"),COUNT(B$6:B$125)-(RANK(B36,B$6:B$125)+COUNTIF(B$6:B36,B36))+2,IF(D34&lt;&gt;"",AY36,""))</f>
      </c>
      <c r="B36" s="114">
        <f>IF(D34="","",IF(OR(H34="-:DNF:DNS:DQ",H35="-",H36="-",H36="DQ",H36="DNF",H36="DNS"),"DQ",SUM(H34,H35,H36)))</f>
      </c>
      <c r="C36" s="67">
        <f>IF(ISERROR(VLOOKUP(D34,'START LİSTE'!$B$6:$H$1027,3,0)),"",VLOOKUP(D34,'START LİSTE'!$B$6:$H$1027,3,0))</f>
      </c>
      <c r="D36" s="125"/>
      <c r="E36" s="68">
        <f>IF(ISERROR(VLOOKUP($D36,'START LİSTE'!$B$6:$H$1027,2,0)),"",VLOOKUP($D36,'START LİSTE'!$B$6:$H$1027,2,0))</f>
      </c>
      <c r="F36" s="69">
        <f>IF(ISERROR(VLOOKUP($D36,'START LİSTE'!$B$6:$H$1027,4,0)),"",VLOOKUP($D36,'START LİSTE'!$B$6:$H$1027,4,0))</f>
      </c>
      <c r="G36" s="85">
        <f>IF(ISERROR(VLOOKUP($D36,'YARIŞMA SONUÇ'!$B$6:$H$1140,6,0)),"",VLOOKUP($D36,'YARIŞMA SONUÇ'!$B$6:$H$1140,6,0))</f>
      </c>
      <c r="H36" s="85" t="str">
        <f>IF(ISERROR(SMALL(G34:G37,3)),"-",SMALL(G34:G37,3))</f>
        <v>-</v>
      </c>
      <c r="AY36" s="33">
        <v>1044</v>
      </c>
    </row>
    <row r="37" spans="1:51" ht="15" customHeight="1">
      <c r="A37" s="141"/>
      <c r="B37" s="115"/>
      <c r="C37" s="67"/>
      <c r="D37" s="125"/>
      <c r="E37" s="68">
        <f>IF(ISERROR(VLOOKUP($D37,'START LİSTE'!$B$6:$H$1027,2,0)),"",VLOOKUP($D37,'START LİSTE'!$B$6:$H$1027,2,0))</f>
      </c>
      <c r="F37" s="69">
        <f>IF(ISERROR(VLOOKUP($D37,'START LİSTE'!$B$6:$H$1027,4,0)),"",VLOOKUP($D37,'START LİSTE'!$B$6:$H$1027,4,0))</f>
      </c>
      <c r="G37" s="85">
        <f>IF(ISERROR(VLOOKUP($D37,'YARIŞMA SONUÇ'!$B$6:$H$1140,6,0)),"",VLOOKUP($D37,'YARIŞMA SONUÇ'!$B$6:$H$1140,6,0))</f>
      </c>
      <c r="H37" s="85" t="str">
        <f>IF(ISERROR(SMALL(G34:G37,4)),"-",SMALL(G34:G37,4))</f>
        <v>-</v>
      </c>
      <c r="AY37" s="33">
        <v>1045</v>
      </c>
    </row>
    <row r="38" spans="1:51" ht="15" customHeight="1">
      <c r="A38" s="140"/>
      <c r="B38" s="113"/>
      <c r="C38" s="63"/>
      <c r="D38" s="124"/>
      <c r="E38" s="64">
        <f>IF(ISERROR(VLOOKUP($D38,'START LİSTE'!$B$6:$H$1027,2,0)),"",VLOOKUP($D38,'START LİSTE'!$B$6:$H$1027,2,0))</f>
      </c>
      <c r="F38" s="65">
        <f>IF(ISERROR(VLOOKUP($D38,'START LİSTE'!$B$6:$H$1027,4,0)),"",VLOOKUP($D38,'START LİSTE'!$B$6:$H$1027,4,0))</f>
      </c>
      <c r="G38" s="86">
        <f>IF(ISERROR(VLOOKUP($D38,'YARIŞMA SONUÇ'!$B$6:$H$1140,6,0)),"",VLOOKUP($D38,'YARIŞMA SONUÇ'!$B$6:$H$1140,6,0))</f>
      </c>
      <c r="H38" s="86" t="str">
        <f>IF(ISERROR(SMALL(G38:G41,1)),"-",SMALL(G38:G41,1))</f>
        <v>-</v>
      </c>
      <c r="AY38" s="33">
        <v>1048</v>
      </c>
    </row>
    <row r="39" spans="1:51" ht="15" customHeight="1">
      <c r="A39" s="141"/>
      <c r="B39" s="114"/>
      <c r="C39" s="67"/>
      <c r="D39" s="125"/>
      <c r="E39" s="68">
        <f>IF(ISERROR(VLOOKUP($D39,'START LİSTE'!$B$6:$H$1027,2,0)),"",VLOOKUP($D39,'START LİSTE'!$B$6:$H$1027,2,0))</f>
      </c>
      <c r="F39" s="69">
        <f>IF(ISERROR(VLOOKUP($D39,'START LİSTE'!$B$6:$H$1027,4,0)),"",VLOOKUP($D39,'START LİSTE'!$B$6:$H$1027,4,0))</f>
      </c>
      <c r="G39" s="85">
        <f>IF(ISERROR(VLOOKUP($D39,'YARIŞMA SONUÇ'!$B$6:$H$1140,6,0)),"",VLOOKUP($D39,'YARIŞMA SONUÇ'!$B$6:$H$1140,6,0))</f>
      </c>
      <c r="H39" s="85" t="str">
        <f>IF(ISERROR(SMALL(G38:G41,2)),"-",SMALL(G38:G41,2))</f>
        <v>-</v>
      </c>
      <c r="AY39" s="33">
        <v>1049</v>
      </c>
    </row>
    <row r="40" spans="1:51" ht="15" customHeight="1">
      <c r="A40" s="141">
        <f>IF(AND(C40&lt;&gt;"",B40&lt;&gt;"DQ"),COUNT(B$6:B$125)-(RANK(B40,B$6:B$125)+COUNTIF(B$6:B40,B40))+2,IF(D38&lt;&gt;"",AY40,""))</f>
      </c>
      <c r="B40" s="114">
        <f>IF(D38="","",IF(OR(H38="-:DNF:DNS:DQ",H39="-",H40="-",H40="DQ",H40="DNF",H40="DNS"),"DQ",SUM(H38,H39,H40)))</f>
      </c>
      <c r="C40" s="67">
        <f>IF(ISERROR(VLOOKUP(D38,'START LİSTE'!$B$6:$H$1027,3,0)),"",VLOOKUP(D38,'START LİSTE'!$B$6:$H$1027,3,0))</f>
      </c>
      <c r="D40" s="125"/>
      <c r="E40" s="68">
        <f>IF(ISERROR(VLOOKUP($D40,'START LİSTE'!$B$6:$H$1027,2,0)),"",VLOOKUP($D40,'START LİSTE'!$B$6:$H$1027,2,0))</f>
      </c>
      <c r="F40" s="69">
        <f>IF(ISERROR(VLOOKUP($D40,'START LİSTE'!$B$6:$H$1027,4,0)),"",VLOOKUP($D40,'START LİSTE'!$B$6:$H$1027,4,0))</f>
      </c>
      <c r="G40" s="85">
        <f>IF(ISERROR(VLOOKUP($D40,'YARIŞMA SONUÇ'!$B$6:$H$1140,6,0)),"",VLOOKUP($D40,'YARIŞMA SONUÇ'!$B$6:$H$1140,6,0))</f>
      </c>
      <c r="H40" s="85" t="str">
        <f>IF(ISERROR(SMALL(G38:G41,3)),"-",SMALL(G38:G41,3))</f>
        <v>-</v>
      </c>
      <c r="AY40" s="33">
        <v>1050</v>
      </c>
    </row>
    <row r="41" spans="1:51" ht="15" customHeight="1">
      <c r="A41" s="141"/>
      <c r="B41" s="115"/>
      <c r="C41" s="67"/>
      <c r="D41" s="125"/>
      <c r="E41" s="68">
        <f>IF(ISERROR(VLOOKUP($D41,'START LİSTE'!$B$6:$H$1027,2,0)),"",VLOOKUP($D41,'START LİSTE'!$B$6:$H$1027,2,0))</f>
      </c>
      <c r="F41" s="69">
        <f>IF(ISERROR(VLOOKUP($D41,'START LİSTE'!$B$6:$H$1027,4,0)),"",VLOOKUP($D41,'START LİSTE'!$B$6:$H$1027,4,0))</f>
      </c>
      <c r="G41" s="85">
        <f>IF(ISERROR(VLOOKUP($D41,'YARIŞMA SONUÇ'!$B$6:$H$1140,6,0)),"",VLOOKUP($D41,'YARIŞMA SONUÇ'!$B$6:$H$1140,6,0))</f>
      </c>
      <c r="H41" s="85" t="str">
        <f>IF(ISERROR(SMALL(G38:G41,4)),"-",SMALL(G38:G41,4))</f>
        <v>-</v>
      </c>
      <c r="AY41" s="33">
        <v>1051</v>
      </c>
    </row>
    <row r="42" spans="1:51" ht="15" customHeight="1">
      <c r="A42" s="140"/>
      <c r="B42" s="113"/>
      <c r="C42" s="63"/>
      <c r="D42" s="124"/>
      <c r="E42" s="64">
        <f>IF(ISERROR(VLOOKUP($D42,'START LİSTE'!$B$6:$H$1027,2,0)),"",VLOOKUP($D42,'START LİSTE'!$B$6:$H$1027,2,0))</f>
      </c>
      <c r="F42" s="65">
        <f>IF(ISERROR(VLOOKUP($D42,'START LİSTE'!$B$6:$H$1027,4,0)),"",VLOOKUP($D42,'START LİSTE'!$B$6:$H$1027,4,0))</f>
      </c>
      <c r="G42" s="86">
        <f>IF(ISERROR(VLOOKUP($D42,'YARIŞMA SONUÇ'!$B$6:$H$1140,6,0)),"",VLOOKUP($D42,'YARIŞMA SONUÇ'!$B$6:$H$1140,6,0))</f>
      </c>
      <c r="H42" s="86" t="str">
        <f>IF(ISERROR(SMALL(G42:G45,1)),"-",SMALL(G42:G45,1))</f>
        <v>-</v>
      </c>
      <c r="AY42" s="33">
        <v>1054</v>
      </c>
    </row>
    <row r="43" spans="1:51" ht="15" customHeight="1">
      <c r="A43" s="141"/>
      <c r="B43" s="114"/>
      <c r="C43" s="67"/>
      <c r="D43" s="125"/>
      <c r="E43" s="68">
        <f>IF(ISERROR(VLOOKUP($D43,'START LİSTE'!$B$6:$H$1027,2,0)),"",VLOOKUP($D43,'START LİSTE'!$B$6:$H$1027,2,0))</f>
      </c>
      <c r="F43" s="69">
        <f>IF(ISERROR(VLOOKUP($D43,'START LİSTE'!$B$6:$H$1027,4,0)),"",VLOOKUP($D43,'START LİSTE'!$B$6:$H$1027,4,0))</f>
      </c>
      <c r="G43" s="85">
        <f>IF(ISERROR(VLOOKUP($D43,'YARIŞMA SONUÇ'!$B$6:$H$1140,6,0)),"",VLOOKUP($D43,'YARIŞMA SONUÇ'!$B$6:$H$1140,6,0))</f>
      </c>
      <c r="H43" s="85" t="str">
        <f>IF(ISERROR(SMALL(G42:G45,2)),"-",SMALL(G42:G45,2))</f>
        <v>-</v>
      </c>
      <c r="AY43" s="33">
        <v>1055</v>
      </c>
    </row>
    <row r="44" spans="1:51" ht="15" customHeight="1">
      <c r="A44" s="141">
        <f>IF(AND(C44&lt;&gt;"",B44&lt;&gt;"DQ"),COUNT(B$6:B$125)-(RANK(B44,B$6:B$125)+COUNTIF(B$6:B44,B44))+2,IF(D42&lt;&gt;"",AY44,""))</f>
      </c>
      <c r="B44" s="114">
        <f>IF(D42="","",IF(OR(H42="-:DNF:DNS:DQ",H43="-",H44="-",H44="DQ",H44="DNF",H44="DNS"),"DQ",SUM(H42,H43,H44)))</f>
      </c>
      <c r="C44" s="67">
        <f>IF(ISERROR(VLOOKUP(D42,'START LİSTE'!$B$6:$H$1027,3,0)),"",VLOOKUP(D42,'START LİSTE'!$B$6:$H$1027,3,0))</f>
      </c>
      <c r="D44" s="125"/>
      <c r="E44" s="68">
        <f>IF(ISERROR(VLOOKUP($D44,'START LİSTE'!$B$6:$H$1027,2,0)),"",VLOOKUP($D44,'START LİSTE'!$B$6:$H$1027,2,0))</f>
      </c>
      <c r="F44" s="69">
        <f>IF(ISERROR(VLOOKUP($D44,'START LİSTE'!$B$6:$H$1027,4,0)),"",VLOOKUP($D44,'START LİSTE'!$B$6:$H$1027,4,0))</f>
      </c>
      <c r="G44" s="85">
        <f>IF(ISERROR(VLOOKUP($D44,'YARIŞMA SONUÇ'!$B$6:$H$1140,6,0)),"",VLOOKUP($D44,'YARIŞMA SONUÇ'!$B$6:$H$1140,6,0))</f>
      </c>
      <c r="H44" s="85" t="str">
        <f>IF(ISERROR(SMALL(G42:G45,3)),"-",SMALL(G42:G45,3))</f>
        <v>-</v>
      </c>
      <c r="AY44" s="33">
        <v>1056</v>
      </c>
    </row>
    <row r="45" spans="1:51" ht="15" customHeight="1">
      <c r="A45" s="141"/>
      <c r="B45" s="115"/>
      <c r="C45" s="67"/>
      <c r="D45" s="125"/>
      <c r="E45" s="68">
        <f>IF(ISERROR(VLOOKUP($D45,'START LİSTE'!$B$6:$H$1027,2,0)),"",VLOOKUP($D45,'START LİSTE'!$B$6:$H$1027,2,0))</f>
      </c>
      <c r="F45" s="69">
        <f>IF(ISERROR(VLOOKUP($D45,'START LİSTE'!$B$6:$H$1027,4,0)),"",VLOOKUP($D45,'START LİSTE'!$B$6:$H$1027,4,0))</f>
      </c>
      <c r="G45" s="85">
        <f>IF(ISERROR(VLOOKUP($D45,'YARIŞMA SONUÇ'!$B$6:$H$1140,6,0)),"",VLOOKUP($D45,'YARIŞMA SONUÇ'!$B$6:$H$1140,6,0))</f>
      </c>
      <c r="H45" s="85" t="str">
        <f>IF(ISERROR(SMALL(G42:G45,4)),"-",SMALL(G42:G45,4))</f>
        <v>-</v>
      </c>
      <c r="AY45" s="33">
        <v>1057</v>
      </c>
    </row>
    <row r="46" spans="1:51" ht="15" customHeight="1">
      <c r="A46" s="140"/>
      <c r="B46" s="113"/>
      <c r="C46" s="63"/>
      <c r="D46" s="124"/>
      <c r="E46" s="64">
        <f>IF(ISERROR(VLOOKUP($D46,'START LİSTE'!$B$6:$H$1027,2,0)),"",VLOOKUP($D46,'START LİSTE'!$B$6:$H$1027,2,0))</f>
      </c>
      <c r="F46" s="65">
        <f>IF(ISERROR(VLOOKUP($D46,'START LİSTE'!$B$6:$H$1027,4,0)),"",VLOOKUP($D46,'START LİSTE'!$B$6:$H$1027,4,0))</f>
      </c>
      <c r="G46" s="86">
        <f>IF(ISERROR(VLOOKUP($D46,'YARIŞMA SONUÇ'!$B$6:$H$1140,6,0)),"",VLOOKUP($D46,'YARIŞMA SONUÇ'!$B$6:$H$1140,6,0))</f>
      </c>
      <c r="H46" s="86" t="str">
        <f>IF(ISERROR(SMALL(G46:G49,1)),"-",SMALL(G46:G49,1))</f>
        <v>-</v>
      </c>
      <c r="AY46" s="33">
        <v>1060</v>
      </c>
    </row>
    <row r="47" spans="1:51" ht="15" customHeight="1">
      <c r="A47" s="141"/>
      <c r="B47" s="114"/>
      <c r="C47" s="67"/>
      <c r="D47" s="125"/>
      <c r="E47" s="68">
        <f>IF(ISERROR(VLOOKUP($D47,'START LİSTE'!$B$6:$H$1027,2,0)),"",VLOOKUP($D47,'START LİSTE'!$B$6:$H$1027,2,0))</f>
      </c>
      <c r="F47" s="69">
        <f>IF(ISERROR(VLOOKUP($D47,'START LİSTE'!$B$6:$H$1027,4,0)),"",VLOOKUP($D47,'START LİSTE'!$B$6:$H$1027,4,0))</f>
      </c>
      <c r="G47" s="85">
        <f>IF(ISERROR(VLOOKUP($D47,'YARIŞMA SONUÇ'!$B$6:$H$1140,6,0)),"",VLOOKUP($D47,'YARIŞMA SONUÇ'!$B$6:$H$1140,6,0))</f>
      </c>
      <c r="H47" s="85" t="str">
        <f>IF(ISERROR(SMALL(G46:G49,2)),"-",SMALL(G46:G49,2))</f>
        <v>-</v>
      </c>
      <c r="AY47" s="33">
        <v>1061</v>
      </c>
    </row>
    <row r="48" spans="1:51" ht="15" customHeight="1">
      <c r="A48" s="141">
        <f>IF(AND(C48&lt;&gt;"",B48&lt;&gt;"DQ"),COUNT(B$6:B$125)-(RANK(B48,B$6:B$125)+COUNTIF(B$6:B48,B48))+2,IF(D46&lt;&gt;"",AY48,""))</f>
      </c>
      <c r="B48" s="114">
        <f>IF(D46="","",IF(OR(H46="-:DNF:DNS:DQ",H47="-",H48="-",H48="DQ",H48="DNF",H48="DNS"),"DQ",SUM(H46,H47,H48)))</f>
      </c>
      <c r="C48" s="67">
        <f>IF(ISERROR(VLOOKUP(D46,'START LİSTE'!$B$6:$H$1027,3,0)),"",VLOOKUP(D46,'START LİSTE'!$B$6:$H$1027,3,0))</f>
      </c>
      <c r="D48" s="125"/>
      <c r="E48" s="68">
        <f>IF(ISERROR(VLOOKUP($D48,'START LİSTE'!$B$6:$H$1027,2,0)),"",VLOOKUP($D48,'START LİSTE'!$B$6:$H$1027,2,0))</f>
      </c>
      <c r="F48" s="69">
        <f>IF(ISERROR(VLOOKUP($D48,'START LİSTE'!$B$6:$H$1027,4,0)),"",VLOOKUP($D48,'START LİSTE'!$B$6:$H$1027,4,0))</f>
      </c>
      <c r="G48" s="85">
        <f>IF(ISERROR(VLOOKUP($D48,'YARIŞMA SONUÇ'!$B$6:$H$1140,6,0)),"",VLOOKUP($D48,'YARIŞMA SONUÇ'!$B$6:$H$1140,6,0))</f>
      </c>
      <c r="H48" s="85" t="str">
        <f>IF(ISERROR(SMALL(G46:G49,3)),"-",SMALL(G46:G49,3))</f>
        <v>-</v>
      </c>
      <c r="AY48" s="33">
        <v>1062</v>
      </c>
    </row>
    <row r="49" spans="1:51" ht="15" customHeight="1">
      <c r="A49" s="141"/>
      <c r="B49" s="115"/>
      <c r="C49" s="67"/>
      <c r="D49" s="125"/>
      <c r="E49" s="68">
        <f>IF(ISERROR(VLOOKUP($D49,'START LİSTE'!$B$6:$H$1027,2,0)),"",VLOOKUP($D49,'START LİSTE'!$B$6:$H$1027,2,0))</f>
      </c>
      <c r="F49" s="69">
        <f>IF(ISERROR(VLOOKUP($D49,'START LİSTE'!$B$6:$H$1027,4,0)),"",VLOOKUP($D49,'START LİSTE'!$B$6:$H$1027,4,0))</f>
      </c>
      <c r="G49" s="85">
        <f>IF(ISERROR(VLOOKUP($D49,'YARIŞMA SONUÇ'!$B$6:$H$1140,6,0)),"",VLOOKUP($D49,'YARIŞMA SONUÇ'!$B$6:$H$1140,6,0))</f>
      </c>
      <c r="H49" s="85" t="str">
        <f>IF(ISERROR(SMALL(G46:G49,4)),"-",SMALL(G46:G49,4))</f>
        <v>-</v>
      </c>
      <c r="AY49" s="33">
        <v>1063</v>
      </c>
    </row>
    <row r="50" spans="1:51" ht="15" customHeight="1">
      <c r="A50" s="140"/>
      <c r="B50" s="113"/>
      <c r="C50" s="63"/>
      <c r="D50" s="124"/>
      <c r="E50" s="64">
        <f>IF(ISERROR(VLOOKUP($D50,'START LİSTE'!$B$6:$H$1027,2,0)),"",VLOOKUP($D50,'START LİSTE'!$B$6:$H$1027,2,0))</f>
      </c>
      <c r="F50" s="65">
        <f>IF(ISERROR(VLOOKUP($D50,'START LİSTE'!$B$6:$H$1027,4,0)),"",VLOOKUP($D50,'START LİSTE'!$B$6:$H$1027,4,0))</f>
      </c>
      <c r="G50" s="86">
        <f>IF(ISERROR(VLOOKUP($D50,'YARIŞMA SONUÇ'!$B$6:$H$1140,6,0)),"",VLOOKUP($D50,'YARIŞMA SONUÇ'!$B$6:$H$1140,6,0))</f>
      </c>
      <c r="H50" s="86" t="str">
        <f>IF(ISERROR(SMALL(G50:G53,1)),"-",SMALL(G50:G53,1))</f>
        <v>-</v>
      </c>
      <c r="AY50" s="33">
        <v>1066</v>
      </c>
    </row>
    <row r="51" spans="1:51" ht="15" customHeight="1">
      <c r="A51" s="141"/>
      <c r="B51" s="114"/>
      <c r="C51" s="67"/>
      <c r="D51" s="125"/>
      <c r="E51" s="68">
        <f>IF(ISERROR(VLOOKUP($D51,'START LİSTE'!$B$6:$H$1027,2,0)),"",VLOOKUP($D51,'START LİSTE'!$B$6:$H$1027,2,0))</f>
      </c>
      <c r="F51" s="69">
        <f>IF(ISERROR(VLOOKUP($D51,'START LİSTE'!$B$6:$H$1027,4,0)),"",VLOOKUP($D51,'START LİSTE'!$B$6:$H$1027,4,0))</f>
      </c>
      <c r="G51" s="85">
        <f>IF(ISERROR(VLOOKUP($D51,'YARIŞMA SONUÇ'!$B$6:$H$1140,6,0)),"",VLOOKUP($D51,'YARIŞMA SONUÇ'!$B$6:$H$1140,6,0))</f>
      </c>
      <c r="H51" s="85" t="str">
        <f>IF(ISERROR(SMALL(G50:G53,2)),"-",SMALL(G50:G53,2))</f>
        <v>-</v>
      </c>
      <c r="AY51" s="33">
        <v>1067</v>
      </c>
    </row>
    <row r="52" spans="1:51" ht="15" customHeight="1">
      <c r="A52" s="141">
        <f>IF(AND(C52&lt;&gt;"",B52&lt;&gt;"DQ"),COUNT(B$6:B$125)-(RANK(B52,B$6:B$125)+COUNTIF(B$6:B52,B52))+2,IF(D50&lt;&gt;"",AY52,""))</f>
      </c>
      <c r="B52" s="114">
        <f>IF(D50="","",IF(OR(H50="-:DNF:DNS:DQ",H51="-",H52="-",H52="DQ",H52="DNF",H52="DNS"),"DQ",SUM(H50,H51,H52)))</f>
      </c>
      <c r="C52" s="67">
        <f>IF(ISERROR(VLOOKUP(D50,'START LİSTE'!$B$6:$H$1027,3,0)),"",VLOOKUP(D50,'START LİSTE'!$B$6:$H$1027,3,0))</f>
      </c>
      <c r="D52" s="125"/>
      <c r="E52" s="68">
        <f>IF(ISERROR(VLOOKUP($D52,'START LİSTE'!$B$6:$H$1027,2,0)),"",VLOOKUP($D52,'START LİSTE'!$B$6:$H$1027,2,0))</f>
      </c>
      <c r="F52" s="69">
        <f>IF(ISERROR(VLOOKUP($D52,'START LİSTE'!$B$6:$H$1027,4,0)),"",VLOOKUP($D52,'START LİSTE'!$B$6:$H$1027,4,0))</f>
      </c>
      <c r="G52" s="85">
        <f>IF(ISERROR(VLOOKUP($D52,'YARIŞMA SONUÇ'!$B$6:$H$1140,6,0)),"",VLOOKUP($D52,'YARIŞMA SONUÇ'!$B$6:$H$1140,6,0))</f>
      </c>
      <c r="H52" s="85" t="str">
        <f>IF(ISERROR(SMALL(G50:G53,3)),"-",SMALL(G50:G53,3))</f>
        <v>-</v>
      </c>
      <c r="AY52" s="33">
        <v>1068</v>
      </c>
    </row>
    <row r="53" spans="1:51" ht="15" customHeight="1">
      <c r="A53" s="141"/>
      <c r="B53" s="115"/>
      <c r="C53" s="67"/>
      <c r="D53" s="125"/>
      <c r="E53" s="68">
        <f>IF(ISERROR(VLOOKUP($D53,'START LİSTE'!$B$6:$H$1027,2,0)),"",VLOOKUP($D53,'START LİSTE'!$B$6:$H$1027,2,0))</f>
      </c>
      <c r="F53" s="69">
        <f>IF(ISERROR(VLOOKUP($D53,'START LİSTE'!$B$6:$H$1027,4,0)),"",VLOOKUP($D53,'START LİSTE'!$B$6:$H$1027,4,0))</f>
      </c>
      <c r="G53" s="85">
        <f>IF(ISERROR(VLOOKUP($D53,'YARIŞMA SONUÇ'!$B$6:$H$1140,6,0)),"",VLOOKUP($D53,'YARIŞMA SONUÇ'!$B$6:$H$1140,6,0))</f>
      </c>
      <c r="H53" s="85" t="str">
        <f>IF(ISERROR(SMALL(G50:G53,4)),"-",SMALL(G50:G53,4))</f>
        <v>-</v>
      </c>
      <c r="AY53" s="33">
        <v>1069</v>
      </c>
    </row>
    <row r="54" spans="1:51" ht="15" customHeight="1">
      <c r="A54" s="140"/>
      <c r="B54" s="113"/>
      <c r="C54" s="63"/>
      <c r="D54" s="124"/>
      <c r="E54" s="64">
        <f>IF(ISERROR(VLOOKUP($D54,'START LİSTE'!$B$6:$H$1027,2,0)),"",VLOOKUP($D54,'START LİSTE'!$B$6:$H$1027,2,0))</f>
      </c>
      <c r="F54" s="65">
        <f>IF(ISERROR(VLOOKUP($D54,'START LİSTE'!$B$6:$H$1027,4,0)),"",VLOOKUP($D54,'START LİSTE'!$B$6:$H$1027,4,0))</f>
      </c>
      <c r="G54" s="86">
        <f>IF(ISERROR(VLOOKUP($D54,'YARIŞMA SONUÇ'!$B$6:$H$1140,6,0)),"",VLOOKUP($D54,'YARIŞMA SONUÇ'!$B$6:$H$1140,6,0))</f>
      </c>
      <c r="H54" s="86" t="str">
        <f>IF(ISERROR(SMALL(G54:G57,1)),"-",SMALL(G54:G57,1))</f>
        <v>-</v>
      </c>
      <c r="AY54" s="33">
        <v>1072</v>
      </c>
    </row>
    <row r="55" spans="1:51" ht="15" customHeight="1">
      <c r="A55" s="141"/>
      <c r="B55" s="114"/>
      <c r="C55" s="67"/>
      <c r="D55" s="125"/>
      <c r="E55" s="68">
        <f>IF(ISERROR(VLOOKUP($D55,'START LİSTE'!$B$6:$H$1027,2,0)),"",VLOOKUP($D55,'START LİSTE'!$B$6:$H$1027,2,0))</f>
      </c>
      <c r="F55" s="69">
        <f>IF(ISERROR(VLOOKUP($D55,'START LİSTE'!$B$6:$H$1027,4,0)),"",VLOOKUP($D55,'START LİSTE'!$B$6:$H$1027,4,0))</f>
      </c>
      <c r="G55" s="85">
        <f>IF(ISERROR(VLOOKUP($D55,'YARIŞMA SONUÇ'!$B$6:$H$1140,6,0)),"",VLOOKUP($D55,'YARIŞMA SONUÇ'!$B$6:$H$1140,6,0))</f>
      </c>
      <c r="H55" s="85" t="str">
        <f>IF(ISERROR(SMALL(G54:G57,2)),"-",SMALL(G54:G57,2))</f>
        <v>-</v>
      </c>
      <c r="AY55" s="33">
        <v>1073</v>
      </c>
    </row>
    <row r="56" spans="1:51" ht="15" customHeight="1">
      <c r="A56" s="141">
        <f>IF(AND(C56&lt;&gt;"",B56&lt;&gt;"DQ"),COUNT(B$6:B$125)-(RANK(B56,B$6:B$125)+COUNTIF(B$6:B56,B56))+2,IF(D54&lt;&gt;"",AY56,""))</f>
      </c>
      <c r="B56" s="114">
        <f>IF(D54="","",IF(OR(H54="-:DNF:DNS:DQ",H55="-",H56="-",H56="DQ",H56="DNF",H56="DNS"),"DQ",SUM(H54,H55,H56)))</f>
      </c>
      <c r="C56" s="67">
        <f>IF(ISERROR(VLOOKUP(D54,'START LİSTE'!$B$6:$H$1027,3,0)),"",VLOOKUP(D54,'START LİSTE'!$B$6:$H$1027,3,0))</f>
      </c>
      <c r="D56" s="125"/>
      <c r="E56" s="68">
        <f>IF(ISERROR(VLOOKUP($D56,'START LİSTE'!$B$6:$H$1027,2,0)),"",VLOOKUP($D56,'START LİSTE'!$B$6:$H$1027,2,0))</f>
      </c>
      <c r="F56" s="69">
        <f>IF(ISERROR(VLOOKUP($D56,'START LİSTE'!$B$6:$H$1027,4,0)),"",VLOOKUP($D56,'START LİSTE'!$B$6:$H$1027,4,0))</f>
      </c>
      <c r="G56" s="85">
        <f>IF(ISERROR(VLOOKUP($D56,'YARIŞMA SONUÇ'!$B$6:$H$1140,6,0)),"",VLOOKUP($D56,'YARIŞMA SONUÇ'!$B$6:$H$1140,6,0))</f>
      </c>
      <c r="H56" s="85" t="str">
        <f>IF(ISERROR(SMALL(G54:G57,3)),"-",SMALL(G54:G57,3))</f>
        <v>-</v>
      </c>
      <c r="AY56" s="33">
        <v>1074</v>
      </c>
    </row>
    <row r="57" spans="1:51" ht="15" customHeight="1">
      <c r="A57" s="141"/>
      <c r="B57" s="115"/>
      <c r="C57" s="67"/>
      <c r="D57" s="125"/>
      <c r="E57" s="68">
        <f>IF(ISERROR(VLOOKUP($D57,'START LİSTE'!$B$6:$H$1027,2,0)),"",VLOOKUP($D57,'START LİSTE'!$B$6:$H$1027,2,0))</f>
      </c>
      <c r="F57" s="69">
        <f>IF(ISERROR(VLOOKUP($D57,'START LİSTE'!$B$6:$H$1027,4,0)),"",VLOOKUP($D57,'START LİSTE'!$B$6:$H$1027,4,0))</f>
      </c>
      <c r="G57" s="85">
        <f>IF(ISERROR(VLOOKUP($D57,'YARIŞMA SONUÇ'!$B$6:$H$1140,6,0)),"",VLOOKUP($D57,'YARIŞMA SONUÇ'!$B$6:$H$1140,6,0))</f>
      </c>
      <c r="H57" s="85" t="str">
        <f>IF(ISERROR(SMALL(G54:G57,4)),"-",SMALL(G54:G57,4))</f>
        <v>-</v>
      </c>
      <c r="AY57" s="33">
        <v>1075</v>
      </c>
    </row>
    <row r="58" spans="1:51" ht="15" customHeight="1">
      <c r="A58" s="140"/>
      <c r="B58" s="113"/>
      <c r="C58" s="63"/>
      <c r="D58" s="124"/>
      <c r="E58" s="64">
        <f>IF(ISERROR(VLOOKUP($D58,'START LİSTE'!$B$6:$H$1027,2,0)),"",VLOOKUP($D58,'START LİSTE'!$B$6:$H$1027,2,0))</f>
      </c>
      <c r="F58" s="65">
        <f>IF(ISERROR(VLOOKUP($D58,'START LİSTE'!$B$6:$H$1027,4,0)),"",VLOOKUP($D58,'START LİSTE'!$B$6:$H$1027,4,0))</f>
      </c>
      <c r="G58" s="86">
        <f>IF(ISERROR(VLOOKUP($D58,'YARIŞMA SONUÇ'!$B$6:$H$1140,6,0)),"",VLOOKUP($D58,'YARIŞMA SONUÇ'!$B$6:$H$1140,6,0))</f>
      </c>
      <c r="H58" s="86" t="str">
        <f>IF(ISERROR(SMALL(G58:G61,1)),"-",SMALL(G58:G61,1))</f>
        <v>-</v>
      </c>
      <c r="AY58" s="33">
        <v>1078</v>
      </c>
    </row>
    <row r="59" spans="1:51" ht="15" customHeight="1">
      <c r="A59" s="141"/>
      <c r="B59" s="114"/>
      <c r="C59" s="67"/>
      <c r="D59" s="125"/>
      <c r="E59" s="68">
        <f>IF(ISERROR(VLOOKUP($D59,'START LİSTE'!$B$6:$H$1027,2,0)),"",VLOOKUP($D59,'START LİSTE'!$B$6:$H$1027,2,0))</f>
      </c>
      <c r="F59" s="69">
        <f>IF(ISERROR(VLOOKUP($D59,'START LİSTE'!$B$6:$H$1027,4,0)),"",VLOOKUP($D59,'START LİSTE'!$B$6:$H$1027,4,0))</f>
      </c>
      <c r="G59" s="85">
        <f>IF(ISERROR(VLOOKUP($D59,'YARIŞMA SONUÇ'!$B$6:$H$1140,6,0)),"",VLOOKUP($D59,'YARIŞMA SONUÇ'!$B$6:$H$1140,6,0))</f>
      </c>
      <c r="H59" s="85" t="str">
        <f>IF(ISERROR(SMALL(G58:G61,2)),"-",SMALL(G58:G61,2))</f>
        <v>-</v>
      </c>
      <c r="AY59" s="33">
        <v>1079</v>
      </c>
    </row>
    <row r="60" spans="1:51" ht="15" customHeight="1">
      <c r="A60" s="141">
        <f>IF(AND(C60&lt;&gt;"",B60&lt;&gt;"DQ"),COUNT(B$6:B$125)-(RANK(B60,B$6:B$125)+COUNTIF(B$6:B60,B60))+2,IF(D58&lt;&gt;"",AY60,""))</f>
      </c>
      <c r="B60" s="114">
        <f>IF(D58="","",IF(OR(H58="-:DNF:DNS:DQ",H59="-",H60="-",H60="DQ",H60="DNF",H60="DNS"),"DQ",SUM(H58,H59,H60)))</f>
      </c>
      <c r="C60" s="67">
        <f>IF(ISERROR(VLOOKUP(D58,'START LİSTE'!$B$6:$H$1027,3,0)),"",VLOOKUP(D58,'START LİSTE'!$B$6:$H$1027,3,0))</f>
      </c>
      <c r="D60" s="125"/>
      <c r="E60" s="68">
        <f>IF(ISERROR(VLOOKUP($D60,'START LİSTE'!$B$6:$H$1027,2,0)),"",VLOOKUP($D60,'START LİSTE'!$B$6:$H$1027,2,0))</f>
      </c>
      <c r="F60" s="69">
        <f>IF(ISERROR(VLOOKUP($D60,'START LİSTE'!$B$6:$H$1027,4,0)),"",VLOOKUP($D60,'START LİSTE'!$B$6:$H$1027,4,0))</f>
      </c>
      <c r="G60" s="85">
        <f>IF(ISERROR(VLOOKUP($D60,'YARIŞMA SONUÇ'!$B$6:$H$1140,6,0)),"",VLOOKUP($D60,'YARIŞMA SONUÇ'!$B$6:$H$1140,6,0))</f>
      </c>
      <c r="H60" s="85" t="str">
        <f>IF(ISERROR(SMALL(G58:G61,3)),"-",SMALL(G58:G61,3))</f>
        <v>-</v>
      </c>
      <c r="AY60" s="33">
        <v>1080</v>
      </c>
    </row>
    <row r="61" spans="1:51" ht="15" customHeight="1">
      <c r="A61" s="141"/>
      <c r="B61" s="115"/>
      <c r="C61" s="67"/>
      <c r="D61" s="125"/>
      <c r="E61" s="68">
        <f>IF(ISERROR(VLOOKUP($D61,'START LİSTE'!$B$6:$H$1027,2,0)),"",VLOOKUP($D61,'START LİSTE'!$B$6:$H$1027,2,0))</f>
      </c>
      <c r="F61" s="69">
        <f>IF(ISERROR(VLOOKUP($D61,'START LİSTE'!$B$6:$H$1027,4,0)),"",VLOOKUP($D61,'START LİSTE'!$B$6:$H$1027,4,0))</f>
      </c>
      <c r="G61" s="85">
        <f>IF(ISERROR(VLOOKUP($D61,'YARIŞMA SONUÇ'!$B$6:$H$1140,6,0)),"",VLOOKUP($D61,'YARIŞMA SONUÇ'!$B$6:$H$1140,6,0))</f>
      </c>
      <c r="H61" s="85" t="str">
        <f>IF(ISERROR(SMALL(G58:G61,4)),"-",SMALL(G58:G61,4))</f>
        <v>-</v>
      </c>
      <c r="AY61" s="33">
        <v>1081</v>
      </c>
    </row>
    <row r="62" spans="1:51" ht="15" customHeight="1">
      <c r="A62" s="140"/>
      <c r="B62" s="113"/>
      <c r="C62" s="63"/>
      <c r="D62" s="124"/>
      <c r="E62" s="64">
        <f>IF(ISERROR(VLOOKUP($D62,'START LİSTE'!$B$6:$H$1027,2,0)),"",VLOOKUP($D62,'START LİSTE'!$B$6:$H$1027,2,0))</f>
      </c>
      <c r="F62" s="65">
        <f>IF(ISERROR(VLOOKUP($D62,'START LİSTE'!$B$6:$H$1027,4,0)),"",VLOOKUP($D62,'START LİSTE'!$B$6:$H$1027,4,0))</f>
      </c>
      <c r="G62" s="86">
        <f>IF(ISERROR(VLOOKUP($D62,'YARIŞMA SONUÇ'!$B$6:$H$1140,6,0)),"",VLOOKUP($D62,'YARIŞMA SONUÇ'!$B$6:$H$1140,6,0))</f>
      </c>
      <c r="H62" s="86" t="str">
        <f>IF(ISERROR(SMALL(G62:G65,1)),"-",SMALL(G62:G65,1))</f>
        <v>-</v>
      </c>
      <c r="AY62" s="33">
        <v>1084</v>
      </c>
    </row>
    <row r="63" spans="1:51" ht="15" customHeight="1">
      <c r="A63" s="141"/>
      <c r="B63" s="114"/>
      <c r="C63" s="67"/>
      <c r="D63" s="125"/>
      <c r="E63" s="68">
        <f>IF(ISERROR(VLOOKUP($D63,'START LİSTE'!$B$6:$H$1027,2,0)),"",VLOOKUP($D63,'START LİSTE'!$B$6:$H$1027,2,0))</f>
      </c>
      <c r="F63" s="69">
        <f>IF(ISERROR(VLOOKUP($D63,'START LİSTE'!$B$6:$H$1027,4,0)),"",VLOOKUP($D63,'START LİSTE'!$B$6:$H$1027,4,0))</f>
      </c>
      <c r="G63" s="85">
        <f>IF(ISERROR(VLOOKUP($D63,'YARIŞMA SONUÇ'!$B$6:$H$1140,6,0)),"",VLOOKUP($D63,'YARIŞMA SONUÇ'!$B$6:$H$1140,6,0))</f>
      </c>
      <c r="H63" s="85" t="str">
        <f>IF(ISERROR(SMALL(G62:G65,2)),"-",SMALL(G62:G65,2))</f>
        <v>-</v>
      </c>
      <c r="AY63" s="33">
        <v>1085</v>
      </c>
    </row>
    <row r="64" spans="1:51" ht="15" customHeight="1">
      <c r="A64" s="141">
        <f>IF(AND(C64&lt;&gt;"",B64&lt;&gt;"DQ"),COUNT(B$6:B$125)-(RANK(B64,B$6:B$125)+COUNTIF(B$6:B64,B64))+2,IF(D62&lt;&gt;"",AY64,""))</f>
      </c>
      <c r="B64" s="114">
        <f>IF(D62="","",IF(OR(H62="-:DNF:DNS:DQ",H63="-",H64="-",H64="DQ",H64="DNF",H64="DNS"),"DQ",SUM(H62,H63,H64)))</f>
      </c>
      <c r="C64" s="67">
        <f>IF(ISERROR(VLOOKUP(D62,'START LİSTE'!$B$6:$H$1027,3,0)),"",VLOOKUP(D62,'START LİSTE'!$B$6:$H$1027,3,0))</f>
      </c>
      <c r="D64" s="125"/>
      <c r="E64" s="68">
        <f>IF(ISERROR(VLOOKUP($D64,'START LİSTE'!$B$6:$H$1027,2,0)),"",VLOOKUP($D64,'START LİSTE'!$B$6:$H$1027,2,0))</f>
      </c>
      <c r="F64" s="69">
        <f>IF(ISERROR(VLOOKUP($D64,'START LİSTE'!$B$6:$H$1027,4,0)),"",VLOOKUP($D64,'START LİSTE'!$B$6:$H$1027,4,0))</f>
      </c>
      <c r="G64" s="85">
        <f>IF(ISERROR(VLOOKUP($D64,'YARIŞMA SONUÇ'!$B$6:$H$1140,6,0)),"",VLOOKUP($D64,'YARIŞMA SONUÇ'!$B$6:$H$1140,6,0))</f>
      </c>
      <c r="H64" s="85" t="str">
        <f>IF(ISERROR(SMALL(G62:G65,3)),"-",SMALL(G62:G65,3))</f>
        <v>-</v>
      </c>
      <c r="AY64" s="33">
        <v>1086</v>
      </c>
    </row>
    <row r="65" spans="1:51" ht="15" customHeight="1">
      <c r="A65" s="141"/>
      <c r="B65" s="115"/>
      <c r="C65" s="67"/>
      <c r="D65" s="125"/>
      <c r="E65" s="68">
        <f>IF(ISERROR(VLOOKUP($D65,'START LİSTE'!$B$6:$H$1027,2,0)),"",VLOOKUP($D65,'START LİSTE'!$B$6:$H$1027,2,0))</f>
      </c>
      <c r="F65" s="69">
        <f>IF(ISERROR(VLOOKUP($D65,'START LİSTE'!$B$6:$H$1027,4,0)),"",VLOOKUP($D65,'START LİSTE'!$B$6:$H$1027,4,0))</f>
      </c>
      <c r="G65" s="85">
        <f>IF(ISERROR(VLOOKUP($D65,'YARIŞMA SONUÇ'!$B$6:$H$1140,6,0)),"",VLOOKUP($D65,'YARIŞMA SONUÇ'!$B$6:$H$1140,6,0))</f>
      </c>
      <c r="H65" s="85" t="str">
        <f>IF(ISERROR(SMALL(G62:G65,4)),"-",SMALL(G62:G65,4))</f>
        <v>-</v>
      </c>
      <c r="AY65" s="33">
        <v>1087</v>
      </c>
    </row>
    <row r="66" spans="1:51" ht="15" customHeight="1">
      <c r="A66" s="140"/>
      <c r="B66" s="113"/>
      <c r="C66" s="63"/>
      <c r="D66" s="124"/>
      <c r="E66" s="64">
        <f>IF(ISERROR(VLOOKUP($D66,'START LİSTE'!$B$6:$H$1027,2,0)),"",VLOOKUP($D66,'START LİSTE'!$B$6:$H$1027,2,0))</f>
      </c>
      <c r="F66" s="65">
        <f>IF(ISERROR(VLOOKUP($D66,'START LİSTE'!$B$6:$H$1027,4,0)),"",VLOOKUP($D66,'START LİSTE'!$B$6:$H$1027,4,0))</f>
      </c>
      <c r="G66" s="86">
        <f>IF(ISERROR(VLOOKUP($D66,'YARIŞMA SONUÇ'!$B$6:$H$1140,6,0)),"",VLOOKUP($D66,'YARIŞMA SONUÇ'!$B$6:$H$1140,6,0))</f>
      </c>
      <c r="H66" s="86" t="str">
        <f>IF(ISERROR(SMALL(G66:G69,1)),"-",SMALL(G66:G69,1))</f>
        <v>-</v>
      </c>
      <c r="AY66" s="33">
        <v>1090</v>
      </c>
    </row>
    <row r="67" spans="1:51" ht="15" customHeight="1">
      <c r="A67" s="141"/>
      <c r="B67" s="114"/>
      <c r="C67" s="67"/>
      <c r="D67" s="125"/>
      <c r="E67" s="68">
        <f>IF(ISERROR(VLOOKUP($D67,'START LİSTE'!$B$6:$H$1027,2,0)),"",VLOOKUP($D67,'START LİSTE'!$B$6:$H$1027,2,0))</f>
      </c>
      <c r="F67" s="69">
        <f>IF(ISERROR(VLOOKUP($D67,'START LİSTE'!$B$6:$H$1027,4,0)),"",VLOOKUP($D67,'START LİSTE'!$B$6:$H$1027,4,0))</f>
      </c>
      <c r="G67" s="85">
        <f>IF(ISERROR(VLOOKUP($D67,'YARIŞMA SONUÇ'!$B$6:$H$1140,6,0)),"",VLOOKUP($D67,'YARIŞMA SONUÇ'!$B$6:$H$1140,6,0))</f>
      </c>
      <c r="H67" s="85" t="str">
        <f>IF(ISERROR(SMALL(G66:G69,2)),"-",SMALL(G66:G69,2))</f>
        <v>-</v>
      </c>
      <c r="AY67" s="33">
        <v>1091</v>
      </c>
    </row>
    <row r="68" spans="1:51" ht="15" customHeight="1">
      <c r="A68" s="141">
        <f>IF(AND(C68&lt;&gt;"",B68&lt;&gt;"DQ"),COUNT(B$6:B$125)-(RANK(B68,B$6:B$125)+COUNTIF(B$6:B68,B68))+2,IF(D66&lt;&gt;"",AY68,""))</f>
      </c>
      <c r="B68" s="114">
        <f>IF(D66="","",IF(OR(H66="-:DNF:DNS:DQ",H67="-",H68="-",H68="DQ",H68="DNF",H68="DNS"),"DQ",SUM(H66,H67,H68)))</f>
      </c>
      <c r="C68" s="67">
        <f>IF(ISERROR(VLOOKUP(D66,'START LİSTE'!$B$6:$H$1027,3,0)),"",VLOOKUP(D66,'START LİSTE'!$B$6:$H$1027,3,0))</f>
      </c>
      <c r="D68" s="125"/>
      <c r="E68" s="68">
        <f>IF(ISERROR(VLOOKUP($D68,'START LİSTE'!$B$6:$H$1027,2,0)),"",VLOOKUP($D68,'START LİSTE'!$B$6:$H$1027,2,0))</f>
      </c>
      <c r="F68" s="69">
        <f>IF(ISERROR(VLOOKUP($D68,'START LİSTE'!$B$6:$H$1027,4,0)),"",VLOOKUP($D68,'START LİSTE'!$B$6:$H$1027,4,0))</f>
      </c>
      <c r="G68" s="85">
        <f>IF(ISERROR(VLOOKUP($D68,'YARIŞMA SONUÇ'!$B$6:$H$1140,6,0)),"",VLOOKUP($D68,'YARIŞMA SONUÇ'!$B$6:$H$1140,6,0))</f>
      </c>
      <c r="H68" s="85" t="str">
        <f>IF(ISERROR(SMALL(G66:G69,3)),"-",SMALL(G66:G69,3))</f>
        <v>-</v>
      </c>
      <c r="AY68" s="33">
        <v>1092</v>
      </c>
    </row>
    <row r="69" spans="1:51" ht="15" customHeight="1">
      <c r="A69" s="141"/>
      <c r="B69" s="115"/>
      <c r="C69" s="67"/>
      <c r="D69" s="125"/>
      <c r="E69" s="68">
        <f>IF(ISERROR(VLOOKUP($D69,'START LİSTE'!$B$6:$H$1027,2,0)),"",VLOOKUP($D69,'START LİSTE'!$B$6:$H$1027,2,0))</f>
      </c>
      <c r="F69" s="69">
        <f>IF(ISERROR(VLOOKUP($D69,'START LİSTE'!$B$6:$H$1027,4,0)),"",VLOOKUP($D69,'START LİSTE'!$B$6:$H$1027,4,0))</f>
      </c>
      <c r="G69" s="85">
        <f>IF(ISERROR(VLOOKUP($D69,'YARIŞMA SONUÇ'!$B$6:$H$1140,6,0)),"",VLOOKUP($D69,'YARIŞMA SONUÇ'!$B$6:$H$1140,6,0))</f>
      </c>
      <c r="H69" s="85" t="str">
        <f>IF(ISERROR(SMALL(G66:G69,4)),"-",SMALL(G66:G69,4))</f>
        <v>-</v>
      </c>
      <c r="AY69" s="33">
        <v>1093</v>
      </c>
    </row>
    <row r="70" spans="1:51" ht="15" customHeight="1">
      <c r="A70" s="140"/>
      <c r="B70" s="113"/>
      <c r="C70" s="63"/>
      <c r="D70" s="124"/>
      <c r="E70" s="64">
        <f>IF(ISERROR(VLOOKUP($D70,'START LİSTE'!$B$6:$H$1027,2,0)),"",VLOOKUP($D70,'START LİSTE'!$B$6:$H$1027,2,0))</f>
      </c>
      <c r="F70" s="65">
        <f>IF(ISERROR(VLOOKUP($D70,'START LİSTE'!$B$6:$H$1027,4,0)),"",VLOOKUP($D70,'START LİSTE'!$B$6:$H$1027,4,0))</f>
      </c>
      <c r="G70" s="86">
        <f>IF(ISERROR(VLOOKUP($D70,'YARIŞMA SONUÇ'!$B$6:$H$1140,6,0)),"",VLOOKUP($D70,'YARIŞMA SONUÇ'!$B$6:$H$1140,6,0))</f>
      </c>
      <c r="H70" s="86" t="str">
        <f>IF(ISERROR(SMALL(G70:G73,1)),"-",SMALL(G70:G73,1))</f>
        <v>-</v>
      </c>
      <c r="AY70" s="33">
        <v>1096</v>
      </c>
    </row>
    <row r="71" spans="1:51" ht="15" customHeight="1">
      <c r="A71" s="141"/>
      <c r="B71" s="114"/>
      <c r="C71" s="67"/>
      <c r="D71" s="125"/>
      <c r="E71" s="68">
        <f>IF(ISERROR(VLOOKUP($D71,'START LİSTE'!$B$6:$H$1027,2,0)),"",VLOOKUP($D71,'START LİSTE'!$B$6:$H$1027,2,0))</f>
      </c>
      <c r="F71" s="69">
        <f>IF(ISERROR(VLOOKUP($D71,'START LİSTE'!$B$6:$H$1027,4,0)),"",VLOOKUP($D71,'START LİSTE'!$B$6:$H$1027,4,0))</f>
      </c>
      <c r="G71" s="85">
        <f>IF(ISERROR(VLOOKUP($D71,'YARIŞMA SONUÇ'!$B$6:$H$1140,6,0)),"",VLOOKUP($D71,'YARIŞMA SONUÇ'!$B$6:$H$1140,6,0))</f>
      </c>
      <c r="H71" s="85" t="str">
        <f>IF(ISERROR(SMALL(G70:G73,2)),"-",SMALL(G70:G73,2))</f>
        <v>-</v>
      </c>
      <c r="AY71" s="33">
        <v>1097</v>
      </c>
    </row>
    <row r="72" spans="1:51" ht="15" customHeight="1">
      <c r="A72" s="141">
        <f>IF(AND(C72&lt;&gt;"",B72&lt;&gt;"DQ"),COUNT(B$6:B$125)-(RANK(B72,B$6:B$125)+COUNTIF(B$6:B72,B72))+2,IF(D70&lt;&gt;"",AY72,""))</f>
      </c>
      <c r="B72" s="114">
        <f>IF(D70="","",IF(OR(H70="-:DNF:DNS:DQ",H71="-",H72="-",H72="DQ",H72="DNF",H72="DNS"),"DQ",SUM(H70,H71,H72)))</f>
      </c>
      <c r="C72" s="67">
        <f>IF(ISERROR(VLOOKUP(D70,'START LİSTE'!$B$6:$H$1027,3,0)),"",VLOOKUP(D70,'START LİSTE'!$B$6:$H$1027,3,0))</f>
      </c>
      <c r="D72" s="125"/>
      <c r="E72" s="68">
        <f>IF(ISERROR(VLOOKUP($D72,'START LİSTE'!$B$6:$H$1027,2,0)),"",VLOOKUP($D72,'START LİSTE'!$B$6:$H$1027,2,0))</f>
      </c>
      <c r="F72" s="69">
        <f>IF(ISERROR(VLOOKUP($D72,'START LİSTE'!$B$6:$H$1027,4,0)),"",VLOOKUP($D72,'START LİSTE'!$B$6:$H$1027,4,0))</f>
      </c>
      <c r="G72" s="85">
        <f>IF(ISERROR(VLOOKUP($D72,'YARIŞMA SONUÇ'!$B$6:$H$1140,6,0)),"",VLOOKUP($D72,'YARIŞMA SONUÇ'!$B$6:$H$1140,6,0))</f>
      </c>
      <c r="H72" s="85" t="str">
        <f>IF(ISERROR(SMALL(G70:G73,3)),"-",SMALL(G70:G73,3))</f>
        <v>-</v>
      </c>
      <c r="AY72" s="33">
        <v>1098</v>
      </c>
    </row>
    <row r="73" spans="1:51" ht="15" customHeight="1">
      <c r="A73" s="141"/>
      <c r="B73" s="115"/>
      <c r="C73" s="67"/>
      <c r="D73" s="125"/>
      <c r="E73" s="68">
        <f>IF(ISERROR(VLOOKUP($D73,'START LİSTE'!$B$6:$H$1027,2,0)),"",VLOOKUP($D73,'START LİSTE'!$B$6:$H$1027,2,0))</f>
      </c>
      <c r="F73" s="69">
        <f>IF(ISERROR(VLOOKUP($D73,'START LİSTE'!$B$6:$H$1027,4,0)),"",VLOOKUP($D73,'START LİSTE'!$B$6:$H$1027,4,0))</f>
      </c>
      <c r="G73" s="85">
        <f>IF(ISERROR(VLOOKUP($D73,'YARIŞMA SONUÇ'!$B$6:$H$1140,6,0)),"",VLOOKUP($D73,'YARIŞMA SONUÇ'!$B$6:$H$1140,6,0))</f>
      </c>
      <c r="H73" s="85" t="str">
        <f>IF(ISERROR(SMALL(G70:G73,4)),"-",SMALL(G70:G73,4))</f>
        <v>-</v>
      </c>
      <c r="AY73" s="33">
        <v>1099</v>
      </c>
    </row>
    <row r="74" spans="1:51" ht="15" customHeight="1">
      <c r="A74" s="140"/>
      <c r="B74" s="113"/>
      <c r="C74" s="63"/>
      <c r="D74" s="124"/>
      <c r="E74" s="64">
        <f>IF(ISERROR(VLOOKUP($D74,'START LİSTE'!$B$6:$H$1027,2,0)),"",VLOOKUP($D74,'START LİSTE'!$B$6:$H$1027,2,0))</f>
      </c>
      <c r="F74" s="65">
        <f>IF(ISERROR(VLOOKUP($D74,'START LİSTE'!$B$6:$H$1027,4,0)),"",VLOOKUP($D74,'START LİSTE'!$B$6:$H$1027,4,0))</f>
      </c>
      <c r="G74" s="86">
        <f>IF(ISERROR(VLOOKUP($D74,'YARIŞMA SONUÇ'!$B$6:$H$1140,6,0)),"",VLOOKUP($D74,'YARIŞMA SONUÇ'!$B$6:$H$1140,6,0))</f>
      </c>
      <c r="H74" s="86" t="str">
        <f>IF(ISERROR(SMALL(G74:G77,1)),"-",SMALL(G74:G77,1))</f>
        <v>-</v>
      </c>
      <c r="AY74" s="33">
        <v>1102</v>
      </c>
    </row>
    <row r="75" spans="1:51" ht="15" customHeight="1">
      <c r="A75" s="141"/>
      <c r="B75" s="114"/>
      <c r="C75" s="67"/>
      <c r="D75" s="125"/>
      <c r="E75" s="68">
        <f>IF(ISERROR(VLOOKUP($D75,'START LİSTE'!$B$6:$H$1027,2,0)),"",VLOOKUP($D75,'START LİSTE'!$B$6:$H$1027,2,0))</f>
      </c>
      <c r="F75" s="69">
        <f>IF(ISERROR(VLOOKUP($D75,'START LİSTE'!$B$6:$H$1027,4,0)),"",VLOOKUP($D75,'START LİSTE'!$B$6:$H$1027,4,0))</f>
      </c>
      <c r="G75" s="85">
        <f>IF(ISERROR(VLOOKUP($D75,'YARIŞMA SONUÇ'!$B$6:$H$1140,6,0)),"",VLOOKUP($D75,'YARIŞMA SONUÇ'!$B$6:$H$1140,6,0))</f>
      </c>
      <c r="H75" s="85" t="str">
        <f>IF(ISERROR(SMALL(G74:G77,2)),"-",SMALL(G74:G77,2))</f>
        <v>-</v>
      </c>
      <c r="AY75" s="33">
        <v>1103</v>
      </c>
    </row>
    <row r="76" spans="1:51" ht="15" customHeight="1">
      <c r="A76" s="141">
        <f>IF(AND(C76&lt;&gt;"",B76&lt;&gt;"DQ"),COUNT(B$6:B$125)-(RANK(B76,B$6:B$125)+COUNTIF(B$6:B76,B76))+2,IF(D74&lt;&gt;"",AY76,""))</f>
      </c>
      <c r="B76" s="114">
        <f>IF(D74="","",IF(OR(H74="-:DNF:DNS:DQ",H75="-",H76="-",H76="DQ",H76="DNF",H76="DNS"),"DQ",SUM(H74,H75,H76)))</f>
      </c>
      <c r="C76" s="67">
        <f>IF(ISERROR(VLOOKUP(D74,'START LİSTE'!$B$6:$H$1027,3,0)),"",VLOOKUP(D74,'START LİSTE'!$B$6:$H$1027,3,0))</f>
      </c>
      <c r="D76" s="125"/>
      <c r="E76" s="68">
        <f>IF(ISERROR(VLOOKUP($D76,'START LİSTE'!$B$6:$H$1027,2,0)),"",VLOOKUP($D76,'START LİSTE'!$B$6:$H$1027,2,0))</f>
      </c>
      <c r="F76" s="69">
        <f>IF(ISERROR(VLOOKUP($D76,'START LİSTE'!$B$6:$H$1027,4,0)),"",VLOOKUP($D76,'START LİSTE'!$B$6:$H$1027,4,0))</f>
      </c>
      <c r="G76" s="85">
        <f>IF(ISERROR(VLOOKUP($D76,'YARIŞMA SONUÇ'!$B$6:$H$1140,6,0)),"",VLOOKUP($D76,'YARIŞMA SONUÇ'!$B$6:$H$1140,6,0))</f>
      </c>
      <c r="H76" s="85" t="str">
        <f>IF(ISERROR(SMALL(G74:G77,3)),"-",SMALL(G74:G77,3))</f>
        <v>-</v>
      </c>
      <c r="AY76" s="33">
        <v>1104</v>
      </c>
    </row>
    <row r="77" spans="1:51" ht="15" customHeight="1">
      <c r="A77" s="141"/>
      <c r="B77" s="115"/>
      <c r="C77" s="67"/>
      <c r="D77" s="125"/>
      <c r="E77" s="68">
        <f>IF(ISERROR(VLOOKUP($D77,'START LİSTE'!$B$6:$H$1027,2,0)),"",VLOOKUP($D77,'START LİSTE'!$B$6:$H$1027,2,0))</f>
      </c>
      <c r="F77" s="69">
        <f>IF(ISERROR(VLOOKUP($D77,'START LİSTE'!$B$6:$H$1027,4,0)),"",VLOOKUP($D77,'START LİSTE'!$B$6:$H$1027,4,0))</f>
      </c>
      <c r="G77" s="85">
        <f>IF(ISERROR(VLOOKUP($D77,'YARIŞMA SONUÇ'!$B$6:$H$1140,6,0)),"",VLOOKUP($D77,'YARIŞMA SONUÇ'!$B$6:$H$1140,6,0))</f>
      </c>
      <c r="H77" s="85" t="str">
        <f>IF(ISERROR(SMALL(G74:G77,4)),"-",SMALL(G74:G77,4))</f>
        <v>-</v>
      </c>
      <c r="AY77" s="33">
        <v>1105</v>
      </c>
    </row>
    <row r="78" spans="1:51" ht="15" customHeight="1">
      <c r="A78" s="140"/>
      <c r="B78" s="116"/>
      <c r="C78" s="63"/>
      <c r="D78" s="124"/>
      <c r="E78" s="64">
        <f>IF(ISERROR(VLOOKUP($D78,'START LİSTE'!$B$6:$H$1027,2,0)),"",VLOOKUP($D78,'START LİSTE'!$B$6:$H$1027,2,0))</f>
      </c>
      <c r="F78" s="65">
        <f>IF(ISERROR(VLOOKUP($D78,'START LİSTE'!$B$6:$H$1027,4,0)),"",VLOOKUP($D78,'START LİSTE'!$B$6:$H$1027,4,0))</f>
      </c>
      <c r="G78" s="86">
        <f>IF(ISERROR(VLOOKUP($D78,'YARIŞMA SONUÇ'!$B$6:$H$1140,6,0)),"",VLOOKUP($D78,'YARIŞMA SONUÇ'!$B$6:$H$1140,6,0))</f>
      </c>
      <c r="H78" s="86" t="str">
        <f>IF(ISERROR(SMALL(G78:G81,1)),"-",SMALL(G78:G81,1))</f>
        <v>-</v>
      </c>
      <c r="AY78" s="33">
        <v>1108</v>
      </c>
    </row>
    <row r="79" spans="1:51" ht="15" customHeight="1">
      <c r="A79" s="141"/>
      <c r="B79" s="117"/>
      <c r="C79" s="67"/>
      <c r="D79" s="125"/>
      <c r="E79" s="68">
        <f>IF(ISERROR(VLOOKUP($D79,'START LİSTE'!$B$6:$H$1027,2,0)),"",VLOOKUP($D79,'START LİSTE'!$B$6:$H$1027,2,0))</f>
      </c>
      <c r="F79" s="69">
        <f>IF(ISERROR(VLOOKUP($D79,'START LİSTE'!$B$6:$H$1027,4,0)),"",VLOOKUP($D79,'START LİSTE'!$B$6:$H$1027,4,0))</f>
      </c>
      <c r="G79" s="85">
        <f>IF(ISERROR(VLOOKUP($D79,'YARIŞMA SONUÇ'!$B$6:$H$1140,6,0)),"",VLOOKUP($D79,'YARIŞMA SONUÇ'!$B$6:$H$1140,6,0))</f>
      </c>
      <c r="H79" s="85" t="str">
        <f>IF(ISERROR(SMALL(G78:G81,2)),"-",SMALL(G78:G81,2))</f>
        <v>-</v>
      </c>
      <c r="AY79" s="33">
        <v>1109</v>
      </c>
    </row>
    <row r="80" spans="1:51" ht="15" customHeight="1">
      <c r="A80" s="141">
        <f>IF(AND(C80&lt;&gt;"",B80&lt;&gt;"DQ"),COUNT(B$6:B$125)-(RANK(B80,B$6:B$125)+COUNTIF(B$6:B80,B80))+2,IF(D78&lt;&gt;"",AY80,""))</f>
      </c>
      <c r="B80" s="117">
        <f>IF(D78="","",IF(OR(#REF!="-",#REF!="-",#REF!="-"),"DQ",SUM(#REF!,#REF!,#REF!)))</f>
      </c>
      <c r="C80" s="67">
        <f>IF(ISERROR(VLOOKUP(D78,'START LİSTE'!$B$6:$H$1027,3,0)),"",VLOOKUP(D78,'START LİSTE'!$B$6:$H$1027,3,0))</f>
      </c>
      <c r="D80" s="125"/>
      <c r="E80" s="68">
        <f>IF(ISERROR(VLOOKUP($D80,'START LİSTE'!$B$6:$H$1027,2,0)),"",VLOOKUP($D80,'START LİSTE'!$B$6:$H$1027,2,0))</f>
      </c>
      <c r="F80" s="69">
        <f>IF(ISERROR(VLOOKUP($D80,'START LİSTE'!$B$6:$H$1027,4,0)),"",VLOOKUP($D80,'START LİSTE'!$B$6:$H$1027,4,0))</f>
      </c>
      <c r="G80" s="85">
        <f>IF(ISERROR(VLOOKUP($D80,'YARIŞMA SONUÇ'!$B$6:$H$1140,6,0)),"",VLOOKUP($D80,'YARIŞMA SONUÇ'!$B$6:$H$1140,6,0))</f>
      </c>
      <c r="H80" s="85" t="str">
        <f>IF(ISERROR(SMALL(G78:G81,3)),"-",SMALL(G78:G81,3))</f>
        <v>-</v>
      </c>
      <c r="AY80" s="33">
        <v>1110</v>
      </c>
    </row>
    <row r="81" spans="1:51" ht="15" customHeight="1">
      <c r="A81" s="141"/>
      <c r="B81" s="117"/>
      <c r="C81" s="67"/>
      <c r="D81" s="125"/>
      <c r="E81" s="68">
        <f>IF(ISERROR(VLOOKUP($D81,'START LİSTE'!$B$6:$H$1027,2,0)),"",VLOOKUP($D81,'START LİSTE'!$B$6:$H$1027,2,0))</f>
      </c>
      <c r="F81" s="69">
        <f>IF(ISERROR(VLOOKUP($D81,'START LİSTE'!$B$6:$H$1027,4,0)),"",VLOOKUP($D81,'START LİSTE'!$B$6:$H$1027,4,0))</f>
      </c>
      <c r="G81" s="85">
        <f>IF(ISERROR(VLOOKUP($D81,'YARIŞMA SONUÇ'!$B$6:$H$1140,6,0)),"",VLOOKUP($D81,'YARIŞMA SONUÇ'!$B$6:$H$1140,6,0))</f>
      </c>
      <c r="H81" s="85" t="str">
        <f>IF(ISERROR(SMALL(G78:G81,4)),"-",SMALL(G78:G81,4))</f>
        <v>-</v>
      </c>
      <c r="AY81" s="33">
        <v>1111</v>
      </c>
    </row>
    <row r="82" spans="1:51" ht="15" customHeight="1">
      <c r="A82" s="140"/>
      <c r="B82" s="116"/>
      <c r="C82" s="63"/>
      <c r="D82" s="124"/>
      <c r="E82" s="64">
        <f>IF(ISERROR(VLOOKUP($D82,'START LİSTE'!$B$6:$H$1027,2,0)),"",VLOOKUP($D82,'START LİSTE'!$B$6:$H$1027,2,0))</f>
      </c>
      <c r="F82" s="65">
        <f>IF(ISERROR(VLOOKUP($D82,'START LİSTE'!$B$6:$H$1027,4,0)),"",VLOOKUP($D82,'START LİSTE'!$B$6:$H$1027,4,0))</f>
      </c>
      <c r="G82" s="86">
        <f>IF(ISERROR(VLOOKUP($D82,'YARIŞMA SONUÇ'!$B$6:$H$1140,6,0)),"",VLOOKUP($D82,'YARIŞMA SONUÇ'!$B$6:$H$1140,6,0))</f>
      </c>
      <c r="H82" s="86" t="str">
        <f>IF(ISERROR(SMALL(G82:G85,1)),"-",SMALL(G82:G85,1))</f>
        <v>-</v>
      </c>
      <c r="AY82" s="33">
        <v>1114</v>
      </c>
    </row>
    <row r="83" spans="1:51" ht="15" customHeight="1">
      <c r="A83" s="141"/>
      <c r="B83" s="117"/>
      <c r="C83" s="67"/>
      <c r="D83" s="125"/>
      <c r="E83" s="68">
        <f>IF(ISERROR(VLOOKUP($D83,'START LİSTE'!$B$6:$H$1027,2,0)),"",VLOOKUP($D83,'START LİSTE'!$B$6:$H$1027,2,0))</f>
      </c>
      <c r="F83" s="69">
        <f>IF(ISERROR(VLOOKUP($D83,'START LİSTE'!$B$6:$H$1027,4,0)),"",VLOOKUP($D83,'START LİSTE'!$B$6:$H$1027,4,0))</f>
      </c>
      <c r="G83" s="85">
        <f>IF(ISERROR(VLOOKUP($D83,'YARIŞMA SONUÇ'!$B$6:$H$1140,6,0)),"",VLOOKUP($D83,'YARIŞMA SONUÇ'!$B$6:$H$1140,6,0))</f>
      </c>
      <c r="H83" s="85" t="str">
        <f>IF(ISERROR(SMALL(G82:G85,2)),"-",SMALL(G82:G85,2))</f>
        <v>-</v>
      </c>
      <c r="AY83" s="33">
        <v>1115</v>
      </c>
    </row>
    <row r="84" spans="1:51" ht="15" customHeight="1">
      <c r="A84" s="141">
        <f>IF(AND(C84&lt;&gt;"",B84&lt;&gt;"DQ"),COUNT(B$6:B$125)-(RANK(B84,B$6:B$125)+COUNTIF(B$6:B84,B84))+2,IF(D82&lt;&gt;"",AY84,""))</f>
      </c>
      <c r="B84" s="117">
        <f>IF(D82="","",IF(OR(#REF!="-",#REF!="-",#REF!="-"),"DQ",SUM(#REF!,#REF!,#REF!)))</f>
      </c>
      <c r="C84" s="67">
        <f>IF(ISERROR(VLOOKUP(D82,'START LİSTE'!$B$6:$H$1027,3,0)),"",VLOOKUP(D82,'START LİSTE'!$B$6:$H$1027,3,0))</f>
      </c>
      <c r="D84" s="125"/>
      <c r="E84" s="68">
        <f>IF(ISERROR(VLOOKUP($D84,'START LİSTE'!$B$6:$H$1027,2,0)),"",VLOOKUP($D84,'START LİSTE'!$B$6:$H$1027,2,0))</f>
      </c>
      <c r="F84" s="69">
        <f>IF(ISERROR(VLOOKUP($D84,'START LİSTE'!$B$6:$H$1027,4,0)),"",VLOOKUP($D84,'START LİSTE'!$B$6:$H$1027,4,0))</f>
      </c>
      <c r="G84" s="85">
        <f>IF(ISERROR(VLOOKUP($D84,'YARIŞMA SONUÇ'!$B$6:$H$1140,6,0)),"",VLOOKUP($D84,'YARIŞMA SONUÇ'!$B$6:$H$1140,6,0))</f>
      </c>
      <c r="H84" s="85" t="str">
        <f>IF(ISERROR(SMALL(G82:G85,3)),"-",SMALL(G82:G85,3))</f>
        <v>-</v>
      </c>
      <c r="AY84" s="33">
        <v>1116</v>
      </c>
    </row>
    <row r="85" spans="1:51" ht="15" customHeight="1">
      <c r="A85" s="141"/>
      <c r="B85" s="117"/>
      <c r="C85" s="67"/>
      <c r="D85" s="125"/>
      <c r="E85" s="68">
        <f>IF(ISERROR(VLOOKUP($D85,'START LİSTE'!$B$6:$H$1027,2,0)),"",VLOOKUP($D85,'START LİSTE'!$B$6:$H$1027,2,0))</f>
      </c>
      <c r="F85" s="69">
        <f>IF(ISERROR(VLOOKUP($D85,'START LİSTE'!$B$6:$H$1027,4,0)),"",VLOOKUP($D85,'START LİSTE'!$B$6:$H$1027,4,0))</f>
      </c>
      <c r="G85" s="85">
        <f>IF(ISERROR(VLOOKUP($D85,'YARIŞMA SONUÇ'!$B$6:$H$1140,6,0)),"",VLOOKUP($D85,'YARIŞMA SONUÇ'!$B$6:$H$1140,6,0))</f>
      </c>
      <c r="H85" s="85" t="str">
        <f>IF(ISERROR(SMALL(G82:G85,4)),"-",SMALL(G82:G85,4))</f>
        <v>-</v>
      </c>
      <c r="AY85" s="33">
        <v>1117</v>
      </c>
    </row>
    <row r="86" spans="1:51" ht="15" customHeight="1">
      <c r="A86" s="140"/>
      <c r="B86" s="116"/>
      <c r="C86" s="63"/>
      <c r="D86" s="124"/>
      <c r="E86" s="64">
        <f>IF(ISERROR(VLOOKUP($D86,'START LİSTE'!$B$6:$H$1027,2,0)),"",VLOOKUP($D86,'START LİSTE'!$B$6:$H$1027,2,0))</f>
      </c>
      <c r="F86" s="65">
        <f>IF(ISERROR(VLOOKUP($D86,'START LİSTE'!$B$6:$H$1027,4,0)),"",VLOOKUP($D86,'START LİSTE'!$B$6:$H$1027,4,0))</f>
      </c>
      <c r="G86" s="86">
        <f>IF(ISERROR(VLOOKUP($D86,'YARIŞMA SONUÇ'!$B$6:$H$1140,6,0)),"",VLOOKUP($D86,'YARIŞMA SONUÇ'!$B$6:$H$1140,6,0))</f>
      </c>
      <c r="H86" s="86" t="str">
        <f>IF(ISERROR(SMALL(G86:G89,1)),"-",SMALL(G86:G89,1))</f>
        <v>-</v>
      </c>
      <c r="AY86" s="33">
        <v>1120</v>
      </c>
    </row>
    <row r="87" spans="1:51" ht="15" customHeight="1">
      <c r="A87" s="141"/>
      <c r="B87" s="117"/>
      <c r="C87" s="67"/>
      <c r="D87" s="125"/>
      <c r="E87" s="68">
        <f>IF(ISERROR(VLOOKUP($D87,'START LİSTE'!$B$6:$H$1027,2,0)),"",VLOOKUP($D87,'START LİSTE'!$B$6:$H$1027,2,0))</f>
      </c>
      <c r="F87" s="69">
        <f>IF(ISERROR(VLOOKUP($D87,'START LİSTE'!$B$6:$H$1027,4,0)),"",VLOOKUP($D87,'START LİSTE'!$B$6:$H$1027,4,0))</f>
      </c>
      <c r="G87" s="85">
        <f>IF(ISERROR(VLOOKUP($D87,'YARIŞMA SONUÇ'!$B$6:$H$1140,6,0)),"",VLOOKUP($D87,'YARIŞMA SONUÇ'!$B$6:$H$1140,6,0))</f>
      </c>
      <c r="H87" s="85" t="str">
        <f>IF(ISERROR(SMALL(G86:G89,2)),"-",SMALL(G86:G89,2))</f>
        <v>-</v>
      </c>
      <c r="AY87" s="33">
        <v>1121</v>
      </c>
    </row>
    <row r="88" spans="1:51" ht="15" customHeight="1">
      <c r="A88" s="141">
        <f>IF(AND(C88&lt;&gt;"",B88&lt;&gt;"DQ"),COUNT(B$6:B$125)-(RANK(B88,B$6:B$125)+COUNTIF(B$6:B88,B88))+2,IF(D86&lt;&gt;"",AY88,""))</f>
      </c>
      <c r="B88" s="117">
        <f>IF(D86="","",IF(OR(#REF!="-",#REF!="-",#REF!="-"),"DQ",SUM(#REF!,#REF!,#REF!)))</f>
      </c>
      <c r="C88" s="67">
        <f>IF(ISERROR(VLOOKUP(D86,'START LİSTE'!$B$6:$H$1027,3,0)),"",VLOOKUP(D86,'START LİSTE'!$B$6:$H$1027,3,0))</f>
      </c>
      <c r="D88" s="125"/>
      <c r="E88" s="68">
        <f>IF(ISERROR(VLOOKUP($D88,'START LİSTE'!$B$6:$H$1027,2,0)),"",VLOOKUP($D88,'START LİSTE'!$B$6:$H$1027,2,0))</f>
      </c>
      <c r="F88" s="69">
        <f>IF(ISERROR(VLOOKUP($D88,'START LİSTE'!$B$6:$H$1027,4,0)),"",VLOOKUP($D88,'START LİSTE'!$B$6:$H$1027,4,0))</f>
      </c>
      <c r="G88" s="85">
        <f>IF(ISERROR(VLOOKUP($D88,'YARIŞMA SONUÇ'!$B$6:$H$1140,6,0)),"",VLOOKUP($D88,'YARIŞMA SONUÇ'!$B$6:$H$1140,6,0))</f>
      </c>
      <c r="H88" s="85" t="str">
        <f>IF(ISERROR(SMALL(G86:G89,3)),"-",SMALL(G86:G89,3))</f>
        <v>-</v>
      </c>
      <c r="AY88" s="33">
        <v>1122</v>
      </c>
    </row>
    <row r="89" spans="1:51" ht="15" customHeight="1">
      <c r="A89" s="141"/>
      <c r="B89" s="117"/>
      <c r="C89" s="67"/>
      <c r="D89" s="125"/>
      <c r="E89" s="68">
        <f>IF(ISERROR(VLOOKUP($D89,'START LİSTE'!$B$6:$H$1027,2,0)),"",VLOOKUP($D89,'START LİSTE'!$B$6:$H$1027,2,0))</f>
      </c>
      <c r="F89" s="69">
        <f>IF(ISERROR(VLOOKUP($D89,'START LİSTE'!$B$6:$H$1027,4,0)),"",VLOOKUP($D89,'START LİSTE'!$B$6:$H$1027,4,0))</f>
      </c>
      <c r="G89" s="85">
        <f>IF(ISERROR(VLOOKUP($D89,'YARIŞMA SONUÇ'!$B$6:$H$1140,6,0)),"",VLOOKUP($D89,'YARIŞMA SONUÇ'!$B$6:$H$1140,6,0))</f>
      </c>
      <c r="H89" s="85" t="str">
        <f>IF(ISERROR(SMALL(G86:G89,4)),"-",SMALL(G86:G89,4))</f>
        <v>-</v>
      </c>
      <c r="AY89" s="33">
        <v>1123</v>
      </c>
    </row>
    <row r="90" spans="1:51" ht="15" customHeight="1">
      <c r="A90" s="140"/>
      <c r="B90" s="116"/>
      <c r="C90" s="63"/>
      <c r="D90" s="124"/>
      <c r="E90" s="64">
        <f>IF(ISERROR(VLOOKUP($D90,'START LİSTE'!$B$6:$H$1027,2,0)),"",VLOOKUP($D90,'START LİSTE'!$B$6:$H$1027,2,0))</f>
      </c>
      <c r="F90" s="65">
        <f>IF(ISERROR(VLOOKUP($D90,'START LİSTE'!$B$6:$H$1027,4,0)),"",VLOOKUP($D90,'START LİSTE'!$B$6:$H$1027,4,0))</f>
      </c>
      <c r="G90" s="86">
        <f>IF(ISERROR(VLOOKUP($D90,'YARIŞMA SONUÇ'!$B$6:$H$1140,6,0)),"",VLOOKUP($D90,'YARIŞMA SONUÇ'!$B$6:$H$1140,6,0))</f>
      </c>
      <c r="H90" s="86" t="str">
        <f>IF(ISERROR(SMALL(G90:G93,1)),"-",SMALL(G90:G93,1))</f>
        <v>-</v>
      </c>
      <c r="AY90" s="33">
        <v>1126</v>
      </c>
    </row>
    <row r="91" spans="1:51" ht="15" customHeight="1">
      <c r="A91" s="141"/>
      <c r="B91" s="117"/>
      <c r="C91" s="67"/>
      <c r="D91" s="125"/>
      <c r="E91" s="68">
        <f>IF(ISERROR(VLOOKUP($D91,'START LİSTE'!$B$6:$H$1027,2,0)),"",VLOOKUP($D91,'START LİSTE'!$B$6:$H$1027,2,0))</f>
      </c>
      <c r="F91" s="69">
        <f>IF(ISERROR(VLOOKUP($D91,'START LİSTE'!$B$6:$H$1027,4,0)),"",VLOOKUP($D91,'START LİSTE'!$B$6:$H$1027,4,0))</f>
      </c>
      <c r="G91" s="85">
        <f>IF(ISERROR(VLOOKUP($D91,'YARIŞMA SONUÇ'!$B$6:$H$1140,6,0)),"",VLOOKUP($D91,'YARIŞMA SONUÇ'!$B$6:$H$1140,6,0))</f>
      </c>
      <c r="H91" s="85" t="str">
        <f>IF(ISERROR(SMALL(G90:G93,2)),"-",SMALL(G90:G93,2))</f>
        <v>-</v>
      </c>
      <c r="AY91" s="33">
        <v>1127</v>
      </c>
    </row>
    <row r="92" spans="1:51" ht="15" customHeight="1">
      <c r="A92" s="141">
        <f>IF(AND(C92&lt;&gt;"",B92&lt;&gt;"DQ"),COUNT(B$6:B$125)-(RANK(B92,B$6:B$125)+COUNTIF(B$6:B92,B92))+2,IF(D90&lt;&gt;"",AY92,""))</f>
      </c>
      <c r="B92" s="117">
        <f>IF(D90="","",IF(OR(#REF!="-",#REF!="-",#REF!="-"),"DQ",SUM(#REF!,#REF!,#REF!)))</f>
      </c>
      <c r="C92" s="67">
        <f>IF(ISERROR(VLOOKUP(D90,'START LİSTE'!$B$6:$H$1027,3,0)),"",VLOOKUP(D90,'START LİSTE'!$B$6:$H$1027,3,0))</f>
      </c>
      <c r="D92" s="125"/>
      <c r="E92" s="68">
        <f>IF(ISERROR(VLOOKUP($D92,'START LİSTE'!$B$6:$H$1027,2,0)),"",VLOOKUP($D92,'START LİSTE'!$B$6:$H$1027,2,0))</f>
      </c>
      <c r="F92" s="69">
        <f>IF(ISERROR(VLOOKUP($D92,'START LİSTE'!$B$6:$H$1027,4,0)),"",VLOOKUP($D92,'START LİSTE'!$B$6:$H$1027,4,0))</f>
      </c>
      <c r="G92" s="85">
        <f>IF(ISERROR(VLOOKUP($D92,'YARIŞMA SONUÇ'!$B$6:$H$1140,6,0)),"",VLOOKUP($D92,'YARIŞMA SONUÇ'!$B$6:$H$1140,6,0))</f>
      </c>
      <c r="H92" s="85" t="str">
        <f>IF(ISERROR(SMALL(G90:G93,3)),"-",SMALL(G90:G93,3))</f>
        <v>-</v>
      </c>
      <c r="AY92" s="33">
        <v>1128</v>
      </c>
    </row>
    <row r="93" spans="1:51" ht="15" customHeight="1">
      <c r="A93" s="141"/>
      <c r="B93" s="117"/>
      <c r="C93" s="67"/>
      <c r="D93" s="125"/>
      <c r="E93" s="68">
        <f>IF(ISERROR(VLOOKUP($D93,'START LİSTE'!$B$6:$H$1027,2,0)),"",VLOOKUP($D93,'START LİSTE'!$B$6:$H$1027,2,0))</f>
      </c>
      <c r="F93" s="69">
        <f>IF(ISERROR(VLOOKUP($D93,'START LİSTE'!$B$6:$H$1027,4,0)),"",VLOOKUP($D93,'START LİSTE'!$B$6:$H$1027,4,0))</f>
      </c>
      <c r="G93" s="85">
        <f>IF(ISERROR(VLOOKUP($D93,'YARIŞMA SONUÇ'!$B$6:$H$1140,6,0)),"",VLOOKUP($D93,'YARIŞMA SONUÇ'!$B$6:$H$1140,6,0))</f>
      </c>
      <c r="H93" s="85" t="str">
        <f>IF(ISERROR(SMALL(G90:G93,4)),"-",SMALL(G90:G93,4))</f>
        <v>-</v>
      </c>
      <c r="AY93" s="33">
        <v>1129</v>
      </c>
    </row>
    <row r="94" spans="1:51" ht="15" customHeight="1">
      <c r="A94" s="140"/>
      <c r="B94" s="116"/>
      <c r="C94" s="63"/>
      <c r="D94" s="124"/>
      <c r="E94" s="64">
        <f>IF(ISERROR(VLOOKUP($D94,'START LİSTE'!$B$6:$H$1027,2,0)),"",VLOOKUP($D94,'START LİSTE'!$B$6:$H$1027,2,0))</f>
      </c>
      <c r="F94" s="65">
        <f>IF(ISERROR(VLOOKUP($D94,'START LİSTE'!$B$6:$H$1027,4,0)),"",VLOOKUP($D94,'START LİSTE'!$B$6:$H$1027,4,0))</f>
      </c>
      <c r="G94" s="86">
        <f>IF(ISERROR(VLOOKUP($D94,'YARIŞMA SONUÇ'!$B$6:$H$1140,6,0)),"",VLOOKUP($D94,'YARIŞMA SONUÇ'!$B$6:$H$1140,6,0))</f>
      </c>
      <c r="H94" s="86" t="str">
        <f>IF(ISERROR(SMALL(#REF!,1)),"-",SMALL(#REF!,1))</f>
        <v>-</v>
      </c>
      <c r="AY94" s="33">
        <v>1132</v>
      </c>
    </row>
    <row r="95" spans="1:51" ht="15" customHeight="1">
      <c r="A95" s="141"/>
      <c r="B95" s="117"/>
      <c r="C95" s="67"/>
      <c r="D95" s="125"/>
      <c r="E95" s="68">
        <f>IF(ISERROR(VLOOKUP($D95,'START LİSTE'!$B$6:$H$1027,2,0)),"",VLOOKUP($D95,'START LİSTE'!$B$6:$H$1027,2,0))</f>
      </c>
      <c r="F95" s="69">
        <f>IF(ISERROR(VLOOKUP($D95,'START LİSTE'!$B$6:$H$1027,4,0)),"",VLOOKUP($D95,'START LİSTE'!$B$6:$H$1027,4,0))</f>
      </c>
      <c r="G95" s="85">
        <f>IF(ISERROR(VLOOKUP($D95,'YARIŞMA SONUÇ'!$B$6:$H$1140,6,0)),"",VLOOKUP($D95,'YARIŞMA SONUÇ'!$B$6:$H$1140,6,0))</f>
      </c>
      <c r="H95" s="85" t="str">
        <f>IF(ISERROR(SMALL(#REF!,2)),"-",SMALL(#REF!,2))</f>
        <v>-</v>
      </c>
      <c r="AY95" s="33">
        <v>1133</v>
      </c>
    </row>
    <row r="96" spans="1:51" ht="15" customHeight="1">
      <c r="A96" s="141">
        <f>IF(AND(C96&lt;&gt;"",B96&lt;&gt;"DQ"),COUNT(B$6:B$125)-(RANK(B96,B$6:B$125)+COUNTIF(B$6:B96,B96))+2,IF(D94&lt;&gt;"",AY96,""))</f>
      </c>
      <c r="B96" s="117">
        <f>IF(D94="","",IF(OR(#REF!="-",#REF!="-",#REF!="-"),"DQ",SUM(#REF!,#REF!,#REF!)))</f>
      </c>
      <c r="C96" s="67">
        <f>IF(ISERROR(VLOOKUP(D94,'START LİSTE'!$B$6:$H$1027,3,0)),"",VLOOKUP(D94,'START LİSTE'!$B$6:$H$1027,3,0))</f>
      </c>
      <c r="D96" s="125"/>
      <c r="E96" s="68">
        <f>IF(ISERROR(VLOOKUP($D96,'START LİSTE'!$B$6:$H$1027,2,0)),"",VLOOKUP($D96,'START LİSTE'!$B$6:$H$1027,2,0))</f>
      </c>
      <c r="F96" s="69">
        <f>IF(ISERROR(VLOOKUP($D96,'START LİSTE'!$B$6:$H$1027,4,0)),"",VLOOKUP($D96,'START LİSTE'!$B$6:$H$1027,4,0))</f>
      </c>
      <c r="G96" s="85">
        <f>IF(ISERROR(VLOOKUP($D96,'YARIŞMA SONUÇ'!$B$6:$H$1140,6,0)),"",VLOOKUP($D96,'YARIŞMA SONUÇ'!$B$6:$H$1140,6,0))</f>
      </c>
      <c r="H96" s="85" t="str">
        <f>IF(ISERROR(SMALL(#REF!,3)),"-",SMALL(#REF!,3))</f>
        <v>-</v>
      </c>
      <c r="AY96" s="33">
        <v>1134</v>
      </c>
    </row>
    <row r="97" spans="1:51" ht="15" customHeight="1">
      <c r="A97" s="141"/>
      <c r="B97" s="117"/>
      <c r="C97" s="67"/>
      <c r="D97" s="125"/>
      <c r="E97" s="68">
        <f>IF(ISERROR(VLOOKUP($D97,'START LİSTE'!$B$6:$H$1027,2,0)),"",VLOOKUP($D97,'START LİSTE'!$B$6:$H$1027,2,0))</f>
      </c>
      <c r="F97" s="69">
        <f>IF(ISERROR(VLOOKUP($D97,'START LİSTE'!$B$6:$H$1027,4,0)),"",VLOOKUP($D97,'START LİSTE'!$B$6:$H$1027,4,0))</f>
      </c>
      <c r="G97" s="85">
        <f>IF(ISERROR(VLOOKUP($D97,'YARIŞMA SONUÇ'!$B$6:$H$1140,6,0)),"",VLOOKUP($D97,'YARIŞMA SONUÇ'!$B$6:$H$1140,6,0))</f>
      </c>
      <c r="H97" s="85" t="str">
        <f>IF(ISERROR(SMALL(#REF!,4)),"-",SMALL(#REF!,4))</f>
        <v>-</v>
      </c>
      <c r="AY97" s="33">
        <v>1135</v>
      </c>
    </row>
    <row r="98" spans="1:51" ht="15" customHeight="1">
      <c r="A98" s="140"/>
      <c r="B98" s="116"/>
      <c r="C98" s="63"/>
      <c r="D98" s="124"/>
      <c r="E98" s="64">
        <f>IF(ISERROR(VLOOKUP($D98,'START LİSTE'!$B$6:$H$1027,2,0)),"",VLOOKUP($D98,'START LİSTE'!$B$6:$H$1027,2,0))</f>
      </c>
      <c r="F98" s="65">
        <f>IF(ISERROR(VLOOKUP($D98,'START LİSTE'!$B$6:$H$1027,4,0)),"",VLOOKUP($D98,'START LİSTE'!$B$6:$H$1027,4,0))</f>
      </c>
      <c r="G98" s="86">
        <f>IF(ISERROR(VLOOKUP($D98,'YARIŞMA SONUÇ'!$B$6:$H$1140,6,0)),"",VLOOKUP($D98,'YARIŞMA SONUÇ'!$B$6:$H$1140,6,0))</f>
      </c>
      <c r="H98" s="86" t="str">
        <f>IF(ISERROR(SMALL(#REF!,1)),"-",SMALL(#REF!,1))</f>
        <v>-</v>
      </c>
      <c r="AY98" s="33">
        <v>1138</v>
      </c>
    </row>
    <row r="99" spans="1:51" ht="15" customHeight="1">
      <c r="A99" s="141"/>
      <c r="B99" s="117"/>
      <c r="C99" s="67"/>
      <c r="D99" s="125"/>
      <c r="E99" s="68">
        <f>IF(ISERROR(VLOOKUP($D99,'START LİSTE'!$B$6:$H$1027,2,0)),"",VLOOKUP($D99,'START LİSTE'!$B$6:$H$1027,2,0))</f>
      </c>
      <c r="F99" s="69">
        <f>IF(ISERROR(VLOOKUP($D99,'START LİSTE'!$B$6:$H$1027,4,0)),"",VLOOKUP($D99,'START LİSTE'!$B$6:$H$1027,4,0))</f>
      </c>
      <c r="G99" s="85">
        <f>IF(ISERROR(VLOOKUP($D99,'YARIŞMA SONUÇ'!$B$6:$H$1140,6,0)),"",VLOOKUP($D99,'YARIŞMA SONUÇ'!$B$6:$H$1140,6,0))</f>
      </c>
      <c r="H99" s="85" t="str">
        <f>IF(ISERROR(SMALL(#REF!,2)),"-",SMALL(#REF!,2))</f>
        <v>-</v>
      </c>
      <c r="AY99" s="33">
        <v>1139</v>
      </c>
    </row>
    <row r="100" spans="1:51" ht="15" customHeight="1">
      <c r="A100" s="141">
        <f>IF(AND(C100&lt;&gt;"",B100&lt;&gt;"DQ"),COUNT(B$6:B$125)-(RANK(B100,B$6:B$125)+COUNTIF(B$6:B100,B100))+2,IF(D98&lt;&gt;"",AY100,""))</f>
      </c>
      <c r="B100" s="117">
        <f>IF(D98="","",IF(OR(#REF!="-",#REF!="-",#REF!="-"),"DQ",SUM(#REF!,#REF!,#REF!)))</f>
      </c>
      <c r="C100" s="67">
        <f>IF(ISERROR(VLOOKUP(D98,'START LİSTE'!$B$6:$H$1027,3,0)),"",VLOOKUP(D98,'START LİSTE'!$B$6:$H$1027,3,0))</f>
      </c>
      <c r="D100" s="125"/>
      <c r="E100" s="68">
        <f>IF(ISERROR(VLOOKUP($D100,'START LİSTE'!$B$6:$H$1027,2,0)),"",VLOOKUP($D100,'START LİSTE'!$B$6:$H$1027,2,0))</f>
      </c>
      <c r="F100" s="69">
        <f>IF(ISERROR(VLOOKUP($D100,'START LİSTE'!$B$6:$H$1027,4,0)),"",VLOOKUP($D100,'START LİSTE'!$B$6:$H$1027,4,0))</f>
      </c>
      <c r="G100" s="85">
        <f>IF(ISERROR(VLOOKUP($D100,'YARIŞMA SONUÇ'!$B$6:$H$1140,6,0)),"",VLOOKUP($D100,'YARIŞMA SONUÇ'!$B$6:$H$1140,6,0))</f>
      </c>
      <c r="H100" s="85" t="str">
        <f>IF(ISERROR(SMALL(#REF!,3)),"-",SMALL(#REF!,3))</f>
        <v>-</v>
      </c>
      <c r="AY100" s="33">
        <v>1140</v>
      </c>
    </row>
    <row r="101" spans="1:51" ht="15" customHeight="1">
      <c r="A101" s="141"/>
      <c r="B101" s="117"/>
      <c r="C101" s="67"/>
      <c r="D101" s="125"/>
      <c r="E101" s="68">
        <f>IF(ISERROR(VLOOKUP($D101,'START LİSTE'!$B$6:$H$1027,2,0)),"",VLOOKUP($D101,'START LİSTE'!$B$6:$H$1027,2,0))</f>
      </c>
      <c r="F101" s="69">
        <f>IF(ISERROR(VLOOKUP($D101,'START LİSTE'!$B$6:$H$1027,4,0)),"",VLOOKUP($D101,'START LİSTE'!$B$6:$H$1027,4,0))</f>
      </c>
      <c r="G101" s="85">
        <f>IF(ISERROR(VLOOKUP($D101,'YARIŞMA SONUÇ'!$B$6:$H$1140,6,0)),"",VLOOKUP($D101,'YARIŞMA SONUÇ'!$B$6:$H$1140,6,0))</f>
      </c>
      <c r="H101" s="85" t="str">
        <f>IF(ISERROR(SMALL(#REF!,4)),"-",SMALL(#REF!,4))</f>
        <v>-</v>
      </c>
      <c r="AY101" s="33">
        <v>1141</v>
      </c>
    </row>
    <row r="102" spans="1:51" ht="15" customHeight="1">
      <c r="A102" s="140"/>
      <c r="B102" s="116"/>
      <c r="C102" s="63"/>
      <c r="D102" s="124"/>
      <c r="E102" s="64">
        <f>IF(ISERROR(VLOOKUP($D102,'START LİSTE'!$B$6:$H$1027,2,0)),"",VLOOKUP($D102,'START LİSTE'!$B$6:$H$1027,2,0))</f>
      </c>
      <c r="F102" s="65">
        <f>IF(ISERROR(VLOOKUP($D102,'START LİSTE'!$B$6:$H$1027,4,0)),"",VLOOKUP($D102,'START LİSTE'!$B$6:$H$1027,4,0))</f>
      </c>
      <c r="G102" s="86">
        <f>IF(ISERROR(VLOOKUP($D102,'YARIŞMA SONUÇ'!$B$6:$H$1140,6,0)),"",VLOOKUP($D102,'YARIŞMA SONUÇ'!$B$6:$H$1140,6,0))</f>
      </c>
      <c r="H102" s="86" t="str">
        <f>IF(ISERROR(SMALL(#REF!,1)),"-",SMALL(#REF!,1))</f>
        <v>-</v>
      </c>
      <c r="AY102" s="33">
        <v>1144</v>
      </c>
    </row>
    <row r="103" spans="1:51" ht="15" customHeight="1">
      <c r="A103" s="141"/>
      <c r="B103" s="117"/>
      <c r="C103" s="67"/>
      <c r="D103" s="125"/>
      <c r="E103" s="68">
        <f>IF(ISERROR(VLOOKUP($D103,'START LİSTE'!$B$6:$H$1027,2,0)),"",VLOOKUP($D103,'START LİSTE'!$B$6:$H$1027,2,0))</f>
      </c>
      <c r="F103" s="69">
        <f>IF(ISERROR(VLOOKUP($D103,'START LİSTE'!$B$6:$H$1027,4,0)),"",VLOOKUP($D103,'START LİSTE'!$B$6:$H$1027,4,0))</f>
      </c>
      <c r="G103" s="85">
        <f>IF(ISERROR(VLOOKUP($D103,'YARIŞMA SONUÇ'!$B$6:$H$1140,6,0)),"",VLOOKUP($D103,'YARIŞMA SONUÇ'!$B$6:$H$1140,6,0))</f>
      </c>
      <c r="H103" s="85" t="str">
        <f>IF(ISERROR(SMALL(#REF!,2)),"-",SMALL(#REF!,2))</f>
        <v>-</v>
      </c>
      <c r="AY103" s="33">
        <v>1145</v>
      </c>
    </row>
    <row r="104" spans="1:51" ht="15" customHeight="1">
      <c r="A104" s="141">
        <f>IF(AND(C104&lt;&gt;"",B104&lt;&gt;"DQ"),COUNT(B$6:B$125)-(RANK(B104,B$6:B$125)+COUNTIF(B$6:B104,B104))+2,IF(D102&lt;&gt;"",AY104,""))</f>
      </c>
      <c r="B104" s="117">
        <f>IF(D102="","",IF(OR(#REF!="-",#REF!="-",#REF!="-"),"DQ",SUM(#REF!,#REF!,#REF!)))</f>
      </c>
      <c r="C104" s="67">
        <f>IF(ISERROR(VLOOKUP(D102,'START LİSTE'!$B$6:$H$1027,3,0)),"",VLOOKUP(D102,'START LİSTE'!$B$6:$H$1027,3,0))</f>
      </c>
      <c r="D104" s="125"/>
      <c r="E104" s="68">
        <f>IF(ISERROR(VLOOKUP($D104,'START LİSTE'!$B$6:$H$1027,2,0)),"",VLOOKUP($D104,'START LİSTE'!$B$6:$H$1027,2,0))</f>
      </c>
      <c r="F104" s="69">
        <f>IF(ISERROR(VLOOKUP($D104,'START LİSTE'!$B$6:$H$1027,4,0)),"",VLOOKUP($D104,'START LİSTE'!$B$6:$H$1027,4,0))</f>
      </c>
      <c r="G104" s="85">
        <f>IF(ISERROR(VLOOKUP($D104,'YARIŞMA SONUÇ'!$B$6:$H$1140,6,0)),"",VLOOKUP($D104,'YARIŞMA SONUÇ'!$B$6:$H$1140,6,0))</f>
      </c>
      <c r="H104" s="85" t="str">
        <f>IF(ISERROR(SMALL(#REF!,3)),"-",SMALL(#REF!,3))</f>
        <v>-</v>
      </c>
      <c r="AY104" s="33">
        <v>1146</v>
      </c>
    </row>
    <row r="105" spans="1:51" ht="15" customHeight="1">
      <c r="A105" s="141"/>
      <c r="B105" s="117"/>
      <c r="C105" s="67"/>
      <c r="D105" s="125"/>
      <c r="E105" s="68">
        <f>IF(ISERROR(VLOOKUP($D105,'START LİSTE'!$B$6:$H$1027,2,0)),"",VLOOKUP($D105,'START LİSTE'!$B$6:$H$1027,2,0))</f>
      </c>
      <c r="F105" s="69">
        <f>IF(ISERROR(VLOOKUP($D105,'START LİSTE'!$B$6:$H$1027,4,0)),"",VLOOKUP($D105,'START LİSTE'!$B$6:$H$1027,4,0))</f>
      </c>
      <c r="G105" s="85">
        <f>IF(ISERROR(VLOOKUP($D105,'YARIŞMA SONUÇ'!$B$6:$H$1140,6,0)),"",VLOOKUP($D105,'YARIŞMA SONUÇ'!$B$6:$H$1140,6,0))</f>
      </c>
      <c r="H105" s="85" t="str">
        <f>IF(ISERROR(SMALL(#REF!,4)),"-",SMALL(#REF!,4))</f>
        <v>-</v>
      </c>
      <c r="AY105" s="33">
        <v>1147</v>
      </c>
    </row>
    <row r="106" spans="1:51" ht="15" customHeight="1">
      <c r="A106" s="140"/>
      <c r="B106" s="116"/>
      <c r="C106" s="63"/>
      <c r="D106" s="124"/>
      <c r="E106" s="64">
        <f>IF(ISERROR(VLOOKUP($D106,'START LİSTE'!$B$6:$H$1027,2,0)),"",VLOOKUP($D106,'START LİSTE'!$B$6:$H$1027,2,0))</f>
      </c>
      <c r="F106" s="65">
        <f>IF(ISERROR(VLOOKUP($D106,'START LİSTE'!$B$6:$H$1027,4,0)),"",VLOOKUP($D106,'START LİSTE'!$B$6:$H$1027,4,0))</f>
      </c>
      <c r="G106" s="86">
        <f>IF(ISERROR(VLOOKUP($D106,'YARIŞMA SONUÇ'!$B$6:$H$1140,6,0)),"",VLOOKUP($D106,'YARIŞMA SONUÇ'!$B$6:$H$1140,6,0))</f>
      </c>
      <c r="H106" s="86" t="str">
        <f>IF(ISERROR(SMALL(#REF!,1)),"-",SMALL(#REF!,1))</f>
        <v>-</v>
      </c>
      <c r="AY106" s="33">
        <v>1150</v>
      </c>
    </row>
    <row r="107" spans="1:51" ht="15" customHeight="1">
      <c r="A107" s="141"/>
      <c r="B107" s="117"/>
      <c r="C107" s="67"/>
      <c r="D107" s="125"/>
      <c r="E107" s="68">
        <f>IF(ISERROR(VLOOKUP($D107,'START LİSTE'!$B$6:$H$1027,2,0)),"",VLOOKUP($D107,'START LİSTE'!$B$6:$H$1027,2,0))</f>
      </c>
      <c r="F107" s="69">
        <f>IF(ISERROR(VLOOKUP($D107,'START LİSTE'!$B$6:$H$1027,4,0)),"",VLOOKUP($D107,'START LİSTE'!$B$6:$H$1027,4,0))</f>
      </c>
      <c r="G107" s="85">
        <f>IF(ISERROR(VLOOKUP($D107,'YARIŞMA SONUÇ'!$B$6:$H$1140,6,0)),"",VLOOKUP($D107,'YARIŞMA SONUÇ'!$B$6:$H$1140,6,0))</f>
      </c>
      <c r="H107" s="85" t="str">
        <f>IF(ISERROR(SMALL(#REF!,2)),"-",SMALL(#REF!,2))</f>
        <v>-</v>
      </c>
      <c r="AY107" s="33">
        <v>1151</v>
      </c>
    </row>
    <row r="108" spans="1:51" ht="15" customHeight="1">
      <c r="A108" s="141">
        <f>IF(AND(C108&lt;&gt;"",B108&lt;&gt;"DQ"),COUNT(B$6:B$125)-(RANK(B108,B$6:B$125)+COUNTIF(B$6:B108,B108))+2,IF(D106&lt;&gt;"",AY108,""))</f>
      </c>
      <c r="B108" s="117">
        <f>IF(D106="","",IF(OR(#REF!="-",#REF!="-",#REF!="-"),"DQ",SUM(#REF!,#REF!,#REF!)))</f>
      </c>
      <c r="C108" s="67">
        <f>IF(ISERROR(VLOOKUP(D106,'START LİSTE'!$B$6:$H$1027,3,0)),"",VLOOKUP(D106,'START LİSTE'!$B$6:$H$1027,3,0))</f>
      </c>
      <c r="D108" s="125"/>
      <c r="E108" s="68">
        <f>IF(ISERROR(VLOOKUP($D108,'START LİSTE'!$B$6:$H$1027,2,0)),"",VLOOKUP($D108,'START LİSTE'!$B$6:$H$1027,2,0))</f>
      </c>
      <c r="F108" s="69">
        <f>IF(ISERROR(VLOOKUP($D108,'START LİSTE'!$B$6:$H$1027,4,0)),"",VLOOKUP($D108,'START LİSTE'!$B$6:$H$1027,4,0))</f>
      </c>
      <c r="G108" s="85">
        <f>IF(ISERROR(VLOOKUP($D108,'YARIŞMA SONUÇ'!$B$6:$H$1140,6,0)),"",VLOOKUP($D108,'YARIŞMA SONUÇ'!$B$6:$H$1140,6,0))</f>
      </c>
      <c r="H108" s="85" t="str">
        <f>IF(ISERROR(SMALL(#REF!,3)),"-",SMALL(#REF!,3))</f>
        <v>-</v>
      </c>
      <c r="AY108" s="33">
        <v>1152</v>
      </c>
    </row>
    <row r="109" spans="1:51" ht="15" customHeight="1">
      <c r="A109" s="141"/>
      <c r="B109" s="117"/>
      <c r="C109" s="67"/>
      <c r="D109" s="125"/>
      <c r="E109" s="68">
        <f>IF(ISERROR(VLOOKUP($D109,'START LİSTE'!$B$6:$H$1027,2,0)),"",VLOOKUP($D109,'START LİSTE'!$B$6:$H$1027,2,0))</f>
      </c>
      <c r="F109" s="69">
        <f>IF(ISERROR(VLOOKUP($D109,'START LİSTE'!$B$6:$H$1027,4,0)),"",VLOOKUP($D109,'START LİSTE'!$B$6:$H$1027,4,0))</f>
      </c>
      <c r="G109" s="85">
        <f>IF(ISERROR(VLOOKUP($D109,'YARIŞMA SONUÇ'!$B$6:$H$1140,6,0)),"",VLOOKUP($D109,'YARIŞMA SONUÇ'!$B$6:$H$1140,6,0))</f>
      </c>
      <c r="H109" s="85" t="str">
        <f>IF(ISERROR(SMALL(#REF!,4)),"-",SMALL(#REF!,4))</f>
        <v>-</v>
      </c>
      <c r="AY109" s="33">
        <v>1153</v>
      </c>
    </row>
    <row r="110" spans="1:51" ht="15" customHeight="1">
      <c r="A110" s="140"/>
      <c r="B110" s="116"/>
      <c r="C110" s="63"/>
      <c r="D110" s="124"/>
      <c r="E110" s="64">
        <f>IF(ISERROR(VLOOKUP($D110,'START LİSTE'!$B$6:$H$1027,2,0)),"",VLOOKUP($D110,'START LİSTE'!$B$6:$H$1027,2,0))</f>
      </c>
      <c r="F110" s="65">
        <f>IF(ISERROR(VLOOKUP($D110,'START LİSTE'!$B$6:$H$1027,4,0)),"",VLOOKUP($D110,'START LİSTE'!$B$6:$H$1027,4,0))</f>
      </c>
      <c r="G110" s="86">
        <f>IF(ISERROR(VLOOKUP($D110,'YARIŞMA SONUÇ'!$B$6:$H$1140,6,0)),"",VLOOKUP($D110,'YARIŞMA SONUÇ'!$B$6:$H$1140,6,0))</f>
      </c>
      <c r="H110" s="86" t="str">
        <f>IF(ISERROR(SMALL(#REF!,1)),"-",SMALL(#REF!,1))</f>
        <v>-</v>
      </c>
      <c r="AY110" s="33">
        <v>1156</v>
      </c>
    </row>
    <row r="111" spans="1:51" ht="15" customHeight="1">
      <c r="A111" s="141"/>
      <c r="B111" s="117"/>
      <c r="C111" s="67"/>
      <c r="D111" s="125"/>
      <c r="E111" s="68">
        <f>IF(ISERROR(VLOOKUP($D111,'START LİSTE'!$B$6:$H$1027,2,0)),"",VLOOKUP($D111,'START LİSTE'!$B$6:$H$1027,2,0))</f>
      </c>
      <c r="F111" s="69">
        <f>IF(ISERROR(VLOOKUP($D111,'START LİSTE'!$B$6:$H$1027,4,0)),"",VLOOKUP($D111,'START LİSTE'!$B$6:$H$1027,4,0))</f>
      </c>
      <c r="G111" s="85">
        <f>IF(ISERROR(VLOOKUP($D111,'YARIŞMA SONUÇ'!$B$6:$H$1140,6,0)),"",VLOOKUP($D111,'YARIŞMA SONUÇ'!$B$6:$H$1140,6,0))</f>
      </c>
      <c r="H111" s="85" t="str">
        <f>IF(ISERROR(SMALL(#REF!,2)),"-",SMALL(#REF!,2))</f>
        <v>-</v>
      </c>
      <c r="AY111" s="33">
        <v>1157</v>
      </c>
    </row>
    <row r="112" spans="1:51" ht="15" customHeight="1">
      <c r="A112" s="141">
        <f>IF(AND(C112&lt;&gt;"",B112&lt;&gt;"DQ"),COUNT(B$6:B$125)-(RANK(B112,B$6:B$125)+COUNTIF(B$6:B112,B112))+2,IF(D110&lt;&gt;"",AY112,""))</f>
      </c>
      <c r="B112" s="117">
        <f>IF(D110="","",IF(OR(#REF!="-",#REF!="-",#REF!="-"),"DQ",SUM(#REF!,#REF!,#REF!)))</f>
      </c>
      <c r="C112" s="67">
        <f>IF(ISERROR(VLOOKUP(D110,'START LİSTE'!$B$6:$H$1027,3,0)),"",VLOOKUP(D110,'START LİSTE'!$B$6:$H$1027,3,0))</f>
      </c>
      <c r="D112" s="125"/>
      <c r="E112" s="68">
        <f>IF(ISERROR(VLOOKUP($D112,'START LİSTE'!$B$6:$H$1027,2,0)),"",VLOOKUP($D112,'START LİSTE'!$B$6:$H$1027,2,0))</f>
      </c>
      <c r="F112" s="69">
        <f>IF(ISERROR(VLOOKUP($D112,'START LİSTE'!$B$6:$H$1027,4,0)),"",VLOOKUP($D112,'START LİSTE'!$B$6:$H$1027,4,0))</f>
      </c>
      <c r="G112" s="85">
        <f>IF(ISERROR(VLOOKUP($D112,'YARIŞMA SONUÇ'!$B$6:$H$1140,6,0)),"",VLOOKUP($D112,'YARIŞMA SONUÇ'!$B$6:$H$1140,6,0))</f>
      </c>
      <c r="H112" s="85" t="str">
        <f>IF(ISERROR(SMALL(#REF!,3)),"-",SMALL(#REF!,3))</f>
        <v>-</v>
      </c>
      <c r="AY112" s="33">
        <v>1158</v>
      </c>
    </row>
    <row r="113" spans="1:51" ht="15" customHeight="1">
      <c r="A113" s="141"/>
      <c r="B113" s="117"/>
      <c r="C113" s="67"/>
      <c r="D113" s="125"/>
      <c r="E113" s="68">
        <f>IF(ISERROR(VLOOKUP($D113,'START LİSTE'!$B$6:$H$1027,2,0)),"",VLOOKUP($D113,'START LİSTE'!$B$6:$H$1027,2,0))</f>
      </c>
      <c r="F113" s="69">
        <f>IF(ISERROR(VLOOKUP($D113,'START LİSTE'!$B$6:$H$1027,4,0)),"",VLOOKUP($D113,'START LİSTE'!$B$6:$H$1027,4,0))</f>
      </c>
      <c r="G113" s="85">
        <f>IF(ISERROR(VLOOKUP($D113,'YARIŞMA SONUÇ'!$B$6:$H$1140,6,0)),"",VLOOKUP($D113,'YARIŞMA SONUÇ'!$B$6:$H$1140,6,0))</f>
      </c>
      <c r="H113" s="85" t="str">
        <f>IF(ISERROR(SMALL(#REF!,4)),"-",SMALL(#REF!,4))</f>
        <v>-</v>
      </c>
      <c r="AY113" s="33">
        <v>1159</v>
      </c>
    </row>
    <row r="114" spans="1:51" ht="15" customHeight="1">
      <c r="A114" s="140"/>
      <c r="B114" s="116"/>
      <c r="C114" s="63"/>
      <c r="D114" s="124"/>
      <c r="E114" s="64">
        <f>IF(ISERROR(VLOOKUP($D114,'START LİSTE'!$B$6:$H$1027,2,0)),"",VLOOKUP($D114,'START LİSTE'!$B$6:$H$1027,2,0))</f>
      </c>
      <c r="F114" s="65">
        <f>IF(ISERROR(VLOOKUP($D114,'START LİSTE'!$B$6:$H$1027,4,0)),"",VLOOKUP($D114,'START LİSTE'!$B$6:$H$1027,4,0))</f>
      </c>
      <c r="G114" s="86">
        <f>IF(ISERROR(VLOOKUP($D114,'YARIŞMA SONUÇ'!$B$6:$H$1140,6,0)),"",VLOOKUP($D114,'YARIŞMA SONUÇ'!$B$6:$H$1140,6,0))</f>
      </c>
      <c r="H114" s="86" t="str">
        <f>IF(ISERROR(SMALL(#REF!,1)),"-",SMALL(#REF!,1))</f>
        <v>-</v>
      </c>
      <c r="AY114" s="33">
        <v>1162</v>
      </c>
    </row>
    <row r="115" spans="1:51" ht="15" customHeight="1">
      <c r="A115" s="141"/>
      <c r="B115" s="117"/>
      <c r="C115" s="67"/>
      <c r="D115" s="125"/>
      <c r="E115" s="68">
        <f>IF(ISERROR(VLOOKUP($D115,'START LİSTE'!$B$6:$H$1027,2,0)),"",VLOOKUP($D115,'START LİSTE'!$B$6:$H$1027,2,0))</f>
      </c>
      <c r="F115" s="69">
        <f>IF(ISERROR(VLOOKUP($D115,'START LİSTE'!$B$6:$H$1027,4,0)),"",VLOOKUP($D115,'START LİSTE'!$B$6:$H$1027,4,0))</f>
      </c>
      <c r="G115" s="85">
        <f>IF(ISERROR(VLOOKUP($D115,'YARIŞMA SONUÇ'!$B$6:$H$1140,6,0)),"",VLOOKUP($D115,'YARIŞMA SONUÇ'!$B$6:$H$1140,6,0))</f>
      </c>
      <c r="H115" s="85" t="str">
        <f>IF(ISERROR(SMALL(#REF!,2)),"-",SMALL(#REF!,2))</f>
        <v>-</v>
      </c>
      <c r="AY115" s="33">
        <v>1163</v>
      </c>
    </row>
    <row r="116" spans="1:51" ht="15" customHeight="1">
      <c r="A116" s="141">
        <f>IF(AND(C116&lt;&gt;"",B116&lt;&gt;"DQ"),COUNT(B$6:B$125)-(RANK(B116,B$6:B$125)+COUNTIF(B$6:B116,B116))+2,IF(D114&lt;&gt;"",AY116,""))</f>
      </c>
      <c r="B116" s="117">
        <f>IF(D114="","",IF(OR(#REF!="-",#REF!="-",#REF!="-"),"DQ",SUM(#REF!,#REF!,#REF!)))</f>
      </c>
      <c r="C116" s="67">
        <f>IF(ISERROR(VLOOKUP(D114,'START LİSTE'!$B$6:$H$1027,3,0)),"",VLOOKUP(D114,'START LİSTE'!$B$6:$H$1027,3,0))</f>
      </c>
      <c r="D116" s="125"/>
      <c r="E116" s="68">
        <f>IF(ISERROR(VLOOKUP($D116,'START LİSTE'!$B$6:$H$1027,2,0)),"",VLOOKUP($D116,'START LİSTE'!$B$6:$H$1027,2,0))</f>
      </c>
      <c r="F116" s="69">
        <f>IF(ISERROR(VLOOKUP($D116,'START LİSTE'!$B$6:$H$1027,4,0)),"",VLOOKUP($D116,'START LİSTE'!$B$6:$H$1027,4,0))</f>
      </c>
      <c r="G116" s="85">
        <f>IF(ISERROR(VLOOKUP($D116,'YARIŞMA SONUÇ'!$B$6:$H$1140,6,0)),"",VLOOKUP($D116,'YARIŞMA SONUÇ'!$B$6:$H$1140,6,0))</f>
      </c>
      <c r="H116" s="85" t="str">
        <f>IF(ISERROR(SMALL(#REF!,3)),"-",SMALL(#REF!,3))</f>
        <v>-</v>
      </c>
      <c r="AY116" s="33">
        <v>1164</v>
      </c>
    </row>
    <row r="117" spans="1:51" ht="15" customHeight="1">
      <c r="A117" s="141"/>
      <c r="B117" s="117"/>
      <c r="C117" s="67"/>
      <c r="D117" s="125"/>
      <c r="E117" s="68">
        <f>IF(ISERROR(VLOOKUP($D117,'START LİSTE'!$B$6:$H$1027,2,0)),"",VLOOKUP($D117,'START LİSTE'!$B$6:$H$1027,2,0))</f>
      </c>
      <c r="F117" s="69">
        <f>IF(ISERROR(VLOOKUP($D117,'START LİSTE'!$B$6:$H$1027,4,0)),"",VLOOKUP($D117,'START LİSTE'!$B$6:$H$1027,4,0))</f>
      </c>
      <c r="G117" s="85">
        <f>IF(ISERROR(VLOOKUP($D117,'YARIŞMA SONUÇ'!$B$6:$H$1140,6,0)),"",VLOOKUP($D117,'YARIŞMA SONUÇ'!$B$6:$H$1140,6,0))</f>
      </c>
      <c r="H117" s="85" t="str">
        <f>IF(ISERROR(SMALL(#REF!,4)),"-",SMALL(#REF!,4))</f>
        <v>-</v>
      </c>
      <c r="AY117" s="33">
        <v>1165</v>
      </c>
    </row>
    <row r="118" spans="1:51" ht="15" customHeight="1">
      <c r="A118" s="140"/>
      <c r="B118" s="116"/>
      <c r="C118" s="63"/>
      <c r="D118" s="124"/>
      <c r="E118" s="64">
        <f>IF(ISERROR(VLOOKUP($D118,'START LİSTE'!$B$6:$H$1027,2,0)),"",VLOOKUP($D118,'START LİSTE'!$B$6:$H$1027,2,0))</f>
      </c>
      <c r="F118" s="65">
        <f>IF(ISERROR(VLOOKUP($D118,'START LİSTE'!$B$6:$H$1027,4,0)),"",VLOOKUP($D118,'START LİSTE'!$B$6:$H$1027,4,0))</f>
      </c>
      <c r="G118" s="86">
        <f>IF(ISERROR(VLOOKUP($D118,'YARIŞMA SONUÇ'!$B$6:$H$1140,6,0)),"",VLOOKUP($D118,'YARIŞMA SONUÇ'!$B$6:$H$1140,6,0))</f>
      </c>
      <c r="H118" s="86" t="str">
        <f>IF(ISERROR(SMALL(#REF!,1)),"-",SMALL(#REF!,1))</f>
        <v>-</v>
      </c>
      <c r="AY118" s="33">
        <v>1168</v>
      </c>
    </row>
    <row r="119" spans="1:51" ht="15" customHeight="1">
      <c r="A119" s="141"/>
      <c r="B119" s="117"/>
      <c r="C119" s="67"/>
      <c r="D119" s="125"/>
      <c r="E119" s="68">
        <f>IF(ISERROR(VLOOKUP($D119,'START LİSTE'!$B$6:$H$1027,2,0)),"",VLOOKUP($D119,'START LİSTE'!$B$6:$H$1027,2,0))</f>
      </c>
      <c r="F119" s="69">
        <f>IF(ISERROR(VLOOKUP($D119,'START LİSTE'!$B$6:$H$1027,4,0)),"",VLOOKUP($D119,'START LİSTE'!$B$6:$H$1027,4,0))</f>
      </c>
      <c r="G119" s="85">
        <f>IF(ISERROR(VLOOKUP($D119,'YARIŞMA SONUÇ'!$B$6:$H$1140,6,0)),"",VLOOKUP($D119,'YARIŞMA SONUÇ'!$B$6:$H$1140,6,0))</f>
      </c>
      <c r="H119" s="85" t="str">
        <f>IF(ISERROR(SMALL(#REF!,2)),"-",SMALL(#REF!,2))</f>
        <v>-</v>
      </c>
      <c r="AY119" s="33">
        <v>1169</v>
      </c>
    </row>
    <row r="120" spans="1:51" ht="15" customHeight="1">
      <c r="A120" s="141">
        <f>IF(AND(C120&lt;&gt;"",B120&lt;&gt;"DQ"),COUNT(B$6:B$125)-(RANK(B120,B$6:B$125)+COUNTIF(B$6:B120,B120))+2,IF(D118&lt;&gt;"",AY120,""))</f>
      </c>
      <c r="B120" s="117">
        <f>IF(D118="","",IF(OR(#REF!="-",#REF!="-",#REF!="-"),"DQ",SUM(#REF!,#REF!,#REF!)))</f>
      </c>
      <c r="C120" s="67">
        <f>IF(ISERROR(VLOOKUP(D118,'START LİSTE'!$B$6:$H$1027,3,0)),"",VLOOKUP(D118,'START LİSTE'!$B$6:$H$1027,3,0))</f>
      </c>
      <c r="D120" s="125"/>
      <c r="E120" s="68">
        <f>IF(ISERROR(VLOOKUP($D120,'START LİSTE'!$B$6:$H$1027,2,0)),"",VLOOKUP($D120,'START LİSTE'!$B$6:$H$1027,2,0))</f>
      </c>
      <c r="F120" s="69">
        <f>IF(ISERROR(VLOOKUP($D120,'START LİSTE'!$B$6:$H$1027,4,0)),"",VLOOKUP($D120,'START LİSTE'!$B$6:$H$1027,4,0))</f>
      </c>
      <c r="G120" s="85">
        <f>IF(ISERROR(VLOOKUP($D120,'YARIŞMA SONUÇ'!$B$6:$H$1140,6,0)),"",VLOOKUP($D120,'YARIŞMA SONUÇ'!$B$6:$H$1140,6,0))</f>
      </c>
      <c r="H120" s="85" t="str">
        <f>IF(ISERROR(SMALL(#REF!,3)),"-",SMALL(#REF!,3))</f>
        <v>-</v>
      </c>
      <c r="AY120" s="33">
        <v>1170</v>
      </c>
    </row>
    <row r="121" spans="1:51" ht="15" customHeight="1">
      <c r="A121" s="141"/>
      <c r="B121" s="117"/>
      <c r="C121" s="67"/>
      <c r="D121" s="125"/>
      <c r="E121" s="68">
        <f>IF(ISERROR(VLOOKUP($D121,'START LİSTE'!$B$6:$H$1027,2,0)),"",VLOOKUP($D121,'START LİSTE'!$B$6:$H$1027,2,0))</f>
      </c>
      <c r="F121" s="69">
        <f>IF(ISERROR(VLOOKUP($D121,'START LİSTE'!$B$6:$H$1027,4,0)),"",VLOOKUP($D121,'START LİSTE'!$B$6:$H$1027,4,0))</f>
      </c>
      <c r="G121" s="85">
        <f>IF(ISERROR(VLOOKUP($D121,'YARIŞMA SONUÇ'!$B$6:$H$1140,6,0)),"",VLOOKUP($D121,'YARIŞMA SONUÇ'!$B$6:$H$1140,6,0))</f>
      </c>
      <c r="H121" s="85" t="str">
        <f>IF(ISERROR(SMALL(#REF!,4)),"-",SMALL(#REF!,4))</f>
        <v>-</v>
      </c>
      <c r="AY121" s="33">
        <v>1171</v>
      </c>
    </row>
    <row r="122" spans="1:51" ht="15" customHeight="1">
      <c r="A122" s="140"/>
      <c r="B122" s="116"/>
      <c r="C122" s="63"/>
      <c r="D122" s="124"/>
      <c r="E122" s="64">
        <f>IF(ISERROR(VLOOKUP($D122,'START LİSTE'!$B$6:$H$1027,2,0)),"",VLOOKUP($D122,'START LİSTE'!$B$6:$H$1027,2,0))</f>
      </c>
      <c r="F122" s="65">
        <f>IF(ISERROR(VLOOKUP($D122,'START LİSTE'!$B$6:$H$1027,4,0)),"",VLOOKUP($D122,'START LİSTE'!$B$6:$H$1027,4,0))</f>
      </c>
      <c r="G122" s="86">
        <f>IF(ISERROR(VLOOKUP($D122,'YARIŞMA SONUÇ'!$B$6:$H$1140,6,0)),"",VLOOKUP($D122,'YARIŞMA SONUÇ'!$B$6:$H$1140,6,0))</f>
      </c>
      <c r="H122" s="86" t="str">
        <f>IF(ISERROR(SMALL(#REF!,1)),"-",SMALL(#REF!,1))</f>
        <v>-</v>
      </c>
      <c r="AY122" s="33">
        <v>1174</v>
      </c>
    </row>
    <row r="123" spans="1:51" ht="15" customHeight="1">
      <c r="A123" s="141"/>
      <c r="B123" s="117"/>
      <c r="C123" s="67"/>
      <c r="D123" s="125"/>
      <c r="E123" s="68">
        <f>IF(ISERROR(VLOOKUP($D123,'START LİSTE'!$B$6:$H$1027,2,0)),"",VLOOKUP($D123,'START LİSTE'!$B$6:$H$1027,2,0))</f>
      </c>
      <c r="F123" s="69">
        <f>IF(ISERROR(VLOOKUP($D123,'START LİSTE'!$B$6:$H$1027,4,0)),"",VLOOKUP($D123,'START LİSTE'!$B$6:$H$1027,4,0))</f>
      </c>
      <c r="G123" s="85">
        <f>IF(ISERROR(VLOOKUP($D123,'YARIŞMA SONUÇ'!$B$6:$H$1140,6,0)),"",VLOOKUP($D123,'YARIŞMA SONUÇ'!$B$6:$H$1140,6,0))</f>
      </c>
      <c r="H123" s="85" t="str">
        <f>IF(ISERROR(SMALL(#REF!,2)),"-",SMALL(#REF!,2))</f>
        <v>-</v>
      </c>
      <c r="AY123" s="33">
        <v>1175</v>
      </c>
    </row>
    <row r="124" spans="1:51" ht="15" customHeight="1">
      <c r="A124" s="141">
        <f>IF(AND(C124&lt;&gt;"",B124&lt;&gt;"DQ"),COUNT(B$6:B$125)-(RANK(B124,B$6:B$125)+COUNTIF(B$6:B124,B124))+2,IF(D122&lt;&gt;"",AY124,""))</f>
      </c>
      <c r="B124" s="117">
        <f>IF(D122="","",IF(OR(#REF!="-",#REF!="-",#REF!="-"),"DQ",SUM(#REF!,#REF!,#REF!)))</f>
      </c>
      <c r="C124" s="67">
        <f>IF(ISERROR(VLOOKUP(D122,'START LİSTE'!$B$6:$H$1027,3,0)),"",VLOOKUP(D122,'START LİSTE'!$B$6:$H$1027,3,0))</f>
      </c>
      <c r="D124" s="125"/>
      <c r="E124" s="68">
        <f>IF(ISERROR(VLOOKUP($D124,'START LİSTE'!$B$6:$H$1027,2,0)),"",VLOOKUP($D124,'START LİSTE'!$B$6:$H$1027,2,0))</f>
      </c>
      <c r="F124" s="69">
        <f>IF(ISERROR(VLOOKUP($D124,'START LİSTE'!$B$6:$H$1027,4,0)),"",VLOOKUP($D124,'START LİSTE'!$B$6:$H$1027,4,0))</f>
      </c>
      <c r="G124" s="85">
        <f>IF(ISERROR(VLOOKUP($D124,'YARIŞMA SONUÇ'!$B$6:$H$1140,6,0)),"",VLOOKUP($D124,'YARIŞMA SONUÇ'!$B$6:$H$1140,6,0))</f>
      </c>
      <c r="H124" s="85" t="str">
        <f>IF(ISERROR(SMALL(#REF!,3)),"-",SMALL(#REF!,3))</f>
        <v>-</v>
      </c>
      <c r="AY124" s="33">
        <v>1176</v>
      </c>
    </row>
    <row r="125" spans="1:51" ht="15" customHeight="1">
      <c r="A125" s="141"/>
      <c r="B125" s="117"/>
      <c r="C125" s="67"/>
      <c r="D125" s="125"/>
      <c r="E125" s="68">
        <f>IF(ISERROR(VLOOKUP($D125,'START LİSTE'!$B$6:$H$1027,2,0)),"",VLOOKUP($D125,'START LİSTE'!$B$6:$H$1027,2,0))</f>
      </c>
      <c r="F125" s="69">
        <f>IF(ISERROR(VLOOKUP($D125,'START LİSTE'!$B$6:$H$1027,4,0)),"",VLOOKUP($D125,'START LİSTE'!$B$6:$H$1027,4,0))</f>
      </c>
      <c r="G125" s="85">
        <f>IF(ISERROR(VLOOKUP($D125,'YARIŞMA SONUÇ'!$B$6:$H$1140,6,0)),"",VLOOKUP($D125,'YARIŞMA SONUÇ'!$B$6:$H$1140,6,0))</f>
      </c>
      <c r="H125" s="85" t="str">
        <f>IF(ISERROR(SMALL(#REF!,4)),"-",SMALL(#REF!,4))</f>
        <v>-</v>
      </c>
      <c r="AY125" s="33">
        <v>1177</v>
      </c>
    </row>
    <row r="126" spans="1:51" ht="12.75">
      <c r="A126" s="142"/>
      <c r="B126" s="118"/>
      <c r="C126" s="71"/>
      <c r="D126" s="71"/>
      <c r="E126" s="71"/>
      <c r="F126" s="71"/>
      <c r="G126" s="71"/>
      <c r="H126" s="122"/>
      <c r="AY126" s="33"/>
    </row>
    <row r="127" spans="1:51" ht="12.75">
      <c r="A127" s="142"/>
      <c r="B127" s="118"/>
      <c r="C127" s="71"/>
      <c r="D127" s="71"/>
      <c r="E127" s="71"/>
      <c r="F127" s="71"/>
      <c r="G127" s="71"/>
      <c r="H127" s="122"/>
      <c r="AY127" s="33"/>
    </row>
    <row r="128" spans="1:51" ht="12.75">
      <c r="A128" s="142"/>
      <c r="B128" s="118"/>
      <c r="C128" s="71"/>
      <c r="D128" s="71"/>
      <c r="E128" s="71"/>
      <c r="F128" s="71"/>
      <c r="G128" s="71"/>
      <c r="H128" s="122"/>
      <c r="AY128" s="33"/>
    </row>
    <row r="129" spans="1:51" ht="12.75">
      <c r="A129" s="142"/>
      <c r="B129" s="118"/>
      <c r="C129" s="71"/>
      <c r="D129" s="71"/>
      <c r="E129" s="71"/>
      <c r="F129" s="71"/>
      <c r="G129" s="71"/>
      <c r="H129" s="122"/>
      <c r="AY129" s="33"/>
    </row>
    <row r="130" spans="1:51" ht="12.75">
      <c r="A130" s="142"/>
      <c r="B130" s="118"/>
      <c r="C130" s="71"/>
      <c r="D130" s="71"/>
      <c r="E130" s="71"/>
      <c r="F130" s="71"/>
      <c r="G130" s="71"/>
      <c r="H130" s="122"/>
      <c r="AY130" s="33"/>
    </row>
    <row r="131" spans="1:51" ht="12.75">
      <c r="A131" s="142"/>
      <c r="B131" s="118"/>
      <c r="C131" s="71"/>
      <c r="D131" s="71"/>
      <c r="E131" s="71"/>
      <c r="F131" s="71"/>
      <c r="G131" s="71"/>
      <c r="H131" s="122"/>
      <c r="AY131" s="33"/>
    </row>
    <row r="132" spans="1:51" ht="12.75">
      <c r="A132" s="142"/>
      <c r="B132" s="118"/>
      <c r="C132" s="71"/>
      <c r="D132" s="71"/>
      <c r="E132" s="71"/>
      <c r="F132" s="71"/>
      <c r="G132" s="71"/>
      <c r="H132" s="122"/>
      <c r="AY132" s="33"/>
    </row>
    <row r="133" spans="1:51" ht="12.75">
      <c r="A133" s="142"/>
      <c r="B133" s="118"/>
      <c r="C133" s="71"/>
      <c r="D133" s="71"/>
      <c r="E133" s="71"/>
      <c r="F133" s="71"/>
      <c r="G133" s="71"/>
      <c r="H133" s="122"/>
      <c r="AY133" s="33"/>
    </row>
    <row r="134" spans="1:51" ht="12.75">
      <c r="A134" s="142"/>
      <c r="B134" s="118"/>
      <c r="C134" s="71"/>
      <c r="D134" s="71"/>
      <c r="E134" s="71"/>
      <c r="F134" s="71"/>
      <c r="G134" s="71"/>
      <c r="H134" s="122"/>
      <c r="AY134" s="33"/>
    </row>
    <row r="135" spans="1:51" ht="12.75">
      <c r="A135" s="142"/>
      <c r="B135" s="118"/>
      <c r="C135" s="71"/>
      <c r="D135" s="71"/>
      <c r="E135" s="71"/>
      <c r="F135" s="71"/>
      <c r="G135" s="71"/>
      <c r="H135" s="122"/>
      <c r="AY135" s="33"/>
    </row>
    <row r="136" spans="1:51" ht="12.75">
      <c r="A136" s="142"/>
      <c r="B136" s="118"/>
      <c r="C136" s="71"/>
      <c r="D136" s="71"/>
      <c r="E136" s="71"/>
      <c r="F136" s="71"/>
      <c r="G136" s="71"/>
      <c r="H136" s="122"/>
      <c r="AY136" s="33"/>
    </row>
    <row r="137" spans="1:51" ht="12.75">
      <c r="A137" s="142"/>
      <c r="B137" s="118"/>
      <c r="C137" s="71"/>
      <c r="D137" s="71"/>
      <c r="E137" s="71"/>
      <c r="F137" s="71"/>
      <c r="G137" s="71"/>
      <c r="H137" s="122"/>
      <c r="AY137" s="33"/>
    </row>
    <row r="138" spans="1:51" ht="12.75">
      <c r="A138" s="142"/>
      <c r="B138" s="118"/>
      <c r="C138" s="71"/>
      <c r="D138" s="71"/>
      <c r="E138" s="71"/>
      <c r="F138" s="71"/>
      <c r="G138" s="71"/>
      <c r="H138" s="122"/>
      <c r="AY138" s="33"/>
    </row>
    <row r="139" spans="1:51" ht="12.75">
      <c r="A139" s="142"/>
      <c r="B139" s="118"/>
      <c r="C139" s="71"/>
      <c r="D139" s="71"/>
      <c r="E139" s="71"/>
      <c r="F139" s="71"/>
      <c r="G139" s="71"/>
      <c r="H139" s="122"/>
      <c r="AY139" s="33"/>
    </row>
    <row r="140" spans="1:51" ht="12.75">
      <c r="A140" s="142"/>
      <c r="B140" s="118"/>
      <c r="C140" s="71"/>
      <c r="D140" s="71"/>
      <c r="E140" s="71"/>
      <c r="F140" s="71"/>
      <c r="G140" s="71"/>
      <c r="H140" s="122"/>
      <c r="AY140" s="33"/>
    </row>
    <row r="141" spans="1:51" ht="12.75">
      <c r="A141" s="142"/>
      <c r="B141" s="118"/>
      <c r="C141" s="71"/>
      <c r="D141" s="71"/>
      <c r="E141" s="71"/>
      <c r="F141" s="71"/>
      <c r="G141" s="71"/>
      <c r="H141" s="122"/>
      <c r="AY141" s="33"/>
    </row>
    <row r="142" spans="1:51" ht="12.75">
      <c r="A142" s="142"/>
      <c r="B142" s="118"/>
      <c r="C142" s="71"/>
      <c r="D142" s="71"/>
      <c r="E142" s="71"/>
      <c r="F142" s="71"/>
      <c r="G142" s="71"/>
      <c r="H142" s="122"/>
      <c r="AY142" s="33"/>
    </row>
    <row r="143" spans="1:51" ht="12.75">
      <c r="A143" s="142"/>
      <c r="B143" s="118"/>
      <c r="C143" s="71"/>
      <c r="D143" s="71"/>
      <c r="E143" s="71"/>
      <c r="F143" s="71"/>
      <c r="G143" s="71"/>
      <c r="H143" s="122"/>
      <c r="AY143" s="33"/>
    </row>
    <row r="144" spans="1:51" ht="12.75">
      <c r="A144" s="142"/>
      <c r="B144" s="118"/>
      <c r="C144" s="71"/>
      <c r="D144" s="71"/>
      <c r="E144" s="71"/>
      <c r="F144" s="71"/>
      <c r="G144" s="71"/>
      <c r="H144" s="122"/>
      <c r="AY144" s="33"/>
    </row>
    <row r="145" spans="1:51" ht="12.75">
      <c r="A145" s="142"/>
      <c r="B145" s="118"/>
      <c r="C145" s="71"/>
      <c r="D145" s="71"/>
      <c r="E145" s="71"/>
      <c r="F145" s="71"/>
      <c r="G145" s="71"/>
      <c r="H145" s="122"/>
      <c r="AY145" s="33"/>
    </row>
    <row r="146" spans="1:51" ht="12.75">
      <c r="A146" s="142"/>
      <c r="B146" s="118"/>
      <c r="C146" s="71"/>
      <c r="D146" s="71"/>
      <c r="E146" s="71"/>
      <c r="F146" s="71"/>
      <c r="G146" s="71"/>
      <c r="H146" s="122"/>
      <c r="AY146" s="33"/>
    </row>
    <row r="147" spans="1:51" ht="12.75">
      <c r="A147" s="142"/>
      <c r="B147" s="118"/>
      <c r="C147" s="71"/>
      <c r="D147" s="71"/>
      <c r="E147" s="71"/>
      <c r="F147" s="71"/>
      <c r="G147" s="71"/>
      <c r="H147" s="122"/>
      <c r="AY147" s="33"/>
    </row>
    <row r="148" spans="1:51" ht="12.75">
      <c r="A148" s="142"/>
      <c r="B148" s="118"/>
      <c r="C148" s="71"/>
      <c r="D148" s="71"/>
      <c r="E148" s="71"/>
      <c r="F148" s="71"/>
      <c r="G148" s="71"/>
      <c r="H148" s="122"/>
      <c r="AY148" s="33"/>
    </row>
    <row r="149" spans="1:51" ht="12.75">
      <c r="A149" s="142"/>
      <c r="B149" s="118"/>
      <c r="C149" s="71"/>
      <c r="D149" s="71"/>
      <c r="E149" s="71"/>
      <c r="F149" s="71"/>
      <c r="G149" s="71"/>
      <c r="H149" s="122"/>
      <c r="AY149" s="33"/>
    </row>
    <row r="150" spans="1:51" ht="12.75">
      <c r="A150" s="142"/>
      <c r="B150" s="118"/>
      <c r="C150" s="71"/>
      <c r="D150" s="71"/>
      <c r="E150" s="71"/>
      <c r="F150" s="71"/>
      <c r="G150" s="71"/>
      <c r="H150" s="122"/>
      <c r="AY150" s="33"/>
    </row>
    <row r="151" spans="1:51" ht="12.75">
      <c r="A151" s="142"/>
      <c r="B151" s="118"/>
      <c r="C151" s="71"/>
      <c r="D151" s="71"/>
      <c r="E151" s="71"/>
      <c r="F151" s="71"/>
      <c r="G151" s="71"/>
      <c r="H151" s="122"/>
      <c r="AY151" s="33"/>
    </row>
    <row r="152" spans="1:51" ht="12.75">
      <c r="A152" s="142"/>
      <c r="B152" s="118"/>
      <c r="C152" s="71"/>
      <c r="D152" s="71"/>
      <c r="E152" s="71"/>
      <c r="F152" s="71"/>
      <c r="G152" s="71"/>
      <c r="H152" s="122"/>
      <c r="AY152" s="33"/>
    </row>
    <row r="153" ht="12.75">
      <c r="A153" s="143"/>
    </row>
    <row r="154" ht="12.75">
      <c r="A154" s="143"/>
    </row>
    <row r="155" ht="12.75">
      <c r="A155" s="143"/>
    </row>
    <row r="156" ht="12.75">
      <c r="A156" s="143"/>
    </row>
    <row r="157" ht="12.75">
      <c r="A157" s="143"/>
    </row>
    <row r="158" ht="12.75">
      <c r="A158" s="143"/>
    </row>
    <row r="159" ht="12.75">
      <c r="A159" s="143"/>
    </row>
    <row r="160" ht="12.75">
      <c r="A160" s="143"/>
    </row>
    <row r="161" ht="12.75">
      <c r="A161" s="143"/>
    </row>
    <row r="162" ht="12.75">
      <c r="A162" s="143"/>
    </row>
    <row r="163" ht="12.75">
      <c r="A163" s="143"/>
    </row>
    <row r="164" ht="12.75">
      <c r="A164" s="143"/>
    </row>
    <row r="165" ht="12.75">
      <c r="A165" s="143"/>
    </row>
    <row r="166" ht="12.75">
      <c r="A166" s="143"/>
    </row>
    <row r="167" ht="12.75">
      <c r="A167" s="143"/>
    </row>
    <row r="168" ht="12.75">
      <c r="A168" s="143"/>
    </row>
    <row r="169" ht="12.75">
      <c r="A169" s="143"/>
    </row>
    <row r="170" ht="12.75">
      <c r="A170" s="143"/>
    </row>
    <row r="171" ht="12.75">
      <c r="A171" s="143"/>
    </row>
    <row r="172" ht="12.75">
      <c r="A172" s="143"/>
    </row>
    <row r="173" ht="12.75">
      <c r="A173" s="143"/>
    </row>
    <row r="174" ht="12.75">
      <c r="A174" s="143"/>
    </row>
    <row r="175" ht="12.75">
      <c r="A175" s="143"/>
    </row>
    <row r="176" ht="12.75">
      <c r="A176" s="143"/>
    </row>
    <row r="177" ht="12.75">
      <c r="A177" s="143"/>
    </row>
    <row r="178" ht="12.75">
      <c r="A178" s="143"/>
    </row>
    <row r="179" ht="12.75">
      <c r="A179" s="143"/>
    </row>
    <row r="180" ht="12.75">
      <c r="A180" s="143"/>
    </row>
    <row r="181" ht="12.75">
      <c r="A181" s="143"/>
    </row>
  </sheetData>
  <sheetProtection password="A048" sheet="1"/>
  <mergeCells count="6">
    <mergeCell ref="A1:G1"/>
    <mergeCell ref="A2:G2"/>
    <mergeCell ref="A3:G3"/>
    <mergeCell ref="A4:C4"/>
    <mergeCell ref="D4:E4"/>
    <mergeCell ref="F4:H4"/>
  </mergeCells>
  <conditionalFormatting sqref="C5">
    <cfRule type="duplicateValues" priority="13" dxfId="16" stopIfTrue="1">
      <formula>AND(COUNTIF($C$5:$C$5,C5)&gt;1,NOT(ISBLANK(C5)))</formula>
    </cfRule>
  </conditionalFormatting>
  <conditionalFormatting sqref="A6:A125">
    <cfRule type="cellIs" priority="3" dxfId="17" operator="greaterThan">
      <formula>1000</formula>
    </cfRule>
  </conditionalFormatting>
  <conditionalFormatting sqref="B6:B7 B9:B11 B13:B15 B17:B19 B21:B23 B25:B27 B29:B31 B33:B35 B37:B39 B41:B43 B45:B47 B49:B51 B53:B55 B57:B59 B61:B63 B65:B67 B69:B71 B73:B75 B77:B125">
    <cfRule type="duplicateValues" priority="130" dxfId="0" stopIfTrue="1">
      <formula>AND(COUNTIF($B$6:$B$7,B6)+COUNTIF($B$9:$B$11,B6)+COUNTIF($B$13:$B$15,B6)+COUNTIF($B$17:$B$19,B6)+COUNTIF($B$21:$B$23,B6)+COUNTIF($B$25:$B$27,B6)+COUNTIF($B$29:$B$31,B6)+COUNTIF($B$33:$B$35,B6)+COUNTIF($B$37:$B$39,B6)+COUNTIF($B$41:$B$43,B6)+COUNTIF($B$45:$B$47,B6)+COUNTIF($B$49:$B$51,B6)+COUNTIF($B$53:$B$55,B6)+COUNTIF($B$57:$B$59,B6)+COUNTIF($B$61:$B$63,B6)+COUNTIF($B$65:$B$67,B6)+COUNTIF($B$69:$B$71,B6)+COUNTIF($B$73:$B$75,B6)+COUNTIF($B$77:$B$125,B6)&gt;1,NOT(ISBLANK(B6)))</formula>
    </cfRule>
  </conditionalFormatting>
  <conditionalFormatting sqref="D6:D29">
    <cfRule type="duplicateValues" priority="1" dxfId="16" stopIfTrue="1">
      <formula>AND(COUNTIF($D$6:$D$29,D6)&gt;1,NOT(ISBLANK(D6)))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64" r:id="rId2"/>
  <headerFooter alignWithMargins="0">
    <oddFooter>&amp;C&amp;P</oddFooter>
  </headerFooter>
  <rowBreaks count="1" manualBreakCount="1">
    <brk id="101" max="9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6"/>
  <sheetViews>
    <sheetView view="pageBreakPreview" zoomScaleSheetLayoutView="100" zoomScalePageLayoutView="0" workbookViewId="0" topLeftCell="A4">
      <selection activeCell="E33" sqref="E33"/>
    </sheetView>
  </sheetViews>
  <sheetFormatPr defaultColWidth="9.00390625" defaultRowHeight="12.75"/>
  <cols>
    <col min="1" max="1" width="5.375" style="14" customWidth="1"/>
    <col min="2" max="2" width="12.125" style="92" bestFit="1" customWidth="1"/>
    <col min="3" max="3" width="30.75390625" style="15" customWidth="1"/>
    <col min="4" max="4" width="5.875" style="15" customWidth="1"/>
    <col min="5" max="5" width="23.75390625" style="15" customWidth="1"/>
    <col min="6" max="6" width="6.75390625" style="15" hidden="1" customWidth="1"/>
    <col min="7" max="7" width="19.875" style="15" customWidth="1"/>
    <col min="8" max="16384" width="9.125" style="15" customWidth="1"/>
  </cols>
  <sheetData>
    <row r="1" spans="1:7" s="16" customFormat="1" ht="31.5" customHeight="1">
      <c r="A1" s="171" t="str">
        <f>KAPAK!A2</f>
        <v>Türkiye Atletizm Federasyonu
Bursa Atletizm İl Temsilciliği</v>
      </c>
      <c r="B1" s="171"/>
      <c r="C1" s="171"/>
      <c r="D1" s="171"/>
      <c r="E1" s="171"/>
      <c r="F1" s="171"/>
      <c r="G1" s="171"/>
    </row>
    <row r="2" spans="1:7" s="16" customFormat="1" ht="30" customHeight="1">
      <c r="A2" s="173" t="str">
        <f>KAPAK!B26</f>
        <v>Yürüyüş Programı 3+1</v>
      </c>
      <c r="B2" s="173"/>
      <c r="C2" s="173"/>
      <c r="D2" s="173"/>
      <c r="E2" s="173"/>
      <c r="F2" s="173"/>
      <c r="G2" s="173"/>
    </row>
    <row r="3" spans="1:7" s="16" customFormat="1" ht="20.25" customHeight="1">
      <c r="A3" s="174" t="str">
        <f>KAPAK!B29</f>
        <v>Bursa</v>
      </c>
      <c r="B3" s="174"/>
      <c r="C3" s="174"/>
      <c r="D3" s="174"/>
      <c r="E3" s="174"/>
      <c r="F3" s="174"/>
      <c r="G3" s="174"/>
    </row>
    <row r="4" spans="1:7" s="16" customFormat="1" ht="20.25" customHeight="1">
      <c r="A4" s="72" t="str">
        <f>KAPAK!B28</f>
        <v>YILDIZ KIZLAR</v>
      </c>
      <c r="B4" s="87"/>
      <c r="C4" s="73"/>
      <c r="D4" s="74" t="str">
        <f>KAPAK!B27</f>
        <v>5000 METRE</v>
      </c>
      <c r="E4" s="73"/>
      <c r="F4" s="176">
        <f>KAPAK!B30</f>
        <v>41784.375</v>
      </c>
      <c r="G4" s="176"/>
    </row>
    <row r="5" spans="1:7" s="11" customFormat="1" ht="31.5">
      <c r="A5" s="58" t="s">
        <v>5</v>
      </c>
      <c r="B5" s="88" t="s">
        <v>6</v>
      </c>
      <c r="C5" s="60" t="s">
        <v>19</v>
      </c>
      <c r="D5" s="61" t="s">
        <v>1</v>
      </c>
      <c r="E5" s="60" t="s">
        <v>3</v>
      </c>
      <c r="F5" s="59" t="s">
        <v>8</v>
      </c>
      <c r="G5" s="60" t="s">
        <v>7</v>
      </c>
    </row>
    <row r="6" spans="1:7" s="13" customFormat="1" ht="15" customHeight="1">
      <c r="A6" s="62"/>
      <c r="B6" s="89"/>
      <c r="C6" s="63"/>
      <c r="D6" s="75">
        <f>IF(A8="","",INDEX('TAKIM SONUÇ'!$D$6:$D$125,MATCH(D8,'TAKIM SONUÇ'!$D$6:$D$125,0)-2))</f>
        <v>50</v>
      </c>
      <c r="E6" s="64" t="str">
        <f>IF(ISERROR(VLOOKUP($D6,'START LİSTE'!$B$6:$H$1027,2,0)),"",VLOOKUP($D6,'START LİSTE'!$B$6:$H$1027,2,0))</f>
        <v>YETER ARSLAN</v>
      </c>
      <c r="F6" s="65" t="str">
        <f>IF(ISERROR(VLOOKUP($D6,'START LİSTE'!$B$6:$H$1027,4,0)),"",VLOOKUP($D6,'START LİSTE'!$B$6:$H$1027,4,0))</f>
        <v>T</v>
      </c>
      <c r="G6" s="86">
        <f>IF(ISERROR(VLOOKUP($D6,'YARIŞMA SONUÇ'!$B$6:$H$1140,6,0)),"",VLOOKUP($D6,'YARIŞMA SONUÇ'!$B$6:$H$1140,6,0))</f>
        <v>0.017569444444444447</v>
      </c>
    </row>
    <row r="7" spans="1:7" s="13" customFormat="1" ht="15" customHeight="1">
      <c r="A7" s="66"/>
      <c r="B7" s="90"/>
      <c r="C7" s="67"/>
      <c r="D7" s="76">
        <f>IF(A8="","",INDEX('TAKIM SONUÇ'!$D$6:$D$125,MATCH(D8,'TAKIM SONUÇ'!$D$6:$D$125,0)-1))</f>
        <v>51</v>
      </c>
      <c r="E7" s="68" t="str">
        <f>IF(ISERROR(VLOOKUP($D7,'START LİSTE'!$B$6:$H$1027,2,0)),"",VLOOKUP($D7,'START LİSTE'!$B$6:$H$1027,2,0))</f>
        <v>AYŞE TEKDAL</v>
      </c>
      <c r="F7" s="69" t="str">
        <f>IF(ISERROR(VLOOKUP($D7,'START LİSTE'!$B$6:$H$1027,4,0)),"",VLOOKUP($D7,'START LİSTE'!$B$6:$H$1027,4,0))</f>
        <v>T</v>
      </c>
      <c r="G7" s="85">
        <f>IF(ISERROR(VLOOKUP($D7,'YARIŞMA SONUÇ'!$B$6:$H$1140,6,0)),"",VLOOKUP($D7,'YARIŞMA SONUÇ'!$B$6:$H$1140,6,0))</f>
        <v>0.017708333333333333</v>
      </c>
    </row>
    <row r="8" spans="1:7" s="13" customFormat="1" ht="15" customHeight="1">
      <c r="A8" s="66">
        <f>IF(ISERROR(SMALL('TAKIM SONUÇ'!$A$6:$A$125,1)),"",SMALL('TAKIM SONUÇ'!$A$6:$A$125,1))</f>
        <v>1</v>
      </c>
      <c r="B8" s="90">
        <f>IF(A8="","",VLOOKUP(A8,'TAKIM SONUÇ'!$A$6:$G$125,2,FALSE))</f>
        <v>0.05576388888888889</v>
      </c>
      <c r="C8" s="67" t="str">
        <f>IF(A8="","",VLOOKUP(A8,'TAKIM SONUÇ'!$A$6:$G$125,3,FALSE))</f>
        <v>DİYARBAKIR KAYAPINAR BLD.SP.</v>
      </c>
      <c r="D8" s="76">
        <f>IF(A8="","",VLOOKUP(A8,'TAKIM SONUÇ'!$A$6:$G$125,4,FALSE))</f>
        <v>52</v>
      </c>
      <c r="E8" s="68" t="str">
        <f>IF(ISERROR(VLOOKUP($D8,'START LİSTE'!$B$6:$H$1027,2,0)),"",VLOOKUP($D8,'START LİSTE'!$B$6:$H$1027,2,0))</f>
        <v>ZEHRA TUNÇ</v>
      </c>
      <c r="F8" s="69" t="str">
        <f>IF(ISERROR(VLOOKUP($D8,'START LİSTE'!$B$6:$H$1027,4,0)),"",VLOOKUP($D8,'START LİSTE'!$B$6:$H$1027,4,0))</f>
        <v>T</v>
      </c>
      <c r="G8" s="85">
        <f>IF(ISERROR(VLOOKUP($D8,'YARIŞMA SONUÇ'!$B$6:$H$1140,6,0)),"",VLOOKUP($D8,'YARIŞMA SONUÇ'!$B$6:$H$1140,6,0))</f>
        <v>0.02048611111111111</v>
      </c>
    </row>
    <row r="9" spans="1:7" s="13" customFormat="1" ht="15" customHeight="1">
      <c r="A9" s="66"/>
      <c r="B9" s="90"/>
      <c r="C9" s="67"/>
      <c r="D9" s="76">
        <f>IF(A8="","",INDEX('TAKIM SONUÇ'!$D$6:$D$125,MATCH(D8,'TAKIM SONUÇ'!$D$6:$D$125,0)+1))</f>
        <v>53</v>
      </c>
      <c r="E9" s="68" t="str">
        <f>IF(ISERROR(VLOOKUP($D9,'START LİSTE'!$B$6:$H$1027,2,0)),"",VLOOKUP($D9,'START LİSTE'!$B$6:$H$1027,2,0))</f>
        <v>MERYEM BEKMEZ</v>
      </c>
      <c r="F9" s="69" t="str">
        <f>IF(ISERROR(VLOOKUP($D9,'START LİSTE'!$B$6:$H$1027,4,0)),"",VLOOKUP($D9,'START LİSTE'!$B$6:$H$1027,4,0))</f>
        <v>T</v>
      </c>
      <c r="G9" s="85">
        <f>IF(ISERROR(VLOOKUP($D9,'YARIŞMA SONUÇ'!$B$6:$H$1140,6,0)),"",VLOOKUP($D9,'YARIŞMA SONUÇ'!$B$6:$H$1140,6,0))</f>
        <v>0.021678240740740738</v>
      </c>
    </row>
    <row r="10" spans="1:7" ht="15" customHeight="1">
      <c r="A10" s="62"/>
      <c r="B10" s="89"/>
      <c r="C10" s="63"/>
      <c r="D10" s="75">
        <f>IF(A12="","",INDEX('TAKIM SONUÇ'!$D$6:$D$125,MATCH(D12,'TAKIM SONUÇ'!$D$6:$D$125,0)-2))</f>
        <v>41</v>
      </c>
      <c r="E10" s="64" t="str">
        <f>IF(ISERROR(VLOOKUP($D10,'START LİSTE'!$B$6:$H$1027,2,0)),"",VLOOKUP($D10,'START LİSTE'!$B$6:$H$1027,2,0))</f>
        <v>SEÇİL AKPINAR</v>
      </c>
      <c r="F10" s="65" t="str">
        <f>IF(ISERROR(VLOOKUP($D10,'START LİSTE'!$B$6:$H$1027,4,0)),"",VLOOKUP($D10,'START LİSTE'!$B$6:$H$1027,4,0))</f>
        <v>T</v>
      </c>
      <c r="G10" s="86">
        <f>IF(ISERROR(VLOOKUP($D10,'YARIŞMA SONUÇ'!$B$6:$H$1140,6,0)),"",VLOOKUP($D10,'YARIŞMA SONUÇ'!$B$6:$H$1140,6,0))</f>
        <v>0.01943287037037037</v>
      </c>
    </row>
    <row r="11" spans="1:7" ht="15" customHeight="1">
      <c r="A11" s="66"/>
      <c r="B11" s="90"/>
      <c r="C11" s="67"/>
      <c r="D11" s="76">
        <f>IF(A12="","",INDEX('TAKIM SONUÇ'!$D$6:$D$125,MATCH(D12,'TAKIM SONUÇ'!$D$6:$D$125,0)-1))</f>
        <v>42</v>
      </c>
      <c r="E11" s="68" t="str">
        <f>IF(ISERROR(VLOOKUP($D11,'START LİSTE'!$B$6:$H$1027,2,0)),"",VLOOKUP($D11,'START LİSTE'!$B$6:$H$1027,2,0))</f>
        <v>İNCİ ÇİÇEK</v>
      </c>
      <c r="F11" s="69" t="str">
        <f>IF(ISERROR(VLOOKUP($D11,'START LİSTE'!$B$6:$H$1027,4,0)),"",VLOOKUP($D11,'START LİSTE'!$B$6:$H$1027,4,0))</f>
        <v>T</v>
      </c>
      <c r="G11" s="85">
        <f>IF(ISERROR(VLOOKUP($D11,'YARIŞMA SONUÇ'!$B$6:$H$1140,6,0)),"",VLOOKUP($D11,'YARIŞMA SONUÇ'!$B$6:$H$1140,6,0))</f>
        <v>0.024259259259259258</v>
      </c>
    </row>
    <row r="12" spans="1:7" ht="15" customHeight="1">
      <c r="A12" s="66">
        <f>IF(ISERROR(SMALL('TAKIM SONUÇ'!$A$6:$A$125,2)),"",SMALL('TAKIM SONUÇ'!$A$6:$A$125,2))</f>
        <v>2</v>
      </c>
      <c r="B12" s="90">
        <f>IF(A12="","",VLOOKUP(A12,'TAKIM SONUÇ'!$A$6:$G$125,2,FALSE))</f>
        <v>0.06524305555555555</v>
      </c>
      <c r="C12" s="67" t="str">
        <f>IF(A12="","",VLOOKUP(A12,'TAKIM SONUÇ'!$A$6:$G$125,3,FALSE))</f>
        <v>HATAY ANTAKYA BELEDİYE SK.</v>
      </c>
      <c r="D12" s="76">
        <f>IF(A12="","",VLOOKUP(A12,'TAKIM SONUÇ'!$A$6:$G$125,4,FALSE))</f>
        <v>45</v>
      </c>
      <c r="E12" s="68" t="str">
        <f>IF(ISERROR(VLOOKUP($D12,'START LİSTE'!$B$6:$H$1027,2,0)),"",VLOOKUP($D12,'START LİSTE'!$B$6:$H$1027,2,0))</f>
        <v>YASEMİN FANSA</v>
      </c>
      <c r="F12" s="69" t="str">
        <f>IF(ISERROR(VLOOKUP($D12,'START LİSTE'!$B$6:$H$1027,4,0)),"",VLOOKUP($D12,'START LİSTE'!$B$6:$H$1027,4,0))</f>
        <v>T</v>
      </c>
      <c r="G12" s="85">
        <f>IF(ISERROR(VLOOKUP($D12,'YARIŞMA SONUÇ'!$B$6:$H$1140,6,0)),"",VLOOKUP($D12,'YARIŞMA SONUÇ'!$B$6:$H$1140,6,0))</f>
        <v>0.021550925925925928</v>
      </c>
    </row>
    <row r="13" spans="1:7" ht="15" customHeight="1">
      <c r="A13" s="66"/>
      <c r="B13" s="90"/>
      <c r="C13" s="67"/>
      <c r="D13" s="76" t="str">
        <f>IF(A12="","",INDEX('TAKIM SONUÇ'!$D$6:$D$125,MATCH(D12,'TAKIM SONUÇ'!$D$6:$D$125,0)+1))</f>
        <v>-</v>
      </c>
      <c r="E13" s="68">
        <f>IF(ISERROR(VLOOKUP($D13,'START LİSTE'!$B$6:$H$1027,2,0)),"",VLOOKUP($D13,'START LİSTE'!$B$6:$H$1027,2,0))</f>
        <v>0</v>
      </c>
      <c r="F13" s="69">
        <f>IF(ISERROR(VLOOKUP($D13,'START LİSTE'!$B$6:$H$1027,4,0)),"",VLOOKUP($D13,'START LİSTE'!$B$6:$H$1027,4,0))</f>
        <v>0</v>
      </c>
      <c r="G13" s="85">
        <f>IF(ISERROR(VLOOKUP($D13,'YARIŞMA SONUÇ'!$B$6:$H$1140,6,0)),"",VLOOKUP($D13,'YARIŞMA SONUÇ'!$B$6:$H$1140,6,0))</f>
      </c>
    </row>
    <row r="14" spans="1:7" ht="15" customHeight="1">
      <c r="A14" s="62"/>
      <c r="B14" s="89"/>
      <c r="C14" s="63"/>
      <c r="D14" s="75">
        <f>IF(A16="","",INDEX('TAKIM SONUÇ'!$D$6:$D$125,MATCH(D16,'TAKIM SONUÇ'!$D$6:$D$125,0)-2))</f>
        <v>46</v>
      </c>
      <c r="E14" s="64" t="str">
        <f>IF(ISERROR(VLOOKUP($D14,'START LİSTE'!$B$6:$H$1027,2,0)),"",VLOOKUP($D14,'START LİSTE'!$B$6:$H$1027,2,0))</f>
        <v>KADRİYE ÇARIKDİKEN</v>
      </c>
      <c r="F14" s="65" t="str">
        <f>IF(ISERROR(VLOOKUP($D14,'START LİSTE'!$B$6:$H$1027,4,0)),"",VLOOKUP($D14,'START LİSTE'!$B$6:$H$1027,4,0))</f>
        <v>T</v>
      </c>
      <c r="G14" s="86">
        <f>IF(ISERROR(VLOOKUP($D14,'YARIŞMA SONUÇ'!$B$6:$H$1140,6,0)),"",VLOOKUP($D14,'YARIŞMA SONUÇ'!$B$6:$H$1140,6,0))</f>
        <v>0.02289351851851852</v>
      </c>
    </row>
    <row r="15" spans="1:7" ht="15" customHeight="1">
      <c r="A15" s="66"/>
      <c r="B15" s="90"/>
      <c r="C15" s="67"/>
      <c r="D15" s="76">
        <f>IF(A16="","",INDEX('TAKIM SONUÇ'!$D$6:$D$125,MATCH(D16,'TAKIM SONUÇ'!$D$6:$D$125,0)-1))</f>
        <v>47</v>
      </c>
      <c r="E15" s="68" t="str">
        <f>IF(ISERROR(VLOOKUP($D15,'START LİSTE'!$B$6:$H$1027,2,0)),"",VLOOKUP($D15,'START LİSTE'!$B$6:$H$1027,2,0))</f>
        <v>AYŞE SENA ŞAFAK</v>
      </c>
      <c r="F15" s="69" t="str">
        <f>IF(ISERROR(VLOOKUP($D15,'START LİSTE'!$B$6:$H$1027,4,0)),"",VLOOKUP($D15,'START LİSTE'!$B$6:$H$1027,4,0))</f>
        <v>T</v>
      </c>
      <c r="G15" s="85">
        <f>IF(ISERROR(VLOOKUP($D15,'YARIŞMA SONUÇ'!$B$6:$H$1140,6,0)),"",VLOOKUP($D15,'YARIŞMA SONUÇ'!$B$6:$H$1140,6,0))</f>
        <v>0.019780092592592592</v>
      </c>
    </row>
    <row r="16" spans="1:7" ht="15" customHeight="1">
      <c r="A16" s="66">
        <f>IF(ISERROR(SMALL('TAKIM SONUÇ'!$A$6:$A$125,3)),"",SMALL('TAKIM SONUÇ'!$A$6:$A$125,3))</f>
        <v>3</v>
      </c>
      <c r="B16" s="90">
        <f>IF(A16="","",VLOOKUP(A16,'TAKIM SONUÇ'!$A$6:$G$125,2,FALSE))</f>
        <v>0.06557870370370371</v>
      </c>
      <c r="C16" s="67" t="str">
        <f>IF(A16="","",VLOOKUP(A16,'TAKIM SONUÇ'!$A$6:$G$125,3,FALSE))</f>
        <v>BALIKESİR AYVALIK ATLETİZM SK.</v>
      </c>
      <c r="D16" s="76">
        <f>IF(A16="","",VLOOKUP(A16,'TAKIM SONUÇ'!$A$6:$G$125,4,FALSE))</f>
        <v>48</v>
      </c>
      <c r="E16" s="68" t="str">
        <f>IF(ISERROR(VLOOKUP($D16,'START LİSTE'!$B$6:$H$1027,2,0)),"",VLOOKUP($D16,'START LİSTE'!$B$6:$H$1027,2,0))</f>
        <v>GÜLİSTAN ERYILMAZ</v>
      </c>
      <c r="F16" s="69" t="str">
        <f>IF(ISERROR(VLOOKUP($D16,'START LİSTE'!$B$6:$H$1027,4,0)),"",VLOOKUP($D16,'START LİSTE'!$B$6:$H$1027,4,0))</f>
        <v>T</v>
      </c>
      <c r="G16" s="85">
        <f>IF(ISERROR(VLOOKUP($D16,'YARIŞMA SONUÇ'!$B$6:$H$1140,6,0)),"",VLOOKUP($D16,'YARIŞMA SONUÇ'!$B$6:$H$1140,6,0))</f>
        <v>0.02290509259259259</v>
      </c>
    </row>
    <row r="17" spans="1:7" ht="15" customHeight="1">
      <c r="A17" s="66"/>
      <c r="B17" s="90"/>
      <c r="C17" s="67"/>
      <c r="D17" s="76">
        <f>IF(A16="","",INDEX('TAKIM SONUÇ'!$D$6:$D$125,MATCH(D16,'TAKIM SONUÇ'!$D$6:$D$125,0)+1))</f>
        <v>49</v>
      </c>
      <c r="E17" s="68" t="str">
        <f>IF(ISERROR(VLOOKUP($D17,'START LİSTE'!$B$6:$H$1027,2,0)),"",VLOOKUP($D17,'START LİSTE'!$B$6:$H$1027,2,0))</f>
        <v>EMİNE KORKMAZ</v>
      </c>
      <c r="F17" s="69" t="str">
        <f>IF(ISERROR(VLOOKUP($D17,'START LİSTE'!$B$6:$H$1027,4,0)),"",VLOOKUP($D17,'START LİSTE'!$B$6:$H$1027,4,0))</f>
        <v>T</v>
      </c>
      <c r="G17" s="85">
        <f>IF(ISERROR(VLOOKUP($D17,'YARIŞMA SONUÇ'!$B$6:$H$1140,6,0)),"",VLOOKUP($D17,'YARIŞMA SONUÇ'!$B$6:$H$1140,6,0))</f>
        <v>0.02440972222222222</v>
      </c>
    </row>
    <row r="18" spans="1:7" ht="15" customHeight="1">
      <c r="A18" s="62"/>
      <c r="B18" s="89"/>
      <c r="C18" s="63"/>
      <c r="D18" s="75">
        <f>IF(A20="","",INDEX('TAKIM SONUÇ'!$D$6:$D$125,MATCH(D20,'TAKIM SONUÇ'!$D$6:$D$125,0)-2))</f>
        <v>37</v>
      </c>
      <c r="E18" s="64" t="str">
        <f>IF(ISERROR(VLOOKUP($D18,'START LİSTE'!$B$6:$H$1027,2,0)),"",VLOOKUP($D18,'START LİSTE'!$B$6:$H$1027,2,0))</f>
        <v>TUĞBA DOĞAN</v>
      </c>
      <c r="F18" s="65" t="str">
        <f>IF(ISERROR(VLOOKUP($D18,'START LİSTE'!$B$6:$H$1027,4,0)),"",VLOOKUP($D18,'START LİSTE'!$B$6:$H$1027,4,0))</f>
        <v>T</v>
      </c>
      <c r="G18" s="86">
        <f>IF(ISERROR(VLOOKUP($D18,'YARIŞMA SONUÇ'!$B$6:$H$1140,6,0)),"",VLOOKUP($D18,'YARIŞMA SONUÇ'!$B$6:$H$1140,6,0))</f>
        <v>0.021284722222222222</v>
      </c>
    </row>
    <row r="19" spans="1:7" ht="15" customHeight="1">
      <c r="A19" s="66"/>
      <c r="B19" s="90"/>
      <c r="C19" s="67"/>
      <c r="D19" s="76">
        <f>IF(A20="","",INDEX('TAKIM SONUÇ'!$D$6:$D$125,MATCH(D20,'TAKIM SONUÇ'!$D$6:$D$125,0)-1))</f>
        <v>38</v>
      </c>
      <c r="E19" s="68" t="str">
        <f>IF(ISERROR(VLOOKUP($D19,'START LİSTE'!$B$6:$H$1027,2,0)),"",VLOOKUP($D19,'START LİSTE'!$B$6:$H$1027,2,0))</f>
        <v>FATMA DOĞAN</v>
      </c>
      <c r="F19" s="69" t="str">
        <f>IF(ISERROR(VLOOKUP($D19,'START LİSTE'!$B$6:$H$1027,4,0)),"",VLOOKUP($D19,'START LİSTE'!$B$6:$H$1027,4,0))</f>
        <v>T</v>
      </c>
      <c r="G19" s="85">
        <f>IF(ISERROR(VLOOKUP($D19,'YARIŞMA SONUÇ'!$B$6:$H$1140,6,0)),"",VLOOKUP($D19,'YARIŞMA SONUÇ'!$B$6:$H$1140,6,0))</f>
        <v>0.021840277777777778</v>
      </c>
    </row>
    <row r="20" spans="1:7" ht="15" customHeight="1">
      <c r="A20" s="66">
        <f>IF(ISERROR(SMALL('TAKIM SONUÇ'!$A$6:$A$125,4)),"",SMALL('TAKIM SONUÇ'!$A$6:$A$125,4))</f>
        <v>4</v>
      </c>
      <c r="B20" s="90">
        <f>IF(A20="","",VLOOKUP(A20,'TAKIM SONUÇ'!$A$6:$G$125,2,FALSE))</f>
        <v>0.06581018518518518</v>
      </c>
      <c r="C20" s="67" t="str">
        <f>IF(A20="","",VLOOKUP(A20,'TAKIM SONUÇ'!$A$6:$G$125,3,FALSE))</f>
        <v>SİVAS ÖZDEMİR SPOR</v>
      </c>
      <c r="D20" s="76">
        <f>IF(A20="","",VLOOKUP(A20,'TAKIM SONUÇ'!$A$6:$G$125,4,FALSE))</f>
        <v>39</v>
      </c>
      <c r="E20" s="68" t="str">
        <f>IF(ISERROR(VLOOKUP($D20,'START LİSTE'!$B$6:$H$1027,2,0)),"",VLOOKUP($D20,'START LİSTE'!$B$6:$H$1027,2,0))</f>
        <v>ŞEYMA KÖSE</v>
      </c>
      <c r="F20" s="69" t="str">
        <f>IF(ISERROR(VLOOKUP($D20,'START LİSTE'!$B$6:$H$1027,4,0)),"",VLOOKUP($D20,'START LİSTE'!$B$6:$H$1027,4,0))</f>
        <v>T</v>
      </c>
      <c r="G20" s="85">
        <f>IF(ISERROR(VLOOKUP($D20,'YARIŞMA SONUÇ'!$B$6:$H$1140,6,0)),"",VLOOKUP($D20,'YARIŞMA SONUÇ'!$B$6:$H$1140,6,0))</f>
        <v>0.02630787037037037</v>
      </c>
    </row>
    <row r="21" spans="1:7" ht="15" customHeight="1">
      <c r="A21" s="66"/>
      <c r="B21" s="90"/>
      <c r="C21" s="67"/>
      <c r="D21" s="76">
        <f>IF(A20="","",INDEX('TAKIM SONUÇ'!$D$6:$D$125,MATCH(D20,'TAKIM SONUÇ'!$D$6:$D$125,0)+1))</f>
        <v>40</v>
      </c>
      <c r="E21" s="68" t="str">
        <f>IF(ISERROR(VLOOKUP($D21,'START LİSTE'!$B$6:$H$1027,2,0)),"",VLOOKUP($D21,'START LİSTE'!$B$6:$H$1027,2,0))</f>
        <v>ÜLKÜ YAŞAR</v>
      </c>
      <c r="F21" s="69" t="str">
        <f>IF(ISERROR(VLOOKUP($D21,'START LİSTE'!$B$6:$H$1027,4,0)),"",VLOOKUP($D21,'START LİSTE'!$B$6:$H$1027,4,0))</f>
        <v>T</v>
      </c>
      <c r="G21" s="85">
        <f>IF(ISERROR(VLOOKUP($D21,'YARIŞMA SONUÇ'!$B$6:$H$1140,6,0)),"",VLOOKUP($D21,'YARIŞMA SONUÇ'!$B$6:$H$1140,6,0))</f>
        <v>0.022685185185185183</v>
      </c>
    </row>
    <row r="22" spans="1:7" ht="15" customHeight="1">
      <c r="A22" s="62"/>
      <c r="B22" s="89"/>
      <c r="C22" s="63"/>
      <c r="D22" s="75">
        <f>IF(A24="","",INDEX('TAKIM SONUÇ'!$D$6:$D$125,MATCH(D24,'TAKIM SONUÇ'!$D$6:$D$125,0)-2))</f>
        <v>54</v>
      </c>
      <c r="E22" s="64" t="str">
        <f>IF(ISERROR(VLOOKUP($D22,'START LİSTE'!$B$6:$H$1027,2,0)),"",VLOOKUP($D22,'START LİSTE'!$B$6:$H$1027,2,0))</f>
        <v>MERAL KURT</v>
      </c>
      <c r="F22" s="65" t="str">
        <f>IF(ISERROR(VLOOKUP($D22,'START LİSTE'!$B$6:$H$1027,4,0)),"",VLOOKUP($D22,'START LİSTE'!$B$6:$H$1027,4,0))</f>
        <v>T</v>
      </c>
      <c r="G22" s="86">
        <f>IF(ISERROR(VLOOKUP($D22,'YARIŞMA SONUÇ'!$B$6:$H$1140,6,0)),"",VLOOKUP($D22,'YARIŞMA SONUÇ'!$B$6:$H$1140,6,0))</f>
        <v>0.02028935185185185</v>
      </c>
    </row>
    <row r="23" spans="1:7" ht="15" customHeight="1">
      <c r="A23" s="66"/>
      <c r="B23" s="90"/>
      <c r="C23" s="67"/>
      <c r="D23" s="76">
        <f>IF(A24="","",INDEX('TAKIM SONUÇ'!$D$6:$D$125,MATCH(D24,'TAKIM SONUÇ'!$D$6:$D$125,0)-1))</f>
        <v>55</v>
      </c>
      <c r="E23" s="68" t="str">
        <f>IF(ISERROR(VLOOKUP($D23,'START LİSTE'!$B$6:$H$1027,2,0)),"",VLOOKUP($D23,'START LİSTE'!$B$6:$H$1027,2,0))</f>
        <v>SARA AKKOYUN</v>
      </c>
      <c r="F23" s="69" t="str">
        <f>IF(ISERROR(VLOOKUP($D23,'START LİSTE'!$B$6:$H$1027,4,0)),"",VLOOKUP($D23,'START LİSTE'!$B$6:$H$1027,4,0))</f>
        <v>T</v>
      </c>
      <c r="G23" s="85">
        <f>IF(ISERROR(VLOOKUP($D23,'YARIŞMA SONUÇ'!$B$6:$H$1140,6,0)),"",VLOOKUP($D23,'YARIŞMA SONUÇ'!$B$6:$H$1140,6,0))</f>
        <v>0.025879629629629627</v>
      </c>
    </row>
    <row r="24" spans="1:7" ht="15" customHeight="1">
      <c r="A24" s="66">
        <f>IF(ISERROR(SMALL('TAKIM SONUÇ'!$A$6:$A$125,5)),"",SMALL('TAKIM SONUÇ'!$A$6:$A$125,5))</f>
        <v>5</v>
      </c>
      <c r="B24" s="90">
        <f>IF(A24="","",VLOOKUP(A24,'TAKIM SONUÇ'!$A$6:$G$125,2,FALSE))</f>
        <v>0.0715625</v>
      </c>
      <c r="C24" s="67" t="str">
        <f>IF(A24="","",VLOOKUP(A24,'TAKIM SONUÇ'!$A$6:$G$125,3,FALSE))</f>
        <v>DİYARBAKIR ATLETİZM</v>
      </c>
      <c r="D24" s="76">
        <f>IF(A24="","",VLOOKUP(A24,'TAKIM SONUÇ'!$A$6:$G$125,4,FALSE))</f>
        <v>56</v>
      </c>
      <c r="E24" s="68" t="str">
        <f>IF(ISERROR(VLOOKUP($D24,'START LİSTE'!$B$6:$H$1027,2,0)),"",VLOOKUP($D24,'START LİSTE'!$B$6:$H$1027,2,0))</f>
        <v>GÜLSÜM GÜLTEN KUZU</v>
      </c>
      <c r="F24" s="69" t="str">
        <f>IF(ISERROR(VLOOKUP($D24,'START LİSTE'!$B$6:$H$1027,4,0)),"",VLOOKUP($D24,'START LİSTE'!$B$6:$H$1027,4,0))</f>
        <v>T</v>
      </c>
      <c r="G24" s="85">
        <f>IF(ISERROR(VLOOKUP($D24,'YARIŞMA SONUÇ'!$B$6:$H$1140,6,0)),"",VLOOKUP($D24,'YARIŞMA SONUÇ'!$B$6:$H$1140,6,0))</f>
        <v>0.02539351851851852</v>
      </c>
    </row>
    <row r="25" spans="1:7" ht="15" customHeight="1">
      <c r="A25" s="66"/>
      <c r="B25" s="90"/>
      <c r="C25" s="67"/>
      <c r="D25" s="76">
        <f>IF(A24="","",INDEX('TAKIM SONUÇ'!$D$6:$D$125,MATCH(D24,'TAKIM SONUÇ'!$D$6:$D$125,0)+1))</f>
        <v>57</v>
      </c>
      <c r="E25" s="68" t="str">
        <f>IF(ISERROR(VLOOKUP($D25,'START LİSTE'!$B$6:$H$1027,2,0)),"",VLOOKUP($D25,'START LİSTE'!$B$6:$H$1027,2,0))</f>
        <v>AZİZE KAYA</v>
      </c>
      <c r="F25" s="69" t="str">
        <f>IF(ISERROR(VLOOKUP($D25,'START LİSTE'!$B$6:$H$1027,4,0)),"",VLOOKUP($D25,'START LİSTE'!$B$6:$H$1027,4,0))</f>
        <v>T</v>
      </c>
      <c r="G25" s="85" t="str">
        <f>IF(ISERROR(VLOOKUP($D25,'YARIŞMA SONUÇ'!$B$6:$H$1140,6,0)),"",VLOOKUP($D25,'YARIŞMA SONUÇ'!$B$6:$H$1140,6,0))</f>
        <v>DNS</v>
      </c>
    </row>
    <row r="26" spans="1:7" ht="15" customHeight="1">
      <c r="A26" s="62"/>
      <c r="B26" s="89"/>
      <c r="C26" s="63"/>
      <c r="D26" s="75">
        <f>IF(A28="","",INDEX('TAKIM SONUÇ'!$D$6:$D$125,MATCH(D28,'TAKIM SONUÇ'!$D$6:$D$125,0)-2))</f>
        <v>33</v>
      </c>
      <c r="E26" s="64" t="str">
        <f>IF(ISERROR(VLOOKUP($D26,'START LİSTE'!$B$6:$H$1027,2,0)),"",VLOOKUP($D26,'START LİSTE'!$B$6:$H$1027,2,0))</f>
        <v>CANSEL YILMAZ</v>
      </c>
      <c r="F26" s="65" t="str">
        <f>IF(ISERROR(VLOOKUP($D26,'START LİSTE'!$B$6:$H$1027,4,0)),"",VLOOKUP($D26,'START LİSTE'!$B$6:$H$1027,4,0))</f>
        <v>T </v>
      </c>
      <c r="G26" s="86">
        <f>IF(ISERROR(VLOOKUP($D26,'YARIŞMA SONUÇ'!$B$6:$H$1140,6,0)),"",VLOOKUP($D26,'YARIŞMA SONUÇ'!$B$6:$H$1140,6,0))</f>
        <v>0.02332175925925926</v>
      </c>
    </row>
    <row r="27" spans="1:7" ht="15" customHeight="1">
      <c r="A27" s="66"/>
      <c r="B27" s="90"/>
      <c r="C27" s="67"/>
      <c r="D27" s="76">
        <f>IF(A28="","",INDEX('TAKIM SONUÇ'!$D$6:$D$125,MATCH(D28,'TAKIM SONUÇ'!$D$6:$D$125,0)-1))</f>
        <v>34</v>
      </c>
      <c r="E27" s="68" t="str">
        <f>IF(ISERROR(VLOOKUP($D27,'START LİSTE'!$B$6:$H$1027,2,0)),"",VLOOKUP($D27,'START LİSTE'!$B$6:$H$1027,2,0))</f>
        <v>SAİME HUY</v>
      </c>
      <c r="F27" s="69" t="str">
        <f>IF(ISERROR(VLOOKUP($D27,'START LİSTE'!$B$6:$H$1027,4,0)),"",VLOOKUP($D27,'START LİSTE'!$B$6:$H$1027,4,0))</f>
        <v>T</v>
      </c>
      <c r="G27" s="85">
        <f>IF(ISERROR(VLOOKUP($D27,'YARIŞMA SONUÇ'!$B$6:$H$1140,6,0)),"",VLOOKUP($D27,'YARIŞMA SONUÇ'!$B$6:$H$1140,6,0))</f>
        <v>0.022152777777777775</v>
      </c>
    </row>
    <row r="28" spans="1:7" ht="15" customHeight="1">
      <c r="A28" s="66">
        <f>IF(ISERROR(SMALL('TAKIM SONUÇ'!$A$6:$A$125,6)),"",SMALL('TAKIM SONUÇ'!$A$6:$A$125,6))</f>
        <v>6</v>
      </c>
      <c r="B28" s="90">
        <f>IF(A28="","",VLOOKUP(A28,'TAKIM SONUÇ'!$A$6:$G$125,2,FALSE))</f>
        <v>0.07177083333333333</v>
      </c>
      <c r="C28" s="67" t="str">
        <f>IF(A28="","",VLOOKUP(A28,'TAKIM SONUÇ'!$A$6:$G$125,3,FALSE))</f>
        <v>MALATYA GENÇLİK HİZM. VE SK.</v>
      </c>
      <c r="D28" s="76">
        <f>IF(A28="","",VLOOKUP(A28,'TAKIM SONUÇ'!$A$6:$G$125,4,FALSE))</f>
        <v>35</v>
      </c>
      <c r="E28" s="68" t="str">
        <f>IF(ISERROR(VLOOKUP($D28,'START LİSTE'!$B$6:$H$1027,2,0)),"",VLOOKUP($D28,'START LİSTE'!$B$6:$H$1027,2,0))</f>
        <v>TÜLAY BAYRAKTAR</v>
      </c>
      <c r="F28" s="69" t="str">
        <f>IF(ISERROR(VLOOKUP($D28,'START LİSTE'!$B$6:$H$1027,4,0)),"",VLOOKUP($D28,'START LİSTE'!$B$6:$H$1027,4,0))</f>
        <v>T</v>
      </c>
      <c r="G28" s="85">
        <f>IF(ISERROR(VLOOKUP($D28,'YARIŞMA SONUÇ'!$B$6:$H$1140,6,0)),"",VLOOKUP($D28,'YARIŞMA SONUÇ'!$B$6:$H$1140,6,0))</f>
        <v>0.026296296296296293</v>
      </c>
    </row>
    <row r="29" spans="1:7" ht="15" customHeight="1">
      <c r="A29" s="66"/>
      <c r="B29" s="90"/>
      <c r="C29" s="67"/>
      <c r="D29" s="76">
        <f>IF(A28="","",INDEX('TAKIM SONUÇ'!$D$6:$D$125,MATCH(D28,'TAKIM SONUÇ'!$D$6:$D$125,0)+1))</f>
        <v>36</v>
      </c>
      <c r="E29" s="68" t="str">
        <f>IF(ISERROR(VLOOKUP($D29,'START LİSTE'!$B$6:$H$1027,2,0)),"",VLOOKUP($D29,'START LİSTE'!$B$6:$H$1027,2,0))</f>
        <v>BERFİN FIRAT</v>
      </c>
      <c r="F29" s="69" t="str">
        <f>IF(ISERROR(VLOOKUP($D29,'START LİSTE'!$B$6:$H$1027,4,0)),"",VLOOKUP($D29,'START LİSTE'!$B$6:$H$1027,4,0))</f>
        <v>T</v>
      </c>
      <c r="G29" s="85">
        <f>IF(ISERROR(VLOOKUP($D29,'YARIŞMA SONUÇ'!$B$6:$H$1140,6,0)),"",VLOOKUP($D29,'YARIŞMA SONUÇ'!$B$6:$H$1140,6,0))</f>
        <v>0.027430555555555555</v>
      </c>
    </row>
    <row r="30" spans="1:7" ht="15" customHeight="1">
      <c r="A30" s="62"/>
      <c r="B30" s="89"/>
      <c r="C30" s="63"/>
      <c r="D30" s="75">
        <f>IF(A32="","",INDEX('TAKIM SONUÇ'!$D$6:$D$125,MATCH(D32,'TAKIM SONUÇ'!$D$6:$D$125,0)-2))</f>
      </c>
      <c r="E30" s="64">
        <f>IF(ISERROR(VLOOKUP($D30,'START LİSTE'!$B$6:$H$1027,2,0)),"",VLOOKUP($D30,'START LİSTE'!$B$6:$H$1027,2,0))</f>
      </c>
      <c r="F30" s="65">
        <f>IF(ISERROR(VLOOKUP($D30,'START LİSTE'!$B$6:$H$1027,4,0)),"",VLOOKUP($D30,'START LİSTE'!$B$6:$H$1027,4,0))</f>
      </c>
      <c r="G30" s="86">
        <f>IF(ISERROR(VLOOKUP($D30,'YARIŞMA SONUÇ'!$B$6:$H$1140,6,0)),"",VLOOKUP($D30,'YARIŞMA SONUÇ'!$B$6:$H$1140,6,0))</f>
      </c>
    </row>
    <row r="31" spans="1:7" ht="15" customHeight="1">
      <c r="A31" s="66"/>
      <c r="B31" s="90"/>
      <c r="C31" s="67"/>
      <c r="D31" s="76">
        <f>IF(A32="","",INDEX('TAKIM SONUÇ'!$D$6:$D$125,MATCH(D32,'TAKIM SONUÇ'!$D$6:$D$125,0)-1))</f>
      </c>
      <c r="E31" s="68">
        <f>IF(ISERROR(VLOOKUP($D31,'START LİSTE'!$B$6:$H$1027,2,0)),"",VLOOKUP($D31,'START LİSTE'!$B$6:$H$1027,2,0))</f>
      </c>
      <c r="F31" s="69">
        <f>IF(ISERROR(VLOOKUP($D31,'START LİSTE'!$B$6:$H$1027,4,0)),"",VLOOKUP($D31,'START LİSTE'!$B$6:$H$1027,4,0))</f>
      </c>
      <c r="G31" s="85">
        <f>IF(ISERROR(VLOOKUP($D31,'YARIŞMA SONUÇ'!$B$6:$H$1140,6,0)),"",VLOOKUP($D31,'YARIŞMA SONUÇ'!$B$6:$H$1140,6,0))</f>
      </c>
    </row>
    <row r="32" spans="1:7" ht="15" customHeight="1">
      <c r="A32" s="66">
        <f>IF(ISERROR(SMALL('TAKIM SONUÇ'!$A$6:$A$125,7)),"",SMALL('TAKIM SONUÇ'!$A$6:$A$125,7))</f>
      </c>
      <c r="B32" s="90">
        <f>IF(A32="","",VLOOKUP(A32,'TAKIM SONUÇ'!$A$6:$G$125,2,FALSE))</f>
      </c>
      <c r="C32" s="67">
        <f>IF(A32="","",VLOOKUP(A32,'TAKIM SONUÇ'!$A$6:$G$125,3,FALSE))</f>
      </c>
      <c r="D32" s="76">
        <f>IF(A32="","",VLOOKUP(A32,'TAKIM SONUÇ'!$A$6:$G$125,4,FALSE))</f>
      </c>
      <c r="E32" s="68">
        <f>IF(ISERROR(VLOOKUP($D32,'START LİSTE'!$B$6:$H$1027,2,0)),"",VLOOKUP($D32,'START LİSTE'!$B$6:$H$1027,2,0))</f>
      </c>
      <c r="F32" s="69">
        <f>IF(ISERROR(VLOOKUP($D32,'START LİSTE'!$B$6:$H$1027,4,0)),"",VLOOKUP($D32,'START LİSTE'!$B$6:$H$1027,4,0))</f>
      </c>
      <c r="G32" s="85">
        <f>IF(ISERROR(VLOOKUP($D32,'YARIŞMA SONUÇ'!$B$6:$H$1140,6,0)),"",VLOOKUP($D32,'YARIŞMA SONUÇ'!$B$6:$H$1140,6,0))</f>
      </c>
    </row>
    <row r="33" spans="1:7" ht="15" customHeight="1">
      <c r="A33" s="66"/>
      <c r="B33" s="90"/>
      <c r="C33" s="67"/>
      <c r="D33" s="76">
        <f>IF(A32="","",INDEX('TAKIM SONUÇ'!$D$6:$D$125,MATCH(D32,'TAKIM SONUÇ'!$D$6:$D$125,0)+1))</f>
      </c>
      <c r="E33" s="68">
        <f>IF(ISERROR(VLOOKUP($D33,'START LİSTE'!$B$6:$H$1027,2,0)),"",VLOOKUP($D33,'START LİSTE'!$B$6:$H$1027,2,0))</f>
      </c>
      <c r="F33" s="69">
        <f>IF(ISERROR(VLOOKUP($D33,'START LİSTE'!$B$6:$H$1027,4,0)),"",VLOOKUP($D33,'START LİSTE'!$B$6:$H$1027,4,0))</f>
      </c>
      <c r="G33" s="85">
        <f>IF(ISERROR(VLOOKUP($D33,'YARIŞMA SONUÇ'!$B$6:$H$1140,6,0)),"",VLOOKUP($D33,'YARIŞMA SONUÇ'!$B$6:$H$1140,6,0))</f>
      </c>
    </row>
    <row r="34" spans="1:7" ht="15" customHeight="1">
      <c r="A34" s="62"/>
      <c r="B34" s="89"/>
      <c r="C34" s="63"/>
      <c r="D34" s="75">
        <f>IF(A36="","",INDEX('TAKIM SONUÇ'!$D$6:$D$125,MATCH(D36,'TAKIM SONUÇ'!$D$6:$D$125,0)-2))</f>
      </c>
      <c r="E34" s="64">
        <f>IF(ISERROR(VLOOKUP($D34,'START LİSTE'!$B$6:$H$1027,2,0)),"",VLOOKUP($D34,'START LİSTE'!$B$6:$H$1027,2,0))</f>
      </c>
      <c r="F34" s="65">
        <f>IF(ISERROR(VLOOKUP($D34,'START LİSTE'!$B$6:$H$1027,4,0)),"",VLOOKUP($D34,'START LİSTE'!$B$6:$H$1027,4,0))</f>
      </c>
      <c r="G34" s="86">
        <f>IF(ISERROR(VLOOKUP($D34,'YARIŞMA SONUÇ'!$B$6:$H$1140,6,0)),"",VLOOKUP($D34,'YARIŞMA SONUÇ'!$B$6:$H$1140,6,0))</f>
      </c>
    </row>
    <row r="35" spans="1:7" ht="15" customHeight="1">
      <c r="A35" s="66"/>
      <c r="B35" s="90"/>
      <c r="C35" s="67"/>
      <c r="D35" s="76">
        <f>IF(A36="","",INDEX('TAKIM SONUÇ'!$D$6:$D$125,MATCH(D36,'TAKIM SONUÇ'!$D$6:$D$125,0)-1))</f>
      </c>
      <c r="E35" s="68">
        <f>IF(ISERROR(VLOOKUP($D35,'START LİSTE'!$B$6:$H$1027,2,0)),"",VLOOKUP($D35,'START LİSTE'!$B$6:$H$1027,2,0))</f>
      </c>
      <c r="F35" s="69">
        <f>IF(ISERROR(VLOOKUP($D35,'START LİSTE'!$B$6:$H$1027,4,0)),"",VLOOKUP($D35,'START LİSTE'!$B$6:$H$1027,4,0))</f>
      </c>
      <c r="G35" s="85">
        <f>IF(ISERROR(VLOOKUP($D35,'YARIŞMA SONUÇ'!$B$6:$H$1140,6,0)),"",VLOOKUP($D35,'YARIŞMA SONUÇ'!$B$6:$H$1140,6,0))</f>
      </c>
    </row>
    <row r="36" spans="1:7" ht="15" customHeight="1">
      <c r="A36" s="66">
        <f>IF(ISERROR(SMALL('TAKIM SONUÇ'!$A$6:$A$125,8)),"",SMALL('TAKIM SONUÇ'!$A$6:$A$125,8))</f>
      </c>
      <c r="B36" s="90">
        <f>IF(A36="","",VLOOKUP(A36,'TAKIM SONUÇ'!$A$6:$G$125,2,FALSE))</f>
      </c>
      <c r="C36" s="67">
        <f>IF(A36="","",VLOOKUP(A36,'TAKIM SONUÇ'!$A$6:$G$125,3,FALSE))</f>
      </c>
      <c r="D36" s="76">
        <f>IF(A36="","",VLOOKUP(A36,'TAKIM SONUÇ'!$A$6:$G$125,4,FALSE))</f>
      </c>
      <c r="E36" s="68">
        <f>IF(ISERROR(VLOOKUP($D36,'START LİSTE'!$B$6:$H$1027,2,0)),"",VLOOKUP($D36,'START LİSTE'!$B$6:$H$1027,2,0))</f>
      </c>
      <c r="F36" s="69">
        <f>IF(ISERROR(VLOOKUP($D36,'START LİSTE'!$B$6:$H$1027,4,0)),"",VLOOKUP($D36,'START LİSTE'!$B$6:$H$1027,4,0))</f>
      </c>
      <c r="G36" s="85">
        <f>IF(ISERROR(VLOOKUP($D36,'YARIŞMA SONUÇ'!$B$6:$H$1140,6,0)),"",VLOOKUP($D36,'YARIŞMA SONUÇ'!$B$6:$H$1140,6,0))</f>
      </c>
    </row>
    <row r="37" spans="1:7" ht="15" customHeight="1">
      <c r="A37" s="66"/>
      <c r="B37" s="90"/>
      <c r="C37" s="67"/>
      <c r="D37" s="76">
        <f>IF(A36="","",INDEX('TAKIM SONUÇ'!$D$6:$D$125,MATCH(D36,'TAKIM SONUÇ'!$D$6:$D$125,0)+1))</f>
      </c>
      <c r="E37" s="68">
        <f>IF(ISERROR(VLOOKUP($D37,'START LİSTE'!$B$6:$H$1027,2,0)),"",VLOOKUP($D37,'START LİSTE'!$B$6:$H$1027,2,0))</f>
      </c>
      <c r="F37" s="69">
        <f>IF(ISERROR(VLOOKUP($D37,'START LİSTE'!$B$6:$H$1027,4,0)),"",VLOOKUP($D37,'START LİSTE'!$B$6:$H$1027,4,0))</f>
      </c>
      <c r="G37" s="85">
        <f>IF(ISERROR(VLOOKUP($D37,'YARIŞMA SONUÇ'!$B$6:$H$1140,6,0)),"",VLOOKUP($D37,'YARIŞMA SONUÇ'!$B$6:$H$1140,6,0))</f>
      </c>
    </row>
    <row r="38" spans="1:7" ht="15" customHeight="1">
      <c r="A38" s="62"/>
      <c r="B38" s="89"/>
      <c r="C38" s="63"/>
      <c r="D38" s="75">
        <f>IF(A40="","",INDEX('TAKIM SONUÇ'!$D$6:$D$125,MATCH(D40,'TAKIM SONUÇ'!$D$6:$D$125,0)-2))</f>
      </c>
      <c r="E38" s="64">
        <f>IF(ISERROR(VLOOKUP($D38,'START LİSTE'!$B$6:$H$1027,2,0)),"",VLOOKUP($D38,'START LİSTE'!$B$6:$H$1027,2,0))</f>
      </c>
      <c r="F38" s="65">
        <f>IF(ISERROR(VLOOKUP($D38,'START LİSTE'!$B$6:$H$1027,4,0)),"",VLOOKUP($D38,'START LİSTE'!$B$6:$H$1027,4,0))</f>
      </c>
      <c r="G38" s="86">
        <f>IF(ISERROR(VLOOKUP($D38,'YARIŞMA SONUÇ'!$B$6:$H$1140,6,0)),"",VLOOKUP($D38,'YARIŞMA SONUÇ'!$B$6:$H$1140,6,0))</f>
      </c>
    </row>
    <row r="39" spans="1:7" ht="15" customHeight="1">
      <c r="A39" s="66"/>
      <c r="B39" s="90"/>
      <c r="C39" s="67"/>
      <c r="D39" s="76">
        <f>IF(A40="","",INDEX('TAKIM SONUÇ'!$D$6:$D$125,MATCH(D40,'TAKIM SONUÇ'!$D$6:$D$125,0)-1))</f>
      </c>
      <c r="E39" s="68">
        <f>IF(ISERROR(VLOOKUP($D39,'START LİSTE'!$B$6:$H$1027,2,0)),"",VLOOKUP($D39,'START LİSTE'!$B$6:$H$1027,2,0))</f>
      </c>
      <c r="F39" s="69">
        <f>IF(ISERROR(VLOOKUP($D39,'START LİSTE'!$B$6:$H$1027,4,0)),"",VLOOKUP($D39,'START LİSTE'!$B$6:$H$1027,4,0))</f>
      </c>
      <c r="G39" s="85">
        <f>IF(ISERROR(VLOOKUP($D39,'YARIŞMA SONUÇ'!$B$6:$H$1140,6,0)),"",VLOOKUP($D39,'YARIŞMA SONUÇ'!$B$6:$H$1140,6,0))</f>
      </c>
    </row>
    <row r="40" spans="1:7" ht="15" customHeight="1">
      <c r="A40" s="66">
        <f>IF(ISERROR(SMALL('TAKIM SONUÇ'!$A$6:$A$125,9)),"",SMALL('TAKIM SONUÇ'!$A$6:$A$125,9))</f>
      </c>
      <c r="B40" s="90">
        <f>IF(A40="","",VLOOKUP(A40,'TAKIM SONUÇ'!$A$6:$G$125,2,FALSE))</f>
      </c>
      <c r="C40" s="67">
        <f>IF(A40="","",VLOOKUP(A40,'TAKIM SONUÇ'!$A$6:$G$125,3,FALSE))</f>
      </c>
      <c r="D40" s="76">
        <f>IF(A40="","",VLOOKUP(A40,'TAKIM SONUÇ'!$A$6:$G$125,4,FALSE))</f>
      </c>
      <c r="E40" s="68">
        <f>IF(ISERROR(VLOOKUP($D40,'START LİSTE'!$B$6:$H$1027,2,0)),"",VLOOKUP($D40,'START LİSTE'!$B$6:$H$1027,2,0))</f>
      </c>
      <c r="F40" s="69">
        <f>IF(ISERROR(VLOOKUP($D40,'START LİSTE'!$B$6:$H$1027,4,0)),"",VLOOKUP($D40,'START LİSTE'!$B$6:$H$1027,4,0))</f>
      </c>
      <c r="G40" s="85">
        <f>IF(ISERROR(VLOOKUP($D40,'YARIŞMA SONUÇ'!$B$6:$H$1140,6,0)),"",VLOOKUP($D40,'YARIŞMA SONUÇ'!$B$6:$H$1140,6,0))</f>
      </c>
    </row>
    <row r="41" spans="1:7" ht="15" customHeight="1">
      <c r="A41" s="66"/>
      <c r="B41" s="90"/>
      <c r="C41" s="67"/>
      <c r="D41" s="76">
        <f>IF(A40="","",INDEX('TAKIM SONUÇ'!$D$6:$D$125,MATCH(D40,'TAKIM SONUÇ'!$D$6:$D$125,0)+1))</f>
      </c>
      <c r="E41" s="68">
        <f>IF(ISERROR(VLOOKUP($D41,'START LİSTE'!$B$6:$H$1027,2,0)),"",VLOOKUP($D41,'START LİSTE'!$B$6:$H$1027,2,0))</f>
      </c>
      <c r="F41" s="69">
        <f>IF(ISERROR(VLOOKUP($D41,'START LİSTE'!$B$6:$H$1027,4,0)),"",VLOOKUP($D41,'START LİSTE'!$B$6:$H$1027,4,0))</f>
      </c>
      <c r="G41" s="85">
        <f>IF(ISERROR(VLOOKUP($D41,'YARIŞMA SONUÇ'!$B$6:$H$1140,6,0)),"",VLOOKUP($D41,'YARIŞMA SONUÇ'!$B$6:$H$1140,6,0))</f>
      </c>
    </row>
    <row r="42" spans="1:7" ht="15" customHeight="1">
      <c r="A42" s="62"/>
      <c r="B42" s="89"/>
      <c r="C42" s="63"/>
      <c r="D42" s="75">
        <f>IF(A44="","",INDEX('TAKIM SONUÇ'!$D$6:$D$125,MATCH(D44,'TAKIM SONUÇ'!$D$6:$D$125,0)-2))</f>
      </c>
      <c r="E42" s="64">
        <f>IF(ISERROR(VLOOKUP($D42,'START LİSTE'!$B$6:$H$1027,2,0)),"",VLOOKUP($D42,'START LİSTE'!$B$6:$H$1027,2,0))</f>
      </c>
      <c r="F42" s="65">
        <f>IF(ISERROR(VLOOKUP($D42,'START LİSTE'!$B$6:$H$1027,4,0)),"",VLOOKUP($D42,'START LİSTE'!$B$6:$H$1027,4,0))</f>
      </c>
      <c r="G42" s="86">
        <f>IF(ISERROR(VLOOKUP($D42,'YARIŞMA SONUÇ'!$B$6:$H$1140,6,0)),"",VLOOKUP($D42,'YARIŞMA SONUÇ'!$B$6:$H$1140,6,0))</f>
      </c>
    </row>
    <row r="43" spans="1:7" ht="15" customHeight="1">
      <c r="A43" s="66"/>
      <c r="B43" s="90"/>
      <c r="C43" s="67"/>
      <c r="D43" s="76">
        <f>IF(A44="","",INDEX('TAKIM SONUÇ'!$D$6:$D$125,MATCH(D44,'TAKIM SONUÇ'!$D$6:$D$125,0)-1))</f>
      </c>
      <c r="E43" s="68">
        <f>IF(ISERROR(VLOOKUP($D43,'START LİSTE'!$B$6:$H$1027,2,0)),"",VLOOKUP($D43,'START LİSTE'!$B$6:$H$1027,2,0))</f>
      </c>
      <c r="F43" s="69">
        <f>IF(ISERROR(VLOOKUP($D43,'START LİSTE'!$B$6:$H$1027,4,0)),"",VLOOKUP($D43,'START LİSTE'!$B$6:$H$1027,4,0))</f>
      </c>
      <c r="G43" s="85">
        <f>IF(ISERROR(VLOOKUP($D43,'YARIŞMA SONUÇ'!$B$6:$H$1140,6,0)),"",VLOOKUP($D43,'YARIŞMA SONUÇ'!$B$6:$H$1140,6,0))</f>
      </c>
    </row>
    <row r="44" spans="1:7" ht="15" customHeight="1">
      <c r="A44" s="66">
        <f>IF(ISERROR(SMALL('TAKIM SONUÇ'!$A$6:$A$125,10)),"",SMALL('TAKIM SONUÇ'!$A$6:$A$125,10))</f>
      </c>
      <c r="B44" s="90">
        <f>IF(A44="","",VLOOKUP(A44,'TAKIM SONUÇ'!$A$6:$G$125,2,FALSE))</f>
      </c>
      <c r="C44" s="67">
        <f>IF(A44="","",VLOOKUP(A44,'TAKIM SONUÇ'!$A$6:$G$125,3,FALSE))</f>
      </c>
      <c r="D44" s="76">
        <f>IF(A44="","",VLOOKUP(A44,'TAKIM SONUÇ'!$A$6:$G$125,4,FALSE))</f>
      </c>
      <c r="E44" s="68">
        <f>IF(ISERROR(VLOOKUP($D44,'START LİSTE'!$B$6:$H$1027,2,0)),"",VLOOKUP($D44,'START LİSTE'!$B$6:$H$1027,2,0))</f>
      </c>
      <c r="F44" s="69">
        <f>IF(ISERROR(VLOOKUP($D44,'START LİSTE'!$B$6:$H$1027,4,0)),"",VLOOKUP($D44,'START LİSTE'!$B$6:$H$1027,4,0))</f>
      </c>
      <c r="G44" s="85">
        <f>IF(ISERROR(VLOOKUP($D44,'YARIŞMA SONUÇ'!$B$6:$H$1140,6,0)),"",VLOOKUP($D44,'YARIŞMA SONUÇ'!$B$6:$H$1140,6,0))</f>
      </c>
    </row>
    <row r="45" spans="1:7" ht="15" customHeight="1">
      <c r="A45" s="66"/>
      <c r="B45" s="90"/>
      <c r="C45" s="67"/>
      <c r="D45" s="76">
        <f>IF(A44="","",INDEX('TAKIM SONUÇ'!$D$6:$D$125,MATCH(D44,'TAKIM SONUÇ'!$D$6:$D$125,0)+1))</f>
      </c>
      <c r="E45" s="68">
        <f>IF(ISERROR(VLOOKUP($D45,'START LİSTE'!$B$6:$H$1027,2,0)),"",VLOOKUP($D45,'START LİSTE'!$B$6:$H$1027,2,0))</f>
      </c>
      <c r="F45" s="69">
        <f>IF(ISERROR(VLOOKUP($D45,'START LİSTE'!$B$6:$H$1027,4,0)),"",VLOOKUP($D45,'START LİSTE'!$B$6:$H$1027,4,0))</f>
      </c>
      <c r="G45" s="85">
        <f>IF(ISERROR(VLOOKUP($D45,'YARIŞMA SONUÇ'!$B$6:$H$1140,6,0)),"",VLOOKUP($D45,'YARIŞMA SONUÇ'!$B$6:$H$1140,6,0))</f>
      </c>
    </row>
    <row r="46" spans="1:7" ht="15" customHeight="1">
      <c r="A46" s="62"/>
      <c r="B46" s="89"/>
      <c r="C46" s="63"/>
      <c r="D46" s="75">
        <f>IF(A48="","",INDEX('TAKIM SONUÇ'!$D$6:$D$125,MATCH(D48,'TAKIM SONUÇ'!$D$6:$D$125,0)-2))</f>
      </c>
      <c r="E46" s="64">
        <f>IF(ISERROR(VLOOKUP($D46,'START LİSTE'!$B$6:$H$1027,2,0)),"",VLOOKUP($D46,'START LİSTE'!$B$6:$H$1027,2,0))</f>
      </c>
      <c r="F46" s="65">
        <f>IF(ISERROR(VLOOKUP($D46,'START LİSTE'!$B$6:$H$1027,4,0)),"",VLOOKUP($D46,'START LİSTE'!$B$6:$H$1027,4,0))</f>
      </c>
      <c r="G46" s="86">
        <f>IF(ISERROR(VLOOKUP($D46,'YARIŞMA SONUÇ'!$B$6:$H$1140,6,0)),"",VLOOKUP($D46,'YARIŞMA SONUÇ'!$B$6:$H$1140,6,0))</f>
      </c>
    </row>
    <row r="47" spans="1:7" ht="15" customHeight="1">
      <c r="A47" s="66"/>
      <c r="B47" s="90"/>
      <c r="C47" s="67"/>
      <c r="D47" s="76">
        <f>IF(A48="","",INDEX('TAKIM SONUÇ'!$D$6:$D$125,MATCH(D48,'TAKIM SONUÇ'!$D$6:$D$125,0)-1))</f>
      </c>
      <c r="E47" s="68">
        <f>IF(ISERROR(VLOOKUP($D47,'START LİSTE'!$B$6:$H$1027,2,0)),"",VLOOKUP($D47,'START LİSTE'!$B$6:$H$1027,2,0))</f>
      </c>
      <c r="F47" s="69">
        <f>IF(ISERROR(VLOOKUP($D47,'START LİSTE'!$B$6:$H$1027,4,0)),"",VLOOKUP($D47,'START LİSTE'!$B$6:$H$1027,4,0))</f>
      </c>
      <c r="G47" s="85">
        <f>IF(ISERROR(VLOOKUP($D47,'YARIŞMA SONUÇ'!$B$6:$H$1140,6,0)),"",VLOOKUP($D47,'YARIŞMA SONUÇ'!$B$6:$H$1140,6,0))</f>
      </c>
    </row>
    <row r="48" spans="1:7" ht="15" customHeight="1">
      <c r="A48" s="66">
        <f>IF(ISERROR(SMALL('TAKIM SONUÇ'!$A$6:$A$125,11)),"",SMALL('TAKIM SONUÇ'!$A$6:$A$125,11))</f>
      </c>
      <c r="B48" s="90">
        <f>IF(A48="","",VLOOKUP(A48,'TAKIM SONUÇ'!$A$6:$G$125,2,FALSE))</f>
      </c>
      <c r="C48" s="67">
        <f>IF(A48="","",VLOOKUP(A48,'TAKIM SONUÇ'!$A$6:$G$125,3,FALSE))</f>
      </c>
      <c r="D48" s="76">
        <f>IF(A48="","",VLOOKUP(A48,'TAKIM SONUÇ'!$A$6:$G$125,4,FALSE))</f>
      </c>
      <c r="E48" s="68">
        <f>IF(ISERROR(VLOOKUP($D48,'START LİSTE'!$B$6:$H$1027,2,0)),"",VLOOKUP($D48,'START LİSTE'!$B$6:$H$1027,2,0))</f>
      </c>
      <c r="F48" s="69">
        <f>IF(ISERROR(VLOOKUP($D48,'START LİSTE'!$B$6:$H$1027,4,0)),"",VLOOKUP($D48,'START LİSTE'!$B$6:$H$1027,4,0))</f>
      </c>
      <c r="G48" s="85">
        <f>IF(ISERROR(VLOOKUP($D48,'YARIŞMA SONUÇ'!$B$6:$H$1140,6,0)),"",VLOOKUP($D48,'YARIŞMA SONUÇ'!$B$6:$H$1140,6,0))</f>
      </c>
    </row>
    <row r="49" spans="1:7" ht="15" customHeight="1">
      <c r="A49" s="66"/>
      <c r="B49" s="90"/>
      <c r="C49" s="67"/>
      <c r="D49" s="76">
        <f>IF(A48="","",INDEX('TAKIM SONUÇ'!$D$6:$D$125,MATCH(D48,'TAKIM SONUÇ'!$D$6:$D$125,0)+1))</f>
      </c>
      <c r="E49" s="68">
        <f>IF(ISERROR(VLOOKUP($D49,'START LİSTE'!$B$6:$H$1027,2,0)),"",VLOOKUP($D49,'START LİSTE'!$B$6:$H$1027,2,0))</f>
      </c>
      <c r="F49" s="69">
        <f>IF(ISERROR(VLOOKUP($D49,'START LİSTE'!$B$6:$H$1027,4,0)),"",VLOOKUP($D49,'START LİSTE'!$B$6:$H$1027,4,0))</f>
      </c>
      <c r="G49" s="85">
        <f>IF(ISERROR(VLOOKUP($D49,'YARIŞMA SONUÇ'!$B$6:$H$1140,6,0)),"",VLOOKUP($D49,'YARIŞMA SONUÇ'!$B$6:$H$1140,6,0))</f>
      </c>
    </row>
    <row r="50" spans="1:7" ht="15" customHeight="1">
      <c r="A50" s="62"/>
      <c r="B50" s="89"/>
      <c r="C50" s="63"/>
      <c r="D50" s="75">
        <f>IF(A52="","",INDEX('TAKIM SONUÇ'!$D$6:$D$125,MATCH(D52,'TAKIM SONUÇ'!$D$6:$D$125,0)-2))</f>
      </c>
      <c r="E50" s="64">
        <f>IF(ISERROR(VLOOKUP($D50,'START LİSTE'!$B$6:$H$1027,2,0)),"",VLOOKUP($D50,'START LİSTE'!$B$6:$H$1027,2,0))</f>
      </c>
      <c r="F50" s="65">
        <f>IF(ISERROR(VLOOKUP($D50,'START LİSTE'!$B$6:$H$1027,4,0)),"",VLOOKUP($D50,'START LİSTE'!$B$6:$H$1027,4,0))</f>
      </c>
      <c r="G50" s="86">
        <f>IF(ISERROR(VLOOKUP($D50,'YARIŞMA SONUÇ'!$B$6:$H$1140,6,0)),"",VLOOKUP($D50,'YARIŞMA SONUÇ'!$B$6:$H$1140,6,0))</f>
      </c>
    </row>
    <row r="51" spans="1:7" ht="15" customHeight="1">
      <c r="A51" s="66"/>
      <c r="B51" s="90"/>
      <c r="C51" s="67"/>
      <c r="D51" s="76">
        <f>IF(A52="","",INDEX('TAKIM SONUÇ'!$D$6:$D$125,MATCH(D52,'TAKIM SONUÇ'!$D$6:$D$125,0)-1))</f>
      </c>
      <c r="E51" s="68">
        <f>IF(ISERROR(VLOOKUP($D51,'START LİSTE'!$B$6:$H$1027,2,0)),"",VLOOKUP($D51,'START LİSTE'!$B$6:$H$1027,2,0))</f>
      </c>
      <c r="F51" s="69">
        <f>IF(ISERROR(VLOOKUP($D51,'START LİSTE'!$B$6:$H$1027,4,0)),"",VLOOKUP($D51,'START LİSTE'!$B$6:$H$1027,4,0))</f>
      </c>
      <c r="G51" s="85">
        <f>IF(ISERROR(VLOOKUP($D51,'YARIŞMA SONUÇ'!$B$6:$H$1140,6,0)),"",VLOOKUP($D51,'YARIŞMA SONUÇ'!$B$6:$H$1140,6,0))</f>
      </c>
    </row>
    <row r="52" spans="1:7" ht="15" customHeight="1">
      <c r="A52" s="66">
        <f>IF(ISERROR(SMALL('TAKIM SONUÇ'!$A$6:$A$125,12)),"",SMALL('TAKIM SONUÇ'!$A$6:$A$125,12))</f>
      </c>
      <c r="B52" s="90">
        <f>IF(A52="","",VLOOKUP(A52,'TAKIM SONUÇ'!$A$6:$G$125,2,FALSE))</f>
      </c>
      <c r="C52" s="67">
        <f>IF(A52="","",VLOOKUP(A52,'TAKIM SONUÇ'!$A$6:$G$125,3,FALSE))</f>
      </c>
      <c r="D52" s="76">
        <f>IF(A52="","",VLOOKUP(A52,'TAKIM SONUÇ'!$A$6:$G$125,4,FALSE))</f>
      </c>
      <c r="E52" s="68">
        <f>IF(ISERROR(VLOOKUP($D52,'START LİSTE'!$B$6:$H$1027,2,0)),"",VLOOKUP($D52,'START LİSTE'!$B$6:$H$1027,2,0))</f>
      </c>
      <c r="F52" s="69">
        <f>IF(ISERROR(VLOOKUP($D52,'START LİSTE'!$B$6:$H$1027,4,0)),"",VLOOKUP($D52,'START LİSTE'!$B$6:$H$1027,4,0))</f>
      </c>
      <c r="G52" s="85">
        <f>IF(ISERROR(VLOOKUP($D52,'YARIŞMA SONUÇ'!$B$6:$H$1140,6,0)),"",VLOOKUP($D52,'YARIŞMA SONUÇ'!$B$6:$H$1140,6,0))</f>
      </c>
    </row>
    <row r="53" spans="1:7" ht="15" customHeight="1">
      <c r="A53" s="66"/>
      <c r="B53" s="90"/>
      <c r="C53" s="67"/>
      <c r="D53" s="76">
        <f>IF(A52="","",INDEX('TAKIM SONUÇ'!$D$6:$D$125,MATCH(D52,'TAKIM SONUÇ'!$D$6:$D$125,0)+1))</f>
      </c>
      <c r="E53" s="68">
        <f>IF(ISERROR(VLOOKUP($D53,'START LİSTE'!$B$6:$H$1027,2,0)),"",VLOOKUP($D53,'START LİSTE'!$B$6:$H$1027,2,0))</f>
      </c>
      <c r="F53" s="69">
        <f>IF(ISERROR(VLOOKUP($D53,'START LİSTE'!$B$6:$H$1027,4,0)),"",VLOOKUP($D53,'START LİSTE'!$B$6:$H$1027,4,0))</f>
      </c>
      <c r="G53" s="85">
        <f>IF(ISERROR(VLOOKUP($D53,'YARIŞMA SONUÇ'!$B$6:$H$1140,6,0)),"",VLOOKUP($D53,'YARIŞMA SONUÇ'!$B$6:$H$1140,6,0))</f>
      </c>
    </row>
    <row r="54" spans="1:7" ht="15" customHeight="1">
      <c r="A54" s="62"/>
      <c r="B54" s="89"/>
      <c r="C54" s="63"/>
      <c r="D54" s="75">
        <f>IF(A56="","",INDEX('TAKIM SONUÇ'!$D$6:$D$125,MATCH(D56,'TAKIM SONUÇ'!$D$6:$D$125,0)-2))</f>
      </c>
      <c r="E54" s="64">
        <f>IF(ISERROR(VLOOKUP($D54,'START LİSTE'!$B$6:$H$1027,2,0)),"",VLOOKUP($D54,'START LİSTE'!$B$6:$H$1027,2,0))</f>
      </c>
      <c r="F54" s="65">
        <f>IF(ISERROR(VLOOKUP($D54,'START LİSTE'!$B$6:$H$1027,4,0)),"",VLOOKUP($D54,'START LİSTE'!$B$6:$H$1027,4,0))</f>
      </c>
      <c r="G54" s="86">
        <f>IF(ISERROR(VLOOKUP($D54,'YARIŞMA SONUÇ'!$B$6:$H$1140,6,0)),"",VLOOKUP($D54,'YARIŞMA SONUÇ'!$B$6:$H$1140,6,0))</f>
      </c>
    </row>
    <row r="55" spans="1:7" ht="15" customHeight="1">
      <c r="A55" s="66"/>
      <c r="B55" s="90"/>
      <c r="C55" s="67"/>
      <c r="D55" s="76">
        <f>IF(A56="","",INDEX('TAKIM SONUÇ'!$D$6:$D$125,MATCH(D56,'TAKIM SONUÇ'!$D$6:$D$125,0)-1))</f>
      </c>
      <c r="E55" s="68">
        <f>IF(ISERROR(VLOOKUP($D55,'START LİSTE'!$B$6:$H$1027,2,0)),"",VLOOKUP($D55,'START LİSTE'!$B$6:$H$1027,2,0))</f>
      </c>
      <c r="F55" s="69">
        <f>IF(ISERROR(VLOOKUP($D55,'START LİSTE'!$B$6:$H$1027,4,0)),"",VLOOKUP($D55,'START LİSTE'!$B$6:$H$1027,4,0))</f>
      </c>
      <c r="G55" s="85">
        <f>IF(ISERROR(VLOOKUP($D55,'YARIŞMA SONUÇ'!$B$6:$H$1140,6,0)),"",VLOOKUP($D55,'YARIŞMA SONUÇ'!$B$6:$H$1140,6,0))</f>
      </c>
    </row>
    <row r="56" spans="1:7" ht="15" customHeight="1">
      <c r="A56" s="66">
        <f>IF(ISERROR(SMALL('TAKIM SONUÇ'!$A$6:$A$125,13)),"",SMALL('TAKIM SONUÇ'!$A$6:$A$125,13))</f>
      </c>
      <c r="B56" s="90">
        <f>IF(A56="","",VLOOKUP(A56,'TAKIM SONUÇ'!$A$6:$G$125,2,FALSE))</f>
      </c>
      <c r="C56" s="67">
        <f>IF(A56="","",VLOOKUP(A56,'TAKIM SONUÇ'!$A$6:$G$125,3,FALSE))</f>
      </c>
      <c r="D56" s="76">
        <f>IF(A56="","",VLOOKUP(A56,'TAKIM SONUÇ'!$A$6:$G$125,4,FALSE))</f>
      </c>
      <c r="E56" s="68">
        <f>IF(ISERROR(VLOOKUP($D56,'START LİSTE'!$B$6:$H$1027,2,0)),"",VLOOKUP($D56,'START LİSTE'!$B$6:$H$1027,2,0))</f>
      </c>
      <c r="F56" s="69">
        <f>IF(ISERROR(VLOOKUP($D56,'START LİSTE'!$B$6:$H$1027,4,0)),"",VLOOKUP($D56,'START LİSTE'!$B$6:$H$1027,4,0))</f>
      </c>
      <c r="G56" s="85">
        <f>IF(ISERROR(VLOOKUP($D56,'YARIŞMA SONUÇ'!$B$6:$H$1140,6,0)),"",VLOOKUP($D56,'YARIŞMA SONUÇ'!$B$6:$H$1140,6,0))</f>
      </c>
    </row>
    <row r="57" spans="1:7" ht="15" customHeight="1">
      <c r="A57" s="66"/>
      <c r="B57" s="90"/>
      <c r="C57" s="67"/>
      <c r="D57" s="76">
        <f>IF(A56="","",INDEX('TAKIM SONUÇ'!$D$6:$D$125,MATCH(D56,'TAKIM SONUÇ'!$D$6:$D$125,0)+1))</f>
      </c>
      <c r="E57" s="68">
        <f>IF(ISERROR(VLOOKUP($D57,'START LİSTE'!$B$6:$H$1027,2,0)),"",VLOOKUP($D57,'START LİSTE'!$B$6:$H$1027,2,0))</f>
      </c>
      <c r="F57" s="69">
        <f>IF(ISERROR(VLOOKUP($D57,'START LİSTE'!$B$6:$H$1027,4,0)),"",VLOOKUP($D57,'START LİSTE'!$B$6:$H$1027,4,0))</f>
      </c>
      <c r="G57" s="85">
        <f>IF(ISERROR(VLOOKUP($D57,'YARIŞMA SONUÇ'!$B$6:$H$1140,6,0)),"",VLOOKUP($D57,'YARIŞMA SONUÇ'!$B$6:$H$1140,6,0))</f>
      </c>
    </row>
    <row r="58" spans="1:7" ht="15" customHeight="1">
      <c r="A58" s="62"/>
      <c r="B58" s="89"/>
      <c r="C58" s="63"/>
      <c r="D58" s="75">
        <f>IF(A60="","",INDEX('TAKIM SONUÇ'!$D$6:$D$125,MATCH(D60,'TAKIM SONUÇ'!$D$6:$D$125,0)-2))</f>
      </c>
      <c r="E58" s="64">
        <f>IF(ISERROR(VLOOKUP($D58,'START LİSTE'!$B$6:$H$1027,2,0)),"",VLOOKUP($D58,'START LİSTE'!$B$6:$H$1027,2,0))</f>
      </c>
      <c r="F58" s="65">
        <f>IF(ISERROR(VLOOKUP($D58,'START LİSTE'!$B$6:$H$1027,4,0)),"",VLOOKUP($D58,'START LİSTE'!$B$6:$H$1027,4,0))</f>
      </c>
      <c r="G58" s="86">
        <f>IF(ISERROR(VLOOKUP($D58,'YARIŞMA SONUÇ'!$B$6:$H$1140,6,0)),"",VLOOKUP($D58,'YARIŞMA SONUÇ'!$B$6:$H$1140,6,0))</f>
      </c>
    </row>
    <row r="59" spans="1:7" ht="15" customHeight="1">
      <c r="A59" s="66"/>
      <c r="B59" s="90"/>
      <c r="C59" s="67"/>
      <c r="D59" s="76">
        <f>IF(A60="","",INDEX('TAKIM SONUÇ'!$D$6:$D$125,MATCH(D60,'TAKIM SONUÇ'!$D$6:$D$125,0)-1))</f>
      </c>
      <c r="E59" s="68">
        <f>IF(ISERROR(VLOOKUP($D59,'START LİSTE'!$B$6:$H$1027,2,0)),"",VLOOKUP($D59,'START LİSTE'!$B$6:$H$1027,2,0))</f>
      </c>
      <c r="F59" s="69">
        <f>IF(ISERROR(VLOOKUP($D59,'START LİSTE'!$B$6:$H$1027,4,0)),"",VLOOKUP($D59,'START LİSTE'!$B$6:$H$1027,4,0))</f>
      </c>
      <c r="G59" s="85">
        <f>IF(ISERROR(VLOOKUP($D59,'YARIŞMA SONUÇ'!$B$6:$H$1140,6,0)),"",VLOOKUP($D59,'YARIŞMA SONUÇ'!$B$6:$H$1140,6,0))</f>
      </c>
    </row>
    <row r="60" spans="1:7" ht="15" customHeight="1">
      <c r="A60" s="66">
        <f>IF(ISERROR(SMALL('TAKIM SONUÇ'!$A$6:$A$125,14)),"",SMALL('TAKIM SONUÇ'!$A$6:$A$125,14))</f>
      </c>
      <c r="B60" s="90">
        <f>IF(A60="","",VLOOKUP(A60,'TAKIM SONUÇ'!$A$6:$G$125,2,FALSE))</f>
      </c>
      <c r="C60" s="67">
        <f>IF(A60="","",VLOOKUP(A60,'TAKIM SONUÇ'!$A$6:$G$125,3,FALSE))</f>
      </c>
      <c r="D60" s="76">
        <f>IF(A60="","",VLOOKUP(A60,'TAKIM SONUÇ'!$A$6:$G$125,4,FALSE))</f>
      </c>
      <c r="E60" s="68">
        <f>IF(ISERROR(VLOOKUP($D60,'START LİSTE'!$B$6:$H$1027,2,0)),"",VLOOKUP($D60,'START LİSTE'!$B$6:$H$1027,2,0))</f>
      </c>
      <c r="F60" s="69">
        <f>IF(ISERROR(VLOOKUP($D60,'START LİSTE'!$B$6:$H$1027,4,0)),"",VLOOKUP($D60,'START LİSTE'!$B$6:$H$1027,4,0))</f>
      </c>
      <c r="G60" s="85">
        <f>IF(ISERROR(VLOOKUP($D60,'YARIŞMA SONUÇ'!$B$6:$H$1140,6,0)),"",VLOOKUP($D60,'YARIŞMA SONUÇ'!$B$6:$H$1140,6,0))</f>
      </c>
    </row>
    <row r="61" spans="1:7" ht="15" customHeight="1">
      <c r="A61" s="66"/>
      <c r="B61" s="90"/>
      <c r="C61" s="67"/>
      <c r="D61" s="76">
        <f>IF(A60="","",INDEX('TAKIM SONUÇ'!$D$6:$D$125,MATCH(D60,'TAKIM SONUÇ'!$D$6:$D$125,0)+1))</f>
      </c>
      <c r="E61" s="68">
        <f>IF(ISERROR(VLOOKUP($D61,'START LİSTE'!$B$6:$H$1027,2,0)),"",VLOOKUP($D61,'START LİSTE'!$B$6:$H$1027,2,0))</f>
      </c>
      <c r="F61" s="69">
        <f>IF(ISERROR(VLOOKUP($D61,'START LİSTE'!$B$6:$H$1027,4,0)),"",VLOOKUP($D61,'START LİSTE'!$B$6:$H$1027,4,0))</f>
      </c>
      <c r="G61" s="85">
        <f>IF(ISERROR(VLOOKUP($D61,'YARIŞMA SONUÇ'!$B$6:$H$1140,6,0)),"",VLOOKUP($D61,'YARIŞMA SONUÇ'!$B$6:$H$1140,6,0))</f>
      </c>
    </row>
    <row r="62" spans="1:7" ht="15" customHeight="1">
      <c r="A62" s="62"/>
      <c r="B62" s="89"/>
      <c r="C62" s="63"/>
      <c r="D62" s="75">
        <f>IF(A64="","",INDEX('TAKIM SONUÇ'!$D$6:$D$125,MATCH(D64,'TAKIM SONUÇ'!$D$6:$D$125,0)-2))</f>
      </c>
      <c r="E62" s="64">
        <f>IF(ISERROR(VLOOKUP($D62,'START LİSTE'!$B$6:$H$1027,2,0)),"",VLOOKUP($D62,'START LİSTE'!$B$6:$H$1027,2,0))</f>
      </c>
      <c r="F62" s="65">
        <f>IF(ISERROR(VLOOKUP($D62,'START LİSTE'!$B$6:$H$1027,4,0)),"",VLOOKUP($D62,'START LİSTE'!$B$6:$H$1027,4,0))</f>
      </c>
      <c r="G62" s="86">
        <f>IF(ISERROR(VLOOKUP($D62,'YARIŞMA SONUÇ'!$B$6:$H$1140,6,0)),"",VLOOKUP($D62,'YARIŞMA SONUÇ'!$B$6:$H$1140,6,0))</f>
      </c>
    </row>
    <row r="63" spans="1:7" ht="15" customHeight="1">
      <c r="A63" s="66"/>
      <c r="B63" s="90"/>
      <c r="C63" s="67"/>
      <c r="D63" s="76">
        <f>IF(A64="","",INDEX('TAKIM SONUÇ'!$D$6:$D$125,MATCH(D64,'TAKIM SONUÇ'!$D$6:$D$125,0)-1))</f>
      </c>
      <c r="E63" s="68">
        <f>IF(ISERROR(VLOOKUP($D63,'START LİSTE'!$B$6:$H$1027,2,0)),"",VLOOKUP($D63,'START LİSTE'!$B$6:$H$1027,2,0))</f>
      </c>
      <c r="F63" s="69">
        <f>IF(ISERROR(VLOOKUP($D63,'START LİSTE'!$B$6:$H$1027,4,0)),"",VLOOKUP($D63,'START LİSTE'!$B$6:$H$1027,4,0))</f>
      </c>
      <c r="G63" s="85">
        <f>IF(ISERROR(VLOOKUP($D63,'YARIŞMA SONUÇ'!$B$6:$H$1140,6,0)),"",VLOOKUP($D63,'YARIŞMA SONUÇ'!$B$6:$H$1140,6,0))</f>
      </c>
    </row>
    <row r="64" spans="1:7" ht="15" customHeight="1">
      <c r="A64" s="66">
        <f>IF(ISERROR(SMALL('TAKIM SONUÇ'!$A$6:$A$125,15)),"",SMALL('TAKIM SONUÇ'!$A$6:$A$125,15))</f>
      </c>
      <c r="B64" s="90">
        <f>IF(A64="","",VLOOKUP(A64,'TAKIM SONUÇ'!$A$6:$G$125,2,FALSE))</f>
      </c>
      <c r="C64" s="67">
        <f>IF(A64="","",VLOOKUP(A64,'TAKIM SONUÇ'!$A$6:$G$125,3,FALSE))</f>
      </c>
      <c r="D64" s="76">
        <f>IF(A64="","",VLOOKUP(A64,'TAKIM SONUÇ'!$A$6:$G$125,4,FALSE))</f>
      </c>
      <c r="E64" s="68">
        <f>IF(ISERROR(VLOOKUP($D64,'START LİSTE'!$B$6:$H$1027,2,0)),"",VLOOKUP($D64,'START LİSTE'!$B$6:$H$1027,2,0))</f>
      </c>
      <c r="F64" s="69">
        <f>IF(ISERROR(VLOOKUP($D64,'START LİSTE'!$B$6:$H$1027,4,0)),"",VLOOKUP($D64,'START LİSTE'!$B$6:$H$1027,4,0))</f>
      </c>
      <c r="G64" s="85">
        <f>IF(ISERROR(VLOOKUP($D64,'YARIŞMA SONUÇ'!$B$6:$H$1140,6,0)),"",VLOOKUP($D64,'YARIŞMA SONUÇ'!$B$6:$H$1140,6,0))</f>
      </c>
    </row>
    <row r="65" spans="1:7" ht="15" customHeight="1">
      <c r="A65" s="66"/>
      <c r="B65" s="90"/>
      <c r="C65" s="67"/>
      <c r="D65" s="76">
        <f>IF(A64="","",INDEX('TAKIM SONUÇ'!$D$6:$D$125,MATCH(D64,'TAKIM SONUÇ'!$D$6:$D$125,0)+1))</f>
      </c>
      <c r="E65" s="68">
        <f>IF(ISERROR(VLOOKUP($D65,'START LİSTE'!$B$6:$H$1027,2,0)),"",VLOOKUP($D65,'START LİSTE'!$B$6:$H$1027,2,0))</f>
      </c>
      <c r="F65" s="69">
        <f>IF(ISERROR(VLOOKUP($D65,'START LİSTE'!$B$6:$H$1027,4,0)),"",VLOOKUP($D65,'START LİSTE'!$B$6:$H$1027,4,0))</f>
      </c>
      <c r="G65" s="85">
        <f>IF(ISERROR(VLOOKUP($D65,'YARIŞMA SONUÇ'!$B$6:$H$1140,6,0)),"",VLOOKUP($D65,'YARIŞMA SONUÇ'!$B$6:$H$1140,6,0))</f>
      </c>
    </row>
    <row r="66" spans="1:7" ht="15" customHeight="1">
      <c r="A66" s="62"/>
      <c r="B66" s="89"/>
      <c r="C66" s="63"/>
      <c r="D66" s="75">
        <f>IF(A68="","",INDEX('TAKIM SONUÇ'!$D$6:$D$125,MATCH(D68,'TAKIM SONUÇ'!$D$6:$D$125,0)-2))</f>
      </c>
      <c r="E66" s="64">
        <f>IF(ISERROR(VLOOKUP($D66,'START LİSTE'!$B$6:$H$1027,2,0)),"",VLOOKUP($D66,'START LİSTE'!$B$6:$H$1027,2,0))</f>
      </c>
      <c r="F66" s="65">
        <f>IF(ISERROR(VLOOKUP($D66,'START LİSTE'!$B$6:$H$1027,4,0)),"",VLOOKUP($D66,'START LİSTE'!$B$6:$H$1027,4,0))</f>
      </c>
      <c r="G66" s="86">
        <f>IF(ISERROR(VLOOKUP($D66,'YARIŞMA SONUÇ'!$B$6:$H$1140,6,0)),"",VLOOKUP($D66,'YARIŞMA SONUÇ'!$B$6:$H$1140,6,0))</f>
      </c>
    </row>
    <row r="67" spans="1:7" ht="15" customHeight="1">
      <c r="A67" s="66"/>
      <c r="B67" s="90"/>
      <c r="C67" s="67"/>
      <c r="D67" s="76">
        <f>IF(A68="","",INDEX('TAKIM SONUÇ'!$D$6:$D$125,MATCH(D68,'TAKIM SONUÇ'!$D$6:$D$125,0)-1))</f>
      </c>
      <c r="E67" s="68">
        <f>IF(ISERROR(VLOOKUP($D67,'START LİSTE'!$B$6:$H$1027,2,0)),"",VLOOKUP($D67,'START LİSTE'!$B$6:$H$1027,2,0))</f>
      </c>
      <c r="F67" s="69">
        <f>IF(ISERROR(VLOOKUP($D67,'START LİSTE'!$B$6:$H$1027,4,0)),"",VLOOKUP($D67,'START LİSTE'!$B$6:$H$1027,4,0))</f>
      </c>
      <c r="G67" s="85">
        <f>IF(ISERROR(VLOOKUP($D67,'YARIŞMA SONUÇ'!$B$6:$H$1140,6,0)),"",VLOOKUP($D67,'YARIŞMA SONUÇ'!$B$6:$H$1140,6,0))</f>
      </c>
    </row>
    <row r="68" spans="1:7" ht="15" customHeight="1">
      <c r="A68" s="66">
        <f>IF(ISERROR(SMALL('TAKIM SONUÇ'!$A$6:$A$125,16)),"",SMALL('TAKIM SONUÇ'!$A$6:$A$125,16))</f>
      </c>
      <c r="B68" s="90">
        <f>IF(A68="","",VLOOKUP(A68,'TAKIM SONUÇ'!$A$6:$G$125,2,FALSE))</f>
      </c>
      <c r="C68" s="67">
        <f>IF(A68="","",VLOOKUP(A68,'TAKIM SONUÇ'!$A$6:$G$125,3,FALSE))</f>
      </c>
      <c r="D68" s="76">
        <f>IF(A68="","",VLOOKUP(A68,'TAKIM SONUÇ'!$A$6:$G$125,4,FALSE))</f>
      </c>
      <c r="E68" s="68">
        <f>IF(ISERROR(VLOOKUP($D68,'START LİSTE'!$B$6:$H$1027,2,0)),"",VLOOKUP($D68,'START LİSTE'!$B$6:$H$1027,2,0))</f>
      </c>
      <c r="F68" s="69">
        <f>IF(ISERROR(VLOOKUP($D68,'START LİSTE'!$B$6:$H$1027,4,0)),"",VLOOKUP($D68,'START LİSTE'!$B$6:$H$1027,4,0))</f>
      </c>
      <c r="G68" s="85">
        <f>IF(ISERROR(VLOOKUP($D68,'YARIŞMA SONUÇ'!$B$6:$H$1140,6,0)),"",VLOOKUP($D68,'YARIŞMA SONUÇ'!$B$6:$H$1140,6,0))</f>
      </c>
    </row>
    <row r="69" spans="1:7" ht="15" customHeight="1">
      <c r="A69" s="66"/>
      <c r="B69" s="90"/>
      <c r="C69" s="67"/>
      <c r="D69" s="76">
        <f>IF(A68="","",INDEX('TAKIM SONUÇ'!$D$6:$D$125,MATCH(D68,'TAKIM SONUÇ'!$D$6:$D$125,0)+1))</f>
      </c>
      <c r="E69" s="68">
        <f>IF(ISERROR(VLOOKUP($D69,'START LİSTE'!$B$6:$H$1027,2,0)),"",VLOOKUP($D69,'START LİSTE'!$B$6:$H$1027,2,0))</f>
      </c>
      <c r="F69" s="69">
        <f>IF(ISERROR(VLOOKUP($D69,'START LİSTE'!$B$6:$H$1027,4,0)),"",VLOOKUP($D69,'START LİSTE'!$B$6:$H$1027,4,0))</f>
      </c>
      <c r="G69" s="85">
        <f>IF(ISERROR(VLOOKUP($D69,'YARIŞMA SONUÇ'!$B$6:$H$1140,6,0)),"",VLOOKUP($D69,'YARIŞMA SONUÇ'!$B$6:$H$1140,6,0))</f>
      </c>
    </row>
    <row r="70" spans="1:7" ht="15" customHeight="1">
      <c r="A70" s="62"/>
      <c r="B70" s="89"/>
      <c r="C70" s="63"/>
      <c r="D70" s="75">
        <f>IF(A72="","",INDEX('TAKIM SONUÇ'!$D$6:$D$125,MATCH(D72,'TAKIM SONUÇ'!$D$6:$D$125,0)-2))</f>
      </c>
      <c r="E70" s="64">
        <f>IF(ISERROR(VLOOKUP($D70,'START LİSTE'!$B$6:$H$1027,2,0)),"",VLOOKUP($D70,'START LİSTE'!$B$6:$H$1027,2,0))</f>
      </c>
      <c r="F70" s="65">
        <f>IF(ISERROR(VLOOKUP($D70,'START LİSTE'!$B$6:$H$1027,4,0)),"",VLOOKUP($D70,'START LİSTE'!$B$6:$H$1027,4,0))</f>
      </c>
      <c r="G70" s="86">
        <f>IF(ISERROR(VLOOKUP($D70,'YARIŞMA SONUÇ'!$B$6:$H$1140,6,0)),"",VLOOKUP($D70,'YARIŞMA SONUÇ'!$B$6:$H$1140,6,0))</f>
      </c>
    </row>
    <row r="71" spans="1:7" ht="15" customHeight="1">
      <c r="A71" s="66"/>
      <c r="B71" s="90"/>
      <c r="C71" s="67"/>
      <c r="D71" s="76">
        <f>IF(A72="","",INDEX('TAKIM SONUÇ'!$D$6:$D$125,MATCH(D72,'TAKIM SONUÇ'!$D$6:$D$125,0)-1))</f>
      </c>
      <c r="E71" s="68">
        <f>IF(ISERROR(VLOOKUP($D71,'START LİSTE'!$B$6:$H$1027,2,0)),"",VLOOKUP($D71,'START LİSTE'!$B$6:$H$1027,2,0))</f>
      </c>
      <c r="F71" s="69">
        <f>IF(ISERROR(VLOOKUP($D71,'START LİSTE'!$B$6:$H$1027,4,0)),"",VLOOKUP($D71,'START LİSTE'!$B$6:$H$1027,4,0))</f>
      </c>
      <c r="G71" s="85">
        <f>IF(ISERROR(VLOOKUP($D71,'YARIŞMA SONUÇ'!$B$6:$H$1140,6,0)),"",VLOOKUP($D71,'YARIŞMA SONUÇ'!$B$6:$H$1140,6,0))</f>
      </c>
    </row>
    <row r="72" spans="1:7" ht="15" customHeight="1">
      <c r="A72" s="66">
        <f>IF(ISERROR(SMALL('TAKIM SONUÇ'!$A$6:$A$125,17)),"",SMALL('TAKIM SONUÇ'!$A$6:$A$125,17))</f>
      </c>
      <c r="B72" s="90">
        <f>IF(A72="","",VLOOKUP(A72,'TAKIM SONUÇ'!$A$6:$G$125,2,FALSE))</f>
      </c>
      <c r="C72" s="67">
        <f>IF(A72="","",VLOOKUP(A72,'TAKIM SONUÇ'!$A$6:$G$125,3,FALSE))</f>
      </c>
      <c r="D72" s="76">
        <f>IF(A72="","",VLOOKUP(A72,'TAKIM SONUÇ'!$A$6:$G$125,4,FALSE))</f>
      </c>
      <c r="E72" s="68">
        <f>IF(ISERROR(VLOOKUP($D72,'START LİSTE'!$B$6:$H$1027,2,0)),"",VLOOKUP($D72,'START LİSTE'!$B$6:$H$1027,2,0))</f>
      </c>
      <c r="F72" s="69">
        <f>IF(ISERROR(VLOOKUP($D72,'START LİSTE'!$B$6:$H$1027,4,0)),"",VLOOKUP($D72,'START LİSTE'!$B$6:$H$1027,4,0))</f>
      </c>
      <c r="G72" s="85">
        <f>IF(ISERROR(VLOOKUP($D72,'YARIŞMA SONUÇ'!$B$6:$H$1140,6,0)),"",VLOOKUP($D72,'YARIŞMA SONUÇ'!$B$6:$H$1140,6,0))</f>
      </c>
    </row>
    <row r="73" spans="1:7" ht="15" customHeight="1">
      <c r="A73" s="66"/>
      <c r="B73" s="90"/>
      <c r="C73" s="67"/>
      <c r="D73" s="76">
        <f>IF(A72="","",INDEX('TAKIM SONUÇ'!$D$6:$D$125,MATCH(D72,'TAKIM SONUÇ'!$D$6:$D$125,0)+1))</f>
      </c>
      <c r="E73" s="68">
        <f>IF(ISERROR(VLOOKUP($D73,'START LİSTE'!$B$6:$H$1027,2,0)),"",VLOOKUP($D73,'START LİSTE'!$B$6:$H$1027,2,0))</f>
      </c>
      <c r="F73" s="69">
        <f>IF(ISERROR(VLOOKUP($D73,'START LİSTE'!$B$6:$H$1027,4,0)),"",VLOOKUP($D73,'START LİSTE'!$B$6:$H$1027,4,0))</f>
      </c>
      <c r="G73" s="85">
        <f>IF(ISERROR(VLOOKUP($D73,'YARIŞMA SONUÇ'!$B$6:$H$1140,6,0)),"",VLOOKUP($D73,'YARIŞMA SONUÇ'!$B$6:$H$1140,6,0))</f>
      </c>
    </row>
    <row r="74" spans="1:7" ht="15" customHeight="1">
      <c r="A74" s="62"/>
      <c r="B74" s="89"/>
      <c r="C74" s="63"/>
      <c r="D74" s="75">
        <f>IF(A76="","",INDEX('TAKIM SONUÇ'!$D$6:$D$125,MATCH(D76,'TAKIM SONUÇ'!$D$6:$D$125,0)-2))</f>
      </c>
      <c r="E74" s="64">
        <f>IF(ISERROR(VLOOKUP($D74,'START LİSTE'!$B$6:$H$1027,2,0)),"",VLOOKUP($D74,'START LİSTE'!$B$6:$H$1027,2,0))</f>
      </c>
      <c r="F74" s="65">
        <f>IF(ISERROR(VLOOKUP($D74,'START LİSTE'!$B$6:$H$1027,4,0)),"",VLOOKUP($D74,'START LİSTE'!$B$6:$H$1027,4,0))</f>
      </c>
      <c r="G74" s="86">
        <f>IF(ISERROR(VLOOKUP($D74,'YARIŞMA SONUÇ'!$B$6:$H$1140,6,0)),"",VLOOKUP($D74,'YARIŞMA SONUÇ'!$B$6:$H$1140,6,0))</f>
      </c>
    </row>
    <row r="75" spans="1:7" ht="15" customHeight="1">
      <c r="A75" s="66"/>
      <c r="B75" s="90"/>
      <c r="C75" s="67"/>
      <c r="D75" s="76">
        <f>IF(A76="","",INDEX('TAKIM SONUÇ'!$D$6:$D$125,MATCH(D76,'TAKIM SONUÇ'!$D$6:$D$125,0)-1))</f>
      </c>
      <c r="E75" s="68">
        <f>IF(ISERROR(VLOOKUP($D75,'START LİSTE'!$B$6:$H$1027,2,0)),"",VLOOKUP($D75,'START LİSTE'!$B$6:$H$1027,2,0))</f>
      </c>
      <c r="F75" s="69">
        <f>IF(ISERROR(VLOOKUP($D75,'START LİSTE'!$B$6:$H$1027,4,0)),"",VLOOKUP($D75,'START LİSTE'!$B$6:$H$1027,4,0))</f>
      </c>
      <c r="G75" s="85">
        <f>IF(ISERROR(VLOOKUP($D75,'YARIŞMA SONUÇ'!$B$6:$H$1140,6,0)),"",VLOOKUP($D75,'YARIŞMA SONUÇ'!$B$6:$H$1140,6,0))</f>
      </c>
    </row>
    <row r="76" spans="1:7" ht="15" customHeight="1">
      <c r="A76" s="66">
        <f>IF(ISERROR(SMALL('TAKIM SONUÇ'!$A$6:$A$125,18)),"",SMALL('TAKIM SONUÇ'!$A$6:$A$125,18))</f>
      </c>
      <c r="B76" s="90">
        <f>IF(A76="","",VLOOKUP(A76,'TAKIM SONUÇ'!$A$6:$G$125,2,FALSE))</f>
      </c>
      <c r="C76" s="67">
        <f>IF(A76="","",VLOOKUP(A76,'TAKIM SONUÇ'!$A$6:$G$125,3,FALSE))</f>
      </c>
      <c r="D76" s="76">
        <f>IF(A76="","",VLOOKUP(A76,'TAKIM SONUÇ'!$A$6:$G$125,4,FALSE))</f>
      </c>
      <c r="E76" s="68">
        <f>IF(ISERROR(VLOOKUP($D76,'START LİSTE'!$B$6:$H$1027,2,0)),"",VLOOKUP($D76,'START LİSTE'!$B$6:$H$1027,2,0))</f>
      </c>
      <c r="F76" s="69">
        <f>IF(ISERROR(VLOOKUP($D76,'START LİSTE'!$B$6:$H$1027,4,0)),"",VLOOKUP($D76,'START LİSTE'!$B$6:$H$1027,4,0))</f>
      </c>
      <c r="G76" s="85">
        <f>IF(ISERROR(VLOOKUP($D76,'YARIŞMA SONUÇ'!$B$6:$H$1140,6,0)),"",VLOOKUP($D76,'YARIŞMA SONUÇ'!$B$6:$H$1140,6,0))</f>
      </c>
    </row>
    <row r="77" spans="1:7" ht="15" customHeight="1">
      <c r="A77" s="66"/>
      <c r="B77" s="90"/>
      <c r="C77" s="67"/>
      <c r="D77" s="76">
        <f>IF(A76="","",INDEX('TAKIM SONUÇ'!$D$6:$D$125,MATCH(D76,'TAKIM SONUÇ'!$D$6:$D$125,0)+1))</f>
      </c>
      <c r="E77" s="68">
        <f>IF(ISERROR(VLOOKUP($D77,'START LİSTE'!$B$6:$H$1027,2,0)),"",VLOOKUP($D77,'START LİSTE'!$B$6:$H$1027,2,0))</f>
      </c>
      <c r="F77" s="69">
        <f>IF(ISERROR(VLOOKUP($D77,'START LİSTE'!$B$6:$H$1027,4,0)),"",VLOOKUP($D77,'START LİSTE'!$B$6:$H$1027,4,0))</f>
      </c>
      <c r="G77" s="85">
        <f>IF(ISERROR(VLOOKUP($D77,'YARIŞMA SONUÇ'!$B$6:$H$1140,6,0)),"",VLOOKUP($D77,'YARIŞMA SONUÇ'!$B$6:$H$1140,6,0))</f>
      </c>
    </row>
    <row r="78" spans="1:7" ht="15" customHeight="1">
      <c r="A78" s="62"/>
      <c r="B78" s="89"/>
      <c r="C78" s="63"/>
      <c r="D78" s="75">
        <f>IF(A80="","",INDEX('TAKIM SONUÇ'!$D$6:$D$125,MATCH(D80,'TAKIM SONUÇ'!$D$6:$D$125,0)-2))</f>
      </c>
      <c r="E78" s="64">
        <f>IF(ISERROR(VLOOKUP($D78,'START LİSTE'!$B$6:$H$1027,2,0)),"",VLOOKUP($D78,'START LİSTE'!$B$6:$H$1027,2,0))</f>
      </c>
      <c r="F78" s="65">
        <f>IF(ISERROR(VLOOKUP($D78,'START LİSTE'!$B$6:$H$1027,4,0)),"",VLOOKUP($D78,'START LİSTE'!$B$6:$H$1027,4,0))</f>
      </c>
      <c r="G78" s="86">
        <f>IF(ISERROR(VLOOKUP($D78,'YARIŞMA SONUÇ'!$B$6:$H$1140,6,0)),"",VLOOKUP($D78,'YARIŞMA SONUÇ'!$B$6:$H$1140,6,0))</f>
      </c>
    </row>
    <row r="79" spans="1:7" ht="15" customHeight="1">
      <c r="A79" s="66"/>
      <c r="B79" s="90"/>
      <c r="C79" s="67"/>
      <c r="D79" s="76">
        <f>IF(A80="","",INDEX('TAKIM SONUÇ'!$D$6:$D$125,MATCH(D80,'TAKIM SONUÇ'!$D$6:$D$125,0)-1))</f>
      </c>
      <c r="E79" s="68">
        <f>IF(ISERROR(VLOOKUP($D79,'START LİSTE'!$B$6:$H$1027,2,0)),"",VLOOKUP($D79,'START LİSTE'!$B$6:$H$1027,2,0))</f>
      </c>
      <c r="F79" s="69">
        <f>IF(ISERROR(VLOOKUP($D79,'START LİSTE'!$B$6:$H$1027,4,0)),"",VLOOKUP($D79,'START LİSTE'!$B$6:$H$1027,4,0))</f>
      </c>
      <c r="G79" s="85">
        <f>IF(ISERROR(VLOOKUP($D79,'YARIŞMA SONUÇ'!$B$6:$H$1140,6,0)),"",VLOOKUP($D79,'YARIŞMA SONUÇ'!$B$6:$H$1140,6,0))</f>
      </c>
    </row>
    <row r="80" spans="1:7" ht="15" customHeight="1">
      <c r="A80" s="66">
        <f>IF(ISERROR(SMALL('TAKIM SONUÇ'!$A$6:$A$125,19)),"",SMALL('TAKIM SONUÇ'!$A$6:$A$125,19))</f>
      </c>
      <c r="B80" s="90">
        <f>IF(A80="","",VLOOKUP(A80,'TAKIM SONUÇ'!$A$6:$G$125,2,FALSE))</f>
      </c>
      <c r="C80" s="67">
        <f>IF(A80="","",VLOOKUP(A80,'TAKIM SONUÇ'!$A$6:$G$125,3,FALSE))</f>
      </c>
      <c r="D80" s="76">
        <f>IF(A80="","",VLOOKUP(A80,'TAKIM SONUÇ'!$A$6:$G$125,4,FALSE))</f>
      </c>
      <c r="E80" s="68">
        <f>IF(ISERROR(VLOOKUP($D80,'START LİSTE'!$B$6:$H$1027,2,0)),"",VLOOKUP($D80,'START LİSTE'!$B$6:$H$1027,2,0))</f>
      </c>
      <c r="F80" s="69">
        <f>IF(ISERROR(VLOOKUP($D80,'START LİSTE'!$B$6:$H$1027,4,0)),"",VLOOKUP($D80,'START LİSTE'!$B$6:$H$1027,4,0))</f>
      </c>
      <c r="G80" s="85">
        <f>IF(ISERROR(VLOOKUP($D80,'YARIŞMA SONUÇ'!$B$6:$H$1140,6,0)),"",VLOOKUP($D80,'YARIŞMA SONUÇ'!$B$6:$H$1140,6,0))</f>
      </c>
    </row>
    <row r="81" spans="1:7" ht="15" customHeight="1">
      <c r="A81" s="66"/>
      <c r="B81" s="90"/>
      <c r="C81" s="67"/>
      <c r="D81" s="76">
        <f>IF(A80="","",INDEX('TAKIM SONUÇ'!$D$6:$D$125,MATCH(D80,'TAKIM SONUÇ'!$D$6:$D$125,0)+1))</f>
      </c>
      <c r="E81" s="68">
        <f>IF(ISERROR(VLOOKUP($D81,'START LİSTE'!$B$6:$H$1027,2,0)),"",VLOOKUP($D81,'START LİSTE'!$B$6:$H$1027,2,0))</f>
      </c>
      <c r="F81" s="69">
        <f>IF(ISERROR(VLOOKUP($D81,'START LİSTE'!$B$6:$H$1027,4,0)),"",VLOOKUP($D81,'START LİSTE'!$B$6:$H$1027,4,0))</f>
      </c>
      <c r="G81" s="85">
        <f>IF(ISERROR(VLOOKUP($D81,'YARIŞMA SONUÇ'!$B$6:$H$1140,6,0)),"",VLOOKUP($D81,'YARIŞMA SONUÇ'!$B$6:$H$1140,6,0))</f>
      </c>
    </row>
    <row r="82" spans="1:7" ht="15" customHeight="1">
      <c r="A82" s="62"/>
      <c r="B82" s="89"/>
      <c r="C82" s="63"/>
      <c r="D82" s="75">
        <f>IF(A84="","",INDEX('TAKIM SONUÇ'!$D$6:$D$125,MATCH(D84,'TAKIM SONUÇ'!$D$6:$D$125,0)-2))</f>
      </c>
      <c r="E82" s="64">
        <f>IF(ISERROR(VLOOKUP($D82,'START LİSTE'!$B$6:$H$1027,2,0)),"",VLOOKUP($D82,'START LİSTE'!$B$6:$H$1027,2,0))</f>
      </c>
      <c r="F82" s="65">
        <f>IF(ISERROR(VLOOKUP($D82,'START LİSTE'!$B$6:$H$1027,4,0)),"",VLOOKUP($D82,'START LİSTE'!$B$6:$H$1027,4,0))</f>
      </c>
      <c r="G82" s="86">
        <f>IF(ISERROR(VLOOKUP($D82,'YARIŞMA SONUÇ'!$B$6:$H$1140,6,0)),"",VLOOKUP($D82,'YARIŞMA SONUÇ'!$B$6:$H$1140,6,0))</f>
      </c>
    </row>
    <row r="83" spans="1:7" ht="15" customHeight="1">
      <c r="A83" s="66"/>
      <c r="B83" s="90"/>
      <c r="C83" s="67"/>
      <c r="D83" s="76">
        <f>IF(A84="","",INDEX('TAKIM SONUÇ'!$D$6:$D$125,MATCH(D84,'TAKIM SONUÇ'!$D$6:$D$125,0)-1))</f>
      </c>
      <c r="E83" s="68">
        <f>IF(ISERROR(VLOOKUP($D83,'START LİSTE'!$B$6:$H$1027,2,0)),"",VLOOKUP($D83,'START LİSTE'!$B$6:$H$1027,2,0))</f>
      </c>
      <c r="F83" s="69">
        <f>IF(ISERROR(VLOOKUP($D83,'START LİSTE'!$B$6:$H$1027,4,0)),"",VLOOKUP($D83,'START LİSTE'!$B$6:$H$1027,4,0))</f>
      </c>
      <c r="G83" s="85">
        <f>IF(ISERROR(VLOOKUP($D83,'YARIŞMA SONUÇ'!$B$6:$H$1140,6,0)),"",VLOOKUP($D83,'YARIŞMA SONUÇ'!$B$6:$H$1140,6,0))</f>
      </c>
    </row>
    <row r="84" spans="1:7" ht="15" customHeight="1">
      <c r="A84" s="66">
        <f>IF(ISERROR(SMALL('TAKIM SONUÇ'!$A$6:$A$125,20)),"",SMALL('TAKIM SONUÇ'!$A$6:$A$125,20))</f>
      </c>
      <c r="B84" s="90">
        <f>IF(A84="","",VLOOKUP(A84,'TAKIM SONUÇ'!$A$6:$G$125,2,FALSE))</f>
      </c>
      <c r="C84" s="67">
        <f>IF(A84="","",VLOOKUP(A84,'TAKIM SONUÇ'!$A$6:$G$125,3,FALSE))</f>
      </c>
      <c r="D84" s="76">
        <f>IF(A84="","",VLOOKUP(A84,'TAKIM SONUÇ'!$A$6:$G$125,4,FALSE))</f>
      </c>
      <c r="E84" s="68">
        <f>IF(ISERROR(VLOOKUP($D84,'START LİSTE'!$B$6:$H$1027,2,0)),"",VLOOKUP($D84,'START LİSTE'!$B$6:$H$1027,2,0))</f>
      </c>
      <c r="F84" s="69">
        <f>IF(ISERROR(VLOOKUP($D84,'START LİSTE'!$B$6:$H$1027,4,0)),"",VLOOKUP($D84,'START LİSTE'!$B$6:$H$1027,4,0))</f>
      </c>
      <c r="G84" s="85">
        <f>IF(ISERROR(VLOOKUP($D84,'YARIŞMA SONUÇ'!$B$6:$H$1140,6,0)),"",VLOOKUP($D84,'YARIŞMA SONUÇ'!$B$6:$H$1140,6,0))</f>
      </c>
    </row>
    <row r="85" spans="1:7" ht="15" customHeight="1">
      <c r="A85" s="66"/>
      <c r="B85" s="90"/>
      <c r="C85" s="67"/>
      <c r="D85" s="76">
        <f>IF(A84="","",INDEX('TAKIM SONUÇ'!$D$6:$D$125,MATCH(D84,'TAKIM SONUÇ'!$D$6:$D$125,0)+1))</f>
      </c>
      <c r="E85" s="68">
        <f>IF(ISERROR(VLOOKUP($D85,'START LİSTE'!$B$6:$H$1027,2,0)),"",VLOOKUP($D85,'START LİSTE'!$B$6:$H$1027,2,0))</f>
      </c>
      <c r="F85" s="69">
        <f>IF(ISERROR(VLOOKUP($D85,'START LİSTE'!$B$6:$H$1027,4,0)),"",VLOOKUP($D85,'START LİSTE'!$B$6:$H$1027,4,0))</f>
      </c>
      <c r="G85" s="85">
        <f>IF(ISERROR(VLOOKUP($D85,'YARIŞMA SONUÇ'!$B$6:$H$1140,6,0)),"",VLOOKUP($D85,'YARIŞMA SONUÇ'!$B$6:$H$1140,6,0))</f>
      </c>
    </row>
    <row r="86" spans="1:7" ht="15" customHeight="1">
      <c r="A86" s="62"/>
      <c r="B86" s="89"/>
      <c r="C86" s="63"/>
      <c r="D86" s="75">
        <f>IF(A88="","",INDEX('TAKIM SONUÇ'!$D$6:$D$125,MATCH(D88,'TAKIM SONUÇ'!$D$6:$D$125,0)-2))</f>
      </c>
      <c r="E86" s="64">
        <f>IF(ISERROR(VLOOKUP($D86,'START LİSTE'!$B$6:$H$1027,2,0)),"",VLOOKUP($D86,'START LİSTE'!$B$6:$H$1027,2,0))</f>
      </c>
      <c r="F86" s="65">
        <f>IF(ISERROR(VLOOKUP($D86,'START LİSTE'!$B$6:$H$1027,4,0)),"",VLOOKUP($D86,'START LİSTE'!$B$6:$H$1027,4,0))</f>
      </c>
      <c r="G86" s="86">
        <f>IF(ISERROR(VLOOKUP($D86,'YARIŞMA SONUÇ'!$B$6:$H$1140,6,0)),"",VLOOKUP($D86,'YARIŞMA SONUÇ'!$B$6:$H$1140,6,0))</f>
      </c>
    </row>
    <row r="87" spans="1:7" ht="15" customHeight="1">
      <c r="A87" s="66"/>
      <c r="B87" s="90"/>
      <c r="C87" s="67"/>
      <c r="D87" s="76">
        <f>IF(A88="","",INDEX('TAKIM SONUÇ'!$D$6:$D$125,MATCH(D88,'TAKIM SONUÇ'!$D$6:$D$125,0)-1))</f>
      </c>
      <c r="E87" s="68">
        <f>IF(ISERROR(VLOOKUP($D87,'START LİSTE'!$B$6:$H$1027,2,0)),"",VLOOKUP($D87,'START LİSTE'!$B$6:$H$1027,2,0))</f>
      </c>
      <c r="F87" s="69">
        <f>IF(ISERROR(VLOOKUP($D87,'START LİSTE'!$B$6:$H$1027,4,0)),"",VLOOKUP($D87,'START LİSTE'!$B$6:$H$1027,4,0))</f>
      </c>
      <c r="G87" s="85">
        <f>IF(ISERROR(VLOOKUP($D87,'YARIŞMA SONUÇ'!$B$6:$H$1140,6,0)),"",VLOOKUP($D87,'YARIŞMA SONUÇ'!$B$6:$H$1140,6,0))</f>
      </c>
    </row>
    <row r="88" spans="1:7" ht="15" customHeight="1">
      <c r="A88" s="66">
        <f>IF(ISERROR(SMALL('TAKIM SONUÇ'!$A$6:$A$125,21)),"",SMALL('TAKIM SONUÇ'!$A$6:$A$125,21))</f>
      </c>
      <c r="B88" s="90">
        <f>IF(A88="","",VLOOKUP(A88,'TAKIM SONUÇ'!$A$6:$G$125,2,FALSE))</f>
      </c>
      <c r="C88" s="67">
        <f>IF(A88="","",VLOOKUP(A88,'TAKIM SONUÇ'!$A$6:$G$125,3,FALSE))</f>
      </c>
      <c r="D88" s="76">
        <f>IF(A88="","",VLOOKUP(A88,'TAKIM SONUÇ'!$A$6:$G$125,4,FALSE))</f>
      </c>
      <c r="E88" s="68">
        <f>IF(ISERROR(VLOOKUP($D88,'START LİSTE'!$B$6:$H$1027,2,0)),"",VLOOKUP($D88,'START LİSTE'!$B$6:$H$1027,2,0))</f>
      </c>
      <c r="F88" s="69">
        <f>IF(ISERROR(VLOOKUP($D88,'START LİSTE'!$B$6:$H$1027,4,0)),"",VLOOKUP($D88,'START LİSTE'!$B$6:$H$1027,4,0))</f>
      </c>
      <c r="G88" s="85">
        <f>IF(ISERROR(VLOOKUP($D88,'YARIŞMA SONUÇ'!$B$6:$H$1140,6,0)),"",VLOOKUP($D88,'YARIŞMA SONUÇ'!$B$6:$H$1140,6,0))</f>
      </c>
    </row>
    <row r="89" spans="1:7" ht="15" customHeight="1">
      <c r="A89" s="66"/>
      <c r="B89" s="90"/>
      <c r="C89" s="67"/>
      <c r="D89" s="76">
        <f>IF(A88="","",INDEX('TAKIM SONUÇ'!$D$6:$D$125,MATCH(D88,'TAKIM SONUÇ'!$D$6:$D$125,0)+1))</f>
      </c>
      <c r="E89" s="68">
        <f>IF(ISERROR(VLOOKUP($D89,'START LİSTE'!$B$6:$H$1027,2,0)),"",VLOOKUP($D89,'START LİSTE'!$B$6:$H$1027,2,0))</f>
      </c>
      <c r="F89" s="69">
        <f>IF(ISERROR(VLOOKUP($D89,'START LİSTE'!$B$6:$H$1027,4,0)),"",VLOOKUP($D89,'START LİSTE'!$B$6:$H$1027,4,0))</f>
      </c>
      <c r="G89" s="85">
        <f>IF(ISERROR(VLOOKUP($D89,'YARIŞMA SONUÇ'!$B$6:$H$1140,6,0)),"",VLOOKUP($D89,'YARIŞMA SONUÇ'!$B$6:$H$1140,6,0))</f>
      </c>
    </row>
    <row r="90" spans="1:7" ht="15" customHeight="1">
      <c r="A90" s="62"/>
      <c r="B90" s="89"/>
      <c r="C90" s="63"/>
      <c r="D90" s="75">
        <f>IF(A92="","",INDEX('TAKIM SONUÇ'!$D$6:$D$125,MATCH(D92,'TAKIM SONUÇ'!$D$6:$D$125,0)-2))</f>
      </c>
      <c r="E90" s="64">
        <f>IF(ISERROR(VLOOKUP($D90,'START LİSTE'!$B$6:$H$1027,2,0)),"",VLOOKUP($D90,'START LİSTE'!$B$6:$H$1027,2,0))</f>
      </c>
      <c r="F90" s="65">
        <f>IF(ISERROR(VLOOKUP($D90,'START LİSTE'!$B$6:$H$1027,4,0)),"",VLOOKUP($D90,'START LİSTE'!$B$6:$H$1027,4,0))</f>
      </c>
      <c r="G90" s="86">
        <f>IF(ISERROR(VLOOKUP($D90,'YARIŞMA SONUÇ'!$B$6:$H$1140,6,0)),"",VLOOKUP($D90,'YARIŞMA SONUÇ'!$B$6:$H$1140,6,0))</f>
      </c>
    </row>
    <row r="91" spans="1:7" ht="15" customHeight="1">
      <c r="A91" s="66"/>
      <c r="B91" s="90"/>
      <c r="C91" s="67"/>
      <c r="D91" s="76">
        <f>IF(A92="","",INDEX('TAKIM SONUÇ'!$D$6:$D$125,MATCH(D92,'TAKIM SONUÇ'!$D$6:$D$125,0)-1))</f>
      </c>
      <c r="E91" s="68">
        <f>IF(ISERROR(VLOOKUP($D91,'START LİSTE'!$B$6:$H$1027,2,0)),"",VLOOKUP($D91,'START LİSTE'!$B$6:$H$1027,2,0))</f>
      </c>
      <c r="F91" s="69">
        <f>IF(ISERROR(VLOOKUP($D91,'START LİSTE'!$B$6:$H$1027,4,0)),"",VLOOKUP($D91,'START LİSTE'!$B$6:$H$1027,4,0))</f>
      </c>
      <c r="G91" s="85">
        <f>IF(ISERROR(VLOOKUP($D91,'YARIŞMA SONUÇ'!$B$6:$H$1140,6,0)),"",VLOOKUP($D91,'YARIŞMA SONUÇ'!$B$6:$H$1140,6,0))</f>
      </c>
    </row>
    <row r="92" spans="1:7" ht="15" customHeight="1">
      <c r="A92" s="66">
        <f>IF(ISERROR(SMALL('TAKIM SONUÇ'!$A$6:$A$125,22)),"",SMALL('TAKIM SONUÇ'!$A$6:$A$125,22))</f>
      </c>
      <c r="B92" s="90">
        <f>IF(A92="","",VLOOKUP(A92,'TAKIM SONUÇ'!$A$6:$G$125,2,FALSE))</f>
      </c>
      <c r="C92" s="67">
        <f>IF(A92="","",VLOOKUP(A92,'TAKIM SONUÇ'!$A$6:$G$125,3,FALSE))</f>
      </c>
      <c r="D92" s="76">
        <f>IF(A92="","",VLOOKUP(A92,'TAKIM SONUÇ'!$A$6:$G$125,4,FALSE))</f>
      </c>
      <c r="E92" s="68">
        <f>IF(ISERROR(VLOOKUP($D92,'START LİSTE'!$B$6:$H$1027,2,0)),"",VLOOKUP($D92,'START LİSTE'!$B$6:$H$1027,2,0))</f>
      </c>
      <c r="F92" s="69">
        <f>IF(ISERROR(VLOOKUP($D92,'START LİSTE'!$B$6:$H$1027,4,0)),"",VLOOKUP($D92,'START LİSTE'!$B$6:$H$1027,4,0))</f>
      </c>
      <c r="G92" s="85">
        <f>IF(ISERROR(VLOOKUP($D92,'YARIŞMA SONUÇ'!$B$6:$H$1140,6,0)),"",VLOOKUP($D92,'YARIŞMA SONUÇ'!$B$6:$H$1140,6,0))</f>
      </c>
    </row>
    <row r="93" spans="1:7" ht="15" customHeight="1">
      <c r="A93" s="66"/>
      <c r="B93" s="90"/>
      <c r="C93" s="67"/>
      <c r="D93" s="76">
        <f>IF(A92="","",INDEX('TAKIM SONUÇ'!$D$6:$D$125,MATCH(D92,'TAKIM SONUÇ'!$D$6:$D$125,0)+1))</f>
      </c>
      <c r="E93" s="68">
        <f>IF(ISERROR(VLOOKUP($D93,'START LİSTE'!$B$6:$H$1027,2,0)),"",VLOOKUP($D93,'START LİSTE'!$B$6:$H$1027,2,0))</f>
      </c>
      <c r="F93" s="69">
        <f>IF(ISERROR(VLOOKUP($D93,'START LİSTE'!$B$6:$H$1027,4,0)),"",VLOOKUP($D93,'START LİSTE'!$B$6:$H$1027,4,0))</f>
      </c>
      <c r="G93" s="85">
        <f>IF(ISERROR(VLOOKUP($D93,'YARIŞMA SONUÇ'!$B$6:$H$1140,6,0)),"",VLOOKUP($D93,'YARIŞMA SONUÇ'!$B$6:$H$1140,6,0))</f>
      </c>
    </row>
    <row r="94" spans="1:7" ht="15" customHeight="1">
      <c r="A94" s="62"/>
      <c r="B94" s="89"/>
      <c r="C94" s="63"/>
      <c r="D94" s="75">
        <f>IF(A96="","",INDEX('TAKIM SONUÇ'!$D$6:$D$125,MATCH(D96,'TAKIM SONUÇ'!$D$6:$D$125,0)-2))</f>
      </c>
      <c r="E94" s="64">
        <f>IF(ISERROR(VLOOKUP($D94,'START LİSTE'!$B$6:$H$1027,2,0)),"",VLOOKUP($D94,'START LİSTE'!$B$6:$H$1027,2,0))</f>
      </c>
      <c r="F94" s="65">
        <f>IF(ISERROR(VLOOKUP($D94,'START LİSTE'!$B$6:$H$1027,4,0)),"",VLOOKUP($D94,'START LİSTE'!$B$6:$H$1027,4,0))</f>
      </c>
      <c r="G94" s="86">
        <f>IF(ISERROR(VLOOKUP($D94,'YARIŞMA SONUÇ'!$B$6:$H$1140,6,0)),"",VLOOKUP($D94,'YARIŞMA SONUÇ'!$B$6:$H$1140,6,0))</f>
      </c>
    </row>
    <row r="95" spans="1:7" ht="15" customHeight="1">
      <c r="A95" s="66"/>
      <c r="B95" s="90"/>
      <c r="C95" s="67"/>
      <c r="D95" s="76">
        <f>IF(A96="","",INDEX('TAKIM SONUÇ'!$D$6:$D$125,MATCH(D96,'TAKIM SONUÇ'!$D$6:$D$125,0)-1))</f>
      </c>
      <c r="E95" s="68">
        <f>IF(ISERROR(VLOOKUP($D95,'START LİSTE'!$B$6:$H$1027,2,0)),"",VLOOKUP($D95,'START LİSTE'!$B$6:$H$1027,2,0))</f>
      </c>
      <c r="F95" s="69">
        <f>IF(ISERROR(VLOOKUP($D95,'START LİSTE'!$B$6:$H$1027,4,0)),"",VLOOKUP($D95,'START LİSTE'!$B$6:$H$1027,4,0))</f>
      </c>
      <c r="G95" s="85">
        <f>IF(ISERROR(VLOOKUP($D95,'YARIŞMA SONUÇ'!$B$6:$H$1140,6,0)),"",VLOOKUP($D95,'YARIŞMA SONUÇ'!$B$6:$H$1140,6,0))</f>
      </c>
    </row>
    <row r="96" spans="1:7" ht="15" customHeight="1">
      <c r="A96" s="66">
        <f>IF(ISERROR(SMALL('TAKIM SONUÇ'!$A$6:$A$125,23)),"",SMALL('TAKIM SONUÇ'!$A$6:$A$125,23))</f>
      </c>
      <c r="B96" s="90">
        <f>IF(A96="","",VLOOKUP(A96,'TAKIM SONUÇ'!$A$6:$G$125,2,FALSE))</f>
      </c>
      <c r="C96" s="67">
        <f>IF(A96="","",VLOOKUP(A96,'TAKIM SONUÇ'!$A$6:$G$125,3,FALSE))</f>
      </c>
      <c r="D96" s="76">
        <f>IF(A96="","",VLOOKUP(A96,'TAKIM SONUÇ'!$A$6:$G$125,4,FALSE))</f>
      </c>
      <c r="E96" s="68">
        <f>IF(ISERROR(VLOOKUP($D96,'START LİSTE'!$B$6:$H$1027,2,0)),"",VLOOKUP($D96,'START LİSTE'!$B$6:$H$1027,2,0))</f>
      </c>
      <c r="F96" s="69">
        <f>IF(ISERROR(VLOOKUP($D96,'START LİSTE'!$B$6:$H$1027,4,0)),"",VLOOKUP($D96,'START LİSTE'!$B$6:$H$1027,4,0))</f>
      </c>
      <c r="G96" s="85">
        <f>IF(ISERROR(VLOOKUP($D96,'YARIŞMA SONUÇ'!$B$6:$H$1140,6,0)),"",VLOOKUP($D96,'YARIŞMA SONUÇ'!$B$6:$H$1140,6,0))</f>
      </c>
    </row>
    <row r="97" spans="1:7" ht="15" customHeight="1">
      <c r="A97" s="66"/>
      <c r="B97" s="90"/>
      <c r="C97" s="67"/>
      <c r="D97" s="76">
        <f>IF(A96="","",INDEX('TAKIM SONUÇ'!$D$6:$D$125,MATCH(D96,'TAKIM SONUÇ'!$D$6:$D$125,0)+1))</f>
      </c>
      <c r="E97" s="68">
        <f>IF(ISERROR(VLOOKUP($D97,'START LİSTE'!$B$6:$H$1027,2,0)),"",VLOOKUP($D97,'START LİSTE'!$B$6:$H$1027,2,0))</f>
      </c>
      <c r="F97" s="69">
        <f>IF(ISERROR(VLOOKUP($D97,'START LİSTE'!$B$6:$H$1027,4,0)),"",VLOOKUP($D97,'START LİSTE'!$B$6:$H$1027,4,0))</f>
      </c>
      <c r="G97" s="85">
        <f>IF(ISERROR(VLOOKUP($D97,'YARIŞMA SONUÇ'!$B$6:$H$1140,6,0)),"",VLOOKUP($D97,'YARIŞMA SONUÇ'!$B$6:$H$1140,6,0))</f>
      </c>
    </row>
    <row r="98" spans="1:7" ht="15" customHeight="1">
      <c r="A98" s="62"/>
      <c r="B98" s="89"/>
      <c r="C98" s="63"/>
      <c r="D98" s="75">
        <f>IF(A100="","",INDEX('TAKIM SONUÇ'!$D$6:$D$125,MATCH(D100,'TAKIM SONUÇ'!$D$6:$D$125,0)-2))</f>
      </c>
      <c r="E98" s="64">
        <f>IF(ISERROR(VLOOKUP($D98,'START LİSTE'!$B$6:$H$1027,2,0)),"",VLOOKUP($D98,'START LİSTE'!$B$6:$H$1027,2,0))</f>
      </c>
      <c r="F98" s="65">
        <f>IF(ISERROR(VLOOKUP($D98,'START LİSTE'!$B$6:$H$1027,4,0)),"",VLOOKUP($D98,'START LİSTE'!$B$6:$H$1027,4,0))</f>
      </c>
      <c r="G98" s="86">
        <f>IF(ISERROR(VLOOKUP($D98,'YARIŞMA SONUÇ'!$B$6:$H$1140,6,0)),"",VLOOKUP($D98,'YARIŞMA SONUÇ'!$B$6:$H$1140,6,0))</f>
      </c>
    </row>
    <row r="99" spans="1:7" ht="15" customHeight="1">
      <c r="A99" s="66"/>
      <c r="B99" s="90"/>
      <c r="C99" s="67"/>
      <c r="D99" s="76">
        <f>IF(A100="","",INDEX('TAKIM SONUÇ'!$D$6:$D$125,MATCH(D100,'TAKIM SONUÇ'!$D$6:$D$125,0)-1))</f>
      </c>
      <c r="E99" s="68">
        <f>IF(ISERROR(VLOOKUP($D99,'START LİSTE'!$B$6:$H$1027,2,0)),"",VLOOKUP($D99,'START LİSTE'!$B$6:$H$1027,2,0))</f>
      </c>
      <c r="F99" s="69">
        <f>IF(ISERROR(VLOOKUP($D99,'START LİSTE'!$B$6:$H$1027,4,0)),"",VLOOKUP($D99,'START LİSTE'!$B$6:$H$1027,4,0))</f>
      </c>
      <c r="G99" s="85">
        <f>IF(ISERROR(VLOOKUP($D99,'YARIŞMA SONUÇ'!$B$6:$H$1140,6,0)),"",VLOOKUP($D99,'YARIŞMA SONUÇ'!$B$6:$H$1140,6,0))</f>
      </c>
    </row>
    <row r="100" spans="1:7" ht="15" customHeight="1">
      <c r="A100" s="66">
        <f>IF(ISERROR(SMALL('TAKIM SONUÇ'!$A$6:$A$125,24)),"",SMALL('TAKIM SONUÇ'!$A$6:$A$125,24))</f>
      </c>
      <c r="B100" s="90">
        <f>IF(A100="","",VLOOKUP(A100,'TAKIM SONUÇ'!$A$6:$G$125,2,FALSE))</f>
      </c>
      <c r="C100" s="67">
        <f>IF(A100="","",VLOOKUP(A100,'TAKIM SONUÇ'!$A$6:$G$125,3,FALSE))</f>
      </c>
      <c r="D100" s="76">
        <f>IF(A100="","",VLOOKUP(A100,'TAKIM SONUÇ'!$A$6:$G$125,4,FALSE))</f>
      </c>
      <c r="E100" s="68">
        <f>IF(ISERROR(VLOOKUP($D100,'START LİSTE'!$B$6:$H$1027,2,0)),"",VLOOKUP($D100,'START LİSTE'!$B$6:$H$1027,2,0))</f>
      </c>
      <c r="F100" s="69">
        <f>IF(ISERROR(VLOOKUP($D100,'START LİSTE'!$B$6:$H$1027,4,0)),"",VLOOKUP($D100,'START LİSTE'!$B$6:$H$1027,4,0))</f>
      </c>
      <c r="G100" s="85">
        <f>IF(ISERROR(VLOOKUP($D100,'YARIŞMA SONUÇ'!$B$6:$H$1140,6,0)),"",VLOOKUP($D100,'YARIŞMA SONUÇ'!$B$6:$H$1140,6,0))</f>
      </c>
    </row>
    <row r="101" spans="1:7" ht="15" customHeight="1">
      <c r="A101" s="66"/>
      <c r="B101" s="90"/>
      <c r="C101" s="67"/>
      <c r="D101" s="76">
        <f>IF(A100="","",INDEX('TAKIM SONUÇ'!$D$6:$D$125,MATCH(D100,'TAKIM SONUÇ'!$D$6:$D$125,0)+1))</f>
      </c>
      <c r="E101" s="68">
        <f>IF(ISERROR(VLOOKUP($D101,'START LİSTE'!$B$6:$H$1027,2,0)),"",VLOOKUP($D101,'START LİSTE'!$B$6:$H$1027,2,0))</f>
      </c>
      <c r="F101" s="69">
        <f>IF(ISERROR(VLOOKUP($D101,'START LİSTE'!$B$6:$H$1027,4,0)),"",VLOOKUP($D101,'START LİSTE'!$B$6:$H$1027,4,0))</f>
      </c>
      <c r="G101" s="85">
        <f>IF(ISERROR(VLOOKUP($D101,'YARIŞMA SONUÇ'!$B$6:$H$1140,6,0)),"",VLOOKUP($D101,'YARIŞMA SONUÇ'!$B$6:$H$1140,6,0))</f>
      </c>
    </row>
    <row r="102" spans="1:7" ht="15" customHeight="1">
      <c r="A102" s="62"/>
      <c r="B102" s="89"/>
      <c r="C102" s="63"/>
      <c r="D102" s="75">
        <f>IF(A104="","",INDEX('TAKIM SONUÇ'!$D$6:$D$125,MATCH(D104,'TAKIM SONUÇ'!$D$6:$D$125,0)-2))</f>
      </c>
      <c r="E102" s="64">
        <f>IF(ISERROR(VLOOKUP($D102,'START LİSTE'!$B$6:$H$1027,2,0)),"",VLOOKUP($D102,'START LİSTE'!$B$6:$H$1027,2,0))</f>
      </c>
      <c r="F102" s="65">
        <f>IF(ISERROR(VLOOKUP($D102,'START LİSTE'!$B$6:$H$1027,4,0)),"",VLOOKUP($D102,'START LİSTE'!$B$6:$H$1027,4,0))</f>
      </c>
      <c r="G102" s="86">
        <f>IF(ISERROR(VLOOKUP($D102,'YARIŞMA SONUÇ'!$B$6:$H$1140,6,0)),"",VLOOKUP($D102,'YARIŞMA SONUÇ'!$B$6:$H$1140,6,0))</f>
      </c>
    </row>
    <row r="103" spans="1:7" ht="15" customHeight="1">
      <c r="A103" s="66"/>
      <c r="B103" s="90"/>
      <c r="C103" s="67"/>
      <c r="D103" s="76">
        <f>IF(A104="","",INDEX('TAKIM SONUÇ'!$D$6:$D$125,MATCH(D104,'TAKIM SONUÇ'!$D$6:$D$125,0)-1))</f>
      </c>
      <c r="E103" s="68">
        <f>IF(ISERROR(VLOOKUP($D103,'START LİSTE'!$B$6:$H$1027,2,0)),"",VLOOKUP($D103,'START LİSTE'!$B$6:$H$1027,2,0))</f>
      </c>
      <c r="F103" s="69">
        <f>IF(ISERROR(VLOOKUP($D103,'START LİSTE'!$B$6:$H$1027,4,0)),"",VLOOKUP($D103,'START LİSTE'!$B$6:$H$1027,4,0))</f>
      </c>
      <c r="G103" s="85">
        <f>IF(ISERROR(VLOOKUP($D103,'YARIŞMA SONUÇ'!$B$6:$H$1140,6,0)),"",VLOOKUP($D103,'YARIŞMA SONUÇ'!$B$6:$H$1140,6,0))</f>
      </c>
    </row>
    <row r="104" spans="1:7" ht="15" customHeight="1">
      <c r="A104" s="66">
        <f>IF(ISERROR(SMALL('TAKIM SONUÇ'!$A$6:$A$125,25)),"",SMALL('TAKIM SONUÇ'!$A$6:$A$125,25))</f>
      </c>
      <c r="B104" s="90">
        <f>IF(A104="","",VLOOKUP(A104,'TAKIM SONUÇ'!$A$6:$G$125,2,FALSE))</f>
      </c>
      <c r="C104" s="67">
        <f>IF(A104="","",VLOOKUP(A104,'TAKIM SONUÇ'!$A$6:$G$125,3,FALSE))</f>
      </c>
      <c r="D104" s="76">
        <f>IF(A104="","",VLOOKUP(A104,'TAKIM SONUÇ'!$A$6:$G$125,4,FALSE))</f>
      </c>
      <c r="E104" s="68">
        <f>IF(ISERROR(VLOOKUP($D104,'START LİSTE'!$B$6:$H$1027,2,0)),"",VLOOKUP($D104,'START LİSTE'!$B$6:$H$1027,2,0))</f>
      </c>
      <c r="F104" s="69">
        <f>IF(ISERROR(VLOOKUP($D104,'START LİSTE'!$B$6:$H$1027,4,0)),"",VLOOKUP($D104,'START LİSTE'!$B$6:$H$1027,4,0))</f>
      </c>
      <c r="G104" s="85">
        <f>IF(ISERROR(VLOOKUP($D104,'YARIŞMA SONUÇ'!$B$6:$H$1140,6,0)),"",VLOOKUP($D104,'YARIŞMA SONUÇ'!$B$6:$H$1140,6,0))</f>
      </c>
    </row>
    <row r="105" spans="1:7" ht="15" customHeight="1">
      <c r="A105" s="66"/>
      <c r="B105" s="90"/>
      <c r="C105" s="67"/>
      <c r="D105" s="76">
        <f>IF(A104="","",INDEX('TAKIM SONUÇ'!$D$6:$D$125,MATCH(D104,'TAKIM SONUÇ'!$D$6:$D$125,0)+1))</f>
      </c>
      <c r="E105" s="68">
        <f>IF(ISERROR(VLOOKUP($D105,'START LİSTE'!$B$6:$H$1027,2,0)),"",VLOOKUP($D105,'START LİSTE'!$B$6:$H$1027,2,0))</f>
      </c>
      <c r="F105" s="69">
        <f>IF(ISERROR(VLOOKUP($D105,'START LİSTE'!$B$6:$H$1027,4,0)),"",VLOOKUP($D105,'START LİSTE'!$B$6:$H$1027,4,0))</f>
      </c>
      <c r="G105" s="85">
        <f>IF(ISERROR(VLOOKUP($D105,'YARIŞMA SONUÇ'!$B$6:$H$1140,6,0)),"",VLOOKUP($D105,'YARIŞMA SONUÇ'!$B$6:$H$1140,6,0))</f>
      </c>
    </row>
    <row r="106" spans="1:7" ht="15" customHeight="1">
      <c r="A106" s="62"/>
      <c r="B106" s="89"/>
      <c r="C106" s="63"/>
      <c r="D106" s="75">
        <f>IF(A108="","",INDEX('TAKIM SONUÇ'!$D$6:$D$125,MATCH(D108,'TAKIM SONUÇ'!$D$6:$D$125,0)-2))</f>
      </c>
      <c r="E106" s="64">
        <f>IF(ISERROR(VLOOKUP($D106,'START LİSTE'!$B$6:$H$1027,2,0)),"",VLOOKUP($D106,'START LİSTE'!$B$6:$H$1027,2,0))</f>
      </c>
      <c r="F106" s="65">
        <f>IF(ISERROR(VLOOKUP($D106,'START LİSTE'!$B$6:$H$1027,4,0)),"",VLOOKUP($D106,'START LİSTE'!$B$6:$H$1027,4,0))</f>
      </c>
      <c r="G106" s="86">
        <f>IF(ISERROR(VLOOKUP($D106,'YARIŞMA SONUÇ'!$B$6:$H$1140,6,0)),"",VLOOKUP($D106,'YARIŞMA SONUÇ'!$B$6:$H$1140,6,0))</f>
      </c>
    </row>
    <row r="107" spans="1:7" ht="15" customHeight="1">
      <c r="A107" s="66"/>
      <c r="B107" s="90"/>
      <c r="C107" s="67"/>
      <c r="D107" s="76">
        <f>IF(A108="","",INDEX('TAKIM SONUÇ'!$D$6:$D$125,MATCH(D108,'TAKIM SONUÇ'!$D$6:$D$125,0)-1))</f>
      </c>
      <c r="E107" s="68">
        <f>IF(ISERROR(VLOOKUP($D107,'START LİSTE'!$B$6:$H$1027,2,0)),"",VLOOKUP($D107,'START LİSTE'!$B$6:$H$1027,2,0))</f>
      </c>
      <c r="F107" s="69">
        <f>IF(ISERROR(VLOOKUP($D107,'START LİSTE'!$B$6:$H$1027,4,0)),"",VLOOKUP($D107,'START LİSTE'!$B$6:$H$1027,4,0))</f>
      </c>
      <c r="G107" s="85">
        <f>IF(ISERROR(VLOOKUP($D107,'YARIŞMA SONUÇ'!$B$6:$H$1140,6,0)),"",VLOOKUP($D107,'YARIŞMA SONUÇ'!$B$6:$H$1140,6,0))</f>
      </c>
    </row>
    <row r="108" spans="1:7" ht="15" customHeight="1">
      <c r="A108" s="66">
        <f>IF(ISERROR(SMALL('TAKIM SONUÇ'!$A$6:$A$125,26)),"",SMALL('TAKIM SONUÇ'!$A$6:$A$125,26))</f>
      </c>
      <c r="B108" s="90">
        <f>IF(A108="","",VLOOKUP(A108,'TAKIM SONUÇ'!$A$6:$G$125,2,FALSE))</f>
      </c>
      <c r="C108" s="67">
        <f>IF(A108="","",VLOOKUP(A108,'TAKIM SONUÇ'!$A$6:$G$125,3,FALSE))</f>
      </c>
      <c r="D108" s="76">
        <f>IF(A108="","",VLOOKUP(A108,'TAKIM SONUÇ'!$A$6:$G$125,4,FALSE))</f>
      </c>
      <c r="E108" s="68">
        <f>IF(ISERROR(VLOOKUP($D108,'START LİSTE'!$B$6:$H$1027,2,0)),"",VLOOKUP($D108,'START LİSTE'!$B$6:$H$1027,2,0))</f>
      </c>
      <c r="F108" s="69">
        <f>IF(ISERROR(VLOOKUP($D108,'START LİSTE'!$B$6:$H$1027,4,0)),"",VLOOKUP($D108,'START LİSTE'!$B$6:$H$1027,4,0))</f>
      </c>
      <c r="G108" s="85">
        <f>IF(ISERROR(VLOOKUP($D108,'YARIŞMA SONUÇ'!$B$6:$H$1140,6,0)),"",VLOOKUP($D108,'YARIŞMA SONUÇ'!$B$6:$H$1140,6,0))</f>
      </c>
    </row>
    <row r="109" spans="1:7" ht="15" customHeight="1">
      <c r="A109" s="66"/>
      <c r="B109" s="90"/>
      <c r="C109" s="67"/>
      <c r="D109" s="76">
        <f>IF(A108="","",INDEX('TAKIM SONUÇ'!$D$6:$D$125,MATCH(D108,'TAKIM SONUÇ'!$D$6:$D$125,0)+1))</f>
      </c>
      <c r="E109" s="68">
        <f>IF(ISERROR(VLOOKUP($D109,'START LİSTE'!$B$6:$H$1027,2,0)),"",VLOOKUP($D109,'START LİSTE'!$B$6:$H$1027,2,0))</f>
      </c>
      <c r="F109" s="69">
        <f>IF(ISERROR(VLOOKUP($D109,'START LİSTE'!$B$6:$H$1027,4,0)),"",VLOOKUP($D109,'START LİSTE'!$B$6:$H$1027,4,0))</f>
      </c>
      <c r="G109" s="85">
        <f>IF(ISERROR(VLOOKUP($D109,'YARIŞMA SONUÇ'!$B$6:$H$1140,6,0)),"",VLOOKUP($D109,'YARIŞMA SONUÇ'!$B$6:$H$1140,6,0))</f>
      </c>
    </row>
    <row r="110" spans="1:7" ht="15" customHeight="1">
      <c r="A110" s="62"/>
      <c r="B110" s="89"/>
      <c r="C110" s="63"/>
      <c r="D110" s="75">
        <f>IF(A112="","",INDEX('TAKIM SONUÇ'!$D$6:$D$125,MATCH(D112,'TAKIM SONUÇ'!$D$6:$D$125,0)-2))</f>
      </c>
      <c r="E110" s="64">
        <f>IF(ISERROR(VLOOKUP($D110,'START LİSTE'!$B$6:$H$1027,2,0)),"",VLOOKUP($D110,'START LİSTE'!$B$6:$H$1027,2,0))</f>
      </c>
      <c r="F110" s="65">
        <f>IF(ISERROR(VLOOKUP($D110,'START LİSTE'!$B$6:$H$1027,4,0)),"",VLOOKUP($D110,'START LİSTE'!$B$6:$H$1027,4,0))</f>
      </c>
      <c r="G110" s="86">
        <f>IF(ISERROR(VLOOKUP($D110,'YARIŞMA SONUÇ'!$B$6:$H$1140,6,0)),"",VLOOKUP($D110,'YARIŞMA SONUÇ'!$B$6:$H$1140,6,0))</f>
      </c>
    </row>
    <row r="111" spans="1:7" ht="15" customHeight="1">
      <c r="A111" s="66"/>
      <c r="B111" s="90"/>
      <c r="C111" s="67"/>
      <c r="D111" s="76">
        <f>IF(A112="","",INDEX('TAKIM SONUÇ'!$D$6:$D$125,MATCH(D112,'TAKIM SONUÇ'!$D$6:$D$125,0)-1))</f>
      </c>
      <c r="E111" s="68">
        <f>IF(ISERROR(VLOOKUP($D111,'START LİSTE'!$B$6:$H$1027,2,0)),"",VLOOKUP($D111,'START LİSTE'!$B$6:$H$1027,2,0))</f>
      </c>
      <c r="F111" s="69">
        <f>IF(ISERROR(VLOOKUP($D111,'START LİSTE'!$B$6:$H$1027,4,0)),"",VLOOKUP($D111,'START LİSTE'!$B$6:$H$1027,4,0))</f>
      </c>
      <c r="G111" s="85">
        <f>IF(ISERROR(VLOOKUP($D111,'YARIŞMA SONUÇ'!$B$6:$H$1140,6,0)),"",VLOOKUP($D111,'YARIŞMA SONUÇ'!$B$6:$H$1140,6,0))</f>
      </c>
    </row>
    <row r="112" spans="1:7" ht="15" customHeight="1">
      <c r="A112" s="66">
        <f>IF(ISERROR(SMALL('TAKIM SONUÇ'!$A$6:$A$125,27)),"",SMALL('TAKIM SONUÇ'!$A$6:$A$125,27))</f>
      </c>
      <c r="B112" s="90">
        <f>IF(A112="","",VLOOKUP(A112,'TAKIM SONUÇ'!$A$6:$G$125,2,FALSE))</f>
      </c>
      <c r="C112" s="67">
        <f>IF(A112="","",VLOOKUP(A112,'TAKIM SONUÇ'!$A$6:$G$125,3,FALSE))</f>
      </c>
      <c r="D112" s="76">
        <f>IF(A112="","",VLOOKUP(A112,'TAKIM SONUÇ'!$A$6:$G$125,4,FALSE))</f>
      </c>
      <c r="E112" s="68">
        <f>IF(ISERROR(VLOOKUP($D112,'START LİSTE'!$B$6:$H$1027,2,0)),"",VLOOKUP($D112,'START LİSTE'!$B$6:$H$1027,2,0))</f>
      </c>
      <c r="F112" s="69">
        <f>IF(ISERROR(VLOOKUP($D112,'START LİSTE'!$B$6:$H$1027,4,0)),"",VLOOKUP($D112,'START LİSTE'!$B$6:$H$1027,4,0))</f>
      </c>
      <c r="G112" s="85">
        <f>IF(ISERROR(VLOOKUP($D112,'YARIŞMA SONUÇ'!$B$6:$H$1140,6,0)),"",VLOOKUP($D112,'YARIŞMA SONUÇ'!$B$6:$H$1140,6,0))</f>
      </c>
    </row>
    <row r="113" spans="1:7" ht="15" customHeight="1">
      <c r="A113" s="66"/>
      <c r="B113" s="90"/>
      <c r="C113" s="67"/>
      <c r="D113" s="76">
        <f>IF(A112="","",INDEX('TAKIM SONUÇ'!$D$6:$D$125,MATCH(D112,'TAKIM SONUÇ'!$D$6:$D$125,0)+1))</f>
      </c>
      <c r="E113" s="68">
        <f>IF(ISERROR(VLOOKUP($D113,'START LİSTE'!$B$6:$H$1027,2,0)),"",VLOOKUP($D113,'START LİSTE'!$B$6:$H$1027,2,0))</f>
      </c>
      <c r="F113" s="69">
        <f>IF(ISERROR(VLOOKUP($D113,'START LİSTE'!$B$6:$H$1027,4,0)),"",VLOOKUP($D113,'START LİSTE'!$B$6:$H$1027,4,0))</f>
      </c>
      <c r="G113" s="85">
        <f>IF(ISERROR(VLOOKUP($D113,'YARIŞMA SONUÇ'!$B$6:$H$1140,6,0)),"",VLOOKUP($D113,'YARIŞMA SONUÇ'!$B$6:$H$1140,6,0))</f>
      </c>
    </row>
    <row r="114" spans="1:7" ht="15" customHeight="1">
      <c r="A114" s="62"/>
      <c r="B114" s="89"/>
      <c r="C114" s="63"/>
      <c r="D114" s="75">
        <f>IF(A116="","",INDEX('TAKIM SONUÇ'!$D$6:$D$125,MATCH(D116,'TAKIM SONUÇ'!$D$6:$D$125,0)-2))</f>
      </c>
      <c r="E114" s="64">
        <f>IF(ISERROR(VLOOKUP($D114,'START LİSTE'!$B$6:$H$1027,2,0)),"",VLOOKUP($D114,'START LİSTE'!$B$6:$H$1027,2,0))</f>
      </c>
      <c r="F114" s="65">
        <f>IF(ISERROR(VLOOKUP($D114,'START LİSTE'!$B$6:$H$1027,4,0)),"",VLOOKUP($D114,'START LİSTE'!$B$6:$H$1027,4,0))</f>
      </c>
      <c r="G114" s="86">
        <f>IF(ISERROR(VLOOKUP($D114,'YARIŞMA SONUÇ'!$B$6:$H$1140,6,0)),"",VLOOKUP($D114,'YARIŞMA SONUÇ'!$B$6:$H$1140,6,0))</f>
      </c>
    </row>
    <row r="115" spans="1:7" ht="15" customHeight="1">
      <c r="A115" s="66"/>
      <c r="B115" s="90"/>
      <c r="C115" s="67"/>
      <c r="D115" s="76">
        <f>IF(A116="","",INDEX('TAKIM SONUÇ'!$D$6:$D$125,MATCH(D116,'TAKIM SONUÇ'!$D$6:$D$125,0)-1))</f>
      </c>
      <c r="E115" s="68">
        <f>IF(ISERROR(VLOOKUP($D115,'START LİSTE'!$B$6:$H$1027,2,0)),"",VLOOKUP($D115,'START LİSTE'!$B$6:$H$1027,2,0))</f>
      </c>
      <c r="F115" s="69">
        <f>IF(ISERROR(VLOOKUP($D115,'START LİSTE'!$B$6:$H$1027,4,0)),"",VLOOKUP($D115,'START LİSTE'!$B$6:$H$1027,4,0))</f>
      </c>
      <c r="G115" s="85">
        <f>IF(ISERROR(VLOOKUP($D115,'YARIŞMA SONUÇ'!$B$6:$H$1140,6,0)),"",VLOOKUP($D115,'YARIŞMA SONUÇ'!$B$6:$H$1140,6,0))</f>
      </c>
    </row>
    <row r="116" spans="1:7" ht="15" customHeight="1">
      <c r="A116" s="66">
        <f>IF(ISERROR(SMALL('TAKIM SONUÇ'!$A$6:$A$125,28)),"",SMALL('TAKIM SONUÇ'!$A$6:$A$125,28))</f>
      </c>
      <c r="B116" s="90">
        <f>IF(A116="","",VLOOKUP(A116,'TAKIM SONUÇ'!$A$6:$G$125,2,FALSE))</f>
      </c>
      <c r="C116" s="67">
        <f>IF(A116="","",VLOOKUP(A116,'TAKIM SONUÇ'!$A$6:$G$125,3,FALSE))</f>
      </c>
      <c r="D116" s="76">
        <f>IF(A116="","",VLOOKUP(A116,'TAKIM SONUÇ'!$A$6:$G$125,4,FALSE))</f>
      </c>
      <c r="E116" s="68">
        <f>IF(ISERROR(VLOOKUP($D116,'START LİSTE'!$B$6:$H$1027,2,0)),"",VLOOKUP($D116,'START LİSTE'!$B$6:$H$1027,2,0))</f>
      </c>
      <c r="F116" s="69">
        <f>IF(ISERROR(VLOOKUP($D116,'START LİSTE'!$B$6:$H$1027,4,0)),"",VLOOKUP($D116,'START LİSTE'!$B$6:$H$1027,4,0))</f>
      </c>
      <c r="G116" s="85">
        <f>IF(ISERROR(VLOOKUP($D116,'YARIŞMA SONUÇ'!$B$6:$H$1140,6,0)),"",VLOOKUP($D116,'YARIŞMA SONUÇ'!$B$6:$H$1140,6,0))</f>
      </c>
    </row>
    <row r="117" spans="1:7" ht="15" customHeight="1">
      <c r="A117" s="66"/>
      <c r="B117" s="90"/>
      <c r="C117" s="67"/>
      <c r="D117" s="76">
        <f>IF(A116="","",INDEX('TAKIM SONUÇ'!$D$6:$D$125,MATCH(D116,'TAKIM SONUÇ'!$D$6:$D$125,0)+1))</f>
      </c>
      <c r="E117" s="68">
        <f>IF(ISERROR(VLOOKUP($D117,'START LİSTE'!$B$6:$H$1027,2,0)),"",VLOOKUP($D117,'START LİSTE'!$B$6:$H$1027,2,0))</f>
      </c>
      <c r="F117" s="69">
        <f>IF(ISERROR(VLOOKUP($D117,'START LİSTE'!$B$6:$H$1027,4,0)),"",VLOOKUP($D117,'START LİSTE'!$B$6:$H$1027,4,0))</f>
      </c>
      <c r="G117" s="85">
        <f>IF(ISERROR(VLOOKUP($D117,'YARIŞMA SONUÇ'!$B$6:$H$1140,6,0)),"",VLOOKUP($D117,'YARIŞMA SONUÇ'!$B$6:$H$1140,6,0))</f>
      </c>
    </row>
    <row r="118" spans="1:7" ht="15" customHeight="1">
      <c r="A118" s="62"/>
      <c r="B118" s="89"/>
      <c r="C118" s="63"/>
      <c r="D118" s="75">
        <f>IF(A120="","",INDEX('TAKIM SONUÇ'!$D$6:$D$125,MATCH(D120,'TAKIM SONUÇ'!$D$6:$D$125,0)-2))</f>
      </c>
      <c r="E118" s="64">
        <f>IF(ISERROR(VLOOKUP($D118,'START LİSTE'!$B$6:$H$1027,2,0)),"",VLOOKUP($D118,'START LİSTE'!$B$6:$H$1027,2,0))</f>
      </c>
      <c r="F118" s="65">
        <f>IF(ISERROR(VLOOKUP($D118,'START LİSTE'!$B$6:$H$1027,4,0)),"",VLOOKUP($D118,'START LİSTE'!$B$6:$H$1027,4,0))</f>
      </c>
      <c r="G118" s="86">
        <f>IF(ISERROR(VLOOKUP($D118,'YARIŞMA SONUÇ'!$B$6:$H$1140,6,0)),"",VLOOKUP($D118,'YARIŞMA SONUÇ'!$B$6:$H$1140,6,0))</f>
      </c>
    </row>
    <row r="119" spans="1:7" ht="15" customHeight="1">
      <c r="A119" s="66"/>
      <c r="B119" s="90"/>
      <c r="C119" s="67"/>
      <c r="D119" s="76">
        <f>IF(A120="","",INDEX('TAKIM SONUÇ'!$D$6:$D$125,MATCH(D120,'TAKIM SONUÇ'!$D$6:$D$125,0)-1))</f>
      </c>
      <c r="E119" s="68">
        <f>IF(ISERROR(VLOOKUP($D119,'START LİSTE'!$B$6:$H$1027,2,0)),"",VLOOKUP($D119,'START LİSTE'!$B$6:$H$1027,2,0))</f>
      </c>
      <c r="F119" s="69">
        <f>IF(ISERROR(VLOOKUP($D119,'START LİSTE'!$B$6:$H$1027,4,0)),"",VLOOKUP($D119,'START LİSTE'!$B$6:$H$1027,4,0))</f>
      </c>
      <c r="G119" s="85">
        <f>IF(ISERROR(VLOOKUP($D119,'YARIŞMA SONUÇ'!$B$6:$H$1140,6,0)),"",VLOOKUP($D119,'YARIŞMA SONUÇ'!$B$6:$H$1140,6,0))</f>
      </c>
    </row>
    <row r="120" spans="1:7" ht="15" customHeight="1">
      <c r="A120" s="66">
        <f>IF(ISERROR(SMALL('TAKIM SONUÇ'!$A$6:$A$125,29)),"",SMALL('TAKIM SONUÇ'!$A$6:$A$125,29))</f>
      </c>
      <c r="B120" s="90">
        <f>IF(A120="","",VLOOKUP(A120,'TAKIM SONUÇ'!$A$6:$G$125,2,FALSE))</f>
      </c>
      <c r="C120" s="67">
        <f>IF(A120="","",VLOOKUP(A120,'TAKIM SONUÇ'!$A$6:$G$125,3,FALSE))</f>
      </c>
      <c r="D120" s="76">
        <f>IF(A120="","",VLOOKUP(A120,'TAKIM SONUÇ'!$A$6:$G$125,4,FALSE))</f>
      </c>
      <c r="E120" s="68">
        <f>IF(ISERROR(VLOOKUP($D120,'START LİSTE'!$B$6:$H$1027,2,0)),"",VLOOKUP($D120,'START LİSTE'!$B$6:$H$1027,2,0))</f>
      </c>
      <c r="F120" s="69">
        <f>IF(ISERROR(VLOOKUP($D120,'START LİSTE'!$B$6:$H$1027,4,0)),"",VLOOKUP($D120,'START LİSTE'!$B$6:$H$1027,4,0))</f>
      </c>
      <c r="G120" s="85">
        <f>IF(ISERROR(VLOOKUP($D120,'YARIŞMA SONUÇ'!$B$6:$H$1140,6,0)),"",VLOOKUP($D120,'YARIŞMA SONUÇ'!$B$6:$H$1140,6,0))</f>
      </c>
    </row>
    <row r="121" spans="1:7" ht="15" customHeight="1">
      <c r="A121" s="66"/>
      <c r="B121" s="90"/>
      <c r="C121" s="67"/>
      <c r="D121" s="76">
        <f>IF(A120="","",INDEX('TAKIM SONUÇ'!$D$6:$D$125,MATCH(D120,'TAKIM SONUÇ'!$D$6:$D$125,0)+1))</f>
      </c>
      <c r="E121" s="68">
        <f>IF(ISERROR(VLOOKUP($D121,'START LİSTE'!$B$6:$H$1027,2,0)),"",VLOOKUP($D121,'START LİSTE'!$B$6:$H$1027,2,0))</f>
      </c>
      <c r="F121" s="69">
        <f>IF(ISERROR(VLOOKUP($D121,'START LİSTE'!$B$6:$H$1027,4,0)),"",VLOOKUP($D121,'START LİSTE'!$B$6:$H$1027,4,0))</f>
      </c>
      <c r="G121" s="85">
        <f>IF(ISERROR(VLOOKUP($D121,'YARIŞMA SONUÇ'!$B$6:$H$1140,6,0)),"",VLOOKUP($D121,'YARIŞMA SONUÇ'!$B$6:$H$1140,6,0))</f>
      </c>
    </row>
    <row r="122" spans="1:7" ht="15" customHeight="1">
      <c r="A122" s="62"/>
      <c r="B122" s="89"/>
      <c r="C122" s="63"/>
      <c r="D122" s="75">
        <f>IF(A124="","",INDEX('TAKIM SONUÇ'!$D$6:$D$125,MATCH(D124,'TAKIM SONUÇ'!$D$6:$D$125,0)-2))</f>
      </c>
      <c r="E122" s="64">
        <f>IF(ISERROR(VLOOKUP($D122,'START LİSTE'!$B$6:$H$1027,2,0)),"",VLOOKUP($D122,'START LİSTE'!$B$6:$H$1027,2,0))</f>
      </c>
      <c r="F122" s="65">
        <f>IF(ISERROR(VLOOKUP($D122,'START LİSTE'!$B$6:$H$1027,4,0)),"",VLOOKUP($D122,'START LİSTE'!$B$6:$H$1027,4,0))</f>
      </c>
      <c r="G122" s="86">
        <f>IF(ISERROR(VLOOKUP($D122,'YARIŞMA SONUÇ'!$B$6:$H$1140,6,0)),"",VLOOKUP($D122,'YARIŞMA SONUÇ'!$B$6:$H$1140,6,0))</f>
      </c>
    </row>
    <row r="123" spans="1:7" ht="15" customHeight="1">
      <c r="A123" s="66"/>
      <c r="B123" s="90"/>
      <c r="C123" s="67"/>
      <c r="D123" s="76">
        <f>IF(A124="","",INDEX('TAKIM SONUÇ'!$D$6:$D$125,MATCH(D124,'TAKIM SONUÇ'!$D$6:$D$125,0)-1))</f>
      </c>
      <c r="E123" s="68">
        <f>IF(ISERROR(VLOOKUP($D123,'START LİSTE'!$B$6:$H$1027,2,0)),"",VLOOKUP($D123,'START LİSTE'!$B$6:$H$1027,2,0))</f>
      </c>
      <c r="F123" s="69">
        <f>IF(ISERROR(VLOOKUP($D123,'START LİSTE'!$B$6:$H$1027,4,0)),"",VLOOKUP($D123,'START LİSTE'!$B$6:$H$1027,4,0))</f>
      </c>
      <c r="G123" s="85">
        <f>IF(ISERROR(VLOOKUP($D123,'YARIŞMA SONUÇ'!$B$6:$H$1140,6,0)),"",VLOOKUP($D123,'YARIŞMA SONUÇ'!$B$6:$H$1140,6,0))</f>
      </c>
    </row>
    <row r="124" spans="1:7" ht="15" customHeight="1">
      <c r="A124" s="66">
        <f>IF(ISERROR(SMALL('TAKIM SONUÇ'!$A$6:$A$125,30)),"",SMALL('TAKIM SONUÇ'!$A$6:$A$125,30))</f>
      </c>
      <c r="B124" s="90">
        <f>IF(A124="","",VLOOKUP(A124,'TAKIM SONUÇ'!$A$6:$G$125,2,FALSE))</f>
      </c>
      <c r="C124" s="67">
        <f>IF(A124="","",VLOOKUP(A124,'TAKIM SONUÇ'!$A$6:$G$125,3,FALSE))</f>
      </c>
      <c r="D124" s="76">
        <f>IF(A124="","",VLOOKUP(A124,'TAKIM SONUÇ'!$A$6:$G$125,4,FALSE))</f>
      </c>
      <c r="E124" s="68">
        <f>IF(ISERROR(VLOOKUP($D124,'START LİSTE'!$B$6:$H$1027,2,0)),"",VLOOKUP($D124,'START LİSTE'!$B$6:$H$1027,2,0))</f>
      </c>
      <c r="F124" s="69">
        <f>IF(ISERROR(VLOOKUP($D124,'START LİSTE'!$B$6:$H$1027,4,0)),"",VLOOKUP($D124,'START LİSTE'!$B$6:$H$1027,4,0))</f>
      </c>
      <c r="G124" s="85">
        <f>IF(ISERROR(VLOOKUP($D124,'YARIŞMA SONUÇ'!$B$6:$H$1140,6,0)),"",VLOOKUP($D124,'YARIŞMA SONUÇ'!$B$6:$H$1140,6,0))</f>
      </c>
    </row>
    <row r="125" spans="1:7" ht="15" customHeight="1">
      <c r="A125" s="66"/>
      <c r="B125" s="90"/>
      <c r="C125" s="67"/>
      <c r="D125" s="76">
        <f>IF(A124="","",INDEX('TAKIM SONUÇ'!$D$6:$D$125,MATCH(D124,'TAKIM SONUÇ'!$D$6:$D$125,0)+1))</f>
      </c>
      <c r="E125" s="68">
        <f>IF(ISERROR(VLOOKUP($D125,'START LİSTE'!$B$6:$H$1027,2,0)),"",VLOOKUP($D125,'START LİSTE'!$B$6:$H$1027,2,0))</f>
      </c>
      <c r="F125" s="69">
        <f>IF(ISERROR(VLOOKUP($D125,'START LİSTE'!$B$6:$H$1027,4,0)),"",VLOOKUP($D125,'START LİSTE'!$B$6:$H$1027,4,0))</f>
      </c>
      <c r="G125" s="85">
        <f>IF(ISERROR(VLOOKUP($D125,'YARIŞMA SONUÇ'!$B$6:$H$1140,6,0)),"",VLOOKUP($D125,'YARIŞMA SONUÇ'!$B$6:$H$1140,6,0))</f>
      </c>
    </row>
    <row r="126" spans="1:7" ht="18">
      <c r="A126" s="70"/>
      <c r="B126" s="91"/>
      <c r="C126" s="71"/>
      <c r="D126" s="71"/>
      <c r="E126" s="71"/>
      <c r="F126" s="71"/>
      <c r="G126" s="71"/>
    </row>
    <row r="127" spans="1:7" ht="18">
      <c r="A127" s="70"/>
      <c r="B127" s="91"/>
      <c r="C127" s="71"/>
      <c r="D127" s="71"/>
      <c r="E127" s="71"/>
      <c r="F127" s="71"/>
      <c r="G127" s="71"/>
    </row>
    <row r="128" spans="1:7" ht="18">
      <c r="A128" s="70"/>
      <c r="B128" s="91"/>
      <c r="C128" s="71"/>
      <c r="D128" s="71"/>
      <c r="E128" s="71"/>
      <c r="F128" s="71"/>
      <c r="G128" s="71"/>
    </row>
    <row r="129" spans="1:7" ht="18">
      <c r="A129" s="70"/>
      <c r="B129" s="91"/>
      <c r="C129" s="71"/>
      <c r="D129" s="71"/>
      <c r="E129" s="71"/>
      <c r="F129" s="71"/>
      <c r="G129" s="71"/>
    </row>
    <row r="130" spans="1:7" ht="18">
      <c r="A130" s="70"/>
      <c r="B130" s="91"/>
      <c r="C130" s="71"/>
      <c r="D130" s="71"/>
      <c r="E130" s="71"/>
      <c r="F130" s="71"/>
      <c r="G130" s="71"/>
    </row>
    <row r="131" spans="1:7" ht="18">
      <c r="A131" s="70"/>
      <c r="B131" s="91"/>
      <c r="C131" s="71"/>
      <c r="D131" s="71"/>
      <c r="E131" s="71"/>
      <c r="F131" s="71"/>
      <c r="G131" s="71"/>
    </row>
    <row r="132" spans="1:7" ht="18">
      <c r="A132" s="70"/>
      <c r="B132" s="91"/>
      <c r="C132" s="71"/>
      <c r="D132" s="71"/>
      <c r="E132" s="71"/>
      <c r="F132" s="71"/>
      <c r="G132" s="71"/>
    </row>
    <row r="133" spans="1:7" ht="18">
      <c r="A133" s="70"/>
      <c r="B133" s="91"/>
      <c r="C133" s="71"/>
      <c r="D133" s="71"/>
      <c r="E133" s="71"/>
      <c r="F133" s="71"/>
      <c r="G133" s="71"/>
    </row>
    <row r="134" spans="1:7" ht="18">
      <c r="A134" s="70"/>
      <c r="B134" s="91"/>
      <c r="C134" s="71"/>
      <c r="D134" s="71"/>
      <c r="E134" s="71"/>
      <c r="F134" s="71"/>
      <c r="G134" s="71"/>
    </row>
    <row r="135" spans="1:7" ht="18">
      <c r="A135" s="70"/>
      <c r="B135" s="91"/>
      <c r="C135" s="71"/>
      <c r="D135" s="71"/>
      <c r="E135" s="71"/>
      <c r="F135" s="71"/>
      <c r="G135" s="71"/>
    </row>
    <row r="136" spans="1:7" ht="18">
      <c r="A136" s="70"/>
      <c r="B136" s="91"/>
      <c r="C136" s="71"/>
      <c r="D136" s="71"/>
      <c r="E136" s="71"/>
      <c r="F136" s="71"/>
      <c r="G136" s="71"/>
    </row>
  </sheetData>
  <sheetProtection password="A048" sheet="1"/>
  <mergeCells count="4">
    <mergeCell ref="A1:G1"/>
    <mergeCell ref="A2:G2"/>
    <mergeCell ref="A3:G3"/>
    <mergeCell ref="F4:G4"/>
  </mergeCells>
  <conditionalFormatting sqref="C5">
    <cfRule type="duplicateValues" priority="8" dxfId="16" stopIfTrue="1">
      <formula>AND(COUNTIF($C$5:$C$5,C5)&gt;1,NOT(ISBLANK(C5)))</formula>
    </cfRule>
  </conditionalFormatting>
  <conditionalFormatting sqref="A6:A125">
    <cfRule type="cellIs" priority="5" dxfId="17" operator="greaterThan">
      <formula>1000</formula>
    </cfRule>
    <cfRule type="cellIs" priority="6" dxfId="16" operator="greaterThan">
      <formula>"&gt;1000"</formula>
    </cfRule>
  </conditionalFormatting>
  <conditionalFormatting sqref="B6:B7 B99:B125 B9:B49">
    <cfRule type="duplicateValues" priority="182" dxfId="0" stopIfTrue="1">
      <formula>AND(COUNTIF($B$6:$B$7,B6)+COUNTIF($B$99:$B$125,B6)+COUNTIF($B$9:$B$49,B6)&gt;1,NOT(ISBLANK(B6)))</formula>
    </cfRule>
  </conditionalFormatting>
  <conditionalFormatting sqref="B50:B98">
    <cfRule type="duplicateValues" priority="2" dxfId="0" stopIfTrue="1">
      <formula>AND(COUNTIF($B$50:$B$98,B50)&gt;1,NOT(ISBLANK(B50)))</formula>
    </cfRule>
  </conditionalFormatting>
  <conditionalFormatting sqref="B8">
    <cfRule type="duplicateValues" priority="1" dxfId="0" stopIfTrue="1">
      <formula>AND(COUNTIF($B$8:$B$8,B8)&gt;1,NOT(ISBLANK(B8)))</formula>
    </cfRule>
  </conditionalFormatting>
  <printOptions horizontalCentered="1"/>
  <pageMargins left="0.7086614173228347" right="0.2362204724409449" top="0.5905511811023623" bottom="0.37" header="0.3937007874015748" footer="0.15748031496062992"/>
  <pageSetup horizontalDpi="300" verticalDpi="300" orientation="portrait" paperSize="9" scale="57" r:id="rId2"/>
  <headerFooter alignWithMargins="0">
    <oddFooter>&amp;C&amp;P</oddFooter>
  </headerFooter>
  <rowBreaks count="1" manualBreakCount="1">
    <brk id="85" max="9" man="1"/>
  </rowBreaks>
  <ignoredErrors>
    <ignoredError sqref="D8 D6:D7 D9 D10:D13 D14:D17 D18:D21 D22:D25 D26:D29 D30:D33 D34:D37 D38:D41 D42:D45 D46:D49 D50:D53 D54:D57 D58:D61 D62:D65 D66:D69 D70:D73 D74:D77 D78:D81 D82:D85 D86:D89 D90:D93 D94:D97 D98:D101 D102:D105 D106:D109 D110:D113 D114:D117 D118:D121 D122:D125 E6 F7:G24 F78:G125 E7:E125 F6 F25:G42 F43:G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UltraXP</cp:lastModifiedBy>
  <cp:lastPrinted>2014-05-25T07:02:57Z</cp:lastPrinted>
  <dcterms:created xsi:type="dcterms:W3CDTF">2008-08-11T14:10:37Z</dcterms:created>
  <dcterms:modified xsi:type="dcterms:W3CDTF">2014-05-25T18:53:32Z</dcterms:modified>
  <cp:category/>
  <cp:version/>
  <cp:contentType/>
  <cp:contentStatus/>
</cp:coreProperties>
</file>