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SONUÇ'!$A$1:$H$25</definedName>
    <definedName name="_xlnm.Print_Area" localSheetId="5">'FİNAL'!$A$1:$K$25</definedName>
    <definedName name="_xlnm.Print_Area" localSheetId="1">'START LİSTE'!$A$1:$F$25</definedName>
    <definedName name="_xlnm.Print_Area" localSheetId="3">'TAKIM KAYIT'!$A$1:$O$25</definedName>
    <definedName name="_xlnm.Print_Area" localSheetId="4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<sst xmlns="http://schemas.openxmlformats.org/spreadsheetml/2006/main" count="225" uniqueCount="58">
  <si>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</si>
  <si>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</si>
  <si>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</si>
  <si>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</si>
  <si>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</si>
  <si>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</si>
  <si>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</si>
  <si>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</si>
  <si>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</si>
  <si>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</si>
  <si>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</si>
  <si>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</si>
  <si>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</si>
  <si>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</si>
  <si>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</si>
  <si>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</si>
  <si>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</si>
  <si>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</si>
  <si>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</si>
  <si>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</si>
  <si>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</si>
  <si>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</si>
  <si>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</si>
  <si>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</si>
  <si>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Yıldız Erkekler</t>
  </si>
  <si>
    <t>Sporcu Sayısı</t>
  </si>
  <si>
    <t>Takım Sayısı</t>
  </si>
  <si>
    <t>İSTANBUL PENDİK BELEDİYE SPOR</t>
  </si>
  <si>
    <t>T</t>
  </si>
  <si>
    <t>HÜSEYİN POLAT</t>
  </si>
  <si>
    <t>SERHAT ÇURGUTAY</t>
  </si>
  <si>
    <t>MURAT EMEKTAR</t>
  </si>
  <si>
    <t>ABDULKADİR GÖKÇE</t>
  </si>
  <si>
    <t>İSTANBUL-ANADOLU HİSARI İ.Y.S.K</t>
  </si>
  <si>
    <t>MUHAMMET OKUR</t>
  </si>
  <si>
    <t>İSTANBUL-SANCAKTEPE BLD. SK.</t>
  </si>
  <si>
    <t>CEYHUN YILMAZ</t>
  </si>
  <si>
    <t>MUSA TURAN</t>
  </si>
  <si>
    <t>YUSUF KORKMAZ</t>
  </si>
  <si>
    <t xml:space="preserve">KOCAELİ BÜYÜKŞEHİR BELEDİYESİ KAĞITSPOR KULÜBÜ </t>
  </si>
  <si>
    <t xml:space="preserve">OĞUZHAN TOKAT </t>
  </si>
  <si>
    <t>MURAT ALBAYRAK</t>
  </si>
  <si>
    <t>SAKARYA GENÇLİK HİZ.</t>
  </si>
  <si>
    <t>MEHMET CAN SALA</t>
  </si>
  <si>
    <t>RAFET SONER İÇÖZ</t>
  </si>
  <si>
    <t>TAHSİN KAYHAN</t>
  </si>
  <si>
    <t>ONUR İKİLİ</t>
  </si>
  <si>
    <t>OSMAN YAYAN</t>
  </si>
  <si>
    <t>OĞUZHAN ÖZMEN</t>
  </si>
  <si>
    <t>SALİH ÇELİKHASI</t>
  </si>
  <si>
    <t>Bursa</t>
  </si>
  <si>
    <t>Küçükler ve Yıldızlar Bölgesel Kros Ligi 2.Kademe Yarışmaları</t>
  </si>
  <si>
    <t>ÖNDER ADIGÜZEL</t>
  </si>
  <si>
    <t>ŞEREF ŞAHSUVAROĞLU</t>
  </si>
  <si>
    <t>MUSTAFA GÖKSEL (P)</t>
  </si>
  <si>
    <t>-</t>
  </si>
  <si>
    <t>Bursa Atletizm İl Temsilciliği</t>
  </si>
  <si>
    <t>2.4 km.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</si>
</sst>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50" fillId="26" borderId="24" xfId="0" applyNumberFormat="1" applyFont="1" applyFill="1" applyBorder="1" applyAlignment="1">
      <alignment horizontal="center" vertical="center"/>
    </xf>
    <xf numFmtId="176" fontId="50" fillId="26" borderId="24" xfId="0" applyNumberFormat="1" applyFont="1" applyFill="1" applyBorder="1" applyAlignment="1">
      <alignment vertical="center"/>
    </xf>
    <xf numFmtId="173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73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6" fillId="29" borderId="0" xfId="0" applyNumberFormat="1" applyFont="1" applyFill="1" applyAlignment="1" applyProtection="1">
      <alignment vertical="center" wrapText="1"/>
      <protection hidden="1"/>
    </xf>
    <xf numFmtId="179" fontId="56" fillId="29" borderId="0" xfId="0" applyNumberFormat="1" applyFont="1" applyFill="1" applyAlignment="1" applyProtection="1">
      <alignment vertical="center" wrapText="1"/>
      <protection hidden="1"/>
    </xf>
    <xf numFmtId="173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79" fontId="58" fillId="32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9" fillId="24" borderId="12" xfId="0" applyNumberFormat="1" applyFont="1" applyFill="1" applyBorder="1" applyAlignment="1" applyProtection="1">
      <alignment horizontal="center" vertical="center"/>
      <protection hidden="1"/>
    </xf>
    <xf numFmtId="179" fontId="59" fillId="24" borderId="16" xfId="0" applyNumberFormat="1" applyFont="1" applyFill="1" applyBorder="1" applyAlignment="1" applyProtection="1">
      <alignment horizontal="center" vertical="center"/>
      <protection hidden="1"/>
    </xf>
    <xf numFmtId="179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0" xfId="0" applyFont="1" applyFill="1" applyBorder="1" applyAlignment="1">
      <alignment horizontal="center" vertical="center" wrapText="1"/>
    </xf>
    <xf numFmtId="0" fontId="26" fillId="30" borderId="41" xfId="0" applyFont="1" applyFill="1" applyBorder="1" applyAlignment="1">
      <alignment horizontal="center" vertical="center" wrapText="1"/>
    </xf>
    <xf numFmtId="14" fontId="26" fillId="30" borderId="40" xfId="0" applyNumberFormat="1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2" xfId="0" applyNumberFormat="1" applyFont="1" applyFill="1" applyBorder="1" applyAlignment="1">
      <alignment horizontal="center" vertical="center" wrapText="1"/>
    </xf>
    <xf numFmtId="178" fontId="26" fillId="30" borderId="4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79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79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3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center" vertical="center"/>
    </xf>
    <xf numFmtId="14" fontId="24" fillId="0" borderId="46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76" fontId="61" fillId="28" borderId="48" xfId="0" applyNumberFormat="1" applyFont="1" applyFill="1" applyBorder="1" applyAlignment="1" applyProtection="1">
      <alignment vertical="center" wrapText="1"/>
      <protection locked="0"/>
    </xf>
    <xf numFmtId="0" fontId="58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46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3" fillId="28" borderId="49" xfId="0" applyFont="1" applyFill="1" applyBorder="1" applyAlignment="1" applyProtection="1">
      <alignment horizontal="left" vertical="center" wrapText="1"/>
      <protection locked="0"/>
    </xf>
    <xf numFmtId="0" fontId="63" fillId="28" borderId="48" xfId="0" applyFont="1" applyFill="1" applyBorder="1" applyAlignment="1" applyProtection="1">
      <alignment horizontal="left" vertical="center" wrapText="1"/>
      <protection locked="0"/>
    </xf>
    <xf numFmtId="176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176" fontId="61" fillId="28" borderId="48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4" fillId="27" borderId="26" xfId="0" applyFont="1" applyFill="1" applyBorder="1" applyAlignment="1" applyProtection="1">
      <alignment horizontal="center" vertical="center" wrapText="1"/>
      <protection locked="0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4" fillId="27" borderId="27" xfId="0" applyFont="1" applyFill="1" applyBorder="1" applyAlignment="1" applyProtection="1">
      <alignment horizontal="center" vertical="center"/>
      <protection locked="0"/>
    </xf>
    <xf numFmtId="0" fontId="64" fillId="27" borderId="26" xfId="0" applyFont="1" applyFill="1" applyBorder="1" applyAlignment="1" applyProtection="1">
      <alignment horizontal="center" vertical="center"/>
      <protection hidden="1"/>
    </xf>
    <xf numFmtId="0" fontId="64" fillId="27" borderId="0" xfId="0" applyFont="1" applyFill="1" applyBorder="1" applyAlignment="1" applyProtection="1">
      <alignment horizontal="center" vertical="center"/>
      <protection hidden="1"/>
    </xf>
    <xf numFmtId="0" fontId="64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72" fontId="65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7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center" vertical="center"/>
    </xf>
    <xf numFmtId="173" fontId="50" fillId="26" borderId="24" xfId="0" applyNumberFormat="1" applyFont="1" applyFill="1" applyBorder="1" applyAlignment="1" applyProtection="1">
      <alignment horizontal="left" vertical="center"/>
      <protection hidden="1"/>
    </xf>
    <xf numFmtId="176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vertical="center" wrapText="1"/>
      <protection hidden="1"/>
    </xf>
    <xf numFmtId="173" fontId="50" fillId="29" borderId="24" xfId="0" applyNumberFormat="1" applyFont="1" applyFill="1" applyBorder="1" applyAlignment="1" applyProtection="1">
      <alignment horizontal="center" vertical="center"/>
      <protection hidden="1"/>
    </xf>
    <xf numFmtId="176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9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628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123825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285750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G24" sqref="G24"/>
    </sheetView>
  </sheetViews>
  <sheetFormatPr defaultColWidth="9.00390625" defaultRowHeight="12.75"/>
  <cols>
    <col min="1" max="2" width="30.375" style="61" customWidth="1"/>
    <col min="3" max="3" width="30.875" style="61" customWidth="1"/>
    <col min="4" max="7" width="6.75390625" style="61" customWidth="1"/>
    <col min="8" max="8" width="9.125" style="61" bestFit="1" customWidth="1"/>
    <col min="9" max="9" width="8.875" style="61" bestFit="1" customWidth="1"/>
    <col min="10" max="10" width="8.75390625" style="61" bestFit="1" customWidth="1"/>
    <col min="11" max="11" width="6.625" style="61" customWidth="1"/>
    <col min="12" max="12" width="6.75390625" style="61" customWidth="1"/>
    <col min="13" max="13" width="7.25390625" style="61" customWidth="1"/>
    <col min="14" max="14" width="7.00390625" style="61" customWidth="1"/>
    <col min="15" max="16384" width="9.125" style="61" customWidth="1"/>
  </cols>
  <sheetData>
    <row r="1" spans="1:3" ht="33.75" customHeight="1">
      <c r="A1" s="156" t="s">
        <v>18</v>
      </c>
      <c r="B1" s="157"/>
      <c r="C1" s="158"/>
    </row>
    <row r="2" spans="1:5" ht="28.5" customHeight="1">
      <c r="A2" s="159" t="str">
        <f>CONCATENATE(B27," ","Atletizm İl Temsilciliği")</f>
        <v>Bursa Atletizm İl Temsilciliği</v>
      </c>
      <c r="B2" s="160"/>
      <c r="C2" s="161"/>
      <c r="D2" s="62"/>
      <c r="E2" s="62"/>
    </row>
    <row r="3" spans="1:5" ht="24.75" customHeight="1">
      <c r="A3" s="162"/>
      <c r="B3" s="163"/>
      <c r="C3" s="164"/>
      <c r="D3" s="63"/>
      <c r="E3" s="63"/>
    </row>
    <row r="4" spans="1:3" s="67" customFormat="1" ht="24.75" customHeight="1">
      <c r="A4" s="64"/>
      <c r="B4" s="65"/>
      <c r="C4" s="66"/>
    </row>
    <row r="5" spans="1:3" s="67" customFormat="1" ht="24.75" customHeight="1">
      <c r="A5" s="64"/>
      <c r="B5" s="65"/>
      <c r="C5" s="66"/>
    </row>
    <row r="6" spans="1:3" s="67" customFormat="1" ht="24.75" customHeight="1">
      <c r="A6" s="64"/>
      <c r="B6" s="65"/>
      <c r="C6" s="66"/>
    </row>
    <row r="7" spans="1:3" s="67" customFormat="1" ht="24.75" customHeight="1">
      <c r="A7" s="64"/>
      <c r="B7" s="65"/>
      <c r="C7" s="66"/>
    </row>
    <row r="8" spans="1:3" s="67" customFormat="1" ht="24.75" customHeight="1">
      <c r="A8" s="64"/>
      <c r="B8" s="65"/>
      <c r="C8" s="66"/>
    </row>
    <row r="9" spans="1:3" ht="22.5">
      <c r="A9" s="64"/>
      <c r="B9" s="65"/>
      <c r="C9" s="66"/>
    </row>
    <row r="10" spans="1:3" ht="22.5">
      <c r="A10" s="64"/>
      <c r="B10" s="65"/>
      <c r="C10" s="66"/>
    </row>
    <row r="11" spans="1:3" ht="22.5">
      <c r="A11" s="64"/>
      <c r="B11" s="65"/>
      <c r="C11" s="66"/>
    </row>
    <row r="12" spans="1:3" ht="22.5">
      <c r="A12" s="64"/>
      <c r="B12" s="65"/>
      <c r="C12" s="66"/>
    </row>
    <row r="13" spans="1:3" ht="22.5">
      <c r="A13" s="64"/>
      <c r="B13" s="65"/>
      <c r="C13" s="66"/>
    </row>
    <row r="14" spans="1:3" ht="22.5">
      <c r="A14" s="64"/>
      <c r="B14" s="65"/>
      <c r="C14" s="66"/>
    </row>
    <row r="15" spans="1:3" ht="22.5">
      <c r="A15" s="64"/>
      <c r="B15" s="65"/>
      <c r="C15" s="66"/>
    </row>
    <row r="16" spans="1:3" ht="22.5">
      <c r="A16" s="64"/>
      <c r="B16" s="65"/>
      <c r="C16" s="66"/>
    </row>
    <row r="17" spans="1:3" ht="22.5">
      <c r="A17" s="64"/>
      <c r="B17" s="65"/>
      <c r="C17" s="66"/>
    </row>
    <row r="18" spans="1:3" ht="18" customHeight="1">
      <c r="A18" s="165" t="str">
        <f>B24</f>
        <v>Küçükler ve Yıldızlar Bölgesel Kros Ligi 2.Kademe Yarışmaları</v>
      </c>
      <c r="B18" s="166"/>
      <c r="C18" s="167"/>
    </row>
    <row r="19" spans="1:3" ht="31.5" customHeight="1">
      <c r="A19" s="168"/>
      <c r="B19" s="166"/>
      <c r="C19" s="167"/>
    </row>
    <row r="20" spans="1:3" ht="25.5" customHeight="1">
      <c r="A20" s="68"/>
      <c r="B20" s="69" t="str">
        <f>B27</f>
        <v>Bursa</v>
      </c>
      <c r="C20" s="70"/>
    </row>
    <row r="21" spans="1:3" ht="25.5" customHeight="1">
      <c r="A21" s="64"/>
      <c r="B21" s="71"/>
      <c r="C21" s="66"/>
    </row>
    <row r="22" spans="1:3" ht="25.5" customHeight="1">
      <c r="A22" s="64"/>
      <c r="B22" s="71"/>
      <c r="C22" s="66"/>
    </row>
    <row r="23" spans="1:3" ht="22.5">
      <c r="A23" s="72"/>
      <c r="B23" s="73"/>
      <c r="C23" s="74"/>
    </row>
    <row r="24" spans="1:3" ht="30" customHeight="1">
      <c r="A24" s="75" t="s">
        <v>10</v>
      </c>
      <c r="B24" s="152" t="s">
        <v>51</v>
      </c>
      <c r="C24" s="153"/>
    </row>
    <row r="25" spans="1:3" ht="21" customHeight="1">
      <c r="A25" s="75" t="s">
        <v>11</v>
      </c>
      <c r="B25" s="152" t="s">
        <v>57</v>
      </c>
      <c r="C25" s="153"/>
    </row>
    <row r="26" spans="1:3" ht="21" customHeight="1">
      <c r="A26" s="76" t="s">
        <v>12</v>
      </c>
      <c r="B26" s="152" t="s">
        <v>24</v>
      </c>
      <c r="C26" s="153"/>
    </row>
    <row r="27" spans="1:3" ht="21" customHeight="1">
      <c r="A27" s="75" t="s">
        <v>13</v>
      </c>
      <c r="B27" s="152" t="s">
        <v>50</v>
      </c>
      <c r="C27" s="153"/>
    </row>
    <row r="28" spans="1:3" ht="21" customHeight="1">
      <c r="A28" s="77" t="s">
        <v>16</v>
      </c>
      <c r="B28" s="154">
        <v>41938.458333333336</v>
      </c>
      <c r="C28" s="155"/>
    </row>
    <row r="29" spans="1:3" ht="21" customHeight="1">
      <c r="A29" s="77" t="s">
        <v>25</v>
      </c>
      <c r="B29" s="141">
        <v>20</v>
      </c>
      <c r="C29" s="140"/>
    </row>
    <row r="30" spans="1:3" ht="21" customHeight="1">
      <c r="A30" s="77" t="s">
        <v>26</v>
      </c>
      <c r="B30" s="141">
        <v>5</v>
      </c>
      <c r="C30" s="140"/>
    </row>
    <row r="31" spans="1:3" ht="21" customHeight="1">
      <c r="A31" s="78"/>
      <c r="B31" s="79"/>
      <c r="C31" s="80"/>
    </row>
    <row r="32" spans="1:3" ht="21" customHeight="1">
      <c r="A32" s="78"/>
      <c r="B32" s="79"/>
      <c r="C32" s="80"/>
    </row>
    <row r="33" spans="1:3" ht="18.75" thickBot="1">
      <c r="A33" s="81"/>
      <c r="B33" s="82"/>
      <c r="C33" s="83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5.125" style="55" customWidth="1"/>
    <col min="2" max="2" width="6.375" style="55" bestFit="1" customWidth="1"/>
    <col min="3" max="3" width="29.75390625" style="56" customWidth="1"/>
    <col min="4" max="4" width="47.625" style="56" bestFit="1" customWidth="1"/>
    <col min="5" max="5" width="7.125" style="55" customWidth="1"/>
    <col min="6" max="6" width="14.25390625" style="57" customWidth="1"/>
    <col min="7" max="16384" width="9.125" style="44" customWidth="1"/>
  </cols>
  <sheetData>
    <row r="1" spans="1:6" ht="35.25" customHeight="1">
      <c r="A1" s="170" t="str">
        <f>KAPAK!A2</f>
        <v>Bursa Atletizm İl Temsilciliği</v>
      </c>
      <c r="B1" s="171"/>
      <c r="C1" s="171"/>
      <c r="D1" s="171"/>
      <c r="E1" s="171"/>
      <c r="F1" s="171"/>
    </row>
    <row r="2" spans="1:6" ht="18.75" customHeight="1">
      <c r="A2" s="172" t="str">
        <f>KAPAK!B24</f>
        <v>Küçükler ve Yıldızlar Bölgesel Kros Ligi 2.Kademe Yarışmaları</v>
      </c>
      <c r="B2" s="172"/>
      <c r="C2" s="172"/>
      <c r="D2" s="172"/>
      <c r="E2" s="172"/>
      <c r="F2" s="172"/>
    </row>
    <row r="3" spans="1:6" ht="15.75" customHeight="1">
      <c r="A3" s="173" t="str">
        <f>KAPAK!B27</f>
        <v>Bursa</v>
      </c>
      <c r="B3" s="173"/>
      <c r="C3" s="173"/>
      <c r="D3" s="173"/>
      <c r="E3" s="173"/>
      <c r="F3" s="173"/>
    </row>
    <row r="4" spans="1:6" ht="15.75" customHeight="1">
      <c r="A4" s="169" t="str">
        <f>KAPAK!B26</f>
        <v>Yıldız Erkekler</v>
      </c>
      <c r="B4" s="169"/>
      <c r="C4" s="169"/>
      <c r="D4" s="45" t="str">
        <f>KAPAK!B25</f>
        <v>2.4 km.</v>
      </c>
      <c r="E4" s="174">
        <f>KAPAK!B28</f>
        <v>41938.458333333336</v>
      </c>
      <c r="F4" s="174"/>
    </row>
    <row r="5" spans="1:8" s="46" customFormat="1" ht="26.25" thickBot="1">
      <c r="A5" s="111" t="s">
        <v>0</v>
      </c>
      <c r="B5" s="111" t="s">
        <v>1</v>
      </c>
      <c r="C5" s="112" t="s">
        <v>3</v>
      </c>
      <c r="D5" s="111" t="s">
        <v>17</v>
      </c>
      <c r="E5" s="111" t="s">
        <v>8</v>
      </c>
      <c r="F5" s="113" t="s">
        <v>2</v>
      </c>
      <c r="G5" s="47"/>
      <c r="H5" s="47"/>
    </row>
    <row r="6" spans="1:6" ht="15" customHeight="1">
      <c r="A6" s="132">
        <v>1</v>
      </c>
      <c r="B6" s="133">
        <v>49</v>
      </c>
      <c r="C6" s="134" t="s">
        <v>45</v>
      </c>
      <c r="D6" s="134" t="s">
        <v>27</v>
      </c>
      <c r="E6" s="142" t="s">
        <v>28</v>
      </c>
      <c r="F6" s="136">
        <v>35431</v>
      </c>
    </row>
    <row r="7" spans="1:6" ht="15" customHeight="1">
      <c r="A7" s="48">
        <v>2</v>
      </c>
      <c r="B7" s="137">
        <v>50</v>
      </c>
      <c r="C7" s="49" t="s">
        <v>29</v>
      </c>
      <c r="D7" s="49" t="s">
        <v>27</v>
      </c>
      <c r="E7" s="143" t="s">
        <v>28</v>
      </c>
      <c r="F7" s="51">
        <v>36134</v>
      </c>
    </row>
    <row r="8" spans="1:6" ht="15" customHeight="1">
      <c r="A8" s="48">
        <v>3</v>
      </c>
      <c r="B8" s="137">
        <v>51</v>
      </c>
      <c r="C8" s="49" t="s">
        <v>30</v>
      </c>
      <c r="D8" s="49" t="s">
        <v>27</v>
      </c>
      <c r="E8" s="143" t="s">
        <v>28</v>
      </c>
      <c r="F8" s="51">
        <v>35431</v>
      </c>
    </row>
    <row r="9" spans="1:6" ht="15" customHeight="1" thickBot="1">
      <c r="A9" s="48">
        <v>4</v>
      </c>
      <c r="B9" s="138">
        <v>52</v>
      </c>
      <c r="C9" s="52" t="s">
        <v>31</v>
      </c>
      <c r="D9" s="52" t="s">
        <v>27</v>
      </c>
      <c r="E9" s="144" t="s">
        <v>28</v>
      </c>
      <c r="F9" s="54">
        <v>35947</v>
      </c>
    </row>
    <row r="10" spans="1:6" ht="15" customHeight="1">
      <c r="A10" s="48">
        <v>5</v>
      </c>
      <c r="B10" s="133">
        <v>53</v>
      </c>
      <c r="C10" s="134" t="s">
        <v>32</v>
      </c>
      <c r="D10" s="134" t="s">
        <v>33</v>
      </c>
      <c r="E10" s="142" t="s">
        <v>28</v>
      </c>
      <c r="F10" s="136">
        <v>35820</v>
      </c>
    </row>
    <row r="11" spans="1:6" ht="15" customHeight="1">
      <c r="A11" s="48">
        <v>6</v>
      </c>
      <c r="B11" s="137">
        <v>54</v>
      </c>
      <c r="C11" s="49" t="s">
        <v>34</v>
      </c>
      <c r="D11" s="49" t="s">
        <v>33</v>
      </c>
      <c r="E11" s="143" t="s">
        <v>28</v>
      </c>
      <c r="F11" s="51">
        <v>35636</v>
      </c>
    </row>
    <row r="12" spans="1:6" ht="15" customHeight="1">
      <c r="A12" s="48">
        <v>7</v>
      </c>
      <c r="B12" s="137">
        <v>55</v>
      </c>
      <c r="C12" s="49" t="s">
        <v>46</v>
      </c>
      <c r="D12" s="49" t="s">
        <v>33</v>
      </c>
      <c r="E12" s="143" t="s">
        <v>28</v>
      </c>
      <c r="F12" s="51">
        <v>35607</v>
      </c>
    </row>
    <row r="13" spans="1:6" ht="15" customHeight="1" thickBot="1">
      <c r="A13" s="48">
        <v>8</v>
      </c>
      <c r="B13" s="138">
        <v>56</v>
      </c>
      <c r="C13" s="52" t="s">
        <v>47</v>
      </c>
      <c r="D13" s="52" t="s">
        <v>33</v>
      </c>
      <c r="E13" s="144" t="s">
        <v>28</v>
      </c>
      <c r="F13" s="54">
        <v>36132</v>
      </c>
    </row>
    <row r="14" spans="1:6" ht="15" customHeight="1">
      <c r="A14" s="48">
        <v>9</v>
      </c>
      <c r="B14" s="133">
        <v>57</v>
      </c>
      <c r="C14" s="134" t="s">
        <v>53</v>
      </c>
      <c r="D14" s="134" t="s">
        <v>35</v>
      </c>
      <c r="E14" s="142" t="s">
        <v>28</v>
      </c>
      <c r="F14" s="136">
        <v>35827</v>
      </c>
    </row>
    <row r="15" spans="1:6" ht="15" customHeight="1">
      <c r="A15" s="48">
        <v>10</v>
      </c>
      <c r="B15" s="137">
        <v>58</v>
      </c>
      <c r="C15" s="49" t="s">
        <v>36</v>
      </c>
      <c r="D15" s="49" t="s">
        <v>35</v>
      </c>
      <c r="E15" s="143" t="s">
        <v>28</v>
      </c>
      <c r="F15" s="51">
        <v>36130</v>
      </c>
    </row>
    <row r="16" spans="1:6" ht="15" customHeight="1">
      <c r="A16" s="48">
        <v>11</v>
      </c>
      <c r="B16" s="137">
        <v>59</v>
      </c>
      <c r="C16" s="49" t="s">
        <v>37</v>
      </c>
      <c r="D16" s="49" t="s">
        <v>35</v>
      </c>
      <c r="E16" s="143" t="s">
        <v>28</v>
      </c>
      <c r="F16" s="51">
        <v>35704</v>
      </c>
    </row>
    <row r="17" spans="1:6" ht="15" customHeight="1" thickBot="1">
      <c r="A17" s="48">
        <v>12</v>
      </c>
      <c r="B17" s="138">
        <v>60</v>
      </c>
      <c r="C17" s="52" t="s">
        <v>38</v>
      </c>
      <c r="D17" s="52" t="s">
        <v>35</v>
      </c>
      <c r="E17" s="144" t="s">
        <v>28</v>
      </c>
      <c r="F17" s="54">
        <v>35467</v>
      </c>
    </row>
    <row r="18" spans="1:6" ht="15" customHeight="1">
      <c r="A18" s="48">
        <v>13</v>
      </c>
      <c r="B18" s="133">
        <v>61</v>
      </c>
      <c r="C18" s="134" t="s">
        <v>54</v>
      </c>
      <c r="D18" s="134" t="s">
        <v>39</v>
      </c>
      <c r="E18" s="142" t="s">
        <v>28</v>
      </c>
      <c r="F18" s="136">
        <v>35596</v>
      </c>
    </row>
    <row r="19" spans="1:6" ht="15" customHeight="1">
      <c r="A19" s="48">
        <v>14</v>
      </c>
      <c r="B19" s="137">
        <v>62</v>
      </c>
      <c r="C19" s="49" t="s">
        <v>40</v>
      </c>
      <c r="D19" s="49" t="s">
        <v>39</v>
      </c>
      <c r="E19" s="143" t="s">
        <v>28</v>
      </c>
      <c r="F19" s="51">
        <v>35653</v>
      </c>
    </row>
    <row r="20" spans="1:6" ht="15" customHeight="1">
      <c r="A20" s="48">
        <v>15</v>
      </c>
      <c r="B20" s="137">
        <v>63</v>
      </c>
      <c r="C20" s="49" t="s">
        <v>48</v>
      </c>
      <c r="D20" s="49" t="s">
        <v>39</v>
      </c>
      <c r="E20" s="143" t="s">
        <v>28</v>
      </c>
      <c r="F20" s="51">
        <v>35827</v>
      </c>
    </row>
    <row r="21" spans="1:6" ht="15" customHeight="1" thickBot="1">
      <c r="A21" s="48">
        <v>16</v>
      </c>
      <c r="B21" s="138">
        <v>64</v>
      </c>
      <c r="C21" s="52" t="s">
        <v>49</v>
      </c>
      <c r="D21" s="52" t="s">
        <v>39</v>
      </c>
      <c r="E21" s="144" t="s">
        <v>28</v>
      </c>
      <c r="F21" s="54">
        <v>35496</v>
      </c>
    </row>
    <row r="22" spans="1:6" ht="15" customHeight="1">
      <c r="A22" s="48">
        <v>17</v>
      </c>
      <c r="B22" s="133">
        <v>65</v>
      </c>
      <c r="C22" s="134" t="s">
        <v>41</v>
      </c>
      <c r="D22" s="134" t="s">
        <v>42</v>
      </c>
      <c r="E22" s="142" t="s">
        <v>28</v>
      </c>
      <c r="F22" s="136">
        <v>36156</v>
      </c>
    </row>
    <row r="23" spans="1:6" ht="15" customHeight="1">
      <c r="A23" s="48">
        <v>18</v>
      </c>
      <c r="B23" s="137">
        <v>66</v>
      </c>
      <c r="C23" s="49" t="s">
        <v>43</v>
      </c>
      <c r="D23" s="49" t="s">
        <v>42</v>
      </c>
      <c r="E23" s="143" t="s">
        <v>28</v>
      </c>
      <c r="F23" s="51">
        <v>35431</v>
      </c>
    </row>
    <row r="24" spans="1:6" ht="15" customHeight="1">
      <c r="A24" s="48">
        <v>19</v>
      </c>
      <c r="B24" s="137">
        <v>67</v>
      </c>
      <c r="C24" s="49" t="s">
        <v>44</v>
      </c>
      <c r="D24" s="49" t="s">
        <v>42</v>
      </c>
      <c r="E24" s="143" t="s">
        <v>28</v>
      </c>
      <c r="F24" s="51">
        <v>35431</v>
      </c>
    </row>
    <row r="25" spans="1:6" ht="15" customHeight="1" thickBot="1">
      <c r="A25" s="48">
        <v>20</v>
      </c>
      <c r="B25" s="138">
        <v>68</v>
      </c>
      <c r="C25" s="52" t="s">
        <v>52</v>
      </c>
      <c r="D25" s="52" t="s">
        <v>42</v>
      </c>
      <c r="E25" s="144" t="s">
        <v>28</v>
      </c>
      <c r="F25" s="54">
        <v>35908</v>
      </c>
    </row>
    <row r="26" spans="1:6" ht="15" customHeight="1">
      <c r="A26" s="48">
        <v>21</v>
      </c>
      <c r="B26" s="133"/>
      <c r="C26" s="134"/>
      <c r="D26" s="134"/>
      <c r="E26" s="135"/>
      <c r="F26" s="136"/>
    </row>
    <row r="27" spans="1:6" ht="15" customHeight="1">
      <c r="A27" s="48">
        <v>22</v>
      </c>
      <c r="B27" s="137"/>
      <c r="C27" s="49"/>
      <c r="D27" s="49"/>
      <c r="E27" s="50"/>
      <c r="F27" s="51"/>
    </row>
    <row r="28" spans="1:6" ht="15" customHeight="1">
      <c r="A28" s="48">
        <v>23</v>
      </c>
      <c r="B28" s="137"/>
      <c r="C28" s="49"/>
      <c r="D28" s="49"/>
      <c r="E28" s="50"/>
      <c r="F28" s="51"/>
    </row>
    <row r="29" spans="1:6" ht="15" customHeight="1" thickBot="1">
      <c r="A29" s="48">
        <v>24</v>
      </c>
      <c r="B29" s="138"/>
      <c r="C29" s="52"/>
      <c r="D29" s="52"/>
      <c r="E29" s="53"/>
      <c r="F29" s="54"/>
    </row>
    <row r="30" spans="1:6" ht="15" customHeight="1">
      <c r="A30" s="48">
        <v>25</v>
      </c>
      <c r="B30" s="133"/>
      <c r="C30" s="134"/>
      <c r="D30" s="134"/>
      <c r="E30" s="135"/>
      <c r="F30" s="136"/>
    </row>
    <row r="31" spans="1:6" ht="15" customHeight="1">
      <c r="A31" s="48">
        <v>26</v>
      </c>
      <c r="B31" s="137"/>
      <c r="C31" s="49"/>
      <c r="D31" s="49"/>
      <c r="E31" s="50"/>
      <c r="F31" s="51"/>
    </row>
    <row r="32" spans="1:6" ht="15" customHeight="1">
      <c r="A32" s="48">
        <v>27</v>
      </c>
      <c r="B32" s="137"/>
      <c r="C32" s="49"/>
      <c r="D32" s="49"/>
      <c r="E32" s="50"/>
      <c r="F32" s="51"/>
    </row>
    <row r="33" spans="1:6" ht="15" customHeight="1" thickBot="1">
      <c r="A33" s="48">
        <v>28</v>
      </c>
      <c r="B33" s="138"/>
      <c r="C33" s="52"/>
      <c r="D33" s="52"/>
      <c r="E33" s="53"/>
      <c r="F33" s="54"/>
    </row>
    <row r="34" spans="1:6" ht="15" customHeight="1">
      <c r="A34" s="48">
        <v>29</v>
      </c>
      <c r="B34" s="133"/>
      <c r="C34" s="134"/>
      <c r="D34" s="134"/>
      <c r="E34" s="135"/>
      <c r="F34" s="136"/>
    </row>
    <row r="35" spans="1:6" ht="15" customHeight="1">
      <c r="A35" s="48">
        <v>30</v>
      </c>
      <c r="B35" s="137"/>
      <c r="C35" s="49"/>
      <c r="D35" s="49"/>
      <c r="E35" s="50"/>
      <c r="F35" s="51"/>
    </row>
    <row r="36" spans="1:6" ht="15" customHeight="1">
      <c r="A36" s="48">
        <v>31</v>
      </c>
      <c r="B36" s="137"/>
      <c r="C36" s="49"/>
      <c r="D36" s="49"/>
      <c r="E36" s="50"/>
      <c r="F36" s="51"/>
    </row>
    <row r="37" spans="1:6" ht="15" customHeight="1" thickBot="1">
      <c r="A37" s="48">
        <v>32</v>
      </c>
      <c r="B37" s="138"/>
      <c r="C37" s="52"/>
      <c r="D37" s="52"/>
      <c r="E37" s="53"/>
      <c r="F37" s="54"/>
    </row>
    <row r="38" spans="1:6" ht="15" customHeight="1">
      <c r="A38" s="48">
        <v>33</v>
      </c>
      <c r="B38" s="133"/>
      <c r="C38" s="134"/>
      <c r="D38" s="134"/>
      <c r="E38" s="135"/>
      <c r="F38" s="136"/>
    </row>
    <row r="39" spans="1:6" ht="15" customHeight="1">
      <c r="A39" s="48">
        <v>34</v>
      </c>
      <c r="B39" s="137"/>
      <c r="C39" s="49"/>
      <c r="D39" s="49"/>
      <c r="E39" s="50"/>
      <c r="F39" s="51"/>
    </row>
    <row r="40" spans="1:6" ht="15" customHeight="1">
      <c r="A40" s="48">
        <v>35</v>
      </c>
      <c r="B40" s="137"/>
      <c r="C40" s="49"/>
      <c r="D40" s="49"/>
      <c r="E40" s="50"/>
      <c r="F40" s="51"/>
    </row>
    <row r="41" spans="1:6" ht="15" customHeight="1" thickBot="1">
      <c r="A41" s="48">
        <v>36</v>
      </c>
      <c r="B41" s="138"/>
      <c r="C41" s="52"/>
      <c r="D41" s="52"/>
      <c r="E41" s="53"/>
      <c r="F41" s="54"/>
    </row>
    <row r="42" spans="1:6" ht="15" customHeight="1">
      <c r="A42" s="48">
        <v>37</v>
      </c>
      <c r="B42" s="133"/>
      <c r="C42" s="134"/>
      <c r="D42" s="134"/>
      <c r="E42" s="135"/>
      <c r="F42" s="136"/>
    </row>
    <row r="43" spans="1:6" ht="15" customHeight="1">
      <c r="A43" s="48">
        <v>38</v>
      </c>
      <c r="B43" s="137"/>
      <c r="C43" s="49"/>
      <c r="D43" s="49"/>
      <c r="E43" s="50"/>
      <c r="F43" s="51"/>
    </row>
    <row r="44" spans="1:6" ht="15" customHeight="1">
      <c r="A44" s="48">
        <v>39</v>
      </c>
      <c r="B44" s="137"/>
      <c r="C44" s="49"/>
      <c r="D44" s="49"/>
      <c r="E44" s="50"/>
      <c r="F44" s="51"/>
    </row>
    <row r="45" spans="1:6" ht="15" customHeight="1" thickBot="1">
      <c r="A45" s="48">
        <v>40</v>
      </c>
      <c r="B45" s="138"/>
      <c r="C45" s="52"/>
      <c r="D45" s="52"/>
      <c r="E45" s="53"/>
      <c r="F45" s="54"/>
    </row>
    <row r="46" spans="1:6" ht="15" customHeight="1">
      <c r="A46" s="48">
        <v>41</v>
      </c>
      <c r="B46" s="133"/>
      <c r="C46" s="134"/>
      <c r="D46" s="134"/>
      <c r="E46" s="135"/>
      <c r="F46" s="136"/>
    </row>
    <row r="47" spans="1:6" ht="15" customHeight="1">
      <c r="A47" s="48">
        <v>42</v>
      </c>
      <c r="B47" s="137"/>
      <c r="C47" s="49"/>
      <c r="D47" s="49"/>
      <c r="E47" s="50"/>
      <c r="F47" s="51"/>
    </row>
    <row r="48" spans="1:6" ht="15" customHeight="1">
      <c r="A48" s="48">
        <v>43</v>
      </c>
      <c r="B48" s="137"/>
      <c r="C48" s="49"/>
      <c r="D48" s="49"/>
      <c r="E48" s="50"/>
      <c r="F48" s="51"/>
    </row>
    <row r="49" spans="1:6" ht="15" customHeight="1" thickBot="1">
      <c r="A49" s="48">
        <v>44</v>
      </c>
      <c r="B49" s="138"/>
      <c r="C49" s="52"/>
      <c r="D49" s="52"/>
      <c r="E49" s="53"/>
      <c r="F49" s="54"/>
    </row>
    <row r="50" spans="1:6" ht="15" customHeight="1">
      <c r="A50" s="48">
        <v>45</v>
      </c>
      <c r="B50" s="133"/>
      <c r="C50" s="134"/>
      <c r="D50" s="134"/>
      <c r="E50" s="135"/>
      <c r="F50" s="136"/>
    </row>
    <row r="51" spans="1:6" ht="15" customHeight="1">
      <c r="A51" s="48">
        <v>46</v>
      </c>
      <c r="B51" s="137"/>
      <c r="C51" s="49"/>
      <c r="D51" s="49"/>
      <c r="E51" s="50"/>
      <c r="F51" s="51"/>
    </row>
    <row r="52" spans="1:6" ht="15" customHeight="1">
      <c r="A52" s="48">
        <v>47</v>
      </c>
      <c r="B52" s="137"/>
      <c r="C52" s="49"/>
      <c r="D52" s="49"/>
      <c r="E52" s="50"/>
      <c r="F52" s="51"/>
    </row>
    <row r="53" spans="1:6" ht="15" customHeight="1" thickBot="1">
      <c r="A53" s="48">
        <v>48</v>
      </c>
      <c r="B53" s="138"/>
      <c r="C53" s="52"/>
      <c r="D53" s="52"/>
      <c r="E53" s="53"/>
      <c r="F53" s="54"/>
    </row>
    <row r="54" spans="1:6" ht="15" customHeight="1">
      <c r="A54" s="48">
        <v>49</v>
      </c>
      <c r="B54" s="133"/>
      <c r="C54" s="134"/>
      <c r="D54" s="134"/>
      <c r="E54" s="135"/>
      <c r="F54" s="136"/>
    </row>
    <row r="55" spans="1:6" ht="15" customHeight="1">
      <c r="A55" s="48">
        <v>50</v>
      </c>
      <c r="B55" s="137"/>
      <c r="C55" s="49"/>
      <c r="D55" s="49"/>
      <c r="E55" s="50"/>
      <c r="F55" s="51"/>
    </row>
    <row r="56" spans="1:6" ht="15" customHeight="1">
      <c r="A56" s="48">
        <v>51</v>
      </c>
      <c r="B56" s="137"/>
      <c r="C56" s="49"/>
      <c r="D56" s="49"/>
      <c r="E56" s="50"/>
      <c r="F56" s="51"/>
    </row>
    <row r="57" spans="1:6" ht="15" customHeight="1" thickBot="1">
      <c r="A57" s="48">
        <v>52</v>
      </c>
      <c r="B57" s="138"/>
      <c r="C57" s="52"/>
      <c r="D57" s="52"/>
      <c r="E57" s="53"/>
      <c r="F57" s="54"/>
    </row>
    <row r="58" spans="1:6" ht="15" customHeight="1">
      <c r="A58" s="48">
        <v>53</v>
      </c>
      <c r="B58" s="133"/>
      <c r="C58" s="134"/>
      <c r="D58" s="134"/>
      <c r="E58" s="135"/>
      <c r="F58" s="136"/>
    </row>
    <row r="59" spans="1:6" ht="15" customHeight="1">
      <c r="A59" s="48">
        <v>54</v>
      </c>
      <c r="B59" s="137"/>
      <c r="C59" s="49"/>
      <c r="D59" s="49"/>
      <c r="E59" s="50"/>
      <c r="F59" s="51"/>
    </row>
    <row r="60" spans="1:6" ht="15" customHeight="1">
      <c r="A60" s="48">
        <v>55</v>
      </c>
      <c r="B60" s="137"/>
      <c r="C60" s="49"/>
      <c r="D60" s="49"/>
      <c r="E60" s="50"/>
      <c r="F60" s="51"/>
    </row>
    <row r="61" spans="1:6" ht="15" customHeight="1" thickBot="1">
      <c r="A61" s="48">
        <v>56</v>
      </c>
      <c r="B61" s="138"/>
      <c r="C61" s="52"/>
      <c r="D61" s="52"/>
      <c r="E61" s="53"/>
      <c r="F61" s="54"/>
    </row>
    <row r="62" spans="1:6" ht="15" customHeight="1">
      <c r="A62" s="48">
        <v>57</v>
      </c>
      <c r="B62" s="133"/>
      <c r="C62" s="134"/>
      <c r="D62" s="134"/>
      <c r="E62" s="135"/>
      <c r="F62" s="136"/>
    </row>
    <row r="63" spans="1:6" ht="15" customHeight="1">
      <c r="A63" s="48">
        <v>58</v>
      </c>
      <c r="B63" s="137"/>
      <c r="C63" s="49"/>
      <c r="D63" s="49"/>
      <c r="E63" s="50"/>
      <c r="F63" s="51"/>
    </row>
    <row r="64" spans="1:6" ht="15" customHeight="1">
      <c r="A64" s="48">
        <v>59</v>
      </c>
      <c r="B64" s="137"/>
      <c r="C64" s="49"/>
      <c r="D64" s="49"/>
      <c r="E64" s="50"/>
      <c r="F64" s="51"/>
    </row>
    <row r="65" spans="1:6" ht="15" customHeight="1" thickBot="1">
      <c r="A65" s="48">
        <v>60</v>
      </c>
      <c r="B65" s="138"/>
      <c r="C65" s="52"/>
      <c r="D65" s="52"/>
      <c r="E65" s="53"/>
      <c r="F65" s="54"/>
    </row>
    <row r="66" spans="1:6" ht="15" customHeight="1">
      <c r="A66" s="48">
        <v>61</v>
      </c>
      <c r="B66" s="133"/>
      <c r="C66" s="134"/>
      <c r="D66" s="134"/>
      <c r="E66" s="135"/>
      <c r="F66" s="136"/>
    </row>
    <row r="67" spans="1:6" ht="15" customHeight="1">
      <c r="A67" s="48">
        <v>62</v>
      </c>
      <c r="B67" s="137"/>
      <c r="C67" s="49"/>
      <c r="D67" s="49"/>
      <c r="E67" s="50"/>
      <c r="F67" s="51"/>
    </row>
    <row r="68" spans="1:6" ht="15" customHeight="1">
      <c r="A68" s="48">
        <v>63</v>
      </c>
      <c r="B68" s="137"/>
      <c r="C68" s="49"/>
      <c r="D68" s="49"/>
      <c r="E68" s="50"/>
      <c r="F68" s="51"/>
    </row>
    <row r="69" spans="1:6" ht="15" customHeight="1" thickBot="1">
      <c r="A69" s="48">
        <v>64</v>
      </c>
      <c r="B69" s="138"/>
      <c r="C69" s="52"/>
      <c r="D69" s="52"/>
      <c r="E69" s="53"/>
      <c r="F69" s="54"/>
    </row>
    <row r="70" spans="1:6" ht="15" customHeight="1">
      <c r="A70" s="48">
        <v>65</v>
      </c>
      <c r="B70" s="133"/>
      <c r="C70" s="134"/>
      <c r="D70" s="134"/>
      <c r="E70" s="135"/>
      <c r="F70" s="136"/>
    </row>
    <row r="71" spans="1:6" ht="15" customHeight="1">
      <c r="A71" s="48">
        <v>66</v>
      </c>
      <c r="B71" s="137"/>
      <c r="C71" s="49"/>
      <c r="D71" s="49"/>
      <c r="E71" s="50"/>
      <c r="F71" s="51"/>
    </row>
    <row r="72" spans="1:6" ht="15" customHeight="1">
      <c r="A72" s="48">
        <v>67</v>
      </c>
      <c r="B72" s="137"/>
      <c r="C72" s="49"/>
      <c r="D72" s="49"/>
      <c r="E72" s="50"/>
      <c r="F72" s="51"/>
    </row>
    <row r="73" spans="1:6" ht="15" customHeight="1" thickBot="1">
      <c r="A73" s="48">
        <v>68</v>
      </c>
      <c r="B73" s="138"/>
      <c r="C73" s="52"/>
      <c r="D73" s="52"/>
      <c r="E73" s="53"/>
      <c r="F73" s="54"/>
    </row>
    <row r="74" spans="1:6" ht="15" customHeight="1">
      <c r="A74" s="48">
        <v>69</v>
      </c>
      <c r="B74" s="133"/>
      <c r="C74" s="134"/>
      <c r="D74" s="134"/>
      <c r="E74" s="135"/>
      <c r="F74" s="136"/>
    </row>
    <row r="75" spans="1:6" ht="15" customHeight="1">
      <c r="A75" s="48">
        <v>70</v>
      </c>
      <c r="B75" s="137"/>
      <c r="C75" s="49"/>
      <c r="D75" s="49"/>
      <c r="E75" s="50"/>
      <c r="F75" s="51"/>
    </row>
    <row r="76" spans="1:6" ht="15" customHeight="1">
      <c r="A76" s="48">
        <v>71</v>
      </c>
      <c r="B76" s="137"/>
      <c r="C76" s="49"/>
      <c r="D76" s="49"/>
      <c r="E76" s="50"/>
      <c r="F76" s="51"/>
    </row>
    <row r="77" spans="1:6" ht="15" customHeight="1" thickBot="1">
      <c r="A77" s="48">
        <v>72</v>
      </c>
      <c r="B77" s="138"/>
      <c r="C77" s="52"/>
      <c r="D77" s="52"/>
      <c r="E77" s="53"/>
      <c r="F77" s="54"/>
    </row>
    <row r="78" spans="1:6" ht="15" customHeight="1">
      <c r="A78" s="48">
        <v>73</v>
      </c>
      <c r="B78" s="133"/>
      <c r="C78" s="134"/>
      <c r="D78" s="134"/>
      <c r="E78" s="135"/>
      <c r="F78" s="136"/>
    </row>
    <row r="79" spans="1:6" ht="15" customHeight="1">
      <c r="A79" s="48">
        <v>74</v>
      </c>
      <c r="B79" s="137"/>
      <c r="C79" s="49"/>
      <c r="D79" s="49"/>
      <c r="E79" s="50"/>
      <c r="F79" s="51"/>
    </row>
    <row r="80" spans="1:6" ht="15" customHeight="1">
      <c r="A80" s="48">
        <v>75</v>
      </c>
      <c r="B80" s="137"/>
      <c r="C80" s="49"/>
      <c r="D80" s="49"/>
      <c r="E80" s="50"/>
      <c r="F80" s="51"/>
    </row>
    <row r="81" spans="1:6" ht="15" customHeight="1" thickBot="1">
      <c r="A81" s="48">
        <v>76</v>
      </c>
      <c r="B81" s="138"/>
      <c r="C81" s="52"/>
      <c r="D81" s="52"/>
      <c r="E81" s="53"/>
      <c r="F81" s="54"/>
    </row>
    <row r="82" spans="1:6" ht="15" customHeight="1">
      <c r="A82" s="48">
        <v>77</v>
      </c>
      <c r="B82" s="133"/>
      <c r="C82" s="134"/>
      <c r="D82" s="134"/>
      <c r="E82" s="135"/>
      <c r="F82" s="136"/>
    </row>
    <row r="83" spans="1:6" ht="15" customHeight="1">
      <c r="A83" s="48">
        <v>78</v>
      </c>
      <c r="B83" s="137"/>
      <c r="C83" s="49"/>
      <c r="D83" s="49"/>
      <c r="E83" s="50"/>
      <c r="F83" s="51"/>
    </row>
    <row r="84" spans="1:6" ht="15" customHeight="1">
      <c r="A84" s="48">
        <v>79</v>
      </c>
      <c r="B84" s="137"/>
      <c r="C84" s="49"/>
      <c r="D84" s="49"/>
      <c r="E84" s="50"/>
      <c r="F84" s="51"/>
    </row>
    <row r="85" spans="1:6" ht="15" customHeight="1" thickBot="1">
      <c r="A85" s="48">
        <v>80</v>
      </c>
      <c r="B85" s="138"/>
      <c r="C85" s="52"/>
      <c r="D85" s="52"/>
      <c r="E85" s="53"/>
      <c r="F85" s="54"/>
    </row>
    <row r="86" spans="1:6" ht="15" customHeight="1">
      <c r="A86" s="48">
        <v>81</v>
      </c>
      <c r="B86" s="133"/>
      <c r="C86" s="134"/>
      <c r="D86" s="134"/>
      <c r="E86" s="135"/>
      <c r="F86" s="136"/>
    </row>
    <row r="87" spans="1:6" ht="15" customHeight="1">
      <c r="A87" s="48">
        <v>82</v>
      </c>
      <c r="B87" s="137"/>
      <c r="C87" s="49"/>
      <c r="D87" s="49"/>
      <c r="E87" s="50"/>
      <c r="F87" s="51"/>
    </row>
    <row r="88" spans="1:6" ht="15" customHeight="1">
      <c r="A88" s="48">
        <v>83</v>
      </c>
      <c r="B88" s="137"/>
      <c r="C88" s="49"/>
      <c r="D88" s="49"/>
      <c r="E88" s="50"/>
      <c r="F88" s="51"/>
    </row>
    <row r="89" spans="1:6" ht="15" customHeight="1" thickBot="1">
      <c r="A89" s="48">
        <v>84</v>
      </c>
      <c r="B89" s="138"/>
      <c r="C89" s="52"/>
      <c r="D89" s="52"/>
      <c r="E89" s="53"/>
      <c r="F89" s="54"/>
    </row>
    <row r="90" spans="1:6" ht="15" customHeight="1">
      <c r="A90" s="48">
        <v>85</v>
      </c>
      <c r="B90" s="133"/>
      <c r="C90" s="134"/>
      <c r="D90" s="134"/>
      <c r="E90" s="135"/>
      <c r="F90" s="136"/>
    </row>
    <row r="91" spans="1:6" ht="15" customHeight="1">
      <c r="A91" s="48">
        <v>86</v>
      </c>
      <c r="B91" s="137"/>
      <c r="C91" s="49"/>
      <c r="D91" s="49"/>
      <c r="E91" s="50"/>
      <c r="F91" s="51"/>
    </row>
    <row r="92" spans="1:6" ht="15" customHeight="1">
      <c r="A92" s="48">
        <v>87</v>
      </c>
      <c r="B92" s="137"/>
      <c r="C92" s="49"/>
      <c r="D92" s="49"/>
      <c r="E92" s="50"/>
      <c r="F92" s="51"/>
    </row>
    <row r="93" spans="1:6" ht="15" customHeight="1" thickBot="1">
      <c r="A93" s="48">
        <v>88</v>
      </c>
      <c r="B93" s="138"/>
      <c r="C93" s="52"/>
      <c r="D93" s="52"/>
      <c r="E93" s="53"/>
      <c r="F93" s="54"/>
    </row>
    <row r="94" spans="1:6" ht="15" customHeight="1">
      <c r="A94" s="48">
        <v>89</v>
      </c>
      <c r="B94" s="133"/>
      <c r="C94" s="134"/>
      <c r="D94" s="134"/>
      <c r="E94" s="135"/>
      <c r="F94" s="136"/>
    </row>
    <row r="95" spans="1:6" ht="15" customHeight="1">
      <c r="A95" s="48">
        <v>90</v>
      </c>
      <c r="B95" s="137"/>
      <c r="C95" s="49"/>
      <c r="D95" s="49"/>
      <c r="E95" s="50"/>
      <c r="F95" s="51"/>
    </row>
    <row r="96" spans="1:6" ht="15" customHeight="1">
      <c r="A96" s="48">
        <v>91</v>
      </c>
      <c r="B96" s="137"/>
      <c r="C96" s="49"/>
      <c r="D96" s="49"/>
      <c r="E96" s="50"/>
      <c r="F96" s="51"/>
    </row>
    <row r="97" spans="1:6" ht="15" customHeight="1" thickBot="1">
      <c r="A97" s="48">
        <v>92</v>
      </c>
      <c r="B97" s="138"/>
      <c r="C97" s="52"/>
      <c r="D97" s="52"/>
      <c r="E97" s="53"/>
      <c r="F97" s="54"/>
    </row>
    <row r="98" spans="1:6" ht="15" customHeight="1">
      <c r="A98" s="48">
        <v>93</v>
      </c>
      <c r="B98" s="133"/>
      <c r="C98" s="134"/>
      <c r="D98" s="134"/>
      <c r="E98" s="135"/>
      <c r="F98" s="136"/>
    </row>
    <row r="99" spans="1:6" ht="15" customHeight="1">
      <c r="A99" s="48">
        <v>94</v>
      </c>
      <c r="B99" s="137"/>
      <c r="C99" s="49"/>
      <c r="D99" s="49"/>
      <c r="E99" s="50"/>
      <c r="F99" s="51"/>
    </row>
    <row r="100" spans="1:6" ht="15" customHeight="1">
      <c r="A100" s="48">
        <v>95</v>
      </c>
      <c r="B100" s="137"/>
      <c r="C100" s="49"/>
      <c r="D100" s="49"/>
      <c r="E100" s="50"/>
      <c r="F100" s="51"/>
    </row>
    <row r="101" spans="1:6" ht="15" customHeight="1" thickBot="1">
      <c r="A101" s="48">
        <v>96</v>
      </c>
      <c r="B101" s="138"/>
      <c r="C101" s="52"/>
      <c r="D101" s="52"/>
      <c r="E101" s="53"/>
      <c r="F101" s="54"/>
    </row>
    <row r="102" spans="1:6" ht="15" customHeight="1">
      <c r="A102" s="48">
        <v>97</v>
      </c>
      <c r="B102" s="133"/>
      <c r="C102" s="134"/>
      <c r="D102" s="134"/>
      <c r="E102" s="135"/>
      <c r="F102" s="136"/>
    </row>
    <row r="103" spans="1:6" ht="15" customHeight="1">
      <c r="A103" s="48">
        <v>98</v>
      </c>
      <c r="B103" s="137"/>
      <c r="C103" s="49"/>
      <c r="D103" s="49"/>
      <c r="E103" s="50"/>
      <c r="F103" s="51"/>
    </row>
    <row r="104" spans="1:6" ht="15" customHeight="1">
      <c r="A104" s="48">
        <v>99</v>
      </c>
      <c r="B104" s="137"/>
      <c r="C104" s="49"/>
      <c r="D104" s="49"/>
      <c r="E104" s="50"/>
      <c r="F104" s="51"/>
    </row>
    <row r="105" spans="1:6" ht="15" customHeight="1" thickBot="1">
      <c r="A105" s="48">
        <v>100</v>
      </c>
      <c r="B105" s="138"/>
      <c r="C105" s="52"/>
      <c r="D105" s="52"/>
      <c r="E105" s="53"/>
      <c r="F105" s="54"/>
    </row>
    <row r="106" spans="1:6" ht="15" customHeight="1">
      <c r="A106" s="48">
        <v>101</v>
      </c>
      <c r="B106" s="133"/>
      <c r="C106" s="134"/>
      <c r="D106" s="134"/>
      <c r="E106" s="135"/>
      <c r="F106" s="136"/>
    </row>
    <row r="107" spans="1:6" ht="15" customHeight="1">
      <c r="A107" s="48">
        <v>102</v>
      </c>
      <c r="B107" s="137"/>
      <c r="C107" s="49"/>
      <c r="D107" s="49"/>
      <c r="E107" s="50"/>
      <c r="F107" s="51"/>
    </row>
    <row r="108" spans="1:6" ht="15" customHeight="1">
      <c r="A108" s="48">
        <v>103</v>
      </c>
      <c r="B108" s="137"/>
      <c r="C108" s="49"/>
      <c r="D108" s="49"/>
      <c r="E108" s="50"/>
      <c r="F108" s="51"/>
    </row>
    <row r="109" spans="1:6" ht="15" customHeight="1" thickBot="1">
      <c r="A109" s="48">
        <v>104</v>
      </c>
      <c r="B109" s="138"/>
      <c r="C109" s="52"/>
      <c r="D109" s="52"/>
      <c r="E109" s="53"/>
      <c r="F109" s="54"/>
    </row>
    <row r="110" spans="1:6" ht="15" customHeight="1">
      <c r="A110" s="48">
        <v>105</v>
      </c>
      <c r="B110" s="133"/>
      <c r="C110" s="134"/>
      <c r="D110" s="134"/>
      <c r="E110" s="135"/>
      <c r="F110" s="136"/>
    </row>
    <row r="111" spans="1:6" ht="15" customHeight="1">
      <c r="A111" s="48">
        <v>106</v>
      </c>
      <c r="B111" s="137"/>
      <c r="C111" s="49"/>
      <c r="D111" s="49"/>
      <c r="E111" s="50"/>
      <c r="F111" s="51"/>
    </row>
    <row r="112" spans="1:6" ht="15" customHeight="1">
      <c r="A112" s="48">
        <v>107</v>
      </c>
      <c r="B112" s="137"/>
      <c r="C112" s="49"/>
      <c r="D112" s="49"/>
      <c r="E112" s="50"/>
      <c r="F112" s="51"/>
    </row>
    <row r="113" spans="1:6" ht="15" customHeight="1" thickBot="1">
      <c r="A113" s="48">
        <v>108</v>
      </c>
      <c r="B113" s="138"/>
      <c r="C113" s="52"/>
      <c r="D113" s="52"/>
      <c r="E113" s="53"/>
      <c r="F113" s="54"/>
    </row>
    <row r="114" spans="1:6" ht="15" customHeight="1">
      <c r="A114" s="48">
        <v>109</v>
      </c>
      <c r="B114" s="133"/>
      <c r="C114" s="134"/>
      <c r="D114" s="134"/>
      <c r="E114" s="135"/>
      <c r="F114" s="136"/>
    </row>
    <row r="115" spans="1:6" ht="15" customHeight="1">
      <c r="A115" s="48">
        <v>110</v>
      </c>
      <c r="B115" s="137"/>
      <c r="C115" s="49"/>
      <c r="D115" s="49"/>
      <c r="E115" s="50"/>
      <c r="F115" s="51"/>
    </row>
    <row r="116" spans="1:6" ht="15" customHeight="1">
      <c r="A116" s="48">
        <v>111</v>
      </c>
      <c r="B116" s="137"/>
      <c r="C116" s="49"/>
      <c r="D116" s="49"/>
      <c r="E116" s="50"/>
      <c r="F116" s="51"/>
    </row>
    <row r="117" spans="1:6" ht="15" customHeight="1" thickBot="1">
      <c r="A117" s="48">
        <v>112</v>
      </c>
      <c r="B117" s="138"/>
      <c r="C117" s="52"/>
      <c r="D117" s="52"/>
      <c r="E117" s="53"/>
      <c r="F117" s="54"/>
    </row>
    <row r="118" spans="1:6" ht="15" customHeight="1">
      <c r="A118" s="48">
        <v>113</v>
      </c>
      <c r="B118" s="133"/>
      <c r="C118" s="134"/>
      <c r="D118" s="134"/>
      <c r="E118" s="135"/>
      <c r="F118" s="136"/>
    </row>
    <row r="119" spans="1:6" ht="15" customHeight="1">
      <c r="A119" s="48">
        <v>114</v>
      </c>
      <c r="B119" s="137"/>
      <c r="C119" s="49"/>
      <c r="D119" s="49"/>
      <c r="E119" s="50"/>
      <c r="F119" s="51"/>
    </row>
    <row r="120" spans="1:6" ht="15" customHeight="1">
      <c r="A120" s="48">
        <v>115</v>
      </c>
      <c r="B120" s="137"/>
      <c r="C120" s="49"/>
      <c r="D120" s="49"/>
      <c r="E120" s="50"/>
      <c r="F120" s="51"/>
    </row>
    <row r="121" spans="1:6" ht="15" customHeight="1" thickBot="1">
      <c r="A121" s="48">
        <v>116</v>
      </c>
      <c r="B121" s="138"/>
      <c r="C121" s="52"/>
      <c r="D121" s="52"/>
      <c r="E121" s="53"/>
      <c r="F121" s="54"/>
    </row>
    <row r="122" spans="1:6" ht="15" customHeight="1">
      <c r="A122" s="48">
        <v>117</v>
      </c>
      <c r="B122" s="133"/>
      <c r="C122" s="134"/>
      <c r="D122" s="134"/>
      <c r="E122" s="135"/>
      <c r="F122" s="136"/>
    </row>
    <row r="123" spans="1:6" ht="15" customHeight="1">
      <c r="A123" s="48">
        <v>118</v>
      </c>
      <c r="B123" s="137"/>
      <c r="C123" s="49"/>
      <c r="D123" s="49"/>
      <c r="E123" s="50"/>
      <c r="F123" s="51"/>
    </row>
    <row r="124" spans="1:6" ht="15" customHeight="1">
      <c r="A124" s="48">
        <v>119</v>
      </c>
      <c r="B124" s="137"/>
      <c r="C124" s="49"/>
      <c r="D124" s="49"/>
      <c r="E124" s="50"/>
      <c r="F124" s="51"/>
    </row>
    <row r="125" spans="1:6" ht="15" customHeight="1" thickBot="1">
      <c r="A125" s="48">
        <v>120</v>
      </c>
      <c r="B125" s="138"/>
      <c r="C125" s="52"/>
      <c r="D125" s="52"/>
      <c r="E125" s="53"/>
      <c r="F125" s="54"/>
    </row>
    <row r="126" spans="1:6" ht="15" customHeight="1">
      <c r="A126" s="48">
        <v>121</v>
      </c>
      <c r="B126" s="133"/>
      <c r="C126" s="134"/>
      <c r="D126" s="134"/>
      <c r="E126" s="135"/>
      <c r="F126" s="136"/>
    </row>
    <row r="127" spans="1:6" ht="15" customHeight="1">
      <c r="A127" s="48">
        <v>122</v>
      </c>
      <c r="B127" s="137"/>
      <c r="C127" s="49"/>
      <c r="D127" s="49"/>
      <c r="E127" s="50"/>
      <c r="F127" s="51"/>
    </row>
    <row r="128" spans="1:6" ht="15" customHeight="1">
      <c r="A128" s="48">
        <v>123</v>
      </c>
      <c r="B128" s="137"/>
      <c r="C128" s="49"/>
      <c r="D128" s="49"/>
      <c r="E128" s="50"/>
      <c r="F128" s="51"/>
    </row>
    <row r="129" spans="1:6" ht="15" customHeight="1" thickBot="1">
      <c r="A129" s="48">
        <v>124</v>
      </c>
      <c r="B129" s="138"/>
      <c r="C129" s="52"/>
      <c r="D129" s="52"/>
      <c r="E129" s="53"/>
      <c r="F129" s="54"/>
    </row>
    <row r="130" spans="1:6" ht="15" customHeight="1">
      <c r="A130" s="48">
        <v>125</v>
      </c>
      <c r="B130" s="133"/>
      <c r="C130" s="134"/>
      <c r="D130" s="134"/>
      <c r="E130" s="135"/>
      <c r="F130" s="136"/>
    </row>
    <row r="131" spans="1:6" ht="15" customHeight="1">
      <c r="A131" s="48">
        <v>126</v>
      </c>
      <c r="B131" s="137"/>
      <c r="C131" s="49"/>
      <c r="D131" s="49"/>
      <c r="E131" s="50"/>
      <c r="F131" s="51"/>
    </row>
    <row r="132" spans="1:6" ht="15" customHeight="1">
      <c r="A132" s="48">
        <v>127</v>
      </c>
      <c r="B132" s="137"/>
      <c r="C132" s="49"/>
      <c r="D132" s="49"/>
      <c r="E132" s="50"/>
      <c r="F132" s="51"/>
    </row>
    <row r="133" spans="1:6" ht="15" customHeight="1" thickBot="1">
      <c r="A133" s="48">
        <v>128</v>
      </c>
      <c r="B133" s="138"/>
      <c r="C133" s="52"/>
      <c r="D133" s="52"/>
      <c r="E133" s="53"/>
      <c r="F133" s="54"/>
    </row>
    <row r="134" spans="1:6" ht="15" customHeight="1">
      <c r="A134" s="48">
        <v>129</v>
      </c>
      <c r="B134" s="133"/>
      <c r="C134" s="134"/>
      <c r="D134" s="134"/>
      <c r="E134" s="135"/>
      <c r="F134" s="136"/>
    </row>
    <row r="135" spans="1:6" ht="15" customHeight="1">
      <c r="A135" s="48">
        <v>130</v>
      </c>
      <c r="B135" s="137"/>
      <c r="C135" s="49"/>
      <c r="D135" s="49"/>
      <c r="E135" s="50"/>
      <c r="F135" s="51"/>
    </row>
    <row r="136" spans="1:6" ht="15" customHeight="1">
      <c r="A136" s="48">
        <v>131</v>
      </c>
      <c r="B136" s="137"/>
      <c r="C136" s="49"/>
      <c r="D136" s="49"/>
      <c r="E136" s="50"/>
      <c r="F136" s="51"/>
    </row>
    <row r="137" spans="1:6" ht="15" customHeight="1" thickBot="1">
      <c r="A137" s="48">
        <v>132</v>
      </c>
      <c r="B137" s="138"/>
      <c r="C137" s="52"/>
      <c r="D137" s="52"/>
      <c r="E137" s="53"/>
      <c r="F137" s="54"/>
    </row>
    <row r="138" spans="1:6" ht="15" customHeight="1">
      <c r="A138" s="48">
        <v>133</v>
      </c>
      <c r="B138" s="133"/>
      <c r="C138" s="134"/>
      <c r="D138" s="134"/>
      <c r="E138" s="135"/>
      <c r="F138" s="136"/>
    </row>
    <row r="139" spans="1:6" ht="15" customHeight="1">
      <c r="A139" s="48">
        <v>134</v>
      </c>
      <c r="B139" s="137"/>
      <c r="C139" s="49"/>
      <c r="D139" s="49"/>
      <c r="E139" s="50"/>
      <c r="F139" s="51"/>
    </row>
    <row r="140" spans="1:6" ht="15" customHeight="1">
      <c r="A140" s="48">
        <v>135</v>
      </c>
      <c r="B140" s="137"/>
      <c r="C140" s="49"/>
      <c r="D140" s="49"/>
      <c r="E140" s="50"/>
      <c r="F140" s="51"/>
    </row>
    <row r="141" spans="1:6" ht="15" customHeight="1" thickBot="1">
      <c r="A141" s="48">
        <v>136</v>
      </c>
      <c r="B141" s="138"/>
      <c r="C141" s="52"/>
      <c r="D141" s="52"/>
      <c r="E141" s="53"/>
      <c r="F141" s="54"/>
    </row>
    <row r="142" spans="1:6" ht="15" customHeight="1">
      <c r="A142" s="48">
        <v>137</v>
      </c>
      <c r="B142" s="133"/>
      <c r="C142" s="134"/>
      <c r="D142" s="134"/>
      <c r="E142" s="135"/>
      <c r="F142" s="136"/>
    </row>
    <row r="143" spans="1:6" ht="15" customHeight="1">
      <c r="A143" s="48">
        <v>138</v>
      </c>
      <c r="B143" s="137"/>
      <c r="C143" s="49"/>
      <c r="D143" s="49"/>
      <c r="E143" s="50"/>
      <c r="F143" s="51"/>
    </row>
    <row r="144" spans="1:6" ht="15" customHeight="1">
      <c r="A144" s="48">
        <v>139</v>
      </c>
      <c r="B144" s="137"/>
      <c r="C144" s="49"/>
      <c r="D144" s="49"/>
      <c r="E144" s="50"/>
      <c r="F144" s="51"/>
    </row>
    <row r="145" spans="1:6" ht="15" customHeight="1" thickBot="1">
      <c r="A145" s="48">
        <v>140</v>
      </c>
      <c r="B145" s="138"/>
      <c r="C145" s="52"/>
      <c r="D145" s="52"/>
      <c r="E145" s="53"/>
      <c r="F145" s="54"/>
    </row>
    <row r="146" spans="1:6" ht="15" customHeight="1">
      <c r="A146" s="48">
        <v>141</v>
      </c>
      <c r="B146" s="133"/>
      <c r="C146" s="134"/>
      <c r="D146" s="134"/>
      <c r="E146" s="135"/>
      <c r="F146" s="136"/>
    </row>
    <row r="147" spans="1:6" ht="15" customHeight="1">
      <c r="A147" s="48">
        <v>142</v>
      </c>
      <c r="B147" s="137"/>
      <c r="C147" s="49"/>
      <c r="D147" s="49"/>
      <c r="E147" s="50"/>
      <c r="F147" s="51"/>
    </row>
    <row r="148" spans="1:6" ht="15" customHeight="1">
      <c r="A148" s="48">
        <v>143</v>
      </c>
      <c r="B148" s="137"/>
      <c r="C148" s="49"/>
      <c r="D148" s="49"/>
      <c r="E148" s="50"/>
      <c r="F148" s="51"/>
    </row>
    <row r="149" spans="1:6" ht="15" customHeight="1" thickBot="1">
      <c r="A149" s="48">
        <v>144</v>
      </c>
      <c r="B149" s="138"/>
      <c r="C149" s="52"/>
      <c r="D149" s="52"/>
      <c r="E149" s="53"/>
      <c r="F149" s="54"/>
    </row>
    <row r="150" spans="1:6" ht="15" customHeight="1">
      <c r="A150" s="48">
        <v>145</v>
      </c>
      <c r="B150" s="133"/>
      <c r="C150" s="134"/>
      <c r="D150" s="134"/>
      <c r="E150" s="135"/>
      <c r="F150" s="136"/>
    </row>
    <row r="151" spans="1:6" ht="15" customHeight="1">
      <c r="A151" s="48">
        <v>146</v>
      </c>
      <c r="B151" s="137"/>
      <c r="C151" s="49"/>
      <c r="D151" s="49"/>
      <c r="E151" s="50"/>
      <c r="F151" s="51"/>
    </row>
    <row r="152" spans="1:6" ht="15" customHeight="1">
      <c r="A152" s="48">
        <v>147</v>
      </c>
      <c r="B152" s="137"/>
      <c r="C152" s="49"/>
      <c r="D152" s="49"/>
      <c r="E152" s="50"/>
      <c r="F152" s="51"/>
    </row>
    <row r="153" spans="1:6" ht="15" customHeight="1" thickBot="1">
      <c r="A153" s="48">
        <v>148</v>
      </c>
      <c r="B153" s="138"/>
      <c r="C153" s="52"/>
      <c r="D153" s="52"/>
      <c r="E153" s="53"/>
      <c r="F153" s="54"/>
    </row>
    <row r="154" spans="1:6" ht="15" customHeight="1">
      <c r="A154" s="48">
        <v>149</v>
      </c>
      <c r="B154" s="133"/>
      <c r="C154" s="134"/>
      <c r="D154" s="134"/>
      <c r="E154" s="135"/>
      <c r="F154" s="136"/>
    </row>
    <row r="155" spans="1:6" ht="15" customHeight="1">
      <c r="A155" s="48">
        <v>150</v>
      </c>
      <c r="B155" s="137"/>
      <c r="C155" s="49"/>
      <c r="D155" s="49"/>
      <c r="E155" s="50"/>
      <c r="F155" s="51"/>
    </row>
    <row r="156" spans="1:6" ht="15" customHeight="1">
      <c r="A156" s="48">
        <v>151</v>
      </c>
      <c r="B156" s="137"/>
      <c r="C156" s="49"/>
      <c r="D156" s="49"/>
      <c r="E156" s="50"/>
      <c r="F156" s="51"/>
    </row>
    <row r="157" spans="1:6" ht="15" customHeight="1" thickBot="1">
      <c r="A157" s="48">
        <v>152</v>
      </c>
      <c r="B157" s="138"/>
      <c r="C157" s="52"/>
      <c r="D157" s="52"/>
      <c r="E157" s="53"/>
      <c r="F157" s="54"/>
    </row>
    <row r="158" spans="1:6" ht="15" customHeight="1">
      <c r="A158" s="48">
        <v>153</v>
      </c>
      <c r="B158" s="133"/>
      <c r="C158" s="134"/>
      <c r="D158" s="134"/>
      <c r="E158" s="135"/>
      <c r="F158" s="136"/>
    </row>
    <row r="159" spans="1:6" ht="15" customHeight="1">
      <c r="A159" s="48">
        <v>154</v>
      </c>
      <c r="B159" s="137"/>
      <c r="C159" s="49"/>
      <c r="D159" s="49"/>
      <c r="E159" s="50"/>
      <c r="F159" s="51"/>
    </row>
    <row r="160" spans="1:6" ht="15" customHeight="1">
      <c r="A160" s="48">
        <v>155</v>
      </c>
      <c r="B160" s="137"/>
      <c r="C160" s="49"/>
      <c r="D160" s="49"/>
      <c r="E160" s="50"/>
      <c r="F160" s="51"/>
    </row>
    <row r="161" spans="1:6" ht="15" customHeight="1" thickBot="1">
      <c r="A161" s="48">
        <v>156</v>
      </c>
      <c r="B161" s="138"/>
      <c r="C161" s="52"/>
      <c r="D161" s="52"/>
      <c r="E161" s="53"/>
      <c r="F161" s="54"/>
    </row>
    <row r="162" spans="1:6" ht="15" customHeight="1">
      <c r="A162" s="48">
        <v>157</v>
      </c>
      <c r="B162" s="133"/>
      <c r="C162" s="134"/>
      <c r="D162" s="134"/>
      <c r="E162" s="135"/>
      <c r="F162" s="136"/>
    </row>
    <row r="163" spans="1:6" ht="15" customHeight="1">
      <c r="A163" s="48">
        <v>158</v>
      </c>
      <c r="B163" s="137"/>
      <c r="C163" s="49"/>
      <c r="D163" s="49"/>
      <c r="E163" s="50"/>
      <c r="F163" s="51"/>
    </row>
    <row r="164" spans="1:6" ht="15" customHeight="1">
      <c r="A164" s="48">
        <v>159</v>
      </c>
      <c r="B164" s="137"/>
      <c r="C164" s="49"/>
      <c r="D164" s="49"/>
      <c r="E164" s="50"/>
      <c r="F164" s="51"/>
    </row>
    <row r="165" spans="1:6" ht="15" customHeight="1" thickBot="1">
      <c r="A165" s="48">
        <v>160</v>
      </c>
      <c r="B165" s="138"/>
      <c r="C165" s="52"/>
      <c r="D165" s="52"/>
      <c r="E165" s="53"/>
      <c r="F165" s="54"/>
    </row>
    <row r="166" spans="1:6" ht="15" customHeight="1">
      <c r="A166" s="48">
        <v>161</v>
      </c>
      <c r="B166" s="133"/>
      <c r="C166" s="134"/>
      <c r="D166" s="134"/>
      <c r="E166" s="135"/>
      <c r="F166" s="136"/>
    </row>
    <row r="167" spans="1:6" ht="15" customHeight="1">
      <c r="A167" s="48">
        <v>162</v>
      </c>
      <c r="B167" s="137"/>
      <c r="C167" s="49"/>
      <c r="D167" s="49"/>
      <c r="E167" s="50"/>
      <c r="F167" s="51"/>
    </row>
    <row r="168" spans="1:6" ht="15" customHeight="1">
      <c r="A168" s="48">
        <v>163</v>
      </c>
      <c r="B168" s="137"/>
      <c r="C168" s="49"/>
      <c r="D168" s="49"/>
      <c r="E168" s="50"/>
      <c r="F168" s="51"/>
    </row>
    <row r="169" spans="1:6" ht="15" customHeight="1" thickBot="1">
      <c r="A169" s="48">
        <v>164</v>
      </c>
      <c r="B169" s="138"/>
      <c r="C169" s="52"/>
      <c r="D169" s="52"/>
      <c r="E169" s="53"/>
      <c r="F169" s="54"/>
    </row>
    <row r="170" spans="1:6" ht="15" customHeight="1">
      <c r="A170" s="48">
        <v>165</v>
      </c>
      <c r="B170" s="133"/>
      <c r="C170" s="134"/>
      <c r="D170" s="134"/>
      <c r="E170" s="135"/>
      <c r="F170" s="136"/>
    </row>
    <row r="171" spans="1:6" ht="15" customHeight="1">
      <c r="A171" s="48">
        <v>166</v>
      </c>
      <c r="B171" s="137"/>
      <c r="C171" s="49"/>
      <c r="D171" s="49"/>
      <c r="E171" s="50"/>
      <c r="F171" s="51"/>
    </row>
    <row r="172" spans="1:6" ht="15" customHeight="1">
      <c r="A172" s="48">
        <v>167</v>
      </c>
      <c r="B172" s="137"/>
      <c r="C172" s="49"/>
      <c r="D172" s="49"/>
      <c r="E172" s="50"/>
      <c r="F172" s="51"/>
    </row>
    <row r="173" spans="1:6" ht="15" customHeight="1" thickBot="1">
      <c r="A173" s="48">
        <v>168</v>
      </c>
      <c r="B173" s="138"/>
      <c r="C173" s="52"/>
      <c r="D173" s="52"/>
      <c r="E173" s="53"/>
      <c r="F173" s="54"/>
    </row>
    <row r="174" spans="1:6" ht="15" customHeight="1">
      <c r="A174" s="48">
        <v>169</v>
      </c>
      <c r="B174" s="133"/>
      <c r="C174" s="134"/>
      <c r="D174" s="134"/>
      <c r="E174" s="135"/>
      <c r="F174" s="136"/>
    </row>
    <row r="175" spans="1:6" ht="15" customHeight="1">
      <c r="A175" s="48">
        <v>170</v>
      </c>
      <c r="B175" s="137"/>
      <c r="C175" s="49"/>
      <c r="D175" s="49"/>
      <c r="E175" s="50"/>
      <c r="F175" s="51"/>
    </row>
    <row r="176" spans="1:6" ht="15" customHeight="1">
      <c r="A176" s="48">
        <v>171</v>
      </c>
      <c r="B176" s="137"/>
      <c r="C176" s="49"/>
      <c r="D176" s="49"/>
      <c r="E176" s="50"/>
      <c r="F176" s="51"/>
    </row>
    <row r="177" spans="1:6" ht="15" customHeight="1" thickBot="1">
      <c r="A177" s="48">
        <v>172</v>
      </c>
      <c r="B177" s="138"/>
      <c r="C177" s="52"/>
      <c r="D177" s="52"/>
      <c r="E177" s="53"/>
      <c r="F177" s="54"/>
    </row>
    <row r="178" spans="1:6" ht="15" customHeight="1">
      <c r="A178" s="48">
        <v>173</v>
      </c>
      <c r="B178" s="133"/>
      <c r="C178" s="134"/>
      <c r="D178" s="134"/>
      <c r="E178" s="135"/>
      <c r="F178" s="136"/>
    </row>
    <row r="179" spans="1:6" ht="15" customHeight="1">
      <c r="A179" s="48">
        <v>174</v>
      </c>
      <c r="B179" s="137"/>
      <c r="C179" s="49"/>
      <c r="D179" s="49"/>
      <c r="E179" s="50"/>
      <c r="F179" s="51"/>
    </row>
    <row r="180" spans="1:6" ht="15" customHeight="1">
      <c r="A180" s="48">
        <v>175</v>
      </c>
      <c r="B180" s="137"/>
      <c r="C180" s="49"/>
      <c r="D180" s="49"/>
      <c r="E180" s="50"/>
      <c r="F180" s="51"/>
    </row>
    <row r="181" spans="1:6" ht="15" customHeight="1" thickBot="1">
      <c r="A181" s="48">
        <v>176</v>
      </c>
      <c r="B181" s="138"/>
      <c r="C181" s="52"/>
      <c r="D181" s="52"/>
      <c r="E181" s="53"/>
      <c r="F181" s="54"/>
    </row>
    <row r="182" spans="1:6" ht="15" customHeight="1">
      <c r="A182" s="48">
        <v>177</v>
      </c>
      <c r="B182" s="133"/>
      <c r="C182" s="134"/>
      <c r="D182" s="134"/>
      <c r="E182" s="135"/>
      <c r="F182" s="136"/>
    </row>
    <row r="183" spans="1:6" ht="15" customHeight="1">
      <c r="A183" s="48">
        <v>178</v>
      </c>
      <c r="B183" s="137"/>
      <c r="C183" s="49"/>
      <c r="D183" s="49"/>
      <c r="E183" s="50"/>
      <c r="F183" s="51"/>
    </row>
    <row r="184" spans="1:6" ht="15" customHeight="1">
      <c r="A184" s="48">
        <v>179</v>
      </c>
      <c r="B184" s="137"/>
      <c r="C184" s="49"/>
      <c r="D184" s="49"/>
      <c r="E184" s="50"/>
      <c r="F184" s="51"/>
    </row>
    <row r="185" spans="1:6" ht="15" customHeight="1" thickBot="1">
      <c r="A185" s="48">
        <v>180</v>
      </c>
      <c r="B185" s="138"/>
      <c r="C185" s="52"/>
      <c r="D185" s="52"/>
      <c r="E185" s="53"/>
      <c r="F185" s="54"/>
    </row>
    <row r="186" spans="1:6" ht="15" customHeight="1">
      <c r="A186" s="48">
        <v>181</v>
      </c>
      <c r="B186" s="133"/>
      <c r="C186" s="134"/>
      <c r="D186" s="134"/>
      <c r="E186" s="135"/>
      <c r="F186" s="136"/>
    </row>
    <row r="187" spans="1:6" ht="15" customHeight="1">
      <c r="A187" s="48">
        <v>182</v>
      </c>
      <c r="B187" s="137"/>
      <c r="C187" s="49"/>
      <c r="D187" s="49"/>
      <c r="E187" s="50"/>
      <c r="F187" s="51"/>
    </row>
    <row r="188" spans="1:6" ht="15" customHeight="1">
      <c r="A188" s="48">
        <v>183</v>
      </c>
      <c r="B188" s="137"/>
      <c r="C188" s="49"/>
      <c r="D188" s="49"/>
      <c r="E188" s="50"/>
      <c r="F188" s="51"/>
    </row>
    <row r="189" spans="1:6" ht="15" customHeight="1" thickBot="1">
      <c r="A189" s="48">
        <v>184</v>
      </c>
      <c r="B189" s="138"/>
      <c r="C189" s="52"/>
      <c r="D189" s="52"/>
      <c r="E189" s="53"/>
      <c r="F189" s="54"/>
    </row>
    <row r="190" spans="1:6" ht="15" customHeight="1">
      <c r="A190" s="48">
        <v>185</v>
      </c>
      <c r="B190" s="133"/>
      <c r="C190" s="134"/>
      <c r="D190" s="134"/>
      <c r="E190" s="135"/>
      <c r="F190" s="136"/>
    </row>
    <row r="191" spans="1:6" ht="15" customHeight="1">
      <c r="A191" s="48">
        <v>186</v>
      </c>
      <c r="B191" s="137"/>
      <c r="C191" s="49"/>
      <c r="D191" s="49"/>
      <c r="E191" s="50"/>
      <c r="F191" s="51"/>
    </row>
    <row r="192" spans="1:6" ht="15" customHeight="1">
      <c r="A192" s="48">
        <v>187</v>
      </c>
      <c r="B192" s="137"/>
      <c r="C192" s="49"/>
      <c r="D192" s="49"/>
      <c r="E192" s="50"/>
      <c r="F192" s="51"/>
    </row>
    <row r="193" spans="1:6" ht="15" customHeight="1" thickBot="1">
      <c r="A193" s="48">
        <v>188</v>
      </c>
      <c r="B193" s="138"/>
      <c r="C193" s="52"/>
      <c r="D193" s="52"/>
      <c r="E193" s="53"/>
      <c r="F193" s="54"/>
    </row>
    <row r="194" spans="1:6" ht="15" customHeight="1">
      <c r="A194" s="48">
        <v>189</v>
      </c>
      <c r="B194" s="133"/>
      <c r="C194" s="134"/>
      <c r="D194" s="134"/>
      <c r="E194" s="135"/>
      <c r="F194" s="136"/>
    </row>
    <row r="195" spans="1:6" ht="15" customHeight="1">
      <c r="A195" s="48">
        <v>190</v>
      </c>
      <c r="B195" s="137"/>
      <c r="C195" s="49"/>
      <c r="D195" s="49"/>
      <c r="E195" s="50"/>
      <c r="F195" s="51"/>
    </row>
    <row r="196" spans="1:6" ht="15" customHeight="1">
      <c r="A196" s="48">
        <v>191</v>
      </c>
      <c r="B196" s="137"/>
      <c r="C196" s="49"/>
      <c r="D196" s="49"/>
      <c r="E196" s="50"/>
      <c r="F196" s="51"/>
    </row>
    <row r="197" spans="1:6" ht="15" customHeight="1" thickBot="1">
      <c r="A197" s="48">
        <v>192</v>
      </c>
      <c r="B197" s="138"/>
      <c r="C197" s="52"/>
      <c r="D197" s="52"/>
      <c r="E197" s="53"/>
      <c r="F197" s="54"/>
    </row>
    <row r="198" spans="1:6" ht="15" customHeight="1">
      <c r="A198" s="48">
        <v>193</v>
      </c>
      <c r="B198" s="133"/>
      <c r="C198" s="134"/>
      <c r="D198" s="134"/>
      <c r="E198" s="135"/>
      <c r="F198" s="136"/>
    </row>
    <row r="199" spans="1:6" ht="15" customHeight="1">
      <c r="A199" s="48">
        <v>194</v>
      </c>
      <c r="B199" s="137"/>
      <c r="C199" s="49"/>
      <c r="D199" s="49"/>
      <c r="E199" s="50"/>
      <c r="F199" s="51"/>
    </row>
    <row r="200" spans="1:6" ht="15" customHeight="1">
      <c r="A200" s="48">
        <v>195</v>
      </c>
      <c r="B200" s="137"/>
      <c r="C200" s="49"/>
      <c r="D200" s="49"/>
      <c r="E200" s="50"/>
      <c r="F200" s="51"/>
    </row>
    <row r="201" spans="1:6" ht="15" customHeight="1" thickBot="1">
      <c r="A201" s="48">
        <v>196</v>
      </c>
      <c r="B201" s="138"/>
      <c r="C201" s="52"/>
      <c r="D201" s="52"/>
      <c r="E201" s="53"/>
      <c r="F201" s="54"/>
    </row>
    <row r="202" spans="1:6" ht="15" customHeight="1">
      <c r="A202" s="48">
        <v>197</v>
      </c>
      <c r="B202" s="133"/>
      <c r="C202" s="134"/>
      <c r="D202" s="134"/>
      <c r="E202" s="135"/>
      <c r="F202" s="136"/>
    </row>
    <row r="203" spans="1:6" ht="15" customHeight="1">
      <c r="A203" s="48">
        <v>198</v>
      </c>
      <c r="B203" s="137"/>
      <c r="C203" s="49"/>
      <c r="D203" s="49"/>
      <c r="E203" s="50"/>
      <c r="F203" s="51"/>
    </row>
    <row r="204" spans="1:6" ht="15" customHeight="1">
      <c r="A204" s="48">
        <v>199</v>
      </c>
      <c r="B204" s="137"/>
      <c r="C204" s="49"/>
      <c r="D204" s="49"/>
      <c r="E204" s="50"/>
      <c r="F204" s="51"/>
    </row>
    <row r="205" spans="1:6" ht="15" customHeight="1" thickBot="1">
      <c r="A205" s="48">
        <v>200</v>
      </c>
      <c r="B205" s="138"/>
      <c r="C205" s="52"/>
      <c r="D205" s="52"/>
      <c r="E205" s="53"/>
      <c r="F205" s="54"/>
    </row>
    <row r="206" spans="1:6" ht="15" customHeight="1">
      <c r="A206" s="48">
        <v>201</v>
      </c>
      <c r="B206" s="133"/>
      <c r="C206" s="134"/>
      <c r="D206" s="134"/>
      <c r="E206" s="135"/>
      <c r="F206" s="136"/>
    </row>
    <row r="207" spans="1:6" ht="15" customHeight="1">
      <c r="A207" s="48">
        <v>202</v>
      </c>
      <c r="B207" s="137"/>
      <c r="C207" s="49"/>
      <c r="D207" s="49"/>
      <c r="E207" s="50"/>
      <c r="F207" s="51"/>
    </row>
    <row r="208" spans="1:6" ht="15" customHeight="1">
      <c r="A208" s="48">
        <v>203</v>
      </c>
      <c r="B208" s="137"/>
      <c r="C208" s="49"/>
      <c r="D208" s="49"/>
      <c r="E208" s="50"/>
      <c r="F208" s="51"/>
    </row>
    <row r="209" spans="1:6" ht="15" customHeight="1" thickBot="1">
      <c r="A209" s="48">
        <v>204</v>
      </c>
      <c r="B209" s="138"/>
      <c r="C209" s="52"/>
      <c r="D209" s="52"/>
      <c r="E209" s="53"/>
      <c r="F209" s="54"/>
    </row>
    <row r="210" spans="1:6" ht="15" customHeight="1">
      <c r="A210" s="48">
        <v>205</v>
      </c>
      <c r="B210" s="133"/>
      <c r="C210" s="134"/>
      <c r="D210" s="134"/>
      <c r="E210" s="135"/>
      <c r="F210" s="136"/>
    </row>
    <row r="211" spans="1:6" ht="15" customHeight="1">
      <c r="A211" s="48">
        <v>206</v>
      </c>
      <c r="B211" s="137"/>
      <c r="C211" s="49"/>
      <c r="D211" s="49"/>
      <c r="E211" s="50"/>
      <c r="F211" s="51"/>
    </row>
    <row r="212" spans="1:6" ht="15" customHeight="1">
      <c r="A212" s="48">
        <v>207</v>
      </c>
      <c r="B212" s="137"/>
      <c r="C212" s="49"/>
      <c r="D212" s="49"/>
      <c r="E212" s="50"/>
      <c r="F212" s="51"/>
    </row>
    <row r="213" spans="1:6" ht="15" customHeight="1" thickBot="1">
      <c r="A213" s="48">
        <v>208</v>
      </c>
      <c r="B213" s="138"/>
      <c r="C213" s="52"/>
      <c r="D213" s="52"/>
      <c r="E213" s="53"/>
      <c r="F213" s="54"/>
    </row>
    <row r="214" spans="1:6" ht="15" customHeight="1">
      <c r="A214" s="48">
        <v>209</v>
      </c>
      <c r="B214" s="133"/>
      <c r="C214" s="134"/>
      <c r="D214" s="134"/>
      <c r="E214" s="135"/>
      <c r="F214" s="136"/>
    </row>
    <row r="215" spans="1:6" ht="15" customHeight="1">
      <c r="A215" s="48">
        <v>210</v>
      </c>
      <c r="B215" s="137"/>
      <c r="C215" s="49"/>
      <c r="D215" s="49"/>
      <c r="E215" s="50"/>
      <c r="F215" s="51"/>
    </row>
    <row r="216" spans="1:6" ht="15" customHeight="1">
      <c r="A216" s="48">
        <v>211</v>
      </c>
      <c r="B216" s="137"/>
      <c r="C216" s="49"/>
      <c r="D216" s="49"/>
      <c r="E216" s="50"/>
      <c r="F216" s="51"/>
    </row>
    <row r="217" spans="1:6" ht="15" customHeight="1" thickBot="1">
      <c r="A217" s="48">
        <v>212</v>
      </c>
      <c r="B217" s="138"/>
      <c r="C217" s="52"/>
      <c r="D217" s="52"/>
      <c r="E217" s="53"/>
      <c r="F217" s="54"/>
    </row>
    <row r="218" spans="1:6" ht="15" customHeight="1">
      <c r="A218" s="48">
        <v>213</v>
      </c>
      <c r="B218" s="133"/>
      <c r="C218" s="134"/>
      <c r="D218" s="134"/>
      <c r="E218" s="135"/>
      <c r="F218" s="136"/>
    </row>
    <row r="219" spans="1:6" ht="15" customHeight="1">
      <c r="A219" s="48">
        <v>214</v>
      </c>
      <c r="B219" s="137"/>
      <c r="C219" s="49"/>
      <c r="D219" s="49"/>
      <c r="E219" s="50"/>
      <c r="F219" s="51"/>
    </row>
    <row r="220" spans="1:6" ht="15" customHeight="1">
      <c r="A220" s="48">
        <v>215</v>
      </c>
      <c r="B220" s="137"/>
      <c r="C220" s="49"/>
      <c r="D220" s="49"/>
      <c r="E220" s="50"/>
      <c r="F220" s="51"/>
    </row>
    <row r="221" spans="1:6" ht="15" customHeight="1" thickBot="1">
      <c r="A221" s="48">
        <v>216</v>
      </c>
      <c r="B221" s="138"/>
      <c r="C221" s="52"/>
      <c r="D221" s="52"/>
      <c r="E221" s="53"/>
      <c r="F221" s="54"/>
    </row>
    <row r="222" spans="1:6" ht="15" customHeight="1">
      <c r="A222" s="48">
        <v>217</v>
      </c>
      <c r="B222" s="133"/>
      <c r="C222" s="134"/>
      <c r="D222" s="134"/>
      <c r="E222" s="135"/>
      <c r="F222" s="136"/>
    </row>
    <row r="223" spans="1:6" ht="15" customHeight="1">
      <c r="A223" s="48">
        <v>218</v>
      </c>
      <c r="B223" s="137"/>
      <c r="C223" s="49"/>
      <c r="D223" s="49"/>
      <c r="E223" s="50"/>
      <c r="F223" s="51"/>
    </row>
    <row r="224" spans="1:6" ht="15" customHeight="1">
      <c r="A224" s="48">
        <v>219</v>
      </c>
      <c r="B224" s="137"/>
      <c r="C224" s="49"/>
      <c r="D224" s="49"/>
      <c r="E224" s="50"/>
      <c r="F224" s="51"/>
    </row>
    <row r="225" spans="1:6" ht="15" customHeight="1" thickBot="1">
      <c r="A225" s="48">
        <v>220</v>
      </c>
      <c r="B225" s="138"/>
      <c r="C225" s="52"/>
      <c r="D225" s="52"/>
      <c r="E225" s="53"/>
      <c r="F225" s="54"/>
    </row>
    <row r="226" spans="1:6" ht="15" customHeight="1">
      <c r="A226" s="48">
        <v>221</v>
      </c>
      <c r="B226" s="133"/>
      <c r="C226" s="134"/>
      <c r="D226" s="134"/>
      <c r="E226" s="135"/>
      <c r="F226" s="136"/>
    </row>
    <row r="227" spans="1:6" ht="15" customHeight="1">
      <c r="A227" s="48">
        <v>222</v>
      </c>
      <c r="B227" s="137"/>
      <c r="C227" s="49"/>
      <c r="D227" s="49"/>
      <c r="E227" s="50"/>
      <c r="F227" s="51"/>
    </row>
    <row r="228" spans="1:6" ht="15" customHeight="1">
      <c r="A228" s="48">
        <v>223</v>
      </c>
      <c r="B228" s="137"/>
      <c r="C228" s="49"/>
      <c r="D228" s="49"/>
      <c r="E228" s="50"/>
      <c r="F228" s="51"/>
    </row>
    <row r="229" spans="1:6" ht="15" customHeight="1" thickBot="1">
      <c r="A229" s="48">
        <v>224</v>
      </c>
      <c r="B229" s="138"/>
      <c r="C229" s="52"/>
      <c r="D229" s="52"/>
      <c r="E229" s="53"/>
      <c r="F229" s="54"/>
    </row>
    <row r="230" spans="1:6" ht="15" customHeight="1">
      <c r="A230" s="48">
        <v>225</v>
      </c>
      <c r="B230" s="133"/>
      <c r="C230" s="134"/>
      <c r="D230" s="134"/>
      <c r="E230" s="135"/>
      <c r="F230" s="136"/>
    </row>
    <row r="231" spans="1:6" ht="15" customHeight="1">
      <c r="A231" s="48">
        <v>226</v>
      </c>
      <c r="B231" s="137"/>
      <c r="C231" s="49"/>
      <c r="D231" s="49"/>
      <c r="E231" s="50"/>
      <c r="F231" s="51"/>
    </row>
    <row r="232" spans="1:6" ht="15" customHeight="1">
      <c r="A232" s="48">
        <v>227</v>
      </c>
      <c r="B232" s="137"/>
      <c r="C232" s="49"/>
      <c r="D232" s="49"/>
      <c r="E232" s="50"/>
      <c r="F232" s="51"/>
    </row>
    <row r="233" spans="1:6" ht="15" customHeight="1" thickBot="1">
      <c r="A233" s="48">
        <v>228</v>
      </c>
      <c r="B233" s="138"/>
      <c r="C233" s="52"/>
      <c r="D233" s="52"/>
      <c r="E233" s="53"/>
      <c r="F233" s="54"/>
    </row>
    <row r="234" spans="1:6" ht="15" customHeight="1">
      <c r="A234" s="48">
        <v>229</v>
      </c>
      <c r="B234" s="133"/>
      <c r="C234" s="134"/>
      <c r="D234" s="134"/>
      <c r="E234" s="135"/>
      <c r="F234" s="136"/>
    </row>
    <row r="235" spans="1:6" ht="15" customHeight="1">
      <c r="A235" s="48">
        <v>230</v>
      </c>
      <c r="B235" s="137"/>
      <c r="C235" s="49"/>
      <c r="D235" s="49"/>
      <c r="E235" s="50"/>
      <c r="F235" s="51"/>
    </row>
    <row r="236" spans="1:6" ht="15" customHeight="1">
      <c r="A236" s="48">
        <v>231</v>
      </c>
      <c r="B236" s="137"/>
      <c r="C236" s="49"/>
      <c r="D236" s="49"/>
      <c r="E236" s="50"/>
      <c r="F236" s="51"/>
    </row>
    <row r="237" spans="1:6" ht="15" customHeight="1" thickBot="1">
      <c r="A237" s="48">
        <v>232</v>
      </c>
      <c r="B237" s="138"/>
      <c r="C237" s="52"/>
      <c r="D237" s="52"/>
      <c r="E237" s="53"/>
      <c r="F237" s="54"/>
    </row>
    <row r="238" spans="1:6" ht="15" customHeight="1">
      <c r="A238" s="48">
        <v>233</v>
      </c>
      <c r="B238" s="133"/>
      <c r="C238" s="134"/>
      <c r="D238" s="134"/>
      <c r="E238" s="135"/>
      <c r="F238" s="136"/>
    </row>
    <row r="239" spans="1:6" ht="15" customHeight="1">
      <c r="A239" s="48">
        <v>234</v>
      </c>
      <c r="B239" s="137"/>
      <c r="C239" s="49"/>
      <c r="D239" s="49"/>
      <c r="E239" s="50"/>
      <c r="F239" s="51"/>
    </row>
    <row r="240" spans="1:6" ht="15" customHeight="1">
      <c r="A240" s="48">
        <v>235</v>
      </c>
      <c r="B240" s="137"/>
      <c r="C240" s="49"/>
      <c r="D240" s="49"/>
      <c r="E240" s="50"/>
      <c r="F240" s="51"/>
    </row>
    <row r="241" spans="1:6" ht="15" customHeight="1" thickBot="1">
      <c r="A241" s="48">
        <v>236</v>
      </c>
      <c r="B241" s="138"/>
      <c r="C241" s="52"/>
      <c r="D241" s="52"/>
      <c r="E241" s="53"/>
      <c r="F241" s="54"/>
    </row>
    <row r="242" spans="1:6" ht="15" customHeight="1">
      <c r="A242" s="48">
        <v>237</v>
      </c>
      <c r="B242" s="133"/>
      <c r="C242" s="134"/>
      <c r="D242" s="134"/>
      <c r="E242" s="135"/>
      <c r="F242" s="136"/>
    </row>
    <row r="243" spans="1:6" ht="15" customHeight="1">
      <c r="A243" s="48">
        <v>238</v>
      </c>
      <c r="B243" s="137"/>
      <c r="C243" s="49"/>
      <c r="D243" s="49"/>
      <c r="E243" s="50"/>
      <c r="F243" s="51"/>
    </row>
    <row r="244" spans="1:6" ht="15" customHeight="1">
      <c r="A244" s="48">
        <v>239</v>
      </c>
      <c r="B244" s="137"/>
      <c r="C244" s="49"/>
      <c r="D244" s="49"/>
      <c r="E244" s="50"/>
      <c r="F244" s="51"/>
    </row>
    <row r="245" spans="1:6" ht="15" customHeight="1" thickBot="1">
      <c r="A245" s="48">
        <v>240</v>
      </c>
      <c r="B245" s="138"/>
      <c r="C245" s="52"/>
      <c r="D245" s="52"/>
      <c r="E245" s="53"/>
      <c r="F245" s="54"/>
    </row>
    <row r="246" spans="1:6" ht="15" customHeight="1">
      <c r="A246" s="48">
        <v>241</v>
      </c>
      <c r="B246" s="133"/>
      <c r="C246" s="134"/>
      <c r="D246" s="134"/>
      <c r="E246" s="135"/>
      <c r="F246" s="136"/>
    </row>
    <row r="247" spans="1:6" ht="15" customHeight="1">
      <c r="A247" s="48">
        <v>242</v>
      </c>
      <c r="B247" s="137"/>
      <c r="C247" s="49"/>
      <c r="D247" s="49"/>
      <c r="E247" s="50"/>
      <c r="F247" s="51"/>
    </row>
    <row r="248" spans="1:6" ht="15" customHeight="1">
      <c r="A248" s="48">
        <v>243</v>
      </c>
      <c r="B248" s="137"/>
      <c r="C248" s="49"/>
      <c r="D248" s="49"/>
      <c r="E248" s="50"/>
      <c r="F248" s="51"/>
    </row>
    <row r="249" spans="1:6" ht="15" customHeight="1" thickBot="1">
      <c r="A249" s="48">
        <v>244</v>
      </c>
      <c r="B249" s="138"/>
      <c r="C249" s="52"/>
      <c r="D249" s="52"/>
      <c r="E249" s="53"/>
      <c r="F249" s="54"/>
    </row>
    <row r="250" spans="1:6" ht="15" customHeight="1">
      <c r="A250" s="48">
        <v>245</v>
      </c>
      <c r="B250" s="133"/>
      <c r="C250" s="134"/>
      <c r="D250" s="134"/>
      <c r="E250" s="135"/>
      <c r="F250" s="136"/>
    </row>
    <row r="251" spans="1:6" ht="15" customHeight="1">
      <c r="A251" s="48">
        <v>246</v>
      </c>
      <c r="B251" s="137"/>
      <c r="C251" s="49"/>
      <c r="D251" s="49"/>
      <c r="E251" s="50"/>
      <c r="F251" s="51"/>
    </row>
    <row r="252" spans="1:6" ht="15" customHeight="1">
      <c r="A252" s="48">
        <v>247</v>
      </c>
      <c r="B252" s="137"/>
      <c r="C252" s="49"/>
      <c r="D252" s="49"/>
      <c r="E252" s="50"/>
      <c r="F252" s="51"/>
    </row>
    <row r="253" spans="1:6" ht="15" customHeight="1" thickBot="1">
      <c r="A253" s="48">
        <v>248</v>
      </c>
      <c r="B253" s="138"/>
      <c r="C253" s="52"/>
      <c r="D253" s="52"/>
      <c r="E253" s="53"/>
      <c r="F253" s="54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290">
      <formula>AND(COUNTIF($C$6:$C$9,C6)&gt;1,NOT(ISBLANK(C6)))</formula>
    </cfRule>
  </conditionalFormatting>
  <conditionalFormatting sqref="B10:B13">
    <cfRule type="duplicateValues" priority="126" dxfId="290" stopIfTrue="1">
      <formula>AND(COUNTIF($B$10:$B$13,B10)&gt;1,NOT(ISBLANK(B10)))</formula>
    </cfRule>
  </conditionalFormatting>
  <conditionalFormatting sqref="C10:C13">
    <cfRule type="duplicateValues" priority="125" dxfId="290">
      <formula>AND(COUNTIF($C$10:$C$13,C10)&gt;1,NOT(ISBLANK(C10)))</formula>
    </cfRule>
  </conditionalFormatting>
  <conditionalFormatting sqref="B14:B17">
    <cfRule type="duplicateValues" priority="124" dxfId="290" stopIfTrue="1">
      <formula>AND(COUNTIF($B$14:$B$17,B14)&gt;1,NOT(ISBLANK(B14)))</formula>
    </cfRule>
  </conditionalFormatting>
  <conditionalFormatting sqref="C14:C17">
    <cfRule type="duplicateValues" priority="123" dxfId="290">
      <formula>AND(COUNTIF($C$14:$C$17,C14)&gt;1,NOT(ISBLANK(C14)))</formula>
    </cfRule>
  </conditionalFormatting>
  <conditionalFormatting sqref="B18:B21">
    <cfRule type="duplicateValues" priority="122" dxfId="290" stopIfTrue="1">
      <formula>AND(COUNTIF($B$18:$B$21,B18)&gt;1,NOT(ISBLANK(B18)))</formula>
    </cfRule>
  </conditionalFormatting>
  <conditionalFormatting sqref="C18:C21">
    <cfRule type="duplicateValues" priority="121" dxfId="290">
      <formula>AND(COUNTIF($C$18:$C$21,C18)&gt;1,NOT(ISBLANK(C18)))</formula>
    </cfRule>
  </conditionalFormatting>
  <conditionalFormatting sqref="B22:B25">
    <cfRule type="duplicateValues" priority="120" dxfId="290" stopIfTrue="1">
      <formula>AND(COUNTIF($B$22:$B$25,B22)&gt;1,NOT(ISBLANK(B22)))</formula>
    </cfRule>
  </conditionalFormatting>
  <conditionalFormatting sqref="C22:C25">
    <cfRule type="duplicateValues" priority="119" dxfId="290">
      <formula>AND(COUNTIF($C$22:$C$25,C22)&gt;1,NOT(ISBLANK(C22)))</formula>
    </cfRule>
  </conditionalFormatting>
  <conditionalFormatting sqref="B26:B29">
    <cfRule type="duplicateValues" priority="118" dxfId="290" stopIfTrue="1">
      <formula>AND(COUNTIF($B$26:$B$29,B26)&gt;1,NOT(ISBLANK(B26)))</formula>
    </cfRule>
  </conditionalFormatting>
  <conditionalFormatting sqref="C26:C29">
    <cfRule type="duplicateValues" priority="117" dxfId="290">
      <formula>AND(COUNTIF($C$26:$C$29,C26)&gt;1,NOT(ISBLANK(C26)))</formula>
    </cfRule>
  </conditionalFormatting>
  <conditionalFormatting sqref="B30:B33">
    <cfRule type="duplicateValues" priority="116" dxfId="290" stopIfTrue="1">
      <formula>AND(COUNTIF($B$30:$B$33,B30)&gt;1,NOT(ISBLANK(B30)))</formula>
    </cfRule>
  </conditionalFormatting>
  <conditionalFormatting sqref="C30:C33">
    <cfRule type="duplicateValues" priority="115" dxfId="290">
      <formula>AND(COUNTIF($C$30:$C$33,C30)&gt;1,NOT(ISBLANK(C30)))</formula>
    </cfRule>
  </conditionalFormatting>
  <conditionalFormatting sqref="B34:B37">
    <cfRule type="duplicateValues" priority="114" dxfId="290" stopIfTrue="1">
      <formula>AND(COUNTIF($B$34:$B$37,B34)&gt;1,NOT(ISBLANK(B34)))</formula>
    </cfRule>
  </conditionalFormatting>
  <conditionalFormatting sqref="C34:C37">
    <cfRule type="duplicateValues" priority="113" dxfId="290">
      <formula>AND(COUNTIF($C$34:$C$37,C34)&gt;1,NOT(ISBLANK(C34)))</formula>
    </cfRule>
  </conditionalFormatting>
  <conditionalFormatting sqref="B38:B41">
    <cfRule type="duplicateValues" priority="112" dxfId="290" stopIfTrue="1">
      <formula>AND(COUNTIF($B$38:$B$41,B38)&gt;1,NOT(ISBLANK(B38)))</formula>
    </cfRule>
  </conditionalFormatting>
  <conditionalFormatting sqref="C38:C41">
    <cfRule type="duplicateValues" priority="111" dxfId="290">
      <formula>AND(COUNTIF($C$38:$C$41,C38)&gt;1,NOT(ISBLANK(C38)))</formula>
    </cfRule>
  </conditionalFormatting>
  <conditionalFormatting sqref="B42:B45">
    <cfRule type="duplicateValues" priority="110" dxfId="290" stopIfTrue="1">
      <formula>AND(COUNTIF($B$42:$B$45,B42)&gt;1,NOT(ISBLANK(B42)))</formula>
    </cfRule>
  </conditionalFormatting>
  <conditionalFormatting sqref="C42:C45">
    <cfRule type="duplicateValues" priority="109" dxfId="290">
      <formula>AND(COUNTIF($C$42:$C$45,C42)&gt;1,NOT(ISBLANK(C42)))</formula>
    </cfRule>
  </conditionalFormatting>
  <conditionalFormatting sqref="B46:B49">
    <cfRule type="duplicateValues" priority="108" dxfId="290" stopIfTrue="1">
      <formula>AND(COUNTIF($B$46:$B$49,B46)&gt;1,NOT(ISBLANK(B46)))</formula>
    </cfRule>
  </conditionalFormatting>
  <conditionalFormatting sqref="C46:C49">
    <cfRule type="duplicateValues" priority="107" dxfId="290">
      <formula>AND(COUNTIF($C$46:$C$49,C46)&gt;1,NOT(ISBLANK(C46)))</formula>
    </cfRule>
  </conditionalFormatting>
  <conditionalFormatting sqref="B50:B53">
    <cfRule type="duplicateValues" priority="106" dxfId="290" stopIfTrue="1">
      <formula>AND(COUNTIF($B$50:$B$53,B50)&gt;1,NOT(ISBLANK(B50)))</formula>
    </cfRule>
  </conditionalFormatting>
  <conditionalFormatting sqref="C50:C53">
    <cfRule type="duplicateValues" priority="105" dxfId="290">
      <formula>AND(COUNTIF($C$50:$C$53,C50)&gt;1,NOT(ISBLANK(C50)))</formula>
    </cfRule>
  </conditionalFormatting>
  <conditionalFormatting sqref="B54:B57">
    <cfRule type="duplicateValues" priority="104" dxfId="290" stopIfTrue="1">
      <formula>AND(COUNTIF($B$54:$B$57,B54)&gt;1,NOT(ISBLANK(B54)))</formula>
    </cfRule>
  </conditionalFormatting>
  <conditionalFormatting sqref="C54:C57">
    <cfRule type="duplicateValues" priority="103" dxfId="290">
      <formula>AND(COUNTIF($C$54:$C$57,C54)&gt;1,NOT(ISBLANK(C54)))</formula>
    </cfRule>
  </conditionalFormatting>
  <conditionalFormatting sqref="B58:B61">
    <cfRule type="duplicateValues" priority="102" dxfId="290" stopIfTrue="1">
      <formula>AND(COUNTIF($B$58:$B$61,B58)&gt;1,NOT(ISBLANK(B58)))</formula>
    </cfRule>
  </conditionalFormatting>
  <conditionalFormatting sqref="C58:C61">
    <cfRule type="duplicateValues" priority="101" dxfId="290">
      <formula>AND(COUNTIF($C$58:$C$61,C58)&gt;1,NOT(ISBLANK(C58)))</formula>
    </cfRule>
  </conditionalFormatting>
  <conditionalFormatting sqref="B62:B65">
    <cfRule type="duplicateValues" priority="100" dxfId="290" stopIfTrue="1">
      <formula>AND(COUNTIF($B$62:$B$65,B62)&gt;1,NOT(ISBLANK(B62)))</formula>
    </cfRule>
  </conditionalFormatting>
  <conditionalFormatting sqref="C62:C65">
    <cfRule type="duplicateValues" priority="99" dxfId="290">
      <formula>AND(COUNTIF($C$62:$C$65,C62)&gt;1,NOT(ISBLANK(C62)))</formula>
    </cfRule>
  </conditionalFormatting>
  <conditionalFormatting sqref="B66:B69">
    <cfRule type="duplicateValues" priority="98" dxfId="290" stopIfTrue="1">
      <formula>AND(COUNTIF($B$66:$B$69,B66)&gt;1,NOT(ISBLANK(B66)))</formula>
    </cfRule>
  </conditionalFormatting>
  <conditionalFormatting sqref="C66:C69">
    <cfRule type="duplicateValues" priority="97" dxfId="290">
      <formula>AND(COUNTIF($C$66:$C$69,C66)&gt;1,NOT(ISBLANK(C66)))</formula>
    </cfRule>
  </conditionalFormatting>
  <conditionalFormatting sqref="B70:B73">
    <cfRule type="duplicateValues" priority="96" dxfId="290" stopIfTrue="1">
      <formula>AND(COUNTIF($B$70:$B$73,B70)&gt;1,NOT(ISBLANK(B70)))</formula>
    </cfRule>
  </conditionalFormatting>
  <conditionalFormatting sqref="C70:C73">
    <cfRule type="duplicateValues" priority="95" dxfId="290">
      <formula>AND(COUNTIF($C$70:$C$73,C70)&gt;1,NOT(ISBLANK(C70)))</formula>
    </cfRule>
  </conditionalFormatting>
  <conditionalFormatting sqref="B74:B77">
    <cfRule type="duplicateValues" priority="94" dxfId="290" stopIfTrue="1">
      <formula>AND(COUNTIF($B$74:$B$77,B74)&gt;1,NOT(ISBLANK(B74)))</formula>
    </cfRule>
  </conditionalFormatting>
  <conditionalFormatting sqref="C74:C77">
    <cfRule type="duplicateValues" priority="93" dxfId="290">
      <formula>AND(COUNTIF($C$74:$C$77,C74)&gt;1,NOT(ISBLANK(C74)))</formula>
    </cfRule>
  </conditionalFormatting>
  <conditionalFormatting sqref="B78:B81">
    <cfRule type="duplicateValues" priority="92" dxfId="290" stopIfTrue="1">
      <formula>AND(COUNTIF($B$78:$B$81,B78)&gt;1,NOT(ISBLANK(B78)))</formula>
    </cfRule>
  </conditionalFormatting>
  <conditionalFormatting sqref="C78:C81">
    <cfRule type="duplicateValues" priority="91" dxfId="290">
      <formula>AND(COUNTIF($C$78:$C$81,C78)&gt;1,NOT(ISBLANK(C78)))</formula>
    </cfRule>
  </conditionalFormatting>
  <conditionalFormatting sqref="B82:B85">
    <cfRule type="duplicateValues" priority="90" dxfId="290" stopIfTrue="1">
      <formula>AND(COUNTIF($B$82:$B$85,B82)&gt;1,NOT(ISBLANK(B82)))</formula>
    </cfRule>
  </conditionalFormatting>
  <conditionalFormatting sqref="C82:C85">
    <cfRule type="duplicateValues" priority="89" dxfId="290">
      <formula>AND(COUNTIF($C$82:$C$85,C82)&gt;1,NOT(ISBLANK(C82)))</formula>
    </cfRule>
  </conditionalFormatting>
  <conditionalFormatting sqref="B86:B89">
    <cfRule type="duplicateValues" priority="88" dxfId="290" stopIfTrue="1">
      <formula>AND(COUNTIF($B$86:$B$89,B86)&gt;1,NOT(ISBLANK(B86)))</formula>
    </cfRule>
  </conditionalFormatting>
  <conditionalFormatting sqref="C86:C89">
    <cfRule type="duplicateValues" priority="87" dxfId="290">
      <formula>AND(COUNTIF($C$86:$C$89,C86)&gt;1,NOT(ISBLANK(C86)))</formula>
    </cfRule>
  </conditionalFormatting>
  <conditionalFormatting sqref="B90:B93">
    <cfRule type="duplicateValues" priority="86" dxfId="290" stopIfTrue="1">
      <formula>AND(COUNTIF($B$90:$B$93,B90)&gt;1,NOT(ISBLANK(B90)))</formula>
    </cfRule>
  </conditionalFormatting>
  <conditionalFormatting sqref="C90:C93">
    <cfRule type="duplicateValues" priority="85" dxfId="290">
      <formula>AND(COUNTIF($C$90:$C$93,C90)&gt;1,NOT(ISBLANK(C90)))</formula>
    </cfRule>
  </conditionalFormatting>
  <conditionalFormatting sqref="B94:B97">
    <cfRule type="duplicateValues" priority="84" dxfId="290" stopIfTrue="1">
      <formula>AND(COUNTIF($B$94:$B$97,B94)&gt;1,NOT(ISBLANK(B94)))</formula>
    </cfRule>
  </conditionalFormatting>
  <conditionalFormatting sqref="C94:C97">
    <cfRule type="duplicateValues" priority="83" dxfId="290">
      <formula>AND(COUNTIF($C$94:$C$97,C94)&gt;1,NOT(ISBLANK(C94)))</formula>
    </cfRule>
  </conditionalFormatting>
  <conditionalFormatting sqref="B98:B101">
    <cfRule type="duplicateValues" priority="82" dxfId="290" stopIfTrue="1">
      <formula>AND(COUNTIF($B$98:$B$101,B98)&gt;1,NOT(ISBLANK(B98)))</formula>
    </cfRule>
  </conditionalFormatting>
  <conditionalFormatting sqref="C98:C101">
    <cfRule type="duplicateValues" priority="81" dxfId="290">
      <formula>AND(COUNTIF($C$98:$C$101,C98)&gt;1,NOT(ISBLANK(C98)))</formula>
    </cfRule>
  </conditionalFormatting>
  <conditionalFormatting sqref="B102:B105">
    <cfRule type="duplicateValues" priority="80" dxfId="290" stopIfTrue="1">
      <formula>AND(COUNTIF($B$102:$B$105,B102)&gt;1,NOT(ISBLANK(B102)))</formula>
    </cfRule>
  </conditionalFormatting>
  <conditionalFormatting sqref="C102:C105">
    <cfRule type="duplicateValues" priority="79" dxfId="290">
      <formula>AND(COUNTIF($C$102:$C$105,C102)&gt;1,NOT(ISBLANK(C102)))</formula>
    </cfRule>
  </conditionalFormatting>
  <conditionalFormatting sqref="B106:B109">
    <cfRule type="duplicateValues" priority="78" dxfId="290" stopIfTrue="1">
      <formula>AND(COUNTIF($B$106:$B$109,B106)&gt;1,NOT(ISBLANK(B106)))</formula>
    </cfRule>
  </conditionalFormatting>
  <conditionalFormatting sqref="C106:C109">
    <cfRule type="duplicateValues" priority="77" dxfId="290">
      <formula>AND(COUNTIF($C$106:$C$109,C106)&gt;1,NOT(ISBLANK(C106)))</formula>
    </cfRule>
  </conditionalFormatting>
  <conditionalFormatting sqref="B110:B113">
    <cfRule type="duplicateValues" priority="76" dxfId="290" stopIfTrue="1">
      <formula>AND(COUNTIF($B$110:$B$113,B110)&gt;1,NOT(ISBLANK(B110)))</formula>
    </cfRule>
  </conditionalFormatting>
  <conditionalFormatting sqref="C110:C113">
    <cfRule type="duplicateValues" priority="75" dxfId="290">
      <formula>AND(COUNTIF($C$110:$C$113,C110)&gt;1,NOT(ISBLANK(C110)))</formula>
    </cfRule>
  </conditionalFormatting>
  <conditionalFormatting sqref="B114:B117">
    <cfRule type="duplicateValues" priority="74" dxfId="290" stopIfTrue="1">
      <formula>AND(COUNTIF($B$114:$B$117,B114)&gt;1,NOT(ISBLANK(B114)))</formula>
    </cfRule>
  </conditionalFormatting>
  <conditionalFormatting sqref="C114:C117">
    <cfRule type="duplicateValues" priority="73" dxfId="290">
      <formula>AND(COUNTIF($C$114:$C$117,C114)&gt;1,NOT(ISBLANK(C114)))</formula>
    </cfRule>
  </conditionalFormatting>
  <conditionalFormatting sqref="B118:B121">
    <cfRule type="duplicateValues" priority="72" dxfId="290" stopIfTrue="1">
      <formula>AND(COUNTIF($B$118:$B$121,B118)&gt;1,NOT(ISBLANK(B118)))</formula>
    </cfRule>
  </conditionalFormatting>
  <conditionalFormatting sqref="C118:C121">
    <cfRule type="duplicateValues" priority="71" dxfId="290">
      <formula>AND(COUNTIF($C$118:$C$121,C118)&gt;1,NOT(ISBLANK(C118)))</formula>
    </cfRule>
  </conditionalFormatting>
  <conditionalFormatting sqref="B122:B125">
    <cfRule type="duplicateValues" priority="70" dxfId="290" stopIfTrue="1">
      <formula>AND(COUNTIF($B$122:$B$125,B122)&gt;1,NOT(ISBLANK(B122)))</formula>
    </cfRule>
  </conditionalFormatting>
  <conditionalFormatting sqref="C122:C125">
    <cfRule type="duplicateValues" priority="69" dxfId="290">
      <formula>AND(COUNTIF($C$122:$C$125,C122)&gt;1,NOT(ISBLANK(C122)))</formula>
    </cfRule>
  </conditionalFormatting>
  <conditionalFormatting sqref="B126:B129">
    <cfRule type="duplicateValues" priority="68" dxfId="290" stopIfTrue="1">
      <formula>AND(COUNTIF($B$126:$B$129,B126)&gt;1,NOT(ISBLANK(B126)))</formula>
    </cfRule>
  </conditionalFormatting>
  <conditionalFormatting sqref="C126:C129">
    <cfRule type="duplicateValues" priority="67" dxfId="290">
      <formula>AND(COUNTIF($C$126:$C$129,C126)&gt;1,NOT(ISBLANK(C126)))</formula>
    </cfRule>
  </conditionalFormatting>
  <conditionalFormatting sqref="B130:B133">
    <cfRule type="duplicateValues" priority="66" dxfId="290" stopIfTrue="1">
      <formula>AND(COUNTIF($B$130:$B$133,B130)&gt;1,NOT(ISBLANK(B130)))</formula>
    </cfRule>
  </conditionalFormatting>
  <conditionalFormatting sqref="C130:C133">
    <cfRule type="duplicateValues" priority="65" dxfId="290">
      <formula>AND(COUNTIF($C$130:$C$133,C130)&gt;1,NOT(ISBLANK(C130)))</formula>
    </cfRule>
  </conditionalFormatting>
  <conditionalFormatting sqref="B134:B137">
    <cfRule type="duplicateValues" priority="64" dxfId="290" stopIfTrue="1">
      <formula>AND(COUNTIF($B$134:$B$137,B134)&gt;1,NOT(ISBLANK(B134)))</formula>
    </cfRule>
  </conditionalFormatting>
  <conditionalFormatting sqref="C134:C137">
    <cfRule type="duplicateValues" priority="63" dxfId="290">
      <formula>AND(COUNTIF($C$134:$C$137,C134)&gt;1,NOT(ISBLANK(C134)))</formula>
    </cfRule>
  </conditionalFormatting>
  <conditionalFormatting sqref="B138:B141">
    <cfRule type="duplicateValues" priority="62" dxfId="290" stopIfTrue="1">
      <formula>AND(COUNTIF($B$138:$B$141,B138)&gt;1,NOT(ISBLANK(B138)))</formula>
    </cfRule>
  </conditionalFormatting>
  <conditionalFormatting sqref="C138:C141">
    <cfRule type="duplicateValues" priority="61" dxfId="290">
      <formula>AND(COUNTIF($C$138:$C$141,C138)&gt;1,NOT(ISBLANK(C138)))</formula>
    </cfRule>
  </conditionalFormatting>
  <conditionalFormatting sqref="B142:B145">
    <cfRule type="duplicateValues" priority="60" dxfId="290" stopIfTrue="1">
      <formula>AND(COUNTIF($B$142:$B$145,B142)&gt;1,NOT(ISBLANK(B142)))</formula>
    </cfRule>
  </conditionalFormatting>
  <conditionalFormatting sqref="C142:C145">
    <cfRule type="duplicateValues" priority="59" dxfId="290">
      <formula>AND(COUNTIF($C$142:$C$145,C142)&gt;1,NOT(ISBLANK(C142)))</formula>
    </cfRule>
  </conditionalFormatting>
  <conditionalFormatting sqref="B146:B149">
    <cfRule type="duplicateValues" priority="58" dxfId="290" stopIfTrue="1">
      <formula>AND(COUNTIF($B$146:$B$149,B146)&gt;1,NOT(ISBLANK(B146)))</formula>
    </cfRule>
  </conditionalFormatting>
  <conditionalFormatting sqref="C146:C149">
    <cfRule type="duplicateValues" priority="57" dxfId="290">
      <formula>AND(COUNTIF($C$146:$C$149,C146)&gt;1,NOT(ISBLANK(C146)))</formula>
    </cfRule>
  </conditionalFormatting>
  <conditionalFormatting sqref="B150:B153">
    <cfRule type="duplicateValues" priority="56" dxfId="290" stopIfTrue="1">
      <formula>AND(COUNTIF($B$150:$B$153,B150)&gt;1,NOT(ISBLANK(B150)))</formula>
    </cfRule>
  </conditionalFormatting>
  <conditionalFormatting sqref="C150:C153">
    <cfRule type="duplicateValues" priority="55" dxfId="290">
      <formula>AND(COUNTIF($C$150:$C$153,C150)&gt;1,NOT(ISBLANK(C150)))</formula>
    </cfRule>
  </conditionalFormatting>
  <conditionalFormatting sqref="B154:B157">
    <cfRule type="duplicateValues" priority="54" dxfId="290" stopIfTrue="1">
      <formula>AND(COUNTIF($B$154:$B$157,B154)&gt;1,NOT(ISBLANK(B154)))</formula>
    </cfRule>
  </conditionalFormatting>
  <conditionalFormatting sqref="C154:C157">
    <cfRule type="duplicateValues" priority="53" dxfId="290">
      <formula>AND(COUNTIF($C$154:$C$157,C154)&gt;1,NOT(ISBLANK(C154)))</formula>
    </cfRule>
  </conditionalFormatting>
  <conditionalFormatting sqref="B158:B161">
    <cfRule type="duplicateValues" priority="52" dxfId="290" stopIfTrue="1">
      <formula>AND(COUNTIF($B$158:$B$161,B158)&gt;1,NOT(ISBLANK(B158)))</formula>
    </cfRule>
  </conditionalFormatting>
  <conditionalFormatting sqref="C158:C161">
    <cfRule type="duplicateValues" priority="51" dxfId="290">
      <formula>AND(COUNTIF($C$158:$C$161,C158)&gt;1,NOT(ISBLANK(C158)))</formula>
    </cfRule>
  </conditionalFormatting>
  <conditionalFormatting sqref="B162:B165">
    <cfRule type="duplicateValues" priority="50" dxfId="290" stopIfTrue="1">
      <formula>AND(COUNTIF($B$162:$B$165,B162)&gt;1,NOT(ISBLANK(B162)))</formula>
    </cfRule>
  </conditionalFormatting>
  <conditionalFormatting sqref="C162:C165">
    <cfRule type="duplicateValues" priority="49" dxfId="290">
      <formula>AND(COUNTIF($C$162:$C$165,C162)&gt;1,NOT(ISBLANK(C162)))</formula>
    </cfRule>
  </conditionalFormatting>
  <conditionalFormatting sqref="B166:B169">
    <cfRule type="duplicateValues" priority="48" dxfId="290" stopIfTrue="1">
      <formula>AND(COUNTIF($B$166:$B$169,B166)&gt;1,NOT(ISBLANK(B166)))</formula>
    </cfRule>
  </conditionalFormatting>
  <conditionalFormatting sqref="C166:C169">
    <cfRule type="duplicateValues" priority="47" dxfId="290">
      <formula>AND(COUNTIF($C$166:$C$169,C166)&gt;1,NOT(ISBLANK(C166)))</formula>
    </cfRule>
  </conditionalFormatting>
  <conditionalFormatting sqref="B170:B173">
    <cfRule type="duplicateValues" priority="46" dxfId="290" stopIfTrue="1">
      <formula>AND(COUNTIF($B$170:$B$173,B170)&gt;1,NOT(ISBLANK(B170)))</formula>
    </cfRule>
  </conditionalFormatting>
  <conditionalFormatting sqref="C170:C173">
    <cfRule type="duplicateValues" priority="45" dxfId="290">
      <formula>AND(COUNTIF($C$170:$C$173,C170)&gt;1,NOT(ISBLANK(C170)))</formula>
    </cfRule>
  </conditionalFormatting>
  <conditionalFormatting sqref="B174:B177">
    <cfRule type="duplicateValues" priority="44" dxfId="290" stopIfTrue="1">
      <formula>AND(COUNTIF($B$174:$B$177,B174)&gt;1,NOT(ISBLANK(B174)))</formula>
    </cfRule>
  </conditionalFormatting>
  <conditionalFormatting sqref="C174:C177">
    <cfRule type="duplicateValues" priority="43" dxfId="290">
      <formula>AND(COUNTIF($C$174:$C$177,C174)&gt;1,NOT(ISBLANK(C174)))</formula>
    </cfRule>
  </conditionalFormatting>
  <conditionalFormatting sqref="B178:B181">
    <cfRule type="duplicateValues" priority="42" dxfId="290" stopIfTrue="1">
      <formula>AND(COUNTIF($B$178:$B$181,B178)&gt;1,NOT(ISBLANK(B178)))</formula>
    </cfRule>
  </conditionalFormatting>
  <conditionalFormatting sqref="C178:C181">
    <cfRule type="duplicateValues" priority="41" dxfId="290">
      <formula>AND(COUNTIF($C$178:$C$181,C178)&gt;1,NOT(ISBLANK(C178)))</formula>
    </cfRule>
  </conditionalFormatting>
  <conditionalFormatting sqref="B182:B185">
    <cfRule type="duplicateValues" priority="40" dxfId="290" stopIfTrue="1">
      <formula>AND(COUNTIF($B$182:$B$185,B182)&gt;1,NOT(ISBLANK(B182)))</formula>
    </cfRule>
  </conditionalFormatting>
  <conditionalFormatting sqref="C182:C185">
    <cfRule type="duplicateValues" priority="39" dxfId="290">
      <formula>AND(COUNTIF($C$182:$C$185,C182)&gt;1,NOT(ISBLANK(C182)))</formula>
    </cfRule>
  </conditionalFormatting>
  <conditionalFormatting sqref="B186:B189">
    <cfRule type="duplicateValues" priority="38" dxfId="290" stopIfTrue="1">
      <formula>AND(COUNTIF($B$186:$B$189,B186)&gt;1,NOT(ISBLANK(B186)))</formula>
    </cfRule>
  </conditionalFormatting>
  <conditionalFormatting sqref="C186:C189">
    <cfRule type="duplicateValues" priority="37" dxfId="290">
      <formula>AND(COUNTIF($C$186:$C$189,C186)&gt;1,NOT(ISBLANK(C186)))</formula>
    </cfRule>
  </conditionalFormatting>
  <conditionalFormatting sqref="B190:B193">
    <cfRule type="duplicateValues" priority="36" dxfId="290" stopIfTrue="1">
      <formula>AND(COUNTIF($B$190:$B$193,B190)&gt;1,NOT(ISBLANK(B190)))</formula>
    </cfRule>
  </conditionalFormatting>
  <conditionalFormatting sqref="C190:C193">
    <cfRule type="duplicateValues" priority="35" dxfId="290">
      <formula>AND(COUNTIF($C$190:$C$193,C190)&gt;1,NOT(ISBLANK(C190)))</formula>
    </cfRule>
  </conditionalFormatting>
  <conditionalFormatting sqref="B194:B197">
    <cfRule type="duplicateValues" priority="34" dxfId="290" stopIfTrue="1">
      <formula>AND(COUNTIF($B$194:$B$197,B194)&gt;1,NOT(ISBLANK(B194)))</formula>
    </cfRule>
  </conditionalFormatting>
  <conditionalFormatting sqref="C194:C197">
    <cfRule type="duplicateValues" priority="33" dxfId="290">
      <formula>AND(COUNTIF($C$194:$C$197,C194)&gt;1,NOT(ISBLANK(C194)))</formula>
    </cfRule>
  </conditionalFormatting>
  <conditionalFormatting sqref="B198:B201">
    <cfRule type="duplicateValues" priority="32" dxfId="290" stopIfTrue="1">
      <formula>AND(COUNTIF($B$198:$B$201,B198)&gt;1,NOT(ISBLANK(B198)))</formula>
    </cfRule>
  </conditionalFormatting>
  <conditionalFormatting sqref="C198:C201">
    <cfRule type="duplicateValues" priority="31" dxfId="290">
      <formula>AND(COUNTIF($C$198:$C$201,C198)&gt;1,NOT(ISBLANK(C198)))</formula>
    </cfRule>
  </conditionalFormatting>
  <conditionalFormatting sqref="B202:B205">
    <cfRule type="duplicateValues" priority="30" dxfId="290" stopIfTrue="1">
      <formula>AND(COUNTIF($B$202:$B$205,B202)&gt;1,NOT(ISBLANK(B202)))</formula>
    </cfRule>
  </conditionalFormatting>
  <conditionalFormatting sqref="C202:C205">
    <cfRule type="duplicateValues" priority="29" dxfId="290">
      <formula>AND(COUNTIF($C$202:$C$205,C202)&gt;1,NOT(ISBLANK(C202)))</formula>
    </cfRule>
  </conditionalFormatting>
  <conditionalFormatting sqref="B206:B209">
    <cfRule type="duplicateValues" priority="28" dxfId="290" stopIfTrue="1">
      <formula>AND(COUNTIF($B$206:$B$209,B206)&gt;1,NOT(ISBLANK(B206)))</formula>
    </cfRule>
  </conditionalFormatting>
  <conditionalFormatting sqref="C206:C209">
    <cfRule type="duplicateValues" priority="27" dxfId="290">
      <formula>AND(COUNTIF($C$206:$C$209,C206)&gt;1,NOT(ISBLANK(C206)))</formula>
    </cfRule>
  </conditionalFormatting>
  <conditionalFormatting sqref="B210:B213">
    <cfRule type="duplicateValues" priority="26" dxfId="290" stopIfTrue="1">
      <formula>AND(COUNTIF($B$210:$B$213,B210)&gt;1,NOT(ISBLANK(B210)))</formula>
    </cfRule>
  </conditionalFormatting>
  <conditionalFormatting sqref="C210:C213">
    <cfRule type="duplicateValues" priority="25" dxfId="290">
      <formula>AND(COUNTIF($C$210:$C$213,C210)&gt;1,NOT(ISBLANK(C210)))</formula>
    </cfRule>
  </conditionalFormatting>
  <conditionalFormatting sqref="B214:B217">
    <cfRule type="duplicateValues" priority="24" dxfId="290" stopIfTrue="1">
      <formula>AND(COUNTIF($B$214:$B$217,B214)&gt;1,NOT(ISBLANK(B214)))</formula>
    </cfRule>
  </conditionalFormatting>
  <conditionalFormatting sqref="C214:C217">
    <cfRule type="duplicateValues" priority="23" dxfId="290">
      <formula>AND(COUNTIF($C$214:$C$217,C214)&gt;1,NOT(ISBLANK(C214)))</formula>
    </cfRule>
  </conditionalFormatting>
  <conditionalFormatting sqref="B218:B221">
    <cfRule type="duplicateValues" priority="22" dxfId="290" stopIfTrue="1">
      <formula>AND(COUNTIF($B$218:$B$221,B218)&gt;1,NOT(ISBLANK(B218)))</formula>
    </cfRule>
  </conditionalFormatting>
  <conditionalFormatting sqref="C218:C221">
    <cfRule type="duplicateValues" priority="21" dxfId="290">
      <formula>AND(COUNTIF($C$218:$C$221,C218)&gt;1,NOT(ISBLANK(C218)))</formula>
    </cfRule>
  </conditionalFormatting>
  <conditionalFormatting sqref="B222:B225">
    <cfRule type="duplicateValues" priority="20" dxfId="290" stopIfTrue="1">
      <formula>AND(COUNTIF($B$222:$B$225,B222)&gt;1,NOT(ISBLANK(B222)))</formula>
    </cfRule>
  </conditionalFormatting>
  <conditionalFormatting sqref="C222:C225">
    <cfRule type="duplicateValues" priority="19" dxfId="290">
      <formula>AND(COUNTIF($C$222:$C$225,C222)&gt;1,NOT(ISBLANK(C222)))</formula>
    </cfRule>
  </conditionalFormatting>
  <conditionalFormatting sqref="B226:B229">
    <cfRule type="duplicateValues" priority="18" dxfId="290" stopIfTrue="1">
      <formula>AND(COUNTIF($B$226:$B$229,B226)&gt;1,NOT(ISBLANK(B226)))</formula>
    </cfRule>
  </conditionalFormatting>
  <conditionalFormatting sqref="C226:C229">
    <cfRule type="duplicateValues" priority="17" dxfId="290">
      <formula>AND(COUNTIF($C$226:$C$229,C226)&gt;1,NOT(ISBLANK(C226)))</formula>
    </cfRule>
  </conditionalFormatting>
  <conditionalFormatting sqref="B230:B233">
    <cfRule type="duplicateValues" priority="16" dxfId="290" stopIfTrue="1">
      <formula>AND(COUNTIF($B$230:$B$233,B230)&gt;1,NOT(ISBLANK(B230)))</formula>
    </cfRule>
  </conditionalFormatting>
  <conditionalFormatting sqref="C230:C233">
    <cfRule type="duplicateValues" priority="15" dxfId="290">
      <formula>AND(COUNTIF($C$230:$C$233,C230)&gt;1,NOT(ISBLANK(C230)))</formula>
    </cfRule>
  </conditionalFormatting>
  <conditionalFormatting sqref="B234:B237">
    <cfRule type="duplicateValues" priority="14" dxfId="290" stopIfTrue="1">
      <formula>AND(COUNTIF($B$234:$B$237,B234)&gt;1,NOT(ISBLANK(B234)))</formula>
    </cfRule>
  </conditionalFormatting>
  <conditionalFormatting sqref="C234:C237">
    <cfRule type="duplicateValues" priority="13" dxfId="290">
      <formula>AND(COUNTIF($C$234:$C$237,C234)&gt;1,NOT(ISBLANK(C234)))</formula>
    </cfRule>
  </conditionalFormatting>
  <conditionalFormatting sqref="B238:B241">
    <cfRule type="duplicateValues" priority="12" dxfId="290" stopIfTrue="1">
      <formula>AND(COUNTIF($B$238:$B$241,B238)&gt;1,NOT(ISBLANK(B238)))</formula>
    </cfRule>
  </conditionalFormatting>
  <conditionalFormatting sqref="C238:C241">
    <cfRule type="duplicateValues" priority="11" dxfId="290">
      <formula>AND(COUNTIF($C$238:$C$241,C238)&gt;1,NOT(ISBLANK(C238)))</formula>
    </cfRule>
  </conditionalFormatting>
  <conditionalFormatting sqref="B242:B245">
    <cfRule type="duplicateValues" priority="10" dxfId="290" stopIfTrue="1">
      <formula>AND(COUNTIF($B$242:$B$245,B242)&gt;1,NOT(ISBLANK(B242)))</formula>
    </cfRule>
  </conditionalFormatting>
  <conditionalFormatting sqref="C242:C245">
    <cfRule type="duplicateValues" priority="9" dxfId="290">
      <formula>AND(COUNTIF($C$242:$C$245,C242)&gt;1,NOT(ISBLANK(C242)))</formula>
    </cfRule>
  </conditionalFormatting>
  <conditionalFormatting sqref="B246:B249">
    <cfRule type="duplicateValues" priority="8" dxfId="290" stopIfTrue="1">
      <formula>AND(COUNTIF($B$246:$B$249,B246)&gt;1,NOT(ISBLANK(B246)))</formula>
    </cfRule>
  </conditionalFormatting>
  <conditionalFormatting sqref="C246:C249">
    <cfRule type="duplicateValues" priority="7" dxfId="290">
      <formula>AND(COUNTIF($C$246:$C$249,C246)&gt;1,NOT(ISBLANK(C246)))</formula>
    </cfRule>
  </conditionalFormatting>
  <conditionalFormatting sqref="B250:B253">
    <cfRule type="duplicateValues" priority="6" dxfId="290" stopIfTrue="1">
      <formula>AND(COUNTIF($B$250:$B$253,B250)&gt;1,NOT(ISBLANK(B250)))</formula>
    </cfRule>
  </conditionalFormatting>
  <conditionalFormatting sqref="C250:C253">
    <cfRule type="duplicateValues" priority="5" dxfId="290">
      <formula>AND(COUNTIF($C$250:$C$253,C250)&gt;1,NOT(ISBLANK(C250)))</formula>
    </cfRule>
  </conditionalFormatting>
  <conditionalFormatting sqref="B6:B9">
    <cfRule type="duplicateValues" priority="128" dxfId="290" stopIfTrue="1">
      <formula>AND(COUNTIF($B$6:$B$9,B6)&gt;1,NOT(ISBLANK(B6)))</formula>
    </cfRule>
  </conditionalFormatting>
  <conditionalFormatting sqref="C6:C253">
    <cfRule type="duplicateValues" priority="4" dxfId="290">
      <formula>AND(COUNTIF($C$6:$C$253,C6)&gt;1,NOT(ISBLANK(C6)))</formula>
    </cfRule>
  </conditionalFormatting>
  <conditionalFormatting sqref="F6:F253">
    <cfRule type="cellIs" priority="1" dxfId="164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8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5.125" style="29" customWidth="1"/>
    <col min="2" max="2" width="6.375" style="29" bestFit="1" customWidth="1"/>
    <col min="3" max="3" width="24.375" style="37" customWidth="1"/>
    <col min="4" max="4" width="31.75390625" style="37" customWidth="1"/>
    <col min="5" max="5" width="7.125" style="28" customWidth="1"/>
    <col min="6" max="6" width="10.125" style="29" bestFit="1" customWidth="1"/>
    <col min="7" max="7" width="9.125" style="84" customWidth="1"/>
    <col min="8" max="8" width="6.75390625" style="28" customWidth="1"/>
    <col min="9" max="16384" width="9.125" style="28" customWidth="1"/>
  </cols>
  <sheetData>
    <row r="1" spans="1:10" ht="33.75" customHeight="1">
      <c r="A1" s="176" t="str">
        <f>KAPAK!A2</f>
        <v>Bursa Atletizm İl Temsilciliği</v>
      </c>
      <c r="B1" s="176"/>
      <c r="C1" s="176"/>
      <c r="D1" s="176"/>
      <c r="E1" s="176"/>
      <c r="F1" s="176"/>
      <c r="G1" s="176"/>
      <c r="H1" s="176"/>
      <c r="J1" s="29"/>
    </row>
    <row r="2" spans="1:8" ht="15.75">
      <c r="A2" s="177" t="str">
        <f>KAPAK!B24</f>
        <v>Küçükler ve Yıldızlar Bölgesel Kros Ligi 2.Kademe Yarışmaları</v>
      </c>
      <c r="B2" s="177"/>
      <c r="C2" s="177"/>
      <c r="D2" s="177"/>
      <c r="E2" s="177"/>
      <c r="F2" s="177"/>
      <c r="G2" s="177"/>
      <c r="H2" s="177"/>
    </row>
    <row r="3" spans="1:9" ht="14.25">
      <c r="A3" s="178" t="str">
        <f>KAPAK!B27</f>
        <v>Bursa</v>
      </c>
      <c r="B3" s="178"/>
      <c r="C3" s="178"/>
      <c r="D3" s="178"/>
      <c r="E3" s="178"/>
      <c r="F3" s="178"/>
      <c r="G3" s="178"/>
      <c r="H3" s="178"/>
      <c r="I3" s="30"/>
    </row>
    <row r="4" spans="1:8" ht="15.75" customHeight="1">
      <c r="A4" s="175" t="str">
        <f>KAPAK!B26</f>
        <v>Yıldız Erkekler</v>
      </c>
      <c r="B4" s="175"/>
      <c r="C4" s="175"/>
      <c r="D4" s="38" t="str">
        <f>KAPAK!B25</f>
        <v>2.4 km.</v>
      </c>
      <c r="E4" s="39"/>
      <c r="F4" s="179">
        <f>KAPAK!B28</f>
        <v>41938.458333333336</v>
      </c>
      <c r="G4" s="179"/>
      <c r="H4" s="179"/>
    </row>
    <row r="5" spans="1:16" s="31" customFormat="1" ht="25.5">
      <c r="A5" s="111" t="s">
        <v>0</v>
      </c>
      <c r="B5" s="114" t="s">
        <v>1</v>
      </c>
      <c r="C5" s="114" t="s">
        <v>3</v>
      </c>
      <c r="D5" s="114" t="s">
        <v>17</v>
      </c>
      <c r="E5" s="114" t="s">
        <v>8</v>
      </c>
      <c r="F5" s="115" t="s">
        <v>2</v>
      </c>
      <c r="G5" s="116" t="s">
        <v>4</v>
      </c>
      <c r="H5" s="114" t="s">
        <v>15</v>
      </c>
      <c r="L5" s="32"/>
      <c r="M5" s="32"/>
      <c r="N5" s="32"/>
      <c r="O5" s="32"/>
      <c r="P5" s="32"/>
    </row>
    <row r="6" spans="1:10" ht="17.25" customHeight="1">
      <c r="A6" s="33">
        <f>IF(B6&lt;&gt;"",1,"")</f>
        <v>1</v>
      </c>
      <c r="B6" s="100">
        <v>61</v>
      </c>
      <c r="C6" s="34" t="str">
        <f>IF(ISERROR(VLOOKUP(B6,'START LİSTE'!$B$6:$F$1253,2,0)),"",VLOOKUP(B6,'START LİSTE'!$B$6:$F$1253,2,0))</f>
        <v>MUSTAFA GÖKSEL (P)</v>
      </c>
      <c r="D6" s="34" t="str">
        <f>IF(ISERROR(VLOOKUP(B6,'START LİSTE'!$B$6:$F$1253,3,0)),"",VLOOKUP(B6,'START LİSTE'!$B$6:$F$1253,3,0))</f>
        <v>KOCAELİ BÜYÜKŞEHİR BELEDİYESİ KAĞITSPOR KULÜBÜ </v>
      </c>
      <c r="E6" s="35" t="str">
        <f>IF(ISERROR(VLOOKUP(B6,'START LİSTE'!$B$6:$F$1253,4,0)),"",VLOOKUP(B6,'START LİSTE'!$B$6:$F$1253,4,0))</f>
        <v>T</v>
      </c>
      <c r="F6" s="36">
        <f>IF(ISERROR(VLOOKUP($B6,'START LİSTE'!$B$6:$F$1253,5,0)),"",VLOOKUP($B6,'START LİSTE'!$B$6:$F$1253,5,0))</f>
        <v>35596</v>
      </c>
      <c r="G6" s="101">
        <v>843</v>
      </c>
      <c r="H6" s="131">
        <f>IF(OR(G6="DQ",G6="DNF",G6="DNS"),"-",IF(B6&lt;&gt;"",IF(E6="F",0,1),""))</f>
        <v>1</v>
      </c>
      <c r="J6" s="29"/>
    </row>
    <row r="7" spans="1:10" ht="17.25" customHeight="1">
      <c r="A7" s="33">
        <f>IF(B7&lt;&gt;"",A6+1,"")</f>
        <v>2</v>
      </c>
      <c r="B7" s="100">
        <v>50</v>
      </c>
      <c r="C7" s="34" t="str">
        <f>IF(ISERROR(VLOOKUP(B7,'START LİSTE'!$B$6:$F$1253,2,0)),"",VLOOKUP(B7,'START LİSTE'!$B$6:$F$1253,2,0))</f>
        <v>HÜSEYİN POLAT</v>
      </c>
      <c r="D7" s="34" t="str">
        <f>IF(ISERROR(VLOOKUP(B7,'START LİSTE'!$B$6:$F$1253,3,0)),"",VLOOKUP(B7,'START LİSTE'!$B$6:$F$1253,3,0))</f>
        <v>İSTANBUL PENDİK BELEDİYE SPOR</v>
      </c>
      <c r="E7" s="35" t="str">
        <f>IF(ISERROR(VLOOKUP(B7,'START LİSTE'!$B$6:$F$1253,4,0)),"",VLOOKUP(B7,'START LİSTE'!$B$6:$F$1253,4,0))</f>
        <v>T</v>
      </c>
      <c r="F7" s="36">
        <f>IF(ISERROR(VLOOKUP($B7,'START LİSTE'!$B$6:$F$1253,5,0)),"",VLOOKUP($B7,'START LİSTE'!$B$6:$F$1253,5,0))</f>
        <v>36134</v>
      </c>
      <c r="G7" s="101">
        <v>845</v>
      </c>
      <c r="H7" s="131">
        <f>IF(OR(G7="DQ",G7="DNF",G7="DNS"),"-",IF(B7&lt;&gt;"",IF(E7="F",H6,H6+1),""))</f>
        <v>2</v>
      </c>
      <c r="J7" s="29"/>
    </row>
    <row r="8" spans="1:10" ht="17.25" customHeight="1">
      <c r="A8" s="33">
        <f aca="true" t="shared" si="0" ref="A8:A71">IF(B8&lt;&gt;"",A7+1,"")</f>
        <v>3</v>
      </c>
      <c r="B8" s="100">
        <v>62</v>
      </c>
      <c r="C8" s="34" t="str">
        <f>IF(ISERROR(VLOOKUP(B8,'START LİSTE'!$B$6:$F$1253,2,0)),"",VLOOKUP(B8,'START LİSTE'!$B$6:$F$1253,2,0))</f>
        <v>OĞUZHAN TOKAT </v>
      </c>
      <c r="D8" s="34" t="str">
        <f>IF(ISERROR(VLOOKUP(B8,'START LİSTE'!$B$6:$F$1253,3,0)),"",VLOOKUP(B8,'START LİSTE'!$B$6:$F$1253,3,0))</f>
        <v>KOCAELİ BÜYÜKŞEHİR BELEDİYESİ KAĞITSPOR KULÜBÜ </v>
      </c>
      <c r="E8" s="35" t="str">
        <f>IF(ISERROR(VLOOKUP(B8,'START LİSTE'!$B$6:$F$1253,4,0)),"",VLOOKUP(B8,'START LİSTE'!$B$6:$F$1253,4,0))</f>
        <v>T</v>
      </c>
      <c r="F8" s="36">
        <f>IF(ISERROR(VLOOKUP($B8,'START LİSTE'!$B$6:$F$1253,5,0)),"",VLOOKUP($B8,'START LİSTE'!$B$6:$F$1253,5,0))</f>
        <v>35653</v>
      </c>
      <c r="G8" s="101">
        <v>846</v>
      </c>
      <c r="H8" s="131">
        <f aca="true" t="shared" si="1" ref="H8:H71">IF(OR(G8="DQ",G8="DNF",G8="DNS"),"-",IF(B8&lt;&gt;"",IF(E8="F",H7,H7+1),""))</f>
        <v>3</v>
      </c>
      <c r="J8" s="29"/>
    </row>
    <row r="9" spans="1:8" ht="17.25" customHeight="1">
      <c r="A9" s="33">
        <f t="shared" si="0"/>
        <v>4</v>
      </c>
      <c r="B9" s="100">
        <v>52</v>
      </c>
      <c r="C9" s="34" t="str">
        <f>IF(ISERROR(VLOOKUP(B9,'START LİSTE'!$B$6:$F$1253,2,0)),"",VLOOKUP(B9,'START LİSTE'!$B$6:$F$1253,2,0))</f>
        <v>MURAT EMEKTAR</v>
      </c>
      <c r="D9" s="34" t="str">
        <f>IF(ISERROR(VLOOKUP(B9,'START LİSTE'!$B$6:$F$1253,3,0)),"",VLOOKUP(B9,'START LİSTE'!$B$6:$F$1253,3,0))</f>
        <v>İSTANBUL PENDİK BELEDİYE SPOR</v>
      </c>
      <c r="E9" s="35" t="str">
        <f>IF(ISERROR(VLOOKUP(B9,'START LİSTE'!$B$6:$F$1253,4,0)),"",VLOOKUP(B9,'START LİSTE'!$B$6:$F$1253,4,0))</f>
        <v>T</v>
      </c>
      <c r="F9" s="36">
        <f>IF(ISERROR(VLOOKUP($B9,'START LİSTE'!$B$6:$F$1253,5,0)),"",VLOOKUP($B9,'START LİSTE'!$B$6:$F$1253,5,0))</f>
        <v>35947</v>
      </c>
      <c r="G9" s="101">
        <v>849</v>
      </c>
      <c r="H9" s="131">
        <f t="shared" si="1"/>
        <v>4</v>
      </c>
    </row>
    <row r="10" spans="1:8" ht="17.25" customHeight="1">
      <c r="A10" s="33">
        <f t="shared" si="0"/>
        <v>5</v>
      </c>
      <c r="B10" s="100">
        <v>49</v>
      </c>
      <c r="C10" s="34" t="str">
        <f>IF(ISERROR(VLOOKUP(B10,'START LİSTE'!$B$6:$F$1253,2,0)),"",VLOOKUP(B10,'START LİSTE'!$B$6:$F$1253,2,0))</f>
        <v>TAHSİN KAYHAN</v>
      </c>
      <c r="D10" s="34" t="str">
        <f>IF(ISERROR(VLOOKUP(B10,'START LİSTE'!$B$6:$F$1253,3,0)),"",VLOOKUP(B10,'START LİSTE'!$B$6:$F$1253,3,0))</f>
        <v>İSTANBUL PENDİK BELEDİYE SPOR</v>
      </c>
      <c r="E10" s="35" t="str">
        <f>IF(ISERROR(VLOOKUP(B10,'START LİSTE'!$B$6:$F$1253,4,0)),"",VLOOKUP(B10,'START LİSTE'!$B$6:$F$1253,4,0))</f>
        <v>T</v>
      </c>
      <c r="F10" s="36">
        <f>IF(ISERROR(VLOOKUP($B10,'START LİSTE'!$B$6:$F$1253,5,0)),"",VLOOKUP($B10,'START LİSTE'!$B$6:$F$1253,5,0))</f>
        <v>35431</v>
      </c>
      <c r="G10" s="101">
        <v>855</v>
      </c>
      <c r="H10" s="131">
        <f t="shared" si="1"/>
        <v>5</v>
      </c>
    </row>
    <row r="11" spans="1:8" ht="17.25" customHeight="1">
      <c r="A11" s="33">
        <f t="shared" si="0"/>
        <v>6</v>
      </c>
      <c r="B11" s="100">
        <v>51</v>
      </c>
      <c r="C11" s="34" t="str">
        <f>IF(ISERROR(VLOOKUP(B11,'START LİSTE'!$B$6:$F$1253,2,0)),"",VLOOKUP(B11,'START LİSTE'!$B$6:$F$1253,2,0))</f>
        <v>SERHAT ÇURGUTAY</v>
      </c>
      <c r="D11" s="34" t="str">
        <f>IF(ISERROR(VLOOKUP(B11,'START LİSTE'!$B$6:$F$1253,3,0)),"",VLOOKUP(B11,'START LİSTE'!$B$6:$F$1253,3,0))</f>
        <v>İSTANBUL PENDİK BELEDİYE SPOR</v>
      </c>
      <c r="E11" s="35" t="str">
        <f>IF(ISERROR(VLOOKUP(B11,'START LİSTE'!$B$6:$F$1253,4,0)),"",VLOOKUP(B11,'START LİSTE'!$B$6:$F$1253,4,0))</f>
        <v>T</v>
      </c>
      <c r="F11" s="36">
        <f>IF(ISERROR(VLOOKUP($B11,'START LİSTE'!$B$6:$F$1253,5,0)),"",VLOOKUP($B11,'START LİSTE'!$B$6:$F$1253,5,0))</f>
        <v>35431</v>
      </c>
      <c r="G11" s="101">
        <v>858</v>
      </c>
      <c r="H11" s="131">
        <f t="shared" si="1"/>
        <v>6</v>
      </c>
    </row>
    <row r="12" spans="1:8" ht="17.25" customHeight="1">
      <c r="A12" s="33">
        <f t="shared" si="0"/>
        <v>7</v>
      </c>
      <c r="B12" s="100">
        <v>64</v>
      </c>
      <c r="C12" s="34" t="str">
        <f>IF(ISERROR(VLOOKUP(B12,'START LİSTE'!$B$6:$F$1253,2,0)),"",VLOOKUP(B12,'START LİSTE'!$B$6:$F$1253,2,0))</f>
        <v>SALİH ÇELİKHASI</v>
      </c>
      <c r="D12" s="34" t="str">
        <f>IF(ISERROR(VLOOKUP(B12,'START LİSTE'!$B$6:$F$1253,3,0)),"",VLOOKUP(B12,'START LİSTE'!$B$6:$F$1253,3,0))</f>
        <v>KOCAELİ BÜYÜKŞEHİR BELEDİYESİ KAĞITSPOR KULÜBÜ </v>
      </c>
      <c r="E12" s="35" t="str">
        <f>IF(ISERROR(VLOOKUP(B12,'START LİSTE'!$B$6:$F$1253,4,0)),"",VLOOKUP(B12,'START LİSTE'!$B$6:$F$1253,4,0))</f>
        <v>T</v>
      </c>
      <c r="F12" s="36">
        <f>IF(ISERROR(VLOOKUP($B12,'START LİSTE'!$B$6:$F$1253,5,0)),"",VLOOKUP($B12,'START LİSTE'!$B$6:$F$1253,5,0))</f>
        <v>35496</v>
      </c>
      <c r="G12" s="101">
        <v>922</v>
      </c>
      <c r="H12" s="131">
        <f t="shared" si="1"/>
        <v>7</v>
      </c>
    </row>
    <row r="13" spans="1:8" ht="17.25" customHeight="1">
      <c r="A13" s="33">
        <f t="shared" si="0"/>
        <v>8</v>
      </c>
      <c r="B13" s="100">
        <v>65</v>
      </c>
      <c r="C13" s="34" t="str">
        <f>IF(ISERROR(VLOOKUP(B13,'START LİSTE'!$B$6:$F$1253,2,0)),"",VLOOKUP(B13,'START LİSTE'!$B$6:$F$1253,2,0))</f>
        <v>MURAT ALBAYRAK</v>
      </c>
      <c r="D13" s="34" t="str">
        <f>IF(ISERROR(VLOOKUP(B13,'START LİSTE'!$B$6:$F$1253,3,0)),"",VLOOKUP(B13,'START LİSTE'!$B$6:$F$1253,3,0))</f>
        <v>SAKARYA GENÇLİK HİZ.</v>
      </c>
      <c r="E13" s="35" t="str">
        <f>IF(ISERROR(VLOOKUP(B13,'START LİSTE'!$B$6:$F$1253,4,0)),"",VLOOKUP(B13,'START LİSTE'!$B$6:$F$1253,4,0))</f>
        <v>T</v>
      </c>
      <c r="F13" s="36">
        <f>IF(ISERROR(VLOOKUP($B13,'START LİSTE'!$B$6:$F$1253,5,0)),"",VLOOKUP($B13,'START LİSTE'!$B$6:$F$1253,5,0))</f>
        <v>36156</v>
      </c>
      <c r="G13" s="101">
        <v>924</v>
      </c>
      <c r="H13" s="131">
        <f t="shared" si="1"/>
        <v>8</v>
      </c>
    </row>
    <row r="14" spans="1:8" ht="17.25" customHeight="1">
      <c r="A14" s="33">
        <f t="shared" si="0"/>
        <v>9</v>
      </c>
      <c r="B14" s="100">
        <v>56</v>
      </c>
      <c r="C14" s="34" t="str">
        <f>IF(ISERROR(VLOOKUP(B14,'START LİSTE'!$B$6:$F$1253,2,0)),"",VLOOKUP(B14,'START LİSTE'!$B$6:$F$1253,2,0))</f>
        <v>OSMAN YAYAN</v>
      </c>
      <c r="D14" s="34" t="str">
        <f>IF(ISERROR(VLOOKUP(B14,'START LİSTE'!$B$6:$F$1253,3,0)),"",VLOOKUP(B14,'START LİSTE'!$B$6:$F$1253,3,0))</f>
        <v>İSTANBUL-ANADOLU HİSARI İ.Y.S.K</v>
      </c>
      <c r="E14" s="35" t="str">
        <f>IF(ISERROR(VLOOKUP(B14,'START LİSTE'!$B$6:$F$1253,4,0)),"",VLOOKUP(B14,'START LİSTE'!$B$6:$F$1253,4,0))</f>
        <v>T</v>
      </c>
      <c r="F14" s="36">
        <f>IF(ISERROR(VLOOKUP($B14,'START LİSTE'!$B$6:$F$1253,5,0)),"",VLOOKUP($B14,'START LİSTE'!$B$6:$F$1253,5,0))</f>
        <v>36132</v>
      </c>
      <c r="G14" s="101">
        <v>928</v>
      </c>
      <c r="H14" s="131">
        <f t="shared" si="1"/>
        <v>9</v>
      </c>
    </row>
    <row r="15" spans="1:8" ht="17.25" customHeight="1">
      <c r="A15" s="33">
        <f t="shared" si="0"/>
        <v>10</v>
      </c>
      <c r="B15" s="100">
        <v>57</v>
      </c>
      <c r="C15" s="34" t="str">
        <f>IF(ISERROR(VLOOKUP(B15,'START LİSTE'!$B$6:$F$1253,2,0)),"",VLOOKUP(B15,'START LİSTE'!$B$6:$F$1253,2,0))</f>
        <v>ŞEREF ŞAHSUVAROĞLU</v>
      </c>
      <c r="D15" s="34" t="str">
        <f>IF(ISERROR(VLOOKUP(B15,'START LİSTE'!$B$6:$F$1253,3,0)),"",VLOOKUP(B15,'START LİSTE'!$B$6:$F$1253,3,0))</f>
        <v>İSTANBUL-SANCAKTEPE BLD. SK.</v>
      </c>
      <c r="E15" s="35" t="str">
        <f>IF(ISERROR(VLOOKUP(B15,'START LİSTE'!$B$6:$F$1253,4,0)),"",VLOOKUP(B15,'START LİSTE'!$B$6:$F$1253,4,0))</f>
        <v>T</v>
      </c>
      <c r="F15" s="36">
        <f>IF(ISERROR(VLOOKUP($B15,'START LİSTE'!$B$6:$F$1253,5,0)),"",VLOOKUP($B15,'START LİSTE'!$B$6:$F$1253,5,0))</f>
        <v>35827</v>
      </c>
      <c r="G15" s="101">
        <v>931</v>
      </c>
      <c r="H15" s="131">
        <f t="shared" si="1"/>
        <v>10</v>
      </c>
    </row>
    <row r="16" spans="1:8" ht="17.25" customHeight="1">
      <c r="A16" s="33">
        <f t="shared" si="0"/>
        <v>11</v>
      </c>
      <c r="B16" s="100">
        <v>66</v>
      </c>
      <c r="C16" s="34" t="str">
        <f>IF(ISERROR(VLOOKUP(B16,'START LİSTE'!$B$6:$F$1253,2,0)),"",VLOOKUP(B16,'START LİSTE'!$B$6:$F$1253,2,0))</f>
        <v>MEHMET CAN SALA</v>
      </c>
      <c r="D16" s="34" t="str">
        <f>IF(ISERROR(VLOOKUP(B16,'START LİSTE'!$B$6:$F$1253,3,0)),"",VLOOKUP(B16,'START LİSTE'!$B$6:$F$1253,3,0))</f>
        <v>SAKARYA GENÇLİK HİZ.</v>
      </c>
      <c r="E16" s="35" t="str">
        <f>IF(ISERROR(VLOOKUP(B16,'START LİSTE'!$B$6:$F$1253,4,0)),"",VLOOKUP(B16,'START LİSTE'!$B$6:$F$1253,4,0))</f>
        <v>T</v>
      </c>
      <c r="F16" s="36">
        <f>IF(ISERROR(VLOOKUP($B16,'START LİSTE'!$B$6:$F$1253,5,0)),"",VLOOKUP($B16,'START LİSTE'!$B$6:$F$1253,5,0))</f>
        <v>35431</v>
      </c>
      <c r="G16" s="101">
        <v>935</v>
      </c>
      <c r="H16" s="131">
        <f t="shared" si="1"/>
        <v>11</v>
      </c>
    </row>
    <row r="17" spans="1:8" ht="17.25" customHeight="1">
      <c r="A17" s="33">
        <f t="shared" si="0"/>
        <v>12</v>
      </c>
      <c r="B17" s="100">
        <v>54</v>
      </c>
      <c r="C17" s="34" t="str">
        <f>IF(ISERROR(VLOOKUP(B17,'START LİSTE'!$B$6:$F$1253,2,0)),"",VLOOKUP(B17,'START LİSTE'!$B$6:$F$1253,2,0))</f>
        <v>MUHAMMET OKUR</v>
      </c>
      <c r="D17" s="34" t="str">
        <f>IF(ISERROR(VLOOKUP(B17,'START LİSTE'!$B$6:$F$1253,3,0)),"",VLOOKUP(B17,'START LİSTE'!$B$6:$F$1253,3,0))</f>
        <v>İSTANBUL-ANADOLU HİSARI İ.Y.S.K</v>
      </c>
      <c r="E17" s="35" t="str">
        <f>IF(ISERROR(VLOOKUP(B17,'START LİSTE'!$B$6:$F$1253,4,0)),"",VLOOKUP(B17,'START LİSTE'!$B$6:$F$1253,4,0))</f>
        <v>T</v>
      </c>
      <c r="F17" s="36">
        <f>IF(ISERROR(VLOOKUP($B17,'START LİSTE'!$B$6:$F$1253,5,0)),"",VLOOKUP($B17,'START LİSTE'!$B$6:$F$1253,5,0))</f>
        <v>35636</v>
      </c>
      <c r="G17" s="101">
        <v>939</v>
      </c>
      <c r="H17" s="131">
        <f t="shared" si="1"/>
        <v>12</v>
      </c>
    </row>
    <row r="18" spans="1:8" ht="17.25" customHeight="1">
      <c r="A18" s="33">
        <f t="shared" si="0"/>
        <v>13</v>
      </c>
      <c r="B18" s="100">
        <v>53</v>
      </c>
      <c r="C18" s="34" t="str">
        <f>IF(ISERROR(VLOOKUP(B18,'START LİSTE'!$B$6:$F$1253,2,0)),"",VLOOKUP(B18,'START LİSTE'!$B$6:$F$1253,2,0))</f>
        <v>ABDULKADİR GÖKÇE</v>
      </c>
      <c r="D18" s="34" t="str">
        <f>IF(ISERROR(VLOOKUP(B18,'START LİSTE'!$B$6:$F$1253,3,0)),"",VLOOKUP(B18,'START LİSTE'!$B$6:$F$1253,3,0))</f>
        <v>İSTANBUL-ANADOLU HİSARI İ.Y.S.K</v>
      </c>
      <c r="E18" s="35" t="str">
        <f>IF(ISERROR(VLOOKUP(B18,'START LİSTE'!$B$6:$F$1253,4,0)),"",VLOOKUP(B18,'START LİSTE'!$B$6:$F$1253,4,0))</f>
        <v>T</v>
      </c>
      <c r="F18" s="36">
        <f>IF(ISERROR(VLOOKUP($B18,'START LİSTE'!$B$6:$F$1253,5,0)),"",VLOOKUP($B18,'START LİSTE'!$B$6:$F$1253,5,0))</f>
        <v>35820</v>
      </c>
      <c r="G18" s="101">
        <v>944</v>
      </c>
      <c r="H18" s="131">
        <f t="shared" si="1"/>
        <v>13</v>
      </c>
    </row>
    <row r="19" spans="1:8" ht="17.25" customHeight="1">
      <c r="A19" s="33">
        <f t="shared" si="0"/>
        <v>14</v>
      </c>
      <c r="B19" s="100">
        <v>67</v>
      </c>
      <c r="C19" s="34" t="str">
        <f>IF(ISERROR(VLOOKUP(B19,'START LİSTE'!$B$6:$F$1253,2,0)),"",VLOOKUP(B19,'START LİSTE'!$B$6:$F$1253,2,0))</f>
        <v>RAFET SONER İÇÖZ</v>
      </c>
      <c r="D19" s="34" t="str">
        <f>IF(ISERROR(VLOOKUP(B19,'START LİSTE'!$B$6:$F$1253,3,0)),"",VLOOKUP(B19,'START LİSTE'!$B$6:$F$1253,3,0))</f>
        <v>SAKARYA GENÇLİK HİZ.</v>
      </c>
      <c r="E19" s="35" t="str">
        <f>IF(ISERROR(VLOOKUP(B19,'START LİSTE'!$B$6:$F$1253,4,0)),"",VLOOKUP(B19,'START LİSTE'!$B$6:$F$1253,4,0))</f>
        <v>T</v>
      </c>
      <c r="F19" s="36">
        <f>IF(ISERROR(VLOOKUP($B19,'START LİSTE'!$B$6:$F$1253,5,0)),"",VLOOKUP($B19,'START LİSTE'!$B$6:$F$1253,5,0))</f>
        <v>35431</v>
      </c>
      <c r="G19" s="101">
        <v>1055</v>
      </c>
      <c r="H19" s="131">
        <f t="shared" si="1"/>
        <v>14</v>
      </c>
    </row>
    <row r="20" spans="1:8" ht="17.25" customHeight="1">
      <c r="A20" s="33">
        <f t="shared" si="0"/>
        <v>15</v>
      </c>
      <c r="B20" s="100">
        <v>63</v>
      </c>
      <c r="C20" s="34" t="str">
        <f>IF(ISERROR(VLOOKUP(B20,'START LİSTE'!$B$6:$F$1253,2,0)),"",VLOOKUP(B20,'START LİSTE'!$B$6:$F$1253,2,0))</f>
        <v>OĞUZHAN ÖZMEN</v>
      </c>
      <c r="D20" s="34" t="str">
        <f>IF(ISERROR(VLOOKUP(B20,'START LİSTE'!$B$6:$F$1253,3,0)),"",VLOOKUP(B20,'START LİSTE'!$B$6:$F$1253,3,0))</f>
        <v>KOCAELİ BÜYÜKŞEHİR BELEDİYESİ KAĞITSPOR KULÜBÜ </v>
      </c>
      <c r="E20" s="35" t="str">
        <f>IF(ISERROR(VLOOKUP(B20,'START LİSTE'!$B$6:$F$1253,4,0)),"",VLOOKUP(B20,'START LİSTE'!$B$6:$F$1253,4,0))</f>
        <v>T</v>
      </c>
      <c r="F20" s="36">
        <f>IF(ISERROR(VLOOKUP($B20,'START LİSTE'!$B$6:$F$1253,5,0)),"",VLOOKUP($B20,'START LİSTE'!$B$6:$F$1253,5,0))</f>
        <v>35827</v>
      </c>
      <c r="G20" s="101">
        <v>1111</v>
      </c>
      <c r="H20" s="131">
        <f t="shared" si="1"/>
        <v>15</v>
      </c>
    </row>
    <row r="21" spans="1:8" ht="17.25" customHeight="1">
      <c r="A21" s="33">
        <f t="shared" si="0"/>
        <v>16</v>
      </c>
      <c r="B21" s="100">
        <v>58</v>
      </c>
      <c r="C21" s="34" t="str">
        <f>IF(ISERROR(VLOOKUP(B21,'START LİSTE'!$B$6:$F$1253,2,0)),"",VLOOKUP(B21,'START LİSTE'!$B$6:$F$1253,2,0))</f>
        <v>CEYHUN YILMAZ</v>
      </c>
      <c r="D21" s="34" t="str">
        <f>IF(ISERROR(VLOOKUP(B21,'START LİSTE'!$B$6:$F$1253,3,0)),"",VLOOKUP(B21,'START LİSTE'!$B$6:$F$1253,3,0))</f>
        <v>İSTANBUL-SANCAKTEPE BLD. SK.</v>
      </c>
      <c r="E21" s="35" t="str">
        <f>IF(ISERROR(VLOOKUP(B21,'START LİSTE'!$B$6:$F$1253,4,0)),"",VLOOKUP(B21,'START LİSTE'!$B$6:$F$1253,4,0))</f>
        <v>T</v>
      </c>
      <c r="F21" s="36">
        <f>IF(ISERROR(VLOOKUP($B21,'START LİSTE'!$B$6:$F$1253,5,0)),"",VLOOKUP($B21,'START LİSTE'!$B$6:$F$1253,5,0))</f>
        <v>36130</v>
      </c>
      <c r="G21" s="101">
        <v>1116</v>
      </c>
      <c r="H21" s="131">
        <f t="shared" si="1"/>
        <v>16</v>
      </c>
    </row>
    <row r="22" spans="1:8" ht="17.25" customHeight="1">
      <c r="A22" s="33">
        <f t="shared" si="0"/>
        <v>17</v>
      </c>
      <c r="B22" s="100">
        <v>59</v>
      </c>
      <c r="C22" s="34" t="str">
        <f>IF(ISERROR(VLOOKUP(B22,'START LİSTE'!$B$6:$F$1253,2,0)),"",VLOOKUP(B22,'START LİSTE'!$B$6:$F$1253,2,0))</f>
        <v>MUSA TURAN</v>
      </c>
      <c r="D22" s="34" t="str">
        <f>IF(ISERROR(VLOOKUP(B22,'START LİSTE'!$B$6:$F$1253,3,0)),"",VLOOKUP(B22,'START LİSTE'!$B$6:$F$1253,3,0))</f>
        <v>İSTANBUL-SANCAKTEPE BLD. SK.</v>
      </c>
      <c r="E22" s="35" t="str">
        <f>IF(ISERROR(VLOOKUP(B22,'START LİSTE'!$B$6:$F$1253,4,0)),"",VLOOKUP(B22,'START LİSTE'!$B$6:$F$1253,4,0))</f>
        <v>T</v>
      </c>
      <c r="F22" s="36">
        <f>IF(ISERROR(VLOOKUP($B22,'START LİSTE'!$B$6:$F$1253,5,0)),"",VLOOKUP($B22,'START LİSTE'!$B$6:$F$1253,5,0))</f>
        <v>35704</v>
      </c>
      <c r="G22" s="101">
        <v>1126</v>
      </c>
      <c r="H22" s="131">
        <f t="shared" si="1"/>
        <v>17</v>
      </c>
    </row>
    <row r="23" spans="1:8" ht="17.25" customHeight="1">
      <c r="A23" s="33">
        <f t="shared" si="0"/>
        <v>18</v>
      </c>
      <c r="B23" s="100">
        <v>68</v>
      </c>
      <c r="C23" s="34" t="str">
        <f>IF(ISERROR(VLOOKUP(B23,'START LİSTE'!$B$6:$F$1253,2,0)),"",VLOOKUP(B23,'START LİSTE'!$B$6:$F$1253,2,0))</f>
        <v>ÖNDER ADIGÜZEL</v>
      </c>
      <c r="D23" s="34" t="str">
        <f>IF(ISERROR(VLOOKUP(B23,'START LİSTE'!$B$6:$F$1253,3,0)),"",VLOOKUP(B23,'START LİSTE'!$B$6:$F$1253,3,0))</f>
        <v>SAKARYA GENÇLİK HİZ.</v>
      </c>
      <c r="E23" s="35" t="str">
        <f>IF(ISERROR(VLOOKUP(B23,'START LİSTE'!$B$6:$F$1253,4,0)),"",VLOOKUP(B23,'START LİSTE'!$B$6:$F$1253,4,0))</f>
        <v>T</v>
      </c>
      <c r="F23" s="36">
        <f>IF(ISERROR(VLOOKUP($B23,'START LİSTE'!$B$6:$F$1253,5,0)),"",VLOOKUP($B23,'START LİSTE'!$B$6:$F$1253,5,0))</f>
        <v>35908</v>
      </c>
      <c r="G23" s="101">
        <v>1130</v>
      </c>
      <c r="H23" s="131">
        <f t="shared" si="1"/>
        <v>18</v>
      </c>
    </row>
    <row r="24" spans="1:8" ht="17.25" customHeight="1">
      <c r="A24" s="33">
        <f t="shared" si="0"/>
        <v>19</v>
      </c>
      <c r="B24" s="100">
        <v>55</v>
      </c>
      <c r="C24" s="34" t="str">
        <f>IF(ISERROR(VLOOKUP(B24,'START LİSTE'!$B$6:$F$1253,2,0)),"",VLOOKUP(B24,'START LİSTE'!$B$6:$F$1253,2,0))</f>
        <v>ONUR İKİLİ</v>
      </c>
      <c r="D24" s="34" t="str">
        <f>IF(ISERROR(VLOOKUP(B24,'START LİSTE'!$B$6:$F$1253,3,0)),"",VLOOKUP(B24,'START LİSTE'!$B$6:$F$1253,3,0))</f>
        <v>İSTANBUL-ANADOLU HİSARI İ.Y.S.K</v>
      </c>
      <c r="E24" s="35" t="str">
        <f>IF(ISERROR(VLOOKUP(B24,'START LİSTE'!$B$6:$F$1253,4,0)),"",VLOOKUP(B24,'START LİSTE'!$B$6:$F$1253,4,0))</f>
        <v>T</v>
      </c>
      <c r="F24" s="36">
        <f>IF(ISERROR(VLOOKUP($B24,'START LİSTE'!$B$6:$F$1253,5,0)),"",VLOOKUP($B24,'START LİSTE'!$B$6:$F$1253,5,0))</f>
        <v>35607</v>
      </c>
      <c r="G24" s="101" t="s">
        <v>55</v>
      </c>
      <c r="H24" s="131">
        <f t="shared" si="1"/>
        <v>19</v>
      </c>
    </row>
    <row r="25" spans="1:8" ht="17.25" customHeight="1">
      <c r="A25" s="33">
        <f t="shared" si="0"/>
        <v>20</v>
      </c>
      <c r="B25" s="100">
        <v>60</v>
      </c>
      <c r="C25" s="34" t="str">
        <f>IF(ISERROR(VLOOKUP(B25,'START LİSTE'!$B$6:$F$1253,2,0)),"",VLOOKUP(B25,'START LİSTE'!$B$6:$F$1253,2,0))</f>
        <v>YUSUF KORKMAZ</v>
      </c>
      <c r="D25" s="34" t="str">
        <f>IF(ISERROR(VLOOKUP(B25,'START LİSTE'!$B$6:$F$1253,3,0)),"",VLOOKUP(B25,'START LİSTE'!$B$6:$F$1253,3,0))</f>
        <v>İSTANBUL-SANCAKTEPE BLD. SK.</v>
      </c>
      <c r="E25" s="35" t="str">
        <f>IF(ISERROR(VLOOKUP(B25,'START LİSTE'!$B$6:$F$1253,4,0)),"",VLOOKUP(B25,'START LİSTE'!$B$6:$F$1253,4,0))</f>
        <v>T</v>
      </c>
      <c r="F25" s="36">
        <f>IF(ISERROR(VLOOKUP($B25,'START LİSTE'!$B$6:$F$1253,5,0)),"",VLOOKUP($B25,'START LİSTE'!$B$6:$F$1253,5,0))</f>
        <v>35467</v>
      </c>
      <c r="G25" s="101" t="s">
        <v>55</v>
      </c>
      <c r="H25" s="131">
        <f t="shared" si="1"/>
        <v>20</v>
      </c>
    </row>
    <row r="26" spans="1:8" ht="17.25" customHeight="1">
      <c r="A26" s="33">
        <f t="shared" si="0"/>
      </c>
      <c r="B26" s="100"/>
      <c r="C26" s="34">
        <f>IF(ISERROR(VLOOKUP(B26,'START LİSTE'!$B$6:$F$1253,2,0)),"",VLOOKUP(B26,'START LİSTE'!$B$6:$F$1253,2,0))</f>
      </c>
      <c r="D26" s="34">
        <f>IF(ISERROR(VLOOKUP(B26,'START LİSTE'!$B$6:$F$1253,3,0)),"",VLOOKUP(B26,'START LİSTE'!$B$6:$F$1253,3,0))</f>
      </c>
      <c r="E26" s="35">
        <f>IF(ISERROR(VLOOKUP(B26,'START LİSTE'!$B$6:$F$1253,4,0)),"",VLOOKUP(B26,'START LİSTE'!$B$6:$F$1253,4,0))</f>
      </c>
      <c r="F26" s="36">
        <f>IF(ISERROR(VLOOKUP($B26,'START LİSTE'!$B$6:$F$1253,5,0)),"",VLOOKUP($B26,'START LİSTE'!$B$6:$F$1253,5,0))</f>
      </c>
      <c r="G26" s="101"/>
      <c r="H26" s="131">
        <f t="shared" si="1"/>
      </c>
    </row>
    <row r="27" spans="1:8" ht="17.25" customHeight="1">
      <c r="A27" s="33">
        <f t="shared" si="0"/>
      </c>
      <c r="B27" s="100"/>
      <c r="C27" s="34">
        <f>IF(ISERROR(VLOOKUP(B27,'START LİSTE'!$B$6:$F$1253,2,0)),"",VLOOKUP(B27,'START LİSTE'!$B$6:$F$1253,2,0))</f>
      </c>
      <c r="D27" s="34">
        <f>IF(ISERROR(VLOOKUP(B27,'START LİSTE'!$B$6:$F$1253,3,0)),"",VLOOKUP(B27,'START LİSTE'!$B$6:$F$1253,3,0))</f>
      </c>
      <c r="E27" s="35">
        <f>IF(ISERROR(VLOOKUP(B27,'START LİSTE'!$B$6:$F$1253,4,0)),"",VLOOKUP(B27,'START LİSTE'!$B$6:$F$1253,4,0))</f>
      </c>
      <c r="F27" s="36">
        <f>IF(ISERROR(VLOOKUP($B27,'START LİSTE'!$B$6:$F$1253,5,0)),"",VLOOKUP($B27,'START LİSTE'!$B$6:$F$1253,5,0))</f>
      </c>
      <c r="G27" s="101"/>
      <c r="H27" s="131">
        <f t="shared" si="1"/>
      </c>
    </row>
    <row r="28" spans="1:8" ht="17.25" customHeight="1">
      <c r="A28" s="33">
        <f t="shared" si="0"/>
      </c>
      <c r="B28" s="100"/>
      <c r="C28" s="34">
        <f>IF(ISERROR(VLOOKUP(B28,'START LİSTE'!$B$6:$F$1253,2,0)),"",VLOOKUP(B28,'START LİSTE'!$B$6:$F$1253,2,0))</f>
      </c>
      <c r="D28" s="34">
        <f>IF(ISERROR(VLOOKUP(B28,'START LİSTE'!$B$6:$F$1253,3,0)),"",VLOOKUP(B28,'START LİSTE'!$B$6:$F$1253,3,0))</f>
      </c>
      <c r="E28" s="35">
        <f>IF(ISERROR(VLOOKUP(B28,'START LİSTE'!$B$6:$F$1253,4,0)),"",VLOOKUP(B28,'START LİSTE'!$B$6:$F$1253,4,0))</f>
      </c>
      <c r="F28" s="36">
        <f>IF(ISERROR(VLOOKUP($B28,'START LİSTE'!$B$6:$F$1253,5,0)),"",VLOOKUP($B28,'START LİSTE'!$B$6:$F$1253,5,0))</f>
      </c>
      <c r="G28" s="101"/>
      <c r="H28" s="131">
        <f t="shared" si="1"/>
      </c>
    </row>
    <row r="29" spans="1:8" ht="17.25" customHeight="1">
      <c r="A29" s="33">
        <f t="shared" si="0"/>
      </c>
      <c r="B29" s="100"/>
      <c r="C29" s="34">
        <f>IF(ISERROR(VLOOKUP(B29,'START LİSTE'!$B$6:$F$1253,2,0)),"",VLOOKUP(B29,'START LİSTE'!$B$6:$F$1253,2,0))</f>
      </c>
      <c r="D29" s="34">
        <f>IF(ISERROR(VLOOKUP(B29,'START LİSTE'!$B$6:$F$1253,3,0)),"",VLOOKUP(B29,'START LİSTE'!$B$6:$F$1253,3,0))</f>
      </c>
      <c r="E29" s="35">
        <f>IF(ISERROR(VLOOKUP(B29,'START LİSTE'!$B$6:$F$1253,4,0)),"",VLOOKUP(B29,'START LİSTE'!$B$6:$F$1253,4,0))</f>
      </c>
      <c r="F29" s="36">
        <f>IF(ISERROR(VLOOKUP($B29,'START LİSTE'!$B$6:$F$1253,5,0)),"",VLOOKUP($B29,'START LİSTE'!$B$6:$F$1253,5,0))</f>
      </c>
      <c r="G29" s="101"/>
      <c r="H29" s="131">
        <f t="shared" si="1"/>
      </c>
    </row>
    <row r="30" spans="1:8" ht="17.25" customHeight="1">
      <c r="A30" s="33">
        <f t="shared" si="0"/>
      </c>
      <c r="B30" s="100"/>
      <c r="C30" s="34">
        <f>IF(ISERROR(VLOOKUP(B30,'START LİSTE'!$B$6:$F$1253,2,0)),"",VLOOKUP(B30,'START LİSTE'!$B$6:$F$1253,2,0))</f>
      </c>
      <c r="D30" s="34">
        <f>IF(ISERROR(VLOOKUP(B30,'START LİSTE'!$B$6:$F$1253,3,0)),"",VLOOKUP(B30,'START LİSTE'!$B$6:$F$1253,3,0))</f>
      </c>
      <c r="E30" s="35">
        <f>IF(ISERROR(VLOOKUP(B30,'START LİSTE'!$B$6:$F$1253,4,0)),"",VLOOKUP(B30,'START LİSTE'!$B$6:$F$1253,4,0))</f>
      </c>
      <c r="F30" s="36">
        <f>IF(ISERROR(VLOOKUP($B30,'START LİSTE'!$B$6:$F$1253,5,0)),"",VLOOKUP($B30,'START LİSTE'!$B$6:$F$1253,5,0))</f>
      </c>
      <c r="G30" s="101"/>
      <c r="H30" s="131">
        <f t="shared" si="1"/>
      </c>
    </row>
    <row r="31" spans="1:8" ht="17.25" customHeight="1">
      <c r="A31" s="33">
        <f t="shared" si="0"/>
      </c>
      <c r="B31" s="100"/>
      <c r="C31" s="34">
        <f>IF(ISERROR(VLOOKUP(B31,'START LİSTE'!$B$6:$F$1253,2,0)),"",VLOOKUP(B31,'START LİSTE'!$B$6:$F$1253,2,0))</f>
      </c>
      <c r="D31" s="34">
        <f>IF(ISERROR(VLOOKUP(B31,'START LİSTE'!$B$6:$F$1253,3,0)),"",VLOOKUP(B31,'START LİSTE'!$B$6:$F$1253,3,0))</f>
      </c>
      <c r="E31" s="35">
        <f>IF(ISERROR(VLOOKUP(B31,'START LİSTE'!$B$6:$F$1253,4,0)),"",VLOOKUP(B31,'START LİSTE'!$B$6:$F$1253,4,0))</f>
      </c>
      <c r="F31" s="36">
        <f>IF(ISERROR(VLOOKUP($B31,'START LİSTE'!$B$6:$F$1253,5,0)),"",VLOOKUP($B31,'START LİSTE'!$B$6:$F$1253,5,0))</f>
      </c>
      <c r="G31" s="101"/>
      <c r="H31" s="131">
        <f t="shared" si="1"/>
      </c>
    </row>
    <row r="32" spans="1:8" ht="17.25" customHeight="1">
      <c r="A32" s="33">
        <f t="shared" si="0"/>
      </c>
      <c r="B32" s="100"/>
      <c r="C32" s="34">
        <f>IF(ISERROR(VLOOKUP(B32,'START LİSTE'!$B$6:$F$1253,2,0)),"",VLOOKUP(B32,'START LİSTE'!$B$6:$F$1253,2,0))</f>
      </c>
      <c r="D32" s="34">
        <f>IF(ISERROR(VLOOKUP(B32,'START LİSTE'!$B$6:$F$1253,3,0)),"",VLOOKUP(B32,'START LİSTE'!$B$6:$F$1253,3,0))</f>
      </c>
      <c r="E32" s="35">
        <f>IF(ISERROR(VLOOKUP(B32,'START LİSTE'!$B$6:$F$1253,4,0)),"",VLOOKUP(B32,'START LİSTE'!$B$6:$F$1253,4,0))</f>
      </c>
      <c r="F32" s="36">
        <f>IF(ISERROR(VLOOKUP($B32,'START LİSTE'!$B$6:$F$1253,5,0)),"",VLOOKUP($B32,'START LİSTE'!$B$6:$F$1253,5,0))</f>
      </c>
      <c r="G32" s="101"/>
      <c r="H32" s="131">
        <f t="shared" si="1"/>
      </c>
    </row>
    <row r="33" spans="1:8" ht="17.25" customHeight="1">
      <c r="A33" s="33">
        <f t="shared" si="0"/>
      </c>
      <c r="B33" s="100"/>
      <c r="C33" s="34">
        <f>IF(ISERROR(VLOOKUP(B33,'START LİSTE'!$B$6:$F$1253,2,0)),"",VLOOKUP(B33,'START LİSTE'!$B$6:$F$1253,2,0))</f>
      </c>
      <c r="D33" s="34">
        <f>IF(ISERROR(VLOOKUP(B33,'START LİSTE'!$B$6:$F$1253,3,0)),"",VLOOKUP(B33,'START LİSTE'!$B$6:$F$1253,3,0))</f>
      </c>
      <c r="E33" s="35">
        <f>IF(ISERROR(VLOOKUP(B33,'START LİSTE'!$B$6:$F$1253,4,0)),"",VLOOKUP(B33,'START LİSTE'!$B$6:$F$1253,4,0))</f>
      </c>
      <c r="F33" s="36">
        <f>IF(ISERROR(VLOOKUP($B33,'START LİSTE'!$B$6:$F$1253,5,0)),"",VLOOKUP($B33,'START LİSTE'!$B$6:$F$1253,5,0))</f>
      </c>
      <c r="G33" s="101"/>
      <c r="H33" s="131">
        <f t="shared" si="1"/>
      </c>
    </row>
    <row r="34" spans="1:8" ht="17.25" customHeight="1">
      <c r="A34" s="33">
        <f t="shared" si="0"/>
      </c>
      <c r="B34" s="100"/>
      <c r="C34" s="34">
        <f>IF(ISERROR(VLOOKUP(B34,'START LİSTE'!$B$6:$F$1253,2,0)),"",VLOOKUP(B34,'START LİSTE'!$B$6:$F$1253,2,0))</f>
      </c>
      <c r="D34" s="34">
        <f>IF(ISERROR(VLOOKUP(B34,'START LİSTE'!$B$6:$F$1253,3,0)),"",VLOOKUP(B34,'START LİSTE'!$B$6:$F$1253,3,0))</f>
      </c>
      <c r="E34" s="35">
        <f>IF(ISERROR(VLOOKUP(B34,'START LİSTE'!$B$6:$F$1253,4,0)),"",VLOOKUP(B34,'START LİSTE'!$B$6:$F$1253,4,0))</f>
      </c>
      <c r="F34" s="36">
        <f>IF(ISERROR(VLOOKUP($B34,'START LİSTE'!$B$6:$F$1253,5,0)),"",VLOOKUP($B34,'START LİSTE'!$B$6:$F$1253,5,0))</f>
      </c>
      <c r="G34" s="101"/>
      <c r="H34" s="131">
        <f t="shared" si="1"/>
      </c>
    </row>
    <row r="35" spans="1:8" ht="17.25" customHeight="1">
      <c r="A35" s="33">
        <f t="shared" si="0"/>
      </c>
      <c r="B35" s="100"/>
      <c r="C35" s="34">
        <f>IF(ISERROR(VLOOKUP(B35,'START LİSTE'!$B$6:$F$1253,2,0)),"",VLOOKUP(B35,'START LİSTE'!$B$6:$F$1253,2,0))</f>
      </c>
      <c r="D35" s="34">
        <f>IF(ISERROR(VLOOKUP(B35,'START LİSTE'!$B$6:$F$1253,3,0)),"",VLOOKUP(B35,'START LİSTE'!$B$6:$F$1253,3,0))</f>
      </c>
      <c r="E35" s="35">
        <f>IF(ISERROR(VLOOKUP(B35,'START LİSTE'!$B$6:$F$1253,4,0)),"",VLOOKUP(B35,'START LİSTE'!$B$6:$F$1253,4,0))</f>
      </c>
      <c r="F35" s="36">
        <f>IF(ISERROR(VLOOKUP($B35,'START LİSTE'!$B$6:$F$1253,5,0)),"",VLOOKUP($B35,'START LİSTE'!$B$6:$F$1253,5,0))</f>
      </c>
      <c r="G35" s="101"/>
      <c r="H35" s="131">
        <f t="shared" si="1"/>
      </c>
    </row>
    <row r="36" spans="1:8" ht="17.25" customHeight="1">
      <c r="A36" s="33">
        <f t="shared" si="0"/>
      </c>
      <c r="B36" s="100"/>
      <c r="C36" s="34">
        <f>IF(ISERROR(VLOOKUP(B36,'START LİSTE'!$B$6:$F$1253,2,0)),"",VLOOKUP(B36,'START LİSTE'!$B$6:$F$1253,2,0))</f>
      </c>
      <c r="D36" s="34">
        <f>IF(ISERROR(VLOOKUP(B36,'START LİSTE'!$B$6:$F$1253,3,0)),"",VLOOKUP(B36,'START LİSTE'!$B$6:$F$1253,3,0))</f>
      </c>
      <c r="E36" s="35">
        <f>IF(ISERROR(VLOOKUP(B36,'START LİSTE'!$B$6:$F$1253,4,0)),"",VLOOKUP(B36,'START LİSTE'!$B$6:$F$1253,4,0))</f>
      </c>
      <c r="F36" s="36">
        <f>IF(ISERROR(VLOOKUP($B36,'START LİSTE'!$B$6:$F$1253,5,0)),"",VLOOKUP($B36,'START LİSTE'!$B$6:$F$1253,5,0))</f>
      </c>
      <c r="G36" s="101"/>
      <c r="H36" s="131">
        <f t="shared" si="1"/>
      </c>
    </row>
    <row r="37" spans="1:8" ht="17.25" customHeight="1">
      <c r="A37" s="33">
        <f t="shared" si="0"/>
      </c>
      <c r="B37" s="100"/>
      <c r="C37" s="34">
        <f>IF(ISERROR(VLOOKUP(B37,'START LİSTE'!$B$6:$F$1253,2,0)),"",VLOOKUP(B37,'START LİSTE'!$B$6:$F$1253,2,0))</f>
      </c>
      <c r="D37" s="34">
        <f>IF(ISERROR(VLOOKUP(B37,'START LİSTE'!$B$6:$F$1253,3,0)),"",VLOOKUP(B37,'START LİSTE'!$B$6:$F$1253,3,0))</f>
      </c>
      <c r="E37" s="35">
        <f>IF(ISERROR(VLOOKUP(B37,'START LİSTE'!$B$6:$F$1253,4,0)),"",VLOOKUP(B37,'START LİSTE'!$B$6:$F$1253,4,0))</f>
      </c>
      <c r="F37" s="36">
        <f>IF(ISERROR(VLOOKUP($B37,'START LİSTE'!$B$6:$F$1253,5,0)),"",VLOOKUP($B37,'START LİSTE'!$B$6:$F$1253,5,0))</f>
      </c>
      <c r="G37" s="101"/>
      <c r="H37" s="131">
        <f t="shared" si="1"/>
      </c>
    </row>
    <row r="38" spans="1:8" ht="17.25" customHeight="1">
      <c r="A38" s="33">
        <f t="shared" si="0"/>
      </c>
      <c r="B38" s="100"/>
      <c r="C38" s="34">
        <f>IF(ISERROR(VLOOKUP(B38,'START LİSTE'!$B$6:$F$1253,2,0)),"",VLOOKUP(B38,'START LİSTE'!$B$6:$F$1253,2,0))</f>
      </c>
      <c r="D38" s="34">
        <f>IF(ISERROR(VLOOKUP(B38,'START LİSTE'!$B$6:$F$1253,3,0)),"",VLOOKUP(B38,'START LİSTE'!$B$6:$F$1253,3,0))</f>
      </c>
      <c r="E38" s="35">
        <f>IF(ISERROR(VLOOKUP(B38,'START LİSTE'!$B$6:$F$1253,4,0)),"",VLOOKUP(B38,'START LİSTE'!$B$6:$F$1253,4,0))</f>
      </c>
      <c r="F38" s="36">
        <f>IF(ISERROR(VLOOKUP($B38,'START LİSTE'!$B$6:$F$1253,5,0)),"",VLOOKUP($B38,'START LİSTE'!$B$6:$F$1253,5,0))</f>
      </c>
      <c r="G38" s="101"/>
      <c r="H38" s="131">
        <f t="shared" si="1"/>
      </c>
    </row>
    <row r="39" spans="1:8" ht="17.25" customHeight="1">
      <c r="A39" s="33">
        <f t="shared" si="0"/>
      </c>
      <c r="B39" s="100"/>
      <c r="C39" s="34">
        <f>IF(ISERROR(VLOOKUP(B39,'START LİSTE'!$B$6:$F$1253,2,0)),"",VLOOKUP(B39,'START LİSTE'!$B$6:$F$1253,2,0))</f>
      </c>
      <c r="D39" s="34">
        <f>IF(ISERROR(VLOOKUP(B39,'START LİSTE'!$B$6:$F$1253,3,0)),"",VLOOKUP(B39,'START LİSTE'!$B$6:$F$1253,3,0))</f>
      </c>
      <c r="E39" s="35">
        <f>IF(ISERROR(VLOOKUP(B39,'START LİSTE'!$B$6:$F$1253,4,0)),"",VLOOKUP(B39,'START LİSTE'!$B$6:$F$1253,4,0))</f>
      </c>
      <c r="F39" s="36">
        <f>IF(ISERROR(VLOOKUP($B39,'START LİSTE'!$B$6:$F$1253,5,0)),"",VLOOKUP($B39,'START LİSTE'!$B$6:$F$1253,5,0))</f>
      </c>
      <c r="G39" s="101"/>
      <c r="H39" s="131">
        <f t="shared" si="1"/>
      </c>
    </row>
    <row r="40" spans="1:8" ht="17.25" customHeight="1">
      <c r="A40" s="33">
        <f t="shared" si="0"/>
      </c>
      <c r="B40" s="100"/>
      <c r="C40" s="34">
        <f>IF(ISERROR(VLOOKUP(B40,'START LİSTE'!$B$6:$F$1253,2,0)),"",VLOOKUP(B40,'START LİSTE'!$B$6:$F$1253,2,0))</f>
      </c>
      <c r="D40" s="34">
        <f>IF(ISERROR(VLOOKUP(B40,'START LİSTE'!$B$6:$F$1253,3,0)),"",VLOOKUP(B40,'START LİSTE'!$B$6:$F$1253,3,0))</f>
      </c>
      <c r="E40" s="35">
        <f>IF(ISERROR(VLOOKUP(B40,'START LİSTE'!$B$6:$F$1253,4,0)),"",VLOOKUP(B40,'START LİSTE'!$B$6:$F$1253,4,0))</f>
      </c>
      <c r="F40" s="36">
        <f>IF(ISERROR(VLOOKUP($B40,'START LİSTE'!$B$6:$F$1253,5,0)),"",VLOOKUP($B40,'START LİSTE'!$B$6:$F$1253,5,0))</f>
      </c>
      <c r="G40" s="101"/>
      <c r="H40" s="131">
        <f t="shared" si="1"/>
      </c>
    </row>
    <row r="41" spans="1:8" ht="17.25" customHeight="1">
      <c r="A41" s="33">
        <f t="shared" si="0"/>
      </c>
      <c r="B41" s="100"/>
      <c r="C41" s="34">
        <f>IF(ISERROR(VLOOKUP(B41,'START LİSTE'!$B$6:$F$1253,2,0)),"",VLOOKUP(B41,'START LİSTE'!$B$6:$F$1253,2,0))</f>
      </c>
      <c r="D41" s="34">
        <f>IF(ISERROR(VLOOKUP(B41,'START LİSTE'!$B$6:$F$1253,3,0)),"",VLOOKUP(B41,'START LİSTE'!$B$6:$F$1253,3,0))</f>
      </c>
      <c r="E41" s="35">
        <f>IF(ISERROR(VLOOKUP(B41,'START LİSTE'!$B$6:$F$1253,4,0)),"",VLOOKUP(B41,'START LİSTE'!$B$6:$F$1253,4,0))</f>
      </c>
      <c r="F41" s="36">
        <f>IF(ISERROR(VLOOKUP($B41,'START LİSTE'!$B$6:$F$1253,5,0)),"",VLOOKUP($B41,'START LİSTE'!$B$6:$F$1253,5,0))</f>
      </c>
      <c r="G41" s="101"/>
      <c r="H41" s="131">
        <f t="shared" si="1"/>
      </c>
    </row>
    <row r="42" spans="1:8" ht="17.25" customHeight="1">
      <c r="A42" s="33">
        <f t="shared" si="0"/>
      </c>
      <c r="B42" s="100"/>
      <c r="C42" s="34">
        <f>IF(ISERROR(VLOOKUP(B42,'START LİSTE'!$B$6:$F$1253,2,0)),"",VLOOKUP(B42,'START LİSTE'!$B$6:$F$1253,2,0))</f>
      </c>
      <c r="D42" s="34">
        <f>IF(ISERROR(VLOOKUP(B42,'START LİSTE'!$B$6:$F$1253,3,0)),"",VLOOKUP(B42,'START LİSTE'!$B$6:$F$1253,3,0))</f>
      </c>
      <c r="E42" s="35">
        <f>IF(ISERROR(VLOOKUP(B42,'START LİSTE'!$B$6:$F$1253,4,0)),"",VLOOKUP(B42,'START LİSTE'!$B$6:$F$1253,4,0))</f>
      </c>
      <c r="F42" s="36">
        <f>IF(ISERROR(VLOOKUP($B42,'START LİSTE'!$B$6:$F$1253,5,0)),"",VLOOKUP($B42,'START LİSTE'!$B$6:$F$1253,5,0))</f>
      </c>
      <c r="G42" s="101"/>
      <c r="H42" s="131">
        <f t="shared" si="1"/>
      </c>
    </row>
    <row r="43" spans="1:8" ht="17.25" customHeight="1">
      <c r="A43" s="33">
        <f t="shared" si="0"/>
      </c>
      <c r="B43" s="100"/>
      <c r="C43" s="34">
        <f>IF(ISERROR(VLOOKUP(B43,'START LİSTE'!$B$6:$F$1253,2,0)),"",VLOOKUP(B43,'START LİSTE'!$B$6:$F$1253,2,0))</f>
      </c>
      <c r="D43" s="34">
        <f>IF(ISERROR(VLOOKUP(B43,'START LİSTE'!$B$6:$F$1253,3,0)),"",VLOOKUP(B43,'START LİSTE'!$B$6:$F$1253,3,0))</f>
      </c>
      <c r="E43" s="35">
        <f>IF(ISERROR(VLOOKUP(B43,'START LİSTE'!$B$6:$F$1253,4,0)),"",VLOOKUP(B43,'START LİSTE'!$B$6:$F$1253,4,0))</f>
      </c>
      <c r="F43" s="36">
        <f>IF(ISERROR(VLOOKUP($B43,'START LİSTE'!$B$6:$F$1253,5,0)),"",VLOOKUP($B43,'START LİSTE'!$B$6:$F$1253,5,0))</f>
      </c>
      <c r="G43" s="101"/>
      <c r="H43" s="131">
        <f t="shared" si="1"/>
      </c>
    </row>
    <row r="44" spans="1:8" ht="17.25" customHeight="1">
      <c r="A44" s="33">
        <f t="shared" si="0"/>
      </c>
      <c r="B44" s="100"/>
      <c r="C44" s="34">
        <f>IF(ISERROR(VLOOKUP(B44,'START LİSTE'!$B$6:$F$1253,2,0)),"",VLOOKUP(B44,'START LİSTE'!$B$6:$F$1253,2,0))</f>
      </c>
      <c r="D44" s="34">
        <f>IF(ISERROR(VLOOKUP(B44,'START LİSTE'!$B$6:$F$1253,3,0)),"",VLOOKUP(B44,'START LİSTE'!$B$6:$F$1253,3,0))</f>
      </c>
      <c r="E44" s="35">
        <f>IF(ISERROR(VLOOKUP(B44,'START LİSTE'!$B$6:$F$1253,4,0)),"",VLOOKUP(B44,'START LİSTE'!$B$6:$F$1253,4,0))</f>
      </c>
      <c r="F44" s="36">
        <f>IF(ISERROR(VLOOKUP($B44,'START LİSTE'!$B$6:$F$1253,5,0)),"",VLOOKUP($B44,'START LİSTE'!$B$6:$F$1253,5,0))</f>
      </c>
      <c r="G44" s="101"/>
      <c r="H44" s="131">
        <f t="shared" si="1"/>
      </c>
    </row>
    <row r="45" spans="1:8" ht="17.25" customHeight="1">
      <c r="A45" s="33">
        <f t="shared" si="0"/>
      </c>
      <c r="B45" s="100"/>
      <c r="C45" s="34">
        <f>IF(ISERROR(VLOOKUP(B45,'START LİSTE'!$B$6:$F$1253,2,0)),"",VLOOKUP(B45,'START LİSTE'!$B$6:$F$1253,2,0))</f>
      </c>
      <c r="D45" s="34">
        <f>IF(ISERROR(VLOOKUP(B45,'START LİSTE'!$B$6:$F$1253,3,0)),"",VLOOKUP(B45,'START LİSTE'!$B$6:$F$1253,3,0))</f>
      </c>
      <c r="E45" s="35">
        <f>IF(ISERROR(VLOOKUP(B45,'START LİSTE'!$B$6:$F$1253,4,0)),"",VLOOKUP(B45,'START LİSTE'!$B$6:$F$1253,4,0))</f>
      </c>
      <c r="F45" s="36">
        <f>IF(ISERROR(VLOOKUP($B45,'START LİSTE'!$B$6:$F$1253,5,0)),"",VLOOKUP($B45,'START LİSTE'!$B$6:$F$1253,5,0))</f>
      </c>
      <c r="G45" s="101"/>
      <c r="H45" s="131">
        <f t="shared" si="1"/>
      </c>
    </row>
    <row r="46" spans="1:8" ht="17.25" customHeight="1">
      <c r="A46" s="33">
        <f t="shared" si="0"/>
      </c>
      <c r="B46" s="100"/>
      <c r="C46" s="34">
        <f>IF(ISERROR(VLOOKUP(B46,'START LİSTE'!$B$6:$F$1253,2,0)),"",VLOOKUP(B46,'START LİSTE'!$B$6:$F$1253,2,0))</f>
      </c>
      <c r="D46" s="34">
        <f>IF(ISERROR(VLOOKUP(B46,'START LİSTE'!$B$6:$F$1253,3,0)),"",VLOOKUP(B46,'START LİSTE'!$B$6:$F$1253,3,0))</f>
      </c>
      <c r="E46" s="35">
        <f>IF(ISERROR(VLOOKUP(B46,'START LİSTE'!$B$6:$F$1253,4,0)),"",VLOOKUP(B46,'START LİSTE'!$B$6:$F$1253,4,0))</f>
      </c>
      <c r="F46" s="36">
        <f>IF(ISERROR(VLOOKUP($B46,'START LİSTE'!$B$6:$F$1253,5,0)),"",VLOOKUP($B46,'START LİSTE'!$B$6:$F$1253,5,0))</f>
      </c>
      <c r="G46" s="101"/>
      <c r="H46" s="131">
        <f t="shared" si="1"/>
      </c>
    </row>
    <row r="47" spans="1:8" ht="17.25" customHeight="1">
      <c r="A47" s="33">
        <f t="shared" si="0"/>
      </c>
      <c r="B47" s="100"/>
      <c r="C47" s="34">
        <f>IF(ISERROR(VLOOKUP(B47,'START LİSTE'!$B$6:$F$1253,2,0)),"",VLOOKUP(B47,'START LİSTE'!$B$6:$F$1253,2,0))</f>
      </c>
      <c r="D47" s="34">
        <f>IF(ISERROR(VLOOKUP(B47,'START LİSTE'!$B$6:$F$1253,3,0)),"",VLOOKUP(B47,'START LİSTE'!$B$6:$F$1253,3,0))</f>
      </c>
      <c r="E47" s="35">
        <f>IF(ISERROR(VLOOKUP(B47,'START LİSTE'!$B$6:$F$1253,4,0)),"",VLOOKUP(B47,'START LİSTE'!$B$6:$F$1253,4,0))</f>
      </c>
      <c r="F47" s="36">
        <f>IF(ISERROR(VLOOKUP($B47,'START LİSTE'!$B$6:$F$1253,5,0)),"",VLOOKUP($B47,'START LİSTE'!$B$6:$F$1253,5,0))</f>
      </c>
      <c r="G47" s="101"/>
      <c r="H47" s="131">
        <f t="shared" si="1"/>
      </c>
    </row>
    <row r="48" spans="1:8" ht="17.25" customHeight="1">
      <c r="A48" s="33">
        <f t="shared" si="0"/>
      </c>
      <c r="B48" s="100"/>
      <c r="C48" s="34">
        <f>IF(ISERROR(VLOOKUP(B48,'START LİSTE'!$B$6:$F$1253,2,0)),"",VLOOKUP(B48,'START LİSTE'!$B$6:$F$1253,2,0))</f>
      </c>
      <c r="D48" s="34">
        <f>IF(ISERROR(VLOOKUP(B48,'START LİSTE'!$B$6:$F$1253,3,0)),"",VLOOKUP(B48,'START LİSTE'!$B$6:$F$1253,3,0))</f>
      </c>
      <c r="E48" s="35">
        <f>IF(ISERROR(VLOOKUP(B48,'START LİSTE'!$B$6:$F$1253,4,0)),"",VLOOKUP(B48,'START LİSTE'!$B$6:$F$1253,4,0))</f>
      </c>
      <c r="F48" s="36">
        <f>IF(ISERROR(VLOOKUP($B48,'START LİSTE'!$B$6:$F$1253,5,0)),"",VLOOKUP($B48,'START LİSTE'!$B$6:$F$1253,5,0))</f>
      </c>
      <c r="G48" s="101"/>
      <c r="H48" s="131">
        <f t="shared" si="1"/>
      </c>
    </row>
    <row r="49" spans="1:8" ht="17.25" customHeight="1">
      <c r="A49" s="33">
        <f t="shared" si="0"/>
      </c>
      <c r="B49" s="100"/>
      <c r="C49" s="34">
        <f>IF(ISERROR(VLOOKUP(B49,'START LİSTE'!$B$6:$F$1253,2,0)),"",VLOOKUP(B49,'START LİSTE'!$B$6:$F$1253,2,0))</f>
      </c>
      <c r="D49" s="34">
        <f>IF(ISERROR(VLOOKUP(B49,'START LİSTE'!$B$6:$F$1253,3,0)),"",VLOOKUP(B49,'START LİSTE'!$B$6:$F$1253,3,0))</f>
      </c>
      <c r="E49" s="35">
        <f>IF(ISERROR(VLOOKUP(B49,'START LİSTE'!$B$6:$F$1253,4,0)),"",VLOOKUP(B49,'START LİSTE'!$B$6:$F$1253,4,0))</f>
      </c>
      <c r="F49" s="36">
        <f>IF(ISERROR(VLOOKUP($B49,'START LİSTE'!$B$6:$F$1253,5,0)),"",VLOOKUP($B49,'START LİSTE'!$B$6:$F$1253,5,0))</f>
      </c>
      <c r="G49" s="101"/>
      <c r="H49" s="131">
        <f t="shared" si="1"/>
      </c>
    </row>
    <row r="50" spans="1:8" ht="17.25" customHeight="1">
      <c r="A50" s="33">
        <f t="shared" si="0"/>
      </c>
      <c r="B50" s="100"/>
      <c r="C50" s="34">
        <f>IF(ISERROR(VLOOKUP(B50,'START LİSTE'!$B$6:$F$1253,2,0)),"",VLOOKUP(B50,'START LİSTE'!$B$6:$F$1253,2,0))</f>
      </c>
      <c r="D50" s="34">
        <f>IF(ISERROR(VLOOKUP(B50,'START LİSTE'!$B$6:$F$1253,3,0)),"",VLOOKUP(B50,'START LİSTE'!$B$6:$F$1253,3,0))</f>
      </c>
      <c r="E50" s="35">
        <f>IF(ISERROR(VLOOKUP(B50,'START LİSTE'!$B$6:$F$1253,4,0)),"",VLOOKUP(B50,'START LİSTE'!$B$6:$F$1253,4,0))</f>
      </c>
      <c r="F50" s="36">
        <f>IF(ISERROR(VLOOKUP($B50,'START LİSTE'!$B$6:$F$1253,5,0)),"",VLOOKUP($B50,'START LİSTE'!$B$6:$F$1253,5,0))</f>
      </c>
      <c r="G50" s="101"/>
      <c r="H50" s="131">
        <f t="shared" si="1"/>
      </c>
    </row>
    <row r="51" spans="1:8" ht="17.25" customHeight="1">
      <c r="A51" s="33">
        <f t="shared" si="0"/>
      </c>
      <c r="B51" s="100"/>
      <c r="C51" s="34">
        <f>IF(ISERROR(VLOOKUP(B51,'START LİSTE'!$B$6:$F$1253,2,0)),"",VLOOKUP(B51,'START LİSTE'!$B$6:$F$1253,2,0))</f>
      </c>
      <c r="D51" s="34">
        <f>IF(ISERROR(VLOOKUP(B51,'START LİSTE'!$B$6:$F$1253,3,0)),"",VLOOKUP(B51,'START LİSTE'!$B$6:$F$1253,3,0))</f>
      </c>
      <c r="E51" s="35">
        <f>IF(ISERROR(VLOOKUP(B51,'START LİSTE'!$B$6:$F$1253,4,0)),"",VLOOKUP(B51,'START LİSTE'!$B$6:$F$1253,4,0))</f>
      </c>
      <c r="F51" s="36">
        <f>IF(ISERROR(VLOOKUP($B51,'START LİSTE'!$B$6:$F$1253,5,0)),"",VLOOKUP($B51,'START LİSTE'!$B$6:$F$1253,5,0))</f>
      </c>
      <c r="G51" s="101"/>
      <c r="H51" s="131">
        <f t="shared" si="1"/>
      </c>
    </row>
    <row r="52" spans="1:8" ht="17.25" customHeight="1">
      <c r="A52" s="33">
        <f t="shared" si="0"/>
      </c>
      <c r="B52" s="100"/>
      <c r="C52" s="34">
        <f>IF(ISERROR(VLOOKUP(B52,'START LİSTE'!$B$6:$F$1253,2,0)),"",VLOOKUP(B52,'START LİSTE'!$B$6:$F$1253,2,0))</f>
      </c>
      <c r="D52" s="34">
        <f>IF(ISERROR(VLOOKUP(B52,'START LİSTE'!$B$6:$F$1253,3,0)),"",VLOOKUP(B52,'START LİSTE'!$B$6:$F$1253,3,0))</f>
      </c>
      <c r="E52" s="35">
        <f>IF(ISERROR(VLOOKUP(B52,'START LİSTE'!$B$6:$F$1253,4,0)),"",VLOOKUP(B52,'START LİSTE'!$B$6:$F$1253,4,0))</f>
      </c>
      <c r="F52" s="36">
        <f>IF(ISERROR(VLOOKUP($B52,'START LİSTE'!$B$6:$F$1253,5,0)),"",VLOOKUP($B52,'START LİSTE'!$B$6:$F$1253,5,0))</f>
      </c>
      <c r="G52" s="101"/>
      <c r="H52" s="131">
        <f t="shared" si="1"/>
      </c>
    </row>
    <row r="53" spans="1:8" ht="17.25" customHeight="1">
      <c r="A53" s="33">
        <f t="shared" si="0"/>
      </c>
      <c r="B53" s="100"/>
      <c r="C53" s="34">
        <f>IF(ISERROR(VLOOKUP(B53,'START LİSTE'!$B$6:$F$1253,2,0)),"",VLOOKUP(B53,'START LİSTE'!$B$6:$F$1253,2,0))</f>
      </c>
      <c r="D53" s="34">
        <f>IF(ISERROR(VLOOKUP(B53,'START LİSTE'!$B$6:$F$1253,3,0)),"",VLOOKUP(B53,'START LİSTE'!$B$6:$F$1253,3,0))</f>
      </c>
      <c r="E53" s="35">
        <f>IF(ISERROR(VLOOKUP(B53,'START LİSTE'!$B$6:$F$1253,4,0)),"",VLOOKUP(B53,'START LİSTE'!$B$6:$F$1253,4,0))</f>
      </c>
      <c r="F53" s="36">
        <f>IF(ISERROR(VLOOKUP($B53,'START LİSTE'!$B$6:$F$1253,5,0)),"",VLOOKUP($B53,'START LİSTE'!$B$6:$F$1253,5,0))</f>
      </c>
      <c r="G53" s="101"/>
      <c r="H53" s="131">
        <f t="shared" si="1"/>
      </c>
    </row>
    <row r="54" spans="1:8" ht="17.25" customHeight="1">
      <c r="A54" s="33">
        <f t="shared" si="0"/>
      </c>
      <c r="B54" s="100"/>
      <c r="C54" s="34">
        <f>IF(ISERROR(VLOOKUP(B54,'START LİSTE'!$B$6:$F$1253,2,0)),"",VLOOKUP(B54,'START LİSTE'!$B$6:$F$1253,2,0))</f>
      </c>
      <c r="D54" s="34">
        <f>IF(ISERROR(VLOOKUP(B54,'START LİSTE'!$B$6:$F$1253,3,0)),"",VLOOKUP(B54,'START LİSTE'!$B$6:$F$1253,3,0))</f>
      </c>
      <c r="E54" s="35">
        <f>IF(ISERROR(VLOOKUP(B54,'START LİSTE'!$B$6:$F$1253,4,0)),"",VLOOKUP(B54,'START LİSTE'!$B$6:$F$1253,4,0))</f>
      </c>
      <c r="F54" s="36">
        <f>IF(ISERROR(VLOOKUP($B54,'START LİSTE'!$B$6:$F$1253,5,0)),"",VLOOKUP($B54,'START LİSTE'!$B$6:$F$1253,5,0))</f>
      </c>
      <c r="G54" s="101"/>
      <c r="H54" s="131">
        <f t="shared" si="1"/>
      </c>
    </row>
    <row r="55" spans="1:8" ht="17.25" customHeight="1">
      <c r="A55" s="33">
        <f t="shared" si="0"/>
      </c>
      <c r="B55" s="100"/>
      <c r="C55" s="34">
        <f>IF(ISERROR(VLOOKUP(B55,'START LİSTE'!$B$6:$F$1253,2,0)),"",VLOOKUP(B55,'START LİSTE'!$B$6:$F$1253,2,0))</f>
      </c>
      <c r="D55" s="34">
        <f>IF(ISERROR(VLOOKUP(B55,'START LİSTE'!$B$6:$F$1253,3,0)),"",VLOOKUP(B55,'START LİSTE'!$B$6:$F$1253,3,0))</f>
      </c>
      <c r="E55" s="35">
        <f>IF(ISERROR(VLOOKUP(B55,'START LİSTE'!$B$6:$F$1253,4,0)),"",VLOOKUP(B55,'START LİSTE'!$B$6:$F$1253,4,0))</f>
      </c>
      <c r="F55" s="36">
        <f>IF(ISERROR(VLOOKUP($B55,'START LİSTE'!$B$6:$F$1253,5,0)),"",VLOOKUP($B55,'START LİSTE'!$B$6:$F$1253,5,0))</f>
      </c>
      <c r="G55" s="101"/>
      <c r="H55" s="131">
        <f t="shared" si="1"/>
      </c>
    </row>
    <row r="56" spans="1:8" ht="17.25" customHeight="1">
      <c r="A56" s="33">
        <f t="shared" si="0"/>
      </c>
      <c r="B56" s="100"/>
      <c r="C56" s="34">
        <f>IF(ISERROR(VLOOKUP(B56,'START LİSTE'!$B$6:$F$1253,2,0)),"",VLOOKUP(B56,'START LİSTE'!$B$6:$F$1253,2,0))</f>
      </c>
      <c r="D56" s="34">
        <f>IF(ISERROR(VLOOKUP(B56,'START LİSTE'!$B$6:$F$1253,3,0)),"",VLOOKUP(B56,'START LİSTE'!$B$6:$F$1253,3,0))</f>
      </c>
      <c r="E56" s="35">
        <f>IF(ISERROR(VLOOKUP(B56,'START LİSTE'!$B$6:$F$1253,4,0)),"",VLOOKUP(B56,'START LİSTE'!$B$6:$F$1253,4,0))</f>
      </c>
      <c r="F56" s="36">
        <f>IF(ISERROR(VLOOKUP($B56,'START LİSTE'!$B$6:$F$1253,5,0)),"",VLOOKUP($B56,'START LİSTE'!$B$6:$F$1253,5,0))</f>
      </c>
      <c r="G56" s="101"/>
      <c r="H56" s="131">
        <f t="shared" si="1"/>
      </c>
    </row>
    <row r="57" spans="1:8" ht="17.25" customHeight="1">
      <c r="A57" s="33">
        <f t="shared" si="0"/>
      </c>
      <c r="B57" s="100"/>
      <c r="C57" s="34">
        <f>IF(ISERROR(VLOOKUP(B57,'START LİSTE'!$B$6:$F$1253,2,0)),"",VLOOKUP(B57,'START LİSTE'!$B$6:$F$1253,2,0))</f>
      </c>
      <c r="D57" s="34">
        <f>IF(ISERROR(VLOOKUP(B57,'START LİSTE'!$B$6:$F$1253,3,0)),"",VLOOKUP(B57,'START LİSTE'!$B$6:$F$1253,3,0))</f>
      </c>
      <c r="E57" s="35">
        <f>IF(ISERROR(VLOOKUP(B57,'START LİSTE'!$B$6:$F$1253,4,0)),"",VLOOKUP(B57,'START LİSTE'!$B$6:$F$1253,4,0))</f>
      </c>
      <c r="F57" s="36">
        <f>IF(ISERROR(VLOOKUP($B57,'START LİSTE'!$B$6:$F$1253,5,0)),"",VLOOKUP($B57,'START LİSTE'!$B$6:$F$1253,5,0))</f>
      </c>
      <c r="G57" s="101"/>
      <c r="H57" s="131">
        <f t="shared" si="1"/>
      </c>
    </row>
    <row r="58" spans="1:8" ht="17.25" customHeight="1">
      <c r="A58" s="33">
        <f t="shared" si="0"/>
      </c>
      <c r="B58" s="100"/>
      <c r="C58" s="34">
        <f>IF(ISERROR(VLOOKUP(B58,'START LİSTE'!$B$6:$F$1253,2,0)),"",VLOOKUP(B58,'START LİSTE'!$B$6:$F$1253,2,0))</f>
      </c>
      <c r="D58" s="34">
        <f>IF(ISERROR(VLOOKUP(B58,'START LİSTE'!$B$6:$F$1253,3,0)),"",VLOOKUP(B58,'START LİSTE'!$B$6:$F$1253,3,0))</f>
      </c>
      <c r="E58" s="35">
        <f>IF(ISERROR(VLOOKUP(B58,'START LİSTE'!$B$6:$F$1253,4,0)),"",VLOOKUP(B58,'START LİSTE'!$B$6:$F$1253,4,0))</f>
      </c>
      <c r="F58" s="36">
        <f>IF(ISERROR(VLOOKUP($B58,'START LİSTE'!$B$6:$F$1253,5,0)),"",VLOOKUP($B58,'START LİSTE'!$B$6:$F$1253,5,0))</f>
      </c>
      <c r="G58" s="101"/>
      <c r="H58" s="131">
        <f t="shared" si="1"/>
      </c>
    </row>
    <row r="59" spans="1:8" ht="17.25" customHeight="1">
      <c r="A59" s="33">
        <f t="shared" si="0"/>
      </c>
      <c r="B59" s="100"/>
      <c r="C59" s="34">
        <f>IF(ISERROR(VLOOKUP(B59,'START LİSTE'!$B$6:$F$1253,2,0)),"",VLOOKUP(B59,'START LİSTE'!$B$6:$F$1253,2,0))</f>
      </c>
      <c r="D59" s="34">
        <f>IF(ISERROR(VLOOKUP(B59,'START LİSTE'!$B$6:$F$1253,3,0)),"",VLOOKUP(B59,'START LİSTE'!$B$6:$F$1253,3,0))</f>
      </c>
      <c r="E59" s="35">
        <f>IF(ISERROR(VLOOKUP(B59,'START LİSTE'!$B$6:$F$1253,4,0)),"",VLOOKUP(B59,'START LİSTE'!$B$6:$F$1253,4,0))</f>
      </c>
      <c r="F59" s="36">
        <f>IF(ISERROR(VLOOKUP($B59,'START LİSTE'!$B$6:$F$1253,5,0)),"",VLOOKUP($B59,'START LİSTE'!$B$6:$F$1253,5,0))</f>
      </c>
      <c r="G59" s="101"/>
      <c r="H59" s="131">
        <f t="shared" si="1"/>
      </c>
    </row>
    <row r="60" spans="1:8" ht="17.25" customHeight="1">
      <c r="A60" s="33">
        <f t="shared" si="0"/>
      </c>
      <c r="B60" s="100"/>
      <c r="C60" s="34">
        <f>IF(ISERROR(VLOOKUP(B60,'START LİSTE'!$B$6:$F$1253,2,0)),"",VLOOKUP(B60,'START LİSTE'!$B$6:$F$1253,2,0))</f>
      </c>
      <c r="D60" s="34">
        <f>IF(ISERROR(VLOOKUP(B60,'START LİSTE'!$B$6:$F$1253,3,0)),"",VLOOKUP(B60,'START LİSTE'!$B$6:$F$1253,3,0))</f>
      </c>
      <c r="E60" s="35">
        <f>IF(ISERROR(VLOOKUP(B60,'START LİSTE'!$B$6:$F$1253,4,0)),"",VLOOKUP(B60,'START LİSTE'!$B$6:$F$1253,4,0))</f>
      </c>
      <c r="F60" s="36">
        <f>IF(ISERROR(VLOOKUP($B60,'START LİSTE'!$B$6:$F$1253,5,0)),"",VLOOKUP($B60,'START LİSTE'!$B$6:$F$1253,5,0))</f>
      </c>
      <c r="G60" s="101"/>
      <c r="H60" s="131">
        <f t="shared" si="1"/>
      </c>
    </row>
    <row r="61" spans="1:8" ht="17.25" customHeight="1">
      <c r="A61" s="33">
        <f t="shared" si="0"/>
      </c>
      <c r="B61" s="100"/>
      <c r="C61" s="34">
        <f>IF(ISERROR(VLOOKUP(B61,'START LİSTE'!$B$6:$F$1253,2,0)),"",VLOOKUP(B61,'START LİSTE'!$B$6:$F$1253,2,0))</f>
      </c>
      <c r="D61" s="34">
        <f>IF(ISERROR(VLOOKUP(B61,'START LİSTE'!$B$6:$F$1253,3,0)),"",VLOOKUP(B61,'START LİSTE'!$B$6:$F$1253,3,0))</f>
      </c>
      <c r="E61" s="35">
        <f>IF(ISERROR(VLOOKUP(B61,'START LİSTE'!$B$6:$F$1253,4,0)),"",VLOOKUP(B61,'START LİSTE'!$B$6:$F$1253,4,0))</f>
      </c>
      <c r="F61" s="36">
        <f>IF(ISERROR(VLOOKUP($B61,'START LİSTE'!$B$6:$F$1253,5,0)),"",VLOOKUP($B61,'START LİSTE'!$B$6:$F$1253,5,0))</f>
      </c>
      <c r="G61" s="101"/>
      <c r="H61" s="131">
        <f t="shared" si="1"/>
      </c>
    </row>
    <row r="62" spans="1:8" ht="17.25" customHeight="1">
      <c r="A62" s="33">
        <f t="shared" si="0"/>
      </c>
      <c r="B62" s="100"/>
      <c r="C62" s="34">
        <f>IF(ISERROR(VLOOKUP(B62,'START LİSTE'!$B$6:$F$1253,2,0)),"",VLOOKUP(B62,'START LİSTE'!$B$6:$F$1253,2,0))</f>
      </c>
      <c r="D62" s="34">
        <f>IF(ISERROR(VLOOKUP(B62,'START LİSTE'!$B$6:$F$1253,3,0)),"",VLOOKUP(B62,'START LİSTE'!$B$6:$F$1253,3,0))</f>
      </c>
      <c r="E62" s="35">
        <f>IF(ISERROR(VLOOKUP(B62,'START LİSTE'!$B$6:$F$1253,4,0)),"",VLOOKUP(B62,'START LİSTE'!$B$6:$F$1253,4,0))</f>
      </c>
      <c r="F62" s="36">
        <f>IF(ISERROR(VLOOKUP($B62,'START LİSTE'!$B$6:$F$1253,5,0)),"",VLOOKUP($B62,'START LİSTE'!$B$6:$F$1253,5,0))</f>
      </c>
      <c r="G62" s="101"/>
      <c r="H62" s="131">
        <f t="shared" si="1"/>
      </c>
    </row>
    <row r="63" spans="1:8" ht="17.25" customHeight="1">
      <c r="A63" s="33">
        <f t="shared" si="0"/>
      </c>
      <c r="B63" s="100"/>
      <c r="C63" s="34">
        <f>IF(ISERROR(VLOOKUP(B63,'START LİSTE'!$B$6:$F$1253,2,0)),"",VLOOKUP(B63,'START LİSTE'!$B$6:$F$1253,2,0))</f>
      </c>
      <c r="D63" s="34">
        <f>IF(ISERROR(VLOOKUP(B63,'START LİSTE'!$B$6:$F$1253,3,0)),"",VLOOKUP(B63,'START LİSTE'!$B$6:$F$1253,3,0))</f>
      </c>
      <c r="E63" s="35">
        <f>IF(ISERROR(VLOOKUP(B63,'START LİSTE'!$B$6:$F$1253,4,0)),"",VLOOKUP(B63,'START LİSTE'!$B$6:$F$1253,4,0))</f>
      </c>
      <c r="F63" s="36">
        <f>IF(ISERROR(VLOOKUP($B63,'START LİSTE'!$B$6:$F$1253,5,0)),"",VLOOKUP($B63,'START LİSTE'!$B$6:$F$1253,5,0))</f>
      </c>
      <c r="G63" s="101"/>
      <c r="H63" s="131">
        <f t="shared" si="1"/>
      </c>
    </row>
    <row r="64" spans="1:8" ht="17.25" customHeight="1">
      <c r="A64" s="33">
        <f t="shared" si="0"/>
      </c>
      <c r="B64" s="100"/>
      <c r="C64" s="34">
        <f>IF(ISERROR(VLOOKUP(B64,'START LİSTE'!$B$6:$F$1253,2,0)),"",VLOOKUP(B64,'START LİSTE'!$B$6:$F$1253,2,0))</f>
      </c>
      <c r="D64" s="34">
        <f>IF(ISERROR(VLOOKUP(B64,'START LİSTE'!$B$6:$F$1253,3,0)),"",VLOOKUP(B64,'START LİSTE'!$B$6:$F$1253,3,0))</f>
      </c>
      <c r="E64" s="35">
        <f>IF(ISERROR(VLOOKUP(B64,'START LİSTE'!$B$6:$F$1253,4,0)),"",VLOOKUP(B64,'START LİSTE'!$B$6:$F$1253,4,0))</f>
      </c>
      <c r="F64" s="36">
        <f>IF(ISERROR(VLOOKUP($B64,'START LİSTE'!$B$6:$F$1253,5,0)),"",VLOOKUP($B64,'START LİSTE'!$B$6:$F$1253,5,0))</f>
      </c>
      <c r="G64" s="101"/>
      <c r="H64" s="131">
        <f t="shared" si="1"/>
      </c>
    </row>
    <row r="65" spans="1:8" ht="17.25" customHeight="1">
      <c r="A65" s="33">
        <f t="shared" si="0"/>
      </c>
      <c r="B65" s="100"/>
      <c r="C65" s="34">
        <f>IF(ISERROR(VLOOKUP(B65,'START LİSTE'!$B$6:$F$1253,2,0)),"",VLOOKUP(B65,'START LİSTE'!$B$6:$F$1253,2,0))</f>
      </c>
      <c r="D65" s="34">
        <f>IF(ISERROR(VLOOKUP(B65,'START LİSTE'!$B$6:$F$1253,3,0)),"",VLOOKUP(B65,'START LİSTE'!$B$6:$F$1253,3,0))</f>
      </c>
      <c r="E65" s="35">
        <f>IF(ISERROR(VLOOKUP(B65,'START LİSTE'!$B$6:$F$1253,4,0)),"",VLOOKUP(B65,'START LİSTE'!$B$6:$F$1253,4,0))</f>
      </c>
      <c r="F65" s="36">
        <f>IF(ISERROR(VLOOKUP($B65,'START LİSTE'!$B$6:$F$1253,5,0)),"",VLOOKUP($B65,'START LİSTE'!$B$6:$F$1253,5,0))</f>
      </c>
      <c r="G65" s="101"/>
      <c r="H65" s="131">
        <f t="shared" si="1"/>
      </c>
    </row>
    <row r="66" spans="1:8" ht="17.25" customHeight="1">
      <c r="A66" s="33">
        <f t="shared" si="0"/>
      </c>
      <c r="B66" s="100"/>
      <c r="C66" s="34">
        <f>IF(ISERROR(VLOOKUP(B66,'START LİSTE'!$B$6:$F$1253,2,0)),"",VLOOKUP(B66,'START LİSTE'!$B$6:$F$1253,2,0))</f>
      </c>
      <c r="D66" s="34">
        <f>IF(ISERROR(VLOOKUP(B66,'START LİSTE'!$B$6:$F$1253,3,0)),"",VLOOKUP(B66,'START LİSTE'!$B$6:$F$1253,3,0))</f>
      </c>
      <c r="E66" s="35">
        <f>IF(ISERROR(VLOOKUP(B66,'START LİSTE'!$B$6:$F$1253,4,0)),"",VLOOKUP(B66,'START LİSTE'!$B$6:$F$1253,4,0))</f>
      </c>
      <c r="F66" s="36">
        <f>IF(ISERROR(VLOOKUP($B66,'START LİSTE'!$B$6:$F$1253,5,0)),"",VLOOKUP($B66,'START LİSTE'!$B$6:$F$1253,5,0))</f>
      </c>
      <c r="G66" s="101"/>
      <c r="H66" s="131">
        <f t="shared" si="1"/>
      </c>
    </row>
    <row r="67" spans="1:8" ht="17.25" customHeight="1">
      <c r="A67" s="33">
        <f t="shared" si="0"/>
      </c>
      <c r="B67" s="100"/>
      <c r="C67" s="34">
        <f>IF(ISERROR(VLOOKUP(B67,'START LİSTE'!$B$6:$F$1253,2,0)),"",VLOOKUP(B67,'START LİSTE'!$B$6:$F$1253,2,0))</f>
      </c>
      <c r="D67" s="34">
        <f>IF(ISERROR(VLOOKUP(B67,'START LİSTE'!$B$6:$F$1253,3,0)),"",VLOOKUP(B67,'START LİSTE'!$B$6:$F$1253,3,0))</f>
      </c>
      <c r="E67" s="35">
        <f>IF(ISERROR(VLOOKUP(B67,'START LİSTE'!$B$6:$F$1253,4,0)),"",VLOOKUP(B67,'START LİSTE'!$B$6:$F$1253,4,0))</f>
      </c>
      <c r="F67" s="36">
        <f>IF(ISERROR(VLOOKUP($B67,'START LİSTE'!$B$6:$F$1253,5,0)),"",VLOOKUP($B67,'START LİSTE'!$B$6:$F$1253,5,0))</f>
      </c>
      <c r="G67" s="101"/>
      <c r="H67" s="131">
        <f t="shared" si="1"/>
      </c>
    </row>
    <row r="68" spans="1:8" ht="17.25" customHeight="1">
      <c r="A68" s="33">
        <f t="shared" si="0"/>
      </c>
      <c r="B68" s="100"/>
      <c r="C68" s="34">
        <f>IF(ISERROR(VLOOKUP(B68,'START LİSTE'!$B$6:$F$1253,2,0)),"",VLOOKUP(B68,'START LİSTE'!$B$6:$F$1253,2,0))</f>
      </c>
      <c r="D68" s="34">
        <f>IF(ISERROR(VLOOKUP(B68,'START LİSTE'!$B$6:$F$1253,3,0)),"",VLOOKUP(B68,'START LİSTE'!$B$6:$F$1253,3,0))</f>
      </c>
      <c r="E68" s="35">
        <f>IF(ISERROR(VLOOKUP(B68,'START LİSTE'!$B$6:$F$1253,4,0)),"",VLOOKUP(B68,'START LİSTE'!$B$6:$F$1253,4,0))</f>
      </c>
      <c r="F68" s="36">
        <f>IF(ISERROR(VLOOKUP($B68,'START LİSTE'!$B$6:$F$1253,5,0)),"",VLOOKUP($B68,'START LİSTE'!$B$6:$F$1253,5,0))</f>
      </c>
      <c r="G68" s="101"/>
      <c r="H68" s="131">
        <f t="shared" si="1"/>
      </c>
    </row>
    <row r="69" spans="1:8" ht="17.25" customHeight="1">
      <c r="A69" s="33">
        <f t="shared" si="0"/>
      </c>
      <c r="B69" s="100"/>
      <c r="C69" s="34">
        <f>IF(ISERROR(VLOOKUP(B69,'START LİSTE'!$B$6:$F$1253,2,0)),"",VLOOKUP(B69,'START LİSTE'!$B$6:$F$1253,2,0))</f>
      </c>
      <c r="D69" s="34">
        <f>IF(ISERROR(VLOOKUP(B69,'START LİSTE'!$B$6:$F$1253,3,0)),"",VLOOKUP(B69,'START LİSTE'!$B$6:$F$1253,3,0))</f>
      </c>
      <c r="E69" s="35">
        <f>IF(ISERROR(VLOOKUP(B69,'START LİSTE'!$B$6:$F$1253,4,0)),"",VLOOKUP(B69,'START LİSTE'!$B$6:$F$1253,4,0))</f>
      </c>
      <c r="F69" s="36">
        <f>IF(ISERROR(VLOOKUP($B69,'START LİSTE'!$B$6:$F$1253,5,0)),"",VLOOKUP($B69,'START LİSTE'!$B$6:$F$1253,5,0))</f>
      </c>
      <c r="G69" s="101"/>
      <c r="H69" s="131">
        <f t="shared" si="1"/>
      </c>
    </row>
    <row r="70" spans="1:8" ht="17.25" customHeight="1">
      <c r="A70" s="33">
        <f t="shared" si="0"/>
      </c>
      <c r="B70" s="100"/>
      <c r="C70" s="34">
        <f>IF(ISERROR(VLOOKUP(B70,'START LİSTE'!$B$6:$F$1253,2,0)),"",VLOOKUP(B70,'START LİSTE'!$B$6:$F$1253,2,0))</f>
      </c>
      <c r="D70" s="34">
        <f>IF(ISERROR(VLOOKUP(B70,'START LİSTE'!$B$6:$F$1253,3,0)),"",VLOOKUP(B70,'START LİSTE'!$B$6:$F$1253,3,0))</f>
      </c>
      <c r="E70" s="35">
        <f>IF(ISERROR(VLOOKUP(B70,'START LİSTE'!$B$6:$F$1253,4,0)),"",VLOOKUP(B70,'START LİSTE'!$B$6:$F$1253,4,0))</f>
      </c>
      <c r="F70" s="36">
        <f>IF(ISERROR(VLOOKUP($B70,'START LİSTE'!$B$6:$F$1253,5,0)),"",VLOOKUP($B70,'START LİSTE'!$B$6:$F$1253,5,0))</f>
      </c>
      <c r="G70" s="101"/>
      <c r="H70" s="131">
        <f t="shared" si="1"/>
      </c>
    </row>
    <row r="71" spans="1:8" ht="17.25" customHeight="1">
      <c r="A71" s="33">
        <f t="shared" si="0"/>
      </c>
      <c r="B71" s="100"/>
      <c r="C71" s="34">
        <f>IF(ISERROR(VLOOKUP(B71,'START LİSTE'!$B$6:$F$1253,2,0)),"",VLOOKUP(B71,'START LİSTE'!$B$6:$F$1253,2,0))</f>
      </c>
      <c r="D71" s="34">
        <f>IF(ISERROR(VLOOKUP(B71,'START LİSTE'!$B$6:$F$1253,3,0)),"",VLOOKUP(B71,'START LİSTE'!$B$6:$F$1253,3,0))</f>
      </c>
      <c r="E71" s="35">
        <f>IF(ISERROR(VLOOKUP(B71,'START LİSTE'!$B$6:$F$1253,4,0)),"",VLOOKUP(B71,'START LİSTE'!$B$6:$F$1253,4,0))</f>
      </c>
      <c r="F71" s="36">
        <f>IF(ISERROR(VLOOKUP($B71,'START LİSTE'!$B$6:$F$1253,5,0)),"",VLOOKUP($B71,'START LİSTE'!$B$6:$F$1253,5,0))</f>
      </c>
      <c r="G71" s="101"/>
      <c r="H71" s="131">
        <f t="shared" si="1"/>
      </c>
    </row>
    <row r="72" spans="1:8" ht="17.25" customHeight="1">
      <c r="A72" s="33">
        <f aca="true" t="shared" si="2" ref="A72:A135">IF(B72&lt;&gt;"",A71+1,"")</f>
      </c>
      <c r="B72" s="100"/>
      <c r="C72" s="34">
        <f>IF(ISERROR(VLOOKUP(B72,'START LİSTE'!$B$6:$F$1253,2,0)),"",VLOOKUP(B72,'START LİSTE'!$B$6:$F$1253,2,0))</f>
      </c>
      <c r="D72" s="34">
        <f>IF(ISERROR(VLOOKUP(B72,'START LİSTE'!$B$6:$F$1253,3,0)),"",VLOOKUP(B72,'START LİSTE'!$B$6:$F$1253,3,0))</f>
      </c>
      <c r="E72" s="35">
        <f>IF(ISERROR(VLOOKUP(B72,'START LİSTE'!$B$6:$F$1253,4,0)),"",VLOOKUP(B72,'START LİSTE'!$B$6:$F$1253,4,0))</f>
      </c>
      <c r="F72" s="36">
        <f>IF(ISERROR(VLOOKUP($B72,'START LİSTE'!$B$6:$F$1253,5,0)),"",VLOOKUP($B72,'START LİSTE'!$B$6:$F$1253,5,0))</f>
      </c>
      <c r="G72" s="101"/>
      <c r="H72" s="131">
        <f aca="true" t="shared" si="3" ref="H72:H135">IF(OR(G72="DQ",G72="DNF",G72="DNS"),"-",IF(B72&lt;&gt;"",IF(E72="F",H71,H71+1),""))</f>
      </c>
    </row>
    <row r="73" spans="1:8" ht="17.25" customHeight="1">
      <c r="A73" s="33">
        <f t="shared" si="2"/>
      </c>
      <c r="B73" s="100"/>
      <c r="C73" s="34">
        <f>IF(ISERROR(VLOOKUP(B73,'START LİSTE'!$B$6:$F$1253,2,0)),"",VLOOKUP(B73,'START LİSTE'!$B$6:$F$1253,2,0))</f>
      </c>
      <c r="D73" s="34">
        <f>IF(ISERROR(VLOOKUP(B73,'START LİSTE'!$B$6:$F$1253,3,0)),"",VLOOKUP(B73,'START LİSTE'!$B$6:$F$1253,3,0))</f>
      </c>
      <c r="E73" s="35">
        <f>IF(ISERROR(VLOOKUP(B73,'START LİSTE'!$B$6:$F$1253,4,0)),"",VLOOKUP(B73,'START LİSTE'!$B$6:$F$1253,4,0))</f>
      </c>
      <c r="F73" s="36">
        <f>IF(ISERROR(VLOOKUP($B73,'START LİSTE'!$B$6:$F$1253,5,0)),"",VLOOKUP($B73,'START LİSTE'!$B$6:$F$1253,5,0))</f>
      </c>
      <c r="G73" s="101"/>
      <c r="H73" s="131">
        <f t="shared" si="3"/>
      </c>
    </row>
    <row r="74" spans="1:8" ht="17.25" customHeight="1">
      <c r="A74" s="33">
        <f t="shared" si="2"/>
      </c>
      <c r="B74" s="100"/>
      <c r="C74" s="34">
        <f>IF(ISERROR(VLOOKUP(B74,'START LİSTE'!$B$6:$F$1253,2,0)),"",VLOOKUP(B74,'START LİSTE'!$B$6:$F$1253,2,0))</f>
      </c>
      <c r="D74" s="34">
        <f>IF(ISERROR(VLOOKUP(B74,'START LİSTE'!$B$6:$F$1253,3,0)),"",VLOOKUP(B74,'START LİSTE'!$B$6:$F$1253,3,0))</f>
      </c>
      <c r="E74" s="35">
        <f>IF(ISERROR(VLOOKUP(B74,'START LİSTE'!$B$6:$F$1253,4,0)),"",VLOOKUP(B74,'START LİSTE'!$B$6:$F$1253,4,0))</f>
      </c>
      <c r="F74" s="36">
        <f>IF(ISERROR(VLOOKUP($B74,'START LİSTE'!$B$6:$F$1253,5,0)),"",VLOOKUP($B74,'START LİSTE'!$B$6:$F$1253,5,0))</f>
      </c>
      <c r="G74" s="101"/>
      <c r="H74" s="131">
        <f t="shared" si="3"/>
      </c>
    </row>
    <row r="75" spans="1:8" ht="17.25" customHeight="1">
      <c r="A75" s="33">
        <f t="shared" si="2"/>
      </c>
      <c r="B75" s="100"/>
      <c r="C75" s="34">
        <f>IF(ISERROR(VLOOKUP(B75,'START LİSTE'!$B$6:$F$1253,2,0)),"",VLOOKUP(B75,'START LİSTE'!$B$6:$F$1253,2,0))</f>
      </c>
      <c r="D75" s="34">
        <f>IF(ISERROR(VLOOKUP(B75,'START LİSTE'!$B$6:$F$1253,3,0)),"",VLOOKUP(B75,'START LİSTE'!$B$6:$F$1253,3,0))</f>
      </c>
      <c r="E75" s="35">
        <f>IF(ISERROR(VLOOKUP(B75,'START LİSTE'!$B$6:$F$1253,4,0)),"",VLOOKUP(B75,'START LİSTE'!$B$6:$F$1253,4,0))</f>
      </c>
      <c r="F75" s="36">
        <f>IF(ISERROR(VLOOKUP($B75,'START LİSTE'!$B$6:$F$1253,5,0)),"",VLOOKUP($B75,'START LİSTE'!$B$6:$F$1253,5,0))</f>
      </c>
      <c r="G75" s="101"/>
      <c r="H75" s="131">
        <f t="shared" si="3"/>
      </c>
    </row>
    <row r="76" spans="1:8" ht="17.25" customHeight="1">
      <c r="A76" s="33">
        <f t="shared" si="2"/>
      </c>
      <c r="B76" s="100"/>
      <c r="C76" s="34">
        <f>IF(ISERROR(VLOOKUP(B76,'START LİSTE'!$B$6:$F$1253,2,0)),"",VLOOKUP(B76,'START LİSTE'!$B$6:$F$1253,2,0))</f>
      </c>
      <c r="D76" s="34">
        <f>IF(ISERROR(VLOOKUP(B76,'START LİSTE'!$B$6:$F$1253,3,0)),"",VLOOKUP(B76,'START LİSTE'!$B$6:$F$1253,3,0))</f>
      </c>
      <c r="E76" s="35">
        <f>IF(ISERROR(VLOOKUP(B76,'START LİSTE'!$B$6:$F$1253,4,0)),"",VLOOKUP(B76,'START LİSTE'!$B$6:$F$1253,4,0))</f>
      </c>
      <c r="F76" s="36">
        <f>IF(ISERROR(VLOOKUP($B76,'START LİSTE'!$B$6:$F$1253,5,0)),"",VLOOKUP($B76,'START LİSTE'!$B$6:$F$1253,5,0))</f>
      </c>
      <c r="G76" s="101"/>
      <c r="H76" s="131">
        <f t="shared" si="3"/>
      </c>
    </row>
    <row r="77" spans="1:8" ht="17.25" customHeight="1">
      <c r="A77" s="33">
        <f t="shared" si="2"/>
      </c>
      <c r="B77" s="100"/>
      <c r="C77" s="34">
        <f>IF(ISERROR(VLOOKUP(B77,'START LİSTE'!$B$6:$F$1253,2,0)),"",VLOOKUP(B77,'START LİSTE'!$B$6:$F$1253,2,0))</f>
      </c>
      <c r="D77" s="34">
        <f>IF(ISERROR(VLOOKUP(B77,'START LİSTE'!$B$6:$F$1253,3,0)),"",VLOOKUP(B77,'START LİSTE'!$B$6:$F$1253,3,0))</f>
      </c>
      <c r="E77" s="35">
        <f>IF(ISERROR(VLOOKUP(B77,'START LİSTE'!$B$6:$F$1253,4,0)),"",VLOOKUP(B77,'START LİSTE'!$B$6:$F$1253,4,0))</f>
      </c>
      <c r="F77" s="36">
        <f>IF(ISERROR(VLOOKUP($B77,'START LİSTE'!$B$6:$F$1253,5,0)),"",VLOOKUP($B77,'START LİSTE'!$B$6:$F$1253,5,0))</f>
      </c>
      <c r="G77" s="101"/>
      <c r="H77" s="131">
        <f t="shared" si="3"/>
      </c>
    </row>
    <row r="78" spans="1:8" ht="17.25" customHeight="1">
      <c r="A78" s="33">
        <f t="shared" si="2"/>
      </c>
      <c r="B78" s="100"/>
      <c r="C78" s="34">
        <f>IF(ISERROR(VLOOKUP(B78,'START LİSTE'!$B$6:$F$1253,2,0)),"",VLOOKUP(B78,'START LİSTE'!$B$6:$F$1253,2,0))</f>
      </c>
      <c r="D78" s="34">
        <f>IF(ISERROR(VLOOKUP(B78,'START LİSTE'!$B$6:$F$1253,3,0)),"",VLOOKUP(B78,'START LİSTE'!$B$6:$F$1253,3,0))</f>
      </c>
      <c r="E78" s="35">
        <f>IF(ISERROR(VLOOKUP(B78,'START LİSTE'!$B$6:$F$1253,4,0)),"",VLOOKUP(B78,'START LİSTE'!$B$6:$F$1253,4,0))</f>
      </c>
      <c r="F78" s="36">
        <f>IF(ISERROR(VLOOKUP($B78,'START LİSTE'!$B$6:$F$1253,5,0)),"",VLOOKUP($B78,'START LİSTE'!$B$6:$F$1253,5,0))</f>
      </c>
      <c r="G78" s="101"/>
      <c r="H78" s="131">
        <f t="shared" si="3"/>
      </c>
    </row>
    <row r="79" spans="1:8" ht="17.25" customHeight="1">
      <c r="A79" s="33">
        <f t="shared" si="2"/>
      </c>
      <c r="B79" s="100"/>
      <c r="C79" s="34">
        <f>IF(ISERROR(VLOOKUP(B79,'START LİSTE'!$B$6:$F$1253,2,0)),"",VLOOKUP(B79,'START LİSTE'!$B$6:$F$1253,2,0))</f>
      </c>
      <c r="D79" s="34">
        <f>IF(ISERROR(VLOOKUP(B79,'START LİSTE'!$B$6:$F$1253,3,0)),"",VLOOKUP(B79,'START LİSTE'!$B$6:$F$1253,3,0))</f>
      </c>
      <c r="E79" s="35">
        <f>IF(ISERROR(VLOOKUP(B79,'START LİSTE'!$B$6:$F$1253,4,0)),"",VLOOKUP(B79,'START LİSTE'!$B$6:$F$1253,4,0))</f>
      </c>
      <c r="F79" s="36">
        <f>IF(ISERROR(VLOOKUP($B79,'START LİSTE'!$B$6:$F$1253,5,0)),"",VLOOKUP($B79,'START LİSTE'!$B$6:$F$1253,5,0))</f>
      </c>
      <c r="G79" s="101"/>
      <c r="H79" s="131">
        <f t="shared" si="3"/>
      </c>
    </row>
    <row r="80" spans="1:8" ht="17.25" customHeight="1">
      <c r="A80" s="33">
        <f t="shared" si="2"/>
      </c>
      <c r="B80" s="100"/>
      <c r="C80" s="34">
        <f>IF(ISERROR(VLOOKUP(B80,'START LİSTE'!$B$6:$F$1253,2,0)),"",VLOOKUP(B80,'START LİSTE'!$B$6:$F$1253,2,0))</f>
      </c>
      <c r="D80" s="34">
        <f>IF(ISERROR(VLOOKUP(B80,'START LİSTE'!$B$6:$F$1253,3,0)),"",VLOOKUP(B80,'START LİSTE'!$B$6:$F$1253,3,0))</f>
      </c>
      <c r="E80" s="35">
        <f>IF(ISERROR(VLOOKUP(B80,'START LİSTE'!$B$6:$F$1253,4,0)),"",VLOOKUP(B80,'START LİSTE'!$B$6:$F$1253,4,0))</f>
      </c>
      <c r="F80" s="36">
        <f>IF(ISERROR(VLOOKUP($B80,'START LİSTE'!$B$6:$F$1253,5,0)),"",VLOOKUP($B80,'START LİSTE'!$B$6:$F$1253,5,0))</f>
      </c>
      <c r="G80" s="101"/>
      <c r="H80" s="131">
        <f t="shared" si="3"/>
      </c>
    </row>
    <row r="81" spans="1:8" ht="17.25" customHeight="1">
      <c r="A81" s="33">
        <f t="shared" si="2"/>
      </c>
      <c r="B81" s="100"/>
      <c r="C81" s="34">
        <f>IF(ISERROR(VLOOKUP(B81,'START LİSTE'!$B$6:$F$1253,2,0)),"",VLOOKUP(B81,'START LİSTE'!$B$6:$F$1253,2,0))</f>
      </c>
      <c r="D81" s="34">
        <f>IF(ISERROR(VLOOKUP(B81,'START LİSTE'!$B$6:$F$1253,3,0)),"",VLOOKUP(B81,'START LİSTE'!$B$6:$F$1253,3,0))</f>
      </c>
      <c r="E81" s="35">
        <f>IF(ISERROR(VLOOKUP(B81,'START LİSTE'!$B$6:$F$1253,4,0)),"",VLOOKUP(B81,'START LİSTE'!$B$6:$F$1253,4,0))</f>
      </c>
      <c r="F81" s="36">
        <f>IF(ISERROR(VLOOKUP($B81,'START LİSTE'!$B$6:$F$1253,5,0)),"",VLOOKUP($B81,'START LİSTE'!$B$6:$F$1253,5,0))</f>
      </c>
      <c r="G81" s="101"/>
      <c r="H81" s="131">
        <f t="shared" si="3"/>
      </c>
    </row>
    <row r="82" spans="1:8" ht="17.25" customHeight="1">
      <c r="A82" s="33">
        <f t="shared" si="2"/>
      </c>
      <c r="B82" s="100"/>
      <c r="C82" s="34">
        <f>IF(ISERROR(VLOOKUP(B82,'START LİSTE'!$B$6:$F$1253,2,0)),"",VLOOKUP(B82,'START LİSTE'!$B$6:$F$1253,2,0))</f>
      </c>
      <c r="D82" s="34">
        <f>IF(ISERROR(VLOOKUP(B82,'START LİSTE'!$B$6:$F$1253,3,0)),"",VLOOKUP(B82,'START LİSTE'!$B$6:$F$1253,3,0))</f>
      </c>
      <c r="E82" s="35">
        <f>IF(ISERROR(VLOOKUP(B82,'START LİSTE'!$B$6:$F$1253,4,0)),"",VLOOKUP(B82,'START LİSTE'!$B$6:$F$1253,4,0))</f>
      </c>
      <c r="F82" s="36">
        <f>IF(ISERROR(VLOOKUP($B82,'START LİSTE'!$B$6:$F$1253,5,0)),"",VLOOKUP($B82,'START LİSTE'!$B$6:$F$1253,5,0))</f>
      </c>
      <c r="G82" s="101"/>
      <c r="H82" s="131">
        <f t="shared" si="3"/>
      </c>
    </row>
    <row r="83" spans="1:8" ht="17.25" customHeight="1">
      <c r="A83" s="33">
        <f t="shared" si="2"/>
      </c>
      <c r="B83" s="100"/>
      <c r="C83" s="34">
        <f>IF(ISERROR(VLOOKUP(B83,'START LİSTE'!$B$6:$F$1253,2,0)),"",VLOOKUP(B83,'START LİSTE'!$B$6:$F$1253,2,0))</f>
      </c>
      <c r="D83" s="34">
        <f>IF(ISERROR(VLOOKUP(B83,'START LİSTE'!$B$6:$F$1253,3,0)),"",VLOOKUP(B83,'START LİSTE'!$B$6:$F$1253,3,0))</f>
      </c>
      <c r="E83" s="35">
        <f>IF(ISERROR(VLOOKUP(B83,'START LİSTE'!$B$6:$F$1253,4,0)),"",VLOOKUP(B83,'START LİSTE'!$B$6:$F$1253,4,0))</f>
      </c>
      <c r="F83" s="36">
        <f>IF(ISERROR(VLOOKUP($B83,'START LİSTE'!$B$6:$F$1253,5,0)),"",VLOOKUP($B83,'START LİSTE'!$B$6:$F$1253,5,0))</f>
      </c>
      <c r="G83" s="101"/>
      <c r="H83" s="131">
        <f t="shared" si="3"/>
      </c>
    </row>
    <row r="84" spans="1:8" ht="17.25" customHeight="1">
      <c r="A84" s="33">
        <f t="shared" si="2"/>
      </c>
      <c r="B84" s="100"/>
      <c r="C84" s="34">
        <f>IF(ISERROR(VLOOKUP(B84,'START LİSTE'!$B$6:$F$1253,2,0)),"",VLOOKUP(B84,'START LİSTE'!$B$6:$F$1253,2,0))</f>
      </c>
      <c r="D84" s="34">
        <f>IF(ISERROR(VLOOKUP(B84,'START LİSTE'!$B$6:$F$1253,3,0)),"",VLOOKUP(B84,'START LİSTE'!$B$6:$F$1253,3,0))</f>
      </c>
      <c r="E84" s="35">
        <f>IF(ISERROR(VLOOKUP(B84,'START LİSTE'!$B$6:$F$1253,4,0)),"",VLOOKUP(B84,'START LİSTE'!$B$6:$F$1253,4,0))</f>
      </c>
      <c r="F84" s="36">
        <f>IF(ISERROR(VLOOKUP($B84,'START LİSTE'!$B$6:$F$1253,5,0)),"",VLOOKUP($B84,'START LİSTE'!$B$6:$F$1253,5,0))</f>
      </c>
      <c r="G84" s="101"/>
      <c r="H84" s="131">
        <f t="shared" si="3"/>
      </c>
    </row>
    <row r="85" spans="1:8" ht="17.25" customHeight="1">
      <c r="A85" s="33">
        <f t="shared" si="2"/>
      </c>
      <c r="B85" s="100"/>
      <c r="C85" s="34">
        <f>IF(ISERROR(VLOOKUP(B85,'START LİSTE'!$B$6:$F$1253,2,0)),"",VLOOKUP(B85,'START LİSTE'!$B$6:$F$1253,2,0))</f>
      </c>
      <c r="D85" s="34">
        <f>IF(ISERROR(VLOOKUP(B85,'START LİSTE'!$B$6:$F$1253,3,0)),"",VLOOKUP(B85,'START LİSTE'!$B$6:$F$1253,3,0))</f>
      </c>
      <c r="E85" s="35">
        <f>IF(ISERROR(VLOOKUP(B85,'START LİSTE'!$B$6:$F$1253,4,0)),"",VLOOKUP(B85,'START LİSTE'!$B$6:$F$1253,4,0))</f>
      </c>
      <c r="F85" s="36">
        <f>IF(ISERROR(VLOOKUP($B85,'START LİSTE'!$B$6:$F$1253,5,0)),"",VLOOKUP($B85,'START LİSTE'!$B$6:$F$1253,5,0))</f>
      </c>
      <c r="G85" s="101"/>
      <c r="H85" s="131">
        <f t="shared" si="3"/>
      </c>
    </row>
    <row r="86" spans="1:8" ht="17.25" customHeight="1">
      <c r="A86" s="33">
        <f t="shared" si="2"/>
      </c>
      <c r="B86" s="100"/>
      <c r="C86" s="34">
        <f>IF(ISERROR(VLOOKUP(B86,'START LİSTE'!$B$6:$F$1253,2,0)),"",VLOOKUP(B86,'START LİSTE'!$B$6:$F$1253,2,0))</f>
      </c>
      <c r="D86" s="34">
        <f>IF(ISERROR(VLOOKUP(B86,'START LİSTE'!$B$6:$F$1253,3,0)),"",VLOOKUP(B86,'START LİSTE'!$B$6:$F$1253,3,0))</f>
      </c>
      <c r="E86" s="35">
        <f>IF(ISERROR(VLOOKUP(B86,'START LİSTE'!$B$6:$F$1253,4,0)),"",VLOOKUP(B86,'START LİSTE'!$B$6:$F$1253,4,0))</f>
      </c>
      <c r="F86" s="36">
        <f>IF(ISERROR(VLOOKUP($B86,'START LİSTE'!$B$6:$F$1253,5,0)),"",VLOOKUP($B86,'START LİSTE'!$B$6:$F$1253,5,0))</f>
      </c>
      <c r="G86" s="101"/>
      <c r="H86" s="131">
        <f t="shared" si="3"/>
      </c>
    </row>
    <row r="87" spans="1:8" ht="17.25" customHeight="1">
      <c r="A87" s="33">
        <f t="shared" si="2"/>
      </c>
      <c r="B87" s="100"/>
      <c r="C87" s="34">
        <f>IF(ISERROR(VLOOKUP(B87,'START LİSTE'!$B$6:$F$1253,2,0)),"",VLOOKUP(B87,'START LİSTE'!$B$6:$F$1253,2,0))</f>
      </c>
      <c r="D87" s="34">
        <f>IF(ISERROR(VLOOKUP(B87,'START LİSTE'!$B$6:$F$1253,3,0)),"",VLOOKUP(B87,'START LİSTE'!$B$6:$F$1253,3,0))</f>
      </c>
      <c r="E87" s="35">
        <f>IF(ISERROR(VLOOKUP(B87,'START LİSTE'!$B$6:$F$1253,4,0)),"",VLOOKUP(B87,'START LİSTE'!$B$6:$F$1253,4,0))</f>
      </c>
      <c r="F87" s="36">
        <f>IF(ISERROR(VLOOKUP($B87,'START LİSTE'!$B$6:$F$1253,5,0)),"",VLOOKUP($B87,'START LİSTE'!$B$6:$F$1253,5,0))</f>
      </c>
      <c r="G87" s="101"/>
      <c r="H87" s="131">
        <f t="shared" si="3"/>
      </c>
    </row>
    <row r="88" spans="1:8" ht="17.25" customHeight="1">
      <c r="A88" s="33">
        <f t="shared" si="2"/>
      </c>
      <c r="B88" s="100"/>
      <c r="C88" s="34">
        <f>IF(ISERROR(VLOOKUP(B88,'START LİSTE'!$B$6:$F$1253,2,0)),"",VLOOKUP(B88,'START LİSTE'!$B$6:$F$1253,2,0))</f>
      </c>
      <c r="D88" s="34">
        <f>IF(ISERROR(VLOOKUP(B88,'START LİSTE'!$B$6:$F$1253,3,0)),"",VLOOKUP(B88,'START LİSTE'!$B$6:$F$1253,3,0))</f>
      </c>
      <c r="E88" s="35">
        <f>IF(ISERROR(VLOOKUP(B88,'START LİSTE'!$B$6:$F$1253,4,0)),"",VLOOKUP(B88,'START LİSTE'!$B$6:$F$1253,4,0))</f>
      </c>
      <c r="F88" s="36">
        <f>IF(ISERROR(VLOOKUP($B88,'START LİSTE'!$B$6:$F$1253,5,0)),"",VLOOKUP($B88,'START LİSTE'!$B$6:$F$1253,5,0))</f>
      </c>
      <c r="G88" s="101"/>
      <c r="H88" s="131">
        <f t="shared" si="3"/>
      </c>
    </row>
    <row r="89" spans="1:8" ht="17.25" customHeight="1">
      <c r="A89" s="33">
        <f t="shared" si="2"/>
      </c>
      <c r="B89" s="100"/>
      <c r="C89" s="34">
        <f>IF(ISERROR(VLOOKUP(B89,'START LİSTE'!$B$6:$F$1253,2,0)),"",VLOOKUP(B89,'START LİSTE'!$B$6:$F$1253,2,0))</f>
      </c>
      <c r="D89" s="34">
        <f>IF(ISERROR(VLOOKUP(B89,'START LİSTE'!$B$6:$F$1253,3,0)),"",VLOOKUP(B89,'START LİSTE'!$B$6:$F$1253,3,0))</f>
      </c>
      <c r="E89" s="35">
        <f>IF(ISERROR(VLOOKUP(B89,'START LİSTE'!$B$6:$F$1253,4,0)),"",VLOOKUP(B89,'START LİSTE'!$B$6:$F$1253,4,0))</f>
      </c>
      <c r="F89" s="36">
        <f>IF(ISERROR(VLOOKUP($B89,'START LİSTE'!$B$6:$F$1253,5,0)),"",VLOOKUP($B89,'START LİSTE'!$B$6:$F$1253,5,0))</f>
      </c>
      <c r="G89" s="101"/>
      <c r="H89" s="131">
        <f t="shared" si="3"/>
      </c>
    </row>
    <row r="90" spans="1:8" ht="17.25" customHeight="1">
      <c r="A90" s="33">
        <f t="shared" si="2"/>
      </c>
      <c r="B90" s="100"/>
      <c r="C90" s="34">
        <f>IF(ISERROR(VLOOKUP(B90,'START LİSTE'!$B$6:$F$1253,2,0)),"",VLOOKUP(B90,'START LİSTE'!$B$6:$F$1253,2,0))</f>
      </c>
      <c r="D90" s="34">
        <f>IF(ISERROR(VLOOKUP(B90,'START LİSTE'!$B$6:$F$1253,3,0)),"",VLOOKUP(B90,'START LİSTE'!$B$6:$F$1253,3,0))</f>
      </c>
      <c r="E90" s="35">
        <f>IF(ISERROR(VLOOKUP(B90,'START LİSTE'!$B$6:$F$1253,4,0)),"",VLOOKUP(B90,'START LİSTE'!$B$6:$F$1253,4,0))</f>
      </c>
      <c r="F90" s="36">
        <f>IF(ISERROR(VLOOKUP($B90,'START LİSTE'!$B$6:$F$1253,5,0)),"",VLOOKUP($B90,'START LİSTE'!$B$6:$F$1253,5,0))</f>
      </c>
      <c r="G90" s="101"/>
      <c r="H90" s="131">
        <f t="shared" si="3"/>
      </c>
    </row>
    <row r="91" spans="1:8" ht="17.25" customHeight="1">
      <c r="A91" s="33">
        <f t="shared" si="2"/>
      </c>
      <c r="B91" s="100"/>
      <c r="C91" s="34">
        <f>IF(ISERROR(VLOOKUP(B91,'START LİSTE'!$B$6:$F$1253,2,0)),"",VLOOKUP(B91,'START LİSTE'!$B$6:$F$1253,2,0))</f>
      </c>
      <c r="D91" s="34">
        <f>IF(ISERROR(VLOOKUP(B91,'START LİSTE'!$B$6:$F$1253,3,0)),"",VLOOKUP(B91,'START LİSTE'!$B$6:$F$1253,3,0))</f>
      </c>
      <c r="E91" s="35">
        <f>IF(ISERROR(VLOOKUP(B91,'START LİSTE'!$B$6:$F$1253,4,0)),"",VLOOKUP(B91,'START LİSTE'!$B$6:$F$1253,4,0))</f>
      </c>
      <c r="F91" s="36">
        <f>IF(ISERROR(VLOOKUP($B91,'START LİSTE'!$B$6:$F$1253,5,0)),"",VLOOKUP($B91,'START LİSTE'!$B$6:$F$1253,5,0))</f>
      </c>
      <c r="G91" s="101"/>
      <c r="H91" s="131">
        <f t="shared" si="3"/>
      </c>
    </row>
    <row r="92" spans="1:8" ht="17.25" customHeight="1">
      <c r="A92" s="33">
        <f t="shared" si="2"/>
      </c>
      <c r="B92" s="100"/>
      <c r="C92" s="34">
        <f>IF(ISERROR(VLOOKUP(B92,'START LİSTE'!$B$6:$F$1253,2,0)),"",VLOOKUP(B92,'START LİSTE'!$B$6:$F$1253,2,0))</f>
      </c>
      <c r="D92" s="34">
        <f>IF(ISERROR(VLOOKUP(B92,'START LİSTE'!$B$6:$F$1253,3,0)),"",VLOOKUP(B92,'START LİSTE'!$B$6:$F$1253,3,0))</f>
      </c>
      <c r="E92" s="35">
        <f>IF(ISERROR(VLOOKUP(B92,'START LİSTE'!$B$6:$F$1253,4,0)),"",VLOOKUP(B92,'START LİSTE'!$B$6:$F$1253,4,0))</f>
      </c>
      <c r="F92" s="36">
        <f>IF(ISERROR(VLOOKUP($B92,'START LİSTE'!$B$6:$F$1253,5,0)),"",VLOOKUP($B92,'START LİSTE'!$B$6:$F$1253,5,0))</f>
      </c>
      <c r="G92" s="101"/>
      <c r="H92" s="131">
        <f t="shared" si="3"/>
      </c>
    </row>
    <row r="93" spans="1:8" ht="17.25" customHeight="1">
      <c r="A93" s="33">
        <f t="shared" si="2"/>
      </c>
      <c r="B93" s="100"/>
      <c r="C93" s="34">
        <f>IF(ISERROR(VLOOKUP(B93,'START LİSTE'!$B$6:$F$1253,2,0)),"",VLOOKUP(B93,'START LİSTE'!$B$6:$F$1253,2,0))</f>
      </c>
      <c r="D93" s="34">
        <f>IF(ISERROR(VLOOKUP(B93,'START LİSTE'!$B$6:$F$1253,3,0)),"",VLOOKUP(B93,'START LİSTE'!$B$6:$F$1253,3,0))</f>
      </c>
      <c r="E93" s="35">
        <f>IF(ISERROR(VLOOKUP(B93,'START LİSTE'!$B$6:$F$1253,4,0)),"",VLOOKUP(B93,'START LİSTE'!$B$6:$F$1253,4,0))</f>
      </c>
      <c r="F93" s="36">
        <f>IF(ISERROR(VLOOKUP($B93,'START LİSTE'!$B$6:$F$1253,5,0)),"",VLOOKUP($B93,'START LİSTE'!$B$6:$F$1253,5,0))</f>
      </c>
      <c r="G93" s="101"/>
      <c r="H93" s="131">
        <f t="shared" si="3"/>
      </c>
    </row>
    <row r="94" spans="1:8" ht="17.25" customHeight="1">
      <c r="A94" s="33">
        <f t="shared" si="2"/>
      </c>
      <c r="B94" s="100"/>
      <c r="C94" s="34">
        <f>IF(ISERROR(VLOOKUP(B94,'START LİSTE'!$B$6:$F$1253,2,0)),"",VLOOKUP(B94,'START LİSTE'!$B$6:$F$1253,2,0))</f>
      </c>
      <c r="D94" s="34">
        <f>IF(ISERROR(VLOOKUP(B94,'START LİSTE'!$B$6:$F$1253,3,0)),"",VLOOKUP(B94,'START LİSTE'!$B$6:$F$1253,3,0))</f>
      </c>
      <c r="E94" s="35">
        <f>IF(ISERROR(VLOOKUP(B94,'START LİSTE'!$B$6:$F$1253,4,0)),"",VLOOKUP(B94,'START LİSTE'!$B$6:$F$1253,4,0))</f>
      </c>
      <c r="F94" s="36">
        <f>IF(ISERROR(VLOOKUP($B94,'START LİSTE'!$B$6:$F$1253,5,0)),"",VLOOKUP($B94,'START LİSTE'!$B$6:$F$1253,5,0))</f>
      </c>
      <c r="G94" s="101"/>
      <c r="H94" s="131">
        <f t="shared" si="3"/>
      </c>
    </row>
    <row r="95" spans="1:8" ht="17.25" customHeight="1">
      <c r="A95" s="33">
        <f t="shared" si="2"/>
      </c>
      <c r="B95" s="100"/>
      <c r="C95" s="34">
        <f>IF(ISERROR(VLOOKUP(B95,'START LİSTE'!$B$6:$F$1253,2,0)),"",VLOOKUP(B95,'START LİSTE'!$B$6:$F$1253,2,0))</f>
      </c>
      <c r="D95" s="34">
        <f>IF(ISERROR(VLOOKUP(B95,'START LİSTE'!$B$6:$F$1253,3,0)),"",VLOOKUP(B95,'START LİSTE'!$B$6:$F$1253,3,0))</f>
      </c>
      <c r="E95" s="35">
        <f>IF(ISERROR(VLOOKUP(B95,'START LİSTE'!$B$6:$F$1253,4,0)),"",VLOOKUP(B95,'START LİSTE'!$B$6:$F$1253,4,0))</f>
      </c>
      <c r="F95" s="36">
        <f>IF(ISERROR(VLOOKUP($B95,'START LİSTE'!$B$6:$F$1253,5,0)),"",VLOOKUP($B95,'START LİSTE'!$B$6:$F$1253,5,0))</f>
      </c>
      <c r="G95" s="101"/>
      <c r="H95" s="131">
        <f t="shared" si="3"/>
      </c>
    </row>
    <row r="96" spans="1:8" ht="17.25" customHeight="1">
      <c r="A96" s="33">
        <f t="shared" si="2"/>
      </c>
      <c r="B96" s="100"/>
      <c r="C96" s="34">
        <f>IF(ISERROR(VLOOKUP(B96,'START LİSTE'!$B$6:$F$1253,2,0)),"",VLOOKUP(B96,'START LİSTE'!$B$6:$F$1253,2,0))</f>
      </c>
      <c r="D96" s="34">
        <f>IF(ISERROR(VLOOKUP(B96,'START LİSTE'!$B$6:$F$1253,3,0)),"",VLOOKUP(B96,'START LİSTE'!$B$6:$F$1253,3,0))</f>
      </c>
      <c r="E96" s="35">
        <f>IF(ISERROR(VLOOKUP(B96,'START LİSTE'!$B$6:$F$1253,4,0)),"",VLOOKUP(B96,'START LİSTE'!$B$6:$F$1253,4,0))</f>
      </c>
      <c r="F96" s="36">
        <f>IF(ISERROR(VLOOKUP($B96,'START LİSTE'!$B$6:$F$1253,5,0)),"",VLOOKUP($B96,'START LİSTE'!$B$6:$F$1253,5,0))</f>
      </c>
      <c r="G96" s="101"/>
      <c r="H96" s="131">
        <f t="shared" si="3"/>
      </c>
    </row>
    <row r="97" spans="1:8" ht="17.25" customHeight="1">
      <c r="A97" s="33">
        <f t="shared" si="2"/>
      </c>
      <c r="B97" s="100"/>
      <c r="C97" s="34">
        <f>IF(ISERROR(VLOOKUP(B97,'START LİSTE'!$B$6:$F$1253,2,0)),"",VLOOKUP(B97,'START LİSTE'!$B$6:$F$1253,2,0))</f>
      </c>
      <c r="D97" s="34">
        <f>IF(ISERROR(VLOOKUP(B97,'START LİSTE'!$B$6:$F$1253,3,0)),"",VLOOKUP(B97,'START LİSTE'!$B$6:$F$1253,3,0))</f>
      </c>
      <c r="E97" s="35">
        <f>IF(ISERROR(VLOOKUP(B97,'START LİSTE'!$B$6:$F$1253,4,0)),"",VLOOKUP(B97,'START LİSTE'!$B$6:$F$1253,4,0))</f>
      </c>
      <c r="F97" s="36">
        <f>IF(ISERROR(VLOOKUP($B97,'START LİSTE'!$B$6:$F$1253,5,0)),"",VLOOKUP($B97,'START LİSTE'!$B$6:$F$1253,5,0))</f>
      </c>
      <c r="G97" s="101"/>
      <c r="H97" s="131">
        <f t="shared" si="3"/>
      </c>
    </row>
    <row r="98" spans="1:8" ht="17.25" customHeight="1">
      <c r="A98" s="33">
        <f t="shared" si="2"/>
      </c>
      <c r="B98" s="100"/>
      <c r="C98" s="34">
        <f>IF(ISERROR(VLOOKUP(B98,'START LİSTE'!$B$6:$F$1253,2,0)),"",VLOOKUP(B98,'START LİSTE'!$B$6:$F$1253,2,0))</f>
      </c>
      <c r="D98" s="34">
        <f>IF(ISERROR(VLOOKUP(B98,'START LİSTE'!$B$6:$F$1253,3,0)),"",VLOOKUP(B98,'START LİSTE'!$B$6:$F$1253,3,0))</f>
      </c>
      <c r="E98" s="35">
        <f>IF(ISERROR(VLOOKUP(B98,'START LİSTE'!$B$6:$F$1253,4,0)),"",VLOOKUP(B98,'START LİSTE'!$B$6:$F$1253,4,0))</f>
      </c>
      <c r="F98" s="36">
        <f>IF(ISERROR(VLOOKUP($B98,'START LİSTE'!$B$6:$F$1253,5,0)),"",VLOOKUP($B98,'START LİSTE'!$B$6:$F$1253,5,0))</f>
      </c>
      <c r="G98" s="101"/>
      <c r="H98" s="131">
        <f t="shared" si="3"/>
      </c>
    </row>
    <row r="99" spans="1:8" ht="17.25" customHeight="1">
      <c r="A99" s="33">
        <f t="shared" si="2"/>
      </c>
      <c r="B99" s="100"/>
      <c r="C99" s="34">
        <f>IF(ISERROR(VLOOKUP(B99,'START LİSTE'!$B$6:$F$1253,2,0)),"",VLOOKUP(B99,'START LİSTE'!$B$6:$F$1253,2,0))</f>
      </c>
      <c r="D99" s="34">
        <f>IF(ISERROR(VLOOKUP(B99,'START LİSTE'!$B$6:$F$1253,3,0)),"",VLOOKUP(B99,'START LİSTE'!$B$6:$F$1253,3,0))</f>
      </c>
      <c r="E99" s="35">
        <f>IF(ISERROR(VLOOKUP(B99,'START LİSTE'!$B$6:$F$1253,4,0)),"",VLOOKUP(B99,'START LİSTE'!$B$6:$F$1253,4,0))</f>
      </c>
      <c r="F99" s="36">
        <f>IF(ISERROR(VLOOKUP($B99,'START LİSTE'!$B$6:$F$1253,5,0)),"",VLOOKUP($B99,'START LİSTE'!$B$6:$F$1253,5,0))</f>
      </c>
      <c r="G99" s="101"/>
      <c r="H99" s="131">
        <f t="shared" si="3"/>
      </c>
    </row>
    <row r="100" spans="1:8" ht="17.25" customHeight="1">
      <c r="A100" s="33">
        <f t="shared" si="2"/>
      </c>
      <c r="B100" s="100"/>
      <c r="C100" s="34">
        <f>IF(ISERROR(VLOOKUP(B100,'START LİSTE'!$B$6:$F$1253,2,0)),"",VLOOKUP(B100,'START LİSTE'!$B$6:$F$1253,2,0))</f>
      </c>
      <c r="D100" s="34">
        <f>IF(ISERROR(VLOOKUP(B100,'START LİSTE'!$B$6:$F$1253,3,0)),"",VLOOKUP(B100,'START LİSTE'!$B$6:$F$1253,3,0))</f>
      </c>
      <c r="E100" s="35">
        <f>IF(ISERROR(VLOOKUP(B100,'START LİSTE'!$B$6:$F$1253,4,0)),"",VLOOKUP(B100,'START LİSTE'!$B$6:$F$1253,4,0))</f>
      </c>
      <c r="F100" s="36">
        <f>IF(ISERROR(VLOOKUP($B100,'START LİSTE'!$B$6:$F$1253,5,0)),"",VLOOKUP($B100,'START LİSTE'!$B$6:$F$1253,5,0))</f>
      </c>
      <c r="G100" s="101"/>
      <c r="H100" s="131">
        <f t="shared" si="3"/>
      </c>
    </row>
    <row r="101" spans="1:8" ht="17.25" customHeight="1">
      <c r="A101" s="33">
        <f t="shared" si="2"/>
      </c>
      <c r="B101" s="100"/>
      <c r="C101" s="34">
        <f>IF(ISERROR(VLOOKUP(B101,'START LİSTE'!$B$6:$F$1253,2,0)),"",VLOOKUP(B101,'START LİSTE'!$B$6:$F$1253,2,0))</f>
      </c>
      <c r="D101" s="34">
        <f>IF(ISERROR(VLOOKUP(B101,'START LİSTE'!$B$6:$F$1253,3,0)),"",VLOOKUP(B101,'START LİSTE'!$B$6:$F$1253,3,0))</f>
      </c>
      <c r="E101" s="35">
        <f>IF(ISERROR(VLOOKUP(B101,'START LİSTE'!$B$6:$F$1253,4,0)),"",VLOOKUP(B101,'START LİSTE'!$B$6:$F$1253,4,0))</f>
      </c>
      <c r="F101" s="36">
        <f>IF(ISERROR(VLOOKUP($B101,'START LİSTE'!$B$6:$F$1253,5,0)),"",VLOOKUP($B101,'START LİSTE'!$B$6:$F$1253,5,0))</f>
      </c>
      <c r="G101" s="101"/>
      <c r="H101" s="131">
        <f t="shared" si="3"/>
      </c>
    </row>
    <row r="102" spans="1:8" ht="17.25" customHeight="1">
      <c r="A102" s="33">
        <f t="shared" si="2"/>
      </c>
      <c r="B102" s="100"/>
      <c r="C102" s="34">
        <f>IF(ISERROR(VLOOKUP(B102,'START LİSTE'!$B$6:$F$1253,2,0)),"",VLOOKUP(B102,'START LİSTE'!$B$6:$F$1253,2,0))</f>
      </c>
      <c r="D102" s="34">
        <f>IF(ISERROR(VLOOKUP(B102,'START LİSTE'!$B$6:$F$1253,3,0)),"",VLOOKUP(B102,'START LİSTE'!$B$6:$F$1253,3,0))</f>
      </c>
      <c r="E102" s="35">
        <f>IF(ISERROR(VLOOKUP(B102,'START LİSTE'!$B$6:$F$1253,4,0)),"",VLOOKUP(B102,'START LİSTE'!$B$6:$F$1253,4,0))</f>
      </c>
      <c r="F102" s="36">
        <f>IF(ISERROR(VLOOKUP($B102,'START LİSTE'!$B$6:$F$1253,5,0)),"",VLOOKUP($B102,'START LİSTE'!$B$6:$F$1253,5,0))</f>
      </c>
      <c r="G102" s="101"/>
      <c r="H102" s="131">
        <f t="shared" si="3"/>
      </c>
    </row>
    <row r="103" spans="1:8" ht="17.25" customHeight="1">
      <c r="A103" s="33">
        <f t="shared" si="2"/>
      </c>
      <c r="B103" s="100"/>
      <c r="C103" s="34">
        <f>IF(ISERROR(VLOOKUP(B103,'START LİSTE'!$B$6:$F$1253,2,0)),"",VLOOKUP(B103,'START LİSTE'!$B$6:$F$1253,2,0))</f>
      </c>
      <c r="D103" s="34">
        <f>IF(ISERROR(VLOOKUP(B103,'START LİSTE'!$B$6:$F$1253,3,0)),"",VLOOKUP(B103,'START LİSTE'!$B$6:$F$1253,3,0))</f>
      </c>
      <c r="E103" s="35">
        <f>IF(ISERROR(VLOOKUP(B103,'START LİSTE'!$B$6:$F$1253,4,0)),"",VLOOKUP(B103,'START LİSTE'!$B$6:$F$1253,4,0))</f>
      </c>
      <c r="F103" s="36">
        <f>IF(ISERROR(VLOOKUP($B103,'START LİSTE'!$B$6:$F$1253,5,0)),"",VLOOKUP($B103,'START LİSTE'!$B$6:$F$1253,5,0))</f>
      </c>
      <c r="G103" s="101"/>
      <c r="H103" s="131">
        <f t="shared" si="3"/>
      </c>
    </row>
    <row r="104" spans="1:8" ht="17.25" customHeight="1">
      <c r="A104" s="33">
        <f t="shared" si="2"/>
      </c>
      <c r="B104" s="100"/>
      <c r="C104" s="34">
        <f>IF(ISERROR(VLOOKUP(B104,'START LİSTE'!$B$6:$F$1253,2,0)),"",VLOOKUP(B104,'START LİSTE'!$B$6:$F$1253,2,0))</f>
      </c>
      <c r="D104" s="34">
        <f>IF(ISERROR(VLOOKUP(B104,'START LİSTE'!$B$6:$F$1253,3,0)),"",VLOOKUP(B104,'START LİSTE'!$B$6:$F$1253,3,0))</f>
      </c>
      <c r="E104" s="35">
        <f>IF(ISERROR(VLOOKUP(B104,'START LİSTE'!$B$6:$F$1253,4,0)),"",VLOOKUP(B104,'START LİSTE'!$B$6:$F$1253,4,0))</f>
      </c>
      <c r="F104" s="36">
        <f>IF(ISERROR(VLOOKUP($B104,'START LİSTE'!$B$6:$F$1253,5,0)),"",VLOOKUP($B104,'START LİSTE'!$B$6:$F$1253,5,0))</f>
      </c>
      <c r="G104" s="101"/>
      <c r="H104" s="131">
        <f t="shared" si="3"/>
      </c>
    </row>
    <row r="105" spans="1:8" ht="17.25" customHeight="1">
      <c r="A105" s="33">
        <f t="shared" si="2"/>
      </c>
      <c r="B105" s="100"/>
      <c r="C105" s="34">
        <f>IF(ISERROR(VLOOKUP(B105,'START LİSTE'!$B$6:$F$1253,2,0)),"",VLOOKUP(B105,'START LİSTE'!$B$6:$F$1253,2,0))</f>
      </c>
      <c r="D105" s="34">
        <f>IF(ISERROR(VLOOKUP(B105,'START LİSTE'!$B$6:$F$1253,3,0)),"",VLOOKUP(B105,'START LİSTE'!$B$6:$F$1253,3,0))</f>
      </c>
      <c r="E105" s="35">
        <f>IF(ISERROR(VLOOKUP(B105,'START LİSTE'!$B$6:$F$1253,4,0)),"",VLOOKUP(B105,'START LİSTE'!$B$6:$F$1253,4,0))</f>
      </c>
      <c r="F105" s="36">
        <f>IF(ISERROR(VLOOKUP($B105,'START LİSTE'!$B$6:$F$1253,5,0)),"",VLOOKUP($B105,'START LİSTE'!$B$6:$F$1253,5,0))</f>
      </c>
      <c r="G105" s="101"/>
      <c r="H105" s="131">
        <f t="shared" si="3"/>
      </c>
    </row>
    <row r="106" spans="1:8" ht="17.25" customHeight="1">
      <c r="A106" s="33">
        <f t="shared" si="2"/>
      </c>
      <c r="B106" s="100"/>
      <c r="C106" s="34">
        <f>IF(ISERROR(VLOOKUP(B106,'START LİSTE'!$B$6:$F$1253,2,0)),"",VLOOKUP(B106,'START LİSTE'!$B$6:$F$1253,2,0))</f>
      </c>
      <c r="D106" s="34">
        <f>IF(ISERROR(VLOOKUP(B106,'START LİSTE'!$B$6:$F$1253,3,0)),"",VLOOKUP(B106,'START LİSTE'!$B$6:$F$1253,3,0))</f>
      </c>
      <c r="E106" s="35">
        <f>IF(ISERROR(VLOOKUP(B106,'START LİSTE'!$B$6:$F$1253,4,0)),"",VLOOKUP(B106,'START LİSTE'!$B$6:$F$1253,4,0))</f>
      </c>
      <c r="F106" s="36">
        <f>IF(ISERROR(VLOOKUP($B106,'START LİSTE'!$B$6:$F$1253,5,0)),"",VLOOKUP($B106,'START LİSTE'!$B$6:$F$1253,5,0))</f>
      </c>
      <c r="G106" s="101"/>
      <c r="H106" s="131">
        <f t="shared" si="3"/>
      </c>
    </row>
    <row r="107" spans="1:8" ht="17.25" customHeight="1">
      <c r="A107" s="33">
        <f t="shared" si="2"/>
      </c>
      <c r="B107" s="100"/>
      <c r="C107" s="34">
        <f>IF(ISERROR(VLOOKUP(B107,'START LİSTE'!$B$6:$F$1253,2,0)),"",VLOOKUP(B107,'START LİSTE'!$B$6:$F$1253,2,0))</f>
      </c>
      <c r="D107" s="34">
        <f>IF(ISERROR(VLOOKUP(B107,'START LİSTE'!$B$6:$F$1253,3,0)),"",VLOOKUP(B107,'START LİSTE'!$B$6:$F$1253,3,0))</f>
      </c>
      <c r="E107" s="35">
        <f>IF(ISERROR(VLOOKUP(B107,'START LİSTE'!$B$6:$F$1253,4,0)),"",VLOOKUP(B107,'START LİSTE'!$B$6:$F$1253,4,0))</f>
      </c>
      <c r="F107" s="36">
        <f>IF(ISERROR(VLOOKUP($B107,'START LİSTE'!$B$6:$F$1253,5,0)),"",VLOOKUP($B107,'START LİSTE'!$B$6:$F$1253,5,0))</f>
      </c>
      <c r="G107" s="101"/>
      <c r="H107" s="131">
        <f t="shared" si="3"/>
      </c>
    </row>
    <row r="108" spans="1:8" ht="17.25" customHeight="1">
      <c r="A108" s="33">
        <f t="shared" si="2"/>
      </c>
      <c r="B108" s="100"/>
      <c r="C108" s="34">
        <f>IF(ISERROR(VLOOKUP(B108,'START LİSTE'!$B$6:$F$1253,2,0)),"",VLOOKUP(B108,'START LİSTE'!$B$6:$F$1253,2,0))</f>
      </c>
      <c r="D108" s="34">
        <f>IF(ISERROR(VLOOKUP(B108,'START LİSTE'!$B$6:$F$1253,3,0)),"",VLOOKUP(B108,'START LİSTE'!$B$6:$F$1253,3,0))</f>
      </c>
      <c r="E108" s="35">
        <f>IF(ISERROR(VLOOKUP(B108,'START LİSTE'!$B$6:$F$1253,4,0)),"",VLOOKUP(B108,'START LİSTE'!$B$6:$F$1253,4,0))</f>
      </c>
      <c r="F108" s="36">
        <f>IF(ISERROR(VLOOKUP($B108,'START LİSTE'!$B$6:$F$1253,5,0)),"",VLOOKUP($B108,'START LİSTE'!$B$6:$F$1253,5,0))</f>
      </c>
      <c r="G108" s="101"/>
      <c r="H108" s="131">
        <f t="shared" si="3"/>
      </c>
    </row>
    <row r="109" spans="1:8" ht="17.25" customHeight="1">
      <c r="A109" s="33">
        <f t="shared" si="2"/>
      </c>
      <c r="B109" s="100"/>
      <c r="C109" s="34">
        <f>IF(ISERROR(VLOOKUP(B109,'START LİSTE'!$B$6:$F$1253,2,0)),"",VLOOKUP(B109,'START LİSTE'!$B$6:$F$1253,2,0))</f>
      </c>
      <c r="D109" s="34">
        <f>IF(ISERROR(VLOOKUP(B109,'START LİSTE'!$B$6:$F$1253,3,0)),"",VLOOKUP(B109,'START LİSTE'!$B$6:$F$1253,3,0))</f>
      </c>
      <c r="E109" s="35">
        <f>IF(ISERROR(VLOOKUP(B109,'START LİSTE'!$B$6:$F$1253,4,0)),"",VLOOKUP(B109,'START LİSTE'!$B$6:$F$1253,4,0))</f>
      </c>
      <c r="F109" s="36">
        <f>IF(ISERROR(VLOOKUP($B109,'START LİSTE'!$B$6:$F$1253,5,0)),"",VLOOKUP($B109,'START LİSTE'!$B$6:$F$1253,5,0))</f>
      </c>
      <c r="G109" s="101"/>
      <c r="H109" s="131">
        <f t="shared" si="3"/>
      </c>
    </row>
    <row r="110" spans="1:8" ht="17.25" customHeight="1">
      <c r="A110" s="33">
        <f t="shared" si="2"/>
      </c>
      <c r="B110" s="100"/>
      <c r="C110" s="34">
        <f>IF(ISERROR(VLOOKUP(B110,'START LİSTE'!$B$6:$F$1253,2,0)),"",VLOOKUP(B110,'START LİSTE'!$B$6:$F$1253,2,0))</f>
      </c>
      <c r="D110" s="34">
        <f>IF(ISERROR(VLOOKUP(B110,'START LİSTE'!$B$6:$F$1253,3,0)),"",VLOOKUP(B110,'START LİSTE'!$B$6:$F$1253,3,0))</f>
      </c>
      <c r="E110" s="35">
        <f>IF(ISERROR(VLOOKUP(B110,'START LİSTE'!$B$6:$F$1253,4,0)),"",VLOOKUP(B110,'START LİSTE'!$B$6:$F$1253,4,0))</f>
      </c>
      <c r="F110" s="36">
        <f>IF(ISERROR(VLOOKUP($B110,'START LİSTE'!$B$6:$F$1253,5,0)),"",VLOOKUP($B110,'START LİSTE'!$B$6:$F$1253,5,0))</f>
      </c>
      <c r="G110" s="101"/>
      <c r="H110" s="131">
        <f t="shared" si="3"/>
      </c>
    </row>
    <row r="111" spans="1:8" ht="17.25" customHeight="1">
      <c r="A111" s="33">
        <f t="shared" si="2"/>
      </c>
      <c r="B111" s="100"/>
      <c r="C111" s="34">
        <f>IF(ISERROR(VLOOKUP(B111,'START LİSTE'!$B$6:$F$1253,2,0)),"",VLOOKUP(B111,'START LİSTE'!$B$6:$F$1253,2,0))</f>
      </c>
      <c r="D111" s="34">
        <f>IF(ISERROR(VLOOKUP(B111,'START LİSTE'!$B$6:$F$1253,3,0)),"",VLOOKUP(B111,'START LİSTE'!$B$6:$F$1253,3,0))</f>
      </c>
      <c r="E111" s="35">
        <f>IF(ISERROR(VLOOKUP(B111,'START LİSTE'!$B$6:$F$1253,4,0)),"",VLOOKUP(B111,'START LİSTE'!$B$6:$F$1253,4,0))</f>
      </c>
      <c r="F111" s="36">
        <f>IF(ISERROR(VLOOKUP($B111,'START LİSTE'!$B$6:$F$1253,5,0)),"",VLOOKUP($B111,'START LİSTE'!$B$6:$F$1253,5,0))</f>
      </c>
      <c r="G111" s="101"/>
      <c r="H111" s="131">
        <f t="shared" si="3"/>
      </c>
    </row>
    <row r="112" spans="1:8" ht="17.25" customHeight="1">
      <c r="A112" s="33">
        <f t="shared" si="2"/>
      </c>
      <c r="B112" s="100"/>
      <c r="C112" s="34">
        <f>IF(ISERROR(VLOOKUP(B112,'START LİSTE'!$B$6:$F$1253,2,0)),"",VLOOKUP(B112,'START LİSTE'!$B$6:$F$1253,2,0))</f>
      </c>
      <c r="D112" s="34">
        <f>IF(ISERROR(VLOOKUP(B112,'START LİSTE'!$B$6:$F$1253,3,0)),"",VLOOKUP(B112,'START LİSTE'!$B$6:$F$1253,3,0))</f>
      </c>
      <c r="E112" s="35">
        <f>IF(ISERROR(VLOOKUP(B112,'START LİSTE'!$B$6:$F$1253,4,0)),"",VLOOKUP(B112,'START LİSTE'!$B$6:$F$1253,4,0))</f>
      </c>
      <c r="F112" s="36">
        <f>IF(ISERROR(VLOOKUP($B112,'START LİSTE'!$B$6:$F$1253,5,0)),"",VLOOKUP($B112,'START LİSTE'!$B$6:$F$1253,5,0))</f>
      </c>
      <c r="G112" s="101"/>
      <c r="H112" s="131">
        <f t="shared" si="3"/>
      </c>
    </row>
    <row r="113" spans="1:8" ht="17.25" customHeight="1">
      <c r="A113" s="33">
        <f t="shared" si="2"/>
      </c>
      <c r="B113" s="100"/>
      <c r="C113" s="34">
        <f>IF(ISERROR(VLOOKUP(B113,'START LİSTE'!$B$6:$F$1253,2,0)),"",VLOOKUP(B113,'START LİSTE'!$B$6:$F$1253,2,0))</f>
      </c>
      <c r="D113" s="34">
        <f>IF(ISERROR(VLOOKUP(B113,'START LİSTE'!$B$6:$F$1253,3,0)),"",VLOOKUP(B113,'START LİSTE'!$B$6:$F$1253,3,0))</f>
      </c>
      <c r="E113" s="35">
        <f>IF(ISERROR(VLOOKUP(B113,'START LİSTE'!$B$6:$F$1253,4,0)),"",VLOOKUP(B113,'START LİSTE'!$B$6:$F$1253,4,0))</f>
      </c>
      <c r="F113" s="36">
        <f>IF(ISERROR(VLOOKUP($B113,'START LİSTE'!$B$6:$F$1253,5,0)),"",VLOOKUP($B113,'START LİSTE'!$B$6:$F$1253,5,0))</f>
      </c>
      <c r="G113" s="101"/>
      <c r="H113" s="131">
        <f t="shared" si="3"/>
      </c>
    </row>
    <row r="114" spans="1:8" ht="17.25" customHeight="1">
      <c r="A114" s="33">
        <f t="shared" si="2"/>
      </c>
      <c r="B114" s="100"/>
      <c r="C114" s="34">
        <f>IF(ISERROR(VLOOKUP(B114,'START LİSTE'!$B$6:$F$1253,2,0)),"",VLOOKUP(B114,'START LİSTE'!$B$6:$F$1253,2,0))</f>
      </c>
      <c r="D114" s="34">
        <f>IF(ISERROR(VLOOKUP(B114,'START LİSTE'!$B$6:$F$1253,3,0)),"",VLOOKUP(B114,'START LİSTE'!$B$6:$F$1253,3,0))</f>
      </c>
      <c r="E114" s="35">
        <f>IF(ISERROR(VLOOKUP(B114,'START LİSTE'!$B$6:$F$1253,4,0)),"",VLOOKUP(B114,'START LİSTE'!$B$6:$F$1253,4,0))</f>
      </c>
      <c r="F114" s="36">
        <f>IF(ISERROR(VLOOKUP($B114,'START LİSTE'!$B$6:$F$1253,5,0)),"",VLOOKUP($B114,'START LİSTE'!$B$6:$F$1253,5,0))</f>
      </c>
      <c r="G114" s="101"/>
      <c r="H114" s="131">
        <f t="shared" si="3"/>
      </c>
    </row>
    <row r="115" spans="1:8" ht="17.25" customHeight="1">
      <c r="A115" s="33">
        <f t="shared" si="2"/>
      </c>
      <c r="B115" s="100"/>
      <c r="C115" s="34">
        <f>IF(ISERROR(VLOOKUP(B115,'START LİSTE'!$B$6:$F$1253,2,0)),"",VLOOKUP(B115,'START LİSTE'!$B$6:$F$1253,2,0))</f>
      </c>
      <c r="D115" s="34">
        <f>IF(ISERROR(VLOOKUP(B115,'START LİSTE'!$B$6:$F$1253,3,0)),"",VLOOKUP(B115,'START LİSTE'!$B$6:$F$1253,3,0))</f>
      </c>
      <c r="E115" s="35">
        <f>IF(ISERROR(VLOOKUP(B115,'START LİSTE'!$B$6:$F$1253,4,0)),"",VLOOKUP(B115,'START LİSTE'!$B$6:$F$1253,4,0))</f>
      </c>
      <c r="F115" s="36">
        <f>IF(ISERROR(VLOOKUP($B115,'START LİSTE'!$B$6:$F$1253,5,0)),"",VLOOKUP($B115,'START LİSTE'!$B$6:$F$1253,5,0))</f>
      </c>
      <c r="G115" s="101"/>
      <c r="H115" s="131">
        <f t="shared" si="3"/>
      </c>
    </row>
    <row r="116" spans="1:8" ht="17.25" customHeight="1">
      <c r="A116" s="33">
        <f t="shared" si="2"/>
      </c>
      <c r="B116" s="100"/>
      <c r="C116" s="34">
        <f>IF(ISERROR(VLOOKUP(B116,'START LİSTE'!$B$6:$F$1253,2,0)),"",VLOOKUP(B116,'START LİSTE'!$B$6:$F$1253,2,0))</f>
      </c>
      <c r="D116" s="34">
        <f>IF(ISERROR(VLOOKUP(B116,'START LİSTE'!$B$6:$F$1253,3,0)),"",VLOOKUP(B116,'START LİSTE'!$B$6:$F$1253,3,0))</f>
      </c>
      <c r="E116" s="35">
        <f>IF(ISERROR(VLOOKUP(B116,'START LİSTE'!$B$6:$F$1253,4,0)),"",VLOOKUP(B116,'START LİSTE'!$B$6:$F$1253,4,0))</f>
      </c>
      <c r="F116" s="36">
        <f>IF(ISERROR(VLOOKUP($B116,'START LİSTE'!$B$6:$F$1253,5,0)),"",VLOOKUP($B116,'START LİSTE'!$B$6:$F$1253,5,0))</f>
      </c>
      <c r="G116" s="101"/>
      <c r="H116" s="131">
        <f t="shared" si="3"/>
      </c>
    </row>
    <row r="117" spans="1:8" ht="17.25" customHeight="1">
      <c r="A117" s="33">
        <f t="shared" si="2"/>
      </c>
      <c r="B117" s="100"/>
      <c r="C117" s="34">
        <f>IF(ISERROR(VLOOKUP(B117,'START LİSTE'!$B$6:$F$1253,2,0)),"",VLOOKUP(B117,'START LİSTE'!$B$6:$F$1253,2,0))</f>
      </c>
      <c r="D117" s="34">
        <f>IF(ISERROR(VLOOKUP(B117,'START LİSTE'!$B$6:$F$1253,3,0)),"",VLOOKUP(B117,'START LİSTE'!$B$6:$F$1253,3,0))</f>
      </c>
      <c r="E117" s="35">
        <f>IF(ISERROR(VLOOKUP(B117,'START LİSTE'!$B$6:$F$1253,4,0)),"",VLOOKUP(B117,'START LİSTE'!$B$6:$F$1253,4,0))</f>
      </c>
      <c r="F117" s="36">
        <f>IF(ISERROR(VLOOKUP($B117,'START LİSTE'!$B$6:$F$1253,5,0)),"",VLOOKUP($B117,'START LİSTE'!$B$6:$F$1253,5,0))</f>
      </c>
      <c r="G117" s="101"/>
      <c r="H117" s="131">
        <f t="shared" si="3"/>
      </c>
    </row>
    <row r="118" spans="1:8" ht="17.25" customHeight="1">
      <c r="A118" s="33">
        <f t="shared" si="2"/>
      </c>
      <c r="B118" s="100"/>
      <c r="C118" s="34">
        <f>IF(ISERROR(VLOOKUP(B118,'START LİSTE'!$B$6:$F$1253,2,0)),"",VLOOKUP(B118,'START LİSTE'!$B$6:$F$1253,2,0))</f>
      </c>
      <c r="D118" s="34">
        <f>IF(ISERROR(VLOOKUP(B118,'START LİSTE'!$B$6:$F$1253,3,0)),"",VLOOKUP(B118,'START LİSTE'!$B$6:$F$1253,3,0))</f>
      </c>
      <c r="E118" s="35">
        <f>IF(ISERROR(VLOOKUP(B118,'START LİSTE'!$B$6:$F$1253,4,0)),"",VLOOKUP(B118,'START LİSTE'!$B$6:$F$1253,4,0))</f>
      </c>
      <c r="F118" s="36">
        <f>IF(ISERROR(VLOOKUP($B118,'START LİSTE'!$B$6:$F$1253,5,0)),"",VLOOKUP($B118,'START LİSTE'!$B$6:$F$1253,5,0))</f>
      </c>
      <c r="G118" s="101"/>
      <c r="H118" s="131">
        <f t="shared" si="3"/>
      </c>
    </row>
    <row r="119" spans="1:8" ht="17.25" customHeight="1">
      <c r="A119" s="33">
        <f t="shared" si="2"/>
      </c>
      <c r="B119" s="100"/>
      <c r="C119" s="34">
        <f>IF(ISERROR(VLOOKUP(B119,'START LİSTE'!$B$6:$F$1253,2,0)),"",VLOOKUP(B119,'START LİSTE'!$B$6:$F$1253,2,0))</f>
      </c>
      <c r="D119" s="34">
        <f>IF(ISERROR(VLOOKUP(B119,'START LİSTE'!$B$6:$F$1253,3,0)),"",VLOOKUP(B119,'START LİSTE'!$B$6:$F$1253,3,0))</f>
      </c>
      <c r="E119" s="35">
        <f>IF(ISERROR(VLOOKUP(B119,'START LİSTE'!$B$6:$F$1253,4,0)),"",VLOOKUP(B119,'START LİSTE'!$B$6:$F$1253,4,0))</f>
      </c>
      <c r="F119" s="36">
        <f>IF(ISERROR(VLOOKUP($B119,'START LİSTE'!$B$6:$F$1253,5,0)),"",VLOOKUP($B119,'START LİSTE'!$B$6:$F$1253,5,0))</f>
      </c>
      <c r="G119" s="101"/>
      <c r="H119" s="131">
        <f t="shared" si="3"/>
      </c>
    </row>
    <row r="120" spans="1:8" ht="17.25" customHeight="1">
      <c r="A120" s="33">
        <f t="shared" si="2"/>
      </c>
      <c r="B120" s="100"/>
      <c r="C120" s="34">
        <f>IF(ISERROR(VLOOKUP(B120,'START LİSTE'!$B$6:$F$1253,2,0)),"",VLOOKUP(B120,'START LİSTE'!$B$6:$F$1253,2,0))</f>
      </c>
      <c r="D120" s="34">
        <f>IF(ISERROR(VLOOKUP(B120,'START LİSTE'!$B$6:$F$1253,3,0)),"",VLOOKUP(B120,'START LİSTE'!$B$6:$F$1253,3,0))</f>
      </c>
      <c r="E120" s="35">
        <f>IF(ISERROR(VLOOKUP(B120,'START LİSTE'!$B$6:$F$1253,4,0)),"",VLOOKUP(B120,'START LİSTE'!$B$6:$F$1253,4,0))</f>
      </c>
      <c r="F120" s="36">
        <f>IF(ISERROR(VLOOKUP($B120,'START LİSTE'!$B$6:$F$1253,5,0)),"",VLOOKUP($B120,'START LİSTE'!$B$6:$F$1253,5,0))</f>
      </c>
      <c r="G120" s="101"/>
      <c r="H120" s="131">
        <f t="shared" si="3"/>
      </c>
    </row>
    <row r="121" spans="1:8" ht="17.25" customHeight="1">
      <c r="A121" s="33">
        <f t="shared" si="2"/>
      </c>
      <c r="B121" s="100"/>
      <c r="C121" s="34">
        <f>IF(ISERROR(VLOOKUP(B121,'START LİSTE'!$B$6:$F$1253,2,0)),"",VLOOKUP(B121,'START LİSTE'!$B$6:$F$1253,2,0))</f>
      </c>
      <c r="D121" s="34">
        <f>IF(ISERROR(VLOOKUP(B121,'START LİSTE'!$B$6:$F$1253,3,0)),"",VLOOKUP(B121,'START LİSTE'!$B$6:$F$1253,3,0))</f>
      </c>
      <c r="E121" s="35">
        <f>IF(ISERROR(VLOOKUP(B121,'START LİSTE'!$B$6:$F$1253,4,0)),"",VLOOKUP(B121,'START LİSTE'!$B$6:$F$1253,4,0))</f>
      </c>
      <c r="F121" s="36">
        <f>IF(ISERROR(VLOOKUP($B121,'START LİSTE'!$B$6:$F$1253,5,0)),"",VLOOKUP($B121,'START LİSTE'!$B$6:$F$1253,5,0))</f>
      </c>
      <c r="G121" s="101"/>
      <c r="H121" s="131">
        <f t="shared" si="3"/>
      </c>
    </row>
    <row r="122" spans="1:8" ht="17.25" customHeight="1">
      <c r="A122" s="33">
        <f t="shared" si="2"/>
      </c>
      <c r="B122" s="100"/>
      <c r="C122" s="34">
        <f>IF(ISERROR(VLOOKUP(B122,'START LİSTE'!$B$6:$F$1253,2,0)),"",VLOOKUP(B122,'START LİSTE'!$B$6:$F$1253,2,0))</f>
      </c>
      <c r="D122" s="34">
        <f>IF(ISERROR(VLOOKUP(B122,'START LİSTE'!$B$6:$F$1253,3,0)),"",VLOOKUP(B122,'START LİSTE'!$B$6:$F$1253,3,0))</f>
      </c>
      <c r="E122" s="35">
        <f>IF(ISERROR(VLOOKUP(B122,'START LİSTE'!$B$6:$F$1253,4,0)),"",VLOOKUP(B122,'START LİSTE'!$B$6:$F$1253,4,0))</f>
      </c>
      <c r="F122" s="36">
        <f>IF(ISERROR(VLOOKUP($B122,'START LİSTE'!$B$6:$F$1253,5,0)),"",VLOOKUP($B122,'START LİSTE'!$B$6:$F$1253,5,0))</f>
      </c>
      <c r="G122" s="101"/>
      <c r="H122" s="131">
        <f t="shared" si="3"/>
      </c>
    </row>
    <row r="123" spans="1:8" ht="17.25" customHeight="1">
      <c r="A123" s="33">
        <f t="shared" si="2"/>
      </c>
      <c r="B123" s="100"/>
      <c r="C123" s="34">
        <f>IF(ISERROR(VLOOKUP(B123,'START LİSTE'!$B$6:$F$1253,2,0)),"",VLOOKUP(B123,'START LİSTE'!$B$6:$F$1253,2,0))</f>
      </c>
      <c r="D123" s="34">
        <f>IF(ISERROR(VLOOKUP(B123,'START LİSTE'!$B$6:$F$1253,3,0)),"",VLOOKUP(B123,'START LİSTE'!$B$6:$F$1253,3,0))</f>
      </c>
      <c r="E123" s="35">
        <f>IF(ISERROR(VLOOKUP(B123,'START LİSTE'!$B$6:$F$1253,4,0)),"",VLOOKUP(B123,'START LİSTE'!$B$6:$F$1253,4,0))</f>
      </c>
      <c r="F123" s="36">
        <f>IF(ISERROR(VLOOKUP($B123,'START LİSTE'!$B$6:$F$1253,5,0)),"",VLOOKUP($B123,'START LİSTE'!$B$6:$F$1253,5,0))</f>
      </c>
      <c r="G123" s="101"/>
      <c r="H123" s="131">
        <f t="shared" si="3"/>
      </c>
    </row>
    <row r="124" spans="1:8" ht="17.25" customHeight="1">
      <c r="A124" s="33">
        <f t="shared" si="2"/>
      </c>
      <c r="B124" s="100"/>
      <c r="C124" s="34">
        <f>IF(ISERROR(VLOOKUP(B124,'START LİSTE'!$B$6:$F$1253,2,0)),"",VLOOKUP(B124,'START LİSTE'!$B$6:$F$1253,2,0))</f>
      </c>
      <c r="D124" s="34">
        <f>IF(ISERROR(VLOOKUP(B124,'START LİSTE'!$B$6:$F$1253,3,0)),"",VLOOKUP(B124,'START LİSTE'!$B$6:$F$1253,3,0))</f>
      </c>
      <c r="E124" s="35">
        <f>IF(ISERROR(VLOOKUP(B124,'START LİSTE'!$B$6:$F$1253,4,0)),"",VLOOKUP(B124,'START LİSTE'!$B$6:$F$1253,4,0))</f>
      </c>
      <c r="F124" s="36">
        <f>IF(ISERROR(VLOOKUP($B124,'START LİSTE'!$B$6:$F$1253,5,0)),"",VLOOKUP($B124,'START LİSTE'!$B$6:$F$1253,5,0))</f>
      </c>
      <c r="G124" s="101"/>
      <c r="H124" s="131">
        <f t="shared" si="3"/>
      </c>
    </row>
    <row r="125" spans="1:8" ht="17.25" customHeight="1">
      <c r="A125" s="33">
        <f t="shared" si="2"/>
      </c>
      <c r="B125" s="100"/>
      <c r="C125" s="34">
        <f>IF(ISERROR(VLOOKUP(B125,'START LİSTE'!$B$6:$F$1253,2,0)),"",VLOOKUP(B125,'START LİSTE'!$B$6:$F$1253,2,0))</f>
      </c>
      <c r="D125" s="34">
        <f>IF(ISERROR(VLOOKUP(B125,'START LİSTE'!$B$6:$F$1253,3,0)),"",VLOOKUP(B125,'START LİSTE'!$B$6:$F$1253,3,0))</f>
      </c>
      <c r="E125" s="35">
        <f>IF(ISERROR(VLOOKUP(B125,'START LİSTE'!$B$6:$F$1253,4,0)),"",VLOOKUP(B125,'START LİSTE'!$B$6:$F$1253,4,0))</f>
      </c>
      <c r="F125" s="36">
        <f>IF(ISERROR(VLOOKUP($B125,'START LİSTE'!$B$6:$F$1253,5,0)),"",VLOOKUP($B125,'START LİSTE'!$B$6:$F$1253,5,0))</f>
      </c>
      <c r="G125" s="101"/>
      <c r="H125" s="131">
        <f t="shared" si="3"/>
      </c>
    </row>
    <row r="126" spans="1:8" ht="17.25" customHeight="1">
      <c r="A126" s="33">
        <f t="shared" si="2"/>
      </c>
      <c r="B126" s="100"/>
      <c r="C126" s="34">
        <f>IF(ISERROR(VLOOKUP(B126,'START LİSTE'!$B$6:$F$1253,2,0)),"",VLOOKUP(B126,'START LİSTE'!$B$6:$F$1253,2,0))</f>
      </c>
      <c r="D126" s="34">
        <f>IF(ISERROR(VLOOKUP(B126,'START LİSTE'!$B$6:$F$1253,3,0)),"",VLOOKUP(B126,'START LİSTE'!$B$6:$F$1253,3,0))</f>
      </c>
      <c r="E126" s="35">
        <f>IF(ISERROR(VLOOKUP(B126,'START LİSTE'!$B$6:$F$1253,4,0)),"",VLOOKUP(B126,'START LİSTE'!$B$6:$F$1253,4,0))</f>
      </c>
      <c r="F126" s="36">
        <f>IF(ISERROR(VLOOKUP($B126,'START LİSTE'!$B$6:$F$1253,5,0)),"",VLOOKUP($B126,'START LİSTE'!$B$6:$F$1253,5,0))</f>
      </c>
      <c r="G126" s="101"/>
      <c r="H126" s="131">
        <f t="shared" si="3"/>
      </c>
    </row>
    <row r="127" spans="1:8" ht="17.25" customHeight="1">
      <c r="A127" s="33">
        <f t="shared" si="2"/>
      </c>
      <c r="B127" s="100"/>
      <c r="C127" s="34">
        <f>IF(ISERROR(VLOOKUP(B127,'START LİSTE'!$B$6:$F$1253,2,0)),"",VLOOKUP(B127,'START LİSTE'!$B$6:$F$1253,2,0))</f>
      </c>
      <c r="D127" s="34">
        <f>IF(ISERROR(VLOOKUP(B127,'START LİSTE'!$B$6:$F$1253,3,0)),"",VLOOKUP(B127,'START LİSTE'!$B$6:$F$1253,3,0))</f>
      </c>
      <c r="E127" s="35">
        <f>IF(ISERROR(VLOOKUP(B127,'START LİSTE'!$B$6:$F$1253,4,0)),"",VLOOKUP(B127,'START LİSTE'!$B$6:$F$1253,4,0))</f>
      </c>
      <c r="F127" s="36">
        <f>IF(ISERROR(VLOOKUP($B127,'START LİSTE'!$B$6:$F$1253,5,0)),"",VLOOKUP($B127,'START LİSTE'!$B$6:$F$1253,5,0))</f>
      </c>
      <c r="G127" s="101"/>
      <c r="H127" s="131">
        <f t="shared" si="3"/>
      </c>
    </row>
    <row r="128" spans="1:8" ht="17.25" customHeight="1">
      <c r="A128" s="33">
        <f t="shared" si="2"/>
      </c>
      <c r="B128" s="100"/>
      <c r="C128" s="34">
        <f>IF(ISERROR(VLOOKUP(B128,'START LİSTE'!$B$6:$F$1253,2,0)),"",VLOOKUP(B128,'START LİSTE'!$B$6:$F$1253,2,0))</f>
      </c>
      <c r="D128" s="34">
        <f>IF(ISERROR(VLOOKUP(B128,'START LİSTE'!$B$6:$F$1253,3,0)),"",VLOOKUP(B128,'START LİSTE'!$B$6:$F$1253,3,0))</f>
      </c>
      <c r="E128" s="35">
        <f>IF(ISERROR(VLOOKUP(B128,'START LİSTE'!$B$6:$F$1253,4,0)),"",VLOOKUP(B128,'START LİSTE'!$B$6:$F$1253,4,0))</f>
      </c>
      <c r="F128" s="36">
        <f>IF(ISERROR(VLOOKUP($B128,'START LİSTE'!$B$6:$F$1253,5,0)),"",VLOOKUP($B128,'START LİSTE'!$B$6:$F$1253,5,0))</f>
      </c>
      <c r="G128" s="101"/>
      <c r="H128" s="131">
        <f t="shared" si="3"/>
      </c>
    </row>
    <row r="129" spans="1:8" ht="17.25" customHeight="1">
      <c r="A129" s="33">
        <f t="shared" si="2"/>
      </c>
      <c r="B129" s="100"/>
      <c r="C129" s="34">
        <f>IF(ISERROR(VLOOKUP(B129,'START LİSTE'!$B$6:$F$1253,2,0)),"",VLOOKUP(B129,'START LİSTE'!$B$6:$F$1253,2,0))</f>
      </c>
      <c r="D129" s="34">
        <f>IF(ISERROR(VLOOKUP(B129,'START LİSTE'!$B$6:$F$1253,3,0)),"",VLOOKUP(B129,'START LİSTE'!$B$6:$F$1253,3,0))</f>
      </c>
      <c r="E129" s="35">
        <f>IF(ISERROR(VLOOKUP(B129,'START LİSTE'!$B$6:$F$1253,4,0)),"",VLOOKUP(B129,'START LİSTE'!$B$6:$F$1253,4,0))</f>
      </c>
      <c r="F129" s="36">
        <f>IF(ISERROR(VLOOKUP($B129,'START LİSTE'!$B$6:$F$1253,5,0)),"",VLOOKUP($B129,'START LİSTE'!$B$6:$F$1253,5,0))</f>
      </c>
      <c r="G129" s="101"/>
      <c r="H129" s="131">
        <f t="shared" si="3"/>
      </c>
    </row>
    <row r="130" spans="1:8" ht="17.25" customHeight="1">
      <c r="A130" s="33">
        <f t="shared" si="2"/>
      </c>
      <c r="B130" s="100"/>
      <c r="C130" s="34">
        <f>IF(ISERROR(VLOOKUP(B130,'START LİSTE'!$B$6:$F$1253,2,0)),"",VLOOKUP(B130,'START LİSTE'!$B$6:$F$1253,2,0))</f>
      </c>
      <c r="D130" s="34">
        <f>IF(ISERROR(VLOOKUP(B130,'START LİSTE'!$B$6:$F$1253,3,0)),"",VLOOKUP(B130,'START LİSTE'!$B$6:$F$1253,3,0))</f>
      </c>
      <c r="E130" s="35">
        <f>IF(ISERROR(VLOOKUP(B130,'START LİSTE'!$B$6:$F$1253,4,0)),"",VLOOKUP(B130,'START LİSTE'!$B$6:$F$1253,4,0))</f>
      </c>
      <c r="F130" s="36">
        <f>IF(ISERROR(VLOOKUP($B130,'START LİSTE'!$B$6:$F$1253,5,0)),"",VLOOKUP($B130,'START LİSTE'!$B$6:$F$1253,5,0))</f>
      </c>
      <c r="G130" s="101"/>
      <c r="H130" s="131">
        <f t="shared" si="3"/>
      </c>
    </row>
    <row r="131" spans="1:8" ht="17.25" customHeight="1">
      <c r="A131" s="33">
        <f t="shared" si="2"/>
      </c>
      <c r="B131" s="100"/>
      <c r="C131" s="34">
        <f>IF(ISERROR(VLOOKUP(B131,'START LİSTE'!$B$6:$F$1253,2,0)),"",VLOOKUP(B131,'START LİSTE'!$B$6:$F$1253,2,0))</f>
      </c>
      <c r="D131" s="34">
        <f>IF(ISERROR(VLOOKUP(B131,'START LİSTE'!$B$6:$F$1253,3,0)),"",VLOOKUP(B131,'START LİSTE'!$B$6:$F$1253,3,0))</f>
      </c>
      <c r="E131" s="35">
        <f>IF(ISERROR(VLOOKUP(B131,'START LİSTE'!$B$6:$F$1253,4,0)),"",VLOOKUP(B131,'START LİSTE'!$B$6:$F$1253,4,0))</f>
      </c>
      <c r="F131" s="36">
        <f>IF(ISERROR(VLOOKUP($B131,'START LİSTE'!$B$6:$F$1253,5,0)),"",VLOOKUP($B131,'START LİSTE'!$B$6:$F$1253,5,0))</f>
      </c>
      <c r="G131" s="101"/>
      <c r="H131" s="131">
        <f t="shared" si="3"/>
      </c>
    </row>
    <row r="132" spans="1:8" ht="17.25" customHeight="1">
      <c r="A132" s="33">
        <f t="shared" si="2"/>
      </c>
      <c r="B132" s="100"/>
      <c r="C132" s="34">
        <f>IF(ISERROR(VLOOKUP(B132,'START LİSTE'!$B$6:$F$1253,2,0)),"",VLOOKUP(B132,'START LİSTE'!$B$6:$F$1253,2,0))</f>
      </c>
      <c r="D132" s="34">
        <f>IF(ISERROR(VLOOKUP(B132,'START LİSTE'!$B$6:$F$1253,3,0)),"",VLOOKUP(B132,'START LİSTE'!$B$6:$F$1253,3,0))</f>
      </c>
      <c r="E132" s="35">
        <f>IF(ISERROR(VLOOKUP(B132,'START LİSTE'!$B$6:$F$1253,4,0)),"",VLOOKUP(B132,'START LİSTE'!$B$6:$F$1253,4,0))</f>
      </c>
      <c r="F132" s="36">
        <f>IF(ISERROR(VLOOKUP($B132,'START LİSTE'!$B$6:$F$1253,5,0)),"",VLOOKUP($B132,'START LİSTE'!$B$6:$F$1253,5,0))</f>
      </c>
      <c r="G132" s="101"/>
      <c r="H132" s="131">
        <f t="shared" si="3"/>
      </c>
    </row>
    <row r="133" spans="1:8" ht="17.25" customHeight="1">
      <c r="A133" s="33">
        <f t="shared" si="2"/>
      </c>
      <c r="B133" s="100"/>
      <c r="C133" s="34">
        <f>IF(ISERROR(VLOOKUP(B133,'START LİSTE'!$B$6:$F$1253,2,0)),"",VLOOKUP(B133,'START LİSTE'!$B$6:$F$1253,2,0))</f>
      </c>
      <c r="D133" s="34">
        <f>IF(ISERROR(VLOOKUP(B133,'START LİSTE'!$B$6:$F$1253,3,0)),"",VLOOKUP(B133,'START LİSTE'!$B$6:$F$1253,3,0))</f>
      </c>
      <c r="E133" s="35">
        <f>IF(ISERROR(VLOOKUP(B133,'START LİSTE'!$B$6:$F$1253,4,0)),"",VLOOKUP(B133,'START LİSTE'!$B$6:$F$1253,4,0))</f>
      </c>
      <c r="F133" s="36">
        <f>IF(ISERROR(VLOOKUP($B133,'START LİSTE'!$B$6:$F$1253,5,0)),"",VLOOKUP($B133,'START LİSTE'!$B$6:$F$1253,5,0))</f>
      </c>
      <c r="G133" s="101"/>
      <c r="H133" s="131">
        <f t="shared" si="3"/>
      </c>
    </row>
    <row r="134" spans="1:8" ht="17.25" customHeight="1">
      <c r="A134" s="33">
        <f t="shared" si="2"/>
      </c>
      <c r="B134" s="100"/>
      <c r="C134" s="34">
        <f>IF(ISERROR(VLOOKUP(B134,'START LİSTE'!$B$6:$F$1253,2,0)),"",VLOOKUP(B134,'START LİSTE'!$B$6:$F$1253,2,0))</f>
      </c>
      <c r="D134" s="34">
        <f>IF(ISERROR(VLOOKUP(B134,'START LİSTE'!$B$6:$F$1253,3,0)),"",VLOOKUP(B134,'START LİSTE'!$B$6:$F$1253,3,0))</f>
      </c>
      <c r="E134" s="35">
        <f>IF(ISERROR(VLOOKUP(B134,'START LİSTE'!$B$6:$F$1253,4,0)),"",VLOOKUP(B134,'START LİSTE'!$B$6:$F$1253,4,0))</f>
      </c>
      <c r="F134" s="36">
        <f>IF(ISERROR(VLOOKUP($B134,'START LİSTE'!$B$6:$F$1253,5,0)),"",VLOOKUP($B134,'START LİSTE'!$B$6:$F$1253,5,0))</f>
      </c>
      <c r="G134" s="101"/>
      <c r="H134" s="131">
        <f t="shared" si="3"/>
      </c>
    </row>
    <row r="135" spans="1:8" ht="17.25" customHeight="1">
      <c r="A135" s="33">
        <f t="shared" si="2"/>
      </c>
      <c r="B135" s="100"/>
      <c r="C135" s="34">
        <f>IF(ISERROR(VLOOKUP(B135,'START LİSTE'!$B$6:$F$1253,2,0)),"",VLOOKUP(B135,'START LİSTE'!$B$6:$F$1253,2,0))</f>
      </c>
      <c r="D135" s="34">
        <f>IF(ISERROR(VLOOKUP(B135,'START LİSTE'!$B$6:$F$1253,3,0)),"",VLOOKUP(B135,'START LİSTE'!$B$6:$F$1253,3,0))</f>
      </c>
      <c r="E135" s="35">
        <f>IF(ISERROR(VLOOKUP(B135,'START LİSTE'!$B$6:$F$1253,4,0)),"",VLOOKUP(B135,'START LİSTE'!$B$6:$F$1253,4,0))</f>
      </c>
      <c r="F135" s="36">
        <f>IF(ISERROR(VLOOKUP($B135,'START LİSTE'!$B$6:$F$1253,5,0)),"",VLOOKUP($B135,'START LİSTE'!$B$6:$F$1253,5,0))</f>
      </c>
      <c r="G135" s="101"/>
      <c r="H135" s="131">
        <f t="shared" si="3"/>
      </c>
    </row>
    <row r="136" spans="1:8" ht="17.25" customHeight="1">
      <c r="A136" s="33">
        <f aca="true" t="shared" si="4" ref="A136:A199">IF(B136&lt;&gt;"",A135+1,"")</f>
      </c>
      <c r="B136" s="100"/>
      <c r="C136" s="34">
        <f>IF(ISERROR(VLOOKUP(B136,'START LİSTE'!$B$6:$F$1253,2,0)),"",VLOOKUP(B136,'START LİSTE'!$B$6:$F$1253,2,0))</f>
      </c>
      <c r="D136" s="34">
        <f>IF(ISERROR(VLOOKUP(B136,'START LİSTE'!$B$6:$F$1253,3,0)),"",VLOOKUP(B136,'START LİSTE'!$B$6:$F$1253,3,0))</f>
      </c>
      <c r="E136" s="35">
        <f>IF(ISERROR(VLOOKUP(B136,'START LİSTE'!$B$6:$F$1253,4,0)),"",VLOOKUP(B136,'START LİSTE'!$B$6:$F$1253,4,0))</f>
      </c>
      <c r="F136" s="36">
        <f>IF(ISERROR(VLOOKUP($B136,'START LİSTE'!$B$6:$F$1253,5,0)),"",VLOOKUP($B136,'START LİSTE'!$B$6:$F$1253,5,0))</f>
      </c>
      <c r="G136" s="101"/>
      <c r="H136" s="131">
        <f aca="true" t="shared" si="5" ref="H136:H199">IF(OR(G136="DQ",G136="DNF",G136="DNS"),"-",IF(B136&lt;&gt;"",IF(E136="F",H135,H135+1),""))</f>
      </c>
    </row>
    <row r="137" spans="1:8" ht="17.25" customHeight="1">
      <c r="A137" s="33">
        <f t="shared" si="4"/>
      </c>
      <c r="B137" s="100"/>
      <c r="C137" s="34">
        <f>IF(ISERROR(VLOOKUP(B137,'START LİSTE'!$B$6:$F$1253,2,0)),"",VLOOKUP(B137,'START LİSTE'!$B$6:$F$1253,2,0))</f>
      </c>
      <c r="D137" s="34">
        <f>IF(ISERROR(VLOOKUP(B137,'START LİSTE'!$B$6:$F$1253,3,0)),"",VLOOKUP(B137,'START LİSTE'!$B$6:$F$1253,3,0))</f>
      </c>
      <c r="E137" s="35">
        <f>IF(ISERROR(VLOOKUP(B137,'START LİSTE'!$B$6:$F$1253,4,0)),"",VLOOKUP(B137,'START LİSTE'!$B$6:$F$1253,4,0))</f>
      </c>
      <c r="F137" s="36">
        <f>IF(ISERROR(VLOOKUP($B137,'START LİSTE'!$B$6:$F$1253,5,0)),"",VLOOKUP($B137,'START LİSTE'!$B$6:$F$1253,5,0))</f>
      </c>
      <c r="G137" s="101"/>
      <c r="H137" s="131">
        <f t="shared" si="5"/>
      </c>
    </row>
    <row r="138" spans="1:8" ht="17.25" customHeight="1">
      <c r="A138" s="33">
        <f t="shared" si="4"/>
      </c>
      <c r="B138" s="100"/>
      <c r="C138" s="34">
        <f>IF(ISERROR(VLOOKUP(B138,'START LİSTE'!$B$6:$F$1253,2,0)),"",VLOOKUP(B138,'START LİSTE'!$B$6:$F$1253,2,0))</f>
      </c>
      <c r="D138" s="34">
        <f>IF(ISERROR(VLOOKUP(B138,'START LİSTE'!$B$6:$F$1253,3,0)),"",VLOOKUP(B138,'START LİSTE'!$B$6:$F$1253,3,0))</f>
      </c>
      <c r="E138" s="35">
        <f>IF(ISERROR(VLOOKUP(B138,'START LİSTE'!$B$6:$F$1253,4,0)),"",VLOOKUP(B138,'START LİSTE'!$B$6:$F$1253,4,0))</f>
      </c>
      <c r="F138" s="36">
        <f>IF(ISERROR(VLOOKUP($B138,'START LİSTE'!$B$6:$F$1253,5,0)),"",VLOOKUP($B138,'START LİSTE'!$B$6:$F$1253,5,0))</f>
      </c>
      <c r="G138" s="101"/>
      <c r="H138" s="131">
        <f t="shared" si="5"/>
      </c>
    </row>
    <row r="139" spans="1:8" ht="17.25" customHeight="1">
      <c r="A139" s="33">
        <f t="shared" si="4"/>
      </c>
      <c r="B139" s="100"/>
      <c r="C139" s="34">
        <f>IF(ISERROR(VLOOKUP(B139,'START LİSTE'!$B$6:$F$1253,2,0)),"",VLOOKUP(B139,'START LİSTE'!$B$6:$F$1253,2,0))</f>
      </c>
      <c r="D139" s="34">
        <f>IF(ISERROR(VLOOKUP(B139,'START LİSTE'!$B$6:$F$1253,3,0)),"",VLOOKUP(B139,'START LİSTE'!$B$6:$F$1253,3,0))</f>
      </c>
      <c r="E139" s="35">
        <f>IF(ISERROR(VLOOKUP(B139,'START LİSTE'!$B$6:$F$1253,4,0)),"",VLOOKUP(B139,'START LİSTE'!$B$6:$F$1253,4,0))</f>
      </c>
      <c r="F139" s="36">
        <f>IF(ISERROR(VLOOKUP($B139,'START LİSTE'!$B$6:$F$1253,5,0)),"",VLOOKUP($B139,'START LİSTE'!$B$6:$F$1253,5,0))</f>
      </c>
      <c r="G139" s="101"/>
      <c r="H139" s="131">
        <f t="shared" si="5"/>
      </c>
    </row>
    <row r="140" spans="1:8" ht="17.25" customHeight="1">
      <c r="A140" s="33">
        <f t="shared" si="4"/>
      </c>
      <c r="B140" s="100"/>
      <c r="C140" s="34">
        <f>IF(ISERROR(VLOOKUP(B140,'START LİSTE'!$B$6:$F$1253,2,0)),"",VLOOKUP(B140,'START LİSTE'!$B$6:$F$1253,2,0))</f>
      </c>
      <c r="D140" s="34">
        <f>IF(ISERROR(VLOOKUP(B140,'START LİSTE'!$B$6:$F$1253,3,0)),"",VLOOKUP(B140,'START LİSTE'!$B$6:$F$1253,3,0))</f>
      </c>
      <c r="E140" s="35">
        <f>IF(ISERROR(VLOOKUP(B140,'START LİSTE'!$B$6:$F$1253,4,0)),"",VLOOKUP(B140,'START LİSTE'!$B$6:$F$1253,4,0))</f>
      </c>
      <c r="F140" s="36">
        <f>IF(ISERROR(VLOOKUP($B140,'START LİSTE'!$B$6:$F$1253,5,0)),"",VLOOKUP($B140,'START LİSTE'!$B$6:$F$1253,5,0))</f>
      </c>
      <c r="G140" s="101"/>
      <c r="H140" s="131">
        <f t="shared" si="5"/>
      </c>
    </row>
    <row r="141" spans="1:8" ht="17.25" customHeight="1">
      <c r="A141" s="33">
        <f t="shared" si="4"/>
      </c>
      <c r="B141" s="100"/>
      <c r="C141" s="34">
        <f>IF(ISERROR(VLOOKUP(B141,'START LİSTE'!$B$6:$F$1253,2,0)),"",VLOOKUP(B141,'START LİSTE'!$B$6:$F$1253,2,0))</f>
      </c>
      <c r="D141" s="34">
        <f>IF(ISERROR(VLOOKUP(B141,'START LİSTE'!$B$6:$F$1253,3,0)),"",VLOOKUP(B141,'START LİSTE'!$B$6:$F$1253,3,0))</f>
      </c>
      <c r="E141" s="35">
        <f>IF(ISERROR(VLOOKUP(B141,'START LİSTE'!$B$6:$F$1253,4,0)),"",VLOOKUP(B141,'START LİSTE'!$B$6:$F$1253,4,0))</f>
      </c>
      <c r="F141" s="36">
        <f>IF(ISERROR(VLOOKUP($B141,'START LİSTE'!$B$6:$F$1253,5,0)),"",VLOOKUP($B141,'START LİSTE'!$B$6:$F$1253,5,0))</f>
      </c>
      <c r="G141" s="101"/>
      <c r="H141" s="131">
        <f t="shared" si="5"/>
      </c>
    </row>
    <row r="142" spans="1:8" ht="17.25" customHeight="1">
      <c r="A142" s="33">
        <f t="shared" si="4"/>
      </c>
      <c r="B142" s="100"/>
      <c r="C142" s="34">
        <f>IF(ISERROR(VLOOKUP(B142,'START LİSTE'!$B$6:$F$1253,2,0)),"",VLOOKUP(B142,'START LİSTE'!$B$6:$F$1253,2,0))</f>
      </c>
      <c r="D142" s="34">
        <f>IF(ISERROR(VLOOKUP(B142,'START LİSTE'!$B$6:$F$1253,3,0)),"",VLOOKUP(B142,'START LİSTE'!$B$6:$F$1253,3,0))</f>
      </c>
      <c r="E142" s="35">
        <f>IF(ISERROR(VLOOKUP(B142,'START LİSTE'!$B$6:$F$1253,4,0)),"",VLOOKUP(B142,'START LİSTE'!$B$6:$F$1253,4,0))</f>
      </c>
      <c r="F142" s="36">
        <f>IF(ISERROR(VLOOKUP($B142,'START LİSTE'!$B$6:$F$1253,5,0)),"",VLOOKUP($B142,'START LİSTE'!$B$6:$F$1253,5,0))</f>
      </c>
      <c r="G142" s="101"/>
      <c r="H142" s="131">
        <f t="shared" si="5"/>
      </c>
    </row>
    <row r="143" spans="1:8" ht="17.25" customHeight="1">
      <c r="A143" s="33">
        <f t="shared" si="4"/>
      </c>
      <c r="B143" s="100"/>
      <c r="C143" s="34">
        <f>IF(ISERROR(VLOOKUP(B143,'START LİSTE'!$B$6:$F$1253,2,0)),"",VLOOKUP(B143,'START LİSTE'!$B$6:$F$1253,2,0))</f>
      </c>
      <c r="D143" s="34">
        <f>IF(ISERROR(VLOOKUP(B143,'START LİSTE'!$B$6:$F$1253,3,0)),"",VLOOKUP(B143,'START LİSTE'!$B$6:$F$1253,3,0))</f>
      </c>
      <c r="E143" s="35">
        <f>IF(ISERROR(VLOOKUP(B143,'START LİSTE'!$B$6:$F$1253,4,0)),"",VLOOKUP(B143,'START LİSTE'!$B$6:$F$1253,4,0))</f>
      </c>
      <c r="F143" s="36">
        <f>IF(ISERROR(VLOOKUP($B143,'START LİSTE'!$B$6:$F$1253,5,0)),"",VLOOKUP($B143,'START LİSTE'!$B$6:$F$1253,5,0))</f>
      </c>
      <c r="G143" s="101"/>
      <c r="H143" s="131">
        <f t="shared" si="5"/>
      </c>
    </row>
    <row r="144" spans="1:8" ht="17.25" customHeight="1">
      <c r="A144" s="33">
        <f t="shared" si="4"/>
      </c>
      <c r="B144" s="100"/>
      <c r="C144" s="34">
        <f>IF(ISERROR(VLOOKUP(B144,'START LİSTE'!$B$6:$F$1253,2,0)),"",VLOOKUP(B144,'START LİSTE'!$B$6:$F$1253,2,0))</f>
      </c>
      <c r="D144" s="34">
        <f>IF(ISERROR(VLOOKUP(B144,'START LİSTE'!$B$6:$F$1253,3,0)),"",VLOOKUP(B144,'START LİSTE'!$B$6:$F$1253,3,0))</f>
      </c>
      <c r="E144" s="35">
        <f>IF(ISERROR(VLOOKUP(B144,'START LİSTE'!$B$6:$F$1253,4,0)),"",VLOOKUP(B144,'START LİSTE'!$B$6:$F$1253,4,0))</f>
      </c>
      <c r="F144" s="36">
        <f>IF(ISERROR(VLOOKUP($B144,'START LİSTE'!$B$6:$F$1253,5,0)),"",VLOOKUP($B144,'START LİSTE'!$B$6:$F$1253,5,0))</f>
      </c>
      <c r="G144" s="101"/>
      <c r="H144" s="131">
        <f t="shared" si="5"/>
      </c>
    </row>
    <row r="145" spans="1:8" ht="17.25" customHeight="1">
      <c r="A145" s="33">
        <f t="shared" si="4"/>
      </c>
      <c r="B145" s="100"/>
      <c r="C145" s="34">
        <f>IF(ISERROR(VLOOKUP(B145,'START LİSTE'!$B$6:$F$1253,2,0)),"",VLOOKUP(B145,'START LİSTE'!$B$6:$F$1253,2,0))</f>
      </c>
      <c r="D145" s="34">
        <f>IF(ISERROR(VLOOKUP(B145,'START LİSTE'!$B$6:$F$1253,3,0)),"",VLOOKUP(B145,'START LİSTE'!$B$6:$F$1253,3,0))</f>
      </c>
      <c r="E145" s="35">
        <f>IF(ISERROR(VLOOKUP(B145,'START LİSTE'!$B$6:$F$1253,4,0)),"",VLOOKUP(B145,'START LİSTE'!$B$6:$F$1253,4,0))</f>
      </c>
      <c r="F145" s="36">
        <f>IF(ISERROR(VLOOKUP($B145,'START LİSTE'!$B$6:$F$1253,5,0)),"",VLOOKUP($B145,'START LİSTE'!$B$6:$F$1253,5,0))</f>
      </c>
      <c r="G145" s="101"/>
      <c r="H145" s="131">
        <f t="shared" si="5"/>
      </c>
    </row>
    <row r="146" spans="1:8" ht="17.25" customHeight="1">
      <c r="A146" s="33">
        <f t="shared" si="4"/>
      </c>
      <c r="B146" s="100"/>
      <c r="C146" s="34">
        <f>IF(ISERROR(VLOOKUP(B146,'START LİSTE'!$B$6:$F$1253,2,0)),"",VLOOKUP(B146,'START LİSTE'!$B$6:$F$1253,2,0))</f>
      </c>
      <c r="D146" s="34">
        <f>IF(ISERROR(VLOOKUP(B146,'START LİSTE'!$B$6:$F$1253,3,0)),"",VLOOKUP(B146,'START LİSTE'!$B$6:$F$1253,3,0))</f>
      </c>
      <c r="E146" s="35">
        <f>IF(ISERROR(VLOOKUP(B146,'START LİSTE'!$B$6:$F$1253,4,0)),"",VLOOKUP(B146,'START LİSTE'!$B$6:$F$1253,4,0))</f>
      </c>
      <c r="F146" s="36">
        <f>IF(ISERROR(VLOOKUP($B146,'START LİSTE'!$B$6:$F$1253,5,0)),"",VLOOKUP($B146,'START LİSTE'!$B$6:$F$1253,5,0))</f>
      </c>
      <c r="G146" s="101"/>
      <c r="H146" s="131">
        <f t="shared" si="5"/>
      </c>
    </row>
    <row r="147" spans="1:8" ht="17.25" customHeight="1">
      <c r="A147" s="33">
        <f t="shared" si="4"/>
      </c>
      <c r="B147" s="100"/>
      <c r="C147" s="34">
        <f>IF(ISERROR(VLOOKUP(B147,'START LİSTE'!$B$6:$F$1253,2,0)),"",VLOOKUP(B147,'START LİSTE'!$B$6:$F$1253,2,0))</f>
      </c>
      <c r="D147" s="34">
        <f>IF(ISERROR(VLOOKUP(B147,'START LİSTE'!$B$6:$F$1253,3,0)),"",VLOOKUP(B147,'START LİSTE'!$B$6:$F$1253,3,0))</f>
      </c>
      <c r="E147" s="35">
        <f>IF(ISERROR(VLOOKUP(B147,'START LİSTE'!$B$6:$F$1253,4,0)),"",VLOOKUP(B147,'START LİSTE'!$B$6:$F$1253,4,0))</f>
      </c>
      <c r="F147" s="36">
        <f>IF(ISERROR(VLOOKUP($B147,'START LİSTE'!$B$6:$F$1253,5,0)),"",VLOOKUP($B147,'START LİSTE'!$B$6:$F$1253,5,0))</f>
      </c>
      <c r="G147" s="101"/>
      <c r="H147" s="131">
        <f t="shared" si="5"/>
      </c>
    </row>
    <row r="148" spans="1:8" ht="17.25" customHeight="1">
      <c r="A148" s="33">
        <f t="shared" si="4"/>
      </c>
      <c r="B148" s="100"/>
      <c r="C148" s="34">
        <f>IF(ISERROR(VLOOKUP(B148,'START LİSTE'!$B$6:$F$1253,2,0)),"",VLOOKUP(B148,'START LİSTE'!$B$6:$F$1253,2,0))</f>
      </c>
      <c r="D148" s="34">
        <f>IF(ISERROR(VLOOKUP(B148,'START LİSTE'!$B$6:$F$1253,3,0)),"",VLOOKUP(B148,'START LİSTE'!$B$6:$F$1253,3,0))</f>
      </c>
      <c r="E148" s="35">
        <f>IF(ISERROR(VLOOKUP(B148,'START LİSTE'!$B$6:$F$1253,4,0)),"",VLOOKUP(B148,'START LİSTE'!$B$6:$F$1253,4,0))</f>
      </c>
      <c r="F148" s="36">
        <f>IF(ISERROR(VLOOKUP($B148,'START LİSTE'!$B$6:$F$1253,5,0)),"",VLOOKUP($B148,'START LİSTE'!$B$6:$F$1253,5,0))</f>
      </c>
      <c r="G148" s="101"/>
      <c r="H148" s="131">
        <f t="shared" si="5"/>
      </c>
    </row>
    <row r="149" spans="1:8" ht="17.25" customHeight="1">
      <c r="A149" s="33">
        <f t="shared" si="4"/>
      </c>
      <c r="B149" s="100"/>
      <c r="C149" s="34">
        <f>IF(ISERROR(VLOOKUP(B149,'START LİSTE'!$B$6:$F$1253,2,0)),"",VLOOKUP(B149,'START LİSTE'!$B$6:$F$1253,2,0))</f>
      </c>
      <c r="D149" s="34">
        <f>IF(ISERROR(VLOOKUP(B149,'START LİSTE'!$B$6:$F$1253,3,0)),"",VLOOKUP(B149,'START LİSTE'!$B$6:$F$1253,3,0))</f>
      </c>
      <c r="E149" s="35">
        <f>IF(ISERROR(VLOOKUP(B149,'START LİSTE'!$B$6:$F$1253,4,0)),"",VLOOKUP(B149,'START LİSTE'!$B$6:$F$1253,4,0))</f>
      </c>
      <c r="F149" s="36">
        <f>IF(ISERROR(VLOOKUP($B149,'START LİSTE'!$B$6:$F$1253,5,0)),"",VLOOKUP($B149,'START LİSTE'!$B$6:$F$1253,5,0))</f>
      </c>
      <c r="G149" s="101"/>
      <c r="H149" s="131">
        <f t="shared" si="5"/>
      </c>
    </row>
    <row r="150" spans="1:8" ht="17.25" customHeight="1">
      <c r="A150" s="33">
        <f t="shared" si="4"/>
      </c>
      <c r="B150" s="100"/>
      <c r="C150" s="34">
        <f>IF(ISERROR(VLOOKUP(B150,'START LİSTE'!$B$6:$F$1253,2,0)),"",VLOOKUP(B150,'START LİSTE'!$B$6:$F$1253,2,0))</f>
      </c>
      <c r="D150" s="34">
        <f>IF(ISERROR(VLOOKUP(B150,'START LİSTE'!$B$6:$F$1253,3,0)),"",VLOOKUP(B150,'START LİSTE'!$B$6:$F$1253,3,0))</f>
      </c>
      <c r="E150" s="35">
        <f>IF(ISERROR(VLOOKUP(B150,'START LİSTE'!$B$6:$F$1253,4,0)),"",VLOOKUP(B150,'START LİSTE'!$B$6:$F$1253,4,0))</f>
      </c>
      <c r="F150" s="36">
        <f>IF(ISERROR(VLOOKUP($B150,'START LİSTE'!$B$6:$F$1253,5,0)),"",VLOOKUP($B150,'START LİSTE'!$B$6:$F$1253,5,0))</f>
      </c>
      <c r="G150" s="101"/>
      <c r="H150" s="131">
        <f t="shared" si="5"/>
      </c>
    </row>
    <row r="151" spans="1:8" ht="17.25" customHeight="1">
      <c r="A151" s="33">
        <f t="shared" si="4"/>
      </c>
      <c r="B151" s="100"/>
      <c r="C151" s="34">
        <f>IF(ISERROR(VLOOKUP(B151,'START LİSTE'!$B$6:$F$1253,2,0)),"",VLOOKUP(B151,'START LİSTE'!$B$6:$F$1253,2,0))</f>
      </c>
      <c r="D151" s="34">
        <f>IF(ISERROR(VLOOKUP(B151,'START LİSTE'!$B$6:$F$1253,3,0)),"",VLOOKUP(B151,'START LİSTE'!$B$6:$F$1253,3,0))</f>
      </c>
      <c r="E151" s="35">
        <f>IF(ISERROR(VLOOKUP(B151,'START LİSTE'!$B$6:$F$1253,4,0)),"",VLOOKUP(B151,'START LİSTE'!$B$6:$F$1253,4,0))</f>
      </c>
      <c r="F151" s="36">
        <f>IF(ISERROR(VLOOKUP($B151,'START LİSTE'!$B$6:$F$1253,5,0)),"",VLOOKUP($B151,'START LİSTE'!$B$6:$F$1253,5,0))</f>
      </c>
      <c r="G151" s="101"/>
      <c r="H151" s="131">
        <f t="shared" si="5"/>
      </c>
    </row>
    <row r="152" spans="1:8" ht="17.25" customHeight="1">
      <c r="A152" s="33">
        <f t="shared" si="4"/>
      </c>
      <c r="B152" s="100"/>
      <c r="C152" s="34">
        <f>IF(ISERROR(VLOOKUP(B152,'START LİSTE'!$B$6:$F$1253,2,0)),"",VLOOKUP(B152,'START LİSTE'!$B$6:$F$1253,2,0))</f>
      </c>
      <c r="D152" s="34">
        <f>IF(ISERROR(VLOOKUP(B152,'START LİSTE'!$B$6:$F$1253,3,0)),"",VLOOKUP(B152,'START LİSTE'!$B$6:$F$1253,3,0))</f>
      </c>
      <c r="E152" s="35">
        <f>IF(ISERROR(VLOOKUP(B152,'START LİSTE'!$B$6:$F$1253,4,0)),"",VLOOKUP(B152,'START LİSTE'!$B$6:$F$1253,4,0))</f>
      </c>
      <c r="F152" s="36">
        <f>IF(ISERROR(VLOOKUP($B152,'START LİSTE'!$B$6:$F$1253,5,0)),"",VLOOKUP($B152,'START LİSTE'!$B$6:$F$1253,5,0))</f>
      </c>
      <c r="G152" s="101"/>
      <c r="H152" s="131">
        <f t="shared" si="5"/>
      </c>
    </row>
    <row r="153" spans="1:8" ht="17.25" customHeight="1">
      <c r="A153" s="33">
        <f t="shared" si="4"/>
      </c>
      <c r="B153" s="100"/>
      <c r="C153" s="34">
        <f>IF(ISERROR(VLOOKUP(B153,'START LİSTE'!$B$6:$F$1253,2,0)),"",VLOOKUP(B153,'START LİSTE'!$B$6:$F$1253,2,0))</f>
      </c>
      <c r="D153" s="34">
        <f>IF(ISERROR(VLOOKUP(B153,'START LİSTE'!$B$6:$F$1253,3,0)),"",VLOOKUP(B153,'START LİSTE'!$B$6:$F$1253,3,0))</f>
      </c>
      <c r="E153" s="35">
        <f>IF(ISERROR(VLOOKUP(B153,'START LİSTE'!$B$6:$F$1253,4,0)),"",VLOOKUP(B153,'START LİSTE'!$B$6:$F$1253,4,0))</f>
      </c>
      <c r="F153" s="36">
        <f>IF(ISERROR(VLOOKUP($B153,'START LİSTE'!$B$6:$F$1253,5,0)),"",VLOOKUP($B153,'START LİSTE'!$B$6:$F$1253,5,0))</f>
      </c>
      <c r="G153" s="101"/>
      <c r="H153" s="131">
        <f t="shared" si="5"/>
      </c>
    </row>
    <row r="154" spans="1:8" ht="17.25" customHeight="1">
      <c r="A154" s="33">
        <f t="shared" si="4"/>
      </c>
      <c r="B154" s="100"/>
      <c r="C154" s="34">
        <f>IF(ISERROR(VLOOKUP(B154,'START LİSTE'!$B$6:$F$1253,2,0)),"",VLOOKUP(B154,'START LİSTE'!$B$6:$F$1253,2,0))</f>
      </c>
      <c r="D154" s="34">
        <f>IF(ISERROR(VLOOKUP(B154,'START LİSTE'!$B$6:$F$1253,3,0)),"",VLOOKUP(B154,'START LİSTE'!$B$6:$F$1253,3,0))</f>
      </c>
      <c r="E154" s="35">
        <f>IF(ISERROR(VLOOKUP(B154,'START LİSTE'!$B$6:$F$1253,4,0)),"",VLOOKUP(B154,'START LİSTE'!$B$6:$F$1253,4,0))</f>
      </c>
      <c r="F154" s="36">
        <f>IF(ISERROR(VLOOKUP($B154,'START LİSTE'!$B$6:$F$1253,5,0)),"",VLOOKUP($B154,'START LİSTE'!$B$6:$F$1253,5,0))</f>
      </c>
      <c r="G154" s="101"/>
      <c r="H154" s="131">
        <f t="shared" si="5"/>
      </c>
    </row>
    <row r="155" spans="1:8" ht="17.25" customHeight="1">
      <c r="A155" s="33">
        <f t="shared" si="4"/>
      </c>
      <c r="B155" s="100"/>
      <c r="C155" s="34">
        <f>IF(ISERROR(VLOOKUP(B155,'START LİSTE'!$B$6:$F$1253,2,0)),"",VLOOKUP(B155,'START LİSTE'!$B$6:$F$1253,2,0))</f>
      </c>
      <c r="D155" s="34">
        <f>IF(ISERROR(VLOOKUP(B155,'START LİSTE'!$B$6:$F$1253,3,0)),"",VLOOKUP(B155,'START LİSTE'!$B$6:$F$1253,3,0))</f>
      </c>
      <c r="E155" s="35">
        <f>IF(ISERROR(VLOOKUP(B155,'START LİSTE'!$B$6:$F$1253,4,0)),"",VLOOKUP(B155,'START LİSTE'!$B$6:$F$1253,4,0))</f>
      </c>
      <c r="F155" s="36">
        <f>IF(ISERROR(VLOOKUP($B155,'START LİSTE'!$B$6:$F$1253,5,0)),"",VLOOKUP($B155,'START LİSTE'!$B$6:$F$1253,5,0))</f>
      </c>
      <c r="G155" s="101"/>
      <c r="H155" s="131">
        <f t="shared" si="5"/>
      </c>
    </row>
    <row r="156" spans="1:8" ht="17.25" customHeight="1">
      <c r="A156" s="33">
        <f t="shared" si="4"/>
      </c>
      <c r="B156" s="100"/>
      <c r="C156" s="34">
        <f>IF(ISERROR(VLOOKUP(B156,'START LİSTE'!$B$6:$F$1253,2,0)),"",VLOOKUP(B156,'START LİSTE'!$B$6:$F$1253,2,0))</f>
      </c>
      <c r="D156" s="34">
        <f>IF(ISERROR(VLOOKUP(B156,'START LİSTE'!$B$6:$F$1253,3,0)),"",VLOOKUP(B156,'START LİSTE'!$B$6:$F$1253,3,0))</f>
      </c>
      <c r="E156" s="35">
        <f>IF(ISERROR(VLOOKUP(B156,'START LİSTE'!$B$6:$F$1253,4,0)),"",VLOOKUP(B156,'START LİSTE'!$B$6:$F$1253,4,0))</f>
      </c>
      <c r="F156" s="36">
        <f>IF(ISERROR(VLOOKUP($B156,'START LİSTE'!$B$6:$F$1253,5,0)),"",VLOOKUP($B156,'START LİSTE'!$B$6:$F$1253,5,0))</f>
      </c>
      <c r="G156" s="101"/>
      <c r="H156" s="131">
        <f t="shared" si="5"/>
      </c>
    </row>
    <row r="157" spans="1:8" ht="17.25" customHeight="1">
      <c r="A157" s="33">
        <f t="shared" si="4"/>
      </c>
      <c r="B157" s="100"/>
      <c r="C157" s="34">
        <f>IF(ISERROR(VLOOKUP(B157,'START LİSTE'!$B$6:$F$1253,2,0)),"",VLOOKUP(B157,'START LİSTE'!$B$6:$F$1253,2,0))</f>
      </c>
      <c r="D157" s="34">
        <f>IF(ISERROR(VLOOKUP(B157,'START LİSTE'!$B$6:$F$1253,3,0)),"",VLOOKUP(B157,'START LİSTE'!$B$6:$F$1253,3,0))</f>
      </c>
      <c r="E157" s="35">
        <f>IF(ISERROR(VLOOKUP(B157,'START LİSTE'!$B$6:$F$1253,4,0)),"",VLOOKUP(B157,'START LİSTE'!$B$6:$F$1253,4,0))</f>
      </c>
      <c r="F157" s="36">
        <f>IF(ISERROR(VLOOKUP($B157,'START LİSTE'!$B$6:$F$1253,5,0)),"",VLOOKUP($B157,'START LİSTE'!$B$6:$F$1253,5,0))</f>
      </c>
      <c r="G157" s="101"/>
      <c r="H157" s="131">
        <f t="shared" si="5"/>
      </c>
    </row>
    <row r="158" spans="1:8" ht="17.25" customHeight="1">
      <c r="A158" s="33">
        <f t="shared" si="4"/>
      </c>
      <c r="B158" s="100"/>
      <c r="C158" s="34">
        <f>IF(ISERROR(VLOOKUP(B158,'START LİSTE'!$B$6:$F$1253,2,0)),"",VLOOKUP(B158,'START LİSTE'!$B$6:$F$1253,2,0))</f>
      </c>
      <c r="D158" s="34">
        <f>IF(ISERROR(VLOOKUP(B158,'START LİSTE'!$B$6:$F$1253,3,0)),"",VLOOKUP(B158,'START LİSTE'!$B$6:$F$1253,3,0))</f>
      </c>
      <c r="E158" s="35">
        <f>IF(ISERROR(VLOOKUP(B158,'START LİSTE'!$B$6:$F$1253,4,0)),"",VLOOKUP(B158,'START LİSTE'!$B$6:$F$1253,4,0))</f>
      </c>
      <c r="F158" s="36">
        <f>IF(ISERROR(VLOOKUP($B158,'START LİSTE'!$B$6:$F$1253,5,0)),"",VLOOKUP($B158,'START LİSTE'!$B$6:$F$1253,5,0))</f>
      </c>
      <c r="G158" s="101"/>
      <c r="H158" s="131">
        <f t="shared" si="5"/>
      </c>
    </row>
    <row r="159" spans="1:8" ht="17.25" customHeight="1">
      <c r="A159" s="33">
        <f t="shared" si="4"/>
      </c>
      <c r="B159" s="100"/>
      <c r="C159" s="34">
        <f>IF(ISERROR(VLOOKUP(B159,'START LİSTE'!$B$6:$F$1253,2,0)),"",VLOOKUP(B159,'START LİSTE'!$B$6:$F$1253,2,0))</f>
      </c>
      <c r="D159" s="34">
        <f>IF(ISERROR(VLOOKUP(B159,'START LİSTE'!$B$6:$F$1253,3,0)),"",VLOOKUP(B159,'START LİSTE'!$B$6:$F$1253,3,0))</f>
      </c>
      <c r="E159" s="35">
        <f>IF(ISERROR(VLOOKUP(B159,'START LİSTE'!$B$6:$F$1253,4,0)),"",VLOOKUP(B159,'START LİSTE'!$B$6:$F$1253,4,0))</f>
      </c>
      <c r="F159" s="36">
        <f>IF(ISERROR(VLOOKUP($B159,'START LİSTE'!$B$6:$F$1253,5,0)),"",VLOOKUP($B159,'START LİSTE'!$B$6:$F$1253,5,0))</f>
      </c>
      <c r="G159" s="101"/>
      <c r="H159" s="131">
        <f t="shared" si="5"/>
      </c>
    </row>
    <row r="160" spans="1:8" ht="17.25" customHeight="1">
      <c r="A160" s="33">
        <f t="shared" si="4"/>
      </c>
      <c r="B160" s="100"/>
      <c r="C160" s="34">
        <f>IF(ISERROR(VLOOKUP(B160,'START LİSTE'!$B$6:$F$1253,2,0)),"",VLOOKUP(B160,'START LİSTE'!$B$6:$F$1253,2,0))</f>
      </c>
      <c r="D160" s="34">
        <f>IF(ISERROR(VLOOKUP(B160,'START LİSTE'!$B$6:$F$1253,3,0)),"",VLOOKUP(B160,'START LİSTE'!$B$6:$F$1253,3,0))</f>
      </c>
      <c r="E160" s="35">
        <f>IF(ISERROR(VLOOKUP(B160,'START LİSTE'!$B$6:$F$1253,4,0)),"",VLOOKUP(B160,'START LİSTE'!$B$6:$F$1253,4,0))</f>
      </c>
      <c r="F160" s="36">
        <f>IF(ISERROR(VLOOKUP($B160,'START LİSTE'!$B$6:$F$1253,5,0)),"",VLOOKUP($B160,'START LİSTE'!$B$6:$F$1253,5,0))</f>
      </c>
      <c r="G160" s="101"/>
      <c r="H160" s="131">
        <f t="shared" si="5"/>
      </c>
    </row>
    <row r="161" spans="1:8" ht="17.25" customHeight="1">
      <c r="A161" s="33">
        <f t="shared" si="4"/>
      </c>
      <c r="B161" s="100"/>
      <c r="C161" s="34">
        <f>IF(ISERROR(VLOOKUP(B161,'START LİSTE'!$B$6:$F$1253,2,0)),"",VLOOKUP(B161,'START LİSTE'!$B$6:$F$1253,2,0))</f>
      </c>
      <c r="D161" s="34">
        <f>IF(ISERROR(VLOOKUP(B161,'START LİSTE'!$B$6:$F$1253,3,0)),"",VLOOKUP(B161,'START LİSTE'!$B$6:$F$1253,3,0))</f>
      </c>
      <c r="E161" s="35">
        <f>IF(ISERROR(VLOOKUP(B161,'START LİSTE'!$B$6:$F$1253,4,0)),"",VLOOKUP(B161,'START LİSTE'!$B$6:$F$1253,4,0))</f>
      </c>
      <c r="F161" s="36">
        <f>IF(ISERROR(VLOOKUP($B161,'START LİSTE'!$B$6:$F$1253,5,0)),"",VLOOKUP($B161,'START LİSTE'!$B$6:$F$1253,5,0))</f>
      </c>
      <c r="G161" s="101"/>
      <c r="H161" s="131">
        <f t="shared" si="5"/>
      </c>
    </row>
    <row r="162" spans="1:8" ht="17.25" customHeight="1">
      <c r="A162" s="33">
        <f t="shared" si="4"/>
      </c>
      <c r="B162" s="100"/>
      <c r="C162" s="34">
        <f>IF(ISERROR(VLOOKUP(B162,'START LİSTE'!$B$6:$F$1253,2,0)),"",VLOOKUP(B162,'START LİSTE'!$B$6:$F$1253,2,0))</f>
      </c>
      <c r="D162" s="34">
        <f>IF(ISERROR(VLOOKUP(B162,'START LİSTE'!$B$6:$F$1253,3,0)),"",VLOOKUP(B162,'START LİSTE'!$B$6:$F$1253,3,0))</f>
      </c>
      <c r="E162" s="35">
        <f>IF(ISERROR(VLOOKUP(B162,'START LİSTE'!$B$6:$F$1253,4,0)),"",VLOOKUP(B162,'START LİSTE'!$B$6:$F$1253,4,0))</f>
      </c>
      <c r="F162" s="36">
        <f>IF(ISERROR(VLOOKUP($B162,'START LİSTE'!$B$6:$F$1253,5,0)),"",VLOOKUP($B162,'START LİSTE'!$B$6:$F$1253,5,0))</f>
      </c>
      <c r="G162" s="101"/>
      <c r="H162" s="131">
        <f t="shared" si="5"/>
      </c>
    </row>
    <row r="163" spans="1:8" ht="17.25" customHeight="1">
      <c r="A163" s="33">
        <f t="shared" si="4"/>
      </c>
      <c r="B163" s="100"/>
      <c r="C163" s="34">
        <f>IF(ISERROR(VLOOKUP(B163,'START LİSTE'!$B$6:$F$1253,2,0)),"",VLOOKUP(B163,'START LİSTE'!$B$6:$F$1253,2,0))</f>
      </c>
      <c r="D163" s="34">
        <f>IF(ISERROR(VLOOKUP(B163,'START LİSTE'!$B$6:$F$1253,3,0)),"",VLOOKUP(B163,'START LİSTE'!$B$6:$F$1253,3,0))</f>
      </c>
      <c r="E163" s="35">
        <f>IF(ISERROR(VLOOKUP(B163,'START LİSTE'!$B$6:$F$1253,4,0)),"",VLOOKUP(B163,'START LİSTE'!$B$6:$F$1253,4,0))</f>
      </c>
      <c r="F163" s="36">
        <f>IF(ISERROR(VLOOKUP($B163,'START LİSTE'!$B$6:$F$1253,5,0)),"",VLOOKUP($B163,'START LİSTE'!$B$6:$F$1253,5,0))</f>
      </c>
      <c r="G163" s="101"/>
      <c r="H163" s="131">
        <f t="shared" si="5"/>
      </c>
    </row>
    <row r="164" spans="1:8" ht="17.25" customHeight="1">
      <c r="A164" s="33">
        <f t="shared" si="4"/>
      </c>
      <c r="B164" s="100"/>
      <c r="C164" s="34">
        <f>IF(ISERROR(VLOOKUP(B164,'START LİSTE'!$B$6:$F$1253,2,0)),"",VLOOKUP(B164,'START LİSTE'!$B$6:$F$1253,2,0))</f>
      </c>
      <c r="D164" s="34">
        <f>IF(ISERROR(VLOOKUP(B164,'START LİSTE'!$B$6:$F$1253,3,0)),"",VLOOKUP(B164,'START LİSTE'!$B$6:$F$1253,3,0))</f>
      </c>
      <c r="E164" s="35">
        <f>IF(ISERROR(VLOOKUP(B164,'START LİSTE'!$B$6:$F$1253,4,0)),"",VLOOKUP(B164,'START LİSTE'!$B$6:$F$1253,4,0))</f>
      </c>
      <c r="F164" s="36">
        <f>IF(ISERROR(VLOOKUP($B164,'START LİSTE'!$B$6:$F$1253,5,0)),"",VLOOKUP($B164,'START LİSTE'!$B$6:$F$1253,5,0))</f>
      </c>
      <c r="G164" s="101"/>
      <c r="H164" s="131">
        <f t="shared" si="5"/>
      </c>
    </row>
    <row r="165" spans="1:8" ht="17.25" customHeight="1">
      <c r="A165" s="33">
        <f t="shared" si="4"/>
      </c>
      <c r="B165" s="100"/>
      <c r="C165" s="34">
        <f>IF(ISERROR(VLOOKUP(B165,'START LİSTE'!$B$6:$F$1253,2,0)),"",VLOOKUP(B165,'START LİSTE'!$B$6:$F$1253,2,0))</f>
      </c>
      <c r="D165" s="34">
        <f>IF(ISERROR(VLOOKUP(B165,'START LİSTE'!$B$6:$F$1253,3,0)),"",VLOOKUP(B165,'START LİSTE'!$B$6:$F$1253,3,0))</f>
      </c>
      <c r="E165" s="35">
        <f>IF(ISERROR(VLOOKUP(B165,'START LİSTE'!$B$6:$F$1253,4,0)),"",VLOOKUP(B165,'START LİSTE'!$B$6:$F$1253,4,0))</f>
      </c>
      <c r="F165" s="36">
        <f>IF(ISERROR(VLOOKUP($B165,'START LİSTE'!$B$6:$F$1253,5,0)),"",VLOOKUP($B165,'START LİSTE'!$B$6:$F$1253,5,0))</f>
      </c>
      <c r="G165" s="101"/>
      <c r="H165" s="131">
        <f t="shared" si="5"/>
      </c>
    </row>
    <row r="166" spans="1:8" ht="17.25" customHeight="1">
      <c r="A166" s="33">
        <f t="shared" si="4"/>
      </c>
      <c r="B166" s="100"/>
      <c r="C166" s="34">
        <f>IF(ISERROR(VLOOKUP(B166,'START LİSTE'!$B$6:$F$1253,2,0)),"",VLOOKUP(B166,'START LİSTE'!$B$6:$F$1253,2,0))</f>
      </c>
      <c r="D166" s="34">
        <f>IF(ISERROR(VLOOKUP(B166,'START LİSTE'!$B$6:$F$1253,3,0)),"",VLOOKUP(B166,'START LİSTE'!$B$6:$F$1253,3,0))</f>
      </c>
      <c r="E166" s="35">
        <f>IF(ISERROR(VLOOKUP(B166,'START LİSTE'!$B$6:$F$1253,4,0)),"",VLOOKUP(B166,'START LİSTE'!$B$6:$F$1253,4,0))</f>
      </c>
      <c r="F166" s="36">
        <f>IF(ISERROR(VLOOKUP($B166,'START LİSTE'!$B$6:$F$1253,5,0)),"",VLOOKUP($B166,'START LİSTE'!$B$6:$F$1253,5,0))</f>
      </c>
      <c r="G166" s="101"/>
      <c r="H166" s="131">
        <f t="shared" si="5"/>
      </c>
    </row>
    <row r="167" spans="1:8" ht="17.25" customHeight="1">
      <c r="A167" s="33">
        <f t="shared" si="4"/>
      </c>
      <c r="B167" s="100"/>
      <c r="C167" s="34">
        <f>IF(ISERROR(VLOOKUP(B167,'START LİSTE'!$B$6:$F$1253,2,0)),"",VLOOKUP(B167,'START LİSTE'!$B$6:$F$1253,2,0))</f>
      </c>
      <c r="D167" s="34">
        <f>IF(ISERROR(VLOOKUP(B167,'START LİSTE'!$B$6:$F$1253,3,0)),"",VLOOKUP(B167,'START LİSTE'!$B$6:$F$1253,3,0))</f>
      </c>
      <c r="E167" s="35">
        <f>IF(ISERROR(VLOOKUP(B167,'START LİSTE'!$B$6:$F$1253,4,0)),"",VLOOKUP(B167,'START LİSTE'!$B$6:$F$1253,4,0))</f>
      </c>
      <c r="F167" s="36">
        <f>IF(ISERROR(VLOOKUP($B167,'START LİSTE'!$B$6:$F$1253,5,0)),"",VLOOKUP($B167,'START LİSTE'!$B$6:$F$1253,5,0))</f>
      </c>
      <c r="G167" s="101"/>
      <c r="H167" s="131">
        <f t="shared" si="5"/>
      </c>
    </row>
    <row r="168" spans="1:8" ht="17.25" customHeight="1">
      <c r="A168" s="33">
        <f t="shared" si="4"/>
      </c>
      <c r="B168" s="100"/>
      <c r="C168" s="34">
        <f>IF(ISERROR(VLOOKUP(B168,'START LİSTE'!$B$6:$F$1253,2,0)),"",VLOOKUP(B168,'START LİSTE'!$B$6:$F$1253,2,0))</f>
      </c>
      <c r="D168" s="34">
        <f>IF(ISERROR(VLOOKUP(B168,'START LİSTE'!$B$6:$F$1253,3,0)),"",VLOOKUP(B168,'START LİSTE'!$B$6:$F$1253,3,0))</f>
      </c>
      <c r="E168" s="35">
        <f>IF(ISERROR(VLOOKUP(B168,'START LİSTE'!$B$6:$F$1253,4,0)),"",VLOOKUP(B168,'START LİSTE'!$B$6:$F$1253,4,0))</f>
      </c>
      <c r="F168" s="36">
        <f>IF(ISERROR(VLOOKUP($B168,'START LİSTE'!$B$6:$F$1253,5,0)),"",VLOOKUP($B168,'START LİSTE'!$B$6:$F$1253,5,0))</f>
      </c>
      <c r="G168" s="101"/>
      <c r="H168" s="131">
        <f t="shared" si="5"/>
      </c>
    </row>
    <row r="169" spans="1:8" ht="17.25" customHeight="1">
      <c r="A169" s="33">
        <f t="shared" si="4"/>
      </c>
      <c r="B169" s="100"/>
      <c r="C169" s="34">
        <f>IF(ISERROR(VLOOKUP(B169,'START LİSTE'!$B$6:$F$1253,2,0)),"",VLOOKUP(B169,'START LİSTE'!$B$6:$F$1253,2,0))</f>
      </c>
      <c r="D169" s="34">
        <f>IF(ISERROR(VLOOKUP(B169,'START LİSTE'!$B$6:$F$1253,3,0)),"",VLOOKUP(B169,'START LİSTE'!$B$6:$F$1253,3,0))</f>
      </c>
      <c r="E169" s="35">
        <f>IF(ISERROR(VLOOKUP(B169,'START LİSTE'!$B$6:$F$1253,4,0)),"",VLOOKUP(B169,'START LİSTE'!$B$6:$F$1253,4,0))</f>
      </c>
      <c r="F169" s="36">
        <f>IF(ISERROR(VLOOKUP($B169,'START LİSTE'!$B$6:$F$1253,5,0)),"",VLOOKUP($B169,'START LİSTE'!$B$6:$F$1253,5,0))</f>
      </c>
      <c r="G169" s="101"/>
      <c r="H169" s="131">
        <f t="shared" si="5"/>
      </c>
    </row>
    <row r="170" spans="1:8" ht="17.25" customHeight="1">
      <c r="A170" s="33">
        <f t="shared" si="4"/>
      </c>
      <c r="B170" s="100"/>
      <c r="C170" s="34">
        <f>IF(ISERROR(VLOOKUP(B170,'START LİSTE'!$B$6:$F$1253,2,0)),"",VLOOKUP(B170,'START LİSTE'!$B$6:$F$1253,2,0))</f>
      </c>
      <c r="D170" s="34">
        <f>IF(ISERROR(VLOOKUP(B170,'START LİSTE'!$B$6:$F$1253,3,0)),"",VLOOKUP(B170,'START LİSTE'!$B$6:$F$1253,3,0))</f>
      </c>
      <c r="E170" s="35">
        <f>IF(ISERROR(VLOOKUP(B170,'START LİSTE'!$B$6:$F$1253,4,0)),"",VLOOKUP(B170,'START LİSTE'!$B$6:$F$1253,4,0))</f>
      </c>
      <c r="F170" s="36">
        <f>IF(ISERROR(VLOOKUP($B170,'START LİSTE'!$B$6:$F$1253,5,0)),"",VLOOKUP($B170,'START LİSTE'!$B$6:$F$1253,5,0))</f>
      </c>
      <c r="G170" s="101"/>
      <c r="H170" s="131">
        <f t="shared" si="5"/>
      </c>
    </row>
    <row r="171" spans="1:8" ht="17.25" customHeight="1">
      <c r="A171" s="33">
        <f t="shared" si="4"/>
      </c>
      <c r="B171" s="100"/>
      <c r="C171" s="34">
        <f>IF(ISERROR(VLOOKUP(B171,'START LİSTE'!$B$6:$F$1253,2,0)),"",VLOOKUP(B171,'START LİSTE'!$B$6:$F$1253,2,0))</f>
      </c>
      <c r="D171" s="34">
        <f>IF(ISERROR(VLOOKUP(B171,'START LİSTE'!$B$6:$F$1253,3,0)),"",VLOOKUP(B171,'START LİSTE'!$B$6:$F$1253,3,0))</f>
      </c>
      <c r="E171" s="35">
        <f>IF(ISERROR(VLOOKUP(B171,'START LİSTE'!$B$6:$F$1253,4,0)),"",VLOOKUP(B171,'START LİSTE'!$B$6:$F$1253,4,0))</f>
      </c>
      <c r="F171" s="36">
        <f>IF(ISERROR(VLOOKUP($B171,'START LİSTE'!$B$6:$F$1253,5,0)),"",VLOOKUP($B171,'START LİSTE'!$B$6:$F$1253,5,0))</f>
      </c>
      <c r="G171" s="101"/>
      <c r="H171" s="131">
        <f t="shared" si="5"/>
      </c>
    </row>
    <row r="172" spans="1:8" ht="17.25" customHeight="1">
      <c r="A172" s="33">
        <f t="shared" si="4"/>
      </c>
      <c r="B172" s="100"/>
      <c r="C172" s="34">
        <f>IF(ISERROR(VLOOKUP(B172,'START LİSTE'!$B$6:$F$1253,2,0)),"",VLOOKUP(B172,'START LİSTE'!$B$6:$F$1253,2,0))</f>
      </c>
      <c r="D172" s="34">
        <f>IF(ISERROR(VLOOKUP(B172,'START LİSTE'!$B$6:$F$1253,3,0)),"",VLOOKUP(B172,'START LİSTE'!$B$6:$F$1253,3,0))</f>
      </c>
      <c r="E172" s="35">
        <f>IF(ISERROR(VLOOKUP(B172,'START LİSTE'!$B$6:$F$1253,4,0)),"",VLOOKUP(B172,'START LİSTE'!$B$6:$F$1253,4,0))</f>
      </c>
      <c r="F172" s="36">
        <f>IF(ISERROR(VLOOKUP($B172,'START LİSTE'!$B$6:$F$1253,5,0)),"",VLOOKUP($B172,'START LİSTE'!$B$6:$F$1253,5,0))</f>
      </c>
      <c r="G172" s="101"/>
      <c r="H172" s="131">
        <f t="shared" si="5"/>
      </c>
    </row>
    <row r="173" spans="1:8" ht="17.25" customHeight="1">
      <c r="A173" s="33">
        <f t="shared" si="4"/>
      </c>
      <c r="B173" s="100"/>
      <c r="C173" s="34">
        <f>IF(ISERROR(VLOOKUP(B173,'START LİSTE'!$B$6:$F$1253,2,0)),"",VLOOKUP(B173,'START LİSTE'!$B$6:$F$1253,2,0))</f>
      </c>
      <c r="D173" s="34">
        <f>IF(ISERROR(VLOOKUP(B173,'START LİSTE'!$B$6:$F$1253,3,0)),"",VLOOKUP(B173,'START LİSTE'!$B$6:$F$1253,3,0))</f>
      </c>
      <c r="E173" s="35">
        <f>IF(ISERROR(VLOOKUP(B173,'START LİSTE'!$B$6:$F$1253,4,0)),"",VLOOKUP(B173,'START LİSTE'!$B$6:$F$1253,4,0))</f>
      </c>
      <c r="F173" s="36">
        <f>IF(ISERROR(VLOOKUP($B173,'START LİSTE'!$B$6:$F$1253,5,0)),"",VLOOKUP($B173,'START LİSTE'!$B$6:$F$1253,5,0))</f>
      </c>
      <c r="G173" s="101"/>
      <c r="H173" s="131">
        <f t="shared" si="5"/>
      </c>
    </row>
    <row r="174" spans="1:8" ht="17.25" customHeight="1">
      <c r="A174" s="33">
        <f t="shared" si="4"/>
      </c>
      <c r="B174" s="100"/>
      <c r="C174" s="34">
        <f>IF(ISERROR(VLOOKUP(B174,'START LİSTE'!$B$6:$F$1253,2,0)),"",VLOOKUP(B174,'START LİSTE'!$B$6:$F$1253,2,0))</f>
      </c>
      <c r="D174" s="34">
        <f>IF(ISERROR(VLOOKUP(B174,'START LİSTE'!$B$6:$F$1253,3,0)),"",VLOOKUP(B174,'START LİSTE'!$B$6:$F$1253,3,0))</f>
      </c>
      <c r="E174" s="35">
        <f>IF(ISERROR(VLOOKUP(B174,'START LİSTE'!$B$6:$F$1253,4,0)),"",VLOOKUP(B174,'START LİSTE'!$B$6:$F$1253,4,0))</f>
      </c>
      <c r="F174" s="36">
        <f>IF(ISERROR(VLOOKUP($B174,'START LİSTE'!$B$6:$F$1253,5,0)),"",VLOOKUP($B174,'START LİSTE'!$B$6:$F$1253,5,0))</f>
      </c>
      <c r="G174" s="101"/>
      <c r="H174" s="131">
        <f t="shared" si="5"/>
      </c>
    </row>
    <row r="175" spans="1:8" ht="17.25" customHeight="1">
      <c r="A175" s="33">
        <f t="shared" si="4"/>
      </c>
      <c r="B175" s="100"/>
      <c r="C175" s="34">
        <f>IF(ISERROR(VLOOKUP(B175,'START LİSTE'!$B$6:$F$1253,2,0)),"",VLOOKUP(B175,'START LİSTE'!$B$6:$F$1253,2,0))</f>
      </c>
      <c r="D175" s="34">
        <f>IF(ISERROR(VLOOKUP(B175,'START LİSTE'!$B$6:$F$1253,3,0)),"",VLOOKUP(B175,'START LİSTE'!$B$6:$F$1253,3,0))</f>
      </c>
      <c r="E175" s="35">
        <f>IF(ISERROR(VLOOKUP(B175,'START LİSTE'!$B$6:$F$1253,4,0)),"",VLOOKUP(B175,'START LİSTE'!$B$6:$F$1253,4,0))</f>
      </c>
      <c r="F175" s="36">
        <f>IF(ISERROR(VLOOKUP($B175,'START LİSTE'!$B$6:$F$1253,5,0)),"",VLOOKUP($B175,'START LİSTE'!$B$6:$F$1253,5,0))</f>
      </c>
      <c r="G175" s="101"/>
      <c r="H175" s="131">
        <f t="shared" si="5"/>
      </c>
    </row>
    <row r="176" spans="1:8" ht="17.25" customHeight="1">
      <c r="A176" s="33">
        <f t="shared" si="4"/>
      </c>
      <c r="B176" s="100"/>
      <c r="C176" s="34">
        <f>IF(ISERROR(VLOOKUP(B176,'START LİSTE'!$B$6:$F$1253,2,0)),"",VLOOKUP(B176,'START LİSTE'!$B$6:$F$1253,2,0))</f>
      </c>
      <c r="D176" s="34">
        <f>IF(ISERROR(VLOOKUP(B176,'START LİSTE'!$B$6:$F$1253,3,0)),"",VLOOKUP(B176,'START LİSTE'!$B$6:$F$1253,3,0))</f>
      </c>
      <c r="E176" s="35">
        <f>IF(ISERROR(VLOOKUP(B176,'START LİSTE'!$B$6:$F$1253,4,0)),"",VLOOKUP(B176,'START LİSTE'!$B$6:$F$1253,4,0))</f>
      </c>
      <c r="F176" s="36">
        <f>IF(ISERROR(VLOOKUP($B176,'START LİSTE'!$B$6:$F$1253,5,0)),"",VLOOKUP($B176,'START LİSTE'!$B$6:$F$1253,5,0))</f>
      </c>
      <c r="G176" s="101"/>
      <c r="H176" s="131">
        <f t="shared" si="5"/>
      </c>
    </row>
    <row r="177" spans="1:8" ht="17.25" customHeight="1">
      <c r="A177" s="33">
        <f t="shared" si="4"/>
      </c>
      <c r="B177" s="100"/>
      <c r="C177" s="34">
        <f>IF(ISERROR(VLOOKUP(B177,'START LİSTE'!$B$6:$F$1253,2,0)),"",VLOOKUP(B177,'START LİSTE'!$B$6:$F$1253,2,0))</f>
      </c>
      <c r="D177" s="34">
        <f>IF(ISERROR(VLOOKUP(B177,'START LİSTE'!$B$6:$F$1253,3,0)),"",VLOOKUP(B177,'START LİSTE'!$B$6:$F$1253,3,0))</f>
      </c>
      <c r="E177" s="35">
        <f>IF(ISERROR(VLOOKUP(B177,'START LİSTE'!$B$6:$F$1253,4,0)),"",VLOOKUP(B177,'START LİSTE'!$B$6:$F$1253,4,0))</f>
      </c>
      <c r="F177" s="36">
        <f>IF(ISERROR(VLOOKUP($B177,'START LİSTE'!$B$6:$F$1253,5,0)),"",VLOOKUP($B177,'START LİSTE'!$B$6:$F$1253,5,0))</f>
      </c>
      <c r="G177" s="101"/>
      <c r="H177" s="131">
        <f t="shared" si="5"/>
      </c>
    </row>
    <row r="178" spans="1:8" ht="17.25" customHeight="1">
      <c r="A178" s="33">
        <f t="shared" si="4"/>
      </c>
      <c r="B178" s="100"/>
      <c r="C178" s="34">
        <f>IF(ISERROR(VLOOKUP(B178,'START LİSTE'!$B$6:$F$1253,2,0)),"",VLOOKUP(B178,'START LİSTE'!$B$6:$F$1253,2,0))</f>
      </c>
      <c r="D178" s="34">
        <f>IF(ISERROR(VLOOKUP(B178,'START LİSTE'!$B$6:$F$1253,3,0)),"",VLOOKUP(B178,'START LİSTE'!$B$6:$F$1253,3,0))</f>
      </c>
      <c r="E178" s="35">
        <f>IF(ISERROR(VLOOKUP(B178,'START LİSTE'!$B$6:$F$1253,4,0)),"",VLOOKUP(B178,'START LİSTE'!$B$6:$F$1253,4,0))</f>
      </c>
      <c r="F178" s="36">
        <f>IF(ISERROR(VLOOKUP($B178,'START LİSTE'!$B$6:$F$1253,5,0)),"",VLOOKUP($B178,'START LİSTE'!$B$6:$F$1253,5,0))</f>
      </c>
      <c r="G178" s="101"/>
      <c r="H178" s="131">
        <f t="shared" si="5"/>
      </c>
    </row>
    <row r="179" spans="1:8" ht="17.25" customHeight="1">
      <c r="A179" s="33">
        <f t="shared" si="4"/>
      </c>
      <c r="B179" s="100"/>
      <c r="C179" s="34">
        <f>IF(ISERROR(VLOOKUP(B179,'START LİSTE'!$B$6:$F$1253,2,0)),"",VLOOKUP(B179,'START LİSTE'!$B$6:$F$1253,2,0))</f>
      </c>
      <c r="D179" s="34">
        <f>IF(ISERROR(VLOOKUP(B179,'START LİSTE'!$B$6:$F$1253,3,0)),"",VLOOKUP(B179,'START LİSTE'!$B$6:$F$1253,3,0))</f>
      </c>
      <c r="E179" s="35">
        <f>IF(ISERROR(VLOOKUP(B179,'START LİSTE'!$B$6:$F$1253,4,0)),"",VLOOKUP(B179,'START LİSTE'!$B$6:$F$1253,4,0))</f>
      </c>
      <c r="F179" s="36">
        <f>IF(ISERROR(VLOOKUP($B179,'START LİSTE'!$B$6:$F$1253,5,0)),"",VLOOKUP($B179,'START LİSTE'!$B$6:$F$1253,5,0))</f>
      </c>
      <c r="G179" s="101"/>
      <c r="H179" s="131">
        <f t="shared" si="5"/>
      </c>
    </row>
    <row r="180" spans="1:8" ht="17.25" customHeight="1">
      <c r="A180" s="33">
        <f t="shared" si="4"/>
      </c>
      <c r="B180" s="100"/>
      <c r="C180" s="34">
        <f>IF(ISERROR(VLOOKUP(B180,'START LİSTE'!$B$6:$F$1253,2,0)),"",VLOOKUP(B180,'START LİSTE'!$B$6:$F$1253,2,0))</f>
      </c>
      <c r="D180" s="34">
        <f>IF(ISERROR(VLOOKUP(B180,'START LİSTE'!$B$6:$F$1253,3,0)),"",VLOOKUP(B180,'START LİSTE'!$B$6:$F$1253,3,0))</f>
      </c>
      <c r="E180" s="35">
        <f>IF(ISERROR(VLOOKUP(B180,'START LİSTE'!$B$6:$F$1253,4,0)),"",VLOOKUP(B180,'START LİSTE'!$B$6:$F$1253,4,0))</f>
      </c>
      <c r="F180" s="36">
        <f>IF(ISERROR(VLOOKUP($B180,'START LİSTE'!$B$6:$F$1253,5,0)),"",VLOOKUP($B180,'START LİSTE'!$B$6:$F$1253,5,0))</f>
      </c>
      <c r="G180" s="101"/>
      <c r="H180" s="131">
        <f t="shared" si="5"/>
      </c>
    </row>
    <row r="181" spans="1:8" ht="17.25" customHeight="1">
      <c r="A181" s="33">
        <f t="shared" si="4"/>
      </c>
      <c r="B181" s="100"/>
      <c r="C181" s="34">
        <f>IF(ISERROR(VLOOKUP(B181,'START LİSTE'!$B$6:$F$1253,2,0)),"",VLOOKUP(B181,'START LİSTE'!$B$6:$F$1253,2,0))</f>
      </c>
      <c r="D181" s="34">
        <f>IF(ISERROR(VLOOKUP(B181,'START LİSTE'!$B$6:$F$1253,3,0)),"",VLOOKUP(B181,'START LİSTE'!$B$6:$F$1253,3,0))</f>
      </c>
      <c r="E181" s="35">
        <f>IF(ISERROR(VLOOKUP(B181,'START LİSTE'!$B$6:$F$1253,4,0)),"",VLOOKUP(B181,'START LİSTE'!$B$6:$F$1253,4,0))</f>
      </c>
      <c r="F181" s="36">
        <f>IF(ISERROR(VLOOKUP($B181,'START LİSTE'!$B$6:$F$1253,5,0)),"",VLOOKUP($B181,'START LİSTE'!$B$6:$F$1253,5,0))</f>
      </c>
      <c r="G181" s="101"/>
      <c r="H181" s="131">
        <f t="shared" si="5"/>
      </c>
    </row>
    <row r="182" spans="1:8" ht="17.25" customHeight="1">
      <c r="A182" s="33">
        <f t="shared" si="4"/>
      </c>
      <c r="B182" s="100"/>
      <c r="C182" s="34">
        <f>IF(ISERROR(VLOOKUP(B182,'START LİSTE'!$B$6:$F$1253,2,0)),"",VLOOKUP(B182,'START LİSTE'!$B$6:$F$1253,2,0))</f>
      </c>
      <c r="D182" s="34">
        <f>IF(ISERROR(VLOOKUP(B182,'START LİSTE'!$B$6:$F$1253,3,0)),"",VLOOKUP(B182,'START LİSTE'!$B$6:$F$1253,3,0))</f>
      </c>
      <c r="E182" s="35">
        <f>IF(ISERROR(VLOOKUP(B182,'START LİSTE'!$B$6:$F$1253,4,0)),"",VLOOKUP(B182,'START LİSTE'!$B$6:$F$1253,4,0))</f>
      </c>
      <c r="F182" s="36">
        <f>IF(ISERROR(VLOOKUP($B182,'START LİSTE'!$B$6:$F$1253,5,0)),"",VLOOKUP($B182,'START LİSTE'!$B$6:$F$1253,5,0))</f>
      </c>
      <c r="G182" s="101"/>
      <c r="H182" s="131">
        <f t="shared" si="5"/>
      </c>
    </row>
    <row r="183" spans="1:8" ht="17.25" customHeight="1">
      <c r="A183" s="33">
        <f t="shared" si="4"/>
      </c>
      <c r="B183" s="100"/>
      <c r="C183" s="34">
        <f>IF(ISERROR(VLOOKUP(B183,'START LİSTE'!$B$6:$F$1253,2,0)),"",VLOOKUP(B183,'START LİSTE'!$B$6:$F$1253,2,0))</f>
      </c>
      <c r="D183" s="34">
        <f>IF(ISERROR(VLOOKUP(B183,'START LİSTE'!$B$6:$F$1253,3,0)),"",VLOOKUP(B183,'START LİSTE'!$B$6:$F$1253,3,0))</f>
      </c>
      <c r="E183" s="35">
        <f>IF(ISERROR(VLOOKUP(B183,'START LİSTE'!$B$6:$F$1253,4,0)),"",VLOOKUP(B183,'START LİSTE'!$B$6:$F$1253,4,0))</f>
      </c>
      <c r="F183" s="36">
        <f>IF(ISERROR(VLOOKUP($B183,'START LİSTE'!$B$6:$F$1253,5,0)),"",VLOOKUP($B183,'START LİSTE'!$B$6:$F$1253,5,0))</f>
      </c>
      <c r="G183" s="101"/>
      <c r="H183" s="131">
        <f t="shared" si="5"/>
      </c>
    </row>
    <row r="184" spans="1:8" ht="17.25" customHeight="1">
      <c r="A184" s="33">
        <f t="shared" si="4"/>
      </c>
      <c r="B184" s="100"/>
      <c r="C184" s="34">
        <f>IF(ISERROR(VLOOKUP(B184,'START LİSTE'!$B$6:$F$1253,2,0)),"",VLOOKUP(B184,'START LİSTE'!$B$6:$F$1253,2,0))</f>
      </c>
      <c r="D184" s="34">
        <f>IF(ISERROR(VLOOKUP(B184,'START LİSTE'!$B$6:$F$1253,3,0)),"",VLOOKUP(B184,'START LİSTE'!$B$6:$F$1253,3,0))</f>
      </c>
      <c r="E184" s="35">
        <f>IF(ISERROR(VLOOKUP(B184,'START LİSTE'!$B$6:$F$1253,4,0)),"",VLOOKUP(B184,'START LİSTE'!$B$6:$F$1253,4,0))</f>
      </c>
      <c r="F184" s="36">
        <f>IF(ISERROR(VLOOKUP($B184,'START LİSTE'!$B$6:$F$1253,5,0)),"",VLOOKUP($B184,'START LİSTE'!$B$6:$F$1253,5,0))</f>
      </c>
      <c r="G184" s="101"/>
      <c r="H184" s="131">
        <f t="shared" si="5"/>
      </c>
    </row>
    <row r="185" spans="1:8" ht="17.25" customHeight="1">
      <c r="A185" s="33">
        <f t="shared" si="4"/>
      </c>
      <c r="B185" s="100"/>
      <c r="C185" s="34">
        <f>IF(ISERROR(VLOOKUP(B185,'START LİSTE'!$B$6:$F$1253,2,0)),"",VLOOKUP(B185,'START LİSTE'!$B$6:$F$1253,2,0))</f>
      </c>
      <c r="D185" s="34">
        <f>IF(ISERROR(VLOOKUP(B185,'START LİSTE'!$B$6:$F$1253,3,0)),"",VLOOKUP(B185,'START LİSTE'!$B$6:$F$1253,3,0))</f>
      </c>
      <c r="E185" s="35">
        <f>IF(ISERROR(VLOOKUP(B185,'START LİSTE'!$B$6:$F$1253,4,0)),"",VLOOKUP(B185,'START LİSTE'!$B$6:$F$1253,4,0))</f>
      </c>
      <c r="F185" s="36">
        <f>IF(ISERROR(VLOOKUP($B185,'START LİSTE'!$B$6:$F$1253,5,0)),"",VLOOKUP($B185,'START LİSTE'!$B$6:$F$1253,5,0))</f>
      </c>
      <c r="G185" s="101"/>
      <c r="H185" s="131">
        <f t="shared" si="5"/>
      </c>
    </row>
    <row r="186" spans="1:8" ht="17.25" customHeight="1">
      <c r="A186" s="33">
        <f t="shared" si="4"/>
      </c>
      <c r="B186" s="100"/>
      <c r="C186" s="34">
        <f>IF(ISERROR(VLOOKUP(B186,'START LİSTE'!$B$6:$F$1253,2,0)),"",VLOOKUP(B186,'START LİSTE'!$B$6:$F$1253,2,0))</f>
      </c>
      <c r="D186" s="34">
        <f>IF(ISERROR(VLOOKUP(B186,'START LİSTE'!$B$6:$F$1253,3,0)),"",VLOOKUP(B186,'START LİSTE'!$B$6:$F$1253,3,0))</f>
      </c>
      <c r="E186" s="35">
        <f>IF(ISERROR(VLOOKUP(B186,'START LİSTE'!$B$6:$F$1253,4,0)),"",VLOOKUP(B186,'START LİSTE'!$B$6:$F$1253,4,0))</f>
      </c>
      <c r="F186" s="36">
        <f>IF(ISERROR(VLOOKUP($B186,'START LİSTE'!$B$6:$F$1253,5,0)),"",VLOOKUP($B186,'START LİSTE'!$B$6:$F$1253,5,0))</f>
      </c>
      <c r="G186" s="101"/>
      <c r="H186" s="131">
        <f t="shared" si="5"/>
      </c>
    </row>
    <row r="187" spans="1:8" ht="17.25" customHeight="1">
      <c r="A187" s="33">
        <f t="shared" si="4"/>
      </c>
      <c r="B187" s="100"/>
      <c r="C187" s="34">
        <f>IF(ISERROR(VLOOKUP(B187,'START LİSTE'!$B$6:$F$1253,2,0)),"",VLOOKUP(B187,'START LİSTE'!$B$6:$F$1253,2,0))</f>
      </c>
      <c r="D187" s="34">
        <f>IF(ISERROR(VLOOKUP(B187,'START LİSTE'!$B$6:$F$1253,3,0)),"",VLOOKUP(B187,'START LİSTE'!$B$6:$F$1253,3,0))</f>
      </c>
      <c r="E187" s="35">
        <f>IF(ISERROR(VLOOKUP(B187,'START LİSTE'!$B$6:$F$1253,4,0)),"",VLOOKUP(B187,'START LİSTE'!$B$6:$F$1253,4,0))</f>
      </c>
      <c r="F187" s="36">
        <f>IF(ISERROR(VLOOKUP($B187,'START LİSTE'!$B$6:$F$1253,5,0)),"",VLOOKUP($B187,'START LİSTE'!$B$6:$F$1253,5,0))</f>
      </c>
      <c r="G187" s="101"/>
      <c r="H187" s="131">
        <f t="shared" si="5"/>
      </c>
    </row>
    <row r="188" spans="1:8" ht="17.25" customHeight="1">
      <c r="A188" s="33">
        <f t="shared" si="4"/>
      </c>
      <c r="B188" s="100"/>
      <c r="C188" s="34">
        <f>IF(ISERROR(VLOOKUP(B188,'START LİSTE'!$B$6:$F$1253,2,0)),"",VLOOKUP(B188,'START LİSTE'!$B$6:$F$1253,2,0))</f>
      </c>
      <c r="D188" s="34">
        <f>IF(ISERROR(VLOOKUP(B188,'START LİSTE'!$B$6:$F$1253,3,0)),"",VLOOKUP(B188,'START LİSTE'!$B$6:$F$1253,3,0))</f>
      </c>
      <c r="E188" s="35">
        <f>IF(ISERROR(VLOOKUP(B188,'START LİSTE'!$B$6:$F$1253,4,0)),"",VLOOKUP(B188,'START LİSTE'!$B$6:$F$1253,4,0))</f>
      </c>
      <c r="F188" s="36">
        <f>IF(ISERROR(VLOOKUP($B188,'START LİSTE'!$B$6:$F$1253,5,0)),"",VLOOKUP($B188,'START LİSTE'!$B$6:$F$1253,5,0))</f>
      </c>
      <c r="G188" s="101"/>
      <c r="H188" s="131">
        <f t="shared" si="5"/>
      </c>
    </row>
    <row r="189" spans="1:8" ht="17.25" customHeight="1">
      <c r="A189" s="33">
        <f t="shared" si="4"/>
      </c>
      <c r="B189" s="100"/>
      <c r="C189" s="34">
        <f>IF(ISERROR(VLOOKUP(B189,'START LİSTE'!$B$6:$F$1253,2,0)),"",VLOOKUP(B189,'START LİSTE'!$B$6:$F$1253,2,0))</f>
      </c>
      <c r="D189" s="34">
        <f>IF(ISERROR(VLOOKUP(B189,'START LİSTE'!$B$6:$F$1253,3,0)),"",VLOOKUP(B189,'START LİSTE'!$B$6:$F$1253,3,0))</f>
      </c>
      <c r="E189" s="35">
        <f>IF(ISERROR(VLOOKUP(B189,'START LİSTE'!$B$6:$F$1253,4,0)),"",VLOOKUP(B189,'START LİSTE'!$B$6:$F$1253,4,0))</f>
      </c>
      <c r="F189" s="36">
        <f>IF(ISERROR(VLOOKUP($B189,'START LİSTE'!$B$6:$F$1253,5,0)),"",VLOOKUP($B189,'START LİSTE'!$B$6:$F$1253,5,0))</f>
      </c>
      <c r="G189" s="101"/>
      <c r="H189" s="131">
        <f t="shared" si="5"/>
      </c>
    </row>
    <row r="190" spans="1:8" ht="17.25" customHeight="1">
      <c r="A190" s="33">
        <f t="shared" si="4"/>
      </c>
      <c r="B190" s="100"/>
      <c r="C190" s="34">
        <f>IF(ISERROR(VLOOKUP(B190,'START LİSTE'!$B$6:$F$1253,2,0)),"",VLOOKUP(B190,'START LİSTE'!$B$6:$F$1253,2,0))</f>
      </c>
      <c r="D190" s="34">
        <f>IF(ISERROR(VLOOKUP(B190,'START LİSTE'!$B$6:$F$1253,3,0)),"",VLOOKUP(B190,'START LİSTE'!$B$6:$F$1253,3,0))</f>
      </c>
      <c r="E190" s="35">
        <f>IF(ISERROR(VLOOKUP(B190,'START LİSTE'!$B$6:$F$1253,4,0)),"",VLOOKUP(B190,'START LİSTE'!$B$6:$F$1253,4,0))</f>
      </c>
      <c r="F190" s="36">
        <f>IF(ISERROR(VLOOKUP($B190,'START LİSTE'!$B$6:$F$1253,5,0)),"",VLOOKUP($B190,'START LİSTE'!$B$6:$F$1253,5,0))</f>
      </c>
      <c r="G190" s="101"/>
      <c r="H190" s="131">
        <f t="shared" si="5"/>
      </c>
    </row>
    <row r="191" spans="1:8" ht="17.25" customHeight="1">
      <c r="A191" s="33">
        <f t="shared" si="4"/>
      </c>
      <c r="B191" s="100"/>
      <c r="C191" s="34">
        <f>IF(ISERROR(VLOOKUP(B191,'START LİSTE'!$B$6:$F$1253,2,0)),"",VLOOKUP(B191,'START LİSTE'!$B$6:$F$1253,2,0))</f>
      </c>
      <c r="D191" s="34">
        <f>IF(ISERROR(VLOOKUP(B191,'START LİSTE'!$B$6:$F$1253,3,0)),"",VLOOKUP(B191,'START LİSTE'!$B$6:$F$1253,3,0))</f>
      </c>
      <c r="E191" s="35">
        <f>IF(ISERROR(VLOOKUP(B191,'START LİSTE'!$B$6:$F$1253,4,0)),"",VLOOKUP(B191,'START LİSTE'!$B$6:$F$1253,4,0))</f>
      </c>
      <c r="F191" s="36">
        <f>IF(ISERROR(VLOOKUP($B191,'START LİSTE'!$B$6:$F$1253,5,0)),"",VLOOKUP($B191,'START LİSTE'!$B$6:$F$1253,5,0))</f>
      </c>
      <c r="G191" s="101"/>
      <c r="H191" s="131">
        <f t="shared" si="5"/>
      </c>
    </row>
    <row r="192" spans="1:8" ht="17.25" customHeight="1">
      <c r="A192" s="33">
        <f t="shared" si="4"/>
      </c>
      <c r="B192" s="100"/>
      <c r="C192" s="34">
        <f>IF(ISERROR(VLOOKUP(B192,'START LİSTE'!$B$6:$F$1253,2,0)),"",VLOOKUP(B192,'START LİSTE'!$B$6:$F$1253,2,0))</f>
      </c>
      <c r="D192" s="34">
        <f>IF(ISERROR(VLOOKUP(B192,'START LİSTE'!$B$6:$F$1253,3,0)),"",VLOOKUP(B192,'START LİSTE'!$B$6:$F$1253,3,0))</f>
      </c>
      <c r="E192" s="35">
        <f>IF(ISERROR(VLOOKUP(B192,'START LİSTE'!$B$6:$F$1253,4,0)),"",VLOOKUP(B192,'START LİSTE'!$B$6:$F$1253,4,0))</f>
      </c>
      <c r="F192" s="36">
        <f>IF(ISERROR(VLOOKUP($B192,'START LİSTE'!$B$6:$F$1253,5,0)),"",VLOOKUP($B192,'START LİSTE'!$B$6:$F$1253,5,0))</f>
      </c>
      <c r="G192" s="101"/>
      <c r="H192" s="131">
        <f t="shared" si="5"/>
      </c>
    </row>
    <row r="193" spans="1:8" ht="17.25" customHeight="1">
      <c r="A193" s="33">
        <f t="shared" si="4"/>
      </c>
      <c r="B193" s="100"/>
      <c r="C193" s="34">
        <f>IF(ISERROR(VLOOKUP(B193,'START LİSTE'!$B$6:$F$1253,2,0)),"",VLOOKUP(B193,'START LİSTE'!$B$6:$F$1253,2,0))</f>
      </c>
      <c r="D193" s="34">
        <f>IF(ISERROR(VLOOKUP(B193,'START LİSTE'!$B$6:$F$1253,3,0)),"",VLOOKUP(B193,'START LİSTE'!$B$6:$F$1253,3,0))</f>
      </c>
      <c r="E193" s="35">
        <f>IF(ISERROR(VLOOKUP(B193,'START LİSTE'!$B$6:$F$1253,4,0)),"",VLOOKUP(B193,'START LİSTE'!$B$6:$F$1253,4,0))</f>
      </c>
      <c r="F193" s="36">
        <f>IF(ISERROR(VLOOKUP($B193,'START LİSTE'!$B$6:$F$1253,5,0)),"",VLOOKUP($B193,'START LİSTE'!$B$6:$F$1253,5,0))</f>
      </c>
      <c r="G193" s="101"/>
      <c r="H193" s="131">
        <f t="shared" si="5"/>
      </c>
    </row>
    <row r="194" spans="1:8" ht="17.25" customHeight="1">
      <c r="A194" s="33">
        <f t="shared" si="4"/>
      </c>
      <c r="B194" s="100"/>
      <c r="C194" s="34">
        <f>IF(ISERROR(VLOOKUP(B194,'START LİSTE'!$B$6:$F$1253,2,0)),"",VLOOKUP(B194,'START LİSTE'!$B$6:$F$1253,2,0))</f>
      </c>
      <c r="D194" s="34">
        <f>IF(ISERROR(VLOOKUP(B194,'START LİSTE'!$B$6:$F$1253,3,0)),"",VLOOKUP(B194,'START LİSTE'!$B$6:$F$1253,3,0))</f>
      </c>
      <c r="E194" s="35">
        <f>IF(ISERROR(VLOOKUP(B194,'START LİSTE'!$B$6:$F$1253,4,0)),"",VLOOKUP(B194,'START LİSTE'!$B$6:$F$1253,4,0))</f>
      </c>
      <c r="F194" s="36">
        <f>IF(ISERROR(VLOOKUP($B194,'START LİSTE'!$B$6:$F$1253,5,0)),"",VLOOKUP($B194,'START LİSTE'!$B$6:$F$1253,5,0))</f>
      </c>
      <c r="G194" s="101"/>
      <c r="H194" s="131">
        <f t="shared" si="5"/>
      </c>
    </row>
    <row r="195" spans="1:8" ht="17.25" customHeight="1">
      <c r="A195" s="33">
        <f t="shared" si="4"/>
      </c>
      <c r="B195" s="100"/>
      <c r="C195" s="34">
        <f>IF(ISERROR(VLOOKUP(B195,'START LİSTE'!$B$6:$F$1253,2,0)),"",VLOOKUP(B195,'START LİSTE'!$B$6:$F$1253,2,0))</f>
      </c>
      <c r="D195" s="34">
        <f>IF(ISERROR(VLOOKUP(B195,'START LİSTE'!$B$6:$F$1253,3,0)),"",VLOOKUP(B195,'START LİSTE'!$B$6:$F$1253,3,0))</f>
      </c>
      <c r="E195" s="35">
        <f>IF(ISERROR(VLOOKUP(B195,'START LİSTE'!$B$6:$F$1253,4,0)),"",VLOOKUP(B195,'START LİSTE'!$B$6:$F$1253,4,0))</f>
      </c>
      <c r="F195" s="36">
        <f>IF(ISERROR(VLOOKUP($B195,'START LİSTE'!$B$6:$F$1253,5,0)),"",VLOOKUP($B195,'START LİSTE'!$B$6:$F$1253,5,0))</f>
      </c>
      <c r="G195" s="101"/>
      <c r="H195" s="131">
        <f t="shared" si="5"/>
      </c>
    </row>
    <row r="196" spans="1:8" ht="17.25" customHeight="1">
      <c r="A196" s="33">
        <f t="shared" si="4"/>
      </c>
      <c r="B196" s="100"/>
      <c r="C196" s="34">
        <f>IF(ISERROR(VLOOKUP(B196,'START LİSTE'!$B$6:$F$1253,2,0)),"",VLOOKUP(B196,'START LİSTE'!$B$6:$F$1253,2,0))</f>
      </c>
      <c r="D196" s="34">
        <f>IF(ISERROR(VLOOKUP(B196,'START LİSTE'!$B$6:$F$1253,3,0)),"",VLOOKUP(B196,'START LİSTE'!$B$6:$F$1253,3,0))</f>
      </c>
      <c r="E196" s="35">
        <f>IF(ISERROR(VLOOKUP(B196,'START LİSTE'!$B$6:$F$1253,4,0)),"",VLOOKUP(B196,'START LİSTE'!$B$6:$F$1253,4,0))</f>
      </c>
      <c r="F196" s="36">
        <f>IF(ISERROR(VLOOKUP($B196,'START LİSTE'!$B$6:$F$1253,5,0)),"",VLOOKUP($B196,'START LİSTE'!$B$6:$F$1253,5,0))</f>
      </c>
      <c r="G196" s="101"/>
      <c r="H196" s="131">
        <f t="shared" si="5"/>
      </c>
    </row>
    <row r="197" spans="1:8" ht="17.25" customHeight="1">
      <c r="A197" s="33">
        <f t="shared" si="4"/>
      </c>
      <c r="B197" s="100"/>
      <c r="C197" s="34">
        <f>IF(ISERROR(VLOOKUP(B197,'START LİSTE'!$B$6:$F$1253,2,0)),"",VLOOKUP(B197,'START LİSTE'!$B$6:$F$1253,2,0))</f>
      </c>
      <c r="D197" s="34">
        <f>IF(ISERROR(VLOOKUP(B197,'START LİSTE'!$B$6:$F$1253,3,0)),"",VLOOKUP(B197,'START LİSTE'!$B$6:$F$1253,3,0))</f>
      </c>
      <c r="E197" s="35">
        <f>IF(ISERROR(VLOOKUP(B197,'START LİSTE'!$B$6:$F$1253,4,0)),"",VLOOKUP(B197,'START LİSTE'!$B$6:$F$1253,4,0))</f>
      </c>
      <c r="F197" s="36">
        <f>IF(ISERROR(VLOOKUP($B197,'START LİSTE'!$B$6:$F$1253,5,0)),"",VLOOKUP($B197,'START LİSTE'!$B$6:$F$1253,5,0))</f>
      </c>
      <c r="G197" s="101"/>
      <c r="H197" s="131">
        <f t="shared" si="5"/>
      </c>
    </row>
    <row r="198" spans="1:8" ht="17.25" customHeight="1">
      <c r="A198" s="33">
        <f t="shared" si="4"/>
      </c>
      <c r="B198" s="100"/>
      <c r="C198" s="34">
        <f>IF(ISERROR(VLOOKUP(B198,'START LİSTE'!$B$6:$F$1253,2,0)),"",VLOOKUP(B198,'START LİSTE'!$B$6:$F$1253,2,0))</f>
      </c>
      <c r="D198" s="34">
        <f>IF(ISERROR(VLOOKUP(B198,'START LİSTE'!$B$6:$F$1253,3,0)),"",VLOOKUP(B198,'START LİSTE'!$B$6:$F$1253,3,0))</f>
      </c>
      <c r="E198" s="35">
        <f>IF(ISERROR(VLOOKUP(B198,'START LİSTE'!$B$6:$F$1253,4,0)),"",VLOOKUP(B198,'START LİSTE'!$B$6:$F$1253,4,0))</f>
      </c>
      <c r="F198" s="36">
        <f>IF(ISERROR(VLOOKUP($B198,'START LİSTE'!$B$6:$F$1253,5,0)),"",VLOOKUP($B198,'START LİSTE'!$B$6:$F$1253,5,0))</f>
      </c>
      <c r="G198" s="101"/>
      <c r="H198" s="131">
        <f t="shared" si="5"/>
      </c>
    </row>
    <row r="199" spans="1:8" ht="17.25" customHeight="1">
      <c r="A199" s="33">
        <f t="shared" si="4"/>
      </c>
      <c r="B199" s="100"/>
      <c r="C199" s="34">
        <f>IF(ISERROR(VLOOKUP(B199,'START LİSTE'!$B$6:$F$1253,2,0)),"",VLOOKUP(B199,'START LİSTE'!$B$6:$F$1253,2,0))</f>
      </c>
      <c r="D199" s="34">
        <f>IF(ISERROR(VLOOKUP(B199,'START LİSTE'!$B$6:$F$1253,3,0)),"",VLOOKUP(B199,'START LİSTE'!$B$6:$F$1253,3,0))</f>
      </c>
      <c r="E199" s="35">
        <f>IF(ISERROR(VLOOKUP(B199,'START LİSTE'!$B$6:$F$1253,4,0)),"",VLOOKUP(B199,'START LİSTE'!$B$6:$F$1253,4,0))</f>
      </c>
      <c r="F199" s="36">
        <f>IF(ISERROR(VLOOKUP($B199,'START LİSTE'!$B$6:$F$1253,5,0)),"",VLOOKUP($B199,'START LİSTE'!$B$6:$F$1253,5,0))</f>
      </c>
      <c r="G199" s="101"/>
      <c r="H199" s="131">
        <f t="shared" si="5"/>
      </c>
    </row>
    <row r="200" spans="1:8" ht="17.25" customHeight="1">
      <c r="A200" s="33">
        <f aca="true" t="shared" si="6" ref="A200:A254">IF(B200&lt;&gt;"",A199+1,"")</f>
      </c>
      <c r="B200" s="100"/>
      <c r="C200" s="34">
        <f>IF(ISERROR(VLOOKUP(B200,'START LİSTE'!$B$6:$F$1253,2,0)),"",VLOOKUP(B200,'START LİSTE'!$B$6:$F$1253,2,0))</f>
      </c>
      <c r="D200" s="34">
        <f>IF(ISERROR(VLOOKUP(B200,'START LİSTE'!$B$6:$F$1253,3,0)),"",VLOOKUP(B200,'START LİSTE'!$B$6:$F$1253,3,0))</f>
      </c>
      <c r="E200" s="35">
        <f>IF(ISERROR(VLOOKUP(B200,'START LİSTE'!$B$6:$F$1253,4,0)),"",VLOOKUP(B200,'START LİSTE'!$B$6:$F$1253,4,0))</f>
      </c>
      <c r="F200" s="36">
        <f>IF(ISERROR(VLOOKUP($B200,'START LİSTE'!$B$6:$F$1253,5,0)),"",VLOOKUP($B200,'START LİSTE'!$B$6:$F$1253,5,0))</f>
      </c>
      <c r="G200" s="101"/>
      <c r="H200" s="131">
        <f aca="true" t="shared" si="7" ref="H200:H254">IF(OR(G200="DQ",G200="DNF",G200="DNS"),"-",IF(B200&lt;&gt;"",IF(E200="F",H199,H199+1),""))</f>
      </c>
    </row>
    <row r="201" spans="1:8" ht="17.25" customHeight="1">
      <c r="A201" s="33">
        <f t="shared" si="6"/>
      </c>
      <c r="B201" s="100"/>
      <c r="C201" s="34">
        <f>IF(ISERROR(VLOOKUP(B201,'START LİSTE'!$B$6:$F$1253,2,0)),"",VLOOKUP(B201,'START LİSTE'!$B$6:$F$1253,2,0))</f>
      </c>
      <c r="D201" s="34">
        <f>IF(ISERROR(VLOOKUP(B201,'START LİSTE'!$B$6:$F$1253,3,0)),"",VLOOKUP(B201,'START LİSTE'!$B$6:$F$1253,3,0))</f>
      </c>
      <c r="E201" s="35">
        <f>IF(ISERROR(VLOOKUP(B201,'START LİSTE'!$B$6:$F$1253,4,0)),"",VLOOKUP(B201,'START LİSTE'!$B$6:$F$1253,4,0))</f>
      </c>
      <c r="F201" s="36">
        <f>IF(ISERROR(VLOOKUP($B201,'START LİSTE'!$B$6:$F$1253,5,0)),"",VLOOKUP($B201,'START LİSTE'!$B$6:$F$1253,5,0))</f>
      </c>
      <c r="G201" s="101"/>
      <c r="H201" s="131">
        <f t="shared" si="7"/>
      </c>
    </row>
    <row r="202" spans="1:8" ht="17.25" customHeight="1">
      <c r="A202" s="33">
        <f t="shared" si="6"/>
      </c>
      <c r="B202" s="100"/>
      <c r="C202" s="34">
        <f>IF(ISERROR(VLOOKUP(B202,'START LİSTE'!$B$6:$F$1253,2,0)),"",VLOOKUP(B202,'START LİSTE'!$B$6:$F$1253,2,0))</f>
      </c>
      <c r="D202" s="34">
        <f>IF(ISERROR(VLOOKUP(B202,'START LİSTE'!$B$6:$F$1253,3,0)),"",VLOOKUP(B202,'START LİSTE'!$B$6:$F$1253,3,0))</f>
      </c>
      <c r="E202" s="35">
        <f>IF(ISERROR(VLOOKUP(B202,'START LİSTE'!$B$6:$F$1253,4,0)),"",VLOOKUP(B202,'START LİSTE'!$B$6:$F$1253,4,0))</f>
      </c>
      <c r="F202" s="36">
        <f>IF(ISERROR(VLOOKUP($B202,'START LİSTE'!$B$6:$F$1253,5,0)),"",VLOOKUP($B202,'START LİSTE'!$B$6:$F$1253,5,0))</f>
      </c>
      <c r="G202" s="101"/>
      <c r="H202" s="131">
        <f t="shared" si="7"/>
      </c>
    </row>
    <row r="203" spans="1:8" ht="17.25" customHeight="1">
      <c r="A203" s="33">
        <f t="shared" si="6"/>
      </c>
      <c r="B203" s="100"/>
      <c r="C203" s="34">
        <f>IF(ISERROR(VLOOKUP(B203,'START LİSTE'!$B$6:$F$1253,2,0)),"",VLOOKUP(B203,'START LİSTE'!$B$6:$F$1253,2,0))</f>
      </c>
      <c r="D203" s="34">
        <f>IF(ISERROR(VLOOKUP(B203,'START LİSTE'!$B$6:$F$1253,3,0)),"",VLOOKUP(B203,'START LİSTE'!$B$6:$F$1253,3,0))</f>
      </c>
      <c r="E203" s="35">
        <f>IF(ISERROR(VLOOKUP(B203,'START LİSTE'!$B$6:$F$1253,4,0)),"",VLOOKUP(B203,'START LİSTE'!$B$6:$F$1253,4,0))</f>
      </c>
      <c r="F203" s="36">
        <f>IF(ISERROR(VLOOKUP($B203,'START LİSTE'!$B$6:$F$1253,5,0)),"",VLOOKUP($B203,'START LİSTE'!$B$6:$F$1253,5,0))</f>
      </c>
      <c r="G203" s="101"/>
      <c r="H203" s="131">
        <f t="shared" si="7"/>
      </c>
    </row>
    <row r="204" spans="1:8" ht="17.25" customHeight="1">
      <c r="A204" s="33">
        <f t="shared" si="6"/>
      </c>
      <c r="B204" s="100"/>
      <c r="C204" s="34">
        <f>IF(ISERROR(VLOOKUP(B204,'START LİSTE'!$B$6:$F$1253,2,0)),"",VLOOKUP(B204,'START LİSTE'!$B$6:$F$1253,2,0))</f>
      </c>
      <c r="D204" s="34">
        <f>IF(ISERROR(VLOOKUP(B204,'START LİSTE'!$B$6:$F$1253,3,0)),"",VLOOKUP(B204,'START LİSTE'!$B$6:$F$1253,3,0))</f>
      </c>
      <c r="E204" s="35">
        <f>IF(ISERROR(VLOOKUP(B204,'START LİSTE'!$B$6:$F$1253,4,0)),"",VLOOKUP(B204,'START LİSTE'!$B$6:$F$1253,4,0))</f>
      </c>
      <c r="F204" s="36">
        <f>IF(ISERROR(VLOOKUP($B204,'START LİSTE'!$B$6:$F$1253,5,0)),"",VLOOKUP($B204,'START LİSTE'!$B$6:$F$1253,5,0))</f>
      </c>
      <c r="G204" s="101"/>
      <c r="H204" s="131">
        <f t="shared" si="7"/>
      </c>
    </row>
    <row r="205" spans="1:8" ht="17.25" customHeight="1">
      <c r="A205" s="33">
        <f t="shared" si="6"/>
      </c>
      <c r="B205" s="100"/>
      <c r="C205" s="34">
        <f>IF(ISERROR(VLOOKUP(B205,'START LİSTE'!$B$6:$F$1253,2,0)),"",VLOOKUP(B205,'START LİSTE'!$B$6:$F$1253,2,0))</f>
      </c>
      <c r="D205" s="34">
        <f>IF(ISERROR(VLOOKUP(B205,'START LİSTE'!$B$6:$F$1253,3,0)),"",VLOOKUP(B205,'START LİSTE'!$B$6:$F$1253,3,0))</f>
      </c>
      <c r="E205" s="35">
        <f>IF(ISERROR(VLOOKUP(B205,'START LİSTE'!$B$6:$F$1253,4,0)),"",VLOOKUP(B205,'START LİSTE'!$B$6:$F$1253,4,0))</f>
      </c>
      <c r="F205" s="36">
        <f>IF(ISERROR(VLOOKUP($B205,'START LİSTE'!$B$6:$F$1253,5,0)),"",VLOOKUP($B205,'START LİSTE'!$B$6:$F$1253,5,0))</f>
      </c>
      <c r="G205" s="101"/>
      <c r="H205" s="131">
        <f t="shared" si="7"/>
      </c>
    </row>
    <row r="206" spans="1:8" ht="17.25" customHeight="1">
      <c r="A206" s="33">
        <f t="shared" si="6"/>
      </c>
      <c r="B206" s="100"/>
      <c r="C206" s="34">
        <f>IF(ISERROR(VLOOKUP(B206,'START LİSTE'!$B$6:$F$1253,2,0)),"",VLOOKUP(B206,'START LİSTE'!$B$6:$F$1253,2,0))</f>
      </c>
      <c r="D206" s="34">
        <f>IF(ISERROR(VLOOKUP(B206,'START LİSTE'!$B$6:$F$1253,3,0)),"",VLOOKUP(B206,'START LİSTE'!$B$6:$F$1253,3,0))</f>
      </c>
      <c r="E206" s="35">
        <f>IF(ISERROR(VLOOKUP(B206,'START LİSTE'!$B$6:$F$1253,4,0)),"",VLOOKUP(B206,'START LİSTE'!$B$6:$F$1253,4,0))</f>
      </c>
      <c r="F206" s="36">
        <f>IF(ISERROR(VLOOKUP($B206,'START LİSTE'!$B$6:$F$1253,5,0)),"",VLOOKUP($B206,'START LİSTE'!$B$6:$F$1253,5,0))</f>
      </c>
      <c r="G206" s="101"/>
      <c r="H206" s="131">
        <f t="shared" si="7"/>
      </c>
    </row>
    <row r="207" spans="1:8" ht="17.25" customHeight="1">
      <c r="A207" s="33">
        <f t="shared" si="6"/>
      </c>
      <c r="B207" s="100"/>
      <c r="C207" s="34">
        <f>IF(ISERROR(VLOOKUP(B207,'START LİSTE'!$B$6:$F$1253,2,0)),"",VLOOKUP(B207,'START LİSTE'!$B$6:$F$1253,2,0))</f>
      </c>
      <c r="D207" s="34">
        <f>IF(ISERROR(VLOOKUP(B207,'START LİSTE'!$B$6:$F$1253,3,0)),"",VLOOKUP(B207,'START LİSTE'!$B$6:$F$1253,3,0))</f>
      </c>
      <c r="E207" s="35">
        <f>IF(ISERROR(VLOOKUP(B207,'START LİSTE'!$B$6:$F$1253,4,0)),"",VLOOKUP(B207,'START LİSTE'!$B$6:$F$1253,4,0))</f>
      </c>
      <c r="F207" s="36">
        <f>IF(ISERROR(VLOOKUP($B207,'START LİSTE'!$B$6:$F$1253,5,0)),"",VLOOKUP($B207,'START LİSTE'!$B$6:$F$1253,5,0))</f>
      </c>
      <c r="G207" s="101"/>
      <c r="H207" s="131">
        <f t="shared" si="7"/>
      </c>
    </row>
    <row r="208" spans="1:8" ht="17.25" customHeight="1">
      <c r="A208" s="33">
        <f t="shared" si="6"/>
      </c>
      <c r="B208" s="100"/>
      <c r="C208" s="34">
        <f>IF(ISERROR(VLOOKUP(B208,'START LİSTE'!$B$6:$F$1253,2,0)),"",VLOOKUP(B208,'START LİSTE'!$B$6:$F$1253,2,0))</f>
      </c>
      <c r="D208" s="34">
        <f>IF(ISERROR(VLOOKUP(B208,'START LİSTE'!$B$6:$F$1253,3,0)),"",VLOOKUP(B208,'START LİSTE'!$B$6:$F$1253,3,0))</f>
      </c>
      <c r="E208" s="35">
        <f>IF(ISERROR(VLOOKUP(B208,'START LİSTE'!$B$6:$F$1253,4,0)),"",VLOOKUP(B208,'START LİSTE'!$B$6:$F$1253,4,0))</f>
      </c>
      <c r="F208" s="36">
        <f>IF(ISERROR(VLOOKUP($B208,'START LİSTE'!$B$6:$F$1253,5,0)),"",VLOOKUP($B208,'START LİSTE'!$B$6:$F$1253,5,0))</f>
      </c>
      <c r="G208" s="101"/>
      <c r="H208" s="131">
        <f t="shared" si="7"/>
      </c>
    </row>
    <row r="209" spans="1:8" ht="17.25" customHeight="1">
      <c r="A209" s="33">
        <f t="shared" si="6"/>
      </c>
      <c r="B209" s="100"/>
      <c r="C209" s="34">
        <f>IF(ISERROR(VLOOKUP(B209,'START LİSTE'!$B$6:$F$1253,2,0)),"",VLOOKUP(B209,'START LİSTE'!$B$6:$F$1253,2,0))</f>
      </c>
      <c r="D209" s="34">
        <f>IF(ISERROR(VLOOKUP(B209,'START LİSTE'!$B$6:$F$1253,3,0)),"",VLOOKUP(B209,'START LİSTE'!$B$6:$F$1253,3,0))</f>
      </c>
      <c r="E209" s="35">
        <f>IF(ISERROR(VLOOKUP(B209,'START LİSTE'!$B$6:$F$1253,4,0)),"",VLOOKUP(B209,'START LİSTE'!$B$6:$F$1253,4,0))</f>
      </c>
      <c r="F209" s="36">
        <f>IF(ISERROR(VLOOKUP($B209,'START LİSTE'!$B$6:$F$1253,5,0)),"",VLOOKUP($B209,'START LİSTE'!$B$6:$F$1253,5,0))</f>
      </c>
      <c r="G209" s="101"/>
      <c r="H209" s="131">
        <f t="shared" si="7"/>
      </c>
    </row>
    <row r="210" spans="1:8" ht="17.25" customHeight="1">
      <c r="A210" s="33">
        <f t="shared" si="6"/>
      </c>
      <c r="B210" s="100"/>
      <c r="C210" s="34">
        <f>IF(ISERROR(VLOOKUP(B210,'START LİSTE'!$B$6:$F$1253,2,0)),"",VLOOKUP(B210,'START LİSTE'!$B$6:$F$1253,2,0))</f>
      </c>
      <c r="D210" s="34">
        <f>IF(ISERROR(VLOOKUP(B210,'START LİSTE'!$B$6:$F$1253,3,0)),"",VLOOKUP(B210,'START LİSTE'!$B$6:$F$1253,3,0))</f>
      </c>
      <c r="E210" s="35">
        <f>IF(ISERROR(VLOOKUP(B210,'START LİSTE'!$B$6:$F$1253,4,0)),"",VLOOKUP(B210,'START LİSTE'!$B$6:$F$1253,4,0))</f>
      </c>
      <c r="F210" s="36">
        <f>IF(ISERROR(VLOOKUP($B210,'START LİSTE'!$B$6:$F$1253,5,0)),"",VLOOKUP($B210,'START LİSTE'!$B$6:$F$1253,5,0))</f>
      </c>
      <c r="G210" s="101"/>
      <c r="H210" s="131">
        <f t="shared" si="7"/>
      </c>
    </row>
    <row r="211" spans="1:8" ht="17.25" customHeight="1">
      <c r="A211" s="33">
        <f t="shared" si="6"/>
      </c>
      <c r="B211" s="100"/>
      <c r="C211" s="34">
        <f>IF(ISERROR(VLOOKUP(B211,'START LİSTE'!$B$6:$F$1253,2,0)),"",VLOOKUP(B211,'START LİSTE'!$B$6:$F$1253,2,0))</f>
      </c>
      <c r="D211" s="34">
        <f>IF(ISERROR(VLOOKUP(B211,'START LİSTE'!$B$6:$F$1253,3,0)),"",VLOOKUP(B211,'START LİSTE'!$B$6:$F$1253,3,0))</f>
      </c>
      <c r="E211" s="35">
        <f>IF(ISERROR(VLOOKUP(B211,'START LİSTE'!$B$6:$F$1253,4,0)),"",VLOOKUP(B211,'START LİSTE'!$B$6:$F$1253,4,0))</f>
      </c>
      <c r="F211" s="36">
        <f>IF(ISERROR(VLOOKUP($B211,'START LİSTE'!$B$6:$F$1253,5,0)),"",VLOOKUP($B211,'START LİSTE'!$B$6:$F$1253,5,0))</f>
      </c>
      <c r="G211" s="101"/>
      <c r="H211" s="131">
        <f t="shared" si="7"/>
      </c>
    </row>
    <row r="212" spans="1:8" ht="17.25" customHeight="1">
      <c r="A212" s="33">
        <f t="shared" si="6"/>
      </c>
      <c r="B212" s="100"/>
      <c r="C212" s="34">
        <f>IF(ISERROR(VLOOKUP(B212,'START LİSTE'!$B$6:$F$1253,2,0)),"",VLOOKUP(B212,'START LİSTE'!$B$6:$F$1253,2,0))</f>
      </c>
      <c r="D212" s="34">
        <f>IF(ISERROR(VLOOKUP(B212,'START LİSTE'!$B$6:$F$1253,3,0)),"",VLOOKUP(B212,'START LİSTE'!$B$6:$F$1253,3,0))</f>
      </c>
      <c r="E212" s="35">
        <f>IF(ISERROR(VLOOKUP(B212,'START LİSTE'!$B$6:$F$1253,4,0)),"",VLOOKUP(B212,'START LİSTE'!$B$6:$F$1253,4,0))</f>
      </c>
      <c r="F212" s="36">
        <f>IF(ISERROR(VLOOKUP($B212,'START LİSTE'!$B$6:$F$1253,5,0)),"",VLOOKUP($B212,'START LİSTE'!$B$6:$F$1253,5,0))</f>
      </c>
      <c r="G212" s="101"/>
      <c r="H212" s="131">
        <f t="shared" si="7"/>
      </c>
    </row>
    <row r="213" spans="1:8" ht="17.25" customHeight="1">
      <c r="A213" s="33">
        <f t="shared" si="6"/>
      </c>
      <c r="B213" s="100"/>
      <c r="C213" s="34">
        <f>IF(ISERROR(VLOOKUP(B213,'START LİSTE'!$B$6:$F$1253,2,0)),"",VLOOKUP(B213,'START LİSTE'!$B$6:$F$1253,2,0))</f>
      </c>
      <c r="D213" s="34">
        <f>IF(ISERROR(VLOOKUP(B213,'START LİSTE'!$B$6:$F$1253,3,0)),"",VLOOKUP(B213,'START LİSTE'!$B$6:$F$1253,3,0))</f>
      </c>
      <c r="E213" s="35">
        <f>IF(ISERROR(VLOOKUP(B213,'START LİSTE'!$B$6:$F$1253,4,0)),"",VLOOKUP(B213,'START LİSTE'!$B$6:$F$1253,4,0))</f>
      </c>
      <c r="F213" s="36">
        <f>IF(ISERROR(VLOOKUP($B213,'START LİSTE'!$B$6:$F$1253,5,0)),"",VLOOKUP($B213,'START LİSTE'!$B$6:$F$1253,5,0))</f>
      </c>
      <c r="G213" s="101"/>
      <c r="H213" s="131">
        <f t="shared" si="7"/>
      </c>
    </row>
    <row r="214" spans="1:8" ht="17.25" customHeight="1">
      <c r="A214" s="33">
        <f t="shared" si="6"/>
      </c>
      <c r="B214" s="100"/>
      <c r="C214" s="34">
        <f>IF(ISERROR(VLOOKUP(B214,'START LİSTE'!$B$6:$F$1253,2,0)),"",VLOOKUP(B214,'START LİSTE'!$B$6:$F$1253,2,0))</f>
      </c>
      <c r="D214" s="34">
        <f>IF(ISERROR(VLOOKUP(B214,'START LİSTE'!$B$6:$F$1253,3,0)),"",VLOOKUP(B214,'START LİSTE'!$B$6:$F$1253,3,0))</f>
      </c>
      <c r="E214" s="35">
        <f>IF(ISERROR(VLOOKUP(B214,'START LİSTE'!$B$6:$F$1253,4,0)),"",VLOOKUP(B214,'START LİSTE'!$B$6:$F$1253,4,0))</f>
      </c>
      <c r="F214" s="36">
        <f>IF(ISERROR(VLOOKUP($B214,'START LİSTE'!$B$6:$F$1253,5,0)),"",VLOOKUP($B214,'START LİSTE'!$B$6:$F$1253,5,0))</f>
      </c>
      <c r="G214" s="101"/>
      <c r="H214" s="131">
        <f t="shared" si="7"/>
      </c>
    </row>
    <row r="215" spans="1:8" ht="17.25" customHeight="1">
      <c r="A215" s="33">
        <f t="shared" si="6"/>
      </c>
      <c r="B215" s="100"/>
      <c r="C215" s="34">
        <f>IF(ISERROR(VLOOKUP(B215,'START LİSTE'!$B$6:$F$1253,2,0)),"",VLOOKUP(B215,'START LİSTE'!$B$6:$F$1253,2,0))</f>
      </c>
      <c r="D215" s="34">
        <f>IF(ISERROR(VLOOKUP(B215,'START LİSTE'!$B$6:$F$1253,3,0)),"",VLOOKUP(B215,'START LİSTE'!$B$6:$F$1253,3,0))</f>
      </c>
      <c r="E215" s="35">
        <f>IF(ISERROR(VLOOKUP(B215,'START LİSTE'!$B$6:$F$1253,4,0)),"",VLOOKUP(B215,'START LİSTE'!$B$6:$F$1253,4,0))</f>
      </c>
      <c r="F215" s="36">
        <f>IF(ISERROR(VLOOKUP($B215,'START LİSTE'!$B$6:$F$1253,5,0)),"",VLOOKUP($B215,'START LİSTE'!$B$6:$F$1253,5,0))</f>
      </c>
      <c r="G215" s="101"/>
      <c r="H215" s="131">
        <f t="shared" si="7"/>
      </c>
    </row>
    <row r="216" spans="1:8" ht="17.25" customHeight="1">
      <c r="A216" s="33">
        <f t="shared" si="6"/>
      </c>
      <c r="B216" s="100"/>
      <c r="C216" s="34">
        <f>IF(ISERROR(VLOOKUP(B216,'START LİSTE'!$B$6:$F$1253,2,0)),"",VLOOKUP(B216,'START LİSTE'!$B$6:$F$1253,2,0))</f>
      </c>
      <c r="D216" s="34">
        <f>IF(ISERROR(VLOOKUP(B216,'START LİSTE'!$B$6:$F$1253,3,0)),"",VLOOKUP(B216,'START LİSTE'!$B$6:$F$1253,3,0))</f>
      </c>
      <c r="E216" s="35">
        <f>IF(ISERROR(VLOOKUP(B216,'START LİSTE'!$B$6:$F$1253,4,0)),"",VLOOKUP(B216,'START LİSTE'!$B$6:$F$1253,4,0))</f>
      </c>
      <c r="F216" s="36">
        <f>IF(ISERROR(VLOOKUP($B216,'START LİSTE'!$B$6:$F$1253,5,0)),"",VLOOKUP($B216,'START LİSTE'!$B$6:$F$1253,5,0))</f>
      </c>
      <c r="G216" s="101"/>
      <c r="H216" s="131">
        <f t="shared" si="7"/>
      </c>
    </row>
    <row r="217" spans="1:8" ht="17.25" customHeight="1">
      <c r="A217" s="33">
        <f t="shared" si="6"/>
      </c>
      <c r="B217" s="100"/>
      <c r="C217" s="34">
        <f>IF(ISERROR(VLOOKUP(B217,'START LİSTE'!$B$6:$F$1253,2,0)),"",VLOOKUP(B217,'START LİSTE'!$B$6:$F$1253,2,0))</f>
      </c>
      <c r="D217" s="34">
        <f>IF(ISERROR(VLOOKUP(B217,'START LİSTE'!$B$6:$F$1253,3,0)),"",VLOOKUP(B217,'START LİSTE'!$B$6:$F$1253,3,0))</f>
      </c>
      <c r="E217" s="35">
        <f>IF(ISERROR(VLOOKUP(B217,'START LİSTE'!$B$6:$F$1253,4,0)),"",VLOOKUP(B217,'START LİSTE'!$B$6:$F$1253,4,0))</f>
      </c>
      <c r="F217" s="36">
        <f>IF(ISERROR(VLOOKUP($B217,'START LİSTE'!$B$6:$F$1253,5,0)),"",VLOOKUP($B217,'START LİSTE'!$B$6:$F$1253,5,0))</f>
      </c>
      <c r="G217" s="101"/>
      <c r="H217" s="131">
        <f t="shared" si="7"/>
      </c>
    </row>
    <row r="218" spans="1:8" ht="17.25" customHeight="1">
      <c r="A218" s="33">
        <f t="shared" si="6"/>
      </c>
      <c r="B218" s="100"/>
      <c r="C218" s="34">
        <f>IF(ISERROR(VLOOKUP(B218,'START LİSTE'!$B$6:$F$1253,2,0)),"",VLOOKUP(B218,'START LİSTE'!$B$6:$F$1253,2,0))</f>
      </c>
      <c r="D218" s="34">
        <f>IF(ISERROR(VLOOKUP(B218,'START LİSTE'!$B$6:$F$1253,3,0)),"",VLOOKUP(B218,'START LİSTE'!$B$6:$F$1253,3,0))</f>
      </c>
      <c r="E218" s="35">
        <f>IF(ISERROR(VLOOKUP(B218,'START LİSTE'!$B$6:$F$1253,4,0)),"",VLOOKUP(B218,'START LİSTE'!$B$6:$F$1253,4,0))</f>
      </c>
      <c r="F218" s="36">
        <f>IF(ISERROR(VLOOKUP($B218,'START LİSTE'!$B$6:$F$1253,5,0)),"",VLOOKUP($B218,'START LİSTE'!$B$6:$F$1253,5,0))</f>
      </c>
      <c r="G218" s="101"/>
      <c r="H218" s="131">
        <f t="shared" si="7"/>
      </c>
    </row>
    <row r="219" spans="1:8" ht="17.25" customHeight="1">
      <c r="A219" s="33">
        <f t="shared" si="6"/>
      </c>
      <c r="B219" s="100"/>
      <c r="C219" s="34">
        <f>IF(ISERROR(VLOOKUP(B219,'START LİSTE'!$B$6:$F$1253,2,0)),"",VLOOKUP(B219,'START LİSTE'!$B$6:$F$1253,2,0))</f>
      </c>
      <c r="D219" s="34">
        <f>IF(ISERROR(VLOOKUP(B219,'START LİSTE'!$B$6:$F$1253,3,0)),"",VLOOKUP(B219,'START LİSTE'!$B$6:$F$1253,3,0))</f>
      </c>
      <c r="E219" s="35">
        <f>IF(ISERROR(VLOOKUP(B219,'START LİSTE'!$B$6:$F$1253,4,0)),"",VLOOKUP(B219,'START LİSTE'!$B$6:$F$1253,4,0))</f>
      </c>
      <c r="F219" s="36">
        <f>IF(ISERROR(VLOOKUP($B219,'START LİSTE'!$B$6:$F$1253,5,0)),"",VLOOKUP($B219,'START LİSTE'!$B$6:$F$1253,5,0))</f>
      </c>
      <c r="G219" s="101"/>
      <c r="H219" s="131">
        <f t="shared" si="7"/>
      </c>
    </row>
    <row r="220" spans="1:8" ht="17.25" customHeight="1">
      <c r="A220" s="33">
        <f t="shared" si="6"/>
      </c>
      <c r="B220" s="100"/>
      <c r="C220" s="34">
        <f>IF(ISERROR(VLOOKUP(B220,'START LİSTE'!$B$6:$F$1253,2,0)),"",VLOOKUP(B220,'START LİSTE'!$B$6:$F$1253,2,0))</f>
      </c>
      <c r="D220" s="34">
        <f>IF(ISERROR(VLOOKUP(B220,'START LİSTE'!$B$6:$F$1253,3,0)),"",VLOOKUP(B220,'START LİSTE'!$B$6:$F$1253,3,0))</f>
      </c>
      <c r="E220" s="35">
        <f>IF(ISERROR(VLOOKUP(B220,'START LİSTE'!$B$6:$F$1253,4,0)),"",VLOOKUP(B220,'START LİSTE'!$B$6:$F$1253,4,0))</f>
      </c>
      <c r="F220" s="36">
        <f>IF(ISERROR(VLOOKUP($B220,'START LİSTE'!$B$6:$F$1253,5,0)),"",VLOOKUP($B220,'START LİSTE'!$B$6:$F$1253,5,0))</f>
      </c>
      <c r="G220" s="101"/>
      <c r="H220" s="131">
        <f t="shared" si="7"/>
      </c>
    </row>
    <row r="221" spans="1:8" ht="17.25" customHeight="1">
      <c r="A221" s="33">
        <f t="shared" si="6"/>
      </c>
      <c r="B221" s="100"/>
      <c r="C221" s="34">
        <f>IF(ISERROR(VLOOKUP(B221,'START LİSTE'!$B$6:$F$1253,2,0)),"",VLOOKUP(B221,'START LİSTE'!$B$6:$F$1253,2,0))</f>
      </c>
      <c r="D221" s="34">
        <f>IF(ISERROR(VLOOKUP(B221,'START LİSTE'!$B$6:$F$1253,3,0)),"",VLOOKUP(B221,'START LİSTE'!$B$6:$F$1253,3,0))</f>
      </c>
      <c r="E221" s="35">
        <f>IF(ISERROR(VLOOKUP(B221,'START LİSTE'!$B$6:$F$1253,4,0)),"",VLOOKUP(B221,'START LİSTE'!$B$6:$F$1253,4,0))</f>
      </c>
      <c r="F221" s="36">
        <f>IF(ISERROR(VLOOKUP($B221,'START LİSTE'!$B$6:$F$1253,5,0)),"",VLOOKUP($B221,'START LİSTE'!$B$6:$F$1253,5,0))</f>
      </c>
      <c r="G221" s="101"/>
      <c r="H221" s="131">
        <f t="shared" si="7"/>
      </c>
    </row>
    <row r="222" spans="1:8" ht="17.25" customHeight="1">
      <c r="A222" s="33">
        <f t="shared" si="6"/>
      </c>
      <c r="B222" s="100"/>
      <c r="C222" s="34">
        <f>IF(ISERROR(VLOOKUP(B222,'START LİSTE'!$B$6:$F$1253,2,0)),"",VLOOKUP(B222,'START LİSTE'!$B$6:$F$1253,2,0))</f>
      </c>
      <c r="D222" s="34">
        <f>IF(ISERROR(VLOOKUP(B222,'START LİSTE'!$B$6:$F$1253,3,0)),"",VLOOKUP(B222,'START LİSTE'!$B$6:$F$1253,3,0))</f>
      </c>
      <c r="E222" s="35">
        <f>IF(ISERROR(VLOOKUP(B222,'START LİSTE'!$B$6:$F$1253,4,0)),"",VLOOKUP(B222,'START LİSTE'!$B$6:$F$1253,4,0))</f>
      </c>
      <c r="F222" s="36">
        <f>IF(ISERROR(VLOOKUP($B222,'START LİSTE'!$B$6:$F$1253,5,0)),"",VLOOKUP($B222,'START LİSTE'!$B$6:$F$1253,5,0))</f>
      </c>
      <c r="G222" s="101"/>
      <c r="H222" s="131">
        <f t="shared" si="7"/>
      </c>
    </row>
    <row r="223" spans="1:8" ht="17.25" customHeight="1">
      <c r="A223" s="33">
        <f t="shared" si="6"/>
      </c>
      <c r="B223" s="100"/>
      <c r="C223" s="34">
        <f>IF(ISERROR(VLOOKUP(B223,'START LİSTE'!$B$6:$F$1253,2,0)),"",VLOOKUP(B223,'START LİSTE'!$B$6:$F$1253,2,0))</f>
      </c>
      <c r="D223" s="34">
        <f>IF(ISERROR(VLOOKUP(B223,'START LİSTE'!$B$6:$F$1253,3,0)),"",VLOOKUP(B223,'START LİSTE'!$B$6:$F$1253,3,0))</f>
      </c>
      <c r="E223" s="35">
        <f>IF(ISERROR(VLOOKUP(B223,'START LİSTE'!$B$6:$F$1253,4,0)),"",VLOOKUP(B223,'START LİSTE'!$B$6:$F$1253,4,0))</f>
      </c>
      <c r="F223" s="36">
        <f>IF(ISERROR(VLOOKUP($B223,'START LİSTE'!$B$6:$F$1253,5,0)),"",VLOOKUP($B223,'START LİSTE'!$B$6:$F$1253,5,0))</f>
      </c>
      <c r="G223" s="101"/>
      <c r="H223" s="131">
        <f t="shared" si="7"/>
      </c>
    </row>
    <row r="224" spans="1:8" ht="17.25" customHeight="1">
      <c r="A224" s="33">
        <f t="shared" si="6"/>
      </c>
      <c r="B224" s="100"/>
      <c r="C224" s="34">
        <f>IF(ISERROR(VLOOKUP(B224,'START LİSTE'!$B$6:$F$1253,2,0)),"",VLOOKUP(B224,'START LİSTE'!$B$6:$F$1253,2,0))</f>
      </c>
      <c r="D224" s="34">
        <f>IF(ISERROR(VLOOKUP(B224,'START LİSTE'!$B$6:$F$1253,3,0)),"",VLOOKUP(B224,'START LİSTE'!$B$6:$F$1253,3,0))</f>
      </c>
      <c r="E224" s="35">
        <f>IF(ISERROR(VLOOKUP(B224,'START LİSTE'!$B$6:$F$1253,4,0)),"",VLOOKUP(B224,'START LİSTE'!$B$6:$F$1253,4,0))</f>
      </c>
      <c r="F224" s="36">
        <f>IF(ISERROR(VLOOKUP($B224,'START LİSTE'!$B$6:$F$1253,5,0)),"",VLOOKUP($B224,'START LİSTE'!$B$6:$F$1253,5,0))</f>
      </c>
      <c r="G224" s="101"/>
      <c r="H224" s="131">
        <f t="shared" si="7"/>
      </c>
    </row>
    <row r="225" spans="1:8" ht="17.25" customHeight="1">
      <c r="A225" s="33">
        <f t="shared" si="6"/>
      </c>
      <c r="B225" s="100"/>
      <c r="C225" s="34">
        <f>IF(ISERROR(VLOOKUP(B225,'START LİSTE'!$B$6:$F$1253,2,0)),"",VLOOKUP(B225,'START LİSTE'!$B$6:$F$1253,2,0))</f>
      </c>
      <c r="D225" s="34">
        <f>IF(ISERROR(VLOOKUP(B225,'START LİSTE'!$B$6:$F$1253,3,0)),"",VLOOKUP(B225,'START LİSTE'!$B$6:$F$1253,3,0))</f>
      </c>
      <c r="E225" s="35">
        <f>IF(ISERROR(VLOOKUP(B225,'START LİSTE'!$B$6:$F$1253,4,0)),"",VLOOKUP(B225,'START LİSTE'!$B$6:$F$1253,4,0))</f>
      </c>
      <c r="F225" s="36">
        <f>IF(ISERROR(VLOOKUP($B225,'START LİSTE'!$B$6:$F$1253,5,0)),"",VLOOKUP($B225,'START LİSTE'!$B$6:$F$1253,5,0))</f>
      </c>
      <c r="G225" s="101"/>
      <c r="H225" s="131">
        <f t="shared" si="7"/>
      </c>
    </row>
    <row r="226" spans="1:8" ht="17.25" customHeight="1">
      <c r="A226" s="33">
        <f t="shared" si="6"/>
      </c>
      <c r="B226" s="100"/>
      <c r="C226" s="34">
        <f>IF(ISERROR(VLOOKUP(B226,'START LİSTE'!$B$6:$F$1253,2,0)),"",VLOOKUP(B226,'START LİSTE'!$B$6:$F$1253,2,0))</f>
      </c>
      <c r="D226" s="34">
        <f>IF(ISERROR(VLOOKUP(B226,'START LİSTE'!$B$6:$F$1253,3,0)),"",VLOOKUP(B226,'START LİSTE'!$B$6:$F$1253,3,0))</f>
      </c>
      <c r="E226" s="35">
        <f>IF(ISERROR(VLOOKUP(B226,'START LİSTE'!$B$6:$F$1253,4,0)),"",VLOOKUP(B226,'START LİSTE'!$B$6:$F$1253,4,0))</f>
      </c>
      <c r="F226" s="36">
        <f>IF(ISERROR(VLOOKUP($B226,'START LİSTE'!$B$6:$F$1253,5,0)),"",VLOOKUP($B226,'START LİSTE'!$B$6:$F$1253,5,0))</f>
      </c>
      <c r="G226" s="101"/>
      <c r="H226" s="131">
        <f t="shared" si="7"/>
      </c>
    </row>
    <row r="227" spans="1:8" ht="17.25" customHeight="1">
      <c r="A227" s="33">
        <f t="shared" si="6"/>
      </c>
      <c r="B227" s="100"/>
      <c r="C227" s="34">
        <f>IF(ISERROR(VLOOKUP(B227,'START LİSTE'!$B$6:$F$1253,2,0)),"",VLOOKUP(B227,'START LİSTE'!$B$6:$F$1253,2,0))</f>
      </c>
      <c r="D227" s="34">
        <f>IF(ISERROR(VLOOKUP(B227,'START LİSTE'!$B$6:$F$1253,3,0)),"",VLOOKUP(B227,'START LİSTE'!$B$6:$F$1253,3,0))</f>
      </c>
      <c r="E227" s="35">
        <f>IF(ISERROR(VLOOKUP(B227,'START LİSTE'!$B$6:$F$1253,4,0)),"",VLOOKUP(B227,'START LİSTE'!$B$6:$F$1253,4,0))</f>
      </c>
      <c r="F227" s="36">
        <f>IF(ISERROR(VLOOKUP($B227,'START LİSTE'!$B$6:$F$1253,5,0)),"",VLOOKUP($B227,'START LİSTE'!$B$6:$F$1253,5,0))</f>
      </c>
      <c r="G227" s="101"/>
      <c r="H227" s="131">
        <f t="shared" si="7"/>
      </c>
    </row>
    <row r="228" spans="1:8" ht="17.25" customHeight="1">
      <c r="A228" s="33">
        <f t="shared" si="6"/>
      </c>
      <c r="B228" s="100"/>
      <c r="C228" s="34">
        <f>IF(ISERROR(VLOOKUP(B228,'START LİSTE'!$B$6:$F$1253,2,0)),"",VLOOKUP(B228,'START LİSTE'!$B$6:$F$1253,2,0))</f>
      </c>
      <c r="D228" s="34">
        <f>IF(ISERROR(VLOOKUP(B228,'START LİSTE'!$B$6:$F$1253,3,0)),"",VLOOKUP(B228,'START LİSTE'!$B$6:$F$1253,3,0))</f>
      </c>
      <c r="E228" s="35">
        <f>IF(ISERROR(VLOOKUP(B228,'START LİSTE'!$B$6:$F$1253,4,0)),"",VLOOKUP(B228,'START LİSTE'!$B$6:$F$1253,4,0))</f>
      </c>
      <c r="F228" s="36">
        <f>IF(ISERROR(VLOOKUP($B228,'START LİSTE'!$B$6:$F$1253,5,0)),"",VLOOKUP($B228,'START LİSTE'!$B$6:$F$1253,5,0))</f>
      </c>
      <c r="G228" s="101"/>
      <c r="H228" s="131">
        <f t="shared" si="7"/>
      </c>
    </row>
    <row r="229" spans="1:8" ht="17.25" customHeight="1">
      <c r="A229" s="33">
        <f t="shared" si="6"/>
      </c>
      <c r="B229" s="100"/>
      <c r="C229" s="34">
        <f>IF(ISERROR(VLOOKUP(B229,'START LİSTE'!$B$6:$F$1253,2,0)),"",VLOOKUP(B229,'START LİSTE'!$B$6:$F$1253,2,0))</f>
      </c>
      <c r="D229" s="34">
        <f>IF(ISERROR(VLOOKUP(B229,'START LİSTE'!$B$6:$F$1253,3,0)),"",VLOOKUP(B229,'START LİSTE'!$B$6:$F$1253,3,0))</f>
      </c>
      <c r="E229" s="35">
        <f>IF(ISERROR(VLOOKUP(B229,'START LİSTE'!$B$6:$F$1253,4,0)),"",VLOOKUP(B229,'START LİSTE'!$B$6:$F$1253,4,0))</f>
      </c>
      <c r="F229" s="36">
        <f>IF(ISERROR(VLOOKUP($B229,'START LİSTE'!$B$6:$F$1253,5,0)),"",VLOOKUP($B229,'START LİSTE'!$B$6:$F$1253,5,0))</f>
      </c>
      <c r="G229" s="101"/>
      <c r="H229" s="131">
        <f t="shared" si="7"/>
      </c>
    </row>
    <row r="230" spans="1:8" ht="17.25" customHeight="1">
      <c r="A230" s="33">
        <f t="shared" si="6"/>
      </c>
      <c r="B230" s="100"/>
      <c r="C230" s="34">
        <f>IF(ISERROR(VLOOKUP(B230,'START LİSTE'!$B$6:$F$1253,2,0)),"",VLOOKUP(B230,'START LİSTE'!$B$6:$F$1253,2,0))</f>
      </c>
      <c r="D230" s="34">
        <f>IF(ISERROR(VLOOKUP(B230,'START LİSTE'!$B$6:$F$1253,3,0)),"",VLOOKUP(B230,'START LİSTE'!$B$6:$F$1253,3,0))</f>
      </c>
      <c r="E230" s="35">
        <f>IF(ISERROR(VLOOKUP(B230,'START LİSTE'!$B$6:$F$1253,4,0)),"",VLOOKUP(B230,'START LİSTE'!$B$6:$F$1253,4,0))</f>
      </c>
      <c r="F230" s="36">
        <f>IF(ISERROR(VLOOKUP($B230,'START LİSTE'!$B$6:$F$1253,5,0)),"",VLOOKUP($B230,'START LİSTE'!$B$6:$F$1253,5,0))</f>
      </c>
      <c r="G230" s="101"/>
      <c r="H230" s="131">
        <f t="shared" si="7"/>
      </c>
    </row>
    <row r="231" spans="1:8" ht="17.25" customHeight="1">
      <c r="A231" s="33">
        <f t="shared" si="6"/>
      </c>
      <c r="B231" s="100"/>
      <c r="C231" s="34">
        <f>IF(ISERROR(VLOOKUP(B231,'START LİSTE'!$B$6:$F$1253,2,0)),"",VLOOKUP(B231,'START LİSTE'!$B$6:$F$1253,2,0))</f>
      </c>
      <c r="D231" s="34">
        <f>IF(ISERROR(VLOOKUP(B231,'START LİSTE'!$B$6:$F$1253,3,0)),"",VLOOKUP(B231,'START LİSTE'!$B$6:$F$1253,3,0))</f>
      </c>
      <c r="E231" s="35">
        <f>IF(ISERROR(VLOOKUP(B231,'START LİSTE'!$B$6:$F$1253,4,0)),"",VLOOKUP(B231,'START LİSTE'!$B$6:$F$1253,4,0))</f>
      </c>
      <c r="F231" s="36">
        <f>IF(ISERROR(VLOOKUP($B231,'START LİSTE'!$B$6:$F$1253,5,0)),"",VLOOKUP($B231,'START LİSTE'!$B$6:$F$1253,5,0))</f>
      </c>
      <c r="G231" s="101"/>
      <c r="H231" s="131">
        <f t="shared" si="7"/>
      </c>
    </row>
    <row r="232" spans="1:8" ht="17.25" customHeight="1">
      <c r="A232" s="33">
        <f t="shared" si="6"/>
      </c>
      <c r="B232" s="100"/>
      <c r="C232" s="34">
        <f>IF(ISERROR(VLOOKUP(B232,'START LİSTE'!$B$6:$F$1253,2,0)),"",VLOOKUP(B232,'START LİSTE'!$B$6:$F$1253,2,0))</f>
      </c>
      <c r="D232" s="34">
        <f>IF(ISERROR(VLOOKUP(B232,'START LİSTE'!$B$6:$F$1253,3,0)),"",VLOOKUP(B232,'START LİSTE'!$B$6:$F$1253,3,0))</f>
      </c>
      <c r="E232" s="35">
        <f>IF(ISERROR(VLOOKUP(B232,'START LİSTE'!$B$6:$F$1253,4,0)),"",VLOOKUP(B232,'START LİSTE'!$B$6:$F$1253,4,0))</f>
      </c>
      <c r="F232" s="36">
        <f>IF(ISERROR(VLOOKUP($B232,'START LİSTE'!$B$6:$F$1253,5,0)),"",VLOOKUP($B232,'START LİSTE'!$B$6:$F$1253,5,0))</f>
      </c>
      <c r="G232" s="101"/>
      <c r="H232" s="131">
        <f t="shared" si="7"/>
      </c>
    </row>
    <row r="233" spans="1:8" ht="17.25" customHeight="1">
      <c r="A233" s="33">
        <f t="shared" si="6"/>
      </c>
      <c r="B233" s="100"/>
      <c r="C233" s="34">
        <f>IF(ISERROR(VLOOKUP(B233,'START LİSTE'!$B$6:$F$1253,2,0)),"",VLOOKUP(B233,'START LİSTE'!$B$6:$F$1253,2,0))</f>
      </c>
      <c r="D233" s="34">
        <f>IF(ISERROR(VLOOKUP(B233,'START LİSTE'!$B$6:$F$1253,3,0)),"",VLOOKUP(B233,'START LİSTE'!$B$6:$F$1253,3,0))</f>
      </c>
      <c r="E233" s="35">
        <f>IF(ISERROR(VLOOKUP(B233,'START LİSTE'!$B$6:$F$1253,4,0)),"",VLOOKUP(B233,'START LİSTE'!$B$6:$F$1253,4,0))</f>
      </c>
      <c r="F233" s="36">
        <f>IF(ISERROR(VLOOKUP($B233,'START LİSTE'!$B$6:$F$1253,5,0)),"",VLOOKUP($B233,'START LİSTE'!$B$6:$F$1253,5,0))</f>
      </c>
      <c r="G233" s="101"/>
      <c r="H233" s="131">
        <f t="shared" si="7"/>
      </c>
    </row>
    <row r="234" spans="1:8" ht="17.25" customHeight="1">
      <c r="A234" s="33">
        <f t="shared" si="6"/>
      </c>
      <c r="B234" s="100"/>
      <c r="C234" s="34">
        <f>IF(ISERROR(VLOOKUP(B234,'START LİSTE'!$B$6:$F$1253,2,0)),"",VLOOKUP(B234,'START LİSTE'!$B$6:$F$1253,2,0))</f>
      </c>
      <c r="D234" s="34">
        <f>IF(ISERROR(VLOOKUP(B234,'START LİSTE'!$B$6:$F$1253,3,0)),"",VLOOKUP(B234,'START LİSTE'!$B$6:$F$1253,3,0))</f>
      </c>
      <c r="E234" s="35">
        <f>IF(ISERROR(VLOOKUP(B234,'START LİSTE'!$B$6:$F$1253,4,0)),"",VLOOKUP(B234,'START LİSTE'!$B$6:$F$1253,4,0))</f>
      </c>
      <c r="F234" s="36">
        <f>IF(ISERROR(VLOOKUP($B234,'START LİSTE'!$B$6:$F$1253,5,0)),"",VLOOKUP($B234,'START LİSTE'!$B$6:$F$1253,5,0))</f>
      </c>
      <c r="G234" s="101"/>
      <c r="H234" s="131">
        <f t="shared" si="7"/>
      </c>
    </row>
    <row r="235" spans="1:8" ht="17.25" customHeight="1">
      <c r="A235" s="33">
        <f t="shared" si="6"/>
      </c>
      <c r="B235" s="100"/>
      <c r="C235" s="34">
        <f>IF(ISERROR(VLOOKUP(B235,'START LİSTE'!$B$6:$F$1253,2,0)),"",VLOOKUP(B235,'START LİSTE'!$B$6:$F$1253,2,0))</f>
      </c>
      <c r="D235" s="34">
        <f>IF(ISERROR(VLOOKUP(B235,'START LİSTE'!$B$6:$F$1253,3,0)),"",VLOOKUP(B235,'START LİSTE'!$B$6:$F$1253,3,0))</f>
      </c>
      <c r="E235" s="35">
        <f>IF(ISERROR(VLOOKUP(B235,'START LİSTE'!$B$6:$F$1253,4,0)),"",VLOOKUP(B235,'START LİSTE'!$B$6:$F$1253,4,0))</f>
      </c>
      <c r="F235" s="36">
        <f>IF(ISERROR(VLOOKUP($B235,'START LİSTE'!$B$6:$F$1253,5,0)),"",VLOOKUP($B235,'START LİSTE'!$B$6:$F$1253,5,0))</f>
      </c>
      <c r="G235" s="101"/>
      <c r="H235" s="131">
        <f t="shared" si="7"/>
      </c>
    </row>
    <row r="236" spans="1:8" ht="17.25" customHeight="1">
      <c r="A236" s="33">
        <f t="shared" si="6"/>
      </c>
      <c r="B236" s="100"/>
      <c r="C236" s="34">
        <f>IF(ISERROR(VLOOKUP(B236,'START LİSTE'!$B$6:$F$1253,2,0)),"",VLOOKUP(B236,'START LİSTE'!$B$6:$F$1253,2,0))</f>
      </c>
      <c r="D236" s="34">
        <f>IF(ISERROR(VLOOKUP(B236,'START LİSTE'!$B$6:$F$1253,3,0)),"",VLOOKUP(B236,'START LİSTE'!$B$6:$F$1253,3,0))</f>
      </c>
      <c r="E236" s="35">
        <f>IF(ISERROR(VLOOKUP(B236,'START LİSTE'!$B$6:$F$1253,4,0)),"",VLOOKUP(B236,'START LİSTE'!$B$6:$F$1253,4,0))</f>
      </c>
      <c r="F236" s="36">
        <f>IF(ISERROR(VLOOKUP($B236,'START LİSTE'!$B$6:$F$1253,5,0)),"",VLOOKUP($B236,'START LİSTE'!$B$6:$F$1253,5,0))</f>
      </c>
      <c r="G236" s="101"/>
      <c r="H236" s="131">
        <f t="shared" si="7"/>
      </c>
    </row>
    <row r="237" spans="1:8" ht="17.25" customHeight="1">
      <c r="A237" s="33">
        <f t="shared" si="6"/>
      </c>
      <c r="B237" s="100"/>
      <c r="C237" s="34">
        <f>IF(ISERROR(VLOOKUP(B237,'START LİSTE'!$B$6:$F$1253,2,0)),"",VLOOKUP(B237,'START LİSTE'!$B$6:$F$1253,2,0))</f>
      </c>
      <c r="D237" s="34">
        <f>IF(ISERROR(VLOOKUP(B237,'START LİSTE'!$B$6:$F$1253,3,0)),"",VLOOKUP(B237,'START LİSTE'!$B$6:$F$1253,3,0))</f>
      </c>
      <c r="E237" s="35">
        <f>IF(ISERROR(VLOOKUP(B237,'START LİSTE'!$B$6:$F$1253,4,0)),"",VLOOKUP(B237,'START LİSTE'!$B$6:$F$1253,4,0))</f>
      </c>
      <c r="F237" s="36">
        <f>IF(ISERROR(VLOOKUP($B237,'START LİSTE'!$B$6:$F$1253,5,0)),"",VLOOKUP($B237,'START LİSTE'!$B$6:$F$1253,5,0))</f>
      </c>
      <c r="G237" s="101"/>
      <c r="H237" s="131">
        <f t="shared" si="7"/>
      </c>
    </row>
    <row r="238" spans="1:8" ht="17.25" customHeight="1">
      <c r="A238" s="33">
        <f t="shared" si="6"/>
      </c>
      <c r="B238" s="100"/>
      <c r="C238" s="34">
        <f>IF(ISERROR(VLOOKUP(B238,'START LİSTE'!$B$6:$F$1253,2,0)),"",VLOOKUP(B238,'START LİSTE'!$B$6:$F$1253,2,0))</f>
      </c>
      <c r="D238" s="34">
        <f>IF(ISERROR(VLOOKUP(B238,'START LİSTE'!$B$6:$F$1253,3,0)),"",VLOOKUP(B238,'START LİSTE'!$B$6:$F$1253,3,0))</f>
      </c>
      <c r="E238" s="35">
        <f>IF(ISERROR(VLOOKUP(B238,'START LİSTE'!$B$6:$F$1253,4,0)),"",VLOOKUP(B238,'START LİSTE'!$B$6:$F$1253,4,0))</f>
      </c>
      <c r="F238" s="36">
        <f>IF(ISERROR(VLOOKUP($B238,'START LİSTE'!$B$6:$F$1253,5,0)),"",VLOOKUP($B238,'START LİSTE'!$B$6:$F$1253,5,0))</f>
      </c>
      <c r="G238" s="101"/>
      <c r="H238" s="131">
        <f t="shared" si="7"/>
      </c>
    </row>
    <row r="239" spans="1:8" ht="17.25" customHeight="1">
      <c r="A239" s="33">
        <f t="shared" si="6"/>
      </c>
      <c r="B239" s="100"/>
      <c r="C239" s="34">
        <f>IF(ISERROR(VLOOKUP(B239,'START LİSTE'!$B$6:$F$1253,2,0)),"",VLOOKUP(B239,'START LİSTE'!$B$6:$F$1253,2,0))</f>
      </c>
      <c r="D239" s="34">
        <f>IF(ISERROR(VLOOKUP(B239,'START LİSTE'!$B$6:$F$1253,3,0)),"",VLOOKUP(B239,'START LİSTE'!$B$6:$F$1253,3,0))</f>
      </c>
      <c r="E239" s="35">
        <f>IF(ISERROR(VLOOKUP(B239,'START LİSTE'!$B$6:$F$1253,4,0)),"",VLOOKUP(B239,'START LİSTE'!$B$6:$F$1253,4,0))</f>
      </c>
      <c r="F239" s="36">
        <f>IF(ISERROR(VLOOKUP($B239,'START LİSTE'!$B$6:$F$1253,5,0)),"",VLOOKUP($B239,'START LİSTE'!$B$6:$F$1253,5,0))</f>
      </c>
      <c r="G239" s="101"/>
      <c r="H239" s="131">
        <f t="shared" si="7"/>
      </c>
    </row>
    <row r="240" spans="1:8" ht="17.25" customHeight="1">
      <c r="A240" s="33">
        <f t="shared" si="6"/>
      </c>
      <c r="B240" s="100"/>
      <c r="C240" s="34">
        <f>IF(ISERROR(VLOOKUP(B240,'START LİSTE'!$B$6:$F$1253,2,0)),"",VLOOKUP(B240,'START LİSTE'!$B$6:$F$1253,2,0))</f>
      </c>
      <c r="D240" s="34">
        <f>IF(ISERROR(VLOOKUP(B240,'START LİSTE'!$B$6:$F$1253,3,0)),"",VLOOKUP(B240,'START LİSTE'!$B$6:$F$1253,3,0))</f>
      </c>
      <c r="E240" s="35">
        <f>IF(ISERROR(VLOOKUP(B240,'START LİSTE'!$B$6:$F$1253,4,0)),"",VLOOKUP(B240,'START LİSTE'!$B$6:$F$1253,4,0))</f>
      </c>
      <c r="F240" s="36">
        <f>IF(ISERROR(VLOOKUP($B240,'START LİSTE'!$B$6:$F$1253,5,0)),"",VLOOKUP($B240,'START LİSTE'!$B$6:$F$1253,5,0))</f>
      </c>
      <c r="G240" s="101"/>
      <c r="H240" s="131">
        <f t="shared" si="7"/>
      </c>
    </row>
    <row r="241" spans="1:8" ht="17.25" customHeight="1">
      <c r="A241" s="33">
        <f t="shared" si="6"/>
      </c>
      <c r="B241" s="100"/>
      <c r="C241" s="34">
        <f>IF(ISERROR(VLOOKUP(B241,'START LİSTE'!$B$6:$F$1253,2,0)),"",VLOOKUP(B241,'START LİSTE'!$B$6:$F$1253,2,0))</f>
      </c>
      <c r="D241" s="34">
        <f>IF(ISERROR(VLOOKUP(B241,'START LİSTE'!$B$6:$F$1253,3,0)),"",VLOOKUP(B241,'START LİSTE'!$B$6:$F$1253,3,0))</f>
      </c>
      <c r="E241" s="35">
        <f>IF(ISERROR(VLOOKUP(B241,'START LİSTE'!$B$6:$F$1253,4,0)),"",VLOOKUP(B241,'START LİSTE'!$B$6:$F$1253,4,0))</f>
      </c>
      <c r="F241" s="36">
        <f>IF(ISERROR(VLOOKUP($B241,'START LİSTE'!$B$6:$F$1253,5,0)),"",VLOOKUP($B241,'START LİSTE'!$B$6:$F$1253,5,0))</f>
      </c>
      <c r="G241" s="101"/>
      <c r="H241" s="131">
        <f t="shared" si="7"/>
      </c>
    </row>
    <row r="242" spans="1:8" ht="17.25" customHeight="1">
      <c r="A242" s="33">
        <f t="shared" si="6"/>
      </c>
      <c r="B242" s="100"/>
      <c r="C242" s="34">
        <f>IF(ISERROR(VLOOKUP(B242,'START LİSTE'!$B$6:$F$1253,2,0)),"",VLOOKUP(B242,'START LİSTE'!$B$6:$F$1253,2,0))</f>
      </c>
      <c r="D242" s="34">
        <f>IF(ISERROR(VLOOKUP(B242,'START LİSTE'!$B$6:$F$1253,3,0)),"",VLOOKUP(B242,'START LİSTE'!$B$6:$F$1253,3,0))</f>
      </c>
      <c r="E242" s="35">
        <f>IF(ISERROR(VLOOKUP(B242,'START LİSTE'!$B$6:$F$1253,4,0)),"",VLOOKUP(B242,'START LİSTE'!$B$6:$F$1253,4,0))</f>
      </c>
      <c r="F242" s="36">
        <f>IF(ISERROR(VLOOKUP($B242,'START LİSTE'!$B$6:$F$1253,5,0)),"",VLOOKUP($B242,'START LİSTE'!$B$6:$F$1253,5,0))</f>
      </c>
      <c r="G242" s="101"/>
      <c r="H242" s="131">
        <f t="shared" si="7"/>
      </c>
    </row>
    <row r="243" spans="1:8" ht="17.25" customHeight="1">
      <c r="A243" s="33">
        <f t="shared" si="6"/>
      </c>
      <c r="B243" s="100"/>
      <c r="C243" s="34">
        <f>IF(ISERROR(VLOOKUP(B243,'START LİSTE'!$B$6:$F$1253,2,0)),"",VLOOKUP(B243,'START LİSTE'!$B$6:$F$1253,2,0))</f>
      </c>
      <c r="D243" s="34">
        <f>IF(ISERROR(VLOOKUP(B243,'START LİSTE'!$B$6:$F$1253,3,0)),"",VLOOKUP(B243,'START LİSTE'!$B$6:$F$1253,3,0))</f>
      </c>
      <c r="E243" s="35">
        <f>IF(ISERROR(VLOOKUP(B243,'START LİSTE'!$B$6:$F$1253,4,0)),"",VLOOKUP(B243,'START LİSTE'!$B$6:$F$1253,4,0))</f>
      </c>
      <c r="F243" s="36">
        <f>IF(ISERROR(VLOOKUP($B243,'START LİSTE'!$B$6:$F$1253,5,0)),"",VLOOKUP($B243,'START LİSTE'!$B$6:$F$1253,5,0))</f>
      </c>
      <c r="G243" s="101"/>
      <c r="H243" s="131">
        <f t="shared" si="7"/>
      </c>
    </row>
    <row r="244" spans="1:8" ht="17.25" customHeight="1">
      <c r="A244" s="33">
        <f t="shared" si="6"/>
      </c>
      <c r="B244" s="100"/>
      <c r="C244" s="34">
        <f>IF(ISERROR(VLOOKUP(B244,'START LİSTE'!$B$6:$F$1253,2,0)),"",VLOOKUP(B244,'START LİSTE'!$B$6:$F$1253,2,0))</f>
      </c>
      <c r="D244" s="34">
        <f>IF(ISERROR(VLOOKUP(B244,'START LİSTE'!$B$6:$F$1253,3,0)),"",VLOOKUP(B244,'START LİSTE'!$B$6:$F$1253,3,0))</f>
      </c>
      <c r="E244" s="35">
        <f>IF(ISERROR(VLOOKUP(B244,'START LİSTE'!$B$6:$F$1253,4,0)),"",VLOOKUP(B244,'START LİSTE'!$B$6:$F$1253,4,0))</f>
      </c>
      <c r="F244" s="36">
        <f>IF(ISERROR(VLOOKUP($B244,'START LİSTE'!$B$6:$F$1253,5,0)),"",VLOOKUP($B244,'START LİSTE'!$B$6:$F$1253,5,0))</f>
      </c>
      <c r="G244" s="101"/>
      <c r="H244" s="131">
        <f t="shared" si="7"/>
      </c>
    </row>
    <row r="245" spans="1:8" ht="17.25" customHeight="1">
      <c r="A245" s="33">
        <f t="shared" si="6"/>
      </c>
      <c r="B245" s="100"/>
      <c r="C245" s="34">
        <f>IF(ISERROR(VLOOKUP(B245,'START LİSTE'!$B$6:$F$1253,2,0)),"",VLOOKUP(B245,'START LİSTE'!$B$6:$F$1253,2,0))</f>
      </c>
      <c r="D245" s="34">
        <f>IF(ISERROR(VLOOKUP(B245,'START LİSTE'!$B$6:$F$1253,3,0)),"",VLOOKUP(B245,'START LİSTE'!$B$6:$F$1253,3,0))</f>
      </c>
      <c r="E245" s="35">
        <f>IF(ISERROR(VLOOKUP(B245,'START LİSTE'!$B$6:$F$1253,4,0)),"",VLOOKUP(B245,'START LİSTE'!$B$6:$F$1253,4,0))</f>
      </c>
      <c r="F245" s="36">
        <f>IF(ISERROR(VLOOKUP($B245,'START LİSTE'!$B$6:$F$1253,5,0)),"",VLOOKUP($B245,'START LİSTE'!$B$6:$F$1253,5,0))</f>
      </c>
      <c r="G245" s="101"/>
      <c r="H245" s="131">
        <f t="shared" si="7"/>
      </c>
    </row>
    <row r="246" spans="1:8" ht="17.25" customHeight="1">
      <c r="A246" s="33">
        <f t="shared" si="6"/>
      </c>
      <c r="B246" s="100"/>
      <c r="C246" s="34">
        <f>IF(ISERROR(VLOOKUP(B246,'START LİSTE'!$B$6:$F$1253,2,0)),"",VLOOKUP(B246,'START LİSTE'!$B$6:$F$1253,2,0))</f>
      </c>
      <c r="D246" s="34">
        <f>IF(ISERROR(VLOOKUP(B246,'START LİSTE'!$B$6:$F$1253,3,0)),"",VLOOKUP(B246,'START LİSTE'!$B$6:$F$1253,3,0))</f>
      </c>
      <c r="E246" s="35">
        <f>IF(ISERROR(VLOOKUP(B246,'START LİSTE'!$B$6:$F$1253,4,0)),"",VLOOKUP(B246,'START LİSTE'!$B$6:$F$1253,4,0))</f>
      </c>
      <c r="F246" s="36">
        <f>IF(ISERROR(VLOOKUP($B246,'START LİSTE'!$B$6:$F$1253,5,0)),"",VLOOKUP($B246,'START LİSTE'!$B$6:$F$1253,5,0))</f>
      </c>
      <c r="G246" s="101"/>
      <c r="H246" s="131">
        <f t="shared" si="7"/>
      </c>
    </row>
    <row r="247" spans="1:8" ht="17.25" customHeight="1">
      <c r="A247" s="33">
        <f t="shared" si="6"/>
      </c>
      <c r="B247" s="100"/>
      <c r="C247" s="34">
        <f>IF(ISERROR(VLOOKUP(B247,'START LİSTE'!$B$6:$F$1253,2,0)),"",VLOOKUP(B247,'START LİSTE'!$B$6:$F$1253,2,0))</f>
      </c>
      <c r="D247" s="34">
        <f>IF(ISERROR(VLOOKUP(B247,'START LİSTE'!$B$6:$F$1253,3,0)),"",VLOOKUP(B247,'START LİSTE'!$B$6:$F$1253,3,0))</f>
      </c>
      <c r="E247" s="35">
        <f>IF(ISERROR(VLOOKUP(B247,'START LİSTE'!$B$6:$F$1253,4,0)),"",VLOOKUP(B247,'START LİSTE'!$B$6:$F$1253,4,0))</f>
      </c>
      <c r="F247" s="36">
        <f>IF(ISERROR(VLOOKUP($B247,'START LİSTE'!$B$6:$F$1253,5,0)),"",VLOOKUP($B247,'START LİSTE'!$B$6:$F$1253,5,0))</f>
      </c>
      <c r="G247" s="101"/>
      <c r="H247" s="131">
        <f t="shared" si="7"/>
      </c>
    </row>
    <row r="248" spans="1:8" ht="17.25" customHeight="1">
      <c r="A248" s="33">
        <f t="shared" si="6"/>
      </c>
      <c r="B248" s="100"/>
      <c r="C248" s="34">
        <f>IF(ISERROR(VLOOKUP(B248,'START LİSTE'!$B$6:$F$1253,2,0)),"",VLOOKUP(B248,'START LİSTE'!$B$6:$F$1253,2,0))</f>
      </c>
      <c r="D248" s="34">
        <f>IF(ISERROR(VLOOKUP(B248,'START LİSTE'!$B$6:$F$1253,3,0)),"",VLOOKUP(B248,'START LİSTE'!$B$6:$F$1253,3,0))</f>
      </c>
      <c r="E248" s="35">
        <f>IF(ISERROR(VLOOKUP(B248,'START LİSTE'!$B$6:$F$1253,4,0)),"",VLOOKUP(B248,'START LİSTE'!$B$6:$F$1253,4,0))</f>
      </c>
      <c r="F248" s="36">
        <f>IF(ISERROR(VLOOKUP($B248,'START LİSTE'!$B$6:$F$1253,5,0)),"",VLOOKUP($B248,'START LİSTE'!$B$6:$F$1253,5,0))</f>
      </c>
      <c r="G248" s="101"/>
      <c r="H248" s="131">
        <f t="shared" si="7"/>
      </c>
    </row>
    <row r="249" spans="1:8" ht="17.25" customHeight="1">
      <c r="A249" s="33">
        <f t="shared" si="6"/>
      </c>
      <c r="B249" s="100"/>
      <c r="C249" s="34">
        <f>IF(ISERROR(VLOOKUP(B249,'START LİSTE'!$B$6:$F$1253,2,0)),"",VLOOKUP(B249,'START LİSTE'!$B$6:$F$1253,2,0))</f>
      </c>
      <c r="D249" s="34">
        <f>IF(ISERROR(VLOOKUP(B249,'START LİSTE'!$B$6:$F$1253,3,0)),"",VLOOKUP(B249,'START LİSTE'!$B$6:$F$1253,3,0))</f>
      </c>
      <c r="E249" s="35">
        <f>IF(ISERROR(VLOOKUP(B249,'START LİSTE'!$B$6:$F$1253,4,0)),"",VLOOKUP(B249,'START LİSTE'!$B$6:$F$1253,4,0))</f>
      </c>
      <c r="F249" s="36">
        <f>IF(ISERROR(VLOOKUP($B249,'START LİSTE'!$B$6:$F$1253,5,0)),"",VLOOKUP($B249,'START LİSTE'!$B$6:$F$1253,5,0))</f>
      </c>
      <c r="G249" s="101"/>
      <c r="H249" s="131">
        <f t="shared" si="7"/>
      </c>
    </row>
    <row r="250" spans="1:8" ht="17.25" customHeight="1">
      <c r="A250" s="33">
        <f t="shared" si="6"/>
      </c>
      <c r="B250" s="100"/>
      <c r="C250" s="34">
        <f>IF(ISERROR(VLOOKUP(B250,'START LİSTE'!$B$6:$F$1253,2,0)),"",VLOOKUP(B250,'START LİSTE'!$B$6:$F$1253,2,0))</f>
      </c>
      <c r="D250" s="34">
        <f>IF(ISERROR(VLOOKUP(B250,'START LİSTE'!$B$6:$F$1253,3,0)),"",VLOOKUP(B250,'START LİSTE'!$B$6:$F$1253,3,0))</f>
      </c>
      <c r="E250" s="35">
        <f>IF(ISERROR(VLOOKUP(B250,'START LİSTE'!$B$6:$F$1253,4,0)),"",VLOOKUP(B250,'START LİSTE'!$B$6:$F$1253,4,0))</f>
      </c>
      <c r="F250" s="36">
        <f>IF(ISERROR(VLOOKUP($B250,'START LİSTE'!$B$6:$F$1253,5,0)),"",VLOOKUP($B250,'START LİSTE'!$B$6:$F$1253,5,0))</f>
      </c>
      <c r="G250" s="101"/>
      <c r="H250" s="131">
        <f t="shared" si="7"/>
      </c>
    </row>
    <row r="251" spans="1:8" ht="17.25" customHeight="1">
      <c r="A251" s="33">
        <f t="shared" si="6"/>
      </c>
      <c r="B251" s="100"/>
      <c r="C251" s="34">
        <f>IF(ISERROR(VLOOKUP(B251,'START LİSTE'!$B$6:$F$1253,2,0)),"",VLOOKUP(B251,'START LİSTE'!$B$6:$F$1253,2,0))</f>
      </c>
      <c r="D251" s="34">
        <f>IF(ISERROR(VLOOKUP(B251,'START LİSTE'!$B$6:$F$1253,3,0)),"",VLOOKUP(B251,'START LİSTE'!$B$6:$F$1253,3,0))</f>
      </c>
      <c r="E251" s="35">
        <f>IF(ISERROR(VLOOKUP(B251,'START LİSTE'!$B$6:$F$1253,4,0)),"",VLOOKUP(B251,'START LİSTE'!$B$6:$F$1253,4,0))</f>
      </c>
      <c r="F251" s="36">
        <f>IF(ISERROR(VLOOKUP($B251,'START LİSTE'!$B$6:$F$1253,5,0)),"",VLOOKUP($B251,'START LİSTE'!$B$6:$F$1253,5,0))</f>
      </c>
      <c r="G251" s="101"/>
      <c r="H251" s="131">
        <f t="shared" si="7"/>
      </c>
    </row>
    <row r="252" spans="1:8" ht="17.25" customHeight="1">
      <c r="A252" s="33">
        <f t="shared" si="6"/>
      </c>
      <c r="B252" s="100"/>
      <c r="C252" s="34">
        <f>IF(ISERROR(VLOOKUP(B252,'START LİSTE'!$B$6:$F$1253,2,0)),"",VLOOKUP(B252,'START LİSTE'!$B$6:$F$1253,2,0))</f>
      </c>
      <c r="D252" s="34">
        <f>IF(ISERROR(VLOOKUP(B252,'START LİSTE'!$B$6:$F$1253,3,0)),"",VLOOKUP(B252,'START LİSTE'!$B$6:$F$1253,3,0))</f>
      </c>
      <c r="E252" s="35">
        <f>IF(ISERROR(VLOOKUP(B252,'START LİSTE'!$B$6:$F$1253,4,0)),"",VLOOKUP(B252,'START LİSTE'!$B$6:$F$1253,4,0))</f>
      </c>
      <c r="F252" s="36">
        <f>IF(ISERROR(VLOOKUP($B252,'START LİSTE'!$B$6:$F$1253,5,0)),"",VLOOKUP($B252,'START LİSTE'!$B$6:$F$1253,5,0))</f>
      </c>
      <c r="G252" s="101"/>
      <c r="H252" s="131">
        <f t="shared" si="7"/>
      </c>
    </row>
    <row r="253" spans="1:8" ht="17.25" customHeight="1">
      <c r="A253" s="33">
        <f t="shared" si="6"/>
      </c>
      <c r="B253" s="100"/>
      <c r="C253" s="34">
        <f>IF(ISERROR(VLOOKUP(B253,'START LİSTE'!$B$6:$F$1253,2,0)),"",VLOOKUP(B253,'START LİSTE'!$B$6:$F$1253,2,0))</f>
      </c>
      <c r="D253" s="34">
        <f>IF(ISERROR(VLOOKUP(B253,'START LİSTE'!$B$6:$F$1253,3,0)),"",VLOOKUP(B253,'START LİSTE'!$B$6:$F$1253,3,0))</f>
      </c>
      <c r="E253" s="35">
        <f>IF(ISERROR(VLOOKUP(B253,'START LİSTE'!$B$6:$F$1253,4,0)),"",VLOOKUP(B253,'START LİSTE'!$B$6:$F$1253,4,0))</f>
      </c>
      <c r="F253" s="36">
        <f>IF(ISERROR(VLOOKUP($B253,'START LİSTE'!$B$6:$F$1253,5,0)),"",VLOOKUP($B253,'START LİSTE'!$B$6:$F$1253,5,0))</f>
      </c>
      <c r="G253" s="101"/>
      <c r="H253" s="131">
        <f t="shared" si="7"/>
      </c>
    </row>
    <row r="254" spans="1:8" ht="17.25" customHeight="1">
      <c r="A254" s="33">
        <f t="shared" si="6"/>
      </c>
      <c r="B254" s="100"/>
      <c r="C254" s="34">
        <f>IF(ISERROR(VLOOKUP(B254,'START LİSTE'!$B$6:$F$1253,2,0)),"",VLOOKUP(B254,'START LİSTE'!$B$6:$F$1253,2,0))</f>
      </c>
      <c r="D254" s="34">
        <f>IF(ISERROR(VLOOKUP(B254,'START LİSTE'!$B$6:$F$1253,3,0)),"",VLOOKUP(B254,'START LİSTE'!$B$6:$F$1253,3,0))</f>
      </c>
      <c r="E254" s="35">
        <f>IF(ISERROR(VLOOKUP(B254,'START LİSTE'!$B$6:$F$1253,4,0)),"",VLOOKUP(B254,'START LİSTE'!$B$6:$F$1253,4,0))</f>
      </c>
      <c r="F254" s="36">
        <f>IF(ISERROR(VLOOKUP($B254,'START LİSTE'!$B$6:$F$1253,5,0)),"",VLOOKUP($B254,'START LİSTE'!$B$6:$F$1253,5,0))</f>
      </c>
      <c r="G254" s="101"/>
      <c r="H254" s="131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290" operator="containsText" stopIfTrue="1" text="$E$7=&quot;&quot;F&quot;&quot;">
      <formula>NOT(ISERROR(SEARCH("$E$7=""F""",H6)))</formula>
    </cfRule>
    <cfRule type="containsText" priority="5" dxfId="290" operator="containsText" stopIfTrue="1" text="F=E7">
      <formula>NOT(ISERROR(SEARCH("F=E7",H6)))</formula>
    </cfRule>
  </conditionalFormatting>
  <conditionalFormatting sqref="B6:B254">
    <cfRule type="duplicateValues" priority="184" dxfId="290" stopIfTrue="1">
      <formula>AND(COUNTIF($B$6:$B$254,B6)&gt;1,NOT(ISBLANK(B6)))</formula>
    </cfRule>
  </conditionalFormatting>
  <conditionalFormatting sqref="B6:B254">
    <cfRule type="duplicateValues" priority="1" dxfId="290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7"/>
  <sheetViews>
    <sheetView view="pageBreakPreview" zoomScaleSheetLayoutView="100" zoomScalePageLayoutView="0" workbookViewId="0" topLeftCell="B1">
      <selection activeCell="D5" sqref="D5"/>
    </sheetView>
  </sheetViews>
  <sheetFormatPr defaultColWidth="9.00390625" defaultRowHeight="12.75"/>
  <cols>
    <col min="1" max="1" width="7.00390625" style="20" hidden="1" customWidth="1"/>
    <col min="2" max="2" width="6.375" style="26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2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6" customWidth="1"/>
    <col min="16" max="17" width="8.875" style="20" customWidth="1"/>
    <col min="18" max="57" width="9.125" style="20" customWidth="1"/>
    <col min="58" max="58" width="9.125" style="27" hidden="1" customWidth="1"/>
    <col min="59" max="16384" width="9.125" style="20" customWidth="1"/>
  </cols>
  <sheetData>
    <row r="1" spans="1:58" s="1" customFormat="1" ht="30" customHeight="1">
      <c r="A1" s="182" t="s">
        <v>56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BF1" s="2"/>
    </row>
    <row r="2" spans="1:58" s="1" customFormat="1" ht="18" customHeight="1">
      <c r="A2" s="183" t="s">
        <v>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BF2" s="2"/>
    </row>
    <row r="3" spans="1:58" s="1" customFormat="1" ht="14.25" customHeight="1">
      <c r="A3" s="184" t="s">
        <v>50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BF3" s="2"/>
    </row>
    <row r="4" spans="1:58" s="1" customFormat="1" ht="18" customHeight="1">
      <c r="A4" s="185" t="s">
        <v>24</v>
      </c>
      <c r="B4" s="185"/>
      <c r="C4" s="185"/>
      <c r="D4" s="180" t="s">
        <v>57</v>
      </c>
      <c r="E4" s="180"/>
      <c r="F4" s="181">
        <v>41938.458333333336</v>
      </c>
      <c r="G4" s="181"/>
      <c r="H4" s="181"/>
      <c r="I4" s="181"/>
      <c r="J4" s="181"/>
      <c r="K4" s="181"/>
      <c r="L4" s="181"/>
      <c r="M4" s="181"/>
      <c r="N4" s="181"/>
      <c r="O4" s="181"/>
      <c r="BF4" s="2"/>
    </row>
    <row r="5" spans="1:58" s="4" customFormat="1" ht="26.25" customHeight="1">
      <c r="A5" s="88" t="s">
        <v>5</v>
      </c>
      <c r="B5" s="88" t="s">
        <v>5</v>
      </c>
      <c r="C5" s="89" t="s">
        <v>17</v>
      </c>
      <c r="D5" s="90" t="s">
        <v>1</v>
      </c>
      <c r="E5" s="89" t="s">
        <v>3</v>
      </c>
      <c r="F5" s="89" t="s">
        <v>8</v>
      </c>
      <c r="G5" s="91" t="s">
        <v>7</v>
      </c>
      <c r="H5" s="89" t="s">
        <v>9</v>
      </c>
      <c r="I5" s="89" t="s">
        <v>15</v>
      </c>
      <c r="J5" s="92" t="s">
        <v>14</v>
      </c>
      <c r="K5" s="109" t="s">
        <v>19</v>
      </c>
      <c r="L5" s="109" t="s">
        <v>20</v>
      </c>
      <c r="M5" s="109" t="s">
        <v>21</v>
      </c>
      <c r="N5" s="110" t="s">
        <v>23</v>
      </c>
      <c r="O5" s="89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6">
        <v>49</v>
      </c>
      <c r="E6" s="8" t="s">
        <v>45</v>
      </c>
      <c r="F6" s="9" t="s">
        <v>28</v>
      </c>
      <c r="G6" s="103">
        <v>855</v>
      </c>
      <c r="H6" s="10">
        <v>5</v>
      </c>
      <c r="I6" s="10">
        <v>5</v>
      </c>
      <c r="J6" s="11">
        <v>2</v>
      </c>
      <c r="K6" s="96"/>
      <c r="L6" s="96"/>
      <c r="M6" s="96"/>
      <c r="N6" s="96"/>
      <c r="O6" s="12"/>
      <c r="P6" s="3"/>
      <c r="BF6" s="2">
        <v>1000</v>
      </c>
    </row>
    <row r="7" spans="2:58" s="1" customFormat="1" ht="15" customHeight="1">
      <c r="B7" s="13"/>
      <c r="C7" s="14"/>
      <c r="D7" s="107">
        <v>50</v>
      </c>
      <c r="E7" s="15" t="s">
        <v>29</v>
      </c>
      <c r="F7" s="16" t="s">
        <v>28</v>
      </c>
      <c r="G7" s="104">
        <v>845</v>
      </c>
      <c r="H7" s="17">
        <v>2</v>
      </c>
      <c r="I7" s="17">
        <v>2</v>
      </c>
      <c r="J7" s="18">
        <v>4</v>
      </c>
      <c r="K7" s="97"/>
      <c r="L7" s="97"/>
      <c r="M7" s="97"/>
      <c r="N7" s="97"/>
      <c r="O7" s="19"/>
      <c r="P7" s="3"/>
      <c r="BF7" s="2">
        <v>1001</v>
      </c>
    </row>
    <row r="8" spans="1:58" s="1" customFormat="1" ht="15" customHeight="1">
      <c r="A8" s="99">
        <v>1</v>
      </c>
      <c r="B8" s="99">
        <v>1</v>
      </c>
      <c r="C8" s="14" t="s">
        <v>27</v>
      </c>
      <c r="D8" s="107">
        <v>51</v>
      </c>
      <c r="E8" s="15" t="s">
        <v>30</v>
      </c>
      <c r="F8" s="16" t="s">
        <v>28</v>
      </c>
      <c r="G8" s="104">
        <v>858</v>
      </c>
      <c r="H8" s="17">
        <v>6</v>
      </c>
      <c r="I8" s="17">
        <v>6</v>
      </c>
      <c r="J8" s="18">
        <v>5</v>
      </c>
      <c r="K8" s="97">
        <v>9</v>
      </c>
      <c r="L8" s="151">
        <v>11.0005</v>
      </c>
      <c r="M8" s="97"/>
      <c r="N8" s="108">
        <v>11.0005</v>
      </c>
      <c r="O8" s="108">
        <v>20.000500000000002</v>
      </c>
      <c r="P8" s="3"/>
      <c r="BF8" s="2">
        <v>1002</v>
      </c>
    </row>
    <row r="9" spans="2:58" s="1" customFormat="1" ht="15" customHeight="1">
      <c r="B9" s="13"/>
      <c r="C9" s="14"/>
      <c r="D9" s="107">
        <v>52</v>
      </c>
      <c r="E9" s="15" t="s">
        <v>31</v>
      </c>
      <c r="F9" s="16" t="s">
        <v>28</v>
      </c>
      <c r="G9" s="104">
        <v>849</v>
      </c>
      <c r="H9" s="17">
        <v>4</v>
      </c>
      <c r="I9" s="17">
        <v>4</v>
      </c>
      <c r="J9" s="18">
        <v>6</v>
      </c>
      <c r="K9" s="97"/>
      <c r="L9" s="97"/>
      <c r="M9" s="97"/>
      <c r="N9" s="97"/>
      <c r="O9" s="19"/>
      <c r="P9" s="3"/>
      <c r="BF9" s="2">
        <v>1003</v>
      </c>
    </row>
    <row r="10" spans="2:58" ht="15" customHeight="1">
      <c r="B10" s="6"/>
      <c r="C10" s="7"/>
      <c r="D10" s="106">
        <v>53</v>
      </c>
      <c r="E10" s="8" t="s">
        <v>32</v>
      </c>
      <c r="F10" s="9" t="s">
        <v>28</v>
      </c>
      <c r="G10" s="103">
        <v>944</v>
      </c>
      <c r="H10" s="10">
        <v>13</v>
      </c>
      <c r="I10" s="10">
        <v>13</v>
      </c>
      <c r="J10" s="11">
        <v>9</v>
      </c>
      <c r="K10" s="96"/>
      <c r="L10" s="96"/>
      <c r="M10" s="96"/>
      <c r="N10" s="96"/>
      <c r="O10" s="12"/>
      <c r="BF10" s="2">
        <v>1006</v>
      </c>
    </row>
    <row r="11" spans="2:58" ht="15" customHeight="1">
      <c r="B11" s="13"/>
      <c r="C11" s="14"/>
      <c r="D11" s="107">
        <v>54</v>
      </c>
      <c r="E11" s="15" t="s">
        <v>34</v>
      </c>
      <c r="F11" s="16" t="s">
        <v>28</v>
      </c>
      <c r="G11" s="104">
        <v>939</v>
      </c>
      <c r="H11" s="17">
        <v>12</v>
      </c>
      <c r="I11" s="17">
        <v>12</v>
      </c>
      <c r="J11" s="18">
        <v>12</v>
      </c>
      <c r="K11" s="97"/>
      <c r="L11" s="97"/>
      <c r="M11" s="97"/>
      <c r="N11" s="97"/>
      <c r="O11" s="19"/>
      <c r="BF11" s="2">
        <v>1007</v>
      </c>
    </row>
    <row r="12" spans="1:58" ht="15" customHeight="1">
      <c r="A12" s="99">
        <v>4</v>
      </c>
      <c r="B12" s="99">
        <v>4</v>
      </c>
      <c r="C12" s="14" t="s">
        <v>33</v>
      </c>
      <c r="D12" s="107">
        <v>55</v>
      </c>
      <c r="E12" s="15" t="s">
        <v>46</v>
      </c>
      <c r="F12" s="16" t="s">
        <v>28</v>
      </c>
      <c r="G12" s="104" t="s">
        <v>55</v>
      </c>
      <c r="H12" s="17">
        <v>19</v>
      </c>
      <c r="I12" s="17">
        <v>19</v>
      </c>
      <c r="J12" s="18">
        <v>13</v>
      </c>
      <c r="K12" s="97">
        <v>32</v>
      </c>
      <c r="L12" s="97">
        <v>34.0013</v>
      </c>
      <c r="M12" s="97"/>
      <c r="N12" s="108">
        <v>34.0013</v>
      </c>
      <c r="O12" s="108">
        <v>66.0013</v>
      </c>
      <c r="BF12" s="2">
        <v>1008</v>
      </c>
    </row>
    <row r="13" spans="2:58" ht="15" customHeight="1">
      <c r="B13" s="13"/>
      <c r="C13" s="14"/>
      <c r="D13" s="107">
        <v>56</v>
      </c>
      <c r="E13" s="15" t="s">
        <v>47</v>
      </c>
      <c r="F13" s="16" t="s">
        <v>28</v>
      </c>
      <c r="G13" s="104">
        <v>928</v>
      </c>
      <c r="H13" s="17">
        <v>9</v>
      </c>
      <c r="I13" s="17">
        <v>9</v>
      </c>
      <c r="J13" s="18">
        <v>19</v>
      </c>
      <c r="K13" s="97"/>
      <c r="L13" s="97"/>
      <c r="M13" s="97"/>
      <c r="N13" s="97"/>
      <c r="O13" s="19"/>
      <c r="BF13" s="2">
        <v>1009</v>
      </c>
    </row>
    <row r="14" spans="2:58" ht="15" customHeight="1">
      <c r="B14" s="6"/>
      <c r="C14" s="7"/>
      <c r="D14" s="106">
        <v>57</v>
      </c>
      <c r="E14" s="8" t="s">
        <v>53</v>
      </c>
      <c r="F14" s="9" t="s">
        <v>28</v>
      </c>
      <c r="G14" s="103">
        <v>931</v>
      </c>
      <c r="H14" s="10">
        <v>10</v>
      </c>
      <c r="I14" s="10">
        <v>10</v>
      </c>
      <c r="J14" s="11">
        <v>10</v>
      </c>
      <c r="K14" s="96"/>
      <c r="L14" s="96"/>
      <c r="M14" s="96"/>
      <c r="N14" s="96"/>
      <c r="O14" s="12"/>
      <c r="BF14" s="2">
        <v>1012</v>
      </c>
    </row>
    <row r="15" spans="2:58" ht="15" customHeight="1">
      <c r="B15" s="13"/>
      <c r="C15" s="14"/>
      <c r="D15" s="107">
        <v>58</v>
      </c>
      <c r="E15" s="15" t="s">
        <v>36</v>
      </c>
      <c r="F15" s="16" t="s">
        <v>28</v>
      </c>
      <c r="G15" s="104">
        <v>1116</v>
      </c>
      <c r="H15" s="17">
        <v>16</v>
      </c>
      <c r="I15" s="17">
        <v>16</v>
      </c>
      <c r="J15" s="18">
        <v>16</v>
      </c>
      <c r="K15" s="97"/>
      <c r="L15" s="97"/>
      <c r="M15" s="97"/>
      <c r="N15" s="97"/>
      <c r="O15" s="19"/>
      <c r="BF15" s="2">
        <v>1013</v>
      </c>
    </row>
    <row r="16" spans="1:58" ht="15" customHeight="1">
      <c r="A16" s="99">
        <v>5</v>
      </c>
      <c r="B16" s="99">
        <v>5</v>
      </c>
      <c r="C16" s="14" t="s">
        <v>35</v>
      </c>
      <c r="D16" s="107">
        <v>59</v>
      </c>
      <c r="E16" s="15" t="s">
        <v>37</v>
      </c>
      <c r="F16" s="16" t="s">
        <v>28</v>
      </c>
      <c r="G16" s="104">
        <v>1126</v>
      </c>
      <c r="H16" s="17">
        <v>17</v>
      </c>
      <c r="I16" s="17">
        <v>17</v>
      </c>
      <c r="J16" s="18">
        <v>17</v>
      </c>
      <c r="K16" s="97">
        <v>51</v>
      </c>
      <c r="L16" s="97">
        <v>43.0017</v>
      </c>
      <c r="M16" s="97"/>
      <c r="N16" s="108">
        <v>43.0017</v>
      </c>
      <c r="O16" s="108">
        <v>94.0017</v>
      </c>
      <c r="BF16" s="2">
        <v>1014</v>
      </c>
    </row>
    <row r="17" spans="2:58" ht="15" customHeight="1">
      <c r="B17" s="13"/>
      <c r="C17" s="14"/>
      <c r="D17" s="107">
        <v>60</v>
      </c>
      <c r="E17" s="15" t="s">
        <v>38</v>
      </c>
      <c r="F17" s="16" t="s">
        <v>28</v>
      </c>
      <c r="G17" s="104" t="s">
        <v>55</v>
      </c>
      <c r="H17" s="17">
        <v>20</v>
      </c>
      <c r="I17" s="17">
        <v>20</v>
      </c>
      <c r="J17" s="18">
        <v>20</v>
      </c>
      <c r="K17" s="97"/>
      <c r="L17" s="97"/>
      <c r="M17" s="97"/>
      <c r="N17" s="97"/>
      <c r="O17" s="19"/>
      <c r="BF17" s="2">
        <v>1015</v>
      </c>
    </row>
    <row r="18" spans="2:58" ht="15" customHeight="1">
      <c r="B18" s="6"/>
      <c r="C18" s="7"/>
      <c r="D18" s="106">
        <v>61</v>
      </c>
      <c r="E18" s="8" t="s">
        <v>54</v>
      </c>
      <c r="F18" s="9" t="s">
        <v>28</v>
      </c>
      <c r="G18" s="103">
        <v>843</v>
      </c>
      <c r="H18" s="9">
        <v>1</v>
      </c>
      <c r="I18" s="9">
        <v>1</v>
      </c>
      <c r="J18" s="11">
        <v>1</v>
      </c>
      <c r="K18" s="96"/>
      <c r="L18" s="96"/>
      <c r="M18" s="96"/>
      <c r="N18" s="96"/>
      <c r="O18" s="12"/>
      <c r="BF18" s="2">
        <v>1018</v>
      </c>
    </row>
    <row r="19" spans="2:58" ht="15" customHeight="1">
      <c r="B19" s="13"/>
      <c r="C19" s="14"/>
      <c r="D19" s="107">
        <v>62</v>
      </c>
      <c r="E19" s="15" t="s">
        <v>40</v>
      </c>
      <c r="F19" s="16" t="s">
        <v>28</v>
      </c>
      <c r="G19" s="104">
        <v>846</v>
      </c>
      <c r="H19" s="16">
        <v>3</v>
      </c>
      <c r="I19" s="16">
        <v>3</v>
      </c>
      <c r="J19" s="18">
        <v>3</v>
      </c>
      <c r="K19" s="97"/>
      <c r="L19" s="97"/>
      <c r="M19" s="97"/>
      <c r="N19" s="97"/>
      <c r="O19" s="19"/>
      <c r="BF19" s="2">
        <v>1019</v>
      </c>
    </row>
    <row r="20" spans="1:58" ht="15" customHeight="1">
      <c r="A20" s="99">
        <v>2</v>
      </c>
      <c r="B20" s="99">
        <v>2</v>
      </c>
      <c r="C20" s="14" t="s">
        <v>39</v>
      </c>
      <c r="D20" s="107">
        <v>63</v>
      </c>
      <c r="E20" s="15" t="s">
        <v>48</v>
      </c>
      <c r="F20" s="16" t="s">
        <v>28</v>
      </c>
      <c r="G20" s="104">
        <v>1111</v>
      </c>
      <c r="H20" s="16">
        <v>15</v>
      </c>
      <c r="I20" s="16">
        <v>15</v>
      </c>
      <c r="J20" s="18">
        <v>7</v>
      </c>
      <c r="K20" s="97">
        <v>13</v>
      </c>
      <c r="L20" s="97">
        <v>11.0007</v>
      </c>
      <c r="M20" s="97"/>
      <c r="N20" s="108">
        <v>11.0007</v>
      </c>
      <c r="O20" s="108">
        <v>24.000700000000002</v>
      </c>
      <c r="BF20" s="2">
        <v>1020</v>
      </c>
    </row>
    <row r="21" spans="2:58" ht="15" customHeight="1">
      <c r="B21" s="13"/>
      <c r="C21" s="14"/>
      <c r="D21" s="107">
        <v>64</v>
      </c>
      <c r="E21" s="15" t="s">
        <v>49</v>
      </c>
      <c r="F21" s="16" t="s">
        <v>28</v>
      </c>
      <c r="G21" s="104">
        <v>922</v>
      </c>
      <c r="H21" s="16">
        <v>7</v>
      </c>
      <c r="I21" s="16">
        <v>7</v>
      </c>
      <c r="J21" s="18">
        <v>15</v>
      </c>
      <c r="K21" s="97"/>
      <c r="L21" s="97"/>
      <c r="M21" s="97"/>
      <c r="N21" s="97"/>
      <c r="O21" s="19"/>
      <c r="BF21" s="2">
        <v>1021</v>
      </c>
    </row>
    <row r="22" spans="2:58" ht="15" customHeight="1">
      <c r="B22" s="6"/>
      <c r="C22" s="7"/>
      <c r="D22" s="106">
        <v>65</v>
      </c>
      <c r="E22" s="8" t="s">
        <v>41</v>
      </c>
      <c r="F22" s="9" t="s">
        <v>28</v>
      </c>
      <c r="G22" s="103">
        <v>924</v>
      </c>
      <c r="H22" s="9">
        <v>8</v>
      </c>
      <c r="I22" s="9">
        <v>8</v>
      </c>
      <c r="J22" s="11">
        <v>8</v>
      </c>
      <c r="K22" s="96"/>
      <c r="L22" s="96"/>
      <c r="M22" s="96"/>
      <c r="N22" s="96"/>
      <c r="O22" s="12"/>
      <c r="BF22" s="2">
        <v>1024</v>
      </c>
    </row>
    <row r="23" spans="2:58" ht="15" customHeight="1">
      <c r="B23" s="13"/>
      <c r="C23" s="14"/>
      <c r="D23" s="107">
        <v>66</v>
      </c>
      <c r="E23" s="15" t="s">
        <v>43</v>
      </c>
      <c r="F23" s="16" t="s">
        <v>28</v>
      </c>
      <c r="G23" s="104">
        <v>935</v>
      </c>
      <c r="H23" s="16">
        <v>11</v>
      </c>
      <c r="I23" s="16">
        <v>11</v>
      </c>
      <c r="J23" s="18">
        <v>11</v>
      </c>
      <c r="K23" s="97"/>
      <c r="L23" s="97"/>
      <c r="M23" s="97"/>
      <c r="N23" s="97"/>
      <c r="O23" s="19"/>
      <c r="BF23" s="2">
        <v>1025</v>
      </c>
    </row>
    <row r="24" spans="1:58" ht="15" customHeight="1">
      <c r="A24" s="99">
        <v>3</v>
      </c>
      <c r="B24" s="99">
        <v>3</v>
      </c>
      <c r="C24" s="14" t="s">
        <v>42</v>
      </c>
      <c r="D24" s="107">
        <v>67</v>
      </c>
      <c r="E24" s="15" t="s">
        <v>44</v>
      </c>
      <c r="F24" s="16" t="s">
        <v>28</v>
      </c>
      <c r="G24" s="104">
        <v>1055</v>
      </c>
      <c r="H24" s="16">
        <v>14</v>
      </c>
      <c r="I24" s="16">
        <v>14</v>
      </c>
      <c r="J24" s="18">
        <v>14</v>
      </c>
      <c r="K24" s="97">
        <v>31</v>
      </c>
      <c r="L24" s="97">
        <v>33.0014</v>
      </c>
      <c r="M24" s="97"/>
      <c r="N24" s="108">
        <v>33.0014</v>
      </c>
      <c r="O24" s="108">
        <v>64.00139999999999</v>
      </c>
      <c r="BF24" s="2">
        <v>1026</v>
      </c>
    </row>
    <row r="25" spans="2:58" ht="15" customHeight="1">
      <c r="B25" s="13"/>
      <c r="C25" s="14"/>
      <c r="D25" s="107">
        <v>68</v>
      </c>
      <c r="E25" s="15" t="s">
        <v>52</v>
      </c>
      <c r="F25" s="16" t="s">
        <v>28</v>
      </c>
      <c r="G25" s="104">
        <v>1130</v>
      </c>
      <c r="H25" s="16">
        <v>18</v>
      </c>
      <c r="I25" s="16">
        <v>18</v>
      </c>
      <c r="J25" s="18">
        <v>18</v>
      </c>
      <c r="K25" s="97"/>
      <c r="L25" s="97"/>
      <c r="M25" s="97"/>
      <c r="N25" s="97"/>
      <c r="O25" s="19"/>
      <c r="BF25" s="2">
        <v>1027</v>
      </c>
    </row>
    <row r="26" ht="12.75">
      <c r="BF26" s="2"/>
    </row>
    <row r="27" ht="12.75">
      <c r="BF27" s="2"/>
    </row>
    <row r="28" ht="12.75">
      <c r="BF28" s="2"/>
    </row>
    <row r="29" ht="12.75">
      <c r="BF29" s="2"/>
    </row>
    <row r="30" ht="12.75">
      <c r="BF30" s="2"/>
    </row>
    <row r="31" ht="12.75">
      <c r="BF31" s="2"/>
    </row>
    <row r="32" ht="12.75">
      <c r="BF32" s="2"/>
    </row>
    <row r="33" ht="12.75">
      <c r="BF33" s="2"/>
    </row>
    <row r="34" ht="12.75">
      <c r="BF34" s="2"/>
    </row>
    <row r="35" ht="12.75">
      <c r="BF35" s="2"/>
    </row>
    <row r="36" ht="12.75">
      <c r="BF36" s="2"/>
    </row>
    <row r="37" ht="12.75">
      <c r="BF37" s="2"/>
    </row>
  </sheetData>
  <sheetProtection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290" stopIfTrue="1">
      <formula>AND(COUNTIF($C$5:$C$5,C5)&gt;1,NOT(ISBLANK(C5)))</formula>
    </cfRule>
  </conditionalFormatting>
  <conditionalFormatting sqref="B6:B7 B9:B11 B13:B15 B17:B19 B21:B23 B25">
    <cfRule type="cellIs" priority="524" dxfId="291" operator="greaterThan">
      <formula>1000</formula>
    </cfRule>
  </conditionalFormatting>
  <conditionalFormatting sqref="N8">
    <cfRule type="duplicateValues" priority="517" dxfId="0" stopIfTrue="1">
      <formula>AND(COUNTIF($N$8:$N$8,N8)&gt;1,NOT(ISBLANK(N8)))</formula>
    </cfRule>
  </conditionalFormatting>
  <conditionalFormatting sqref="N8">
    <cfRule type="duplicateValues" priority="515" dxfId="290">
      <formula>AND(COUNTIF($N$8:$N$8,N8)&gt;1,NOT(ISBLANK(N8)))</formula>
    </cfRule>
    <cfRule type="duplicateValues" priority="516" dxfId="0" stopIfTrue="1">
      <formula>AND(COUNTIF($N$8:$N$8,N8)&gt;1,NOT(ISBLANK(N8)))</formula>
    </cfRule>
  </conditionalFormatting>
  <conditionalFormatting sqref="N8">
    <cfRule type="duplicateValues" priority="514" dxfId="0" stopIfTrue="1">
      <formula>AND(COUNTIF($N$8:$N$8,N8)&gt;1,NOT(ISBLANK(N8)))</formula>
    </cfRule>
  </conditionalFormatting>
  <conditionalFormatting sqref="N8">
    <cfRule type="duplicateValues" priority="513" dxfId="0" stopIfTrue="1">
      <formula>AND(COUNTIF($N$8:$N$8,N8)&gt;1,NOT(ISBLANK(N8)))</formula>
    </cfRule>
  </conditionalFormatting>
  <conditionalFormatting sqref="N8">
    <cfRule type="duplicateValues" priority="512" dxfId="0" stopIfTrue="1">
      <formula>AND(COUNTIF($N$8:$N$8,N8)&gt;1,NOT(ISBLANK(N8)))</formula>
    </cfRule>
  </conditionalFormatting>
  <conditionalFormatting sqref="N8">
    <cfRule type="duplicateValues" priority="511" dxfId="0" stopIfTrue="1">
      <formula>AND(COUNTIF($N$8:$N$8,N8)&gt;1,NOT(ISBLANK(N8)))</formula>
    </cfRule>
  </conditionalFormatting>
  <conditionalFormatting sqref="N8">
    <cfRule type="duplicateValues" priority="510" dxfId="0" stopIfTrue="1">
      <formula>AND(COUNTIF($N$8:$N$8,N8)&gt;1,NOT(ISBLANK(N8)))</formula>
    </cfRule>
  </conditionalFormatting>
  <conditionalFormatting sqref="N8">
    <cfRule type="duplicateValues" priority="509" dxfId="0" stopIfTrue="1">
      <formula>AND(COUNTIF($N$8:$N$8,N8)&gt;1,NOT(ISBLANK(N8)))</formula>
    </cfRule>
  </conditionalFormatting>
  <conditionalFormatting sqref="N8">
    <cfRule type="duplicateValues" priority="508" dxfId="290" stopIfTrue="1">
      <formula>AND(COUNTIF($N$8:$N$8,N8)&gt;1,NOT(ISBLANK(N8)))</formula>
    </cfRule>
  </conditionalFormatting>
  <conditionalFormatting sqref="N8">
    <cfRule type="duplicateValues" priority="506" dxfId="290">
      <formula>AND(COUNTIF($N$8:$N$8,N8)&gt;1,NOT(ISBLANK(N8)))</formula>
    </cfRule>
    <cfRule type="duplicateValues" priority="507" dxfId="0" stopIfTrue="1">
      <formula>AND(COUNTIF($N$8:$N$8,N8)&gt;1,NOT(ISBLANK(N8)))</formula>
    </cfRule>
  </conditionalFormatting>
  <conditionalFormatting sqref="N8">
    <cfRule type="duplicateValues" priority="505" dxfId="0" stopIfTrue="1">
      <formula>AND(COUNTIF($N$8:$N$8,N8)&gt;1,NOT(ISBLANK(N8)))</formula>
    </cfRule>
  </conditionalFormatting>
  <conditionalFormatting sqref="N8">
    <cfRule type="duplicateValues" priority="504" dxfId="0" stopIfTrue="1">
      <formula>AND(COUNTIF($N$8:$N$8,N8)&gt;1,NOT(ISBLANK(N8)))</formula>
    </cfRule>
  </conditionalFormatting>
  <conditionalFormatting sqref="N8">
    <cfRule type="duplicateValues" priority="503" dxfId="0" stopIfTrue="1">
      <formula>AND(COUNTIF($N$8:$N$8,N8)&gt;1,NOT(ISBLANK(N8)))</formula>
    </cfRule>
  </conditionalFormatting>
  <conditionalFormatting sqref="N8">
    <cfRule type="duplicateValues" priority="502" dxfId="0" stopIfTrue="1">
      <formula>AND(COUNTIF($N$8:$N$8,N8)&gt;1,NOT(ISBLANK(N8)))</formula>
    </cfRule>
  </conditionalFormatting>
  <conditionalFormatting sqref="N8">
    <cfRule type="duplicateValues" priority="501" dxfId="0" stopIfTrue="1">
      <formula>AND(COUNTIF($N$8:$N$8,N8)&gt;1,NOT(ISBLANK(N8)))</formula>
    </cfRule>
  </conditionalFormatting>
  <conditionalFormatting sqref="N8">
    <cfRule type="duplicateValues" priority="500" dxfId="0" stopIfTrue="1">
      <formula>AND(COUNTIF($N$8:$N$8,N8)&gt;1,NOT(ISBLANK(N8)))</formula>
    </cfRule>
  </conditionalFormatting>
  <conditionalFormatting sqref="N8">
    <cfRule type="duplicateValues" priority="499" dxfId="290" stopIfTrue="1">
      <formula>AND(COUNTIF($N$8:$N$8,N8)&gt;1,NOT(ISBLANK(N8)))</formula>
    </cfRule>
  </conditionalFormatting>
  <conditionalFormatting sqref="N12">
    <cfRule type="duplicateValues" priority="498" dxfId="0" stopIfTrue="1">
      <formula>AND(COUNTIF($N$12:$N$12,N12)&gt;1,NOT(ISBLANK(N12)))</formula>
    </cfRule>
  </conditionalFormatting>
  <conditionalFormatting sqref="N12">
    <cfRule type="duplicateValues" priority="496" dxfId="290">
      <formula>AND(COUNTIF($N$12:$N$12,N12)&gt;1,NOT(ISBLANK(N12)))</formula>
    </cfRule>
    <cfRule type="duplicateValues" priority="497" dxfId="0" stopIfTrue="1">
      <formula>AND(COUNTIF($N$12:$N$12,N12)&gt;1,NOT(ISBLANK(N12)))</formula>
    </cfRule>
  </conditionalFormatting>
  <conditionalFormatting sqref="N12">
    <cfRule type="duplicateValues" priority="495" dxfId="0" stopIfTrue="1">
      <formula>AND(COUNTIF($N$12:$N$12,N12)&gt;1,NOT(ISBLANK(N12)))</formula>
    </cfRule>
  </conditionalFormatting>
  <conditionalFormatting sqref="N12">
    <cfRule type="duplicateValues" priority="494" dxfId="0" stopIfTrue="1">
      <formula>AND(COUNTIF($N$12:$N$12,N12)&gt;1,NOT(ISBLANK(N12)))</formula>
    </cfRule>
  </conditionalFormatting>
  <conditionalFormatting sqref="N12">
    <cfRule type="duplicateValues" priority="493" dxfId="0" stopIfTrue="1">
      <formula>AND(COUNTIF($N$12:$N$12,N12)&gt;1,NOT(ISBLANK(N12)))</formula>
    </cfRule>
  </conditionalFormatting>
  <conditionalFormatting sqref="N12">
    <cfRule type="duplicateValues" priority="492" dxfId="0" stopIfTrue="1">
      <formula>AND(COUNTIF($N$12:$N$12,N12)&gt;1,NOT(ISBLANK(N12)))</formula>
    </cfRule>
  </conditionalFormatting>
  <conditionalFormatting sqref="N12">
    <cfRule type="duplicateValues" priority="491" dxfId="0" stopIfTrue="1">
      <formula>AND(COUNTIF($N$12:$N$12,N12)&gt;1,NOT(ISBLANK(N12)))</formula>
    </cfRule>
  </conditionalFormatting>
  <conditionalFormatting sqref="N12">
    <cfRule type="duplicateValues" priority="490" dxfId="0" stopIfTrue="1">
      <formula>AND(COUNTIF($N$12:$N$12,N12)&gt;1,NOT(ISBLANK(N12)))</formula>
    </cfRule>
  </conditionalFormatting>
  <conditionalFormatting sqref="N12">
    <cfRule type="duplicateValues" priority="489" dxfId="290" stopIfTrue="1">
      <formula>AND(COUNTIF($N$12:$N$12,N12)&gt;1,NOT(ISBLANK(N12)))</formula>
    </cfRule>
  </conditionalFormatting>
  <conditionalFormatting sqref="N12">
    <cfRule type="duplicateValues" priority="487" dxfId="290">
      <formula>AND(COUNTIF($N$12:$N$12,N12)&gt;1,NOT(ISBLANK(N12)))</formula>
    </cfRule>
    <cfRule type="duplicateValues" priority="488" dxfId="0" stopIfTrue="1">
      <formula>AND(COUNTIF($N$12:$N$12,N12)&gt;1,NOT(ISBLANK(N12)))</formula>
    </cfRule>
  </conditionalFormatting>
  <conditionalFormatting sqref="N12">
    <cfRule type="duplicateValues" priority="486" dxfId="0" stopIfTrue="1">
      <formula>AND(COUNTIF($N$12:$N$12,N12)&gt;1,NOT(ISBLANK(N12)))</formula>
    </cfRule>
  </conditionalFormatting>
  <conditionalFormatting sqref="N12">
    <cfRule type="duplicateValues" priority="485" dxfId="0" stopIfTrue="1">
      <formula>AND(COUNTIF($N$12:$N$12,N12)&gt;1,NOT(ISBLANK(N12)))</formula>
    </cfRule>
  </conditionalFormatting>
  <conditionalFormatting sqref="N12">
    <cfRule type="duplicateValues" priority="484" dxfId="0" stopIfTrue="1">
      <formula>AND(COUNTIF($N$12:$N$12,N12)&gt;1,NOT(ISBLANK(N12)))</formula>
    </cfRule>
  </conditionalFormatting>
  <conditionalFormatting sqref="N12">
    <cfRule type="duplicateValues" priority="483" dxfId="0" stopIfTrue="1">
      <formula>AND(COUNTIF($N$12:$N$12,N12)&gt;1,NOT(ISBLANK(N12)))</formula>
    </cfRule>
  </conditionalFormatting>
  <conditionalFormatting sqref="N12">
    <cfRule type="duplicateValues" priority="482" dxfId="0" stopIfTrue="1">
      <formula>AND(COUNTIF($N$12:$N$12,N12)&gt;1,NOT(ISBLANK(N12)))</formula>
    </cfRule>
  </conditionalFormatting>
  <conditionalFormatting sqref="N12">
    <cfRule type="duplicateValues" priority="481" dxfId="0" stopIfTrue="1">
      <formula>AND(COUNTIF($N$12:$N$12,N12)&gt;1,NOT(ISBLANK(N12)))</formula>
    </cfRule>
  </conditionalFormatting>
  <conditionalFormatting sqref="N12">
    <cfRule type="duplicateValues" priority="480" dxfId="290" stopIfTrue="1">
      <formula>AND(COUNTIF($N$12:$N$12,N12)&gt;1,NOT(ISBLANK(N12)))</formula>
    </cfRule>
  </conditionalFormatting>
  <conditionalFormatting sqref="N16">
    <cfRule type="duplicateValues" priority="479" dxfId="0" stopIfTrue="1">
      <formula>AND(COUNTIF($N$16:$N$16,N16)&gt;1,NOT(ISBLANK(N16)))</formula>
    </cfRule>
  </conditionalFormatting>
  <conditionalFormatting sqref="N16">
    <cfRule type="duplicateValues" priority="477" dxfId="290">
      <formula>AND(COUNTIF($N$16:$N$16,N16)&gt;1,NOT(ISBLANK(N16)))</formula>
    </cfRule>
    <cfRule type="duplicateValues" priority="478" dxfId="0" stopIfTrue="1">
      <formula>AND(COUNTIF($N$16:$N$16,N16)&gt;1,NOT(ISBLANK(N16)))</formula>
    </cfRule>
  </conditionalFormatting>
  <conditionalFormatting sqref="N16">
    <cfRule type="duplicateValues" priority="476" dxfId="0" stopIfTrue="1">
      <formula>AND(COUNTIF($N$16:$N$16,N16)&gt;1,NOT(ISBLANK(N16)))</formula>
    </cfRule>
  </conditionalFormatting>
  <conditionalFormatting sqref="N16">
    <cfRule type="duplicateValues" priority="475" dxfId="0" stopIfTrue="1">
      <formula>AND(COUNTIF($N$16:$N$16,N16)&gt;1,NOT(ISBLANK(N16)))</formula>
    </cfRule>
  </conditionalFormatting>
  <conditionalFormatting sqref="N16">
    <cfRule type="duplicateValues" priority="474" dxfId="0" stopIfTrue="1">
      <formula>AND(COUNTIF($N$16:$N$16,N16)&gt;1,NOT(ISBLANK(N16)))</formula>
    </cfRule>
  </conditionalFormatting>
  <conditionalFormatting sqref="N16">
    <cfRule type="duplicateValues" priority="473" dxfId="0" stopIfTrue="1">
      <formula>AND(COUNTIF($N$16:$N$16,N16)&gt;1,NOT(ISBLANK(N16)))</formula>
    </cfRule>
  </conditionalFormatting>
  <conditionalFormatting sqref="N16">
    <cfRule type="duplicateValues" priority="472" dxfId="0" stopIfTrue="1">
      <formula>AND(COUNTIF($N$16:$N$16,N16)&gt;1,NOT(ISBLANK(N16)))</formula>
    </cfRule>
  </conditionalFormatting>
  <conditionalFormatting sqref="N16">
    <cfRule type="duplicateValues" priority="471" dxfId="0" stopIfTrue="1">
      <formula>AND(COUNTIF($N$16:$N$16,N16)&gt;1,NOT(ISBLANK(N16)))</formula>
    </cfRule>
  </conditionalFormatting>
  <conditionalFormatting sqref="N16">
    <cfRule type="duplicateValues" priority="470" dxfId="290" stopIfTrue="1">
      <formula>AND(COUNTIF($N$16:$N$16,N16)&gt;1,NOT(ISBLANK(N16)))</formula>
    </cfRule>
  </conditionalFormatting>
  <conditionalFormatting sqref="N16">
    <cfRule type="duplicateValues" priority="468" dxfId="290">
      <formula>AND(COUNTIF($N$16:$N$16,N16)&gt;1,NOT(ISBLANK(N16)))</formula>
    </cfRule>
    <cfRule type="duplicateValues" priority="469" dxfId="0" stopIfTrue="1">
      <formula>AND(COUNTIF($N$16:$N$16,N16)&gt;1,NOT(ISBLANK(N16)))</formula>
    </cfRule>
  </conditionalFormatting>
  <conditionalFormatting sqref="N16">
    <cfRule type="duplicateValues" priority="467" dxfId="0" stopIfTrue="1">
      <formula>AND(COUNTIF($N$16:$N$16,N16)&gt;1,NOT(ISBLANK(N16)))</formula>
    </cfRule>
  </conditionalFormatting>
  <conditionalFormatting sqref="N16">
    <cfRule type="duplicateValues" priority="466" dxfId="0" stopIfTrue="1">
      <formula>AND(COUNTIF($N$16:$N$16,N16)&gt;1,NOT(ISBLANK(N16)))</formula>
    </cfRule>
  </conditionalFormatting>
  <conditionalFormatting sqref="N16">
    <cfRule type="duplicateValues" priority="465" dxfId="0" stopIfTrue="1">
      <formula>AND(COUNTIF($N$16:$N$16,N16)&gt;1,NOT(ISBLANK(N16)))</formula>
    </cfRule>
  </conditionalFormatting>
  <conditionalFormatting sqref="N16">
    <cfRule type="duplicateValues" priority="464" dxfId="0" stopIfTrue="1">
      <formula>AND(COUNTIF($N$16:$N$16,N16)&gt;1,NOT(ISBLANK(N16)))</formula>
    </cfRule>
  </conditionalFormatting>
  <conditionalFormatting sqref="N16">
    <cfRule type="duplicateValues" priority="463" dxfId="0" stopIfTrue="1">
      <formula>AND(COUNTIF($N$16:$N$16,N16)&gt;1,NOT(ISBLANK(N16)))</formula>
    </cfRule>
  </conditionalFormatting>
  <conditionalFormatting sqref="N16">
    <cfRule type="duplicateValues" priority="462" dxfId="0" stopIfTrue="1">
      <formula>AND(COUNTIF($N$16:$N$16,N16)&gt;1,NOT(ISBLANK(N16)))</formula>
    </cfRule>
  </conditionalFormatting>
  <conditionalFormatting sqref="N16">
    <cfRule type="duplicateValues" priority="461" dxfId="290" stopIfTrue="1">
      <formula>AND(COUNTIF($N$16:$N$16,N16)&gt;1,NOT(ISBLANK(N16)))</formula>
    </cfRule>
  </conditionalFormatting>
  <conditionalFormatting sqref="N20">
    <cfRule type="duplicateValues" priority="460" dxfId="0" stopIfTrue="1">
      <formula>AND(COUNTIF($N$20:$N$20,N20)&gt;1,NOT(ISBLANK(N20)))</formula>
    </cfRule>
  </conditionalFormatting>
  <conditionalFormatting sqref="N20">
    <cfRule type="duplicateValues" priority="458" dxfId="290">
      <formula>AND(COUNTIF($N$20:$N$20,N20)&gt;1,NOT(ISBLANK(N20)))</formula>
    </cfRule>
    <cfRule type="duplicateValues" priority="459" dxfId="0" stopIfTrue="1">
      <formula>AND(COUNTIF($N$20:$N$20,N20)&gt;1,NOT(ISBLANK(N20)))</formula>
    </cfRule>
  </conditionalFormatting>
  <conditionalFormatting sqref="N20">
    <cfRule type="duplicateValues" priority="457" dxfId="0" stopIfTrue="1">
      <formula>AND(COUNTIF($N$20:$N$20,N20)&gt;1,NOT(ISBLANK(N20)))</formula>
    </cfRule>
  </conditionalFormatting>
  <conditionalFormatting sqref="N20">
    <cfRule type="duplicateValues" priority="456" dxfId="0" stopIfTrue="1">
      <formula>AND(COUNTIF($N$20:$N$20,N20)&gt;1,NOT(ISBLANK(N20)))</formula>
    </cfRule>
  </conditionalFormatting>
  <conditionalFormatting sqref="N20">
    <cfRule type="duplicateValues" priority="455" dxfId="0" stopIfTrue="1">
      <formula>AND(COUNTIF($N$20:$N$20,N20)&gt;1,NOT(ISBLANK(N20)))</formula>
    </cfRule>
  </conditionalFormatting>
  <conditionalFormatting sqref="N20">
    <cfRule type="duplicateValues" priority="454" dxfId="0" stopIfTrue="1">
      <formula>AND(COUNTIF($N$20:$N$20,N20)&gt;1,NOT(ISBLANK(N20)))</formula>
    </cfRule>
  </conditionalFormatting>
  <conditionalFormatting sqref="N20">
    <cfRule type="duplicateValues" priority="453" dxfId="0" stopIfTrue="1">
      <formula>AND(COUNTIF($N$20:$N$20,N20)&gt;1,NOT(ISBLANK(N20)))</formula>
    </cfRule>
  </conditionalFormatting>
  <conditionalFormatting sqref="N20">
    <cfRule type="duplicateValues" priority="452" dxfId="0" stopIfTrue="1">
      <formula>AND(COUNTIF($N$20:$N$20,N20)&gt;1,NOT(ISBLANK(N20)))</formula>
    </cfRule>
  </conditionalFormatting>
  <conditionalFormatting sqref="N20">
    <cfRule type="duplicateValues" priority="451" dxfId="290" stopIfTrue="1">
      <formula>AND(COUNTIF($N$20:$N$20,N20)&gt;1,NOT(ISBLANK(N20)))</formula>
    </cfRule>
  </conditionalFormatting>
  <conditionalFormatting sqref="N20">
    <cfRule type="duplicateValues" priority="449" dxfId="290">
      <formula>AND(COUNTIF($N$20:$N$20,N20)&gt;1,NOT(ISBLANK(N20)))</formula>
    </cfRule>
    <cfRule type="duplicateValues" priority="450" dxfId="0" stopIfTrue="1">
      <formula>AND(COUNTIF($N$20:$N$20,N20)&gt;1,NOT(ISBLANK(N20)))</formula>
    </cfRule>
  </conditionalFormatting>
  <conditionalFormatting sqref="N20">
    <cfRule type="duplicateValues" priority="448" dxfId="0" stopIfTrue="1">
      <formula>AND(COUNTIF($N$20:$N$20,N20)&gt;1,NOT(ISBLANK(N20)))</formula>
    </cfRule>
  </conditionalFormatting>
  <conditionalFormatting sqref="N20">
    <cfRule type="duplicateValues" priority="447" dxfId="0" stopIfTrue="1">
      <formula>AND(COUNTIF($N$20:$N$20,N20)&gt;1,NOT(ISBLANK(N20)))</formula>
    </cfRule>
  </conditionalFormatting>
  <conditionalFormatting sqref="N20">
    <cfRule type="duplicateValues" priority="446" dxfId="0" stopIfTrue="1">
      <formula>AND(COUNTIF($N$20:$N$20,N20)&gt;1,NOT(ISBLANK(N20)))</formula>
    </cfRule>
  </conditionalFormatting>
  <conditionalFormatting sqref="N20">
    <cfRule type="duplicateValues" priority="445" dxfId="0" stopIfTrue="1">
      <formula>AND(COUNTIF($N$20:$N$20,N20)&gt;1,NOT(ISBLANK(N20)))</formula>
    </cfRule>
  </conditionalFormatting>
  <conditionalFormatting sqref="N20">
    <cfRule type="duplicateValues" priority="444" dxfId="0" stopIfTrue="1">
      <formula>AND(COUNTIF($N$20:$N$20,N20)&gt;1,NOT(ISBLANK(N20)))</formula>
    </cfRule>
  </conditionalFormatting>
  <conditionalFormatting sqref="N20">
    <cfRule type="duplicateValues" priority="443" dxfId="0" stopIfTrue="1">
      <formula>AND(COUNTIF($N$20:$N$20,N20)&gt;1,NOT(ISBLANK(N20)))</formula>
    </cfRule>
  </conditionalFormatting>
  <conditionalFormatting sqref="N20">
    <cfRule type="duplicateValues" priority="442" dxfId="290" stopIfTrue="1">
      <formula>AND(COUNTIF($N$20:$N$20,N20)&gt;1,NOT(ISBLANK(N20)))</formula>
    </cfRule>
  </conditionalFormatting>
  <conditionalFormatting sqref="N24">
    <cfRule type="duplicateValues" priority="441" dxfId="0" stopIfTrue="1">
      <formula>AND(COUNTIF($N$24:$N$24,N24)&gt;1,NOT(ISBLANK(N24)))</formula>
    </cfRule>
  </conditionalFormatting>
  <conditionalFormatting sqref="N24">
    <cfRule type="duplicateValues" priority="439" dxfId="290">
      <formula>AND(COUNTIF($N$24:$N$24,N24)&gt;1,NOT(ISBLANK(N24)))</formula>
    </cfRule>
    <cfRule type="duplicateValues" priority="440" dxfId="0" stopIfTrue="1">
      <formula>AND(COUNTIF($N$24:$N$24,N24)&gt;1,NOT(ISBLANK(N24)))</formula>
    </cfRule>
  </conditionalFormatting>
  <conditionalFormatting sqref="N24">
    <cfRule type="duplicateValues" priority="438" dxfId="0" stopIfTrue="1">
      <formula>AND(COUNTIF($N$24:$N$24,N24)&gt;1,NOT(ISBLANK(N24)))</formula>
    </cfRule>
  </conditionalFormatting>
  <conditionalFormatting sqref="N24">
    <cfRule type="duplicateValues" priority="437" dxfId="0" stopIfTrue="1">
      <formula>AND(COUNTIF($N$24:$N$24,N24)&gt;1,NOT(ISBLANK(N24)))</formula>
    </cfRule>
  </conditionalFormatting>
  <conditionalFormatting sqref="N24">
    <cfRule type="duplicateValues" priority="436" dxfId="0" stopIfTrue="1">
      <formula>AND(COUNTIF($N$24:$N$24,N24)&gt;1,NOT(ISBLANK(N24)))</formula>
    </cfRule>
  </conditionalFormatting>
  <conditionalFormatting sqref="N24">
    <cfRule type="duplicateValues" priority="435" dxfId="0" stopIfTrue="1">
      <formula>AND(COUNTIF($N$24:$N$24,N24)&gt;1,NOT(ISBLANK(N24)))</formula>
    </cfRule>
  </conditionalFormatting>
  <conditionalFormatting sqref="N24">
    <cfRule type="duplicateValues" priority="434" dxfId="0" stopIfTrue="1">
      <formula>AND(COUNTIF($N$24:$N$24,N24)&gt;1,NOT(ISBLANK(N24)))</formula>
    </cfRule>
  </conditionalFormatting>
  <conditionalFormatting sqref="N24">
    <cfRule type="duplicateValues" priority="433" dxfId="0" stopIfTrue="1">
      <formula>AND(COUNTIF($N$24:$N$24,N24)&gt;1,NOT(ISBLANK(N24)))</formula>
    </cfRule>
  </conditionalFormatting>
  <conditionalFormatting sqref="N24">
    <cfRule type="duplicateValues" priority="432" dxfId="290" stopIfTrue="1">
      <formula>AND(COUNTIF($N$24:$N$24,N24)&gt;1,NOT(ISBLANK(N24)))</formula>
    </cfRule>
  </conditionalFormatting>
  <conditionalFormatting sqref="N24">
    <cfRule type="duplicateValues" priority="430" dxfId="290">
      <formula>AND(COUNTIF($N$24:$N$24,N24)&gt;1,NOT(ISBLANK(N24)))</formula>
    </cfRule>
    <cfRule type="duplicateValues" priority="431" dxfId="0" stopIfTrue="1">
      <formula>AND(COUNTIF($N$24:$N$24,N24)&gt;1,NOT(ISBLANK(N24)))</formula>
    </cfRule>
  </conditionalFormatting>
  <conditionalFormatting sqref="N24">
    <cfRule type="duplicateValues" priority="429" dxfId="0" stopIfTrue="1">
      <formula>AND(COUNTIF($N$24:$N$24,N24)&gt;1,NOT(ISBLANK(N24)))</formula>
    </cfRule>
  </conditionalFormatting>
  <conditionalFormatting sqref="N24">
    <cfRule type="duplicateValues" priority="428" dxfId="0" stopIfTrue="1">
      <formula>AND(COUNTIF($N$24:$N$24,N24)&gt;1,NOT(ISBLANK(N24)))</formula>
    </cfRule>
  </conditionalFormatting>
  <conditionalFormatting sqref="N24">
    <cfRule type="duplicateValues" priority="427" dxfId="0" stopIfTrue="1">
      <formula>AND(COUNTIF($N$24:$N$24,N24)&gt;1,NOT(ISBLANK(N24)))</formula>
    </cfRule>
  </conditionalFormatting>
  <conditionalFormatting sqref="N24">
    <cfRule type="duplicateValues" priority="426" dxfId="0" stopIfTrue="1">
      <formula>AND(COUNTIF($N$24:$N$24,N24)&gt;1,NOT(ISBLANK(N24)))</formula>
    </cfRule>
  </conditionalFormatting>
  <conditionalFormatting sqref="N24">
    <cfRule type="duplicateValues" priority="425" dxfId="0" stopIfTrue="1">
      <formula>AND(COUNTIF($N$24:$N$24,N24)&gt;1,NOT(ISBLANK(N24)))</formula>
    </cfRule>
  </conditionalFormatting>
  <conditionalFormatting sqref="N24">
    <cfRule type="duplicateValues" priority="424" dxfId="0" stopIfTrue="1">
      <formula>AND(COUNTIF($N$24:$N$24,N24)&gt;1,NOT(ISBLANK(N24)))</formula>
    </cfRule>
  </conditionalFormatting>
  <conditionalFormatting sqref="N24">
    <cfRule type="duplicateValues" priority="423" dxfId="290" stopIfTrue="1">
      <formula>AND(COUNTIF($N$24:$N$24,N24)&gt;1,NOT(ISBLANK(N24)))</formula>
    </cfRule>
  </conditionalFormatting>
  <conditionalFormatting sqref="A8">
    <cfRule type="cellIs" priority="137" dxfId="291" operator="greaterThan">
      <formula>1000</formula>
    </cfRule>
  </conditionalFormatting>
  <conditionalFormatting sqref="A8">
    <cfRule type="cellIs" priority="136" dxfId="291" operator="greaterThan">
      <formula>1000</formula>
    </cfRule>
  </conditionalFormatting>
  <conditionalFormatting sqref="A8">
    <cfRule type="cellIs" priority="135" dxfId="291" operator="greaterThan">
      <formula>1000</formula>
    </cfRule>
  </conditionalFormatting>
  <conditionalFormatting sqref="O8">
    <cfRule type="duplicateValues" priority="126" dxfId="290">
      <formula>AND(COUNTIF($O$8:$O$8,O8)&gt;1,NOT(ISBLANK(O8)))</formula>
    </cfRule>
    <cfRule type="duplicateValues" priority="127" dxfId="0" stopIfTrue="1">
      <formula>AND(COUNTIF($O$8:$O$8,O8)&gt;1,NOT(ISBLANK(O8)))</formula>
    </cfRule>
  </conditionalFormatting>
  <conditionalFormatting sqref="O8">
    <cfRule type="duplicateValues" priority="125" dxfId="0" stopIfTrue="1">
      <formula>AND(COUNTIF($O$8:$O$8,O8)&gt;1,NOT(ISBLANK(O8)))</formula>
    </cfRule>
  </conditionalFormatting>
  <conditionalFormatting sqref="O8">
    <cfRule type="duplicateValues" priority="124" dxfId="0" stopIfTrue="1">
      <formula>AND(COUNTIF($O$8:$O$8,O8)&gt;1,NOT(ISBLANK(O8)))</formula>
    </cfRule>
  </conditionalFormatting>
  <conditionalFormatting sqref="O8">
    <cfRule type="duplicateValues" priority="123" dxfId="0" stopIfTrue="1">
      <formula>AND(COUNTIF($O$8:$O$8,O8)&gt;1,NOT(ISBLANK(O8)))</formula>
    </cfRule>
  </conditionalFormatting>
  <conditionalFormatting sqref="O8">
    <cfRule type="duplicateValues" priority="122" dxfId="0" stopIfTrue="1">
      <formula>AND(COUNTIF($O$8:$O$8,O8)&gt;1,NOT(ISBLANK(O8)))</formula>
    </cfRule>
  </conditionalFormatting>
  <conditionalFormatting sqref="O8">
    <cfRule type="duplicateValues" priority="121" dxfId="0" stopIfTrue="1">
      <formula>AND(COUNTIF($O$8:$O$8,O8)&gt;1,NOT(ISBLANK(O8)))</formula>
    </cfRule>
  </conditionalFormatting>
  <conditionalFormatting sqref="O8">
    <cfRule type="duplicateValues" priority="120" dxfId="0" stopIfTrue="1">
      <formula>AND(COUNTIF($O$8:$O$8,O8)&gt;1,NOT(ISBLANK(O8)))</formula>
    </cfRule>
  </conditionalFormatting>
  <conditionalFormatting sqref="O8">
    <cfRule type="duplicateValues" priority="119" dxfId="290" stopIfTrue="1">
      <formula>AND(COUNTIF($O$8:$O$8,O8)&gt;1,NOT(ISBLANK(O8)))</formula>
    </cfRule>
  </conditionalFormatting>
  <conditionalFormatting sqref="O8">
    <cfRule type="duplicateValues" priority="117" dxfId="290">
      <formula>AND(COUNTIF($O$8:$O$8,O8)&gt;1,NOT(ISBLANK(O8)))</formula>
    </cfRule>
    <cfRule type="duplicateValues" priority="118" dxfId="0" stopIfTrue="1">
      <formula>AND(COUNTIF($O$8:$O$8,O8)&gt;1,NOT(ISBLANK(O8)))</formula>
    </cfRule>
  </conditionalFormatting>
  <conditionalFormatting sqref="O8">
    <cfRule type="duplicateValues" priority="116" dxfId="0" stopIfTrue="1">
      <formula>AND(COUNTIF($O$8:$O$8,O8)&gt;1,NOT(ISBLANK(O8)))</formula>
    </cfRule>
  </conditionalFormatting>
  <conditionalFormatting sqref="O8">
    <cfRule type="duplicateValues" priority="115" dxfId="0" stopIfTrue="1">
      <formula>AND(COUNTIF($O$8:$O$8,O8)&gt;1,NOT(ISBLANK(O8)))</formula>
    </cfRule>
  </conditionalFormatting>
  <conditionalFormatting sqref="O8">
    <cfRule type="duplicateValues" priority="114" dxfId="0" stopIfTrue="1">
      <formula>AND(COUNTIF($O$8:$O$8,O8)&gt;1,NOT(ISBLANK(O8)))</formula>
    </cfRule>
  </conditionalFormatting>
  <conditionalFormatting sqref="O8">
    <cfRule type="duplicateValues" priority="113" dxfId="0" stopIfTrue="1">
      <formula>AND(COUNTIF($O$8:$O$8,O8)&gt;1,NOT(ISBLANK(O8)))</formula>
    </cfRule>
  </conditionalFormatting>
  <conditionalFormatting sqref="O8">
    <cfRule type="duplicateValues" priority="112" dxfId="0" stopIfTrue="1">
      <formula>AND(COUNTIF($O$8:$O$8,O8)&gt;1,NOT(ISBLANK(O8)))</formula>
    </cfRule>
  </conditionalFormatting>
  <conditionalFormatting sqref="O8">
    <cfRule type="duplicateValues" priority="111" dxfId="0" stopIfTrue="1">
      <formula>AND(COUNTIF($O$8:$O$8,O8)&gt;1,NOT(ISBLANK(O8)))</formula>
    </cfRule>
  </conditionalFormatting>
  <conditionalFormatting sqref="O8">
    <cfRule type="duplicateValues" priority="110" dxfId="290" stopIfTrue="1">
      <formula>AND(COUNTIF($O$8:$O$8,O8)&gt;1,NOT(ISBLANK(O8)))</formula>
    </cfRule>
  </conditionalFormatting>
  <conditionalFormatting sqref="O8">
    <cfRule type="duplicateValues" priority="128" dxfId="0" stopIfTrue="1">
      <formula>AND(COUNTIF($O$8:$O$8,O8)&gt;1,NOT(ISBLANK(O8)))</formula>
    </cfRule>
  </conditionalFormatting>
  <conditionalFormatting sqref="B8">
    <cfRule type="cellIs" priority="109" dxfId="291" operator="greaterThan">
      <formula>1000</formula>
    </cfRule>
  </conditionalFormatting>
  <conditionalFormatting sqref="B8">
    <cfRule type="cellIs" priority="108" dxfId="291" operator="greaterThan">
      <formula>1000</formula>
    </cfRule>
  </conditionalFormatting>
  <conditionalFormatting sqref="B8">
    <cfRule type="cellIs" priority="107" dxfId="291" operator="greaterThan">
      <formula>1000</formula>
    </cfRule>
  </conditionalFormatting>
  <conditionalFormatting sqref="B8">
    <cfRule type="cellIs" priority="106" dxfId="291" operator="greaterThan">
      <formula>1000</formula>
    </cfRule>
  </conditionalFormatting>
  <conditionalFormatting sqref="B16 B12 B20">
    <cfRule type="cellIs" priority="105" dxfId="291" operator="greaterThan">
      <formula>1000</formula>
    </cfRule>
  </conditionalFormatting>
  <conditionalFormatting sqref="B16 B12 B20">
    <cfRule type="cellIs" priority="104" dxfId="291" operator="greaterThan">
      <formula>1000</formula>
    </cfRule>
  </conditionalFormatting>
  <conditionalFormatting sqref="B16 B12 B20">
    <cfRule type="cellIs" priority="103" dxfId="291" operator="greaterThan">
      <formula>1000</formula>
    </cfRule>
  </conditionalFormatting>
  <conditionalFormatting sqref="B16 B12 B20">
    <cfRule type="cellIs" priority="102" dxfId="291" operator="greaterThan">
      <formula>1000</formula>
    </cfRule>
  </conditionalFormatting>
  <conditionalFormatting sqref="B24">
    <cfRule type="cellIs" priority="93" dxfId="291" operator="greaterThan">
      <formula>1000</formula>
    </cfRule>
  </conditionalFormatting>
  <conditionalFormatting sqref="B24">
    <cfRule type="cellIs" priority="92" dxfId="291" operator="greaterThan">
      <formula>1000</formula>
    </cfRule>
  </conditionalFormatting>
  <conditionalFormatting sqref="B24">
    <cfRule type="cellIs" priority="91" dxfId="291" operator="greaterThan">
      <formula>1000</formula>
    </cfRule>
  </conditionalFormatting>
  <conditionalFormatting sqref="B24">
    <cfRule type="cellIs" priority="90" dxfId="291" operator="greaterThan">
      <formula>1000</formula>
    </cfRule>
  </conditionalFormatting>
  <conditionalFormatting sqref="A24 A20 A16 A12">
    <cfRule type="cellIs" priority="9" dxfId="291" operator="greaterThan">
      <formula>1000</formula>
    </cfRule>
  </conditionalFormatting>
  <conditionalFormatting sqref="A24 A20 A16 A12">
    <cfRule type="cellIs" priority="8" dxfId="291" operator="greaterThan">
      <formula>1000</formula>
    </cfRule>
  </conditionalFormatting>
  <conditionalFormatting sqref="A24 A20 A16 A12">
    <cfRule type="cellIs" priority="7" dxfId="291" operator="greaterThan">
      <formula>1000</formula>
    </cfRule>
  </conditionalFormatting>
  <conditionalFormatting sqref="O6:O7 O9:O11 O13:O15 O17:O19 O21:O23 O25">
    <cfRule type="duplicateValues" priority="652" dxfId="0" stopIfTrue="1">
      <formula>AND(COUNTIF($O$6:$O$7,O6)+COUNTIF($O$9:$O$11,O6)+COUNTIF($O$13:$O$15,O6)+COUNTIF($O$17:$O$19,O6)+COUNTIF($O$21:$O$23,O6)+COUNTIF($O$25:$O$25,O6)&gt;1,NOT(ISBLANK(O6)))</formula>
    </cfRule>
  </conditionalFormatting>
  <conditionalFormatting sqref="O24 O20 O16 O12">
    <cfRule type="duplicateValues" priority="658" dxfId="290">
      <formula>AND(COUNTIF($O$24:$O$24,O12)+COUNTIF($O$20:$O$20,O12)+COUNTIF($O$16:$O$16,O12)+COUNTIF($O$12:$O$12,O12)&gt;1,NOT(ISBLANK(O12)))</formula>
    </cfRule>
    <cfRule type="duplicateValues" priority="659" dxfId="0" stopIfTrue="1">
      <formula>AND(COUNTIF($O$24:$O$24,O12)+COUNTIF($O$20:$O$20,O12)+COUNTIF($O$16:$O$16,O12)+COUNTIF($O$12:$O$12,O12)&gt;1,NOT(ISBLANK(O12)))</formula>
    </cfRule>
  </conditionalFormatting>
  <conditionalFormatting sqref="O24 O20 O16 O12">
    <cfRule type="duplicateValues" priority="666" dxfId="0" stopIfTrue="1">
      <formula>AND(COUNTIF($O$24:$O$24,O12)+COUNTIF($O$20:$O$20,O12)+COUNTIF($O$16:$O$16,O12)+COUNTIF($O$12:$O$12,O12)&gt;1,NOT(ISBLANK(O12)))</formula>
    </cfRule>
  </conditionalFormatting>
  <conditionalFormatting sqref="O24 O20 O16 O12">
    <cfRule type="duplicateValues" priority="690" dxfId="290" stopIfTrue="1">
      <formula>AND(COUNTIF($O$24:$O$24,O12)+COUNTIF($O$20:$O$20,O12)+COUNTIF($O$16:$O$16,O12)+COUNTIF($O$12:$O$12,O12)&gt;1,NOT(ISBLANK(O12)))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L11" sqref="L11"/>
    </sheetView>
  </sheetViews>
  <sheetFormatPr defaultColWidth="9.00390625" defaultRowHeight="12.75"/>
  <cols>
    <col min="1" max="1" width="8.75390625" style="26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9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2" t="str">
        <f>KAPAK!A2</f>
        <v>Bursa Atletizm İl Temsilciliği</v>
      </c>
      <c r="B1" s="182"/>
      <c r="C1" s="182"/>
      <c r="D1" s="182"/>
      <c r="E1" s="182"/>
      <c r="F1" s="182"/>
      <c r="G1" s="182"/>
      <c r="H1" s="182"/>
    </row>
    <row r="2" spans="1:8" s="1" customFormat="1" ht="14.25">
      <c r="A2" s="186" t="str">
        <f>KAPAK!B24</f>
        <v>Küçükler ve Yıldızlar Bölgesel Kros Ligi 2.Kademe Yarışmaları</v>
      </c>
      <c r="B2" s="186"/>
      <c r="C2" s="186"/>
      <c r="D2" s="186"/>
      <c r="E2" s="186"/>
      <c r="F2" s="186"/>
      <c r="G2" s="186"/>
      <c r="H2" s="186"/>
    </row>
    <row r="3" spans="1:8" s="1" customFormat="1" ht="14.25">
      <c r="A3" s="187" t="str">
        <f>KAPAK!B27</f>
        <v>Bursa</v>
      </c>
      <c r="B3" s="187"/>
      <c r="C3" s="187"/>
      <c r="D3" s="187"/>
      <c r="E3" s="187"/>
      <c r="F3" s="187"/>
      <c r="G3" s="187"/>
      <c r="H3" s="187"/>
    </row>
    <row r="4" spans="1:8" s="1" customFormat="1" ht="17.25" customHeight="1">
      <c r="A4" s="188" t="str">
        <f>KAPAK!B26</f>
        <v>Yıldız Erkekler</v>
      </c>
      <c r="B4" s="188"/>
      <c r="C4" s="180" t="str">
        <f>KAPAK!B25</f>
        <v>2.4 km.</v>
      </c>
      <c r="D4" s="180"/>
      <c r="E4" s="40"/>
      <c r="F4" s="181">
        <f>KAPAK!B28</f>
        <v>41938.458333333336</v>
      </c>
      <c r="G4" s="181"/>
      <c r="H4" s="181"/>
    </row>
    <row r="5" spans="1:8" s="4" customFormat="1" ht="29.25" customHeight="1">
      <c r="A5" s="88" t="s">
        <v>5</v>
      </c>
      <c r="B5" s="89" t="s">
        <v>17</v>
      </c>
      <c r="C5" s="90" t="s">
        <v>1</v>
      </c>
      <c r="D5" s="89" t="s">
        <v>3</v>
      </c>
      <c r="E5" s="89" t="s">
        <v>8</v>
      </c>
      <c r="F5" s="89" t="s">
        <v>7</v>
      </c>
      <c r="G5" s="92" t="s">
        <v>15</v>
      </c>
      <c r="H5" s="145" t="s">
        <v>6</v>
      </c>
    </row>
    <row r="6" spans="1:8" s="1" customFormat="1" ht="14.25" customHeight="1">
      <c r="A6" s="6"/>
      <c r="B6" s="7"/>
      <c r="C6" s="94">
        <f>IF(A8="","",INDEX('TAKIM KAYIT'!$D$6:$D$25,MATCH(C8,'TAKIM KAYIT'!$D$6:$D$25,0)-2))</f>
        <v>49</v>
      </c>
      <c r="D6" s="8" t="str">
        <f>IF(ISERROR(VLOOKUP($C6,'START LİSTE'!$B$6:$F$836,2,0)),"",VLOOKUP($C6,'START LİSTE'!$B$6:$F$836,2,0))</f>
        <v>TAHSİN KAYHAN</v>
      </c>
      <c r="E6" s="9" t="str">
        <f>IF(ISERROR(VLOOKUP($C6,'START LİSTE'!$B$6:$F$836,4,0)),"",VLOOKUP($C6,'START LİSTE'!$B$6:$F$836,4,0))</f>
        <v>T</v>
      </c>
      <c r="F6" s="103">
        <f>IF(ISERROR(VLOOKUP($C6,'FERDİ SONUÇ'!$B$6:$H$962,6,0)),"",VLOOKUP($C6,'FERDİ SONUÇ'!$B$6:$H$962,6,0))</f>
        <v>855</v>
      </c>
      <c r="G6" s="41">
        <f>IF(OR(E6="",F6="DQ",F6="DNF",F6="DNS",F6=""),"-",VLOOKUP(C6,'FERDİ SONUÇ'!$B$6:$H$962,7,0))</f>
        <v>5</v>
      </c>
      <c r="H6" s="146"/>
    </row>
    <row r="7" spans="1:8" s="1" customFormat="1" ht="14.25" customHeight="1">
      <c r="A7" s="13"/>
      <c r="B7" s="14"/>
      <c r="C7" s="95">
        <f>IF(A8="","",INDEX('TAKIM KAYIT'!$D$6:$D$25,MATCH(C8,'TAKIM KAYIT'!$D$6:$D$25,0)-1))</f>
        <v>50</v>
      </c>
      <c r="D7" s="15" t="str">
        <f>IF(ISERROR(VLOOKUP($C7,'START LİSTE'!$B$6:$F$836,2,0)),"",VLOOKUP($C7,'START LİSTE'!$B$6:$F$836,2,0))</f>
        <v>HÜSEYİN POLAT</v>
      </c>
      <c r="E7" s="16" t="str">
        <f>IF(ISERROR(VLOOKUP($C7,'START LİSTE'!$B$6:$F$836,4,0)),"",VLOOKUP($C7,'START LİSTE'!$B$6:$F$836,4,0))</f>
        <v>T</v>
      </c>
      <c r="F7" s="104">
        <f>IF(ISERROR(VLOOKUP($C7,'FERDİ SONUÇ'!$B$6:$H$962,6,0)),"",VLOOKUP($C7,'FERDİ SONUÇ'!$B$6:$H$962,6,0))</f>
        <v>845</v>
      </c>
      <c r="G7" s="42">
        <f>IF(OR(E7="",F7="DQ",F7="DNF",F7="DNS",F7=""),"-",VLOOKUP(C7,'FERDİ SONUÇ'!$B$6:$H$962,7,0))</f>
        <v>2</v>
      </c>
      <c r="H7" s="147"/>
    </row>
    <row r="8" spans="1:8" s="1" customFormat="1" ht="14.25" customHeight="1">
      <c r="A8" s="43">
        <f>IF(ISERROR(SMALL('TAKIM KAYIT'!$B$6:$B$25,1)),"",SMALL('TAKIM KAYIT'!$B$6:$B$25,1))</f>
        <v>1</v>
      </c>
      <c r="B8" s="14" t="str">
        <f>IF(A8="","",VLOOKUP(A8,'TAKIM KAYIT'!$B$6:$O$25,2,FALSE))</f>
        <v>İSTANBUL PENDİK BELEDİYE SPOR</v>
      </c>
      <c r="C8" s="95">
        <f>IF(A8="","",VLOOKUP(A8,'TAKIM KAYIT'!$B$6:$O$25,3,FALSE))</f>
        <v>51</v>
      </c>
      <c r="D8" s="15" t="str">
        <f>IF(ISERROR(VLOOKUP($C8,'START LİSTE'!$B$6:$F$836,2,0)),"",VLOOKUP($C8,'START LİSTE'!$B$6:$F$836,2,0))</f>
        <v>SERHAT ÇURGUTAY</v>
      </c>
      <c r="E8" s="16" t="str">
        <f>IF(ISERROR(VLOOKUP($C8,'START LİSTE'!$B$6:$F$836,4,0)),"",VLOOKUP($C8,'START LİSTE'!$B$6:$F$836,4,0))</f>
        <v>T</v>
      </c>
      <c r="F8" s="104">
        <f>IF(ISERROR(VLOOKUP($C8,'FERDİ SONUÇ'!$B$6:$H$962,6,0)),"",VLOOKUP($C8,'FERDİ SONUÇ'!$B$6:$H$962,6,0))</f>
        <v>858</v>
      </c>
      <c r="G8" s="42">
        <f>IF(OR(E8="",F8="DQ",F8="DNF",F8="DNS",F8=""),"-",VLOOKUP(C8,'FERDİ SONUÇ'!$B$6:$H$962,7,0))</f>
        <v>6</v>
      </c>
      <c r="H8" s="139">
        <f>IF(A8="","",VLOOKUP(A8,'TAKIM KAYIT'!$B$6:$P$25,13,FALSE))</f>
        <v>11.0005</v>
      </c>
    </row>
    <row r="9" spans="1:8" s="1" customFormat="1" ht="14.25" customHeight="1">
      <c r="A9" s="13"/>
      <c r="B9" s="14"/>
      <c r="C9" s="95">
        <f>IF(A8="","",INDEX('TAKIM KAYIT'!$D$6:$D$25,MATCH(C8,'TAKIM KAYIT'!$D$6:$D$25,0)+1))</f>
        <v>52</v>
      </c>
      <c r="D9" s="15" t="str">
        <f>IF(ISERROR(VLOOKUP($C9,'START LİSTE'!$B$6:$F$836,2,0)),"",VLOOKUP($C9,'START LİSTE'!$B$6:$F$836,2,0))</f>
        <v>MURAT EMEKTAR</v>
      </c>
      <c r="E9" s="16" t="str">
        <f>IF(ISERROR(VLOOKUP($C9,'START LİSTE'!$B$6:$F$836,4,0)),"",VLOOKUP($C9,'START LİSTE'!$B$6:$F$836,4,0))</f>
        <v>T</v>
      </c>
      <c r="F9" s="104">
        <f>IF(ISERROR(VLOOKUP($C9,'FERDİ SONUÇ'!$B$6:$H$962,6,0)),"",VLOOKUP($C9,'FERDİ SONUÇ'!$B$6:$H$962,6,0))</f>
        <v>849</v>
      </c>
      <c r="G9" s="42">
        <f>IF(OR(E9="",F9="DQ",F9="DNF",F9="DNS",F9=""),"-",VLOOKUP(C9,'FERDİ SONUÇ'!$B$6:$H$962,7,0))</f>
        <v>4</v>
      </c>
      <c r="H9" s="147"/>
    </row>
    <row r="10" spans="1:8" ht="14.25" customHeight="1">
      <c r="A10" s="6"/>
      <c r="B10" s="7"/>
      <c r="C10" s="94">
        <f>IF(A12="","",INDEX('TAKIM KAYIT'!$D$6:$D$25,MATCH(C12,'TAKIM KAYIT'!$D$6:$D$25,0)-2))</f>
        <v>61</v>
      </c>
      <c r="D10" s="8" t="str">
        <f>IF(ISERROR(VLOOKUP($C10,'START LİSTE'!$B$6:$F$836,2,0)),"",VLOOKUP($C10,'START LİSTE'!$B$6:$F$836,2,0))</f>
        <v>MUSTAFA GÖKSEL (P)</v>
      </c>
      <c r="E10" s="9" t="str">
        <f>IF(ISERROR(VLOOKUP($C10,'START LİSTE'!$B$6:$F$836,4,0)),"",VLOOKUP($C10,'START LİSTE'!$B$6:$F$836,4,0))</f>
        <v>T</v>
      </c>
      <c r="F10" s="103">
        <f>IF(ISERROR(VLOOKUP($C10,'FERDİ SONUÇ'!$B$6:$H$962,6,0)),"",VLOOKUP($C10,'FERDİ SONUÇ'!$B$6:$H$962,6,0))</f>
        <v>843</v>
      </c>
      <c r="G10" s="41">
        <f>IF(OR(E10="",F10="DQ",F10="DNF",F10="DNS",F10=""),"-",VLOOKUP(C10,'FERDİ SONUÇ'!$B$6:$H$962,7,0))</f>
        <v>1</v>
      </c>
      <c r="H10" s="146"/>
    </row>
    <row r="11" spans="1:8" ht="14.25" customHeight="1">
      <c r="A11" s="13"/>
      <c r="B11" s="14"/>
      <c r="C11" s="95">
        <f>IF(A12="","",INDEX('TAKIM KAYIT'!$D$6:$D$25,MATCH(C12,'TAKIM KAYIT'!$D$6:$D$25,0)-1))</f>
        <v>62</v>
      </c>
      <c r="D11" s="15" t="str">
        <f>IF(ISERROR(VLOOKUP($C11,'START LİSTE'!$B$6:$F$836,2,0)),"",VLOOKUP($C11,'START LİSTE'!$B$6:$F$836,2,0))</f>
        <v>OĞUZHAN TOKAT </v>
      </c>
      <c r="E11" s="16" t="str">
        <f>IF(ISERROR(VLOOKUP($C11,'START LİSTE'!$B$6:$F$836,4,0)),"",VLOOKUP($C11,'START LİSTE'!$B$6:$F$836,4,0))</f>
        <v>T</v>
      </c>
      <c r="F11" s="104">
        <f>IF(ISERROR(VLOOKUP($C11,'FERDİ SONUÇ'!$B$6:$H$962,6,0)),"",VLOOKUP($C11,'FERDİ SONUÇ'!$B$6:$H$962,6,0))</f>
        <v>846</v>
      </c>
      <c r="G11" s="42">
        <f>IF(OR(E11="",F11="DQ",F11="DNF",F11="DNS",F11=""),"-",VLOOKUP(C11,'FERDİ SONUÇ'!$B$6:$H$962,7,0))</f>
        <v>3</v>
      </c>
      <c r="H11" s="147"/>
    </row>
    <row r="12" spans="1:8" ht="14.25" customHeight="1">
      <c r="A12" s="43">
        <f>IF(ISERROR(SMALL('TAKIM KAYIT'!$B$6:$B$25,2)),"",SMALL('TAKIM KAYIT'!$B$6:$B$25,2))</f>
        <v>2</v>
      </c>
      <c r="B12" s="14" t="str">
        <f>IF(A12="","",VLOOKUP(A12,'TAKIM KAYIT'!$B$6:$O$25,2,FALSE))</f>
        <v>KOCAELİ BÜYÜKŞEHİR BELEDİYESİ KAĞITSPOR KULÜBÜ </v>
      </c>
      <c r="C12" s="95">
        <f>IF(A12="","",VLOOKUP(A12,'TAKIM KAYIT'!$B$6:$O$25,3,FALSE))</f>
        <v>63</v>
      </c>
      <c r="D12" s="15" t="str">
        <f>IF(ISERROR(VLOOKUP($C12,'START LİSTE'!$B$6:$F$836,2,0)),"",VLOOKUP($C12,'START LİSTE'!$B$6:$F$836,2,0))</f>
        <v>OĞUZHAN ÖZMEN</v>
      </c>
      <c r="E12" s="16" t="str">
        <f>IF(ISERROR(VLOOKUP($C12,'START LİSTE'!$B$6:$F$836,4,0)),"",VLOOKUP($C12,'START LİSTE'!$B$6:$F$836,4,0))</f>
        <v>T</v>
      </c>
      <c r="F12" s="104">
        <f>IF(ISERROR(VLOOKUP($C12,'FERDİ SONUÇ'!$B$6:$H$962,6,0)),"",VLOOKUP($C12,'FERDİ SONUÇ'!$B$6:$H$962,6,0))</f>
        <v>1111</v>
      </c>
      <c r="G12" s="42">
        <f>IF(OR(E12="",F12="DQ",F12="DNF",F12="DNS",F12=""),"-",VLOOKUP(C12,'FERDİ SONUÇ'!$B$6:$H$962,7,0))</f>
        <v>15</v>
      </c>
      <c r="H12" s="139">
        <f>IF(A12="","",VLOOKUP(A12,'TAKIM KAYIT'!$B$6:$P$25,13,FALSE))</f>
        <v>11.0007</v>
      </c>
    </row>
    <row r="13" spans="1:8" ht="14.25" customHeight="1">
      <c r="A13" s="13"/>
      <c r="B13" s="14"/>
      <c r="C13" s="95">
        <f>IF(A12="","",INDEX('TAKIM KAYIT'!$D$6:$D$25,MATCH(C12,'TAKIM KAYIT'!$D$6:$D$25,0)+1))</f>
        <v>64</v>
      </c>
      <c r="D13" s="15" t="str">
        <f>IF(ISERROR(VLOOKUP($C13,'START LİSTE'!$B$6:$F$836,2,0)),"",VLOOKUP($C13,'START LİSTE'!$B$6:$F$836,2,0))</f>
        <v>SALİH ÇELİKHASI</v>
      </c>
      <c r="E13" s="16" t="str">
        <f>IF(ISERROR(VLOOKUP($C13,'START LİSTE'!$B$6:$F$836,4,0)),"",VLOOKUP($C13,'START LİSTE'!$B$6:$F$836,4,0))</f>
        <v>T</v>
      </c>
      <c r="F13" s="104">
        <f>IF(ISERROR(VLOOKUP($C13,'FERDİ SONUÇ'!$B$6:$H$962,6,0)),"",VLOOKUP($C13,'FERDİ SONUÇ'!$B$6:$H$962,6,0))</f>
        <v>922</v>
      </c>
      <c r="G13" s="42">
        <f>IF(OR(E13="",F13="DQ",F13="DNF",F13="DNS",F13=""),"-",VLOOKUP(C13,'FERDİ SONUÇ'!$B$6:$H$962,7,0))</f>
        <v>7</v>
      </c>
      <c r="H13" s="147"/>
    </row>
    <row r="14" spans="1:8" ht="14.25" customHeight="1">
      <c r="A14" s="6"/>
      <c r="B14" s="7"/>
      <c r="C14" s="94">
        <f>IF(A16="","",INDEX('TAKIM KAYIT'!$D$6:$D$25,MATCH(C16,'TAKIM KAYIT'!$D$6:$D$25,0)-2))</f>
        <v>65</v>
      </c>
      <c r="D14" s="8" t="str">
        <f>IF(ISERROR(VLOOKUP($C14,'START LİSTE'!$B$6:$F$836,2,0)),"",VLOOKUP($C14,'START LİSTE'!$B$6:$F$836,2,0))</f>
        <v>MURAT ALBAYRAK</v>
      </c>
      <c r="E14" s="9" t="str">
        <f>IF(ISERROR(VLOOKUP($C14,'START LİSTE'!$B$6:$F$836,4,0)),"",VLOOKUP($C14,'START LİSTE'!$B$6:$F$836,4,0))</f>
        <v>T</v>
      </c>
      <c r="F14" s="103">
        <f>IF(ISERROR(VLOOKUP($C14,'FERDİ SONUÇ'!$B$6:$H$962,6,0)),"",VLOOKUP($C14,'FERDİ SONUÇ'!$B$6:$H$962,6,0))</f>
        <v>924</v>
      </c>
      <c r="G14" s="41">
        <f>IF(OR(E14="",F14="DQ",F14="DNF",F14="DNS",F14=""),"-",VLOOKUP(C14,'FERDİ SONUÇ'!$B$6:$H$962,7,0))</f>
        <v>8</v>
      </c>
      <c r="H14" s="146"/>
    </row>
    <row r="15" spans="1:8" ht="14.25" customHeight="1">
      <c r="A15" s="13"/>
      <c r="B15" s="14"/>
      <c r="C15" s="95">
        <f>IF(A16="","",INDEX('TAKIM KAYIT'!$D$6:$D$25,MATCH(C16,'TAKIM KAYIT'!$D$6:$D$25,0)-1))</f>
        <v>66</v>
      </c>
      <c r="D15" s="15" t="str">
        <f>IF(ISERROR(VLOOKUP($C15,'START LİSTE'!$B$6:$F$836,2,0)),"",VLOOKUP($C15,'START LİSTE'!$B$6:$F$836,2,0))</f>
        <v>MEHMET CAN SALA</v>
      </c>
      <c r="E15" s="16" t="str">
        <f>IF(ISERROR(VLOOKUP($C15,'START LİSTE'!$B$6:$F$836,4,0)),"",VLOOKUP($C15,'START LİSTE'!$B$6:$F$836,4,0))</f>
        <v>T</v>
      </c>
      <c r="F15" s="104">
        <f>IF(ISERROR(VLOOKUP($C15,'FERDİ SONUÇ'!$B$6:$H$962,6,0)),"",VLOOKUP($C15,'FERDİ SONUÇ'!$B$6:$H$962,6,0))</f>
        <v>935</v>
      </c>
      <c r="G15" s="42">
        <f>IF(OR(E15="",F15="DQ",F15="DNF",F15="DNS",F15=""),"-",VLOOKUP(C15,'FERDİ SONUÇ'!$B$6:$H$962,7,0))</f>
        <v>11</v>
      </c>
      <c r="H15" s="147"/>
    </row>
    <row r="16" spans="1:8" ht="14.25" customHeight="1">
      <c r="A16" s="43">
        <f>IF(ISERROR(SMALL('TAKIM KAYIT'!$B$6:$B$25,3)),"",SMALL('TAKIM KAYIT'!$B$6:$B$25,3))</f>
        <v>3</v>
      </c>
      <c r="B16" s="14" t="str">
        <f>IF(A16="","",VLOOKUP(A16,'TAKIM KAYIT'!$B$6:$O$25,2,FALSE))</f>
        <v>SAKARYA GENÇLİK HİZ.</v>
      </c>
      <c r="C16" s="95">
        <f>IF(A16="","",VLOOKUP(A16,'TAKIM KAYIT'!$B$6:$O$25,3,FALSE))</f>
        <v>67</v>
      </c>
      <c r="D16" s="15" t="str">
        <f>IF(ISERROR(VLOOKUP($C16,'START LİSTE'!$B$6:$F$836,2,0)),"",VLOOKUP($C16,'START LİSTE'!$B$6:$F$836,2,0))</f>
        <v>RAFET SONER İÇÖZ</v>
      </c>
      <c r="E16" s="16" t="str">
        <f>IF(ISERROR(VLOOKUP($C16,'START LİSTE'!$B$6:$F$836,4,0)),"",VLOOKUP($C16,'START LİSTE'!$B$6:$F$836,4,0))</f>
        <v>T</v>
      </c>
      <c r="F16" s="104">
        <f>IF(ISERROR(VLOOKUP($C16,'FERDİ SONUÇ'!$B$6:$H$962,6,0)),"",VLOOKUP($C16,'FERDİ SONUÇ'!$B$6:$H$962,6,0))</f>
        <v>1055</v>
      </c>
      <c r="G16" s="42">
        <f>IF(OR(E16="",F16="DQ",F16="DNF",F16="DNS",F16=""),"-",VLOOKUP(C16,'FERDİ SONUÇ'!$B$6:$H$962,7,0))</f>
        <v>14</v>
      </c>
      <c r="H16" s="139">
        <f>IF(A16="","",VLOOKUP(A16,'TAKIM KAYIT'!$B$6:$P$25,13,FALSE))</f>
        <v>33.0014</v>
      </c>
    </row>
    <row r="17" spans="1:8" ht="14.25" customHeight="1">
      <c r="A17" s="13"/>
      <c r="B17" s="14"/>
      <c r="C17" s="95">
        <f>IF(A16="","",INDEX('TAKIM KAYIT'!$D$6:$D$25,MATCH(C16,'TAKIM KAYIT'!$D$6:$D$25,0)+1))</f>
        <v>68</v>
      </c>
      <c r="D17" s="15" t="str">
        <f>IF(ISERROR(VLOOKUP($C17,'START LİSTE'!$B$6:$F$836,2,0)),"",VLOOKUP($C17,'START LİSTE'!$B$6:$F$836,2,0))</f>
        <v>ÖNDER ADIGÜZEL</v>
      </c>
      <c r="E17" s="16" t="str">
        <f>IF(ISERROR(VLOOKUP($C17,'START LİSTE'!$B$6:$F$836,4,0)),"",VLOOKUP($C17,'START LİSTE'!$B$6:$F$836,4,0))</f>
        <v>T</v>
      </c>
      <c r="F17" s="104">
        <f>IF(ISERROR(VLOOKUP($C17,'FERDİ SONUÇ'!$B$6:$H$962,6,0)),"",VLOOKUP($C17,'FERDİ SONUÇ'!$B$6:$H$962,6,0))</f>
        <v>1130</v>
      </c>
      <c r="G17" s="42">
        <f>IF(OR(E17="",F17="DQ",F17="DNF",F17="DNS",F17=""),"-",VLOOKUP(C17,'FERDİ SONUÇ'!$B$6:$H$962,7,0))</f>
        <v>18</v>
      </c>
      <c r="H17" s="147"/>
    </row>
    <row r="18" spans="1:8" ht="14.25" customHeight="1">
      <c r="A18" s="6"/>
      <c r="B18" s="7"/>
      <c r="C18" s="94">
        <f>IF(A20="","",INDEX('TAKIM KAYIT'!$D$6:$D$25,MATCH(C20,'TAKIM KAYIT'!$D$6:$D$25,0)-2))</f>
        <v>53</v>
      </c>
      <c r="D18" s="8" t="str">
        <f>IF(ISERROR(VLOOKUP($C18,'START LİSTE'!$B$6:$F$836,2,0)),"",VLOOKUP($C18,'START LİSTE'!$B$6:$F$836,2,0))</f>
        <v>ABDULKADİR GÖKÇE</v>
      </c>
      <c r="E18" s="9" t="str">
        <f>IF(ISERROR(VLOOKUP($C18,'START LİSTE'!$B$6:$F$836,4,0)),"",VLOOKUP($C18,'START LİSTE'!$B$6:$F$836,4,0))</f>
        <v>T</v>
      </c>
      <c r="F18" s="103">
        <f>IF(ISERROR(VLOOKUP($C18,'FERDİ SONUÇ'!$B$6:$H$962,6,0)),"",VLOOKUP($C18,'FERDİ SONUÇ'!$B$6:$H$962,6,0))</f>
        <v>944</v>
      </c>
      <c r="G18" s="11">
        <f>IF(OR(E18="",F18="DQ",F18="DNF",F18="DNS",F18=""),"-",VLOOKUP(C18,'FERDİ SONUÇ'!$B$6:$H$962,7,0))</f>
        <v>13</v>
      </c>
      <c r="H18" s="146"/>
    </row>
    <row r="19" spans="1:8" ht="14.25" customHeight="1">
      <c r="A19" s="13"/>
      <c r="B19" s="14"/>
      <c r="C19" s="95">
        <f>IF(A20="","",INDEX('TAKIM KAYIT'!$D$6:$D$25,MATCH(C20,'TAKIM KAYIT'!$D$6:$D$25,0)-1))</f>
        <v>54</v>
      </c>
      <c r="D19" s="15" t="str">
        <f>IF(ISERROR(VLOOKUP($C19,'START LİSTE'!$B$6:$F$836,2,0)),"",VLOOKUP($C19,'START LİSTE'!$B$6:$F$836,2,0))</f>
        <v>MUHAMMET OKUR</v>
      </c>
      <c r="E19" s="16" t="str">
        <f>IF(ISERROR(VLOOKUP($C19,'START LİSTE'!$B$6:$F$836,4,0)),"",VLOOKUP($C19,'START LİSTE'!$B$6:$F$836,4,0))</f>
        <v>T</v>
      </c>
      <c r="F19" s="104">
        <f>IF(ISERROR(VLOOKUP($C19,'FERDİ SONUÇ'!$B$6:$H$962,6,0)),"",VLOOKUP($C19,'FERDİ SONUÇ'!$B$6:$H$962,6,0))</f>
        <v>939</v>
      </c>
      <c r="G19" s="18">
        <f>IF(OR(E19="",F19="DQ",F19="DNF",F19="DNS",F19=""),"-",VLOOKUP(C19,'FERDİ SONUÇ'!$B$6:$H$962,7,0))</f>
        <v>12</v>
      </c>
      <c r="H19" s="147"/>
    </row>
    <row r="20" spans="1:8" ht="14.25" customHeight="1">
      <c r="A20" s="43">
        <f>IF(ISERROR(SMALL('TAKIM KAYIT'!$B$6:$B$25,4)),"",SMALL('TAKIM KAYIT'!$B$6:$B$25,4))</f>
        <v>4</v>
      </c>
      <c r="B20" s="14" t="str">
        <f>IF(A20="","",VLOOKUP(A20,'TAKIM KAYIT'!$B$6:$O$25,2,FALSE))</f>
        <v>İSTANBUL-ANADOLU HİSARI İ.Y.S.K</v>
      </c>
      <c r="C20" s="95">
        <f>IF(A20="","",VLOOKUP(A20,'TAKIM KAYIT'!$B$6:$O$25,3,FALSE))</f>
        <v>55</v>
      </c>
      <c r="D20" s="15" t="str">
        <f>IF(ISERROR(VLOOKUP($C20,'START LİSTE'!$B$6:$F$836,2,0)),"",VLOOKUP($C20,'START LİSTE'!$B$6:$F$836,2,0))</f>
        <v>ONUR İKİLİ</v>
      </c>
      <c r="E20" s="16" t="str">
        <f>IF(ISERROR(VLOOKUP($C20,'START LİSTE'!$B$6:$F$836,4,0)),"",VLOOKUP($C20,'START LİSTE'!$B$6:$F$836,4,0))</f>
        <v>T</v>
      </c>
      <c r="F20" s="104" t="str">
        <f>IF(ISERROR(VLOOKUP($C20,'FERDİ SONUÇ'!$B$6:$H$962,6,0)),"",VLOOKUP($C20,'FERDİ SONUÇ'!$B$6:$H$962,6,0))</f>
        <v>-</v>
      </c>
      <c r="G20" s="18">
        <f>IF(OR(E20="",F20="DQ",F20="DNF",F20="DNS",F20=""),"-",VLOOKUP(C20,'FERDİ SONUÇ'!$B$6:$H$962,7,0))</f>
        <v>19</v>
      </c>
      <c r="H20" s="139">
        <f>IF(A20="","",VLOOKUP(A20,'TAKIM KAYIT'!$B$6:$P$25,13,FALSE))</f>
        <v>34.0013</v>
      </c>
    </row>
    <row r="21" spans="1:8" ht="14.25" customHeight="1">
      <c r="A21" s="13"/>
      <c r="B21" s="14"/>
      <c r="C21" s="95">
        <f>IF(A20="","",INDEX('TAKIM KAYIT'!$D$6:$D$25,MATCH(C20,'TAKIM KAYIT'!$D$6:$D$25,0)+1))</f>
        <v>56</v>
      </c>
      <c r="D21" s="15" t="str">
        <f>IF(ISERROR(VLOOKUP($C21,'START LİSTE'!$B$6:$F$836,2,0)),"",VLOOKUP($C21,'START LİSTE'!$B$6:$F$836,2,0))</f>
        <v>OSMAN YAYAN</v>
      </c>
      <c r="E21" s="16" t="str">
        <f>IF(ISERROR(VLOOKUP($C21,'START LİSTE'!$B$6:$F$836,4,0)),"",VLOOKUP($C21,'START LİSTE'!$B$6:$F$836,4,0))</f>
        <v>T</v>
      </c>
      <c r="F21" s="104">
        <f>IF(ISERROR(VLOOKUP($C21,'FERDİ SONUÇ'!$B$6:$H$962,6,0)),"",VLOOKUP($C21,'FERDİ SONUÇ'!$B$6:$H$962,6,0))</f>
        <v>928</v>
      </c>
      <c r="G21" s="18">
        <f>IF(OR(E21="",F21="DQ",F21="DNF",F21="DNS",F21=""),"-",VLOOKUP(C21,'FERDİ SONUÇ'!$B$6:$H$962,7,0))</f>
        <v>9</v>
      </c>
      <c r="H21" s="147"/>
    </row>
    <row r="22" spans="1:8" ht="14.25" customHeight="1">
      <c r="A22" s="6"/>
      <c r="B22" s="7"/>
      <c r="C22" s="94">
        <f>IF(A24="","",INDEX('TAKIM KAYIT'!$D$6:$D$25,MATCH(C24,'TAKIM KAYIT'!$D$6:$D$25,0)-2))</f>
        <v>57</v>
      </c>
      <c r="D22" s="8" t="str">
        <f>IF(ISERROR(VLOOKUP($C22,'START LİSTE'!$B$6:$F$836,2,0)),"",VLOOKUP($C22,'START LİSTE'!$B$6:$F$836,2,0))</f>
        <v>ŞEREF ŞAHSUVAROĞLU</v>
      </c>
      <c r="E22" s="9" t="str">
        <f>IF(ISERROR(VLOOKUP($C22,'START LİSTE'!$B$6:$F$836,4,0)),"",VLOOKUP($C22,'START LİSTE'!$B$6:$F$836,4,0))</f>
        <v>T</v>
      </c>
      <c r="F22" s="103">
        <f>IF(ISERROR(VLOOKUP($C22,'FERDİ SONUÇ'!$B$6:$H$962,6,0)),"",VLOOKUP($C22,'FERDİ SONUÇ'!$B$6:$H$962,6,0))</f>
        <v>931</v>
      </c>
      <c r="G22" s="11">
        <f>IF(OR(E22="",F22="DQ",F22="DNF",F22="DNS",F22=""),"-",VLOOKUP(C22,'FERDİ SONUÇ'!$B$6:$H$962,7,0))</f>
        <v>10</v>
      </c>
      <c r="H22" s="146"/>
    </row>
    <row r="23" spans="1:8" ht="14.25" customHeight="1">
      <c r="A23" s="13"/>
      <c r="B23" s="14"/>
      <c r="C23" s="95">
        <f>IF(A24="","",INDEX('TAKIM KAYIT'!$D$6:$D$25,MATCH(C24,'TAKIM KAYIT'!$D$6:$D$25,0)-1))</f>
        <v>58</v>
      </c>
      <c r="D23" s="15" t="str">
        <f>IF(ISERROR(VLOOKUP($C23,'START LİSTE'!$B$6:$F$836,2,0)),"",VLOOKUP($C23,'START LİSTE'!$B$6:$F$836,2,0))</f>
        <v>CEYHUN YILMAZ</v>
      </c>
      <c r="E23" s="16" t="str">
        <f>IF(ISERROR(VLOOKUP($C23,'START LİSTE'!$B$6:$F$836,4,0)),"",VLOOKUP($C23,'START LİSTE'!$B$6:$F$836,4,0))</f>
        <v>T</v>
      </c>
      <c r="F23" s="104">
        <f>IF(ISERROR(VLOOKUP($C23,'FERDİ SONUÇ'!$B$6:$H$962,6,0)),"",VLOOKUP($C23,'FERDİ SONUÇ'!$B$6:$H$962,6,0))</f>
        <v>1116</v>
      </c>
      <c r="G23" s="18">
        <f>IF(OR(E23="",F23="DQ",F23="DNF",F23="DNS",F23=""),"-",VLOOKUP(C23,'FERDİ SONUÇ'!$B$6:$H$962,7,0))</f>
        <v>16</v>
      </c>
      <c r="H23" s="147"/>
    </row>
    <row r="24" spans="1:8" ht="14.25" customHeight="1">
      <c r="A24" s="43">
        <f>IF(ISERROR(SMALL('TAKIM KAYIT'!$B$6:$B$25,5)),"",SMALL('TAKIM KAYIT'!$B$6:$B$25,5))</f>
        <v>5</v>
      </c>
      <c r="B24" s="14" t="str">
        <f>IF(A24="","",VLOOKUP(A24,'TAKIM KAYIT'!$B$6:$O$25,2,FALSE))</f>
        <v>İSTANBUL-SANCAKTEPE BLD. SK.</v>
      </c>
      <c r="C24" s="95">
        <f>IF(A24="","",VLOOKUP(A24,'TAKIM KAYIT'!$B$6:$O$25,3,FALSE))</f>
        <v>59</v>
      </c>
      <c r="D24" s="15" t="str">
        <f>IF(ISERROR(VLOOKUP($C24,'START LİSTE'!$B$6:$F$836,2,0)),"",VLOOKUP($C24,'START LİSTE'!$B$6:$F$836,2,0))</f>
        <v>MUSA TURAN</v>
      </c>
      <c r="E24" s="16" t="str">
        <f>IF(ISERROR(VLOOKUP($C24,'START LİSTE'!$B$6:$F$836,4,0)),"",VLOOKUP($C24,'START LİSTE'!$B$6:$F$836,4,0))</f>
        <v>T</v>
      </c>
      <c r="F24" s="104">
        <f>IF(ISERROR(VLOOKUP($C24,'FERDİ SONUÇ'!$B$6:$H$962,6,0)),"",VLOOKUP($C24,'FERDİ SONUÇ'!$B$6:$H$962,6,0))</f>
        <v>1126</v>
      </c>
      <c r="G24" s="18">
        <f>IF(OR(E24="",F24="DQ",F24="DNF",F24="DNS",F24=""),"-",VLOOKUP(C24,'FERDİ SONUÇ'!$B$6:$H$962,7,0))</f>
        <v>17</v>
      </c>
      <c r="H24" s="139">
        <f>IF(A24="","",VLOOKUP(A24,'TAKIM KAYIT'!$B$6:$P$25,13,FALSE))</f>
        <v>43.0017</v>
      </c>
    </row>
    <row r="25" spans="1:8" ht="14.25" customHeight="1">
      <c r="A25" s="13"/>
      <c r="B25" s="14"/>
      <c r="C25" s="95">
        <f>IF(A24="","",INDEX('TAKIM KAYIT'!$D$6:$D$25,MATCH(C24,'TAKIM KAYIT'!$D$6:$D$25,0)+1))</f>
        <v>60</v>
      </c>
      <c r="D25" s="15" t="str">
        <f>IF(ISERROR(VLOOKUP($C25,'START LİSTE'!$B$6:$F$836,2,0)),"",VLOOKUP($C25,'START LİSTE'!$B$6:$F$836,2,0))</f>
        <v>YUSUF KORKMAZ</v>
      </c>
      <c r="E25" s="16" t="str">
        <f>IF(ISERROR(VLOOKUP($C25,'START LİSTE'!$B$6:$F$836,4,0)),"",VLOOKUP($C25,'START LİSTE'!$B$6:$F$836,4,0))</f>
        <v>T</v>
      </c>
      <c r="F25" s="104" t="str">
        <f>IF(ISERROR(VLOOKUP($C25,'FERDİ SONUÇ'!$B$6:$H$962,6,0)),"",VLOOKUP($C25,'FERDİ SONUÇ'!$B$6:$H$962,6,0))</f>
        <v>-</v>
      </c>
      <c r="G25" s="18">
        <f>IF(OR(E25="",F25="DQ",F25="DNF",F25="DNS",F25=""),"-",VLOOKUP(C25,'FERDİ SONUÇ'!$B$6:$H$962,7,0))</f>
        <v>20</v>
      </c>
      <c r="H25" s="147"/>
    </row>
    <row r="26" spans="1:8" ht="14.25" customHeight="1">
      <c r="A26" s="6"/>
      <c r="B26" s="7"/>
      <c r="C26" s="94">
        <f>IF(A28="","",INDEX('TAKIM KAYIT'!$D$6:$D$25,MATCH(C28,'TAKIM KAYIT'!$D$6:$D$25,0)-2))</f>
      </c>
      <c r="D26" s="8">
        <f>IF(ISERROR(VLOOKUP($C26,'START LİSTE'!$B$6:$F$836,2,0)),"",VLOOKUP($C26,'START LİSTE'!$B$6:$F$836,2,0))</f>
      </c>
      <c r="E26" s="9">
        <f>IF(ISERROR(VLOOKUP($C26,'START LİSTE'!$B$6:$F$836,4,0)),"",VLOOKUP($C26,'START LİSTE'!$B$6:$F$836,4,0))</f>
      </c>
      <c r="F26" s="103">
        <f>IF(ISERROR(VLOOKUP($C26,'FERDİ SONUÇ'!$B$6:$H$962,6,0)),"",VLOOKUP($C26,'FERDİ SONUÇ'!$B$6:$H$962,6,0))</f>
      </c>
      <c r="G26" s="11" t="str">
        <f>IF(OR(E26="",F26="DQ",F26="DNF",F26="DNS",F26=""),"-",VLOOKUP(C26,'FERDİ SONUÇ'!$B$6:$H$962,7,0))</f>
        <v>-</v>
      </c>
      <c r="H26" s="146"/>
    </row>
    <row r="27" spans="1:8" ht="14.25" customHeight="1">
      <c r="A27" s="13"/>
      <c r="B27" s="14"/>
      <c r="C27" s="95">
        <f>IF(A28="","",INDEX('TAKIM KAYIT'!$D$6:$D$25,MATCH(C28,'TAKIM KAYIT'!$D$6:$D$25,0)-1))</f>
      </c>
      <c r="D27" s="15">
        <f>IF(ISERROR(VLOOKUP($C27,'START LİSTE'!$B$6:$F$836,2,0)),"",VLOOKUP($C27,'START LİSTE'!$B$6:$F$836,2,0))</f>
      </c>
      <c r="E27" s="16">
        <f>IF(ISERROR(VLOOKUP($C27,'START LİSTE'!$B$6:$F$836,4,0)),"",VLOOKUP($C27,'START LİSTE'!$B$6:$F$836,4,0))</f>
      </c>
      <c r="F27" s="104">
        <f>IF(ISERROR(VLOOKUP($C27,'FERDİ SONUÇ'!$B$6:$H$962,6,0)),"",VLOOKUP($C27,'FERDİ SONUÇ'!$B$6:$H$962,6,0))</f>
      </c>
      <c r="G27" s="18" t="str">
        <f>IF(OR(E27="",F27="DQ",F27="DNF",F27="DNS",F27=""),"-",VLOOKUP(C27,'FERDİ SONUÇ'!$B$6:$H$962,7,0))</f>
        <v>-</v>
      </c>
      <c r="H27" s="147"/>
    </row>
    <row r="28" spans="1:8" ht="14.25" customHeight="1">
      <c r="A28" s="43">
        <f>IF(ISERROR(SMALL('TAKIM KAYIT'!$B$6:$B$25,6)),"",SMALL('TAKIM KAYIT'!$B$6:$B$25,6))</f>
      </c>
      <c r="B28" s="14">
        <f>IF(A28="","",VLOOKUP(A28,'TAKIM KAYIT'!$B$6:$O$25,2,FALSE))</f>
      </c>
      <c r="C28" s="95">
        <f>IF(A28="","",VLOOKUP(A28,'TAKIM KAYIT'!$B$6:$O$25,3,FALSE))</f>
      </c>
      <c r="D28" s="15">
        <f>IF(ISERROR(VLOOKUP($C28,'START LİSTE'!$B$6:$F$836,2,0)),"",VLOOKUP($C28,'START LİSTE'!$B$6:$F$836,2,0))</f>
      </c>
      <c r="E28" s="16">
        <f>IF(ISERROR(VLOOKUP($C28,'START LİSTE'!$B$6:$F$836,4,0)),"",VLOOKUP($C28,'START LİSTE'!$B$6:$F$836,4,0))</f>
      </c>
      <c r="F28" s="104">
        <f>IF(ISERROR(VLOOKUP($C28,'FERDİ SONUÇ'!$B$6:$H$962,6,0)),"",VLOOKUP($C28,'FERDİ SONUÇ'!$B$6:$H$962,6,0))</f>
      </c>
      <c r="G28" s="18" t="str">
        <f>IF(OR(E28="",F28="DQ",F28="DNF",F28="DNS",F28=""),"-",VLOOKUP(C28,'FERDİ SONUÇ'!$B$6:$H$962,7,0))</f>
        <v>-</v>
      </c>
      <c r="H28" s="139">
        <f>IF(A28="","",VLOOKUP(A28,'TAKIM KAYIT'!$B$6:$P$25,13,FALSE))</f>
      </c>
    </row>
    <row r="29" spans="1:8" ht="14.25" customHeight="1">
      <c r="A29" s="13"/>
      <c r="B29" s="14"/>
      <c r="C29" s="95">
        <f>IF(A28="","",INDEX('TAKIM KAYIT'!$D$6:$D$25,MATCH(C28,'TAKIM KAYIT'!$D$6:$D$25,0)+1))</f>
      </c>
      <c r="D29" s="15">
        <f>IF(ISERROR(VLOOKUP($C29,'START LİSTE'!$B$6:$F$836,2,0)),"",VLOOKUP($C29,'START LİSTE'!$B$6:$F$836,2,0))</f>
      </c>
      <c r="E29" s="16">
        <f>IF(ISERROR(VLOOKUP($C29,'START LİSTE'!$B$6:$F$836,4,0)),"",VLOOKUP($C29,'START LİSTE'!$B$6:$F$836,4,0))</f>
      </c>
      <c r="F29" s="104">
        <f>IF(ISERROR(VLOOKUP($C29,'FERDİ SONUÇ'!$B$6:$H$962,6,0)),"",VLOOKUP($C29,'FERDİ SONUÇ'!$B$6:$H$962,6,0))</f>
      </c>
      <c r="G29" s="18" t="str">
        <f>IF(OR(E29="",F29="DQ",F29="DNF",F29="DNS",F29=""),"-",VLOOKUP(C29,'FERDİ SONUÇ'!$B$6:$H$962,7,0))</f>
        <v>-</v>
      </c>
      <c r="H29" s="147"/>
    </row>
    <row r="30" spans="1:8" ht="14.25" customHeight="1">
      <c r="A30" s="6"/>
      <c r="B30" s="7"/>
      <c r="C30" s="94">
        <f>IF(A32="","",INDEX('TAKIM KAYIT'!$D$6:$D$25,MATCH(C32,'TAKIM KAYIT'!$D$6:$D$25,0)-2))</f>
      </c>
      <c r="D30" s="8">
        <f>IF(ISERROR(VLOOKUP($C30,'START LİSTE'!$B$6:$F$836,2,0)),"",VLOOKUP($C30,'START LİSTE'!$B$6:$F$836,2,0))</f>
      </c>
      <c r="E30" s="9">
        <f>IF(ISERROR(VLOOKUP($C30,'START LİSTE'!$B$6:$F$836,4,0)),"",VLOOKUP($C30,'START LİSTE'!$B$6:$F$836,4,0))</f>
      </c>
      <c r="F30" s="103">
        <f>IF(ISERROR(VLOOKUP($C30,'FERDİ SONUÇ'!$B$6:$H$962,6,0)),"",VLOOKUP($C30,'FERDİ SONUÇ'!$B$6:$H$962,6,0))</f>
      </c>
      <c r="G30" s="11" t="str">
        <f>IF(OR(E30="",F30="DQ",F30="DNF",F30="DNS",F30=""),"-",VLOOKUP(C30,'FERDİ SONUÇ'!$B$6:$H$962,7,0))</f>
        <v>-</v>
      </c>
      <c r="H30" s="146"/>
    </row>
    <row r="31" spans="1:8" ht="14.25" customHeight="1">
      <c r="A31" s="13"/>
      <c r="B31" s="14"/>
      <c r="C31" s="95">
        <f>IF(A32="","",INDEX('TAKIM KAYIT'!$D$6:$D$25,MATCH(C32,'TAKIM KAYIT'!$D$6:$D$25,0)-1))</f>
      </c>
      <c r="D31" s="15">
        <f>IF(ISERROR(VLOOKUP($C31,'START LİSTE'!$B$6:$F$836,2,0)),"",VLOOKUP($C31,'START LİSTE'!$B$6:$F$836,2,0))</f>
      </c>
      <c r="E31" s="16">
        <f>IF(ISERROR(VLOOKUP($C31,'START LİSTE'!$B$6:$F$836,4,0)),"",VLOOKUP($C31,'START LİSTE'!$B$6:$F$836,4,0))</f>
      </c>
      <c r="F31" s="104">
        <f>IF(ISERROR(VLOOKUP($C31,'FERDİ SONUÇ'!$B$6:$H$962,6,0)),"",VLOOKUP($C31,'FERDİ SONUÇ'!$B$6:$H$962,6,0))</f>
      </c>
      <c r="G31" s="18" t="str">
        <f>IF(OR(E31="",F31="DQ",F31="DNF",F31="DNS",F31=""),"-",VLOOKUP(C31,'FERDİ SONUÇ'!$B$6:$H$962,7,0))</f>
        <v>-</v>
      </c>
      <c r="H31" s="147"/>
    </row>
    <row r="32" spans="1:8" ht="14.25" customHeight="1">
      <c r="A32" s="43">
        <f>IF(ISERROR(SMALL('TAKIM KAYIT'!$B$6:$B$25,7)),"",SMALL('TAKIM KAYIT'!$B$6:$B$25,7))</f>
      </c>
      <c r="B32" s="14">
        <f>IF(A32="","",VLOOKUP(A32,'TAKIM KAYIT'!$B$6:$O$25,2,FALSE))</f>
      </c>
      <c r="C32" s="95">
        <f>IF(A32="","",VLOOKUP(A32,'TAKIM KAYIT'!$B$6:$O$25,3,FALSE))</f>
      </c>
      <c r="D32" s="15">
        <f>IF(ISERROR(VLOOKUP($C32,'START LİSTE'!$B$6:$F$836,2,0)),"",VLOOKUP($C32,'START LİSTE'!$B$6:$F$836,2,0))</f>
      </c>
      <c r="E32" s="16">
        <f>IF(ISERROR(VLOOKUP($C32,'START LİSTE'!$B$6:$F$836,4,0)),"",VLOOKUP($C32,'START LİSTE'!$B$6:$F$836,4,0))</f>
      </c>
      <c r="F32" s="104">
        <f>IF(ISERROR(VLOOKUP($C32,'FERDİ SONUÇ'!$B$6:$H$962,6,0)),"",VLOOKUP($C32,'FERDİ SONUÇ'!$B$6:$H$962,6,0))</f>
      </c>
      <c r="G32" s="18" t="str">
        <f>IF(OR(E32="",F32="DQ",F32="DNF",F32="DNS",F32=""),"-",VLOOKUP(C32,'FERDİ SONUÇ'!$B$6:$H$962,7,0))</f>
        <v>-</v>
      </c>
      <c r="H32" s="139">
        <f>IF(A32="","",VLOOKUP(A32,'TAKIM KAYIT'!$B$6:$P$25,13,FALSE))</f>
      </c>
    </row>
    <row r="33" spans="1:8" ht="14.25" customHeight="1">
      <c r="A33" s="13"/>
      <c r="B33" s="14"/>
      <c r="C33" s="95">
        <f>IF(A32="","",INDEX('TAKIM KAYIT'!$D$6:$D$25,MATCH(C32,'TAKIM KAYIT'!$D$6:$D$25,0)+1))</f>
      </c>
      <c r="D33" s="15">
        <f>IF(ISERROR(VLOOKUP($C33,'START LİSTE'!$B$6:$F$836,2,0)),"",VLOOKUP($C33,'START LİSTE'!$B$6:$F$836,2,0))</f>
      </c>
      <c r="E33" s="16">
        <f>IF(ISERROR(VLOOKUP($C33,'START LİSTE'!$B$6:$F$836,4,0)),"",VLOOKUP($C33,'START LİSTE'!$B$6:$F$836,4,0))</f>
      </c>
      <c r="F33" s="104">
        <f>IF(ISERROR(VLOOKUP($C33,'FERDİ SONUÇ'!$B$6:$H$962,6,0)),"",VLOOKUP($C33,'FERDİ SONUÇ'!$B$6:$H$962,6,0))</f>
      </c>
      <c r="G33" s="18" t="str">
        <f>IF(OR(E33="",F33="DQ",F33="DNF",F33="DNS",F33=""),"-",VLOOKUP(C33,'FERDİ SONUÇ'!$B$6:$H$962,7,0))</f>
        <v>-</v>
      </c>
      <c r="H33" s="147"/>
    </row>
    <row r="34" spans="1:8" ht="14.25" customHeight="1">
      <c r="A34" s="6"/>
      <c r="B34" s="7"/>
      <c r="C34" s="94">
        <f>IF(A36="","",INDEX('TAKIM KAYIT'!$D$6:$D$25,MATCH(C36,'TAKIM KAYIT'!$D$6:$D$25,0)-2))</f>
      </c>
      <c r="D34" s="8">
        <f>IF(ISERROR(VLOOKUP($C34,'START LİSTE'!$B$6:$F$836,2,0)),"",VLOOKUP($C34,'START LİSTE'!$B$6:$F$836,2,0))</f>
      </c>
      <c r="E34" s="9">
        <f>IF(ISERROR(VLOOKUP($C34,'START LİSTE'!$B$6:$F$836,4,0)),"",VLOOKUP($C34,'START LİSTE'!$B$6:$F$836,4,0))</f>
      </c>
      <c r="F34" s="103">
        <f>IF(ISERROR(VLOOKUP($C34,'FERDİ SONUÇ'!$B$6:$H$962,6,0)),"",VLOOKUP($C34,'FERDİ SONUÇ'!$B$6:$H$962,6,0))</f>
      </c>
      <c r="G34" s="11" t="str">
        <f>IF(OR(E34="",F34="DQ",F34="DNF",F34="DNS",F34=""),"-",VLOOKUP(C34,'FERDİ SONUÇ'!$B$6:$H$962,7,0))</f>
        <v>-</v>
      </c>
      <c r="H34" s="146"/>
    </row>
    <row r="35" spans="1:8" ht="14.25" customHeight="1">
      <c r="A35" s="13"/>
      <c r="B35" s="14"/>
      <c r="C35" s="95">
        <f>IF(A36="","",INDEX('TAKIM KAYIT'!$D$6:$D$25,MATCH(C36,'TAKIM KAYIT'!$D$6:$D$25,0)-1))</f>
      </c>
      <c r="D35" s="15">
        <f>IF(ISERROR(VLOOKUP($C35,'START LİSTE'!$B$6:$F$836,2,0)),"",VLOOKUP($C35,'START LİSTE'!$B$6:$F$836,2,0))</f>
      </c>
      <c r="E35" s="16">
        <f>IF(ISERROR(VLOOKUP($C35,'START LİSTE'!$B$6:$F$836,4,0)),"",VLOOKUP($C35,'START LİSTE'!$B$6:$F$836,4,0))</f>
      </c>
      <c r="F35" s="104">
        <f>IF(ISERROR(VLOOKUP($C35,'FERDİ SONUÇ'!$B$6:$H$962,6,0)),"",VLOOKUP($C35,'FERDİ SONUÇ'!$B$6:$H$962,6,0))</f>
      </c>
      <c r="G35" s="18" t="str">
        <f>IF(OR(E35="",F35="DQ",F35="DNF",F35="DNS",F35=""),"-",VLOOKUP(C35,'FERDİ SONUÇ'!$B$6:$H$962,7,0))</f>
        <v>-</v>
      </c>
      <c r="H35" s="147"/>
    </row>
    <row r="36" spans="1:8" ht="14.25" customHeight="1">
      <c r="A36" s="43">
        <f>IF(ISERROR(SMALL('TAKIM KAYIT'!$B$6:$B$25,8)),"",SMALL('TAKIM KAYIT'!$B$6:$B$25,8))</f>
      </c>
      <c r="B36" s="14">
        <f>IF(A36="","",VLOOKUP(A36,'TAKIM KAYIT'!$B$6:$O$25,2,FALSE))</f>
      </c>
      <c r="C36" s="95">
        <f>IF(A36="","",VLOOKUP(A36,'TAKIM KAYIT'!$B$6:$O$25,3,FALSE))</f>
      </c>
      <c r="D36" s="15">
        <f>IF(ISERROR(VLOOKUP($C36,'START LİSTE'!$B$6:$F$836,2,0)),"",VLOOKUP($C36,'START LİSTE'!$B$6:$F$836,2,0))</f>
      </c>
      <c r="E36" s="16">
        <f>IF(ISERROR(VLOOKUP($C36,'START LİSTE'!$B$6:$F$836,4,0)),"",VLOOKUP($C36,'START LİSTE'!$B$6:$F$836,4,0))</f>
      </c>
      <c r="F36" s="104">
        <f>IF(ISERROR(VLOOKUP($C36,'FERDİ SONUÇ'!$B$6:$H$962,6,0)),"",VLOOKUP($C36,'FERDİ SONUÇ'!$B$6:$H$962,6,0))</f>
      </c>
      <c r="G36" s="18" t="str">
        <f>IF(OR(E36="",F36="DQ",F36="DNF",F36="DNS",F36=""),"-",VLOOKUP(C36,'FERDİ SONUÇ'!$B$6:$H$962,7,0))</f>
        <v>-</v>
      </c>
      <c r="H36" s="139">
        <f>IF(A36="","",VLOOKUP(A36,'TAKIM KAYIT'!$B$6:$P$25,13,FALSE))</f>
      </c>
    </row>
    <row r="37" spans="1:8" ht="14.25" customHeight="1">
      <c r="A37" s="21"/>
      <c r="B37" s="22"/>
      <c r="C37" s="98">
        <f>IF(A36="","",INDEX('TAKIM KAYIT'!$D$6:$D$25,MATCH(C36,'TAKIM KAYIT'!$D$6:$D$25,0)+1))</f>
      </c>
      <c r="D37" s="23">
        <f>IF(ISERROR(VLOOKUP($C37,'START LİSTE'!$B$6:$F$836,2,0)),"",VLOOKUP($C37,'START LİSTE'!$B$6:$F$836,2,0))</f>
      </c>
      <c r="E37" s="24">
        <f>IF(ISERROR(VLOOKUP($C37,'START LİSTE'!$B$6:$F$836,4,0)),"",VLOOKUP($C37,'START LİSTE'!$B$6:$F$836,4,0))</f>
      </c>
      <c r="F37" s="105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48"/>
    </row>
    <row r="38" spans="1:8" ht="14.25" customHeight="1">
      <c r="A38" s="6"/>
      <c r="B38" s="7"/>
      <c r="C38" s="94">
        <f>IF(A40="","",INDEX('TAKIM KAYIT'!$D$6:$D$25,MATCH(C40,'TAKIM KAYIT'!$D$6:$D$25,0)-2))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3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6"/>
    </row>
    <row r="39" spans="1:8" ht="14.25" customHeight="1">
      <c r="A39" s="13"/>
      <c r="B39" s="14"/>
      <c r="C39" s="95">
        <f>IF(A40="","",INDEX('TAKIM KAYIT'!$D$6:$D$25,MATCH(C40,'TAKIM KAYIT'!$D$6:$D$25,0)-1))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4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7"/>
    </row>
    <row r="40" spans="1:8" ht="14.25" customHeight="1">
      <c r="A40" s="43">
        <f>IF(ISERROR(SMALL('TAKIM KAYIT'!$B$6:$B$25,9)),"",SMALL('TAKIM KAYIT'!$B$6:$B$25,9))</f>
      </c>
      <c r="B40" s="14">
        <f>IF(A40="","",VLOOKUP(A40,'TAKIM KAYIT'!$B$6:$O$25,2,FALSE))</f>
      </c>
      <c r="C40" s="95">
        <f>IF(A40="","",VLOOKUP(A40,'TAKIM KAYIT'!$B$6:$O$25,3,FALSE))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4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39">
        <f>IF(A40="","",VLOOKUP(A40,'TAKIM KAYIT'!$B$6:$P$25,13,FALSE))</f>
      </c>
    </row>
    <row r="41" spans="1:8" ht="14.25" customHeight="1">
      <c r="A41" s="13"/>
      <c r="B41" s="14"/>
      <c r="C41" s="95">
        <f>IF(A40="","",INDEX('TAKIM KAYIT'!$D$6:$D$25,MATCH(C40,'TAKIM KAYIT'!$D$6:$D$25,0)+1))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4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7"/>
    </row>
    <row r="42" spans="1:8" ht="14.25" customHeight="1">
      <c r="A42" s="6"/>
      <c r="B42" s="7"/>
      <c r="C42" s="94">
        <f>IF(A44="","",INDEX('TAKIM KAYIT'!$D$6:$D$25,MATCH(C44,'TAKIM KAYIT'!$D$6:$D$25,0)-2))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3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6"/>
    </row>
    <row r="43" spans="1:8" ht="14.25" customHeight="1">
      <c r="A43" s="13"/>
      <c r="B43" s="14"/>
      <c r="C43" s="95">
        <f>IF(A44="","",INDEX('TAKIM KAYIT'!$D$6:$D$25,MATCH(C44,'TAKIM KAYIT'!$D$6:$D$25,0)-1))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4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7"/>
    </row>
    <row r="44" spans="1:8" ht="14.25" customHeight="1">
      <c r="A44" s="58">
        <f>IF(ISERROR(SMALL('TAKIM KAYIT'!$B$6:$B$25,10)),"",SMALL('TAKIM KAYIT'!$B$6:$B$25,10))</f>
      </c>
      <c r="B44" s="14">
        <f>IF(A44="","",VLOOKUP(A44,'TAKIM KAYIT'!$B$6:$O$25,2,FALSE))</f>
      </c>
      <c r="C44" s="95">
        <f>IF(A44="","",VLOOKUP(A44,'TAKIM KAYIT'!$B$6:$O$25,3,FALSE))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4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39">
        <f>IF(A44="","",VLOOKUP(A44,'TAKIM KAYIT'!$B$6:$P$25,13,FALSE))</f>
      </c>
    </row>
    <row r="45" spans="1:8" ht="14.25" customHeight="1">
      <c r="A45" s="13"/>
      <c r="B45" s="14"/>
      <c r="C45" s="95">
        <f>IF(A44="","",INDEX('TAKIM KAYIT'!$D$6:$D$25,MATCH(C44,'TAKIM KAYIT'!$D$6:$D$25,0)+1))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4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7"/>
    </row>
    <row r="46" spans="1:8" ht="14.25" customHeight="1">
      <c r="A46" s="6"/>
      <c r="B46" s="7"/>
      <c r="C46" s="94">
        <f>IF(A48="","",INDEX('TAKIM KAYIT'!$D$6:$D$25,MATCH(C48,'TAKIM KAYIT'!$D$6:$D$25,0)-2))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3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6"/>
    </row>
    <row r="47" spans="1:8" ht="14.25" customHeight="1">
      <c r="A47" s="13"/>
      <c r="B47" s="14"/>
      <c r="C47" s="95">
        <f>IF(A48="","",INDEX('TAKIM KAYIT'!$D$6:$D$25,MATCH(C48,'TAKIM KAYIT'!$D$6:$D$25,0)-1))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4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7"/>
    </row>
    <row r="48" spans="1:8" ht="14.25" customHeight="1">
      <c r="A48" s="58">
        <f>IF(ISERROR(SMALL('TAKIM KAYIT'!$B$6:$B$25,11)),"",SMALL('TAKIM KAYIT'!$B$6:$B$25,11))</f>
      </c>
      <c r="B48" s="14">
        <f>IF(A48="","",VLOOKUP(A48,'TAKIM KAYIT'!$B$6:$O$25,2,FALSE))</f>
      </c>
      <c r="C48" s="95">
        <f>IF(A48="","",VLOOKUP(A48,'TAKIM KAYIT'!$B$6:$O$25,3,FALSE))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4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39">
        <f>IF(A48="","",VLOOKUP(A48,'TAKIM KAYIT'!$B$6:$P$25,13,FALSE))</f>
      </c>
    </row>
    <row r="49" spans="1:8" ht="14.25" customHeight="1">
      <c r="A49" s="13"/>
      <c r="B49" s="14"/>
      <c r="C49" s="95">
        <f>IF(A48="","",INDEX('TAKIM KAYIT'!$D$6:$D$25,MATCH(C48,'TAKIM KAYIT'!$D$6:$D$25,0)+1))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4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7"/>
    </row>
    <row r="50" spans="1:8" ht="14.25" customHeight="1">
      <c r="A50" s="6"/>
      <c r="B50" s="7"/>
      <c r="C50" s="94">
        <f>IF(A52="","",INDEX('TAKIM KAYIT'!$D$6:$D$25,MATCH(C52,'TAKIM KAYIT'!$D$6:$D$25,0)-2))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3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6"/>
    </row>
    <row r="51" spans="1:8" ht="14.25" customHeight="1">
      <c r="A51" s="13"/>
      <c r="B51" s="14"/>
      <c r="C51" s="95">
        <f>IF(A52="","",INDEX('TAKIM KAYIT'!$D$6:$D$25,MATCH(C52,'TAKIM KAYIT'!$D$6:$D$25,0)-1))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4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7"/>
    </row>
    <row r="52" spans="1:8" ht="14.25" customHeight="1">
      <c r="A52" s="58">
        <f>IF(ISERROR(SMALL('TAKIM KAYIT'!$B$6:$B$25,12)),"",SMALL('TAKIM KAYIT'!$B$6:$B$25,12))</f>
      </c>
      <c r="B52" s="14">
        <f>IF(A52="","",VLOOKUP(A52,'TAKIM KAYIT'!$B$6:$O$25,2,FALSE))</f>
      </c>
      <c r="C52" s="95">
        <f>IF(A52="","",VLOOKUP(A52,'TAKIM KAYIT'!$B$6:$O$25,3,FALSE))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4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39">
        <f>IF(A52="","",VLOOKUP(A52,'TAKIM KAYIT'!$B$6:$P$25,13,FALSE))</f>
      </c>
    </row>
    <row r="53" spans="1:8" ht="14.25" customHeight="1">
      <c r="A53" s="13"/>
      <c r="B53" s="14"/>
      <c r="C53" s="95">
        <f>IF(A52="","",INDEX('TAKIM KAYIT'!$D$6:$D$25,MATCH(C52,'TAKIM KAYIT'!$D$6:$D$25,0)+1))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4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7"/>
    </row>
    <row r="54" spans="1:8" ht="14.25" customHeight="1">
      <c r="A54" s="6"/>
      <c r="B54" s="7"/>
      <c r="C54" s="94">
        <f>IF(A56="","",INDEX('TAKIM KAYIT'!$D$6:$D$25,MATCH(C56,'TAKIM KAYIT'!$D$6:$D$25,0)-2))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3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6"/>
    </row>
    <row r="55" spans="1:8" ht="14.25" customHeight="1">
      <c r="A55" s="13"/>
      <c r="B55" s="14"/>
      <c r="C55" s="95">
        <f>IF(A56="","",INDEX('TAKIM KAYIT'!$D$6:$D$25,MATCH(C56,'TAKIM KAYIT'!$D$6:$D$25,0)-1))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4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7"/>
    </row>
    <row r="56" spans="1:8" ht="14.25" customHeight="1">
      <c r="A56" s="59">
        <f>IF(ISERROR(SMALL('TAKIM KAYIT'!$B$6:$B$25,13)),"",SMALL('TAKIM KAYIT'!$B$6:$B$25,13))</f>
      </c>
      <c r="B56" s="14">
        <f>IF(A56="","",VLOOKUP(A56,'TAKIM KAYIT'!$B$6:$O$25,2,FALSE))</f>
      </c>
      <c r="C56" s="95">
        <f>IF(A56="","",VLOOKUP(A56,'TAKIM KAYIT'!$B$6:$O$25,3,FALSE))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4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39">
        <f>IF(A56="","",VLOOKUP(A56,'TAKIM KAYIT'!$B$6:$P$25,13,FALSE))</f>
      </c>
    </row>
    <row r="57" spans="1:8" ht="14.25" customHeight="1">
      <c r="A57" s="13"/>
      <c r="B57" s="14"/>
      <c r="C57" s="95">
        <f>IF(A56="","",INDEX('TAKIM KAYIT'!$D$6:$D$25,MATCH(C56,'TAKIM KAYIT'!$D$6:$D$25,0)+1))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4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7"/>
    </row>
    <row r="58" spans="1:8" ht="14.25" customHeight="1">
      <c r="A58" s="6"/>
      <c r="B58" s="7"/>
      <c r="C58" s="94">
        <f>IF(A60="","",INDEX('TAKIM KAYIT'!$D$6:$D$25,MATCH(C60,'TAKIM KAYIT'!$D$6:$D$25,0)-2))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3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6"/>
    </row>
    <row r="59" spans="1:8" ht="14.25" customHeight="1">
      <c r="A59" s="13"/>
      <c r="B59" s="14"/>
      <c r="C59" s="95">
        <f>IF(A60="","",INDEX('TAKIM KAYIT'!$D$6:$D$25,MATCH(C60,'TAKIM KAYIT'!$D$6:$D$25,0)-1))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4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7"/>
    </row>
    <row r="60" spans="1:8" ht="14.25" customHeight="1">
      <c r="A60" s="58">
        <f>IF(ISERROR(SMALL('TAKIM KAYIT'!$B$6:$B$25,14)),"",SMALL('TAKIM KAYIT'!$B$6:$B$25,14))</f>
      </c>
      <c r="B60" s="14">
        <f>IF(A60="","",VLOOKUP(A60,'TAKIM KAYIT'!$B$6:$O$25,2,FALSE))</f>
      </c>
      <c r="C60" s="95">
        <f>IF(A60="","",VLOOKUP(A60,'TAKIM KAYIT'!$B$6:$O$25,3,FALSE))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4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39">
        <f>IF(A60="","",VLOOKUP(A60,'TAKIM KAYIT'!$B$6:$P$25,13,FALSE))</f>
      </c>
    </row>
    <row r="61" spans="1:8" ht="14.25" customHeight="1">
      <c r="A61" s="13"/>
      <c r="B61" s="14"/>
      <c r="C61" s="95">
        <f>IF(A60="","",INDEX('TAKIM KAYIT'!$D$6:$D$25,MATCH(C60,'TAKIM KAYIT'!$D$6:$D$25,0)+1))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4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7"/>
    </row>
    <row r="62" spans="1:8" ht="14.25" customHeight="1">
      <c r="A62" s="6"/>
      <c r="B62" s="7"/>
      <c r="C62" s="94">
        <f>IF(A64="","",INDEX('TAKIM KAYIT'!$D$6:$D$25,MATCH(C64,'TAKIM KAYIT'!$D$6:$D$25,0)-2))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3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6"/>
    </row>
    <row r="63" spans="1:8" ht="14.25" customHeight="1">
      <c r="A63" s="13"/>
      <c r="B63" s="14"/>
      <c r="C63" s="95">
        <f>IF(A64="","",INDEX('TAKIM KAYIT'!$D$6:$D$25,MATCH(C64,'TAKIM KAYIT'!$D$6:$D$25,0)-1))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4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7"/>
    </row>
    <row r="64" spans="1:8" ht="14.25" customHeight="1">
      <c r="A64" s="58">
        <f>IF(ISERROR(SMALL('TAKIM KAYIT'!$B$6:$B$25,15)),"",SMALL('TAKIM KAYIT'!$B$6:$B$25,15))</f>
      </c>
      <c r="B64" s="14">
        <f>IF(A64="","",VLOOKUP(A64,'TAKIM KAYIT'!$B$6:$O$25,2,FALSE))</f>
      </c>
      <c r="C64" s="95">
        <f>IF(A64="","",VLOOKUP(A64,'TAKIM KAYIT'!$B$6:$O$25,3,FALSE))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4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39">
        <f>IF(A64="","",VLOOKUP(A64,'TAKIM KAYIT'!$B$6:$P$25,13,FALSE))</f>
      </c>
    </row>
    <row r="65" spans="1:8" ht="14.25" customHeight="1">
      <c r="A65" s="13"/>
      <c r="B65" s="14"/>
      <c r="C65" s="95">
        <f>IF(A64="","",INDEX('TAKIM KAYIT'!$D$6:$D$25,MATCH(C64,'TAKIM KAYIT'!$D$6:$D$25,0)+1))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4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7"/>
    </row>
    <row r="66" spans="1:8" ht="14.25" customHeight="1">
      <c r="A66" s="6"/>
      <c r="B66" s="7"/>
      <c r="C66" s="94">
        <f>IF(A68="","",INDEX('TAKIM KAYIT'!$D$6:$D$25,MATCH(C68,'TAKIM KAYIT'!$D$6:$D$25,0)-2))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3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6"/>
    </row>
    <row r="67" spans="1:8" ht="14.25" customHeight="1">
      <c r="A67" s="13"/>
      <c r="B67" s="14"/>
      <c r="C67" s="95">
        <f>IF(A68="","",INDEX('TAKIM KAYIT'!$D$6:$D$25,MATCH(C68,'TAKIM KAYIT'!$D$6:$D$25,0)-1))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4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7"/>
    </row>
    <row r="68" spans="1:8" ht="14.25" customHeight="1">
      <c r="A68" s="58">
        <f>IF(ISERROR(SMALL('TAKIM KAYIT'!$B$6:$B$25,16)),"",SMALL('TAKIM KAYIT'!$B$6:$B$25,16))</f>
      </c>
      <c r="B68" s="14">
        <f>IF(A68="","",VLOOKUP(A68,'TAKIM KAYIT'!$B$6:$O$25,2,FALSE))</f>
      </c>
      <c r="C68" s="95">
        <f>IF(A68="","",VLOOKUP(A68,'TAKIM KAYIT'!$B$6:$O$25,3,FALSE))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4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39">
        <f>IF(A68="","",VLOOKUP(A68,'TAKIM KAYIT'!$B$6:$P$25,13,FALSE))</f>
      </c>
    </row>
    <row r="69" spans="1:8" ht="14.25" customHeight="1">
      <c r="A69" s="13"/>
      <c r="B69" s="14"/>
      <c r="C69" s="95">
        <f>IF(A68="","",INDEX('TAKIM KAYIT'!$D$6:$D$25,MATCH(C68,'TAKIM KAYIT'!$D$6:$D$25,0)+1))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4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7"/>
    </row>
    <row r="70" spans="1:8" ht="14.25" customHeight="1">
      <c r="A70" s="6"/>
      <c r="B70" s="7"/>
      <c r="C70" s="94">
        <f>IF(A72="","",INDEX('TAKIM KAYIT'!$D$6:$D$25,MATCH(C72,'TAKIM KAYIT'!$D$6:$D$25,0)-2))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3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6"/>
    </row>
    <row r="71" spans="1:8" ht="14.25" customHeight="1">
      <c r="A71" s="13"/>
      <c r="B71" s="14"/>
      <c r="C71" s="95">
        <f>IF(A72="","",INDEX('TAKIM KAYIT'!$D$6:$D$25,MATCH(C72,'TAKIM KAYIT'!$D$6:$D$25,0)-1))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4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7"/>
    </row>
    <row r="72" spans="1:8" ht="14.25" customHeight="1">
      <c r="A72" s="58">
        <f>IF(ISERROR(SMALL('TAKIM KAYIT'!$B$6:$B$25,17)),"",SMALL('TAKIM KAYIT'!$B$6:$B$25,17))</f>
      </c>
      <c r="B72" s="14">
        <f>IF(A72="","",VLOOKUP(A72,'TAKIM KAYIT'!$B$6:$O$25,2,FALSE))</f>
      </c>
      <c r="C72" s="95">
        <f>IF(A72="","",VLOOKUP(A72,'TAKIM KAYIT'!$B$6:$O$25,3,FALSE))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4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39">
        <f>IF(A72="","",VLOOKUP(A72,'TAKIM KAYIT'!$B$6:$P$25,13,FALSE))</f>
      </c>
    </row>
    <row r="73" spans="1:8" ht="14.25" customHeight="1">
      <c r="A73" s="13"/>
      <c r="B73" s="14"/>
      <c r="C73" s="95">
        <f>IF(A72="","",INDEX('TAKIM KAYIT'!$D$6:$D$25,MATCH(C72,'TAKIM KAYIT'!$D$6:$D$25,0)+1))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4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7"/>
    </row>
    <row r="74" spans="1:8" ht="14.25" customHeight="1">
      <c r="A74" s="6"/>
      <c r="B74" s="7"/>
      <c r="C74" s="94">
        <f>IF(A76="","",INDEX('TAKIM KAYIT'!$D$6:$D$25,MATCH(C76,'TAKIM KAYIT'!$D$6:$D$25,0)-2))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3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6"/>
    </row>
    <row r="75" spans="1:8" ht="14.25" customHeight="1">
      <c r="A75" s="13"/>
      <c r="B75" s="14"/>
      <c r="C75" s="95">
        <f>IF(A76="","",INDEX('TAKIM KAYIT'!$D$6:$D$25,MATCH(C76,'TAKIM KAYIT'!$D$6:$D$25,0)-1))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4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7"/>
    </row>
    <row r="76" spans="1:8" ht="14.25" customHeight="1">
      <c r="A76" s="58">
        <f>IF(ISERROR(SMALL('TAKIM KAYIT'!$B$6:$B$25,18)),"",SMALL('TAKIM KAYIT'!$B$6:$B$25,18))</f>
      </c>
      <c r="B76" s="14">
        <f>IF(A76="","",VLOOKUP(A76,'TAKIM KAYIT'!$B$6:$O$25,2,FALSE))</f>
      </c>
      <c r="C76" s="95">
        <f>IF(A76="","",VLOOKUP(A76,'TAKIM KAYIT'!$B$6:$O$25,3,FALSE))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4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39">
        <f>IF(A76="","",VLOOKUP(A76,'TAKIM KAYIT'!$B$6:$P$25,13,FALSE))</f>
      </c>
    </row>
    <row r="77" spans="1:8" ht="14.25" customHeight="1">
      <c r="A77" s="21"/>
      <c r="B77" s="22"/>
      <c r="C77" s="98">
        <f>IF(A76="","",INDEX('TAKIM KAYIT'!$D$6:$D$25,MATCH(C76,'TAKIM KAYIT'!$D$6:$D$25,0)+1))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5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8"/>
    </row>
    <row r="78" spans="1:8" ht="14.25" customHeight="1">
      <c r="A78" s="6"/>
      <c r="B78" s="7"/>
      <c r="C78" s="94">
        <f>IF(A80="","",INDEX('TAKIM KAYIT'!$D$6:$D$25,MATCH(C80,'TAKIM KAYIT'!$D$6:$D$25,0)-2))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3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6"/>
    </row>
    <row r="79" spans="1:8" ht="14.25" customHeight="1">
      <c r="A79" s="13"/>
      <c r="B79" s="14"/>
      <c r="C79" s="95">
        <f>IF(A80="","",INDEX('TAKIM KAYIT'!$D$6:$D$25,MATCH(C80,'TAKIM KAYIT'!$D$6:$D$25,0)-1))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4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7"/>
    </row>
    <row r="80" spans="1:8" ht="14.25" customHeight="1">
      <c r="A80" s="58">
        <f>IF(ISERROR(SMALL('TAKIM KAYIT'!$B$6:$B$25,19)),"",SMALL('TAKIM KAYIT'!$B$6:$B$25,19))</f>
      </c>
      <c r="B80" s="14">
        <f>IF(A80="","",VLOOKUP(A80,'TAKIM KAYIT'!$B$6:$O$25,2,FALSE))</f>
      </c>
      <c r="C80" s="95">
        <f>IF(A80="","",VLOOKUP(A80,'TAKIM KAYIT'!$B$6:$O$25,3,FALSE))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4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39">
        <f>IF(A80="","",VLOOKUP(A80,'TAKIM KAYIT'!$B$6:$P$25,13,FALSE))</f>
      </c>
    </row>
    <row r="81" spans="1:8" ht="14.25" customHeight="1">
      <c r="A81" s="13"/>
      <c r="B81" s="14"/>
      <c r="C81" s="95">
        <f>IF(A80="","",INDEX('TAKIM KAYIT'!$D$6:$D$25,MATCH(C80,'TAKIM KAYIT'!$D$6:$D$25,0)+1))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4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7"/>
    </row>
    <row r="82" spans="1:8" ht="14.25" customHeight="1">
      <c r="A82" s="6"/>
      <c r="B82" s="7"/>
      <c r="C82" s="94">
        <f>IF(A84="","",INDEX('TAKIM KAYIT'!$D$6:$D$25,MATCH(C84,'TAKIM KAYIT'!$D$6:$D$25,0)-2))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3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6"/>
    </row>
    <row r="83" spans="1:8" ht="14.25" customHeight="1">
      <c r="A83" s="13"/>
      <c r="B83" s="14"/>
      <c r="C83" s="95">
        <f>IF(A84="","",INDEX('TAKIM KAYIT'!$D$6:$D$25,MATCH(C84,'TAKIM KAYIT'!$D$6:$D$25,0)-1))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4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7"/>
    </row>
    <row r="84" spans="1:8" ht="14.25" customHeight="1">
      <c r="A84" s="60">
        <f>IF(ISERROR(SMALL('TAKIM KAYIT'!$B$6:$B$25,20)),"",SMALL('TAKIM KAYIT'!$B$6:$B$25,20))</f>
      </c>
      <c r="B84" s="14">
        <f>IF(A84="","",VLOOKUP(A84,'TAKIM KAYIT'!$B$6:$O$25,2,FALSE))</f>
      </c>
      <c r="C84" s="95">
        <f>IF(A84="","",VLOOKUP(A84,'TAKIM KAYIT'!$B$6:$O$25,3,FALSE))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4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39">
        <f>IF(A84="","",VLOOKUP(A84,'TAKIM KAYIT'!$B$6:$P$25,13,FALSE))</f>
      </c>
    </row>
    <row r="85" spans="1:8" ht="14.25" customHeight="1">
      <c r="A85" s="13"/>
      <c r="B85" s="14"/>
      <c r="C85" s="95">
        <f>IF(A84="","",INDEX('TAKIM KAYIT'!$D$6:$D$25,MATCH(C84,'TAKIM KAYIT'!$D$6:$D$25,0)+1))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4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7"/>
    </row>
    <row r="86" spans="1:8" ht="14.25" customHeight="1">
      <c r="A86" s="6"/>
      <c r="B86" s="7"/>
      <c r="C86" s="94">
        <f>IF(A88="","",INDEX('TAKIM KAYIT'!$D$6:$D$25,MATCH(C88,'TAKIM KAYIT'!$D$6:$D$25,0)-2))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3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6"/>
    </row>
    <row r="87" spans="1:8" ht="14.25" customHeight="1">
      <c r="A87" s="13"/>
      <c r="B87" s="14"/>
      <c r="C87" s="95">
        <f>IF(A88="","",INDEX('TAKIM KAYIT'!$D$6:$D$25,MATCH(C88,'TAKIM KAYIT'!$D$6:$D$25,0)-1))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4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7"/>
    </row>
    <row r="88" spans="1:8" ht="14.25" customHeight="1">
      <c r="A88" s="58">
        <f>IF(ISERROR(SMALL('TAKIM KAYIT'!$B$6:$B$25,21)),"",SMALL('TAKIM KAYIT'!$B$6:$B$25,21))</f>
      </c>
      <c r="B88" s="14">
        <f>IF(A88="","",VLOOKUP(A88,'TAKIM KAYIT'!$B$6:$O$25,2,FALSE))</f>
      </c>
      <c r="C88" s="95">
        <f>IF(A88="","",VLOOKUP(A88,'TAKIM KAYIT'!$B$6:$O$25,3,FALSE))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4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39">
        <f>IF(A88="","",VLOOKUP(A88,'TAKIM KAYIT'!$B$6:$P$25,13,FALSE))</f>
      </c>
    </row>
    <row r="89" spans="1:8" ht="14.25" customHeight="1">
      <c r="A89" s="13"/>
      <c r="B89" s="14"/>
      <c r="C89" s="95">
        <f>IF(A88="","",INDEX('TAKIM KAYIT'!$D$6:$D$25,MATCH(C88,'TAKIM KAYIT'!$D$6:$D$25,0)+1))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4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7"/>
    </row>
    <row r="90" spans="1:8" ht="14.25" customHeight="1">
      <c r="A90" s="6"/>
      <c r="B90" s="7"/>
      <c r="C90" s="94">
        <f>IF(A92="","",INDEX('TAKIM KAYIT'!$D$6:$D$25,MATCH(C92,'TAKIM KAYIT'!$D$6:$D$25,0)-2))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3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6"/>
    </row>
    <row r="91" spans="1:8" ht="14.25" customHeight="1">
      <c r="A91" s="13"/>
      <c r="B91" s="14"/>
      <c r="C91" s="95">
        <f>IF(A92="","",INDEX('TAKIM KAYIT'!$D$6:$D$25,MATCH(C92,'TAKIM KAYIT'!$D$6:$D$25,0)-1))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4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7"/>
    </row>
    <row r="92" spans="1:8" ht="14.25" customHeight="1">
      <c r="A92" s="58">
        <f>IF(ISERROR(SMALL('TAKIM KAYIT'!$B$6:$B$25,22)),"",SMALL('TAKIM KAYIT'!$B$6:$B$25,22))</f>
      </c>
      <c r="B92" s="14">
        <f>IF(A92="","",VLOOKUP(A92,'TAKIM KAYIT'!$B$6:$O$25,2,FALSE))</f>
      </c>
      <c r="C92" s="95">
        <f>IF(A92="","",VLOOKUP(A92,'TAKIM KAYIT'!$B$6:$O$25,3,FALSE))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4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39">
        <f>IF(A92="","",VLOOKUP(A92,'TAKIM KAYIT'!$B$6:$P$25,13,FALSE))</f>
      </c>
    </row>
    <row r="93" spans="1:8" ht="14.25" customHeight="1">
      <c r="A93" s="13"/>
      <c r="B93" s="14"/>
      <c r="C93" s="95">
        <f>IF(A92="","",INDEX('TAKIM KAYIT'!$D$6:$D$25,MATCH(C92,'TAKIM KAYIT'!$D$6:$D$25,0)+1))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4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7"/>
    </row>
    <row r="94" spans="1:8" ht="14.25" customHeight="1">
      <c r="A94" s="6"/>
      <c r="B94" s="7"/>
      <c r="C94" s="94">
        <f>IF(A96="","",INDEX('TAKIM KAYIT'!$D$6:$D$25,MATCH(C96,'TAKIM KAYIT'!$D$6:$D$25,0)-2))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3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6"/>
    </row>
    <row r="95" spans="1:8" ht="14.25" customHeight="1">
      <c r="A95" s="13"/>
      <c r="B95" s="14"/>
      <c r="C95" s="95">
        <f>IF(A96="","",INDEX('TAKIM KAYIT'!$D$6:$D$25,MATCH(C96,'TAKIM KAYIT'!$D$6:$D$25,0)-1))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4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7"/>
    </row>
    <row r="96" spans="1:8" ht="14.25" customHeight="1">
      <c r="A96" s="58">
        <f>IF(ISERROR(SMALL('TAKIM KAYIT'!$B$6:$B$25,23)),"",SMALL('TAKIM KAYIT'!$B$6:$B$25,23))</f>
      </c>
      <c r="B96" s="14">
        <f>IF(A96="","",VLOOKUP(A96,'TAKIM KAYIT'!$B$6:$O$25,2,FALSE))</f>
      </c>
      <c r="C96" s="95">
        <f>IF(A96="","",VLOOKUP(A96,'TAKIM KAYIT'!$B$6:$O$25,3,FALSE))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4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39">
        <f>IF(A96="","",VLOOKUP(A96,'TAKIM KAYIT'!$B$6:$P$25,13,FALSE))</f>
      </c>
    </row>
    <row r="97" spans="1:8" ht="14.25" customHeight="1">
      <c r="A97" s="13"/>
      <c r="B97" s="14"/>
      <c r="C97" s="95">
        <f>IF(A96="","",INDEX('TAKIM KAYIT'!$D$6:$D$25,MATCH(C96,'TAKIM KAYIT'!$D$6:$D$25,0)+1))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4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7"/>
    </row>
    <row r="98" spans="1:8" ht="14.25" customHeight="1">
      <c r="A98" s="6"/>
      <c r="B98" s="7"/>
      <c r="C98" s="94">
        <f>IF(A100="","",INDEX('TAKIM KAYIT'!$D$6:$D$25,MATCH(C100,'TAKIM KAYIT'!$D$6:$D$25,0)-2))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3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6"/>
    </row>
    <row r="99" spans="1:8" ht="14.25" customHeight="1">
      <c r="A99" s="13"/>
      <c r="B99" s="14"/>
      <c r="C99" s="95">
        <f>IF(A100="","",INDEX('TAKIM KAYIT'!$D$6:$D$25,MATCH(C100,'TAKIM KAYIT'!$D$6:$D$25,0)-1))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4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7"/>
    </row>
    <row r="100" spans="1:8" ht="14.25" customHeight="1">
      <c r="A100" s="58">
        <f>IF(ISERROR(SMALL('TAKIM KAYIT'!$B$6:$B$25,24)),"",SMALL('TAKIM KAYIT'!$B$6:$B$25,24))</f>
      </c>
      <c r="B100" s="14">
        <f>IF(A100="","",VLOOKUP(A100,'TAKIM KAYIT'!$B$6:$O$25,2,FALSE))</f>
      </c>
      <c r="C100" s="95">
        <f>IF(A100="","",VLOOKUP(A100,'TAKIM KAYIT'!$B$6:$O$25,3,FALSE))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4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39">
        <f>IF(A100="","",VLOOKUP(A100,'TAKIM KAYIT'!$B$6:$P$25,13,FALSE))</f>
      </c>
    </row>
    <row r="101" spans="1:8" ht="14.25" customHeight="1">
      <c r="A101" s="13"/>
      <c r="B101" s="14"/>
      <c r="C101" s="95">
        <f>IF(A100="","",INDEX('TAKIM KAYIT'!$D$6:$D$25,MATCH(C100,'TAKIM KAYIT'!$D$6:$D$25,0)+1))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4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7"/>
    </row>
    <row r="102" spans="1:8" ht="14.25" customHeight="1">
      <c r="A102" s="6"/>
      <c r="B102" s="7"/>
      <c r="C102" s="94">
        <f>IF(A104="","",INDEX('TAKIM KAYIT'!$D$6:$D$25,MATCH(C104,'TAKIM KAYIT'!$D$6:$D$25,0)-2))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3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6"/>
    </row>
    <row r="103" spans="1:8" ht="14.25" customHeight="1">
      <c r="A103" s="13"/>
      <c r="B103" s="14"/>
      <c r="C103" s="95">
        <f>IF(A104="","",INDEX('TAKIM KAYIT'!$D$6:$D$25,MATCH(C104,'TAKIM KAYIT'!$D$6:$D$25,0)-1))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4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7"/>
    </row>
    <row r="104" spans="1:8" ht="14.25" customHeight="1">
      <c r="A104" s="58">
        <f>IF(ISERROR(SMALL('TAKIM KAYIT'!$B$6:$B$25,25)),"",SMALL('TAKIM KAYIT'!$B$6:$B$25,25))</f>
      </c>
      <c r="B104" s="14">
        <f>IF(A104="","",VLOOKUP(A104,'TAKIM KAYIT'!$B$6:$O$25,2,FALSE))</f>
      </c>
      <c r="C104" s="95">
        <f>IF(A104="","",VLOOKUP(A104,'TAKIM KAYIT'!$B$6:$O$25,3,FALSE))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4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39">
        <f>IF(A104="","",VLOOKUP(A104,'TAKIM KAYIT'!$B$6:$P$25,13,FALSE))</f>
      </c>
    </row>
    <row r="105" spans="1:8" ht="14.25" customHeight="1">
      <c r="A105" s="13"/>
      <c r="B105" s="14"/>
      <c r="C105" s="95">
        <f>IF(A104="","",INDEX('TAKIM KAYIT'!$D$6:$D$25,MATCH(C104,'TAKIM KAYIT'!$D$6:$D$25,0)+1))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4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7"/>
    </row>
    <row r="106" spans="1:8" ht="14.25" customHeight="1">
      <c r="A106" s="6"/>
      <c r="B106" s="7"/>
      <c r="C106" s="94">
        <f>IF(A108="","",INDEX('TAKIM KAYIT'!$D$6:$D$25,MATCH(C108,'TAKIM KAYIT'!$D$6:$D$25,0)-2))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3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6"/>
    </row>
    <row r="107" spans="1:8" ht="14.25" customHeight="1">
      <c r="A107" s="13"/>
      <c r="B107" s="14"/>
      <c r="C107" s="95">
        <f>IF(A108="","",INDEX('TAKIM KAYIT'!$D$6:$D$25,MATCH(C108,'TAKIM KAYIT'!$D$6:$D$25,0)-1))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4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7"/>
    </row>
    <row r="108" spans="1:8" ht="14.25" customHeight="1">
      <c r="A108" s="58">
        <f>IF(ISERROR(SMALL('TAKIM KAYIT'!$B$6:$B$25,26)),"",SMALL('TAKIM KAYIT'!$B$6:$B$25,26))</f>
      </c>
      <c r="B108" s="14">
        <f>IF(A108="","",VLOOKUP(A108,'TAKIM KAYIT'!$B$6:$O$25,2,FALSE))</f>
      </c>
      <c r="C108" s="95">
        <f>IF(A108="","",VLOOKUP(A108,'TAKIM KAYIT'!$B$6:$O$25,3,FALSE))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4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39">
        <f>IF(A108="","",VLOOKUP(A108,'TAKIM KAYIT'!$B$6:$P$25,13,FALSE))</f>
      </c>
    </row>
    <row r="109" spans="1:8" ht="14.25" customHeight="1">
      <c r="A109" s="13"/>
      <c r="B109" s="14"/>
      <c r="C109" s="95">
        <f>IF(A108="","",INDEX('TAKIM KAYIT'!$D$6:$D$25,MATCH(C108,'TAKIM KAYIT'!$D$6:$D$25,0)+1))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4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7"/>
    </row>
    <row r="110" spans="1:8" ht="14.25" customHeight="1">
      <c r="A110" s="6"/>
      <c r="B110" s="7"/>
      <c r="C110" s="94">
        <f>IF(A112="","",INDEX('TAKIM KAYIT'!$D$6:$D$25,MATCH(C112,'TAKIM KAYIT'!$D$6:$D$25,0)-2))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3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6"/>
    </row>
    <row r="111" spans="1:8" ht="14.25" customHeight="1">
      <c r="A111" s="13"/>
      <c r="B111" s="14"/>
      <c r="C111" s="95">
        <f>IF(A112="","",INDEX('TAKIM KAYIT'!$D$6:$D$25,MATCH(C112,'TAKIM KAYIT'!$D$6:$D$25,0)-1))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4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7"/>
    </row>
    <row r="112" spans="1:8" ht="14.25" customHeight="1">
      <c r="A112" s="58">
        <f>IF(ISERROR(SMALL('TAKIM KAYIT'!$B$6:$B$25,27)),"",SMALL('TAKIM KAYIT'!$B$6:$B$25,27))</f>
      </c>
      <c r="B112" s="14">
        <f>IF(A112="","",VLOOKUP(A112,'TAKIM KAYIT'!$B$6:$O$25,2,FALSE))</f>
      </c>
      <c r="C112" s="95">
        <f>IF(A112="","",VLOOKUP(A112,'TAKIM KAYIT'!$B$6:$O$25,3,FALSE))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4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39">
        <f>IF(A112="","",VLOOKUP(A112,'TAKIM KAYIT'!$B$6:$P$25,13,FALSE))</f>
      </c>
    </row>
    <row r="113" spans="1:8" ht="14.25" customHeight="1">
      <c r="A113" s="13"/>
      <c r="B113" s="14"/>
      <c r="C113" s="95">
        <f>IF(A112="","",INDEX('TAKIM KAYIT'!$D$6:$D$25,MATCH(C112,'TAKIM KAYIT'!$D$6:$D$25,0)+1))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4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7"/>
    </row>
    <row r="114" spans="1:8" ht="14.25" customHeight="1">
      <c r="A114" s="6"/>
      <c r="B114" s="7"/>
      <c r="C114" s="94">
        <f>IF(A116="","",INDEX('TAKIM KAYIT'!$D$6:$D$25,MATCH(C116,'TAKIM KAYIT'!$D$6:$D$25,0)-2))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3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6"/>
    </row>
    <row r="115" spans="1:8" ht="14.25" customHeight="1">
      <c r="A115" s="13"/>
      <c r="B115" s="14"/>
      <c r="C115" s="95">
        <f>IF(A116="","",INDEX('TAKIM KAYIT'!$D$6:$D$25,MATCH(C116,'TAKIM KAYIT'!$D$6:$D$25,0)-1))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4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7"/>
    </row>
    <row r="116" spans="1:8" ht="14.25" customHeight="1">
      <c r="A116" s="58">
        <f>IF(ISERROR(SMALL('TAKIM KAYIT'!$B$6:$B$25,28)),"",SMALL('TAKIM KAYIT'!$B$6:$B$25,28))</f>
      </c>
      <c r="B116" s="14">
        <f>IF(A116="","",VLOOKUP(A116,'TAKIM KAYIT'!$B$6:$O$25,2,FALSE))</f>
      </c>
      <c r="C116" s="95">
        <f>IF(A116="","",VLOOKUP(A116,'TAKIM KAYIT'!$B$6:$O$25,3,FALSE))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4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39">
        <f>IF(A116="","",VLOOKUP(A116,'TAKIM KAYIT'!$B$6:$P$25,13,FALSE))</f>
      </c>
    </row>
    <row r="117" spans="1:8" ht="14.25" customHeight="1">
      <c r="A117" s="13"/>
      <c r="B117" s="14"/>
      <c r="C117" s="95">
        <f>IF(A116="","",INDEX('TAKIM KAYIT'!$D$6:$D$25,MATCH(C116,'TAKIM KAYIT'!$D$6:$D$25,0)+1))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4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7"/>
    </row>
    <row r="118" spans="1:8" ht="14.25" customHeight="1">
      <c r="A118" s="6"/>
      <c r="B118" s="7"/>
      <c r="C118" s="94">
        <f>IF(A120="","",INDEX('TAKIM KAYIT'!$D$6:$D$25,MATCH(C120,'TAKIM KAYIT'!$D$6:$D$25,0)-2))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3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6"/>
    </row>
    <row r="119" spans="1:8" ht="14.25" customHeight="1">
      <c r="A119" s="13"/>
      <c r="B119" s="14"/>
      <c r="C119" s="95">
        <f>IF(A120="","",INDEX('TAKIM KAYIT'!$D$6:$D$25,MATCH(C120,'TAKIM KAYIT'!$D$6:$D$25,0)-1))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4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7"/>
    </row>
    <row r="120" spans="1:8" ht="14.25" customHeight="1">
      <c r="A120" s="58">
        <f>IF(ISERROR(SMALL('TAKIM KAYIT'!$B$6:$B$25,29)),"",SMALL('TAKIM KAYIT'!$B$6:$B$25,29))</f>
      </c>
      <c r="B120" s="14">
        <f>IF(A120="","",VLOOKUP(A120,'TAKIM KAYIT'!$B$6:$O$25,2,FALSE))</f>
      </c>
      <c r="C120" s="95">
        <f>IF(A120="","",VLOOKUP(A120,'TAKIM KAYIT'!$B$6:$O$25,3,FALSE))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4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39">
        <f>IF(A120="","",VLOOKUP(A120,'TAKIM KAYIT'!$B$6:$P$25,13,FALSE))</f>
      </c>
    </row>
    <row r="121" spans="1:8" ht="14.25" customHeight="1">
      <c r="A121" s="13"/>
      <c r="B121" s="14"/>
      <c r="C121" s="95">
        <f>IF(A120="","",INDEX('TAKIM KAYIT'!$D$6:$D$25,MATCH(C120,'TAKIM KAYIT'!$D$6:$D$25,0)+1))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4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7"/>
    </row>
    <row r="122" spans="1:8" ht="14.25" customHeight="1">
      <c r="A122" s="6"/>
      <c r="B122" s="7"/>
      <c r="C122" s="94">
        <f>IF(A124="","",INDEX('TAKIM KAYIT'!$D$6:$D$25,MATCH(C124,'TAKIM KAYIT'!$D$6:$D$25,0)-2))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3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6"/>
    </row>
    <row r="123" spans="1:8" ht="14.25" customHeight="1">
      <c r="A123" s="13"/>
      <c r="B123" s="14"/>
      <c r="C123" s="95">
        <f>IF(A124="","",INDEX('TAKIM KAYIT'!$D$6:$D$25,MATCH(C124,'TAKIM KAYIT'!$D$6:$D$25,0)-1))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4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7"/>
    </row>
    <row r="124" spans="1:8" ht="14.25" customHeight="1">
      <c r="A124" s="58">
        <f>IF(ISERROR(SMALL('TAKIM KAYIT'!$B$6:$B$25,30)),"",SMALL('TAKIM KAYIT'!$B$6:$B$25,30))</f>
      </c>
      <c r="B124" s="14">
        <f>IF(A124="","",VLOOKUP(A124,'TAKIM KAYIT'!$B$6:$O$25,2,FALSE))</f>
      </c>
      <c r="C124" s="95">
        <f>IF(A124="","",VLOOKUP(A124,'TAKIM KAYIT'!$B$6:$O$25,3,FALSE))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4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39">
        <f>IF(A124="","",VLOOKUP(A124,'TAKIM KAYIT'!$B$6:$P$25,13,FALSE))</f>
      </c>
    </row>
    <row r="125" spans="1:8" ht="14.25" customHeight="1">
      <c r="A125" s="13"/>
      <c r="B125" s="14"/>
      <c r="C125" s="95">
        <f>IF(A124="","",INDEX('TAKIM KAYIT'!$D$6:$D$25,MATCH(C124,'TAKIM KAYIT'!$D$6:$D$25,0)+1))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4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7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290" stopIfTrue="1">
      <formula>AND(COUNTIF($B$5:$B$5,B5)&gt;1,NOT(ISBLANK(B5)))</formula>
    </cfRule>
  </conditionalFormatting>
  <conditionalFormatting sqref="A6:A125">
    <cfRule type="cellIs" priority="6" dxfId="291" operator="greaterThan">
      <formula>1000</formula>
    </cfRule>
    <cfRule type="cellIs" priority="7" dxfId="290" operator="greaterThan">
      <formula>"&gt;1000"</formula>
    </cfRule>
  </conditionalFormatting>
  <conditionalFormatting sqref="H6:H125">
    <cfRule type="duplicateValues" priority="1" dxfId="290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view="pageBreakPreview" zoomScale="90" zoomScaleSheetLayoutView="90" zoomScalePageLayoutView="0" workbookViewId="0" topLeftCell="A1">
      <selection activeCell="O5" sqref="O5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89" t="s">
        <v>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6.25" customHeight="1">
      <c r="A2" s="183" t="s">
        <v>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4.25">
      <c r="A3" s="85"/>
      <c r="B3" s="85"/>
      <c r="C3" s="190"/>
      <c r="D3" s="190"/>
      <c r="E3" s="85"/>
      <c r="F3" s="86"/>
      <c r="G3" s="85"/>
      <c r="H3" s="85"/>
      <c r="I3" s="85"/>
      <c r="J3" s="85"/>
      <c r="K3" s="85"/>
    </row>
    <row r="4" spans="1:11" ht="12.75">
      <c r="A4" s="193" t="s">
        <v>24</v>
      </c>
      <c r="B4" s="193"/>
      <c r="C4" s="191" t="s">
        <v>57</v>
      </c>
      <c r="D4" s="191"/>
      <c r="E4" s="87"/>
      <c r="F4" s="192">
        <v>41938.458333333336</v>
      </c>
      <c r="G4" s="192"/>
      <c r="H4" s="192"/>
      <c r="I4" s="192"/>
      <c r="J4" s="192"/>
      <c r="K4" s="192"/>
    </row>
    <row r="5" spans="1:11" ht="44.25" customHeight="1">
      <c r="A5" s="88" t="s">
        <v>5</v>
      </c>
      <c r="B5" s="89" t="s">
        <v>17</v>
      </c>
      <c r="C5" s="90" t="s">
        <v>1</v>
      </c>
      <c r="D5" s="89" t="s">
        <v>3</v>
      </c>
      <c r="E5" s="89" t="s">
        <v>8</v>
      </c>
      <c r="F5" s="91" t="s">
        <v>7</v>
      </c>
      <c r="G5" s="92" t="s">
        <v>15</v>
      </c>
      <c r="H5" s="93" t="s">
        <v>19</v>
      </c>
      <c r="I5" s="93" t="s">
        <v>20</v>
      </c>
      <c r="J5" s="93" t="s">
        <v>21</v>
      </c>
      <c r="K5" s="89" t="s">
        <v>22</v>
      </c>
    </row>
    <row r="6" spans="1:11" ht="14.25">
      <c r="A6" s="117"/>
      <c r="B6" s="118"/>
      <c r="C6" s="119">
        <v>49</v>
      </c>
      <c r="D6" s="120" t="s">
        <v>45</v>
      </c>
      <c r="E6" s="121" t="s">
        <v>28</v>
      </c>
      <c r="F6" s="122">
        <v>855</v>
      </c>
      <c r="G6" s="123">
        <v>5</v>
      </c>
      <c r="H6" s="150"/>
      <c r="I6" s="150"/>
      <c r="J6" s="150"/>
      <c r="K6" s="146"/>
    </row>
    <row r="7" spans="1:11" ht="14.25">
      <c r="A7" s="124"/>
      <c r="B7" s="125"/>
      <c r="C7" s="126">
        <v>50</v>
      </c>
      <c r="D7" s="127" t="s">
        <v>29</v>
      </c>
      <c r="E7" s="128" t="s">
        <v>28</v>
      </c>
      <c r="F7" s="129">
        <v>845</v>
      </c>
      <c r="G7" s="130">
        <v>2</v>
      </c>
      <c r="H7" s="151"/>
      <c r="I7" s="151"/>
      <c r="J7" s="151"/>
      <c r="K7" s="147"/>
    </row>
    <row r="8" spans="1:11" ht="15.75">
      <c r="A8" s="124">
        <v>1</v>
      </c>
      <c r="B8" s="125" t="s">
        <v>27</v>
      </c>
      <c r="C8" s="126">
        <v>51</v>
      </c>
      <c r="D8" s="127" t="s">
        <v>30</v>
      </c>
      <c r="E8" s="128" t="s">
        <v>28</v>
      </c>
      <c r="F8" s="129">
        <v>858</v>
      </c>
      <c r="G8" s="130">
        <v>6</v>
      </c>
      <c r="H8" s="139">
        <v>9</v>
      </c>
      <c r="I8" s="139">
        <v>11.0005</v>
      </c>
      <c r="J8" s="108">
        <v>0</v>
      </c>
      <c r="K8" s="139">
        <v>20.000500000000002</v>
      </c>
    </row>
    <row r="9" spans="1:11" ht="14.25">
      <c r="A9" s="124"/>
      <c r="B9" s="125"/>
      <c r="C9" s="126">
        <v>52</v>
      </c>
      <c r="D9" s="127" t="s">
        <v>31</v>
      </c>
      <c r="E9" s="128" t="s">
        <v>28</v>
      </c>
      <c r="F9" s="129">
        <v>849</v>
      </c>
      <c r="G9" s="130">
        <v>4</v>
      </c>
      <c r="H9" s="151"/>
      <c r="I9" s="151"/>
      <c r="J9" s="151"/>
      <c r="K9" s="147"/>
    </row>
    <row r="10" spans="1:11" ht="14.25">
      <c r="A10" s="117"/>
      <c r="B10" s="118"/>
      <c r="C10" s="119">
        <v>61</v>
      </c>
      <c r="D10" s="120" t="s">
        <v>54</v>
      </c>
      <c r="E10" s="121" t="s">
        <v>28</v>
      </c>
      <c r="F10" s="122">
        <v>843</v>
      </c>
      <c r="G10" s="123">
        <v>1</v>
      </c>
      <c r="H10" s="150"/>
      <c r="I10" s="150"/>
      <c r="J10" s="150"/>
      <c r="K10" s="146"/>
    </row>
    <row r="11" spans="1:11" ht="14.25">
      <c r="A11" s="124"/>
      <c r="B11" s="125"/>
      <c r="C11" s="126">
        <v>62</v>
      </c>
      <c r="D11" s="127" t="s">
        <v>40</v>
      </c>
      <c r="E11" s="128" t="s">
        <v>28</v>
      </c>
      <c r="F11" s="129">
        <v>846</v>
      </c>
      <c r="G11" s="130">
        <v>3</v>
      </c>
      <c r="H11" s="151"/>
      <c r="I11" s="151"/>
      <c r="J11" s="151"/>
      <c r="K11" s="147"/>
    </row>
    <row r="12" spans="1:11" ht="15.75">
      <c r="A12" s="60">
        <v>2</v>
      </c>
      <c r="B12" s="125" t="s">
        <v>39</v>
      </c>
      <c r="C12" s="126">
        <v>63</v>
      </c>
      <c r="D12" s="127" t="s">
        <v>48</v>
      </c>
      <c r="E12" s="128" t="s">
        <v>28</v>
      </c>
      <c r="F12" s="129">
        <v>1111</v>
      </c>
      <c r="G12" s="130">
        <v>15</v>
      </c>
      <c r="H12" s="139">
        <v>13</v>
      </c>
      <c r="I12" s="139">
        <v>11.0007</v>
      </c>
      <c r="J12" s="108">
        <v>0</v>
      </c>
      <c r="K12" s="139">
        <v>24.000700000000002</v>
      </c>
    </row>
    <row r="13" spans="1:11" ht="14.25">
      <c r="A13" s="124"/>
      <c r="B13" s="125"/>
      <c r="C13" s="126">
        <v>64</v>
      </c>
      <c r="D13" s="127" t="s">
        <v>49</v>
      </c>
      <c r="E13" s="128" t="s">
        <v>28</v>
      </c>
      <c r="F13" s="129">
        <v>922</v>
      </c>
      <c r="G13" s="130">
        <v>7</v>
      </c>
      <c r="H13" s="151"/>
      <c r="I13" s="151"/>
      <c r="J13" s="151"/>
      <c r="K13" s="147"/>
    </row>
    <row r="14" spans="1:11" ht="14.25">
      <c r="A14" s="117"/>
      <c r="B14" s="118"/>
      <c r="C14" s="119">
        <v>65</v>
      </c>
      <c r="D14" s="120" t="s">
        <v>41</v>
      </c>
      <c r="E14" s="121" t="s">
        <v>28</v>
      </c>
      <c r="F14" s="122">
        <v>924</v>
      </c>
      <c r="G14" s="123">
        <v>8</v>
      </c>
      <c r="H14" s="150"/>
      <c r="I14" s="150"/>
      <c r="J14" s="150"/>
      <c r="K14" s="146"/>
    </row>
    <row r="15" spans="1:11" ht="14.25">
      <c r="A15" s="124"/>
      <c r="B15" s="125"/>
      <c r="C15" s="126">
        <v>66</v>
      </c>
      <c r="D15" s="127" t="s">
        <v>43</v>
      </c>
      <c r="E15" s="128" t="s">
        <v>28</v>
      </c>
      <c r="F15" s="129">
        <v>935</v>
      </c>
      <c r="G15" s="130">
        <v>11</v>
      </c>
      <c r="H15" s="151"/>
      <c r="I15" s="151"/>
      <c r="J15" s="151"/>
      <c r="K15" s="147"/>
    </row>
    <row r="16" spans="1:11" ht="15.75">
      <c r="A16" s="124">
        <v>3</v>
      </c>
      <c r="B16" s="125" t="s">
        <v>42</v>
      </c>
      <c r="C16" s="126">
        <v>67</v>
      </c>
      <c r="D16" s="127" t="s">
        <v>44</v>
      </c>
      <c r="E16" s="128" t="s">
        <v>28</v>
      </c>
      <c r="F16" s="129">
        <v>1055</v>
      </c>
      <c r="G16" s="130">
        <v>14</v>
      </c>
      <c r="H16" s="139">
        <v>31</v>
      </c>
      <c r="I16" s="139">
        <v>33.0014</v>
      </c>
      <c r="J16" s="108">
        <v>0</v>
      </c>
      <c r="K16" s="139">
        <v>64.00139999999999</v>
      </c>
    </row>
    <row r="17" spans="1:11" ht="14.25">
      <c r="A17" s="124"/>
      <c r="B17" s="125"/>
      <c r="C17" s="126">
        <v>68</v>
      </c>
      <c r="D17" s="127" t="s">
        <v>52</v>
      </c>
      <c r="E17" s="128" t="s">
        <v>28</v>
      </c>
      <c r="F17" s="129">
        <v>1130</v>
      </c>
      <c r="G17" s="130">
        <v>18</v>
      </c>
      <c r="H17" s="151"/>
      <c r="I17" s="151"/>
      <c r="J17" s="151"/>
      <c r="K17" s="147"/>
    </row>
    <row r="18" spans="1:11" ht="14.25">
      <c r="A18" s="117"/>
      <c r="B18" s="118"/>
      <c r="C18" s="119">
        <v>53</v>
      </c>
      <c r="D18" s="120" t="s">
        <v>32</v>
      </c>
      <c r="E18" s="121" t="s">
        <v>28</v>
      </c>
      <c r="F18" s="122">
        <v>944</v>
      </c>
      <c r="G18" s="123">
        <v>13</v>
      </c>
      <c r="H18" s="150"/>
      <c r="I18" s="150"/>
      <c r="J18" s="150"/>
      <c r="K18" s="146"/>
    </row>
    <row r="19" spans="1:11" ht="14.25">
      <c r="A19" s="124"/>
      <c r="B19" s="125"/>
      <c r="C19" s="126">
        <v>54</v>
      </c>
      <c r="D19" s="127" t="s">
        <v>34</v>
      </c>
      <c r="E19" s="128" t="s">
        <v>28</v>
      </c>
      <c r="F19" s="129">
        <v>939</v>
      </c>
      <c r="G19" s="130">
        <v>12</v>
      </c>
      <c r="H19" s="151"/>
      <c r="I19" s="151"/>
      <c r="J19" s="151"/>
      <c r="K19" s="147"/>
    </row>
    <row r="20" spans="1:11" ht="15.75">
      <c r="A20" s="124">
        <v>4</v>
      </c>
      <c r="B20" s="125" t="s">
        <v>33</v>
      </c>
      <c r="C20" s="126">
        <v>55</v>
      </c>
      <c r="D20" s="127" t="s">
        <v>46</v>
      </c>
      <c r="E20" s="128" t="s">
        <v>28</v>
      </c>
      <c r="F20" s="129" t="s">
        <v>55</v>
      </c>
      <c r="G20" s="130">
        <v>19</v>
      </c>
      <c r="H20" s="139">
        <v>32</v>
      </c>
      <c r="I20" s="139">
        <v>34.0013</v>
      </c>
      <c r="J20" s="108">
        <v>0</v>
      </c>
      <c r="K20" s="139">
        <v>66.0013</v>
      </c>
    </row>
    <row r="21" spans="1:11" ht="14.25">
      <c r="A21" s="124"/>
      <c r="B21" s="125"/>
      <c r="C21" s="126">
        <v>56</v>
      </c>
      <c r="D21" s="127" t="s">
        <v>47</v>
      </c>
      <c r="E21" s="128" t="s">
        <v>28</v>
      </c>
      <c r="F21" s="129">
        <v>928</v>
      </c>
      <c r="G21" s="130">
        <v>9</v>
      </c>
      <c r="H21" s="151"/>
      <c r="I21" s="151"/>
      <c r="J21" s="151"/>
      <c r="K21" s="147"/>
    </row>
    <row r="22" spans="1:11" ht="14.25">
      <c r="A22" s="117"/>
      <c r="B22" s="118"/>
      <c r="C22" s="119">
        <v>57</v>
      </c>
      <c r="D22" s="120" t="s">
        <v>53</v>
      </c>
      <c r="E22" s="121" t="s">
        <v>28</v>
      </c>
      <c r="F22" s="122">
        <v>931</v>
      </c>
      <c r="G22" s="123">
        <v>10</v>
      </c>
      <c r="H22" s="150"/>
      <c r="I22" s="150"/>
      <c r="J22" s="150"/>
      <c r="K22" s="146"/>
    </row>
    <row r="23" spans="1:11" ht="14.25">
      <c r="A23" s="124"/>
      <c r="B23" s="125"/>
      <c r="C23" s="126">
        <v>58</v>
      </c>
      <c r="D23" s="127" t="s">
        <v>36</v>
      </c>
      <c r="E23" s="128" t="s">
        <v>28</v>
      </c>
      <c r="F23" s="129">
        <v>1116</v>
      </c>
      <c r="G23" s="130">
        <v>16</v>
      </c>
      <c r="H23" s="151"/>
      <c r="I23" s="151"/>
      <c r="J23" s="151"/>
      <c r="K23" s="147"/>
    </row>
    <row r="24" spans="1:11" ht="15.75">
      <c r="A24" s="124">
        <v>5</v>
      </c>
      <c r="B24" s="125" t="s">
        <v>35</v>
      </c>
      <c r="C24" s="126">
        <v>59</v>
      </c>
      <c r="D24" s="127" t="s">
        <v>37</v>
      </c>
      <c r="E24" s="128" t="s">
        <v>28</v>
      </c>
      <c r="F24" s="129">
        <v>1126</v>
      </c>
      <c r="G24" s="130">
        <v>17</v>
      </c>
      <c r="H24" s="139">
        <v>51</v>
      </c>
      <c r="I24" s="139">
        <v>43.0017</v>
      </c>
      <c r="J24" s="108">
        <v>0</v>
      </c>
      <c r="K24" s="139">
        <v>94.0017</v>
      </c>
    </row>
    <row r="25" spans="1:11" ht="14.25">
      <c r="A25" s="124"/>
      <c r="B25" s="125"/>
      <c r="C25" s="126">
        <v>60</v>
      </c>
      <c r="D25" s="127" t="s">
        <v>38</v>
      </c>
      <c r="E25" s="128" t="s">
        <v>28</v>
      </c>
      <c r="F25" s="129" t="s">
        <v>55</v>
      </c>
      <c r="G25" s="130">
        <v>20</v>
      </c>
      <c r="H25" s="151"/>
      <c r="I25" s="151"/>
      <c r="J25" s="151"/>
      <c r="K25" s="147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290" stopIfTrue="1">
      <formula>AND(COUNTIF($B$5:$B$5,B5)&gt;1,NOT(ISBLANK(B5)))</formula>
    </cfRule>
  </conditionalFormatting>
  <conditionalFormatting sqref="A6:A7 A9:A25">
    <cfRule type="cellIs" priority="134" dxfId="291" operator="greaterThan">
      <formula>1000</formula>
    </cfRule>
    <cfRule type="cellIs" priority="135" dxfId="290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291" operator="greaterThan">
      <formula>1000</formula>
    </cfRule>
    <cfRule type="cellIs" priority="31" dxfId="290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:K23 K25">
    <cfRule type="duplicateValues" priority="691" dxfId="0" stopIfTrue="1">
      <formula>AND(COUNTIF($K$6:$K$11,K6)+COUNTIF($K$13:$K$15,K6)+COUNTIF($K$17:$K$19,K6)+COUNTIF($K$21:$K$23,K6)+COUNTIF($K$25:$K$25,K6)&gt;1,NOT(ISBLANK(K6)))</formula>
    </cfRule>
  </conditionalFormatting>
  <conditionalFormatting sqref="H24">
    <cfRule type="duplicateValues" priority="696" dxfId="0" stopIfTrue="1">
      <formula>AND(COUNTIF($H$24:$H$24,H24)&gt;1,NOT(ISBLANK(H24)))</formula>
    </cfRule>
  </conditionalFormatting>
  <conditionalFormatting sqref="I24">
    <cfRule type="duplicateValues" priority="697" dxfId="0" stopIfTrue="1">
      <formula>AND(COUNTIF($I$24:$I$24,I24)&gt;1,NOT(ISBLANK(I24)))</formula>
    </cfRule>
  </conditionalFormatting>
  <conditionalFormatting sqref="J24">
    <cfRule type="duplicateValues" priority="698" dxfId="0" stopIfTrue="1">
      <formula>AND(COUNTIF($J$24:$J$24,J24)&gt;1,NOT(ISBLANK(J24)))</formula>
    </cfRule>
  </conditionalFormatting>
  <conditionalFormatting sqref="K24">
    <cfRule type="duplicateValues" priority="699" dxfId="0" stopIfTrue="1">
      <formula>AND(COUNTIF($K$24:$K$24,K24)&gt;1,NOT(ISBLANK(K24)))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2014-10-26T09:22:25Z</cp:lastPrinted>
  <dcterms:created xsi:type="dcterms:W3CDTF">2008-08-11T14:10:37Z</dcterms:created>
  <dcterms:modified xsi:type="dcterms:W3CDTF">2014-10-26T12:31:01Z</dcterms:modified>
  <cp:category/>
  <cp:version/>
  <cp:contentType/>
  <cp:contentStatus/>
</cp:coreProperties>
</file>