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hidePivotFieldList="1" defaultThemeVersion="124226"/>
  <bookViews>
    <workbookView xWindow="480" yWindow="120" windowWidth="11355" windowHeight="9150" tabRatio="894" activeTab="3"/>
  </bookViews>
  <sheets>
    <sheet name="KAPAK" sheetId="107" r:id="rId1"/>
    <sheet name="START LİSTE" sheetId="66" r:id="rId2"/>
    <sheet name="FERDİ SONUÇ" sheetId="67" r:id="rId3"/>
    <sheet name="TAKIM KAYIT" sheetId="68" r:id="rId4"/>
    <sheet name="TAKIM SONUÇ" sheetId="111" r:id="rId5"/>
    <sheet name="FİNAL" sheetId="113" r:id="rId6"/>
    <sheet name="KULLANIM KILAVUZU" sheetId="112" r:id="rId7"/>
  </sheets>
  <definedNames>
    <definedName name="_xlnm._FilterDatabase" localSheetId="2" hidden="1">'FERDİ SONUÇ'!$A$5:$G$34</definedName>
    <definedName name="_xlnm._FilterDatabase" localSheetId="1" hidden="1">'START LİSTE'!$A$5:$D$45</definedName>
    <definedName name="EsasPuan" localSheetId="0">#REF!</definedName>
    <definedName name="EsasPuan">#REF!</definedName>
    <definedName name="Kodlama" localSheetId="0">#REF!</definedName>
    <definedName name="Kodlama">#REF!</definedName>
    <definedName name="Puanlama" localSheetId="0">#REF!</definedName>
    <definedName name="Puanlama">#REF!</definedName>
    <definedName name="Sonuc" localSheetId="0">#REF!</definedName>
    <definedName name="Sonuc">#REF!</definedName>
    <definedName name="Sporcular" localSheetId="0">#REF!</definedName>
    <definedName name="Sporcular">#REF!</definedName>
    <definedName name="TakımData" localSheetId="0">#REF!</definedName>
    <definedName name="TakımData">#REF!</definedName>
    <definedName name="TakımKod" localSheetId="0">#REF!</definedName>
    <definedName name="TakımKod">#REF!</definedName>
    <definedName name="TakımKod2" localSheetId="0">#REF!</definedName>
    <definedName name="TakımKod2">#REF!</definedName>
    <definedName name="TakımPuan" localSheetId="0">#REF!</definedName>
    <definedName name="TakımPuan">#REF!</definedName>
    <definedName name="ToplamPuanlar" localSheetId="0">#REF!</definedName>
    <definedName name="ToplamPuanlar">#REF!</definedName>
    <definedName name="_xlnm.Print_Area" localSheetId="2">'FERDİ SONUÇ'!$A$1:$H$25</definedName>
    <definedName name="_xlnm.Print_Area" localSheetId="5">FİNAL!$A$1:$K$125</definedName>
    <definedName name="_xlnm.Print_Area" localSheetId="1">'START LİSTE'!$A$1:$F$253</definedName>
    <definedName name="_xlnm.Print_Area" localSheetId="3">'TAKIM KAYIT'!$A$1:$O$125</definedName>
    <definedName name="_xlnm.Print_Area" localSheetId="4">'TAKIM SONUÇ'!$A$1:$H$25</definedName>
    <definedName name="_xlnm.Print_Titles" localSheetId="2">'FERDİ SONUÇ'!$4:$5</definedName>
    <definedName name="_xlnm.Print_Titles" localSheetId="1">'START LİSTE'!$4:$5</definedName>
    <definedName name="_xlnm.Print_Titles" localSheetId="3">'TAKIM KAYIT'!$4:$5</definedName>
    <definedName name="_xlnm.Print_Titles" localSheetId="4">'TAKIM SONUÇ'!$4:$5</definedName>
  </definedNames>
  <calcPr calcId="144525"/>
</workbook>
</file>

<file path=xl/calcChain.xml><?xml version="1.0" encoding="utf-8"?>
<calcChain xmlns="http://schemas.openxmlformats.org/spreadsheetml/2006/main">
  <c r="C8" i="67" l="1"/>
  <c r="D8" i="67"/>
  <c r="E8" i="67"/>
  <c r="F8" i="67"/>
  <c r="C9" i="67"/>
  <c r="D9" i="67"/>
  <c r="E9" i="67"/>
  <c r="F9" i="67"/>
  <c r="C10" i="67"/>
  <c r="D10" i="67"/>
  <c r="E10" i="67"/>
  <c r="F10" i="67"/>
  <c r="C11" i="67"/>
  <c r="D11" i="67"/>
  <c r="E11" i="67"/>
  <c r="F11" i="67"/>
  <c r="C12" i="67"/>
  <c r="D12" i="67"/>
  <c r="E12" i="67"/>
  <c r="F12" i="67"/>
  <c r="C13" i="67"/>
  <c r="D13" i="67"/>
  <c r="E13" i="67"/>
  <c r="F13" i="67"/>
  <c r="C14" i="67"/>
  <c r="D14" i="67"/>
  <c r="E14" i="67"/>
  <c r="F14" i="67"/>
  <c r="C15" i="67"/>
  <c r="D15" i="67"/>
  <c r="E15" i="67"/>
  <c r="F15" i="67"/>
  <c r="C16" i="67"/>
  <c r="D16" i="67"/>
  <c r="E16" i="67"/>
  <c r="F16" i="67"/>
  <c r="C17" i="67"/>
  <c r="D17" i="67"/>
  <c r="E17" i="67"/>
  <c r="F17" i="67"/>
  <c r="C18" i="67"/>
  <c r="D18" i="67"/>
  <c r="E18" i="67"/>
  <c r="F18" i="67"/>
  <c r="C19" i="67"/>
  <c r="D19" i="67"/>
  <c r="E19" i="67"/>
  <c r="F19" i="67"/>
  <c r="C20" i="67"/>
  <c r="D20" i="67"/>
  <c r="E20" i="67"/>
  <c r="F20" i="67"/>
  <c r="C21" i="67"/>
  <c r="D21" i="67"/>
  <c r="E21" i="67"/>
  <c r="F21" i="67"/>
  <c r="C22" i="67"/>
  <c r="D22" i="67"/>
  <c r="E22" i="67"/>
  <c r="F22" i="67"/>
  <c r="C23" i="67"/>
  <c r="D23" i="67"/>
  <c r="E23" i="67"/>
  <c r="F23" i="67"/>
  <c r="C24" i="67"/>
  <c r="D24" i="67"/>
  <c r="E24" i="67"/>
  <c r="F24" i="67"/>
  <c r="C25" i="67"/>
  <c r="D25" i="67"/>
  <c r="E25" i="67"/>
  <c r="F25" i="67"/>
  <c r="C26" i="67"/>
  <c r="D26" i="67"/>
  <c r="E26" i="67"/>
  <c r="F26" i="67"/>
  <c r="C27" i="67"/>
  <c r="D27" i="67"/>
  <c r="E27" i="67"/>
  <c r="F27" i="67"/>
  <c r="C28" i="67"/>
  <c r="D28" i="67"/>
  <c r="E28" i="67"/>
  <c r="F28" i="67"/>
  <c r="C29" i="67"/>
  <c r="D29" i="67"/>
  <c r="E29" i="67"/>
  <c r="F29" i="67"/>
  <c r="C30" i="67"/>
  <c r="D30" i="67"/>
  <c r="E30" i="67"/>
  <c r="F30" i="67"/>
  <c r="C31" i="67"/>
  <c r="D31" i="67"/>
  <c r="E31" i="67"/>
  <c r="F31" i="67"/>
  <c r="C32" i="67"/>
  <c r="D32" i="67"/>
  <c r="E32" i="67"/>
  <c r="F32" i="67"/>
  <c r="C33" i="67"/>
  <c r="D33" i="67"/>
  <c r="E33" i="67"/>
  <c r="F33" i="67"/>
  <c r="C34" i="67"/>
  <c r="D34" i="67"/>
  <c r="E34" i="67"/>
  <c r="F34" i="67"/>
  <c r="C35" i="67"/>
  <c r="D35" i="67"/>
  <c r="E35" i="67"/>
  <c r="F35" i="67"/>
  <c r="C36" i="67"/>
  <c r="D36" i="67"/>
  <c r="E36" i="67"/>
  <c r="F36" i="67"/>
  <c r="C37" i="67"/>
  <c r="D37" i="67"/>
  <c r="E37" i="67"/>
  <c r="F37" i="67"/>
  <c r="C38" i="67"/>
  <c r="D38" i="67"/>
  <c r="E38" i="67"/>
  <c r="F38" i="67"/>
  <c r="C39" i="67"/>
  <c r="D39" i="67"/>
  <c r="E39" i="67"/>
  <c r="F39" i="67"/>
  <c r="C40" i="67"/>
  <c r="D40" i="67"/>
  <c r="E40" i="67"/>
  <c r="F40" i="67"/>
  <c r="C41" i="67"/>
  <c r="D41" i="67"/>
  <c r="E41" i="67"/>
  <c r="F41" i="67"/>
  <c r="C42" i="67"/>
  <c r="D42" i="67"/>
  <c r="E42" i="67"/>
  <c r="F42" i="67"/>
  <c r="C43" i="67"/>
  <c r="D43" i="67"/>
  <c r="E43" i="67"/>
  <c r="F43" i="67"/>
  <c r="C44" i="67"/>
  <c r="D44" i="67"/>
  <c r="E44" i="67"/>
  <c r="F44" i="67"/>
  <c r="C45" i="67"/>
  <c r="D45" i="67"/>
  <c r="E45" i="67"/>
  <c r="F45" i="67"/>
  <c r="C46" i="67"/>
  <c r="D46" i="67"/>
  <c r="E46" i="67"/>
  <c r="F46" i="67"/>
  <c r="C47" i="67"/>
  <c r="D47" i="67"/>
  <c r="E47" i="67"/>
  <c r="F47" i="67"/>
  <c r="C48" i="67"/>
  <c r="D48" i="67"/>
  <c r="E48" i="67"/>
  <c r="F48" i="67"/>
  <c r="C49" i="67"/>
  <c r="D49" i="67"/>
  <c r="E49" i="67"/>
  <c r="F49" i="67"/>
  <c r="C50" i="67"/>
  <c r="D50" i="67"/>
  <c r="E50" i="67"/>
  <c r="F50" i="67"/>
  <c r="C51" i="67"/>
  <c r="D51" i="67"/>
  <c r="E51" i="67"/>
  <c r="F51" i="67"/>
  <c r="C52" i="67"/>
  <c r="D52" i="67"/>
  <c r="E52" i="67"/>
  <c r="F52" i="67"/>
  <c r="C53" i="67"/>
  <c r="D53" i="67"/>
  <c r="E53" i="67"/>
  <c r="F53" i="67"/>
  <c r="C54" i="67"/>
  <c r="D54" i="67"/>
  <c r="E54" i="67"/>
  <c r="F54" i="67"/>
  <c r="C55" i="67"/>
  <c r="D55" i="67"/>
  <c r="E55" i="67"/>
  <c r="F55" i="67"/>
  <c r="C56" i="67"/>
  <c r="D56" i="67"/>
  <c r="E56" i="67"/>
  <c r="F56" i="67"/>
  <c r="C57" i="67"/>
  <c r="D57" i="67"/>
  <c r="E57" i="67"/>
  <c r="F57" i="67"/>
  <c r="C58" i="67"/>
  <c r="D58" i="67"/>
  <c r="E58" i="67"/>
  <c r="F58" i="67"/>
  <c r="C59" i="67"/>
  <c r="D59" i="67"/>
  <c r="E59" i="67"/>
  <c r="F59" i="67"/>
  <c r="C60" i="67"/>
  <c r="D60" i="67"/>
  <c r="E60" i="67"/>
  <c r="F60" i="67"/>
  <c r="C61" i="67"/>
  <c r="D61" i="67"/>
  <c r="E61" i="67"/>
  <c r="F61" i="67"/>
  <c r="C62" i="67"/>
  <c r="D62" i="67"/>
  <c r="E62" i="67"/>
  <c r="F62" i="67"/>
  <c r="C63" i="67"/>
  <c r="D63" i="67"/>
  <c r="E63" i="67"/>
  <c r="F63" i="67"/>
  <c r="C64" i="67"/>
  <c r="D64" i="67"/>
  <c r="E64" i="67"/>
  <c r="F64" i="67"/>
  <c r="C65" i="67"/>
  <c r="D65" i="67"/>
  <c r="E65" i="67"/>
  <c r="F65" i="67"/>
  <c r="C66" i="67"/>
  <c r="D66" i="67"/>
  <c r="E66" i="67"/>
  <c r="F66" i="67"/>
  <c r="C67" i="67"/>
  <c r="D67" i="67"/>
  <c r="E67" i="67"/>
  <c r="F67" i="67"/>
  <c r="C68" i="67"/>
  <c r="D68" i="67"/>
  <c r="E68" i="67"/>
  <c r="F68" i="67"/>
  <c r="C69" i="67"/>
  <c r="D69" i="67"/>
  <c r="E69" i="67"/>
  <c r="F69" i="67"/>
  <c r="C70" i="67"/>
  <c r="D70" i="67"/>
  <c r="E70" i="67"/>
  <c r="F70" i="67"/>
  <c r="C71" i="67"/>
  <c r="D71" i="67"/>
  <c r="E71" i="67"/>
  <c r="F71" i="67"/>
  <c r="C72" i="67"/>
  <c r="D72" i="67"/>
  <c r="E72" i="67"/>
  <c r="F72" i="67"/>
  <c r="C73" i="67"/>
  <c r="D73" i="67"/>
  <c r="E73" i="67"/>
  <c r="F73" i="67"/>
  <c r="C74" i="67"/>
  <c r="D74" i="67"/>
  <c r="E74" i="67"/>
  <c r="F74" i="67"/>
  <c r="C75" i="67"/>
  <c r="D75" i="67"/>
  <c r="E75" i="67"/>
  <c r="F75" i="67"/>
  <c r="C76" i="67"/>
  <c r="D76" i="67"/>
  <c r="E76" i="67"/>
  <c r="F76" i="67"/>
  <c r="C77" i="67"/>
  <c r="D77" i="67"/>
  <c r="E77" i="67"/>
  <c r="F77" i="67"/>
  <c r="C78" i="67"/>
  <c r="D78" i="67"/>
  <c r="E78" i="67"/>
  <c r="F78" i="67"/>
  <c r="C79" i="67"/>
  <c r="D79" i="67"/>
  <c r="E79" i="67"/>
  <c r="F79" i="67"/>
  <c r="C80" i="67"/>
  <c r="D80" i="67"/>
  <c r="E80" i="67"/>
  <c r="F80" i="67"/>
  <c r="C81" i="67"/>
  <c r="D81" i="67"/>
  <c r="E81" i="67"/>
  <c r="F81" i="67"/>
  <c r="C82" i="67"/>
  <c r="D82" i="67"/>
  <c r="E82" i="67"/>
  <c r="F82" i="67"/>
  <c r="C83" i="67"/>
  <c r="D83" i="67"/>
  <c r="E83" i="67"/>
  <c r="F83" i="67"/>
  <c r="C84" i="67"/>
  <c r="D84" i="67"/>
  <c r="E84" i="67"/>
  <c r="F84" i="67"/>
  <c r="C85" i="67"/>
  <c r="D85" i="67"/>
  <c r="E85" i="67"/>
  <c r="F85" i="67"/>
  <c r="C86" i="67"/>
  <c r="D86" i="67"/>
  <c r="E86" i="67"/>
  <c r="F86" i="67"/>
  <c r="C87" i="67"/>
  <c r="D87" i="67"/>
  <c r="E87" i="67"/>
  <c r="F87" i="67"/>
  <c r="C88" i="67"/>
  <c r="D88" i="67"/>
  <c r="E88" i="67"/>
  <c r="F88" i="67"/>
  <c r="C89" i="67"/>
  <c r="D89" i="67"/>
  <c r="E89" i="67"/>
  <c r="F89" i="67"/>
  <c r="C90" i="67"/>
  <c r="D90" i="67"/>
  <c r="E90" i="67"/>
  <c r="F90" i="67"/>
  <c r="C91" i="67"/>
  <c r="D91" i="67"/>
  <c r="E91" i="67"/>
  <c r="F91" i="67"/>
  <c r="C92" i="67"/>
  <c r="D92" i="67"/>
  <c r="E92" i="67"/>
  <c r="F92" i="67"/>
  <c r="C93" i="67"/>
  <c r="D93" i="67"/>
  <c r="E93" i="67"/>
  <c r="F93" i="67"/>
  <c r="A94" i="67"/>
  <c r="C94" i="67"/>
  <c r="D94" i="67"/>
  <c r="E94" i="67"/>
  <c r="F94" i="67"/>
  <c r="H94" i="67"/>
  <c r="A95" i="67"/>
  <c r="C95" i="67"/>
  <c r="D95" i="67"/>
  <c r="E95" i="67"/>
  <c r="F95" i="67"/>
  <c r="H95" i="67"/>
  <c r="A96" i="67"/>
  <c r="C96" i="67"/>
  <c r="D96" i="67"/>
  <c r="E96" i="67"/>
  <c r="F96" i="67"/>
  <c r="H96" i="67"/>
  <c r="A97" i="67"/>
  <c r="C97" i="67"/>
  <c r="D97" i="67"/>
  <c r="E97" i="67"/>
  <c r="F97" i="67"/>
  <c r="H97" i="67"/>
  <c r="A98" i="67"/>
  <c r="C98" i="67"/>
  <c r="D98" i="67"/>
  <c r="E98" i="67"/>
  <c r="F98" i="67"/>
  <c r="H98" i="67"/>
  <c r="A99" i="67"/>
  <c r="C99" i="67"/>
  <c r="D99" i="67"/>
  <c r="E99" i="67"/>
  <c r="F99" i="67"/>
  <c r="H99" i="67"/>
  <c r="A100" i="67"/>
  <c r="C100" i="67"/>
  <c r="D100" i="67"/>
  <c r="E100" i="67"/>
  <c r="F100" i="67"/>
  <c r="H100" i="67"/>
  <c r="A101" i="67"/>
  <c r="C101" i="67"/>
  <c r="D101" i="67"/>
  <c r="E101" i="67"/>
  <c r="F101" i="67"/>
  <c r="H101" i="67"/>
  <c r="A102" i="67"/>
  <c r="C102" i="67"/>
  <c r="D102" i="67"/>
  <c r="E102" i="67"/>
  <c r="F102" i="67"/>
  <c r="H102" i="67"/>
  <c r="A103" i="67"/>
  <c r="C103" i="67"/>
  <c r="D103" i="67"/>
  <c r="E103" i="67"/>
  <c r="F103" i="67"/>
  <c r="H103" i="67"/>
  <c r="A104" i="67"/>
  <c r="C104" i="67"/>
  <c r="D104" i="67"/>
  <c r="E104" i="67"/>
  <c r="F104" i="67"/>
  <c r="H104" i="67"/>
  <c r="A105" i="67"/>
  <c r="C105" i="67"/>
  <c r="D105" i="67"/>
  <c r="E105" i="67"/>
  <c r="F105" i="67"/>
  <c r="H105" i="67"/>
  <c r="A106" i="67"/>
  <c r="C106" i="67"/>
  <c r="D106" i="67"/>
  <c r="E106" i="67"/>
  <c r="F106" i="67"/>
  <c r="H106" i="67"/>
  <c r="A107" i="67"/>
  <c r="C107" i="67"/>
  <c r="D107" i="67"/>
  <c r="E107" i="67"/>
  <c r="F107" i="67"/>
  <c r="H107" i="67"/>
  <c r="A108" i="67"/>
  <c r="C108" i="67"/>
  <c r="D108" i="67"/>
  <c r="E108" i="67"/>
  <c r="F108" i="67"/>
  <c r="H108" i="67"/>
  <c r="A109" i="67"/>
  <c r="C109" i="67"/>
  <c r="D109" i="67"/>
  <c r="E109" i="67"/>
  <c r="F109" i="67"/>
  <c r="H109" i="67"/>
  <c r="A110" i="67"/>
  <c r="C110" i="67"/>
  <c r="D110" i="67"/>
  <c r="E110" i="67"/>
  <c r="F110" i="67"/>
  <c r="H110" i="67"/>
  <c r="A111" i="67"/>
  <c r="C111" i="67"/>
  <c r="D111" i="67"/>
  <c r="E111" i="67"/>
  <c r="F111" i="67"/>
  <c r="H111" i="67"/>
  <c r="A112" i="67"/>
  <c r="C112" i="67"/>
  <c r="D112" i="67"/>
  <c r="E112" i="67"/>
  <c r="F112" i="67"/>
  <c r="H112" i="67"/>
  <c r="A113" i="67"/>
  <c r="C113" i="67"/>
  <c r="D113" i="67"/>
  <c r="E113" i="67"/>
  <c r="F113" i="67"/>
  <c r="H113" i="67"/>
  <c r="A114" i="67"/>
  <c r="C114" i="67"/>
  <c r="D114" i="67"/>
  <c r="E114" i="67"/>
  <c r="F114" i="67"/>
  <c r="H114" i="67"/>
  <c r="A115" i="67"/>
  <c r="C115" i="67"/>
  <c r="D115" i="67"/>
  <c r="E115" i="67"/>
  <c r="F115" i="67"/>
  <c r="H115" i="67"/>
  <c r="A116" i="67"/>
  <c r="C116" i="67"/>
  <c r="D116" i="67"/>
  <c r="E116" i="67"/>
  <c r="F116" i="67"/>
  <c r="H116" i="67"/>
  <c r="A117" i="67"/>
  <c r="C117" i="67"/>
  <c r="D117" i="67"/>
  <c r="E117" i="67"/>
  <c r="F117" i="67"/>
  <c r="H117" i="67"/>
  <c r="A118" i="67"/>
  <c r="C118" i="67"/>
  <c r="D118" i="67"/>
  <c r="E118" i="67"/>
  <c r="F118" i="67"/>
  <c r="H118" i="67"/>
  <c r="A119" i="67"/>
  <c r="C119" i="67"/>
  <c r="D119" i="67"/>
  <c r="E119" i="67"/>
  <c r="F119" i="67"/>
  <c r="H119" i="67"/>
  <c r="A120" i="67"/>
  <c r="C120" i="67"/>
  <c r="D120" i="67"/>
  <c r="E120" i="67"/>
  <c r="F120" i="67"/>
  <c r="H120" i="67"/>
  <c r="A121" i="67"/>
  <c r="C121" i="67"/>
  <c r="D121" i="67"/>
  <c r="E121" i="67"/>
  <c r="F121" i="67"/>
  <c r="H121" i="67"/>
  <c r="A122" i="67"/>
  <c r="C122" i="67"/>
  <c r="D122" i="67"/>
  <c r="E122" i="67"/>
  <c r="F122" i="67"/>
  <c r="H122" i="67"/>
  <c r="A123" i="67"/>
  <c r="C123" i="67"/>
  <c r="D123" i="67"/>
  <c r="E123" i="67"/>
  <c r="F123" i="67"/>
  <c r="H123" i="67"/>
  <c r="A124" i="67"/>
  <c r="C124" i="67"/>
  <c r="D124" i="67"/>
  <c r="E124" i="67"/>
  <c r="F124" i="67"/>
  <c r="H124" i="67"/>
  <c r="A125" i="67"/>
  <c r="C125" i="67"/>
  <c r="D125" i="67"/>
  <c r="E125" i="67"/>
  <c r="F125" i="67"/>
  <c r="H125" i="67"/>
  <c r="A126" i="67"/>
  <c r="C126" i="67"/>
  <c r="D126" i="67"/>
  <c r="E126" i="67"/>
  <c r="F126" i="67"/>
  <c r="H126" i="67"/>
  <c r="A127" i="67"/>
  <c r="C127" i="67"/>
  <c r="D127" i="67"/>
  <c r="E127" i="67"/>
  <c r="F127" i="67"/>
  <c r="H127" i="67"/>
  <c r="A128" i="67"/>
  <c r="C128" i="67"/>
  <c r="D128" i="67"/>
  <c r="E128" i="67"/>
  <c r="F128" i="67"/>
  <c r="H128" i="67"/>
  <c r="A129" i="67"/>
  <c r="C129" i="67"/>
  <c r="D129" i="67"/>
  <c r="E129" i="67"/>
  <c r="F129" i="67"/>
  <c r="H129" i="67"/>
  <c r="A130" i="67"/>
  <c r="C130" i="67"/>
  <c r="D130" i="67"/>
  <c r="E130" i="67"/>
  <c r="F130" i="67"/>
  <c r="H130" i="67"/>
  <c r="A131" i="67"/>
  <c r="C131" i="67"/>
  <c r="D131" i="67"/>
  <c r="E131" i="67"/>
  <c r="F131" i="67"/>
  <c r="H131" i="67"/>
  <c r="A132" i="67"/>
  <c r="C132" i="67"/>
  <c r="D132" i="67"/>
  <c r="E132" i="67"/>
  <c r="F132" i="67"/>
  <c r="H132" i="67"/>
  <c r="A133" i="67"/>
  <c r="C133" i="67"/>
  <c r="D133" i="67"/>
  <c r="E133" i="67"/>
  <c r="F133" i="67"/>
  <c r="H133" i="67"/>
  <c r="A134" i="67"/>
  <c r="C134" i="67"/>
  <c r="D134" i="67"/>
  <c r="E134" i="67"/>
  <c r="F134" i="67"/>
  <c r="H134" i="67"/>
  <c r="A135" i="67"/>
  <c r="C135" i="67"/>
  <c r="D135" i="67"/>
  <c r="E135" i="67"/>
  <c r="F135" i="67"/>
  <c r="H135" i="67"/>
  <c r="A136" i="67"/>
  <c r="C136" i="67"/>
  <c r="D136" i="67"/>
  <c r="E136" i="67"/>
  <c r="F136" i="67"/>
  <c r="H136" i="67"/>
  <c r="A137" i="67"/>
  <c r="C137" i="67"/>
  <c r="D137" i="67"/>
  <c r="E137" i="67"/>
  <c r="F137" i="67"/>
  <c r="H137" i="67"/>
  <c r="A138" i="67"/>
  <c r="C138" i="67"/>
  <c r="D138" i="67"/>
  <c r="E138" i="67"/>
  <c r="F138" i="67"/>
  <c r="H138" i="67"/>
  <c r="A139" i="67"/>
  <c r="C139" i="67"/>
  <c r="D139" i="67"/>
  <c r="E139" i="67"/>
  <c r="F139" i="67"/>
  <c r="H139" i="67"/>
  <c r="A140" i="67"/>
  <c r="C140" i="67"/>
  <c r="D140" i="67"/>
  <c r="E140" i="67"/>
  <c r="F140" i="67"/>
  <c r="H140" i="67"/>
  <c r="A141" i="67"/>
  <c r="C141" i="67"/>
  <c r="D141" i="67"/>
  <c r="E141" i="67"/>
  <c r="F141" i="67"/>
  <c r="H141" i="67"/>
  <c r="A142" i="67"/>
  <c r="C142" i="67"/>
  <c r="D142" i="67"/>
  <c r="E142" i="67"/>
  <c r="F142" i="67"/>
  <c r="H142" i="67"/>
  <c r="A143" i="67"/>
  <c r="C143" i="67"/>
  <c r="D143" i="67"/>
  <c r="E143" i="67"/>
  <c r="F143" i="67"/>
  <c r="H143" i="67"/>
  <c r="A144" i="67"/>
  <c r="C144" i="67"/>
  <c r="D144" i="67"/>
  <c r="E144" i="67"/>
  <c r="F144" i="67"/>
  <c r="H144" i="67"/>
  <c r="A145" i="67"/>
  <c r="C145" i="67"/>
  <c r="D145" i="67"/>
  <c r="E145" i="67"/>
  <c r="F145" i="67"/>
  <c r="H145" i="67"/>
  <c r="A146" i="67"/>
  <c r="C146" i="67"/>
  <c r="D146" i="67"/>
  <c r="E146" i="67"/>
  <c r="F146" i="67"/>
  <c r="H146" i="67"/>
  <c r="A147" i="67"/>
  <c r="C147" i="67"/>
  <c r="D147" i="67"/>
  <c r="E147" i="67"/>
  <c r="F147" i="67"/>
  <c r="H147" i="67"/>
  <c r="A148" i="67"/>
  <c r="C148" i="67"/>
  <c r="D148" i="67"/>
  <c r="E148" i="67"/>
  <c r="F148" i="67"/>
  <c r="H148" i="67"/>
  <c r="A149" i="67"/>
  <c r="C149" i="67"/>
  <c r="D149" i="67"/>
  <c r="E149" i="67"/>
  <c r="F149" i="67"/>
  <c r="H149" i="67"/>
  <c r="A150" i="67"/>
  <c r="C150" i="67"/>
  <c r="D150" i="67"/>
  <c r="E150" i="67"/>
  <c r="F150" i="67"/>
  <c r="H150" i="67"/>
  <c r="A151" i="67"/>
  <c r="C151" i="67"/>
  <c r="D151" i="67"/>
  <c r="E151" i="67"/>
  <c r="F151" i="67"/>
  <c r="H151" i="67"/>
  <c r="A152" i="67"/>
  <c r="C152" i="67"/>
  <c r="D152" i="67"/>
  <c r="E152" i="67"/>
  <c r="F152" i="67"/>
  <c r="H152" i="67"/>
  <c r="A153" i="67"/>
  <c r="C153" i="67"/>
  <c r="D153" i="67"/>
  <c r="E153" i="67"/>
  <c r="F153" i="67"/>
  <c r="H153" i="67"/>
  <c r="A154" i="67"/>
  <c r="C154" i="67"/>
  <c r="D154" i="67"/>
  <c r="E154" i="67"/>
  <c r="F154" i="67"/>
  <c r="H154" i="67"/>
  <c r="A155" i="67"/>
  <c r="C155" i="67"/>
  <c r="D155" i="67"/>
  <c r="E155" i="67"/>
  <c r="F155" i="67"/>
  <c r="H155" i="67"/>
  <c r="A156" i="67"/>
  <c r="C156" i="67"/>
  <c r="D156" i="67"/>
  <c r="E156" i="67"/>
  <c r="F156" i="67"/>
  <c r="H156" i="67"/>
  <c r="A157" i="67"/>
  <c r="C157" i="67"/>
  <c r="D157" i="67"/>
  <c r="E157" i="67"/>
  <c r="F157" i="67"/>
  <c r="H157" i="67"/>
  <c r="A158" i="67"/>
  <c r="C158" i="67"/>
  <c r="D158" i="67"/>
  <c r="E158" i="67"/>
  <c r="F158" i="67"/>
  <c r="H158" i="67"/>
  <c r="A159" i="67"/>
  <c r="C159" i="67"/>
  <c r="D159" i="67"/>
  <c r="E159" i="67"/>
  <c r="F159" i="67"/>
  <c r="H159" i="67"/>
  <c r="A160" i="67"/>
  <c r="C160" i="67"/>
  <c r="D160" i="67"/>
  <c r="E160" i="67"/>
  <c r="F160" i="67"/>
  <c r="H160" i="67"/>
  <c r="A161" i="67"/>
  <c r="C161" i="67"/>
  <c r="D161" i="67"/>
  <c r="E161" i="67"/>
  <c r="F161" i="67"/>
  <c r="H161" i="67"/>
  <c r="A162" i="67"/>
  <c r="C162" i="67"/>
  <c r="D162" i="67"/>
  <c r="E162" i="67"/>
  <c r="F162" i="67"/>
  <c r="H162" i="67"/>
  <c r="A163" i="67"/>
  <c r="C163" i="67"/>
  <c r="D163" i="67"/>
  <c r="E163" i="67"/>
  <c r="F163" i="67"/>
  <c r="H163" i="67"/>
  <c r="A164" i="67"/>
  <c r="C164" i="67"/>
  <c r="D164" i="67"/>
  <c r="E164" i="67"/>
  <c r="F164" i="67"/>
  <c r="H164" i="67"/>
  <c r="A165" i="67"/>
  <c r="C165" i="67"/>
  <c r="D165" i="67"/>
  <c r="E165" i="67"/>
  <c r="F165" i="67"/>
  <c r="H165" i="67"/>
  <c r="A166" i="67"/>
  <c r="C166" i="67"/>
  <c r="D166" i="67"/>
  <c r="E166" i="67"/>
  <c r="F166" i="67"/>
  <c r="H166" i="67"/>
  <c r="A167" i="67"/>
  <c r="C167" i="67"/>
  <c r="D167" i="67"/>
  <c r="E167" i="67"/>
  <c r="F167" i="67"/>
  <c r="H167" i="67"/>
  <c r="A168" i="67"/>
  <c r="C168" i="67"/>
  <c r="D168" i="67"/>
  <c r="E168" i="67"/>
  <c r="F168" i="67"/>
  <c r="H168" i="67"/>
  <c r="A169" i="67"/>
  <c r="C169" i="67"/>
  <c r="D169" i="67"/>
  <c r="E169" i="67"/>
  <c r="F169" i="67"/>
  <c r="H169" i="67"/>
  <c r="A170" i="67"/>
  <c r="C170" i="67"/>
  <c r="D170" i="67"/>
  <c r="E170" i="67"/>
  <c r="F170" i="67"/>
  <c r="H170" i="67"/>
  <c r="A171" i="67"/>
  <c r="C171" i="67"/>
  <c r="D171" i="67"/>
  <c r="E171" i="67"/>
  <c r="F171" i="67"/>
  <c r="H171" i="67"/>
  <c r="A172" i="67"/>
  <c r="C172" i="67"/>
  <c r="D172" i="67"/>
  <c r="E172" i="67"/>
  <c r="F172" i="67"/>
  <c r="H172" i="67"/>
  <c r="A173" i="67"/>
  <c r="C173" i="67"/>
  <c r="D173" i="67"/>
  <c r="E173" i="67"/>
  <c r="F173" i="67"/>
  <c r="H173" i="67"/>
  <c r="A174" i="67"/>
  <c r="C174" i="67"/>
  <c r="D174" i="67"/>
  <c r="E174" i="67"/>
  <c r="F174" i="67"/>
  <c r="H174" i="67"/>
  <c r="A175" i="67"/>
  <c r="C175" i="67"/>
  <c r="D175" i="67"/>
  <c r="E175" i="67"/>
  <c r="F175" i="67"/>
  <c r="H175" i="67"/>
  <c r="A176" i="67"/>
  <c r="C176" i="67"/>
  <c r="D176" i="67"/>
  <c r="E176" i="67"/>
  <c r="F176" i="67"/>
  <c r="H176" i="67"/>
  <c r="A177" i="67"/>
  <c r="C177" i="67"/>
  <c r="D177" i="67"/>
  <c r="E177" i="67"/>
  <c r="F177" i="67"/>
  <c r="H177" i="67"/>
  <c r="A178" i="67"/>
  <c r="C178" i="67"/>
  <c r="D178" i="67"/>
  <c r="E178" i="67"/>
  <c r="F178" i="67"/>
  <c r="H178" i="67"/>
  <c r="A179" i="67"/>
  <c r="C179" i="67"/>
  <c r="D179" i="67"/>
  <c r="E179" i="67"/>
  <c r="F179" i="67"/>
  <c r="H179" i="67"/>
  <c r="A180" i="67"/>
  <c r="C180" i="67"/>
  <c r="D180" i="67"/>
  <c r="E180" i="67"/>
  <c r="F180" i="67"/>
  <c r="H180" i="67"/>
  <c r="A181" i="67"/>
  <c r="C181" i="67"/>
  <c r="D181" i="67"/>
  <c r="E181" i="67"/>
  <c r="F181" i="67"/>
  <c r="H181" i="67"/>
  <c r="A182" i="67"/>
  <c r="C182" i="67"/>
  <c r="D182" i="67"/>
  <c r="E182" i="67"/>
  <c r="F182" i="67"/>
  <c r="H182" i="67"/>
  <c r="A183" i="67"/>
  <c r="C183" i="67"/>
  <c r="D183" i="67"/>
  <c r="E183" i="67"/>
  <c r="F183" i="67"/>
  <c r="H183" i="67"/>
  <c r="A184" i="67"/>
  <c r="C184" i="67"/>
  <c r="D184" i="67"/>
  <c r="E184" i="67"/>
  <c r="F184" i="67"/>
  <c r="H184" i="67"/>
  <c r="A185" i="67"/>
  <c r="C185" i="67"/>
  <c r="D185" i="67"/>
  <c r="E185" i="67"/>
  <c r="F185" i="67"/>
  <c r="H185" i="67"/>
  <c r="A186" i="67"/>
  <c r="C186" i="67"/>
  <c r="D186" i="67"/>
  <c r="E186" i="67"/>
  <c r="F186" i="67"/>
  <c r="H186" i="67"/>
  <c r="A187" i="67"/>
  <c r="C187" i="67"/>
  <c r="D187" i="67"/>
  <c r="E187" i="67"/>
  <c r="F187" i="67"/>
  <c r="H187" i="67"/>
  <c r="A188" i="67"/>
  <c r="C188" i="67"/>
  <c r="D188" i="67"/>
  <c r="E188" i="67"/>
  <c r="F188" i="67"/>
  <c r="H188" i="67"/>
  <c r="A189" i="67"/>
  <c r="C189" i="67"/>
  <c r="D189" i="67"/>
  <c r="E189" i="67"/>
  <c r="F189" i="67"/>
  <c r="H189" i="67"/>
  <c r="A190" i="67"/>
  <c r="C190" i="67"/>
  <c r="D190" i="67"/>
  <c r="E190" i="67"/>
  <c r="F190" i="67"/>
  <c r="H190" i="67"/>
  <c r="A191" i="67"/>
  <c r="C191" i="67"/>
  <c r="D191" i="67"/>
  <c r="E191" i="67"/>
  <c r="F191" i="67"/>
  <c r="H191" i="67"/>
  <c r="A192" i="67"/>
  <c r="C192" i="67"/>
  <c r="D192" i="67"/>
  <c r="E192" i="67"/>
  <c r="F192" i="67"/>
  <c r="H192" i="67"/>
  <c r="A193" i="67"/>
  <c r="C193" i="67"/>
  <c r="D193" i="67"/>
  <c r="E193" i="67"/>
  <c r="F193" i="67"/>
  <c r="H193" i="67"/>
  <c r="A194" i="67"/>
  <c r="C194" i="67"/>
  <c r="D194" i="67"/>
  <c r="E194" i="67"/>
  <c r="F194" i="67"/>
  <c r="H194" i="67"/>
  <c r="A195" i="67"/>
  <c r="C195" i="67"/>
  <c r="D195" i="67"/>
  <c r="E195" i="67"/>
  <c r="F195" i="67"/>
  <c r="H195" i="67"/>
  <c r="A196" i="67"/>
  <c r="C196" i="67"/>
  <c r="D196" i="67"/>
  <c r="E196" i="67"/>
  <c r="F196" i="67"/>
  <c r="H196" i="67"/>
  <c r="A197" i="67"/>
  <c r="C197" i="67"/>
  <c r="D197" i="67"/>
  <c r="E197" i="67"/>
  <c r="F197" i="67"/>
  <c r="H197" i="67"/>
  <c r="A198" i="67"/>
  <c r="C198" i="67"/>
  <c r="D198" i="67"/>
  <c r="E198" i="67"/>
  <c r="F198" i="67"/>
  <c r="H198" i="67"/>
  <c r="A199" i="67"/>
  <c r="C199" i="67"/>
  <c r="D199" i="67"/>
  <c r="E199" i="67"/>
  <c r="F199" i="67"/>
  <c r="H199" i="67"/>
  <c r="A200" i="67"/>
  <c r="C200" i="67"/>
  <c r="D200" i="67"/>
  <c r="E200" i="67"/>
  <c r="F200" i="67"/>
  <c r="H200" i="67"/>
  <c r="A201" i="67"/>
  <c r="C201" i="67"/>
  <c r="D201" i="67"/>
  <c r="E201" i="67"/>
  <c r="F201" i="67"/>
  <c r="H201" i="67"/>
  <c r="A202" i="67"/>
  <c r="C202" i="67"/>
  <c r="D202" i="67"/>
  <c r="E202" i="67"/>
  <c r="F202" i="67"/>
  <c r="H202" i="67"/>
  <c r="A203" i="67"/>
  <c r="C203" i="67"/>
  <c r="D203" i="67"/>
  <c r="E203" i="67"/>
  <c r="F203" i="67"/>
  <c r="H203" i="67"/>
  <c r="A204" i="67"/>
  <c r="C204" i="67"/>
  <c r="D204" i="67"/>
  <c r="E204" i="67"/>
  <c r="F204" i="67"/>
  <c r="H204" i="67"/>
  <c r="A205" i="67"/>
  <c r="C205" i="67"/>
  <c r="D205" i="67"/>
  <c r="E205" i="67"/>
  <c r="F205" i="67"/>
  <c r="H205" i="67"/>
  <c r="A206" i="67"/>
  <c r="C206" i="67"/>
  <c r="D206" i="67"/>
  <c r="E206" i="67"/>
  <c r="F206" i="67"/>
  <c r="H206" i="67"/>
  <c r="A207" i="67"/>
  <c r="C207" i="67"/>
  <c r="D207" i="67"/>
  <c r="E207" i="67"/>
  <c r="F207" i="67"/>
  <c r="H207" i="67"/>
  <c r="A208" i="67"/>
  <c r="C208" i="67"/>
  <c r="D208" i="67"/>
  <c r="E208" i="67"/>
  <c r="F208" i="67"/>
  <c r="H208" i="67"/>
  <c r="A209" i="67"/>
  <c r="C209" i="67"/>
  <c r="D209" i="67"/>
  <c r="E209" i="67"/>
  <c r="F209" i="67"/>
  <c r="H209" i="67"/>
  <c r="A210" i="67"/>
  <c r="C210" i="67"/>
  <c r="D210" i="67"/>
  <c r="E210" i="67"/>
  <c r="F210" i="67"/>
  <c r="H210" i="67"/>
  <c r="A211" i="67"/>
  <c r="C211" i="67"/>
  <c r="D211" i="67"/>
  <c r="E211" i="67"/>
  <c r="F211" i="67"/>
  <c r="H211" i="67"/>
  <c r="A212" i="67"/>
  <c r="C212" i="67"/>
  <c r="D212" i="67"/>
  <c r="E212" i="67"/>
  <c r="F212" i="67"/>
  <c r="H212" i="67"/>
  <c r="A213" i="67"/>
  <c r="C213" i="67"/>
  <c r="D213" i="67"/>
  <c r="E213" i="67"/>
  <c r="F213" i="67"/>
  <c r="H213" i="67"/>
  <c r="A214" i="67"/>
  <c r="C214" i="67"/>
  <c r="D214" i="67"/>
  <c r="E214" i="67"/>
  <c r="F214" i="67"/>
  <c r="H214" i="67"/>
  <c r="A215" i="67"/>
  <c r="C215" i="67"/>
  <c r="D215" i="67"/>
  <c r="E215" i="67"/>
  <c r="F215" i="67"/>
  <c r="H215" i="67"/>
  <c r="A216" i="67"/>
  <c r="C216" i="67"/>
  <c r="D216" i="67"/>
  <c r="E216" i="67"/>
  <c r="F216" i="67"/>
  <c r="H216" i="67"/>
  <c r="A217" i="67"/>
  <c r="C217" i="67"/>
  <c r="D217" i="67"/>
  <c r="E217" i="67"/>
  <c r="F217" i="67"/>
  <c r="H217" i="67"/>
  <c r="A218" i="67"/>
  <c r="C218" i="67"/>
  <c r="D218" i="67"/>
  <c r="E218" i="67"/>
  <c r="F218" i="67"/>
  <c r="H218" i="67"/>
  <c r="A219" i="67"/>
  <c r="C219" i="67"/>
  <c r="D219" i="67"/>
  <c r="E219" i="67"/>
  <c r="F219" i="67"/>
  <c r="H219" i="67"/>
  <c r="A220" i="67"/>
  <c r="C220" i="67"/>
  <c r="D220" i="67"/>
  <c r="E220" i="67"/>
  <c r="F220" i="67"/>
  <c r="H220" i="67"/>
  <c r="A221" i="67"/>
  <c r="C221" i="67"/>
  <c r="D221" i="67"/>
  <c r="E221" i="67"/>
  <c r="F221" i="67"/>
  <c r="H221" i="67"/>
  <c r="A222" i="67"/>
  <c r="C222" i="67"/>
  <c r="D222" i="67"/>
  <c r="E222" i="67"/>
  <c r="F222" i="67"/>
  <c r="H222" i="67"/>
  <c r="A223" i="67"/>
  <c r="C223" i="67"/>
  <c r="D223" i="67"/>
  <c r="E223" i="67"/>
  <c r="F223" i="67"/>
  <c r="H223" i="67"/>
  <c r="A224" i="67"/>
  <c r="C224" i="67"/>
  <c r="D224" i="67"/>
  <c r="E224" i="67"/>
  <c r="F224" i="67"/>
  <c r="H224" i="67"/>
  <c r="A225" i="67"/>
  <c r="C225" i="67"/>
  <c r="D225" i="67"/>
  <c r="E225" i="67"/>
  <c r="F225" i="67"/>
  <c r="H225" i="67"/>
  <c r="A226" i="67"/>
  <c r="C226" i="67"/>
  <c r="D226" i="67"/>
  <c r="E226" i="67"/>
  <c r="F226" i="67"/>
  <c r="H226" i="67"/>
  <c r="A227" i="67"/>
  <c r="C227" i="67"/>
  <c r="D227" i="67"/>
  <c r="E227" i="67"/>
  <c r="F227" i="67"/>
  <c r="H227" i="67"/>
  <c r="A228" i="67"/>
  <c r="C228" i="67"/>
  <c r="D228" i="67"/>
  <c r="E228" i="67"/>
  <c r="F228" i="67"/>
  <c r="H228" i="67"/>
  <c r="A229" i="67"/>
  <c r="C229" i="67"/>
  <c r="D229" i="67"/>
  <c r="E229" i="67"/>
  <c r="F229" i="67"/>
  <c r="H229" i="67"/>
  <c r="A230" i="67"/>
  <c r="C230" i="67"/>
  <c r="D230" i="67"/>
  <c r="E230" i="67"/>
  <c r="F230" i="67"/>
  <c r="H230" i="67"/>
  <c r="A231" i="67"/>
  <c r="C231" i="67"/>
  <c r="D231" i="67"/>
  <c r="E231" i="67"/>
  <c r="F231" i="67"/>
  <c r="H231" i="67"/>
  <c r="A232" i="67"/>
  <c r="C232" i="67"/>
  <c r="D232" i="67"/>
  <c r="E232" i="67"/>
  <c r="F232" i="67"/>
  <c r="H232" i="67"/>
  <c r="A233" i="67"/>
  <c r="C233" i="67"/>
  <c r="D233" i="67"/>
  <c r="E233" i="67"/>
  <c r="F233" i="67"/>
  <c r="H233" i="67"/>
  <c r="A234" i="67"/>
  <c r="C234" i="67"/>
  <c r="D234" i="67"/>
  <c r="E234" i="67"/>
  <c r="F234" i="67"/>
  <c r="H234" i="67"/>
  <c r="A235" i="67"/>
  <c r="C235" i="67"/>
  <c r="D235" i="67"/>
  <c r="E235" i="67"/>
  <c r="F235" i="67"/>
  <c r="H235" i="67"/>
  <c r="A236" i="67"/>
  <c r="C236" i="67"/>
  <c r="D236" i="67"/>
  <c r="E236" i="67"/>
  <c r="F236" i="67"/>
  <c r="H236" i="67"/>
  <c r="A237" i="67"/>
  <c r="C237" i="67"/>
  <c r="D237" i="67"/>
  <c r="E237" i="67"/>
  <c r="F237" i="67"/>
  <c r="H237" i="67"/>
  <c r="A238" i="67"/>
  <c r="C238" i="67"/>
  <c r="D238" i="67"/>
  <c r="E238" i="67"/>
  <c r="F238" i="67"/>
  <c r="H238" i="67"/>
  <c r="A239" i="67"/>
  <c r="C239" i="67"/>
  <c r="D239" i="67"/>
  <c r="E239" i="67"/>
  <c r="F239" i="67"/>
  <c r="H239" i="67"/>
  <c r="A240" i="67"/>
  <c r="C240" i="67"/>
  <c r="D240" i="67"/>
  <c r="E240" i="67"/>
  <c r="F240" i="67"/>
  <c r="H240" i="67"/>
  <c r="A241" i="67"/>
  <c r="C241" i="67"/>
  <c r="D241" i="67"/>
  <c r="E241" i="67"/>
  <c r="F241" i="67"/>
  <c r="H241" i="67"/>
  <c r="A242" i="67"/>
  <c r="C242" i="67"/>
  <c r="D242" i="67"/>
  <c r="E242" i="67"/>
  <c r="F242" i="67"/>
  <c r="H242" i="67"/>
  <c r="A243" i="67"/>
  <c r="C243" i="67"/>
  <c r="D243" i="67"/>
  <c r="E243" i="67"/>
  <c r="F243" i="67"/>
  <c r="H243" i="67"/>
  <c r="A244" i="67"/>
  <c r="C244" i="67"/>
  <c r="D244" i="67"/>
  <c r="E244" i="67"/>
  <c r="F244" i="67"/>
  <c r="H244" i="67"/>
  <c r="A245" i="67"/>
  <c r="C245" i="67"/>
  <c r="D245" i="67"/>
  <c r="E245" i="67"/>
  <c r="F245" i="67"/>
  <c r="H245" i="67"/>
  <c r="A246" i="67"/>
  <c r="C246" i="67"/>
  <c r="D246" i="67"/>
  <c r="E246" i="67"/>
  <c r="F246" i="67"/>
  <c r="H246" i="67"/>
  <c r="A247" i="67"/>
  <c r="C247" i="67"/>
  <c r="D247" i="67"/>
  <c r="E247" i="67"/>
  <c r="F247" i="67"/>
  <c r="H247" i="67"/>
  <c r="A248" i="67"/>
  <c r="C248" i="67"/>
  <c r="D248" i="67"/>
  <c r="E248" i="67"/>
  <c r="F248" i="67"/>
  <c r="H248" i="67"/>
  <c r="A249" i="67"/>
  <c r="C249" i="67"/>
  <c r="D249" i="67"/>
  <c r="E249" i="67"/>
  <c r="F249" i="67"/>
  <c r="H249" i="67"/>
  <c r="A250" i="67"/>
  <c r="C250" i="67"/>
  <c r="D250" i="67"/>
  <c r="E250" i="67"/>
  <c r="F250" i="67"/>
  <c r="H250" i="67"/>
  <c r="A251" i="67"/>
  <c r="C251" i="67"/>
  <c r="D251" i="67"/>
  <c r="E251" i="67"/>
  <c r="F251" i="67"/>
  <c r="H251" i="67"/>
  <c r="A252" i="67"/>
  <c r="C252" i="67"/>
  <c r="D252" i="67"/>
  <c r="E252" i="67"/>
  <c r="F252" i="67"/>
  <c r="H252" i="67"/>
  <c r="A253" i="67"/>
  <c r="C253" i="67"/>
  <c r="D253" i="67"/>
  <c r="E253" i="67"/>
  <c r="F253" i="67"/>
  <c r="H253" i="67"/>
  <c r="A254" i="67"/>
  <c r="C254" i="67"/>
  <c r="D254" i="67"/>
  <c r="E254" i="67"/>
  <c r="F254" i="67"/>
  <c r="H254" i="67"/>
  <c r="F7" i="67"/>
  <c r="E7" i="67"/>
  <c r="H7" i="67" s="1"/>
  <c r="H8" i="67" s="1"/>
  <c r="D7" i="67"/>
  <c r="C7" i="67"/>
  <c r="A2" i="113"/>
  <c r="F4" i="113"/>
  <c r="C4" i="113"/>
  <c r="A4" i="113"/>
  <c r="A1" i="113"/>
  <c r="F6" i="67"/>
  <c r="E6" i="67"/>
  <c r="H6" i="67"/>
  <c r="D6" i="67"/>
  <c r="C6" i="67"/>
  <c r="A6" i="67"/>
  <c r="A7" i="67"/>
  <c r="A8" i="67"/>
  <c r="A9" i="67"/>
  <c r="A10" i="67" s="1"/>
  <c r="A11" i="67" s="1"/>
  <c r="A12" i="67" s="1"/>
  <c r="A13" i="67" s="1"/>
  <c r="A14" i="67" s="1"/>
  <c r="A15" i="67" s="1"/>
  <c r="A16" i="67" s="1"/>
  <c r="A17" i="67" s="1"/>
  <c r="A18" i="67" s="1"/>
  <c r="A19" i="67" s="1"/>
  <c r="A20" i="67" s="1"/>
  <c r="A21" i="67" s="1"/>
  <c r="A22" i="67" s="1"/>
  <c r="A23" i="67" s="1"/>
  <c r="A24" i="67" s="1"/>
  <c r="A25" i="67" s="1"/>
  <c r="A26" i="67"/>
  <c r="A27" i="67"/>
  <c r="A28" i="67"/>
  <c r="A29" i="67"/>
  <c r="A30" i="67"/>
  <c r="A31" i="67"/>
  <c r="A32" i="67"/>
  <c r="A33" i="67"/>
  <c r="A34" i="67"/>
  <c r="A35" i="67"/>
  <c r="A36" i="67"/>
  <c r="A37" i="67"/>
  <c r="A38" i="67"/>
  <c r="A39" i="67"/>
  <c r="A40" i="67"/>
  <c r="A41" i="67"/>
  <c r="A42" i="67"/>
  <c r="A43" i="67"/>
  <c r="A44" i="67"/>
  <c r="A45" i="67"/>
  <c r="A46" i="67"/>
  <c r="A47" i="67"/>
  <c r="A48" i="67"/>
  <c r="A49" i="67"/>
  <c r="A50" i="67"/>
  <c r="A51" i="67"/>
  <c r="A52" i="67"/>
  <c r="A53" i="67"/>
  <c r="A54" i="67"/>
  <c r="A55" i="67"/>
  <c r="A56" i="67"/>
  <c r="A57" i="67"/>
  <c r="A58" i="67"/>
  <c r="A59" i="67"/>
  <c r="A60" i="67"/>
  <c r="A61" i="67"/>
  <c r="A62" i="67"/>
  <c r="A63" i="67"/>
  <c r="A64" i="67"/>
  <c r="A65" i="67"/>
  <c r="A66" i="67"/>
  <c r="A67" i="67"/>
  <c r="A68" i="67"/>
  <c r="A69" i="67"/>
  <c r="A70" i="67"/>
  <c r="A71" i="67"/>
  <c r="A72" i="67"/>
  <c r="A73" i="67"/>
  <c r="A74" i="67"/>
  <c r="A75" i="67"/>
  <c r="A76" i="67"/>
  <c r="A77" i="67"/>
  <c r="A78" i="67"/>
  <c r="A79" i="67"/>
  <c r="A80" i="67"/>
  <c r="A81" i="67"/>
  <c r="A82" i="67"/>
  <c r="A83" i="67"/>
  <c r="A84" i="67"/>
  <c r="A85" i="67"/>
  <c r="A86" i="67"/>
  <c r="A87" i="67"/>
  <c r="A88" i="67"/>
  <c r="A89" i="67"/>
  <c r="A90" i="67"/>
  <c r="A91" i="67"/>
  <c r="A92" i="67"/>
  <c r="A93" i="67"/>
  <c r="A2" i="107"/>
  <c r="A1" i="66" s="1"/>
  <c r="A1" i="68"/>
  <c r="B20" i="107"/>
  <c r="A18" i="107"/>
  <c r="F4" i="111"/>
  <c r="C4" i="111"/>
  <c r="D4" i="68"/>
  <c r="F4" i="68"/>
  <c r="F4" i="67"/>
  <c r="D4" i="67"/>
  <c r="E4" i="66"/>
  <c r="D4" i="66"/>
  <c r="C44" i="68"/>
  <c r="F6" i="68"/>
  <c r="A4" i="111"/>
  <c r="A3" i="111"/>
  <c r="A2" i="111"/>
  <c r="A1" i="111"/>
  <c r="A4" i="68"/>
  <c r="A3" i="68"/>
  <c r="A2" i="68"/>
  <c r="A4" i="67"/>
  <c r="A3" i="67"/>
  <c r="A2" i="67"/>
  <c r="A2" i="66"/>
  <c r="A3" i="66"/>
  <c r="A4" i="66"/>
  <c r="C8" i="68"/>
  <c r="O8" i="68" s="1"/>
  <c r="C12" i="68"/>
  <c r="G125" i="68"/>
  <c r="F125" i="68"/>
  <c r="I125" i="68" s="1"/>
  <c r="E125" i="68"/>
  <c r="G124" i="68"/>
  <c r="F124" i="68"/>
  <c r="E124" i="68"/>
  <c r="G123" i="68"/>
  <c r="F123" i="68"/>
  <c r="E123" i="68"/>
  <c r="G122" i="68"/>
  <c r="F122" i="68"/>
  <c r="E122" i="68"/>
  <c r="C124" i="68"/>
  <c r="O124" i="68" s="1"/>
  <c r="A124" i="68" s="1"/>
  <c r="G121" i="68"/>
  <c r="H121" i="68" s="1"/>
  <c r="F121" i="68"/>
  <c r="E121" i="68"/>
  <c r="G120" i="68"/>
  <c r="F120" i="68"/>
  <c r="E120" i="68"/>
  <c r="G119" i="68"/>
  <c r="F119" i="68"/>
  <c r="I119" i="68" s="1"/>
  <c r="E119" i="68"/>
  <c r="G118" i="68"/>
  <c r="F118" i="68"/>
  <c r="E118" i="68"/>
  <c r="C120" i="68"/>
  <c r="G117" i="68"/>
  <c r="F117" i="68"/>
  <c r="E117" i="68"/>
  <c r="G116" i="68"/>
  <c r="F116" i="68"/>
  <c r="E116" i="68"/>
  <c r="G115" i="68"/>
  <c r="F115" i="68"/>
  <c r="E115" i="68"/>
  <c r="G114" i="68"/>
  <c r="F114" i="68"/>
  <c r="I114" i="68" s="1"/>
  <c r="E114" i="68"/>
  <c r="C116" i="68"/>
  <c r="G113" i="68"/>
  <c r="F113" i="68"/>
  <c r="E113" i="68"/>
  <c r="G112" i="68"/>
  <c r="F112" i="68"/>
  <c r="I112" i="68" s="1"/>
  <c r="E112" i="68"/>
  <c r="G111" i="68"/>
  <c r="F111" i="68"/>
  <c r="E111" i="68"/>
  <c r="G110" i="68"/>
  <c r="F110" i="68"/>
  <c r="E110" i="68"/>
  <c r="C112" i="68"/>
  <c r="O112" i="68" s="1"/>
  <c r="G109" i="68"/>
  <c r="F109" i="68"/>
  <c r="E109" i="68"/>
  <c r="G108" i="68"/>
  <c r="F108" i="68"/>
  <c r="E108" i="68"/>
  <c r="G107" i="68"/>
  <c r="F107" i="68"/>
  <c r="I107" i="68" s="1"/>
  <c r="E107" i="68"/>
  <c r="G106" i="68"/>
  <c r="H106" i="68" s="1"/>
  <c r="F106" i="68"/>
  <c r="E106" i="68"/>
  <c r="C108" i="68"/>
  <c r="G105" i="68"/>
  <c r="F105" i="68"/>
  <c r="H105" i="68" s="1"/>
  <c r="E105" i="68"/>
  <c r="G104" i="68"/>
  <c r="H104" i="68"/>
  <c r="F104" i="68"/>
  <c r="E104" i="68"/>
  <c r="G103" i="68"/>
  <c r="F103" i="68"/>
  <c r="E103" i="68"/>
  <c r="G102" i="68"/>
  <c r="F102" i="68"/>
  <c r="H102" i="68" s="1"/>
  <c r="E102" i="68"/>
  <c r="C104" i="68"/>
  <c r="G101" i="68"/>
  <c r="F101" i="68"/>
  <c r="H101" i="68" s="1"/>
  <c r="E101" i="68"/>
  <c r="G100" i="68"/>
  <c r="F100" i="68"/>
  <c r="E100" i="68"/>
  <c r="G99" i="68"/>
  <c r="F99" i="68"/>
  <c r="E99" i="68"/>
  <c r="G98" i="68"/>
  <c r="F98" i="68"/>
  <c r="I98" i="68" s="1"/>
  <c r="E98" i="68"/>
  <c r="C100" i="68"/>
  <c r="G97" i="68"/>
  <c r="H97" i="68" s="1"/>
  <c r="F97" i="68"/>
  <c r="E97" i="68"/>
  <c r="G96" i="68"/>
  <c r="F96" i="68"/>
  <c r="H96" i="68" s="1"/>
  <c r="E96" i="68"/>
  <c r="G95" i="68"/>
  <c r="I95" i="68" s="1"/>
  <c r="F95" i="68"/>
  <c r="E95" i="68"/>
  <c r="G94" i="68"/>
  <c r="F94" i="68"/>
  <c r="E94" i="68"/>
  <c r="C96" i="68"/>
  <c r="O96" i="68"/>
  <c r="A96" i="68"/>
  <c r="G93" i="68"/>
  <c r="F93" i="68"/>
  <c r="E93" i="68"/>
  <c r="G92" i="68"/>
  <c r="F92" i="68"/>
  <c r="E92" i="68"/>
  <c r="G91" i="68"/>
  <c r="I91" i="68"/>
  <c r="F91" i="68"/>
  <c r="E91" i="68"/>
  <c r="G90" i="68"/>
  <c r="F90" i="68"/>
  <c r="H90" i="68" s="1"/>
  <c r="E90" i="68"/>
  <c r="C92" i="68"/>
  <c r="O92" i="68" s="1"/>
  <c r="G89" i="68"/>
  <c r="H89" i="68" s="1"/>
  <c r="I89" i="68"/>
  <c r="F89" i="68"/>
  <c r="E89" i="68"/>
  <c r="G88" i="68"/>
  <c r="F88" i="68"/>
  <c r="E88" i="68"/>
  <c r="G87" i="68"/>
  <c r="F87" i="68"/>
  <c r="E87" i="68"/>
  <c r="G86" i="68"/>
  <c r="F86" i="68"/>
  <c r="E86" i="68"/>
  <c r="C88" i="68"/>
  <c r="O88" i="68" s="1"/>
  <c r="A88" i="68" s="1"/>
  <c r="G85" i="68"/>
  <c r="F85" i="68"/>
  <c r="I85" i="68" s="1"/>
  <c r="E85" i="68"/>
  <c r="G84" i="68"/>
  <c r="F84" i="68"/>
  <c r="E84" i="68"/>
  <c r="G83" i="68"/>
  <c r="F83" i="68"/>
  <c r="E83" i="68"/>
  <c r="G82" i="68"/>
  <c r="F82" i="68"/>
  <c r="H82" i="68" s="1"/>
  <c r="E82" i="68"/>
  <c r="C84" i="68"/>
  <c r="O84" i="68" s="1"/>
  <c r="A84" i="68" s="1"/>
  <c r="G81" i="68"/>
  <c r="F81" i="68"/>
  <c r="H81" i="68" s="1"/>
  <c r="E81" i="68"/>
  <c r="G80" i="68"/>
  <c r="F80" i="68"/>
  <c r="E80" i="68"/>
  <c r="G79" i="68"/>
  <c r="F79" i="68"/>
  <c r="E79" i="68"/>
  <c r="G78" i="68"/>
  <c r="F78" i="68"/>
  <c r="E78" i="68"/>
  <c r="C80" i="68"/>
  <c r="O80" i="68" s="1"/>
  <c r="A80" i="68" s="1"/>
  <c r="G77" i="68"/>
  <c r="F77" i="68"/>
  <c r="E77" i="68"/>
  <c r="G76" i="68"/>
  <c r="F76" i="68"/>
  <c r="H76" i="68" s="1"/>
  <c r="E76" i="68"/>
  <c r="G75" i="68"/>
  <c r="F75" i="68"/>
  <c r="I75" i="68" s="1"/>
  <c r="E75" i="68"/>
  <c r="G74" i="68"/>
  <c r="F74" i="68"/>
  <c r="E74" i="68"/>
  <c r="C76" i="68"/>
  <c r="O76" i="68"/>
  <c r="A76" i="68" s="1"/>
  <c r="G73" i="68"/>
  <c r="F73" i="68"/>
  <c r="H73" i="68" s="1"/>
  <c r="E73" i="68"/>
  <c r="G72" i="68"/>
  <c r="F72" i="68"/>
  <c r="E72" i="68"/>
  <c r="G71" i="68"/>
  <c r="F71" i="68"/>
  <c r="E71" i="68"/>
  <c r="G70" i="68"/>
  <c r="F70" i="68"/>
  <c r="I70" i="68" s="1"/>
  <c r="E70" i="68"/>
  <c r="C72" i="68"/>
  <c r="G69" i="68"/>
  <c r="F69" i="68"/>
  <c r="H69" i="68" s="1"/>
  <c r="E69" i="68"/>
  <c r="G68" i="68"/>
  <c r="F68" i="68"/>
  <c r="I68" i="68"/>
  <c r="E68" i="68"/>
  <c r="G67" i="68"/>
  <c r="F67" i="68"/>
  <c r="H67" i="68" s="1"/>
  <c r="E67" i="68"/>
  <c r="G66" i="68"/>
  <c r="F66" i="68"/>
  <c r="E66" i="68"/>
  <c r="C68" i="68"/>
  <c r="G65" i="68"/>
  <c r="F65" i="68"/>
  <c r="E65" i="68"/>
  <c r="G64" i="68"/>
  <c r="I64" i="68" s="1"/>
  <c r="F64" i="68"/>
  <c r="E64" i="68"/>
  <c r="G63" i="68"/>
  <c r="F63" i="68"/>
  <c r="E63" i="68"/>
  <c r="G62" i="68"/>
  <c r="F62" i="68"/>
  <c r="I62" i="68" s="1"/>
  <c r="E62" i="68"/>
  <c r="C64" i="68"/>
  <c r="G61" i="68"/>
  <c r="H61" i="68" s="1"/>
  <c r="F61" i="68"/>
  <c r="E61" i="68"/>
  <c r="G60" i="68"/>
  <c r="F60" i="68"/>
  <c r="I60" i="68" s="1"/>
  <c r="E60" i="68"/>
  <c r="G59" i="68"/>
  <c r="I59" i="68" s="1"/>
  <c r="F59" i="68"/>
  <c r="E59" i="68"/>
  <c r="G58" i="68"/>
  <c r="F58" i="68"/>
  <c r="H58" i="68" s="1"/>
  <c r="E58" i="68"/>
  <c r="C60" i="68"/>
  <c r="G57" i="68"/>
  <c r="F57" i="68"/>
  <c r="E57" i="68"/>
  <c r="G56" i="68"/>
  <c r="F56" i="68"/>
  <c r="E56" i="68"/>
  <c r="G55" i="68"/>
  <c r="F55" i="68"/>
  <c r="E55" i="68"/>
  <c r="G54" i="68"/>
  <c r="I54" i="68" s="1"/>
  <c r="F54" i="68"/>
  <c r="E54" i="68"/>
  <c r="C56" i="68"/>
  <c r="G53" i="68"/>
  <c r="F53" i="68"/>
  <c r="E53" i="68"/>
  <c r="G52" i="68"/>
  <c r="F52" i="68"/>
  <c r="H52" i="68" s="1"/>
  <c r="E52" i="68"/>
  <c r="G51" i="68"/>
  <c r="F51" i="68"/>
  <c r="I51" i="68" s="1"/>
  <c r="E51" i="68"/>
  <c r="G50" i="68"/>
  <c r="F50" i="68"/>
  <c r="I50" i="68" s="1"/>
  <c r="E50" i="68"/>
  <c r="C52" i="68"/>
  <c r="O52" i="68" s="1"/>
  <c r="G49" i="68"/>
  <c r="I49" i="68" s="1"/>
  <c r="F49" i="68"/>
  <c r="E49" i="68"/>
  <c r="G48" i="68"/>
  <c r="F48" i="68"/>
  <c r="E48" i="68"/>
  <c r="G47" i="68"/>
  <c r="F47" i="68"/>
  <c r="E47" i="68"/>
  <c r="G46" i="68"/>
  <c r="F46" i="68"/>
  <c r="H46" i="68" s="1"/>
  <c r="I46" i="68"/>
  <c r="E46" i="68"/>
  <c r="C48" i="68"/>
  <c r="G45" i="68"/>
  <c r="F45" i="68"/>
  <c r="I45" i="68" s="1"/>
  <c r="E45" i="68"/>
  <c r="G44" i="68"/>
  <c r="F44" i="68"/>
  <c r="I44" i="68" s="1"/>
  <c r="E44" i="68"/>
  <c r="G43" i="68"/>
  <c r="I43" i="68" s="1"/>
  <c r="F43" i="68"/>
  <c r="E43" i="68"/>
  <c r="G42" i="68"/>
  <c r="F42" i="68"/>
  <c r="E42" i="68"/>
  <c r="G41" i="68"/>
  <c r="F41" i="68"/>
  <c r="E41" i="68"/>
  <c r="G40" i="68"/>
  <c r="F40" i="68"/>
  <c r="E40" i="68"/>
  <c r="G39" i="68"/>
  <c r="F39" i="68"/>
  <c r="E39" i="68"/>
  <c r="G38" i="68"/>
  <c r="H38" i="68"/>
  <c r="F38" i="68"/>
  <c r="E38" i="68"/>
  <c r="C40" i="68"/>
  <c r="G37" i="68"/>
  <c r="F37" i="68"/>
  <c r="E37" i="68"/>
  <c r="G36" i="68"/>
  <c r="I36" i="68" s="1"/>
  <c r="H36" i="68"/>
  <c r="F36" i="68"/>
  <c r="E36" i="68"/>
  <c r="G35" i="68"/>
  <c r="F35" i="68"/>
  <c r="E35" i="68"/>
  <c r="G34" i="68"/>
  <c r="F34" i="68"/>
  <c r="H34" i="68" s="1"/>
  <c r="E34" i="68"/>
  <c r="C36" i="68"/>
  <c r="O36" i="68" s="1"/>
  <c r="G33" i="68"/>
  <c r="F33" i="68"/>
  <c r="I33" i="68" s="1"/>
  <c r="E33" i="68"/>
  <c r="G32" i="68"/>
  <c r="F32" i="68"/>
  <c r="E32" i="68"/>
  <c r="G31" i="68"/>
  <c r="F31" i="68"/>
  <c r="I31" i="68" s="1"/>
  <c r="E31" i="68"/>
  <c r="G30" i="68"/>
  <c r="F30" i="68"/>
  <c r="H30" i="68" s="1"/>
  <c r="E30" i="68"/>
  <c r="C32" i="68"/>
  <c r="G29" i="68"/>
  <c r="F29" i="68"/>
  <c r="E29" i="68"/>
  <c r="G28" i="68"/>
  <c r="F28" i="68"/>
  <c r="I28" i="68" s="1"/>
  <c r="E28" i="68"/>
  <c r="G27" i="68"/>
  <c r="F27" i="68"/>
  <c r="E27" i="68"/>
  <c r="G26" i="68"/>
  <c r="F26" i="68"/>
  <c r="H26" i="68" s="1"/>
  <c r="E26" i="68"/>
  <c r="C28" i="68"/>
  <c r="A28" i="68" s="1"/>
  <c r="O28" i="68"/>
  <c r="G25" i="68"/>
  <c r="F25" i="68"/>
  <c r="E25" i="68"/>
  <c r="G24" i="68"/>
  <c r="F24" i="68"/>
  <c r="E24" i="68"/>
  <c r="G23" i="68"/>
  <c r="F23" i="68"/>
  <c r="E23" i="68"/>
  <c r="G22" i="68"/>
  <c r="F22" i="68"/>
  <c r="H22" i="68" s="1"/>
  <c r="E22" i="68"/>
  <c r="C24" i="68"/>
  <c r="O24" i="68" s="1"/>
  <c r="G21" i="68"/>
  <c r="F21" i="68"/>
  <c r="E21" i="68"/>
  <c r="G20" i="68"/>
  <c r="F20" i="68"/>
  <c r="E20" i="68"/>
  <c r="G19" i="68"/>
  <c r="F19" i="68"/>
  <c r="E19" i="68"/>
  <c r="G18" i="68"/>
  <c r="F18" i="68"/>
  <c r="E18" i="68"/>
  <c r="C20" i="68"/>
  <c r="O20" i="68" s="1"/>
  <c r="G17" i="68"/>
  <c r="F17" i="68"/>
  <c r="E17" i="68"/>
  <c r="G16" i="68"/>
  <c r="F16" i="68"/>
  <c r="E16" i="68"/>
  <c r="G15" i="68"/>
  <c r="F15" i="68"/>
  <c r="E15" i="68"/>
  <c r="G14" i="68"/>
  <c r="F14" i="68"/>
  <c r="E14" i="68"/>
  <c r="C16" i="68"/>
  <c r="O16" i="68" s="1"/>
  <c r="G13" i="68"/>
  <c r="F13" i="68"/>
  <c r="E13" i="68"/>
  <c r="G12" i="68"/>
  <c r="F12" i="68"/>
  <c r="E12" i="68"/>
  <c r="G11" i="68"/>
  <c r="F11" i="68"/>
  <c r="E11" i="68"/>
  <c r="G10" i="68"/>
  <c r="F10" i="68"/>
  <c r="E10" i="68"/>
  <c r="A1" i="67"/>
  <c r="F7" i="68"/>
  <c r="F8" i="68"/>
  <c r="F9" i="68"/>
  <c r="E7" i="68"/>
  <c r="E8" i="68"/>
  <c r="E9" i="68"/>
  <c r="E6" i="68"/>
  <c r="G6" i="68"/>
  <c r="G7" i="68"/>
  <c r="G8" i="68"/>
  <c r="G9" i="68"/>
  <c r="O116" i="68"/>
  <c r="O72" i="68"/>
  <c r="A72" i="68" s="1"/>
  <c r="O100" i="68"/>
  <c r="H98" i="68"/>
  <c r="O108" i="68"/>
  <c r="A108" i="68"/>
  <c r="O44" i="68"/>
  <c r="A44" i="68" s="1"/>
  <c r="H83" i="68"/>
  <c r="O12" i="68"/>
  <c r="I81" i="68"/>
  <c r="H85" i="68"/>
  <c r="H117" i="68"/>
  <c r="I117" i="68"/>
  <c r="O64" i="68"/>
  <c r="O56" i="68"/>
  <c r="A56" i="68"/>
  <c r="O104" i="68"/>
  <c r="A104" i="68" s="1"/>
  <c r="A52" i="68"/>
  <c r="H51" i="68"/>
  <c r="H26" i="67"/>
  <c r="H27" i="67"/>
  <c r="H28" i="67"/>
  <c r="H29" i="67"/>
  <c r="H30" i="67"/>
  <c r="H31" i="67"/>
  <c r="H32" i="67"/>
  <c r="H33" i="67"/>
  <c r="H34" i="67"/>
  <c r="H45" i="68"/>
  <c r="H35" i="67"/>
  <c r="H36" i="67"/>
  <c r="H37" i="67"/>
  <c r="H38" i="67"/>
  <c r="H39" i="67"/>
  <c r="H40" i="67"/>
  <c r="H41" i="67"/>
  <c r="H42" i="67"/>
  <c r="H43" i="67"/>
  <c r="H44" i="67"/>
  <c r="H45" i="67"/>
  <c r="H46" i="67"/>
  <c r="H47" i="67"/>
  <c r="H48" i="67"/>
  <c r="H49" i="67"/>
  <c r="H50" i="67"/>
  <c r="H51" i="67"/>
  <c r="H52" i="67"/>
  <c r="H53" i="67"/>
  <c r="H54" i="67"/>
  <c r="H55" i="67"/>
  <c r="H56" i="67"/>
  <c r="H57" i="67"/>
  <c r="H58" i="67"/>
  <c r="I38" i="68"/>
  <c r="H59" i="67"/>
  <c r="H60" i="67"/>
  <c r="H61" i="67"/>
  <c r="H62" i="67"/>
  <c r="H63" i="67"/>
  <c r="H64" i="67"/>
  <c r="H65" i="67"/>
  <c r="H66" i="67"/>
  <c r="H67" i="67"/>
  <c r="H68" i="67"/>
  <c r="H69" i="67"/>
  <c r="H70" i="67"/>
  <c r="H71" i="67"/>
  <c r="H72" i="67"/>
  <c r="H73" i="67"/>
  <c r="H74" i="67"/>
  <c r="H75" i="67"/>
  <c r="H76" i="67"/>
  <c r="H77" i="67"/>
  <c r="H78" i="67"/>
  <c r="H79" i="67"/>
  <c r="H80" i="67"/>
  <c r="I74" i="68"/>
  <c r="H81" i="67"/>
  <c r="H82" i="67"/>
  <c r="H83" i="67"/>
  <c r="H84" i="67"/>
  <c r="H85" i="67"/>
  <c r="I69" i="68"/>
  <c r="H86" i="67"/>
  <c r="H87" i="67"/>
  <c r="H88" i="67"/>
  <c r="H89" i="67"/>
  <c r="H90" i="67"/>
  <c r="H91" i="67"/>
  <c r="H92" i="67"/>
  <c r="H93" i="67"/>
  <c r="I58" i="68"/>
  <c r="H33" i="68"/>
  <c r="I104" i="68"/>
  <c r="H6" i="68"/>
  <c r="I6" i="68"/>
  <c r="I101" i="68"/>
  <c r="I26" i="68"/>
  <c r="I96" i="68"/>
  <c r="O32" i="68"/>
  <c r="A32" i="68" s="1"/>
  <c r="O120" i="68"/>
  <c r="A120" i="68" s="1"/>
  <c r="I120" i="68"/>
  <c r="I103" i="68"/>
  <c r="H103" i="68"/>
  <c r="H119" i="68"/>
  <c r="H113" i="68"/>
  <c r="I113" i="68"/>
  <c r="H60" i="68"/>
  <c r="I65" i="68"/>
  <c r="H65" i="68"/>
  <c r="I72" i="68"/>
  <c r="H72" i="68"/>
  <c r="H88" i="68"/>
  <c r="I88" i="68"/>
  <c r="I108" i="68"/>
  <c r="H108" i="68"/>
  <c r="H27" i="68"/>
  <c r="H93" i="68"/>
  <c r="H110" i="68"/>
  <c r="I110" i="68"/>
  <c r="I115" i="68"/>
  <c r="H115" i="68"/>
  <c r="A116" i="68"/>
  <c r="H99" i="68"/>
  <c r="I99" i="68"/>
  <c r="H49" i="68"/>
  <c r="H92" i="68"/>
  <c r="I92" i="68"/>
  <c r="H50" i="68"/>
  <c r="I83" i="68"/>
  <c r="I48" i="68"/>
  <c r="H48" i="68"/>
  <c r="A100" i="68"/>
  <c r="H25" i="67"/>
  <c r="I22" i="68"/>
  <c r="H107" i="68" l="1"/>
  <c r="H31" i="68"/>
  <c r="H35" i="68"/>
  <c r="H53" i="68"/>
  <c r="I80" i="68"/>
  <c r="I82" i="68"/>
  <c r="J84" i="68" s="1"/>
  <c r="N84" i="68" s="1"/>
  <c r="B84" i="68" s="1"/>
  <c r="I109" i="68"/>
  <c r="J107" i="68" s="1"/>
  <c r="J103" i="68"/>
  <c r="H41" i="68"/>
  <c r="I102" i="68"/>
  <c r="I73" i="68"/>
  <c r="J73" i="68" s="1"/>
  <c r="H114" i="68"/>
  <c r="H44" i="68"/>
  <c r="H78" i="68"/>
  <c r="H75" i="68"/>
  <c r="H112" i="68"/>
  <c r="H95" i="68"/>
  <c r="I76" i="68"/>
  <c r="I27" i="68"/>
  <c r="J26" i="68" s="1"/>
  <c r="H29" i="68"/>
  <c r="I61" i="68"/>
  <c r="J58" i="68" s="1"/>
  <c r="I63" i="68"/>
  <c r="J64" i="68" s="1"/>
  <c r="N64" i="68" s="1"/>
  <c r="B64" i="68" s="1"/>
  <c r="H68" i="68"/>
  <c r="H70" i="68"/>
  <c r="H74" i="68"/>
  <c r="I90" i="68"/>
  <c r="H120" i="68"/>
  <c r="H125" i="68"/>
  <c r="H59" i="68"/>
  <c r="H28" i="68"/>
  <c r="H57" i="68"/>
  <c r="A92" i="68"/>
  <c r="I105" i="68"/>
  <c r="I34" i="68"/>
  <c r="J37" i="68" s="1"/>
  <c r="A112" i="68"/>
  <c r="I30" i="68"/>
  <c r="J30" i="68" s="1"/>
  <c r="I71" i="68"/>
  <c r="J72" i="68" s="1"/>
  <c r="N72" i="68" s="1"/>
  <c r="B72" i="68" s="1"/>
  <c r="I67" i="68"/>
  <c r="H62" i="68"/>
  <c r="I52" i="68"/>
  <c r="H43" i="68"/>
  <c r="H54" i="68"/>
  <c r="H64" i="68"/>
  <c r="H91" i="68"/>
  <c r="I97" i="68"/>
  <c r="I106" i="68"/>
  <c r="I121" i="68"/>
  <c r="J60" i="68"/>
  <c r="N60" i="68" s="1"/>
  <c r="B60" i="68" s="1"/>
  <c r="H9" i="67"/>
  <c r="H84" i="68"/>
  <c r="I84" i="68"/>
  <c r="J85" i="68" s="1"/>
  <c r="I111" i="68"/>
  <c r="J111" i="68" s="1"/>
  <c r="H111" i="68"/>
  <c r="J70" i="68"/>
  <c r="I15" i="68"/>
  <c r="H15" i="68"/>
  <c r="H14" i="68"/>
  <c r="I14" i="68"/>
  <c r="J82" i="68"/>
  <c r="H87" i="68"/>
  <c r="I87" i="68"/>
  <c r="J55" i="68"/>
  <c r="I55" i="68"/>
  <c r="H55" i="68"/>
  <c r="I122" i="68"/>
  <c r="H122" i="68"/>
  <c r="H39" i="68"/>
  <c r="I39" i="68"/>
  <c r="H42" i="68"/>
  <c r="I42" i="68"/>
  <c r="J110" i="68"/>
  <c r="J112" i="68"/>
  <c r="N112" i="68" s="1"/>
  <c r="B112" i="68" s="1"/>
  <c r="H37" i="68"/>
  <c r="I37" i="68"/>
  <c r="I35" i="68"/>
  <c r="J35" i="68" s="1"/>
  <c r="A60" i="68"/>
  <c r="O60" i="68"/>
  <c r="H71" i="68"/>
  <c r="I78" i="68"/>
  <c r="H100" i="68"/>
  <c r="I100" i="68"/>
  <c r="J105" i="68"/>
  <c r="J102" i="68"/>
  <c r="J104" i="68"/>
  <c r="N104" i="68" s="1"/>
  <c r="B104" i="68" s="1"/>
  <c r="H124" i="68"/>
  <c r="I124" i="68"/>
  <c r="O40" i="68"/>
  <c r="A24" i="68" s="1"/>
  <c r="J63" i="68"/>
  <c r="J62" i="68"/>
  <c r="A36" i="68"/>
  <c r="I40" i="68"/>
  <c r="H40" i="68"/>
  <c r="H79" i="68"/>
  <c r="I79" i="68"/>
  <c r="I32" i="68"/>
  <c r="J31" i="68" s="1"/>
  <c r="H32" i="68"/>
  <c r="I66" i="68"/>
  <c r="H66" i="68"/>
  <c r="A64" i="68"/>
  <c r="H77" i="68"/>
  <c r="I77" i="68"/>
  <c r="J59" i="68"/>
  <c r="I57" i="68"/>
  <c r="A48" i="68"/>
  <c r="O48" i="68"/>
  <c r="I47" i="68"/>
  <c r="H47" i="68"/>
  <c r="I86" i="68"/>
  <c r="H86" i="68"/>
  <c r="I93" i="68"/>
  <c r="J90" i="68" s="1"/>
  <c r="H118" i="68"/>
  <c r="I118" i="68"/>
  <c r="H80" i="68"/>
  <c r="J108" i="68"/>
  <c r="N108" i="68" s="1"/>
  <c r="B108" i="68" s="1"/>
  <c r="I116" i="68"/>
  <c r="J115" i="68" s="1"/>
  <c r="H116" i="68"/>
  <c r="J61" i="68"/>
  <c r="J76" i="68"/>
  <c r="N76" i="68" s="1"/>
  <c r="B76" i="68" s="1"/>
  <c r="I53" i="68"/>
  <c r="J52" i="68" s="1"/>
  <c r="N52" i="68" s="1"/>
  <c r="B52" i="68" s="1"/>
  <c r="H109" i="68"/>
  <c r="I94" i="68"/>
  <c r="J98" i="68"/>
  <c r="I123" i="68"/>
  <c r="H123" i="68"/>
  <c r="I16" i="68"/>
  <c r="I29" i="68"/>
  <c r="I41" i="68"/>
  <c r="I56" i="68"/>
  <c r="H56" i="68"/>
  <c r="H63" i="68"/>
  <c r="O68" i="68"/>
  <c r="A68" i="68" s="1"/>
  <c r="H94" i="68"/>
  <c r="J109" i="68" l="1"/>
  <c r="J57" i="68"/>
  <c r="J33" i="68"/>
  <c r="J32" i="68"/>
  <c r="N32" i="68" s="1"/>
  <c r="B32" i="68" s="1"/>
  <c r="J54" i="68"/>
  <c r="J53" i="68"/>
  <c r="J34" i="68"/>
  <c r="J83" i="68"/>
  <c r="J106" i="68"/>
  <c r="J40" i="68"/>
  <c r="N40" i="68" s="1"/>
  <c r="B40" i="68" s="1"/>
  <c r="J41" i="68"/>
  <c r="J71" i="68"/>
  <c r="J65" i="68"/>
  <c r="A16" i="68"/>
  <c r="J92" i="68"/>
  <c r="N92" i="68" s="1"/>
  <c r="B92" i="68" s="1"/>
  <c r="J56" i="68"/>
  <c r="N56" i="68" s="1"/>
  <c r="B56" i="68" s="1"/>
  <c r="J94" i="68"/>
  <c r="J96" i="68"/>
  <c r="N96" i="68" s="1"/>
  <c r="B96" i="68" s="1"/>
  <c r="J97" i="68"/>
  <c r="J95" i="68"/>
  <c r="A12" i="68"/>
  <c r="J93" i="68"/>
  <c r="J114" i="68"/>
  <c r="J88" i="68"/>
  <c r="N88" i="68" s="1"/>
  <c r="B88" i="68" s="1"/>
  <c r="J89" i="68"/>
  <c r="J86" i="68"/>
  <c r="J87" i="68"/>
  <c r="J66" i="68"/>
  <c r="J67" i="68"/>
  <c r="J68" i="68"/>
  <c r="N68" i="68" s="1"/>
  <c r="B68" i="68" s="1"/>
  <c r="J69" i="68"/>
  <c r="A20" i="68"/>
  <c r="J91" i="68"/>
  <c r="J116" i="68"/>
  <c r="N116" i="68" s="1"/>
  <c r="B116" i="68" s="1"/>
  <c r="J74" i="68"/>
  <c r="J75" i="68"/>
  <c r="J77" i="68"/>
  <c r="J122" i="68"/>
  <c r="J124" i="68"/>
  <c r="N124" i="68" s="1"/>
  <c r="B124" i="68" s="1"/>
  <c r="J123" i="68"/>
  <c r="J125" i="68"/>
  <c r="J101" i="68"/>
  <c r="J99" i="68"/>
  <c r="A8" i="68"/>
  <c r="J117" i="68"/>
  <c r="J29" i="68"/>
  <c r="J27" i="68"/>
  <c r="J28" i="68"/>
  <c r="N28" i="68" s="1"/>
  <c r="B28" i="68" s="1"/>
  <c r="J46" i="68"/>
  <c r="J48" i="68"/>
  <c r="N48" i="68" s="1"/>
  <c r="B48" i="68" s="1"/>
  <c r="J47" i="68"/>
  <c r="J49" i="68"/>
  <c r="J38" i="68"/>
  <c r="J36" i="68"/>
  <c r="N36" i="68" s="1"/>
  <c r="B36" i="68" s="1"/>
  <c r="J45" i="68"/>
  <c r="J43" i="68"/>
  <c r="J42" i="68"/>
  <c r="J44" i="68"/>
  <c r="N44" i="68" s="1"/>
  <c r="B44" i="68" s="1"/>
  <c r="J51" i="68"/>
  <c r="J50" i="68"/>
  <c r="A40" i="68"/>
  <c r="J78" i="68"/>
  <c r="J81" i="68"/>
  <c r="J79" i="68"/>
  <c r="J80" i="68"/>
  <c r="N80" i="68" s="1"/>
  <c r="B80" i="68" s="1"/>
  <c r="J113" i="68"/>
  <c r="H10" i="67"/>
  <c r="H16" i="68"/>
  <c r="J118" i="68"/>
  <c r="J121" i="68"/>
  <c r="J119" i="68"/>
  <c r="J120" i="68"/>
  <c r="N120" i="68" s="1"/>
  <c r="B120" i="68" s="1"/>
  <c r="J39" i="68"/>
  <c r="J100" i="68"/>
  <c r="N100" i="68" s="1"/>
  <c r="B100" i="68" s="1"/>
  <c r="A56" i="113" l="1"/>
  <c r="A68" i="113"/>
  <c r="A24" i="113"/>
  <c r="A84" i="113"/>
  <c r="A48" i="113"/>
  <c r="A96" i="113"/>
  <c r="A116" i="113"/>
  <c r="A104" i="113"/>
  <c r="A36" i="113"/>
  <c r="A40" i="113"/>
  <c r="A52" i="113"/>
  <c r="A124" i="113"/>
  <c r="A72" i="113"/>
  <c r="A44" i="113"/>
  <c r="A120" i="113"/>
  <c r="A92" i="113"/>
  <c r="A64" i="113"/>
  <c r="A80" i="113"/>
  <c r="A20" i="113"/>
  <c r="A108" i="113"/>
  <c r="A8" i="113"/>
  <c r="A12" i="113"/>
  <c r="A16" i="113"/>
  <c r="A32" i="113"/>
  <c r="A88" i="113"/>
  <c r="A100" i="113"/>
  <c r="A28" i="113"/>
  <c r="A76" i="113"/>
  <c r="A112" i="113"/>
  <c r="A60" i="113"/>
  <c r="H7" i="68"/>
  <c r="I7" i="68"/>
  <c r="H11" i="67"/>
  <c r="C91" i="113" l="1"/>
  <c r="B92" i="113"/>
  <c r="J92" i="113"/>
  <c r="C93" i="113"/>
  <c r="I92" i="113"/>
  <c r="C90" i="113"/>
  <c r="C92" i="113"/>
  <c r="H92" i="113"/>
  <c r="K92" i="113"/>
  <c r="I120" i="113"/>
  <c r="C119" i="113"/>
  <c r="J120" i="113"/>
  <c r="C118" i="113"/>
  <c r="B120" i="113"/>
  <c r="C121" i="113"/>
  <c r="K120" i="113"/>
  <c r="C120" i="113"/>
  <c r="H120" i="113"/>
  <c r="C116" i="113"/>
  <c r="H116" i="113"/>
  <c r="C114" i="113"/>
  <c r="B116" i="113"/>
  <c r="I116" i="113"/>
  <c r="K116" i="113"/>
  <c r="J116" i="113"/>
  <c r="C115" i="113"/>
  <c r="C117" i="113"/>
  <c r="B60" i="113"/>
  <c r="C61" i="113"/>
  <c r="K60" i="113"/>
  <c r="C60" i="113"/>
  <c r="I60" i="113"/>
  <c r="C58" i="113"/>
  <c r="J60" i="113"/>
  <c r="H60" i="113"/>
  <c r="C59" i="113"/>
  <c r="H12" i="113"/>
  <c r="I12" i="113"/>
  <c r="B12" i="113"/>
  <c r="K12" i="113"/>
  <c r="J12" i="113"/>
  <c r="B44" i="113"/>
  <c r="C45" i="113"/>
  <c r="C44" i="113"/>
  <c r="J44" i="113"/>
  <c r="K44" i="113"/>
  <c r="C43" i="113"/>
  <c r="C42" i="113"/>
  <c r="I44" i="113"/>
  <c r="H44" i="113"/>
  <c r="C94" i="113"/>
  <c r="I96" i="113"/>
  <c r="B96" i="113"/>
  <c r="H96" i="113"/>
  <c r="C97" i="113"/>
  <c r="C95" i="113"/>
  <c r="K96" i="113"/>
  <c r="J96" i="113"/>
  <c r="C96" i="113"/>
  <c r="B112" i="113"/>
  <c r="I112" i="113"/>
  <c r="J112" i="113"/>
  <c r="C113" i="113"/>
  <c r="C111" i="113"/>
  <c r="C110" i="113"/>
  <c r="H112" i="113"/>
  <c r="K112" i="113"/>
  <c r="C112" i="113"/>
  <c r="B8" i="113"/>
  <c r="J8" i="113"/>
  <c r="H8" i="113"/>
  <c r="I8" i="113"/>
  <c r="K8" i="113"/>
  <c r="I72" i="113"/>
  <c r="C73" i="113"/>
  <c r="B72" i="113"/>
  <c r="H72" i="113"/>
  <c r="C72" i="113"/>
  <c r="K72" i="113"/>
  <c r="C70" i="113"/>
  <c r="C71" i="113"/>
  <c r="J72" i="113"/>
  <c r="J48" i="113"/>
  <c r="C48" i="113"/>
  <c r="K48" i="113"/>
  <c r="C49" i="113"/>
  <c r="B48" i="113"/>
  <c r="H48" i="113"/>
  <c r="C46" i="113"/>
  <c r="I48" i="113"/>
  <c r="C47" i="113"/>
  <c r="J104" i="113"/>
  <c r="C103" i="113"/>
  <c r="H104" i="113"/>
  <c r="I104" i="113"/>
  <c r="C102" i="113"/>
  <c r="B104" i="113"/>
  <c r="C104" i="113"/>
  <c r="K104" i="113"/>
  <c r="C105" i="113"/>
  <c r="C122" i="113"/>
  <c r="H124" i="113"/>
  <c r="C124" i="113"/>
  <c r="J124" i="113"/>
  <c r="C125" i="113"/>
  <c r="C123" i="113"/>
  <c r="B124" i="113"/>
  <c r="I124" i="113"/>
  <c r="K124" i="113"/>
  <c r="H32" i="113"/>
  <c r="I32" i="113"/>
  <c r="C33" i="113"/>
  <c r="K32" i="113"/>
  <c r="C32" i="113"/>
  <c r="J32" i="113"/>
  <c r="C31" i="113"/>
  <c r="C30" i="113"/>
  <c r="B32" i="113"/>
  <c r="K16" i="113"/>
  <c r="J16" i="113"/>
  <c r="B16" i="113"/>
  <c r="H16" i="113"/>
  <c r="I16" i="113"/>
  <c r="C77" i="113"/>
  <c r="I76" i="113"/>
  <c r="C75" i="113"/>
  <c r="H76" i="113"/>
  <c r="B76" i="113"/>
  <c r="K76" i="113"/>
  <c r="C76" i="113"/>
  <c r="J76" i="113"/>
  <c r="C74" i="113"/>
  <c r="C109" i="113"/>
  <c r="I108" i="113"/>
  <c r="K108" i="113"/>
  <c r="C106" i="113"/>
  <c r="C107" i="113"/>
  <c r="J108" i="113"/>
  <c r="C108" i="113"/>
  <c r="B108" i="113"/>
  <c r="H108" i="113"/>
  <c r="C82" i="113"/>
  <c r="C84" i="113"/>
  <c r="H84" i="113"/>
  <c r="B84" i="113"/>
  <c r="J84" i="113"/>
  <c r="I84" i="113"/>
  <c r="K84" i="113"/>
  <c r="C85" i="113"/>
  <c r="C83" i="113"/>
  <c r="I28" i="113"/>
  <c r="H28" i="113"/>
  <c r="C28" i="113"/>
  <c r="C27" i="113"/>
  <c r="B28" i="113"/>
  <c r="C29" i="113"/>
  <c r="J28" i="113"/>
  <c r="K28" i="113"/>
  <c r="C26" i="113"/>
  <c r="J20" i="113"/>
  <c r="B20" i="113"/>
  <c r="K20" i="113"/>
  <c r="I20" i="113"/>
  <c r="H20" i="113"/>
  <c r="J52" i="113"/>
  <c r="B52" i="113"/>
  <c r="C53" i="113"/>
  <c r="C52" i="113"/>
  <c r="C51" i="113"/>
  <c r="C50" i="113"/>
  <c r="I52" i="113"/>
  <c r="H52" i="113"/>
  <c r="K52" i="113"/>
  <c r="K24" i="113"/>
  <c r="I24" i="113"/>
  <c r="H24" i="113"/>
  <c r="B24" i="113"/>
  <c r="J24" i="113"/>
  <c r="C99" i="113"/>
  <c r="C98" i="113"/>
  <c r="C100" i="113"/>
  <c r="H100" i="113"/>
  <c r="B100" i="113"/>
  <c r="J100" i="113"/>
  <c r="I100" i="113"/>
  <c r="C101" i="113"/>
  <c r="K100" i="113"/>
  <c r="C80" i="113"/>
  <c r="C79" i="113"/>
  <c r="H80" i="113"/>
  <c r="J80" i="113"/>
  <c r="I80" i="113"/>
  <c r="B80" i="113"/>
  <c r="C78" i="113"/>
  <c r="K80" i="113"/>
  <c r="C81" i="113"/>
  <c r="J40" i="113"/>
  <c r="C39" i="113"/>
  <c r="C38" i="113"/>
  <c r="C41" i="113"/>
  <c r="K40" i="113"/>
  <c r="I40" i="113"/>
  <c r="B40" i="113"/>
  <c r="C40" i="113"/>
  <c r="H40" i="113"/>
  <c r="C67" i="113"/>
  <c r="C69" i="113"/>
  <c r="I68" i="113"/>
  <c r="J68" i="113"/>
  <c r="B68" i="113"/>
  <c r="C66" i="113"/>
  <c r="K68" i="113"/>
  <c r="H68" i="113"/>
  <c r="C68" i="113"/>
  <c r="H12" i="67"/>
  <c r="H9" i="68"/>
  <c r="I9" i="68"/>
  <c r="C88" i="113"/>
  <c r="I88" i="113"/>
  <c r="K88" i="113"/>
  <c r="H88" i="113"/>
  <c r="C86" i="113"/>
  <c r="J88" i="113"/>
  <c r="C89" i="113"/>
  <c r="B88" i="113"/>
  <c r="C87" i="113"/>
  <c r="C65" i="113"/>
  <c r="I64" i="113"/>
  <c r="K64" i="113"/>
  <c r="C63" i="113"/>
  <c r="C64" i="113"/>
  <c r="J64" i="113"/>
  <c r="C62" i="113"/>
  <c r="H64" i="113"/>
  <c r="B64" i="113"/>
  <c r="I36" i="113"/>
  <c r="K36" i="113"/>
  <c r="C35" i="113"/>
  <c r="C37" i="113"/>
  <c r="C34" i="113"/>
  <c r="J36" i="113"/>
  <c r="B36" i="113"/>
  <c r="C36" i="113"/>
  <c r="H36" i="113"/>
  <c r="C56" i="113"/>
  <c r="C54" i="113"/>
  <c r="I56" i="113"/>
  <c r="C57" i="113"/>
  <c r="K56" i="113"/>
  <c r="H56" i="113"/>
  <c r="B56" i="113"/>
  <c r="J56" i="113"/>
  <c r="C55" i="113"/>
  <c r="E57" i="113" l="1"/>
  <c r="F57" i="113"/>
  <c r="D57" i="113"/>
  <c r="E34" i="113"/>
  <c r="D34" i="113"/>
  <c r="F34" i="113"/>
  <c r="D89" i="113"/>
  <c r="E89" i="113"/>
  <c r="F89" i="113"/>
  <c r="E106" i="113"/>
  <c r="F106" i="113"/>
  <c r="D106" i="113"/>
  <c r="F31" i="113"/>
  <c r="D31" i="113"/>
  <c r="E31" i="113"/>
  <c r="E105" i="113"/>
  <c r="F105" i="113"/>
  <c r="D105" i="113"/>
  <c r="E70" i="113"/>
  <c r="F70" i="113"/>
  <c r="D70" i="113"/>
  <c r="D44" i="113"/>
  <c r="F44" i="113"/>
  <c r="E44" i="113"/>
  <c r="F64" i="113"/>
  <c r="E64" i="113"/>
  <c r="D64" i="113"/>
  <c r="E69" i="113"/>
  <c r="F69" i="113"/>
  <c r="D69" i="113"/>
  <c r="D96" i="113"/>
  <c r="F96" i="113"/>
  <c r="E96" i="113"/>
  <c r="E94" i="113"/>
  <c r="D94" i="113"/>
  <c r="F94" i="113"/>
  <c r="F45" i="113"/>
  <c r="D45" i="113"/>
  <c r="E45" i="113"/>
  <c r="D60" i="113"/>
  <c r="F60" i="113"/>
  <c r="E60" i="113"/>
  <c r="E121" i="113"/>
  <c r="D121" i="113"/>
  <c r="F121" i="113"/>
  <c r="E92" i="113"/>
  <c r="D92" i="113"/>
  <c r="F92" i="113"/>
  <c r="F54" i="113"/>
  <c r="D54" i="113"/>
  <c r="E54" i="113"/>
  <c r="D35" i="113"/>
  <c r="E35" i="113"/>
  <c r="F35" i="113"/>
  <c r="F63" i="113"/>
  <c r="D63" i="113"/>
  <c r="E63" i="113"/>
  <c r="D86" i="113"/>
  <c r="E86" i="113"/>
  <c r="F86" i="113"/>
  <c r="F68" i="113"/>
  <c r="E68" i="113"/>
  <c r="D68" i="113"/>
  <c r="F67" i="113"/>
  <c r="E67" i="113"/>
  <c r="D67" i="113"/>
  <c r="E39" i="113"/>
  <c r="F39" i="113"/>
  <c r="D39" i="113"/>
  <c r="E50" i="113"/>
  <c r="F50" i="113"/>
  <c r="D50" i="113"/>
  <c r="F83" i="113"/>
  <c r="E83" i="113"/>
  <c r="D83" i="113"/>
  <c r="D82" i="113"/>
  <c r="E82" i="113"/>
  <c r="F82" i="113"/>
  <c r="D75" i="113"/>
  <c r="F75" i="113"/>
  <c r="E75" i="113"/>
  <c r="E32" i="113"/>
  <c r="D32" i="113"/>
  <c r="F32" i="113"/>
  <c r="D123" i="113"/>
  <c r="F123" i="113"/>
  <c r="E123" i="113"/>
  <c r="G123" i="113" s="1"/>
  <c r="F104" i="113"/>
  <c r="E104" i="113"/>
  <c r="D104" i="113"/>
  <c r="E49" i="113"/>
  <c r="D49" i="113"/>
  <c r="F49" i="113"/>
  <c r="F72" i="113"/>
  <c r="D72" i="113"/>
  <c r="E72" i="113"/>
  <c r="F90" i="113"/>
  <c r="E90" i="113"/>
  <c r="D90" i="113"/>
  <c r="E55" i="113"/>
  <c r="F55" i="113"/>
  <c r="D55" i="113"/>
  <c r="F56" i="113"/>
  <c r="D56" i="113"/>
  <c r="E56" i="113"/>
  <c r="E79" i="113"/>
  <c r="D79" i="113"/>
  <c r="F79" i="113"/>
  <c r="D100" i="113"/>
  <c r="E100" i="113"/>
  <c r="F100" i="113"/>
  <c r="F51" i="113"/>
  <c r="D51" i="113"/>
  <c r="E51" i="113"/>
  <c r="E85" i="113"/>
  <c r="D85" i="113"/>
  <c r="F85" i="113"/>
  <c r="D109" i="113"/>
  <c r="E109" i="113"/>
  <c r="F109" i="113"/>
  <c r="E125" i="113"/>
  <c r="F125" i="113"/>
  <c r="D125" i="113"/>
  <c r="E110" i="113"/>
  <c r="D110" i="113"/>
  <c r="F110" i="113"/>
  <c r="F61" i="113"/>
  <c r="E61" i="113"/>
  <c r="D61" i="113"/>
  <c r="E114" i="113"/>
  <c r="D114" i="113"/>
  <c r="F114" i="113"/>
  <c r="E118" i="113"/>
  <c r="F118" i="113"/>
  <c r="D118" i="113"/>
  <c r="E37" i="113"/>
  <c r="D37" i="113"/>
  <c r="F37" i="113"/>
  <c r="E41" i="113"/>
  <c r="F41" i="113"/>
  <c r="D41" i="113"/>
  <c r="D112" i="113"/>
  <c r="E112" i="113"/>
  <c r="F112" i="113"/>
  <c r="I25" i="68"/>
  <c r="H13" i="67"/>
  <c r="H25" i="68"/>
  <c r="D38" i="113"/>
  <c r="E38" i="113"/>
  <c r="F38" i="113"/>
  <c r="E26" i="113"/>
  <c r="G26" i="113" s="1"/>
  <c r="D26" i="113"/>
  <c r="F26" i="113"/>
  <c r="F84" i="113"/>
  <c r="E84" i="113"/>
  <c r="G84" i="113" s="1"/>
  <c r="D84" i="113"/>
  <c r="D40" i="113"/>
  <c r="F40" i="113"/>
  <c r="E40" i="113"/>
  <c r="G40" i="113" s="1"/>
  <c r="E81" i="113"/>
  <c r="F81" i="113"/>
  <c r="D81" i="113"/>
  <c r="F80" i="113"/>
  <c r="E80" i="113"/>
  <c r="D80" i="113"/>
  <c r="E98" i="113"/>
  <c r="D98" i="113"/>
  <c r="F98" i="113"/>
  <c r="D52" i="113"/>
  <c r="E52" i="113"/>
  <c r="F52" i="113"/>
  <c r="F29" i="113"/>
  <c r="D29" i="113"/>
  <c r="E29" i="113"/>
  <c r="E74" i="113"/>
  <c r="F74" i="113"/>
  <c r="D74" i="113"/>
  <c r="D77" i="113"/>
  <c r="E77" i="113"/>
  <c r="F77" i="113"/>
  <c r="F33" i="113"/>
  <c r="E33" i="113"/>
  <c r="D33" i="113"/>
  <c r="E102" i="113"/>
  <c r="D102" i="113"/>
  <c r="F102" i="113"/>
  <c r="D48" i="113"/>
  <c r="E48" i="113"/>
  <c r="F48" i="113"/>
  <c r="F111" i="113"/>
  <c r="E111" i="113"/>
  <c r="G111" i="113" s="1"/>
  <c r="D111" i="113"/>
  <c r="D95" i="113"/>
  <c r="E95" i="113"/>
  <c r="F95" i="113"/>
  <c r="E42" i="113"/>
  <c r="D42" i="113"/>
  <c r="F42" i="113"/>
  <c r="D59" i="113"/>
  <c r="F59" i="113"/>
  <c r="E59" i="113"/>
  <c r="F93" i="113"/>
  <c r="E93" i="113"/>
  <c r="G93" i="113" s="1"/>
  <c r="D93" i="113"/>
  <c r="E36" i="113"/>
  <c r="D36" i="113"/>
  <c r="F36" i="113"/>
  <c r="D65" i="113"/>
  <c r="E65" i="113"/>
  <c r="F65" i="113"/>
  <c r="F66" i="113"/>
  <c r="E66" i="113"/>
  <c r="D66" i="113"/>
  <c r="E99" i="113"/>
  <c r="F99" i="113"/>
  <c r="D99" i="113"/>
  <c r="E53" i="113"/>
  <c r="F53" i="113"/>
  <c r="D53" i="113"/>
  <c r="D108" i="113"/>
  <c r="E108" i="113"/>
  <c r="F108" i="113"/>
  <c r="D124" i="113"/>
  <c r="E124" i="113"/>
  <c r="F124" i="113"/>
  <c r="F47" i="113"/>
  <c r="E47" i="113"/>
  <c r="G47" i="113" s="1"/>
  <c r="D47" i="113"/>
  <c r="D73" i="113"/>
  <c r="F73" i="113"/>
  <c r="E73" i="113"/>
  <c r="G73" i="113" s="1"/>
  <c r="E113" i="113"/>
  <c r="F113" i="113"/>
  <c r="D113" i="113"/>
  <c r="E97" i="113"/>
  <c r="D97" i="113"/>
  <c r="F97" i="113"/>
  <c r="E43" i="113"/>
  <c r="F43" i="113"/>
  <c r="D43" i="113"/>
  <c r="F117" i="113"/>
  <c r="E117" i="113"/>
  <c r="D117" i="113"/>
  <c r="E116" i="113"/>
  <c r="D116" i="113"/>
  <c r="F116" i="113"/>
  <c r="D119" i="113"/>
  <c r="F119" i="113"/>
  <c r="E119" i="113"/>
  <c r="E87" i="113"/>
  <c r="F87" i="113"/>
  <c r="D87" i="113"/>
  <c r="D88" i="113"/>
  <c r="E88" i="113"/>
  <c r="F88" i="113"/>
  <c r="D78" i="113"/>
  <c r="E78" i="113"/>
  <c r="F78" i="113"/>
  <c r="F101" i="113"/>
  <c r="E101" i="113"/>
  <c r="D101" i="113"/>
  <c r="E27" i="113"/>
  <c r="D27" i="113"/>
  <c r="F27" i="113"/>
  <c r="D76" i="113"/>
  <c r="E76" i="113"/>
  <c r="F76" i="113"/>
  <c r="F115" i="113"/>
  <c r="D115" i="113"/>
  <c r="E115" i="113"/>
  <c r="D62" i="113"/>
  <c r="F62" i="113"/>
  <c r="E62" i="113"/>
  <c r="F28" i="113"/>
  <c r="E28" i="113"/>
  <c r="G28" i="113" s="1"/>
  <c r="D28" i="113"/>
  <c r="E107" i="113"/>
  <c r="F107" i="113"/>
  <c r="D107" i="113"/>
  <c r="E30" i="113"/>
  <c r="F30" i="113"/>
  <c r="D30" i="113"/>
  <c r="D122" i="113"/>
  <c r="F122" i="113"/>
  <c r="E122" i="113"/>
  <c r="E103" i="113"/>
  <c r="D103" i="113"/>
  <c r="F103" i="113"/>
  <c r="D46" i="113"/>
  <c r="E46" i="113"/>
  <c r="F46" i="113"/>
  <c r="E71" i="113"/>
  <c r="D71" i="113"/>
  <c r="F71" i="113"/>
  <c r="D58" i="113"/>
  <c r="F58" i="113"/>
  <c r="E58" i="113"/>
  <c r="E120" i="113"/>
  <c r="D120" i="113"/>
  <c r="F120" i="113"/>
  <c r="D91" i="113"/>
  <c r="E91" i="113"/>
  <c r="F91" i="113"/>
  <c r="G102" i="113" l="1"/>
  <c r="G78" i="113"/>
  <c r="G53" i="113"/>
  <c r="G65" i="113"/>
  <c r="G125" i="113"/>
  <c r="G57" i="113"/>
  <c r="G48" i="113"/>
  <c r="G69" i="113"/>
  <c r="G85" i="113"/>
  <c r="G49" i="113"/>
  <c r="G37" i="113"/>
  <c r="G45" i="113"/>
  <c r="G31" i="113"/>
  <c r="G33" i="113"/>
  <c r="G68" i="113"/>
  <c r="G55" i="113"/>
  <c r="G97" i="113"/>
  <c r="G121" i="113"/>
  <c r="G30" i="113"/>
  <c r="G113" i="113"/>
  <c r="G124" i="113"/>
  <c r="G81" i="113"/>
  <c r="G61" i="113"/>
  <c r="G72" i="113"/>
  <c r="G44" i="113"/>
  <c r="G105" i="113"/>
  <c r="G89" i="113"/>
  <c r="G101" i="113"/>
  <c r="G66" i="113"/>
  <c r="G80" i="113"/>
  <c r="G110" i="113"/>
  <c r="G34" i="113"/>
  <c r="G115" i="113"/>
  <c r="G29" i="113"/>
  <c r="G54" i="113"/>
  <c r="G74" i="113"/>
  <c r="G112" i="113"/>
  <c r="G103" i="113"/>
  <c r="G88" i="113"/>
  <c r="G99" i="113"/>
  <c r="G98" i="113"/>
  <c r="G100" i="113"/>
  <c r="G50" i="113"/>
  <c r="G92" i="113"/>
  <c r="G122" i="113"/>
  <c r="G107" i="113"/>
  <c r="G108" i="113"/>
  <c r="G36" i="113"/>
  <c r="G38" i="113"/>
  <c r="G118" i="113"/>
  <c r="G82" i="113"/>
  <c r="G35" i="113"/>
  <c r="G27" i="113"/>
  <c r="G41" i="113"/>
  <c r="G39" i="113"/>
  <c r="G86" i="113"/>
  <c r="G70" i="113"/>
  <c r="G43" i="113"/>
  <c r="G71" i="113"/>
  <c r="G77" i="113"/>
  <c r="G120" i="113"/>
  <c r="G46" i="113"/>
  <c r="G76" i="113"/>
  <c r="G87" i="113"/>
  <c r="G117" i="113"/>
  <c r="G95" i="113"/>
  <c r="G52" i="113"/>
  <c r="I12" i="68"/>
  <c r="H12" i="68"/>
  <c r="H14" i="67"/>
  <c r="G114" i="113"/>
  <c r="G51" i="113"/>
  <c r="G79" i="113"/>
  <c r="G90" i="113"/>
  <c r="G32" i="113"/>
  <c r="G83" i="113"/>
  <c r="G60" i="113"/>
  <c r="G94" i="113"/>
  <c r="G64" i="113"/>
  <c r="G106" i="113"/>
  <c r="G109" i="113"/>
  <c r="G91" i="113"/>
  <c r="G116" i="113"/>
  <c r="G42" i="113"/>
  <c r="G58" i="113"/>
  <c r="G62" i="113"/>
  <c r="G119" i="113"/>
  <c r="G59" i="113"/>
  <c r="G56" i="113"/>
  <c r="G104" i="113"/>
  <c r="G75" i="113"/>
  <c r="G67" i="113"/>
  <c r="G63" i="113"/>
  <c r="G96" i="113"/>
  <c r="I11" i="68" l="1"/>
  <c r="H11" i="68"/>
  <c r="H15" i="67"/>
  <c r="H16" i="67" l="1"/>
  <c r="H13" i="68"/>
  <c r="I13" i="68"/>
  <c r="I24" i="68" l="1"/>
  <c r="H24" i="68"/>
  <c r="H17" i="67"/>
  <c r="H18" i="67" l="1"/>
  <c r="H10" i="68"/>
  <c r="I10" i="68"/>
  <c r="I18" i="68" l="1"/>
  <c r="H18" i="68"/>
  <c r="H19" i="67"/>
  <c r="J13" i="68"/>
  <c r="J12" i="68"/>
  <c r="J10" i="68"/>
  <c r="J11" i="68"/>
  <c r="N12" i="68" l="1"/>
  <c r="H20" i="67"/>
  <c r="H23" i="68"/>
  <c r="I23" i="68"/>
  <c r="J23" i="68" l="1"/>
  <c r="J24" i="68"/>
  <c r="J22" i="68"/>
  <c r="J25" i="68"/>
  <c r="H8" i="68"/>
  <c r="I8" i="68"/>
  <c r="H21" i="67"/>
  <c r="J9" i="68" l="1"/>
  <c r="J8" i="68"/>
  <c r="J7" i="68"/>
  <c r="J6" i="68"/>
  <c r="H22" i="67"/>
  <c r="I17" i="68"/>
  <c r="H17" i="68"/>
  <c r="N24" i="68"/>
  <c r="I19" i="68" l="1"/>
  <c r="H19" i="68"/>
  <c r="H23" i="67"/>
  <c r="N8" i="68"/>
  <c r="J17" i="68"/>
  <c r="J14" i="68"/>
  <c r="J16" i="68"/>
  <c r="J15" i="68"/>
  <c r="N16" i="68" l="1"/>
  <c r="H24" i="67"/>
  <c r="H20" i="68"/>
  <c r="I20" i="68"/>
  <c r="H21" i="68" l="1"/>
  <c r="I21" i="68"/>
  <c r="J18" i="68" s="1"/>
  <c r="J21" i="68" l="1"/>
  <c r="J20" i="68"/>
  <c r="J19" i="68"/>
  <c r="N20" i="68" l="1"/>
  <c r="B20" i="68" l="1"/>
  <c r="B8" i="68"/>
  <c r="B24" i="68"/>
  <c r="B12" i="68"/>
  <c r="B16" i="68"/>
  <c r="A124" i="111" l="1"/>
  <c r="A48" i="111"/>
  <c r="A104" i="111"/>
  <c r="A8" i="111"/>
  <c r="A88" i="111"/>
  <c r="A60" i="111"/>
  <c r="A56" i="111"/>
  <c r="A20" i="111"/>
  <c r="A72" i="111"/>
  <c r="A112" i="111"/>
  <c r="A28" i="111"/>
  <c r="A84" i="111"/>
  <c r="A36" i="111"/>
  <c r="A68" i="111"/>
  <c r="A76" i="111"/>
  <c r="A12" i="111"/>
  <c r="A44" i="111"/>
  <c r="A40" i="111"/>
  <c r="A52" i="111"/>
  <c r="A116" i="111"/>
  <c r="A32" i="111"/>
  <c r="A24" i="111"/>
  <c r="A100" i="111"/>
  <c r="A120" i="111"/>
  <c r="A108" i="111"/>
  <c r="A64" i="111"/>
  <c r="A16" i="111"/>
  <c r="A96" i="111"/>
  <c r="A92" i="111"/>
  <c r="A80" i="111"/>
  <c r="C12" i="113"/>
  <c r="C16" i="113"/>
  <c r="C20" i="113"/>
  <c r="C8" i="113"/>
  <c r="C24" i="113"/>
  <c r="E16" i="113" l="1"/>
  <c r="D16" i="113"/>
  <c r="F16" i="113"/>
  <c r="C15" i="113"/>
  <c r="C17" i="113"/>
  <c r="C14" i="113"/>
  <c r="H100" i="111"/>
  <c r="C100" i="111"/>
  <c r="C99" i="111"/>
  <c r="C101" i="111"/>
  <c r="C98" i="111"/>
  <c r="B100" i="111"/>
  <c r="C77" i="111"/>
  <c r="H76" i="111"/>
  <c r="C74" i="111"/>
  <c r="B76" i="111"/>
  <c r="C76" i="111"/>
  <c r="C75" i="111"/>
  <c r="C56" i="111"/>
  <c r="B56" i="111"/>
  <c r="C57" i="111"/>
  <c r="C55" i="111"/>
  <c r="H56" i="111"/>
  <c r="C54" i="111"/>
  <c r="C79" i="111"/>
  <c r="C80" i="111"/>
  <c r="C81" i="111"/>
  <c r="C78" i="111"/>
  <c r="B80" i="111"/>
  <c r="H80" i="111"/>
  <c r="B24" i="111"/>
  <c r="C24" i="111"/>
  <c r="C22" i="111" s="1"/>
  <c r="H24" i="111"/>
  <c r="B68" i="111"/>
  <c r="H68" i="111"/>
  <c r="C69" i="111"/>
  <c r="C68" i="111"/>
  <c r="C66" i="111"/>
  <c r="C67" i="111"/>
  <c r="C59" i="111"/>
  <c r="C58" i="111"/>
  <c r="B60" i="111"/>
  <c r="H60" i="111"/>
  <c r="C60" i="111"/>
  <c r="C61" i="111"/>
  <c r="B120" i="111"/>
  <c r="H120" i="111"/>
  <c r="C120" i="111"/>
  <c r="C121" i="111"/>
  <c r="C119" i="111"/>
  <c r="C118" i="111"/>
  <c r="C93" i="111"/>
  <c r="H92" i="111"/>
  <c r="C92" i="111"/>
  <c r="C91" i="111"/>
  <c r="B92" i="111"/>
  <c r="C90" i="111"/>
  <c r="C88" i="111"/>
  <c r="C87" i="111"/>
  <c r="B88" i="111"/>
  <c r="H88" i="111"/>
  <c r="C89" i="111"/>
  <c r="C86" i="111"/>
  <c r="C16" i="111"/>
  <c r="C15" i="111" s="1"/>
  <c r="B16" i="111"/>
  <c r="H16" i="111"/>
  <c r="C51" i="111"/>
  <c r="C52" i="111"/>
  <c r="C53" i="111"/>
  <c r="B52" i="111"/>
  <c r="H52" i="111"/>
  <c r="C50" i="111"/>
  <c r="C27" i="111"/>
  <c r="B28" i="111"/>
  <c r="C29" i="111"/>
  <c r="C26" i="111"/>
  <c r="C28" i="111"/>
  <c r="H28" i="111"/>
  <c r="H104" i="111"/>
  <c r="B104" i="111"/>
  <c r="C105" i="111"/>
  <c r="C104" i="111"/>
  <c r="C102" i="111"/>
  <c r="C103" i="111"/>
  <c r="B12" i="111"/>
  <c r="C12" i="111"/>
  <c r="C13" i="111" s="1"/>
  <c r="H12" i="111"/>
  <c r="D12" i="113"/>
  <c r="E12" i="113"/>
  <c r="F12" i="113"/>
  <c r="C11" i="113"/>
  <c r="C10" i="113"/>
  <c r="C13" i="113"/>
  <c r="C37" i="111"/>
  <c r="C36" i="111"/>
  <c r="B36" i="111"/>
  <c r="H36" i="111"/>
  <c r="C34" i="111"/>
  <c r="C35" i="111"/>
  <c r="C114" i="111"/>
  <c r="H116" i="111"/>
  <c r="C116" i="111"/>
  <c r="B116" i="111"/>
  <c r="C117" i="111"/>
  <c r="C115" i="111"/>
  <c r="C82" i="111"/>
  <c r="C85" i="111"/>
  <c r="C84" i="111"/>
  <c r="C83" i="111"/>
  <c r="H84" i="111"/>
  <c r="B84" i="111"/>
  <c r="F24" i="113"/>
  <c r="D24" i="113"/>
  <c r="E24" i="113"/>
  <c r="C22" i="113"/>
  <c r="C23" i="113"/>
  <c r="C25" i="113"/>
  <c r="F8" i="113"/>
  <c r="E8" i="113"/>
  <c r="D8" i="113"/>
  <c r="C7" i="113"/>
  <c r="C6" i="113"/>
  <c r="C9" i="113"/>
  <c r="H64" i="111"/>
  <c r="C63" i="111"/>
  <c r="C62" i="111"/>
  <c r="B64" i="111"/>
  <c r="C65" i="111"/>
  <c r="C64" i="111"/>
  <c r="B40" i="111"/>
  <c r="C38" i="111"/>
  <c r="H40" i="111"/>
  <c r="C39" i="111"/>
  <c r="C40" i="111"/>
  <c r="C41" i="111"/>
  <c r="B112" i="111"/>
  <c r="C110" i="111"/>
  <c r="C112" i="111"/>
  <c r="H112" i="111"/>
  <c r="C111" i="111"/>
  <c r="C113" i="111"/>
  <c r="C48" i="111"/>
  <c r="C47" i="111"/>
  <c r="B48" i="111"/>
  <c r="C49" i="111"/>
  <c r="C46" i="111"/>
  <c r="H48" i="111"/>
  <c r="C20" i="111"/>
  <c r="C19" i="111" s="1"/>
  <c r="B20" i="111"/>
  <c r="H20" i="111"/>
  <c r="C31" i="111"/>
  <c r="H32" i="111"/>
  <c r="C33" i="111"/>
  <c r="C30" i="111"/>
  <c r="C32" i="111"/>
  <c r="B32" i="111"/>
  <c r="C95" i="111"/>
  <c r="B96" i="111"/>
  <c r="C94" i="111"/>
  <c r="C96" i="111"/>
  <c r="H96" i="111"/>
  <c r="C97" i="111"/>
  <c r="H8" i="111"/>
  <c r="B8" i="111"/>
  <c r="C8" i="111"/>
  <c r="C6" i="111" s="1"/>
  <c r="F20" i="113"/>
  <c r="D20" i="113"/>
  <c r="E20" i="113"/>
  <c r="C21" i="113"/>
  <c r="C18" i="113"/>
  <c r="C19" i="113"/>
  <c r="C108" i="111"/>
  <c r="C106" i="111"/>
  <c r="H108" i="111"/>
  <c r="C107" i="111"/>
  <c r="B108" i="111"/>
  <c r="C109" i="111"/>
  <c r="B44" i="111"/>
  <c r="H44" i="111"/>
  <c r="C45" i="111"/>
  <c r="C44" i="111"/>
  <c r="C43" i="111"/>
  <c r="C42" i="111"/>
  <c r="C71" i="111"/>
  <c r="C70" i="111"/>
  <c r="C73" i="111"/>
  <c r="B72" i="111"/>
  <c r="C72" i="111"/>
  <c r="H72" i="111"/>
  <c r="C125" i="111"/>
  <c r="B124" i="111"/>
  <c r="C124" i="111"/>
  <c r="H124" i="111"/>
  <c r="C123" i="111"/>
  <c r="C122" i="111"/>
  <c r="C14" i="111" l="1"/>
  <c r="G8" i="113"/>
  <c r="C10" i="111"/>
  <c r="D10" i="111" s="1"/>
  <c r="C25" i="111"/>
  <c r="F25" i="111" s="1"/>
  <c r="C21" i="111"/>
  <c r="F21" i="111" s="1"/>
  <c r="C23" i="111"/>
  <c r="E23" i="111" s="1"/>
  <c r="G24" i="113"/>
  <c r="C7" i="111"/>
  <c r="D7" i="111" s="1"/>
  <c r="G20" i="113"/>
  <c r="E15" i="111"/>
  <c r="D15" i="111"/>
  <c r="F15" i="111"/>
  <c r="F13" i="111"/>
  <c r="E13" i="111"/>
  <c r="D13" i="111"/>
  <c r="D19" i="111"/>
  <c r="F19" i="111"/>
  <c r="E19" i="111"/>
  <c r="D116" i="111"/>
  <c r="E116" i="111"/>
  <c r="F116" i="111"/>
  <c r="F37" i="111"/>
  <c r="E37" i="111"/>
  <c r="D37" i="111"/>
  <c r="D105" i="111"/>
  <c r="E105" i="111"/>
  <c r="F105" i="111"/>
  <c r="D27" i="111"/>
  <c r="F27" i="111"/>
  <c r="E27" i="111"/>
  <c r="E93" i="111"/>
  <c r="F93" i="111"/>
  <c r="D93" i="111"/>
  <c r="D60" i="111"/>
  <c r="F60" i="111"/>
  <c r="E60" i="111"/>
  <c r="D69" i="111"/>
  <c r="E69" i="111"/>
  <c r="F69" i="111"/>
  <c r="F74" i="111"/>
  <c r="D74" i="111"/>
  <c r="E74" i="111"/>
  <c r="E42" i="111"/>
  <c r="D42" i="111"/>
  <c r="F42" i="111"/>
  <c r="E107" i="111"/>
  <c r="D107" i="111"/>
  <c r="F107" i="111"/>
  <c r="F97" i="111"/>
  <c r="D97" i="111"/>
  <c r="E97" i="111"/>
  <c r="E30" i="111"/>
  <c r="F30" i="111"/>
  <c r="D30" i="111"/>
  <c r="D113" i="111"/>
  <c r="E113" i="111"/>
  <c r="F113" i="111"/>
  <c r="D39" i="111"/>
  <c r="F39" i="111"/>
  <c r="E39" i="111"/>
  <c r="F63" i="111"/>
  <c r="E63" i="111"/>
  <c r="D63" i="111"/>
  <c r="E25" i="113"/>
  <c r="F25" i="113"/>
  <c r="D25" i="113"/>
  <c r="E83" i="111"/>
  <c r="D83" i="111"/>
  <c r="F83" i="111"/>
  <c r="E13" i="113"/>
  <c r="F13" i="113"/>
  <c r="D13" i="113"/>
  <c r="C11" i="111"/>
  <c r="D50" i="111"/>
  <c r="E50" i="111"/>
  <c r="F50" i="111"/>
  <c r="F87" i="111"/>
  <c r="E87" i="111"/>
  <c r="D87" i="111"/>
  <c r="E118" i="111"/>
  <c r="D118" i="111"/>
  <c r="F118" i="111"/>
  <c r="E55" i="111"/>
  <c r="F55" i="111"/>
  <c r="D55" i="111"/>
  <c r="D14" i="113"/>
  <c r="F14" i="113"/>
  <c r="E14" i="113"/>
  <c r="E21" i="113"/>
  <c r="D21" i="113"/>
  <c r="F21" i="113"/>
  <c r="E47" i="111"/>
  <c r="F47" i="111"/>
  <c r="D47" i="111"/>
  <c r="F36" i="111"/>
  <c r="D36" i="111"/>
  <c r="E36" i="111"/>
  <c r="F68" i="111"/>
  <c r="E68" i="111"/>
  <c r="D68" i="111"/>
  <c r="F40" i="111"/>
  <c r="E40" i="111"/>
  <c r="D40" i="111"/>
  <c r="F111" i="111"/>
  <c r="E111" i="111"/>
  <c r="D111" i="111"/>
  <c r="D10" i="113"/>
  <c r="E10" i="113"/>
  <c r="F10" i="113"/>
  <c r="D119" i="111"/>
  <c r="F119" i="111"/>
  <c r="E119" i="111"/>
  <c r="F77" i="111"/>
  <c r="D77" i="111"/>
  <c r="E77" i="111"/>
  <c r="E44" i="111"/>
  <c r="F44" i="111"/>
  <c r="D44" i="111"/>
  <c r="F9" i="113"/>
  <c r="E9" i="113"/>
  <c r="D9" i="113"/>
  <c r="E11" i="113"/>
  <c r="F11" i="113"/>
  <c r="D11" i="113"/>
  <c r="D90" i="111"/>
  <c r="F90" i="111"/>
  <c r="E90" i="111"/>
  <c r="F58" i="111"/>
  <c r="D58" i="111"/>
  <c r="E58" i="111"/>
  <c r="F78" i="111"/>
  <c r="E78" i="111"/>
  <c r="D78" i="111"/>
  <c r="D72" i="111"/>
  <c r="F72" i="111"/>
  <c r="E72" i="111"/>
  <c r="E108" i="111"/>
  <c r="D108" i="111"/>
  <c r="F108" i="111"/>
  <c r="E31" i="111"/>
  <c r="F31" i="111"/>
  <c r="D31" i="111"/>
  <c r="D46" i="111"/>
  <c r="F46" i="111"/>
  <c r="E46" i="111"/>
  <c r="E112" i="111"/>
  <c r="F112" i="111"/>
  <c r="D112" i="111"/>
  <c r="D6" i="113"/>
  <c r="F6" i="113"/>
  <c r="E6" i="113"/>
  <c r="F82" i="111"/>
  <c r="E82" i="111"/>
  <c r="D82" i="111"/>
  <c r="F34" i="111"/>
  <c r="E34" i="111"/>
  <c r="D34" i="111"/>
  <c r="D28" i="111"/>
  <c r="F28" i="111"/>
  <c r="E28" i="111"/>
  <c r="E53" i="111"/>
  <c r="F53" i="111"/>
  <c r="D53" i="111"/>
  <c r="C17" i="111"/>
  <c r="D120" i="111"/>
  <c r="E120" i="111"/>
  <c r="F120" i="111"/>
  <c r="F59" i="111"/>
  <c r="E59" i="111"/>
  <c r="D59" i="111"/>
  <c r="D22" i="111"/>
  <c r="F22" i="111"/>
  <c r="E22" i="111"/>
  <c r="D81" i="111"/>
  <c r="E81" i="111"/>
  <c r="F81" i="111"/>
  <c r="E56" i="111"/>
  <c r="D56" i="111"/>
  <c r="F56" i="111"/>
  <c r="D98" i="111"/>
  <c r="E98" i="111"/>
  <c r="F98" i="111"/>
  <c r="E70" i="111"/>
  <c r="F70" i="111"/>
  <c r="D70" i="111"/>
  <c r="E41" i="111"/>
  <c r="F41" i="111"/>
  <c r="D41" i="111"/>
  <c r="E14" i="111"/>
  <c r="F14" i="111"/>
  <c r="D14" i="111"/>
  <c r="F100" i="111"/>
  <c r="E100" i="111"/>
  <c r="D100" i="111"/>
  <c r="F71" i="111"/>
  <c r="D71" i="111"/>
  <c r="E71" i="111"/>
  <c r="D32" i="111"/>
  <c r="F32" i="111"/>
  <c r="E32" i="111"/>
  <c r="G32" i="111" s="1"/>
  <c r="F62" i="111"/>
  <c r="E62" i="111"/>
  <c r="D62" i="111"/>
  <c r="F43" i="111"/>
  <c r="D43" i="111"/>
  <c r="E43" i="111"/>
  <c r="E33" i="111"/>
  <c r="F33" i="111"/>
  <c r="D33" i="111"/>
  <c r="F84" i="111"/>
  <c r="E84" i="111"/>
  <c r="D84" i="111"/>
  <c r="F114" i="111"/>
  <c r="D114" i="111"/>
  <c r="E114" i="111"/>
  <c r="F88" i="111"/>
  <c r="E88" i="111"/>
  <c r="D88" i="111"/>
  <c r="F57" i="111"/>
  <c r="E57" i="111"/>
  <c r="D57" i="111"/>
  <c r="D8" i="111"/>
  <c r="E8" i="111"/>
  <c r="F8" i="111"/>
  <c r="D22" i="113"/>
  <c r="F22" i="113"/>
  <c r="E22" i="113"/>
  <c r="E122" i="111"/>
  <c r="D122" i="111"/>
  <c r="F122" i="111"/>
  <c r="F19" i="113"/>
  <c r="E19" i="113"/>
  <c r="D19" i="113"/>
  <c r="E49" i="111"/>
  <c r="D49" i="111"/>
  <c r="F49" i="111"/>
  <c r="D110" i="111"/>
  <c r="E110" i="111"/>
  <c r="F110" i="111"/>
  <c r="D64" i="111"/>
  <c r="F64" i="111"/>
  <c r="E64" i="111"/>
  <c r="F7" i="113"/>
  <c r="D7" i="113"/>
  <c r="E7" i="113"/>
  <c r="E115" i="111"/>
  <c r="D115" i="111"/>
  <c r="F115" i="111"/>
  <c r="G12" i="113"/>
  <c r="E103" i="111"/>
  <c r="F103" i="111"/>
  <c r="D103" i="111"/>
  <c r="D26" i="111"/>
  <c r="F26" i="111"/>
  <c r="E26" i="111"/>
  <c r="F52" i="111"/>
  <c r="E52" i="111"/>
  <c r="D52" i="111"/>
  <c r="E86" i="111"/>
  <c r="F86" i="111"/>
  <c r="D86" i="111"/>
  <c r="D91" i="111"/>
  <c r="F91" i="111"/>
  <c r="E91" i="111"/>
  <c r="F67" i="111"/>
  <c r="E67" i="111"/>
  <c r="D67" i="111"/>
  <c r="D80" i="111"/>
  <c r="F80" i="111"/>
  <c r="E80" i="111"/>
  <c r="E75" i="111"/>
  <c r="D75" i="111"/>
  <c r="F75" i="111"/>
  <c r="D101" i="111"/>
  <c r="E101" i="111"/>
  <c r="F101" i="111"/>
  <c r="E109" i="111"/>
  <c r="D109" i="111"/>
  <c r="F109" i="111"/>
  <c r="D104" i="111"/>
  <c r="E104" i="111"/>
  <c r="F104" i="111"/>
  <c r="D61" i="111"/>
  <c r="E61" i="111"/>
  <c r="F61" i="111"/>
  <c r="E54" i="111"/>
  <c r="D54" i="111"/>
  <c r="F54" i="111"/>
  <c r="D124" i="111"/>
  <c r="E124" i="111"/>
  <c r="F124" i="111"/>
  <c r="D6" i="111"/>
  <c r="F6" i="111"/>
  <c r="E6" i="111"/>
  <c r="E48" i="111"/>
  <c r="D48" i="111"/>
  <c r="F48" i="111"/>
  <c r="F125" i="111"/>
  <c r="D125" i="111"/>
  <c r="E125" i="111"/>
  <c r="E20" i="111"/>
  <c r="D20" i="111"/>
  <c r="F20" i="111"/>
  <c r="F23" i="113"/>
  <c r="D23" i="113"/>
  <c r="E23" i="113"/>
  <c r="D12" i="111"/>
  <c r="F12" i="111"/>
  <c r="E12" i="111"/>
  <c r="F16" i="111"/>
  <c r="E16" i="111"/>
  <c r="D16" i="111"/>
  <c r="D17" i="113"/>
  <c r="F17" i="113"/>
  <c r="E17" i="113"/>
  <c r="F106" i="111"/>
  <c r="D106" i="111"/>
  <c r="E106" i="111"/>
  <c r="E96" i="111"/>
  <c r="D96" i="111"/>
  <c r="F96" i="111"/>
  <c r="F38" i="111"/>
  <c r="E38" i="111"/>
  <c r="D38" i="111"/>
  <c r="E85" i="111"/>
  <c r="F85" i="111"/>
  <c r="D85" i="111"/>
  <c r="E35" i="111"/>
  <c r="F35" i="111"/>
  <c r="D35" i="111"/>
  <c r="F121" i="111"/>
  <c r="D121" i="111"/>
  <c r="E121" i="111"/>
  <c r="D15" i="113"/>
  <c r="E15" i="113"/>
  <c r="F15" i="113"/>
  <c r="F45" i="111"/>
  <c r="E45" i="111"/>
  <c r="G45" i="111" s="1"/>
  <c r="D45" i="111"/>
  <c r="F94" i="111"/>
  <c r="E94" i="111"/>
  <c r="D94" i="111"/>
  <c r="E123" i="111"/>
  <c r="D123" i="111"/>
  <c r="F123" i="111"/>
  <c r="D73" i="111"/>
  <c r="E73" i="111"/>
  <c r="F73" i="111"/>
  <c r="E18" i="113"/>
  <c r="D18" i="113"/>
  <c r="F18" i="113"/>
  <c r="C9" i="111"/>
  <c r="F95" i="111"/>
  <c r="E95" i="111"/>
  <c r="G95" i="111" s="1"/>
  <c r="D95" i="111"/>
  <c r="C18" i="111"/>
  <c r="E65" i="111"/>
  <c r="F65" i="111"/>
  <c r="D65" i="111"/>
  <c r="E117" i="111"/>
  <c r="F117" i="111"/>
  <c r="D117" i="111"/>
  <c r="F102" i="111"/>
  <c r="E102" i="111"/>
  <c r="D102" i="111"/>
  <c r="D29" i="111"/>
  <c r="F29" i="111"/>
  <c r="E29" i="111"/>
  <c r="E51" i="111"/>
  <c r="D51" i="111"/>
  <c r="F51" i="111"/>
  <c r="F89" i="111"/>
  <c r="E89" i="111"/>
  <c r="D89" i="111"/>
  <c r="F92" i="111"/>
  <c r="D92" i="111"/>
  <c r="E92" i="111"/>
  <c r="E66" i="111"/>
  <c r="D66" i="111"/>
  <c r="F66" i="111"/>
  <c r="E24" i="111"/>
  <c r="D24" i="111"/>
  <c r="F24" i="111"/>
  <c r="F79" i="111"/>
  <c r="D79" i="111"/>
  <c r="E79" i="111"/>
  <c r="F76" i="111"/>
  <c r="E76" i="111"/>
  <c r="D76" i="111"/>
  <c r="E99" i="111"/>
  <c r="D99" i="111"/>
  <c r="F99" i="111"/>
  <c r="G16" i="113"/>
  <c r="G67" i="111" l="1"/>
  <c r="G64" i="111"/>
  <c r="E10" i="111"/>
  <c r="G68" i="111"/>
  <c r="G13" i="111"/>
  <c r="F10" i="111"/>
  <c r="G16" i="111"/>
  <c r="D25" i="111"/>
  <c r="E21" i="111"/>
  <c r="G21" i="111" s="1"/>
  <c r="D21" i="111"/>
  <c r="G40" i="111"/>
  <c r="G87" i="111"/>
  <c r="G63" i="111"/>
  <c r="G27" i="111"/>
  <c r="F23" i="111"/>
  <c r="G23" i="111" s="1"/>
  <c r="D23" i="111"/>
  <c r="E25" i="111"/>
  <c r="G25" i="111" s="1"/>
  <c r="G120" i="111"/>
  <c r="G122" i="111"/>
  <c r="G106" i="111"/>
  <c r="E7" i="111"/>
  <c r="G124" i="111"/>
  <c r="G69" i="111"/>
  <c r="F7" i="111"/>
  <c r="G13" i="113"/>
  <c r="G71" i="111"/>
  <c r="G77" i="111"/>
  <c r="G83" i="111"/>
  <c r="G97" i="111"/>
  <c r="G42" i="111"/>
  <c r="G15" i="113"/>
  <c r="G50" i="111"/>
  <c r="G58" i="111"/>
  <c r="G74" i="111"/>
  <c r="G89" i="111"/>
  <c r="G65" i="111"/>
  <c r="G94" i="111"/>
  <c r="G121" i="111"/>
  <c r="G85" i="111"/>
  <c r="G12" i="111"/>
  <c r="G91" i="111"/>
  <c r="G19" i="113"/>
  <c r="G22" i="113"/>
  <c r="G84" i="111"/>
  <c r="G59" i="111"/>
  <c r="G53" i="111"/>
  <c r="G82" i="111"/>
  <c r="G46" i="111"/>
  <c r="G111" i="111"/>
  <c r="G36" i="111"/>
  <c r="G55" i="111"/>
  <c r="G54" i="111"/>
  <c r="G73" i="111"/>
  <c r="G110" i="111"/>
  <c r="G70" i="111"/>
  <c r="G81" i="111"/>
  <c r="G93" i="111"/>
  <c r="G99" i="111"/>
  <c r="G79" i="111"/>
  <c r="G23" i="113"/>
  <c r="G107" i="111"/>
  <c r="G103" i="111"/>
  <c r="G66" i="111"/>
  <c r="G109" i="111"/>
  <c r="G7" i="113"/>
  <c r="G92" i="111"/>
  <c r="G51" i="111"/>
  <c r="G114" i="111"/>
  <c r="G22" i="111"/>
  <c r="G10" i="111"/>
  <c r="G8" i="111"/>
  <c r="G33" i="111"/>
  <c r="G41" i="111"/>
  <c r="G98" i="111"/>
  <c r="G29" i="111"/>
  <c r="G117" i="111"/>
  <c r="E9" i="111"/>
  <c r="D9" i="111"/>
  <c r="F9" i="111"/>
  <c r="G35" i="111"/>
  <c r="G101" i="111"/>
  <c r="G86" i="111"/>
  <c r="G43" i="111"/>
  <c r="E17" i="111"/>
  <c r="D17" i="111"/>
  <c r="F17" i="111"/>
  <c r="G34" i="111"/>
  <c r="G31" i="111"/>
  <c r="G78" i="111"/>
  <c r="G44" i="111"/>
  <c r="G10" i="113"/>
  <c r="G47" i="111"/>
  <c r="G39" i="111"/>
  <c r="G30" i="111"/>
  <c r="G60" i="111"/>
  <c r="G116" i="111"/>
  <c r="G123" i="111"/>
  <c r="G48" i="111"/>
  <c r="G49" i="111"/>
  <c r="G6" i="111"/>
  <c r="G52" i="111"/>
  <c r="G57" i="111"/>
  <c r="G112" i="111"/>
  <c r="G11" i="113"/>
  <c r="G105" i="111"/>
  <c r="G19" i="111"/>
  <c r="G104" i="111"/>
  <c r="G96" i="111"/>
  <c r="G24" i="111"/>
  <c r="G18" i="113"/>
  <c r="G108" i="111"/>
  <c r="G21" i="113"/>
  <c r="E11" i="111"/>
  <c r="F11" i="111"/>
  <c r="D11" i="111"/>
  <c r="G76" i="111"/>
  <c r="G102" i="111"/>
  <c r="E18" i="111"/>
  <c r="D18" i="111"/>
  <c r="F18" i="111"/>
  <c r="G125" i="111"/>
  <c r="G61" i="111"/>
  <c r="G75" i="111"/>
  <c r="G26" i="111"/>
  <c r="G62" i="111"/>
  <c r="G14" i="111"/>
  <c r="G28" i="111"/>
  <c r="G72" i="111"/>
  <c r="G9" i="113"/>
  <c r="G119" i="111"/>
  <c r="G14" i="113"/>
  <c r="G118" i="111"/>
  <c r="G25" i="113"/>
  <c r="G113" i="111"/>
  <c r="G20" i="111"/>
  <c r="G56" i="111"/>
  <c r="G38" i="111"/>
  <c r="G17" i="113"/>
  <c r="G80" i="111"/>
  <c r="G115" i="111"/>
  <c r="G88" i="111"/>
  <c r="G100" i="111"/>
  <c r="G6" i="113"/>
  <c r="G90" i="111"/>
  <c r="G37" i="111"/>
  <c r="G15" i="111"/>
  <c r="G18" i="111" l="1"/>
  <c r="G7" i="111"/>
  <c r="G9" i="111"/>
  <c r="G17" i="111"/>
  <c r="G11" i="111"/>
</calcChain>
</file>

<file path=xl/sharedStrings.xml><?xml version="1.0" encoding="utf-8"?>
<sst xmlns="http://schemas.openxmlformats.org/spreadsheetml/2006/main" count="133" uniqueCount="69">
  <si>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</si>
  <si>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</si>
  <si>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</si>
  <si>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</si>
  <si>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</si>
  <si>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</si>
  <si>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</si>
  <si>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</si>
  <si>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</si>
  <si>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</si>
  <si>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</si>
  <si>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</si>
  <si>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</si>
  <si>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</si>
  <si>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Puan</t>
  </si>
  <si>
    <t>Geliş Puanı</t>
  </si>
  <si>
    <t>Yarışma Tarihi-Saati  :</t>
  </si>
  <si>
    <t>İli - Kulüp/Okul Adı</t>
  </si>
  <si>
    <t>Küçükler ve Yıldızlar Bölgesel Kros Ligi 1.Kademe</t>
  </si>
  <si>
    <t xml:space="preserve">Türkiye Atletizm Federasyonu </t>
  </si>
  <si>
    <t>KROS KAYIT PROGRAMINI KULLANMA BİLGİLERİ</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</si>
  <si>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t>
    </r>
  </si>
  <si>
    <r>
      <t xml:space="preserve">2.  </t>
    </r>
    <r>
      <rPr>
        <b/>
        <sz val="10"/>
        <rFont val="Arial Tur"/>
        <charset val="162"/>
      </rPr>
      <t>START LİSTE :</t>
    </r>
    <r>
      <rPr>
        <sz val="10"/>
        <rFont val="Arial Tur"/>
        <charset val="162"/>
      </rPr>
      <t xml:space="preserve"> Bu bölüme tüm takımların isim listeleri kayıt edilecektir. Her dört satıra bir takım kaydı yapılacaktır. Takım 3 kişi getirmiş ve takım oluşturmuş ise 3 kişi yazılacak, 4.cü satıra tire ( - ) konulacak ve bir sonraki takım kaydı yapılacaktır. Ferdi kayıtlar tüm takım kayıtları yapıldıktan sonra yazılacaktır. En önemli husus her takım için belirlenen 4 satıra bir takım kaydı yapılacaktır. TAKIM/FERDİ bölümüne Takıma = T, FERDİ= F harfi konulacaktır.</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</si>
  <si>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</si>
  <si>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</si>
  <si>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</si>
  <si>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</si>
  <si>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r>
      <t xml:space="preserve">7. Bu çizelge her kademede kullanılacaktır. </t>
    </r>
    <r>
      <rPr>
        <b/>
        <sz val="10"/>
        <rFont val="Arial Tur"/>
        <charset val="162"/>
      </rPr>
      <t>1. kademe</t>
    </r>
    <r>
      <rPr>
        <sz val="10"/>
        <rFont val="Arial Tur"/>
        <charset val="162"/>
      </rPr>
      <t xml:space="preserve"> bitiminde </t>
    </r>
    <r>
      <rPr>
        <b/>
        <sz val="10"/>
        <rFont val="Arial Tur"/>
        <charset val="162"/>
      </rPr>
      <t>TAKIM KAYIT</t>
    </r>
    <r>
      <rPr>
        <sz val="10"/>
        <rFont val="Arial Tur"/>
        <charset val="162"/>
      </rPr>
      <t xml:space="preserve"> ın içindeki takım puanları 1. kademe  puanı olarak manuel her takımın yanına yazılacaktır. Sonraki </t>
    </r>
    <r>
      <rPr>
        <b/>
        <sz val="10"/>
        <rFont val="Arial Tur"/>
        <charset val="162"/>
      </rPr>
      <t>2. kademede start liste</t>
    </r>
    <r>
      <rPr>
        <sz val="10"/>
        <rFont val="Arial Tur"/>
        <charset val="162"/>
      </rPr>
      <t>lerinde takım yerleri değiştirilmeden sadece</t>
    </r>
    <r>
      <rPr>
        <b/>
        <sz val="10"/>
        <rFont val="Arial Tur"/>
        <charset val="162"/>
      </rPr>
      <t xml:space="preserve"> ferdi sonuç</t>
    </r>
    <r>
      <rPr>
        <sz val="10"/>
        <rFont val="Arial Tur"/>
        <charset val="162"/>
      </rPr>
      <t>ta bulunan göğüs numaraları ve dereceleri silinecektir.</t>
    </r>
    <r>
      <rPr>
        <b/>
        <sz val="10"/>
        <rFont val="Arial Tur"/>
        <charset val="162"/>
      </rPr>
      <t xml:space="preserve"> 2. Kademe</t>
    </r>
    <r>
      <rPr>
        <sz val="10"/>
        <rFont val="Arial Tur"/>
        <charset val="162"/>
      </rPr>
      <t xml:space="preserve"> sonunda yine takımların aldıkları puanlar manuel olarak</t>
    </r>
    <r>
      <rPr>
        <b/>
        <sz val="10"/>
        <rFont val="Arial Tur"/>
        <charset val="162"/>
      </rPr>
      <t xml:space="preserve"> 2.kademe</t>
    </r>
    <r>
      <rPr>
        <sz val="10"/>
        <rFont val="Arial Tur"/>
        <charset val="162"/>
      </rPr>
      <t xml:space="preserve"> puanı olarak yazılacaktır.</t>
    </r>
    <r>
      <rPr>
        <b/>
        <sz val="10"/>
        <rFont val="Arial Tur"/>
        <charset val="162"/>
      </rPr>
      <t xml:space="preserve"> 3. kademede</t>
    </r>
    <r>
      <rPr>
        <sz val="10"/>
        <rFont val="Arial Tur"/>
        <charset val="162"/>
      </rPr>
      <t xml:space="preserve"> aynı şekil </t>
    </r>
    <r>
      <rPr>
        <b/>
        <sz val="10"/>
        <rFont val="Arial Tur"/>
        <charset val="162"/>
      </rPr>
      <t>start liste</t>
    </r>
    <r>
      <rPr>
        <sz val="10"/>
        <rFont val="Arial Tur"/>
        <charset val="162"/>
      </rPr>
      <t>sinde takımlar yer değişmeden ferdi sonuçtan sadece göğüs numaraları ve dereceler silinecek ve yarışma sonunda 3. kademe puanları manuel el ile girilecek ve hiçbir işlem yapmadan</t>
    </r>
    <r>
      <rPr>
        <b/>
        <sz val="10"/>
        <rFont val="Arial Tur"/>
        <charset val="162"/>
      </rPr>
      <t xml:space="preserve"> FİNAL</t>
    </r>
    <r>
      <rPr>
        <sz val="10"/>
        <rFont val="Arial Tur"/>
        <charset val="162"/>
      </rPr>
      <t xml:space="preserve"> içinde hepsi otomatik aldıkları puana göre sıralanacaktır ve Finale gelecek takımlar otomatik sıralanacaktır.</t>
    </r>
  </si>
  <si>
    <t>8. Yarışma sonunda sporcuların derecelerinin tamamı yazılması gerekmektedir. Dereceler yazılırken 5:35.16 el kronometresi ile tutulan değer 5:36 olarak yuvarlanacak ve hücre biçimlendirme olduğu için 536 olarak yazdığında sütuna 5:36 olarak otomatik yazacaktır.</t>
  </si>
  <si>
    <t>9. Her kademe sonunda takımların aldıkları puanlar TAKIM KAYIT ın içindeki takım adının karşılığındaki kademe puanına manuel el ile yazılarak her kademede bu çizelge kullanılabilecektir.</t>
  </si>
  <si>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</si>
  <si>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Tüm bilgi işlem hakemlerimize başarılar dilerim.</t>
    </r>
  </si>
  <si>
    <t>1. kademe</t>
  </si>
  <si>
    <t>2. kademe</t>
  </si>
  <si>
    <t>3. kademe</t>
  </si>
  <si>
    <t>Toplam Puanı</t>
  </si>
  <si>
    <t>final</t>
  </si>
  <si>
    <t>3 km.</t>
  </si>
  <si>
    <t>Yıldız Erkekler</t>
  </si>
  <si>
    <t>Sporcu Sayısı</t>
  </si>
  <si>
    <t>Takım Sayısı</t>
  </si>
  <si>
    <t>Rize</t>
  </si>
  <si>
    <t>KUBİLAY YILDIZ</t>
  </si>
  <si>
    <t>TOKAT BELEDİYE PLEVNE</t>
  </si>
  <si>
    <t>T</t>
  </si>
  <si>
    <t>ENES AYIK</t>
  </si>
  <si>
    <t>EFE MERT DAMAR</t>
  </si>
  <si>
    <t>BAYRAM İLYÜN</t>
  </si>
  <si>
    <t>HAKAN ASLAN</t>
  </si>
  <si>
    <t>ORDU-GENÇLİK SPOR</t>
  </si>
  <si>
    <t>CEMAL AKÇİN</t>
  </si>
  <si>
    <t>VOLKAN KARAMAN</t>
  </si>
  <si>
    <t>EBUBEKİR BAYRAM</t>
  </si>
  <si>
    <t>ONUR BİLGİN</t>
  </si>
  <si>
    <t>GÜMÜŞHANE GENÇLİK SPOR KULÜBÜ</t>
  </si>
  <si>
    <t>OSMAN CANSEVER</t>
  </si>
  <si>
    <t>EMRAH KÜÇÜK</t>
  </si>
  <si>
    <t>MİHRAÇ KAYA</t>
  </si>
  <si>
    <t>ÜMİT TUTKUN</t>
  </si>
  <si>
    <t>SAMSUN ÇARŞAMBA END. MES. LİS. SP. K.</t>
  </si>
  <si>
    <t>HÜSEYİN KESKİN</t>
  </si>
  <si>
    <t>ONUR ŞAHİN</t>
  </si>
  <si>
    <t>ALPEREN SEMİZ</t>
  </si>
  <si>
    <t>TURGAY SEZGİN</t>
  </si>
  <si>
    <t>SAMSUN-G.H.Y GENÇLİK VE SPOR KLÜBÜ</t>
  </si>
  <si>
    <t>OĞUZHAN YAKAR</t>
  </si>
  <si>
    <t>HALUK ÇAĞDAŞ ZORLU</t>
  </si>
  <si>
    <t>ATAKAN BAYRİ</t>
  </si>
  <si>
    <t>DNF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</si>
</sst>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F800]dddd\,\ mmmm\ dd\,\ yyyy"/>
    <numFmt numFmtId="166" formatCode="[$-41F]d\ mmmm\ yyyy\ h:mm;@"/>
    <numFmt numFmtId="167" formatCode="00\:00"/>
    <numFmt numFmtId="168" formatCode="0\:00"/>
  </numFmts>
  <fonts count="57" x14ac:knownFonts="1">
    <font>
      <sz val="10"/>
      <name val="Arial Tur"/>
      <charset val="162"/>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i/>
      <sz val="12"/>
      <name val="Cambria"/>
      <family val="1"/>
      <charset val="162"/>
    </font>
    <font>
      <b/>
      <sz val="14"/>
      <name val="Arial Tur"/>
      <charset val="162"/>
    </font>
    <font>
      <b/>
      <sz val="10"/>
      <name val="Arial Tur"/>
      <charset val="162"/>
    </font>
    <font>
      <b/>
      <sz val="16"/>
      <name val="Arial Tur"/>
      <charset val="162"/>
    </font>
    <font>
      <u/>
      <sz val="10"/>
      <name val="Arial Tur"/>
      <charset val="162"/>
    </font>
    <font>
      <b/>
      <u/>
      <sz val="10"/>
      <name val="Arial Tur"/>
      <charset val="162"/>
    </font>
    <font>
      <sz val="10"/>
      <name val="Cambria"/>
      <family val="1"/>
      <charset val="162"/>
      <scheme val="major"/>
    </font>
    <font>
      <sz val="10"/>
      <color theme="0"/>
      <name val="Cambria"/>
      <family val="1"/>
      <charset val="162"/>
      <scheme val="major"/>
    </font>
    <font>
      <b/>
      <sz val="10"/>
      <name val="Cambria"/>
      <family val="1"/>
      <charset val="162"/>
      <scheme val="major"/>
    </font>
    <font>
      <b/>
      <sz val="12"/>
      <name val="Cambria"/>
      <family val="1"/>
      <charset val="162"/>
      <scheme val="major"/>
    </font>
    <font>
      <sz val="10"/>
      <color indexed="8"/>
      <name val="Cambria"/>
      <family val="1"/>
      <charset val="162"/>
      <scheme val="major"/>
    </font>
    <font>
      <b/>
      <sz val="10"/>
      <color rgb="FFFF0000"/>
      <name val="Cambria"/>
      <family val="1"/>
      <charset val="162"/>
      <scheme val="major"/>
    </font>
    <font>
      <b/>
      <sz val="11"/>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sz val="11"/>
      <color theme="1"/>
      <name val="Cambria"/>
      <family val="1"/>
      <charset val="162"/>
      <scheme val="major"/>
    </font>
    <font>
      <b/>
      <sz val="11"/>
      <color rgb="FFFF0000"/>
      <name val="Cambria"/>
      <family val="1"/>
      <charset val="162"/>
      <scheme val="major"/>
    </font>
    <font>
      <b/>
      <sz val="11"/>
      <color rgb="FF0070C0"/>
      <name val="Cambria"/>
      <family val="1"/>
      <charset val="162"/>
      <scheme val="major"/>
    </font>
    <font>
      <b/>
      <sz val="10"/>
      <color rgb="FF0070C0"/>
      <name val="Cambria"/>
      <family val="1"/>
      <charset val="162"/>
      <scheme val="major"/>
    </font>
    <font>
      <b/>
      <sz val="8"/>
      <name val="Cambria"/>
      <family val="1"/>
      <charset val="162"/>
      <scheme val="major"/>
    </font>
    <font>
      <sz val="11"/>
      <name val="Cambria"/>
      <family val="1"/>
      <charset val="162"/>
      <scheme val="major"/>
    </font>
    <font>
      <b/>
      <sz val="10"/>
      <color rgb="FF7030A0"/>
      <name val="Cambria"/>
      <family val="1"/>
      <charset val="162"/>
      <scheme val="major"/>
    </font>
    <font>
      <b/>
      <i/>
      <sz val="11"/>
      <color rgb="FF0070C0"/>
      <name val="Cambria"/>
      <family val="1"/>
      <charset val="162"/>
    </font>
    <font>
      <b/>
      <sz val="11"/>
      <color rgb="FF0070C0"/>
      <name val="Cambria"/>
      <family val="1"/>
      <charset val="162"/>
    </font>
    <font>
      <b/>
      <i/>
      <sz val="12"/>
      <color rgb="FF0070C0"/>
      <name val="Cambria"/>
      <family val="1"/>
      <charset val="162"/>
    </font>
    <font>
      <b/>
      <i/>
      <sz val="12"/>
      <color theme="1"/>
      <name val="Cambria"/>
      <family val="1"/>
      <charset val="162"/>
    </font>
    <font>
      <b/>
      <sz val="12"/>
      <color indexed="10"/>
      <name val="Cambria"/>
      <family val="1"/>
      <charset val="162"/>
      <scheme val="major"/>
    </font>
    <font>
      <b/>
      <sz val="12"/>
      <color theme="1"/>
      <name val="Cambria"/>
      <family val="1"/>
      <charset val="162"/>
      <scheme val="major"/>
    </font>
    <font>
      <b/>
      <sz val="10"/>
      <color indexed="10"/>
      <name val="Cambria"/>
      <family val="1"/>
      <charset val="162"/>
      <scheme val="major"/>
    </font>
    <font>
      <b/>
      <sz val="11"/>
      <color indexed="10"/>
      <name val="Cambria"/>
      <family val="1"/>
      <charset val="162"/>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D9FFFF"/>
        <bgColor indexed="64"/>
      </patternFill>
    </fill>
    <fill>
      <patternFill patternType="solid">
        <fgColor rgb="FFC1FFFF"/>
        <bgColor indexed="64"/>
      </patternFill>
    </fill>
    <fill>
      <patternFill patternType="solid">
        <fgColor theme="8" tint="0.59999389629810485"/>
        <bgColor indexed="64"/>
      </patternFill>
    </fill>
    <fill>
      <patternFill patternType="solid">
        <fgColor rgb="FFEBFFFF"/>
        <bgColor indexed="64"/>
      </patternFill>
    </fill>
    <fill>
      <patternFill patternType="solid">
        <fgColor rgb="FFFFFF00"/>
        <bgColor indexed="64"/>
      </patternFill>
    </fill>
    <fill>
      <patternFill patternType="solid">
        <fgColor rgb="FFFFFFCC"/>
        <bgColor indexed="64"/>
      </patternFill>
    </fill>
  </fills>
  <borders count="54">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dashDot">
        <color indexed="64"/>
      </top>
      <bottom style="dashDot">
        <color indexed="64"/>
      </bottom>
      <diagonal/>
    </border>
    <border>
      <left style="dashDot">
        <color indexed="64"/>
      </left>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6" borderId="5" applyNumberFormat="0" applyAlignment="0" applyProtection="0"/>
    <xf numFmtId="0" fontId="12" fillId="7" borderId="6" applyNumberFormat="0" applyAlignment="0" applyProtection="0"/>
    <xf numFmtId="0" fontId="13" fillId="16" borderId="6" applyNumberFormat="0" applyAlignment="0" applyProtection="0"/>
    <xf numFmtId="0" fontId="14" fillId="17" borderId="7" applyNumberFormat="0" applyAlignment="0" applyProtection="0"/>
    <xf numFmtId="0" fontId="15" fillId="4" borderId="0" applyNumberFormat="0" applyBorder="0" applyAlignment="0" applyProtection="0"/>
    <xf numFmtId="0" fontId="16" fillId="3" borderId="0" applyNumberFormat="0" applyBorder="0" applyAlignment="0" applyProtection="0"/>
    <xf numFmtId="0" fontId="1" fillId="18" borderId="8" applyNumberFormat="0" applyFont="0" applyAlignment="0" applyProtection="0"/>
    <xf numFmtId="0" fontId="17" fillId="19" borderId="0" applyNumberFormat="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cellStyleXfs>
  <cellXfs count="196">
    <xf numFmtId="0" fontId="0" fillId="0" borderId="0" xfId="0"/>
    <xf numFmtId="0" fontId="30" fillId="0" borderId="0" xfId="0" applyFont="1" applyAlignment="1" applyProtection="1">
      <alignment horizontal="center" vertical="center"/>
      <protection hidden="1"/>
    </xf>
    <xf numFmtId="0" fontId="31" fillId="0" borderId="0" xfId="0" applyFont="1" applyAlignment="1" applyProtection="1">
      <alignment horizontal="center" vertical="center"/>
      <protection hidden="1"/>
    </xf>
    <xf numFmtId="0" fontId="30" fillId="0" borderId="0" xfId="0" applyFont="1" applyBorder="1" applyAlignment="1" applyProtection="1">
      <alignment horizontal="center" vertical="center"/>
      <protection hidden="1"/>
    </xf>
    <xf numFmtId="0" fontId="30" fillId="0" borderId="0" xfId="0" applyFont="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32" fillId="24" borderId="10" xfId="0" applyFont="1" applyFill="1" applyBorder="1" applyAlignment="1" applyProtection="1">
      <alignment horizontal="center" vertical="center"/>
      <protection hidden="1"/>
    </xf>
    <xf numFmtId="0" fontId="30" fillId="25" borderId="11" xfId="0" applyFont="1" applyFill="1" applyBorder="1" applyAlignment="1" applyProtection="1">
      <alignment horizontal="left" vertical="center" shrinkToFit="1"/>
      <protection hidden="1"/>
    </xf>
    <xf numFmtId="0" fontId="30" fillId="24" borderId="12" xfId="0" applyFont="1" applyFill="1" applyBorder="1" applyAlignment="1" applyProtection="1">
      <alignment horizontal="left" vertical="center" shrinkToFit="1"/>
      <protection hidden="1"/>
    </xf>
    <xf numFmtId="0" fontId="30" fillId="24" borderId="12" xfId="0" applyFont="1" applyFill="1" applyBorder="1" applyAlignment="1" applyProtection="1">
      <alignment horizontal="center" vertical="center"/>
      <protection hidden="1"/>
    </xf>
    <xf numFmtId="0" fontId="30" fillId="24" borderId="12" xfId="0" applyNumberFormat="1" applyFont="1" applyFill="1" applyBorder="1" applyAlignment="1" applyProtection="1">
      <alignment horizontal="center" vertical="center"/>
      <protection hidden="1"/>
    </xf>
    <xf numFmtId="0" fontId="30" fillId="24" borderId="13" xfId="0" applyFont="1" applyFill="1" applyBorder="1" applyAlignment="1" applyProtection="1">
      <alignment horizontal="center" vertical="center"/>
      <protection hidden="1"/>
    </xf>
    <xf numFmtId="0" fontId="32" fillId="24" borderId="11" xfId="0" applyFont="1" applyFill="1" applyBorder="1" applyAlignment="1" applyProtection="1">
      <alignment horizontal="center" vertical="center"/>
      <protection hidden="1"/>
    </xf>
    <xf numFmtId="0" fontId="32" fillId="24" borderId="14" xfId="0" applyFont="1" applyFill="1" applyBorder="1" applyAlignment="1" applyProtection="1">
      <alignment horizontal="center" vertical="center"/>
      <protection hidden="1"/>
    </xf>
    <xf numFmtId="0" fontId="30" fillId="25" borderId="15" xfId="0" applyFont="1" applyFill="1" applyBorder="1" applyAlignment="1" applyProtection="1">
      <alignment horizontal="left" vertical="center" shrinkToFit="1"/>
      <protection hidden="1"/>
    </xf>
    <xf numFmtId="0" fontId="30" fillId="24" borderId="16" xfId="0" applyFont="1" applyFill="1" applyBorder="1" applyAlignment="1" applyProtection="1">
      <alignment horizontal="left" vertical="center" shrinkToFit="1"/>
      <protection hidden="1"/>
    </xf>
    <xf numFmtId="0" fontId="30" fillId="24" borderId="16" xfId="0" applyFont="1" applyFill="1" applyBorder="1" applyAlignment="1" applyProtection="1">
      <alignment horizontal="center" vertical="center"/>
      <protection hidden="1"/>
    </xf>
    <xf numFmtId="0" fontId="30" fillId="24" borderId="16" xfId="0" applyNumberFormat="1" applyFont="1" applyFill="1" applyBorder="1" applyAlignment="1" applyProtection="1">
      <alignment horizontal="center" vertical="center"/>
      <protection hidden="1"/>
    </xf>
    <xf numFmtId="0" fontId="30" fillId="24" borderId="17" xfId="0" applyFont="1" applyFill="1" applyBorder="1" applyAlignment="1" applyProtection="1">
      <alignment horizontal="center" vertical="center"/>
      <protection hidden="1"/>
    </xf>
    <xf numFmtId="0" fontId="32" fillId="24" borderId="15" xfId="0" applyFont="1" applyFill="1" applyBorder="1" applyAlignment="1" applyProtection="1">
      <alignment horizontal="center" vertical="center"/>
      <protection hidden="1"/>
    </xf>
    <xf numFmtId="0" fontId="33" fillId="24" borderId="15" xfId="0" applyFont="1" applyFill="1" applyBorder="1" applyAlignment="1" applyProtection="1">
      <alignment horizontal="center" vertical="center"/>
      <protection hidden="1"/>
    </xf>
    <xf numFmtId="0" fontId="30" fillId="0" borderId="0" xfId="0" applyFont="1" applyAlignment="1" applyProtection="1">
      <alignment horizontal="center" vertical="center" wrapText="1"/>
      <protection hidden="1"/>
    </xf>
    <xf numFmtId="0" fontId="32" fillId="24" borderId="18" xfId="0" applyFont="1" applyFill="1" applyBorder="1" applyAlignment="1" applyProtection="1">
      <alignment horizontal="center" vertical="center"/>
      <protection hidden="1"/>
    </xf>
    <xf numFmtId="0" fontId="30" fillId="25" borderId="19" xfId="0" applyFont="1" applyFill="1" applyBorder="1" applyAlignment="1" applyProtection="1">
      <alignment horizontal="left" vertical="center" shrinkToFit="1"/>
      <protection hidden="1"/>
    </xf>
    <xf numFmtId="0" fontId="30" fillId="24" borderId="20" xfId="0" applyFont="1" applyFill="1" applyBorder="1" applyAlignment="1" applyProtection="1">
      <alignment horizontal="left" vertical="center" shrinkToFit="1"/>
      <protection hidden="1"/>
    </xf>
    <xf numFmtId="0" fontId="30" fillId="24" borderId="20" xfId="0" applyFont="1" applyFill="1" applyBorder="1" applyAlignment="1" applyProtection="1">
      <alignment horizontal="center" vertical="center"/>
      <protection hidden="1"/>
    </xf>
    <xf numFmtId="0" fontId="30" fillId="24" borderId="21" xfId="0" applyFont="1" applyFill="1" applyBorder="1" applyAlignment="1" applyProtection="1">
      <alignment horizontal="center" vertical="center"/>
      <protection hidden="1"/>
    </xf>
    <xf numFmtId="0" fontId="32" fillId="24" borderId="19" xfId="0" applyFont="1" applyFill="1" applyBorder="1" applyAlignment="1" applyProtection="1">
      <alignment horizontal="center" vertical="center"/>
      <protection hidden="1"/>
    </xf>
    <xf numFmtId="0" fontId="32" fillId="0" borderId="0" xfId="0" applyFont="1" applyAlignment="1" applyProtection="1">
      <alignment horizontal="center" vertical="center" wrapText="1"/>
      <protection hidden="1"/>
    </xf>
    <xf numFmtId="0" fontId="31" fillId="0" borderId="0" xfId="0" applyFont="1" applyAlignment="1" applyProtection="1">
      <alignment horizontal="center" vertical="center" wrapText="1"/>
      <protection hidden="1"/>
    </xf>
    <xf numFmtId="0" fontId="30" fillId="0" borderId="0" xfId="0" applyFont="1" applyAlignment="1">
      <alignment vertical="center"/>
    </xf>
    <xf numFmtId="0" fontId="30" fillId="0" borderId="0" xfId="0" applyFont="1" applyAlignment="1">
      <alignment horizontal="center" vertical="center"/>
    </xf>
    <xf numFmtId="164" fontId="30" fillId="0" borderId="0" xfId="0" applyNumberFormat="1" applyFont="1" applyAlignment="1">
      <alignment vertical="center"/>
    </xf>
    <xf numFmtId="0" fontId="30" fillId="0" borderId="0" xfId="0" applyFont="1" applyBorder="1" applyAlignment="1">
      <alignment vertical="center" wrapText="1"/>
    </xf>
    <xf numFmtId="0" fontId="30" fillId="0" borderId="0" xfId="0" applyFont="1" applyBorder="1"/>
    <xf numFmtId="0" fontId="34" fillId="24" borderId="22" xfId="0" applyFont="1" applyFill="1" applyBorder="1" applyAlignment="1" applyProtection="1">
      <alignment horizontal="center" vertical="center"/>
      <protection hidden="1"/>
    </xf>
    <xf numFmtId="0" fontId="30" fillId="24" borderId="23" xfId="0" applyFont="1" applyFill="1" applyBorder="1" applyAlignment="1" applyProtection="1">
      <alignment horizontal="left" vertical="center" shrinkToFit="1"/>
      <protection hidden="1"/>
    </xf>
    <xf numFmtId="0" fontId="30" fillId="24" borderId="23" xfId="0" applyFont="1" applyFill="1" applyBorder="1" applyAlignment="1" applyProtection="1">
      <alignment horizontal="center" vertical="center"/>
      <protection hidden="1"/>
    </xf>
    <xf numFmtId="14" fontId="30" fillId="24" borderId="23" xfId="0" applyNumberFormat="1" applyFont="1" applyFill="1" applyBorder="1" applyAlignment="1" applyProtection="1">
      <alignment horizontal="center" vertical="center"/>
      <protection hidden="1"/>
    </xf>
    <xf numFmtId="0" fontId="30" fillId="0" borderId="0" xfId="0" applyFont="1" applyAlignment="1">
      <alignment horizontal="left" vertical="center"/>
    </xf>
    <xf numFmtId="166" fontId="35" fillId="26" borderId="24" xfId="0" applyNumberFormat="1" applyFont="1" applyFill="1" applyBorder="1" applyAlignment="1">
      <alignment horizontal="center" vertical="center"/>
    </xf>
    <xf numFmtId="166" fontId="35" fillId="26" borderId="24" xfId="0" applyNumberFormat="1" applyFont="1" applyFill="1" applyBorder="1" applyAlignment="1">
      <alignment vertical="center"/>
    </xf>
    <xf numFmtId="165" fontId="35" fillId="26" borderId="24" xfId="0" applyNumberFormat="1" applyFont="1" applyFill="1" applyBorder="1" applyAlignment="1" applyProtection="1">
      <alignment vertical="center"/>
      <protection hidden="1"/>
    </xf>
    <xf numFmtId="0" fontId="30" fillId="24" borderId="13" xfId="0" applyNumberFormat="1" applyFont="1" applyFill="1" applyBorder="1" applyAlignment="1" applyProtection="1">
      <alignment horizontal="center" vertical="center"/>
      <protection hidden="1"/>
    </xf>
    <xf numFmtId="0" fontId="30" fillId="24" borderId="17" xfId="0" applyNumberFormat="1" applyFont="1" applyFill="1" applyBorder="1" applyAlignment="1" applyProtection="1">
      <alignment horizontal="center" vertical="center"/>
      <protection hidden="1"/>
    </xf>
    <xf numFmtId="0" fontId="33" fillId="24" borderId="14" xfId="0" applyFont="1" applyFill="1" applyBorder="1" applyAlignment="1" applyProtection="1">
      <alignment horizontal="center" vertical="center"/>
      <protection hidden="1"/>
    </xf>
    <xf numFmtId="0" fontId="30" fillId="0" borderId="0" xfId="0" applyFont="1" applyFill="1" applyAlignment="1">
      <alignment vertical="center"/>
    </xf>
    <xf numFmtId="166" fontId="35" fillId="26" borderId="0" xfId="0" applyNumberFormat="1" applyFont="1" applyFill="1" applyBorder="1" applyAlignment="1">
      <alignment horizontal="left" vertical="center"/>
    </xf>
    <xf numFmtId="0" fontId="30" fillId="0" borderId="0" xfId="0" applyFont="1" applyFill="1" applyBorder="1" applyAlignment="1">
      <alignment vertical="center" wrapText="1"/>
    </xf>
    <xf numFmtId="0" fontId="30" fillId="0" borderId="0" xfId="0" applyFont="1" applyFill="1" applyBorder="1" applyAlignment="1">
      <alignment vertical="center"/>
    </xf>
    <xf numFmtId="0" fontId="30" fillId="0" borderId="22" xfId="0" applyFont="1" applyFill="1" applyBorder="1" applyAlignment="1">
      <alignment horizontal="center" vertical="center"/>
    </xf>
    <xf numFmtId="0" fontId="30" fillId="0" borderId="23" xfId="0" applyFont="1" applyFill="1" applyBorder="1" applyAlignment="1">
      <alignment horizontal="left" vertical="center"/>
    </xf>
    <xf numFmtId="0" fontId="30" fillId="0" borderId="23" xfId="0" applyFont="1" applyFill="1" applyBorder="1" applyAlignment="1">
      <alignment horizontal="center" vertical="center" wrapText="1"/>
    </xf>
    <xf numFmtId="14" fontId="30" fillId="0" borderId="23" xfId="0" applyNumberFormat="1" applyFont="1" applyFill="1" applyBorder="1" applyAlignment="1">
      <alignment horizontal="center" vertical="center"/>
    </xf>
    <xf numFmtId="0" fontId="30" fillId="0" borderId="25" xfId="0" applyFont="1" applyFill="1" applyBorder="1" applyAlignment="1">
      <alignment horizontal="left" vertical="center"/>
    </xf>
    <xf numFmtId="0" fontId="30" fillId="0" borderId="25" xfId="0" applyFont="1" applyFill="1" applyBorder="1" applyAlignment="1">
      <alignment horizontal="center" vertical="center" wrapText="1"/>
    </xf>
    <xf numFmtId="14" fontId="30" fillId="0" borderId="25" xfId="0" applyNumberFormat="1" applyFont="1" applyFill="1" applyBorder="1" applyAlignment="1">
      <alignment horizontal="center" vertical="center"/>
    </xf>
    <xf numFmtId="0" fontId="30" fillId="0" borderId="0" xfId="0" applyFont="1" applyFill="1" applyAlignment="1">
      <alignment horizontal="center" vertical="center"/>
    </xf>
    <xf numFmtId="0" fontId="30" fillId="0" borderId="0" xfId="0" applyFont="1" applyFill="1" applyAlignment="1">
      <alignment horizontal="left" vertical="center"/>
    </xf>
    <xf numFmtId="14" fontId="30" fillId="0" borderId="0" xfId="0" applyNumberFormat="1" applyFont="1" applyFill="1" applyAlignment="1">
      <alignment horizontal="center" vertical="center"/>
    </xf>
    <xf numFmtId="0" fontId="33" fillId="25" borderId="14" xfId="0" applyFont="1" applyFill="1" applyBorder="1" applyAlignment="1" applyProtection="1">
      <alignment horizontal="center" vertical="center"/>
      <protection hidden="1"/>
    </xf>
    <xf numFmtId="0" fontId="32" fillId="25" borderId="14" xfId="0" applyFont="1" applyFill="1" applyBorder="1" applyAlignment="1" applyProtection="1">
      <alignment horizontal="center" vertical="center"/>
      <protection hidden="1"/>
    </xf>
    <xf numFmtId="0" fontId="36" fillId="25" borderId="14" xfId="0" applyFont="1" applyFill="1" applyBorder="1" applyAlignment="1" applyProtection="1">
      <alignment horizontal="center" vertical="center"/>
      <protection hidden="1"/>
    </xf>
    <xf numFmtId="0" fontId="20" fillId="0" borderId="0" xfId="0" applyFont="1" applyFill="1" applyProtection="1">
      <protection hidden="1"/>
    </xf>
    <xf numFmtId="0" fontId="20" fillId="0" borderId="0" xfId="0" applyFont="1" applyFill="1" applyAlignment="1" applyProtection="1">
      <protection hidden="1"/>
    </xf>
    <xf numFmtId="165" fontId="20" fillId="0" borderId="0" xfId="0" applyNumberFormat="1" applyFont="1" applyFill="1" applyAlignment="1" applyProtection="1">
      <protection hidden="1"/>
    </xf>
    <xf numFmtId="0" fontId="21" fillId="27" borderId="26" xfId="0" applyFont="1" applyFill="1" applyBorder="1" applyAlignment="1" applyProtection="1">
      <alignment vertical="center"/>
      <protection hidden="1"/>
    </xf>
    <xf numFmtId="0" fontId="21" fillId="27" borderId="0" xfId="0" applyFont="1" applyFill="1" applyBorder="1" applyAlignment="1" applyProtection="1">
      <alignment vertical="center"/>
      <protection hidden="1"/>
    </xf>
    <xf numFmtId="0" fontId="21" fillId="27" borderId="27" xfId="0" applyFont="1" applyFill="1" applyBorder="1" applyAlignment="1" applyProtection="1">
      <alignment vertical="center"/>
      <protection hidden="1"/>
    </xf>
    <xf numFmtId="0" fontId="20" fillId="0" borderId="0" xfId="0" applyFont="1" applyFill="1" applyAlignment="1" applyProtection="1">
      <alignment vertical="center"/>
      <protection hidden="1"/>
    </xf>
    <xf numFmtId="0" fontId="37" fillId="27" borderId="26" xfId="0" applyFont="1" applyFill="1" applyBorder="1" applyAlignment="1" applyProtection="1">
      <alignment vertical="center"/>
      <protection hidden="1"/>
    </xf>
    <xf numFmtId="0" fontId="38" fillId="27" borderId="0" xfId="0" applyFont="1" applyFill="1" applyBorder="1" applyAlignment="1" applyProtection="1">
      <alignment horizontal="center" vertical="center"/>
      <protection hidden="1"/>
    </xf>
    <xf numFmtId="0" fontId="37" fillId="27" borderId="27" xfId="0" applyFont="1" applyFill="1" applyBorder="1" applyAlignment="1" applyProtection="1">
      <alignment vertical="center"/>
      <protection hidden="1"/>
    </xf>
    <xf numFmtId="0" fontId="21" fillId="27" borderId="0" xfId="0" applyFont="1" applyFill="1" applyBorder="1" applyAlignment="1" applyProtection="1">
      <alignment horizontal="center" vertical="center"/>
      <protection hidden="1"/>
    </xf>
    <xf numFmtId="0" fontId="21" fillId="27" borderId="28" xfId="0" applyFont="1" applyFill="1" applyBorder="1" applyAlignment="1" applyProtection="1">
      <alignment vertical="center"/>
      <protection hidden="1"/>
    </xf>
    <xf numFmtId="0" fontId="21" fillId="27" borderId="29" xfId="0" applyFont="1" applyFill="1" applyBorder="1" applyAlignment="1" applyProtection="1">
      <alignment vertical="center"/>
      <protection hidden="1"/>
    </xf>
    <xf numFmtId="0" fontId="21" fillId="27" borderId="30" xfId="0" applyFont="1" applyFill="1" applyBorder="1" applyAlignment="1" applyProtection="1">
      <alignment vertical="center"/>
      <protection hidden="1"/>
    </xf>
    <xf numFmtId="0" fontId="39" fillId="28" borderId="26" xfId="0" applyFont="1" applyFill="1" applyBorder="1" applyAlignment="1" applyProtection="1">
      <alignment horizontal="right" vertical="center" wrapText="1"/>
      <protection hidden="1"/>
    </xf>
    <xf numFmtId="0" fontId="39" fillId="28" borderId="26" xfId="0" applyFont="1" applyFill="1" applyBorder="1" applyAlignment="1" applyProtection="1">
      <alignment horizontal="right" vertical="center"/>
      <protection hidden="1"/>
    </xf>
    <xf numFmtId="0" fontId="39" fillId="28" borderId="28" xfId="0" applyFont="1" applyFill="1" applyBorder="1" applyAlignment="1" applyProtection="1">
      <alignment horizontal="right" vertical="center" wrapText="1"/>
      <protection hidden="1"/>
    </xf>
    <xf numFmtId="0" fontId="40" fillId="27" borderId="26" xfId="0" applyFont="1" applyFill="1" applyBorder="1" applyAlignment="1" applyProtection="1">
      <alignment horizontal="right" vertical="center" wrapText="1"/>
      <protection hidden="1"/>
    </xf>
    <xf numFmtId="165" fontId="41" fillId="27" borderId="0" xfId="0" applyNumberFormat="1" applyFont="1" applyFill="1" applyBorder="1" applyAlignment="1" applyProtection="1">
      <alignment horizontal="left" vertical="center" wrapText="1"/>
      <protection hidden="1"/>
    </xf>
    <xf numFmtId="165" fontId="41" fillId="27" borderId="27" xfId="0" applyNumberFormat="1" applyFont="1" applyFill="1" applyBorder="1" applyAlignment="1" applyProtection="1">
      <alignment horizontal="left" vertical="center" wrapText="1"/>
      <protection hidden="1"/>
    </xf>
    <xf numFmtId="0" fontId="22" fillId="27" borderId="31" xfId="0" applyFont="1" applyFill="1" applyBorder="1" applyAlignment="1" applyProtection="1">
      <alignment horizontal="left" vertical="center"/>
      <protection hidden="1"/>
    </xf>
    <xf numFmtId="0" fontId="22" fillId="27" borderId="32" xfId="0" applyFont="1" applyFill="1" applyBorder="1" applyAlignment="1" applyProtection="1">
      <alignment vertical="center" wrapText="1"/>
      <protection hidden="1"/>
    </xf>
    <xf numFmtId="0" fontId="23" fillId="27" borderId="33" xfId="0" applyFont="1" applyFill="1" applyBorder="1" applyAlignment="1" applyProtection="1">
      <alignment vertical="center"/>
      <protection hidden="1"/>
    </xf>
    <xf numFmtId="167" fontId="30" fillId="0" borderId="0" xfId="0" applyNumberFormat="1" applyFont="1" applyAlignment="1">
      <alignment horizontal="center" vertical="center"/>
    </xf>
    <xf numFmtId="0" fontId="25" fillId="29" borderId="34" xfId="0" applyFont="1" applyFill="1" applyBorder="1" applyAlignment="1">
      <alignment horizontal="center" vertical="center" wrapText="1"/>
    </xf>
    <xf numFmtId="0" fontId="0" fillId="0" borderId="34" xfId="0" applyBorder="1" applyAlignment="1">
      <alignment vertical="center" wrapText="1"/>
    </xf>
    <xf numFmtId="0" fontId="0" fillId="0" borderId="34" xfId="0" applyBorder="1" applyAlignment="1">
      <alignment horizontal="center" vertical="center" wrapText="1"/>
    </xf>
    <xf numFmtId="165" fontId="42" fillId="30" borderId="0" xfId="0" applyNumberFormat="1" applyFont="1" applyFill="1" applyAlignment="1" applyProtection="1">
      <alignment vertical="center" wrapText="1"/>
      <protection hidden="1"/>
    </xf>
    <xf numFmtId="168" fontId="42" fillId="30" borderId="0" xfId="0" applyNumberFormat="1" applyFont="1" applyFill="1" applyAlignment="1" applyProtection="1">
      <alignment vertical="center" wrapText="1"/>
      <protection hidden="1"/>
    </xf>
    <xf numFmtId="165" fontId="35" fillId="30" borderId="24" xfId="0" applyNumberFormat="1" applyFont="1" applyFill="1" applyBorder="1" applyAlignment="1" applyProtection="1">
      <alignment vertical="center"/>
      <protection hidden="1"/>
    </xf>
    <xf numFmtId="0" fontId="32" fillId="29" borderId="35" xfId="0" applyFont="1" applyFill="1" applyBorder="1" applyAlignment="1" applyProtection="1">
      <alignment horizontal="center" vertical="center" wrapText="1"/>
      <protection hidden="1"/>
    </xf>
    <xf numFmtId="0" fontId="32" fillId="29" borderId="36" xfId="0" applyFont="1" applyFill="1" applyBorder="1" applyAlignment="1" applyProtection="1">
      <alignment horizontal="center" vertical="center" wrapText="1"/>
      <protection hidden="1"/>
    </xf>
    <xf numFmtId="14" fontId="32" fillId="29" borderId="36" xfId="0" applyNumberFormat="1" applyFont="1" applyFill="1" applyBorder="1" applyAlignment="1" applyProtection="1">
      <alignment horizontal="center" vertical="center" wrapText="1"/>
      <protection hidden="1"/>
    </xf>
    <xf numFmtId="168" fontId="32" fillId="29" borderId="36" xfId="0" applyNumberFormat="1" applyFont="1" applyFill="1" applyBorder="1" applyAlignment="1" applyProtection="1">
      <alignment horizontal="center" vertical="center" wrapText="1"/>
      <protection hidden="1"/>
    </xf>
    <xf numFmtId="0" fontId="32" fillId="29" borderId="37" xfId="0" applyFont="1" applyFill="1" applyBorder="1" applyAlignment="1" applyProtection="1">
      <alignment horizontal="center" vertical="center" wrapText="1"/>
      <protection hidden="1"/>
    </xf>
    <xf numFmtId="0" fontId="32" fillId="29" borderId="38" xfId="0" applyFont="1" applyFill="1" applyBorder="1" applyAlignment="1" applyProtection="1">
      <alignment horizontal="center" vertical="center" textRotation="90" wrapText="1"/>
      <protection hidden="1"/>
    </xf>
    <xf numFmtId="1" fontId="35" fillId="24" borderId="12" xfId="0" applyNumberFormat="1" applyFont="1" applyFill="1" applyBorder="1" applyAlignment="1" applyProtection="1">
      <alignment horizontal="center" vertical="center"/>
      <protection hidden="1"/>
    </xf>
    <xf numFmtId="0" fontId="30" fillId="24" borderId="39" xfId="0" applyNumberFormat="1" applyFont="1" applyFill="1" applyBorder="1" applyAlignment="1" applyProtection="1">
      <alignment horizontal="center" vertical="center"/>
      <protection hidden="1"/>
    </xf>
    <xf numFmtId="1" fontId="35" fillId="24" borderId="16" xfId="0" applyNumberFormat="1" applyFont="1" applyFill="1" applyBorder="1" applyAlignment="1" applyProtection="1">
      <alignment horizontal="center" vertical="center"/>
      <protection hidden="1"/>
    </xf>
    <xf numFmtId="0" fontId="30" fillId="24" borderId="40" xfId="0" applyNumberFormat="1" applyFont="1" applyFill="1" applyBorder="1" applyAlignment="1" applyProtection="1">
      <alignment horizontal="center" vertical="center"/>
      <protection hidden="1"/>
    </xf>
    <xf numFmtId="0" fontId="33" fillId="24" borderId="15" xfId="0" quotePrefix="1" applyFont="1" applyFill="1" applyBorder="1" applyAlignment="1" applyProtection="1">
      <alignment horizontal="center" vertical="center"/>
      <protection hidden="1"/>
    </xf>
    <xf numFmtId="0" fontId="30" fillId="24" borderId="39" xfId="0" applyFont="1" applyFill="1" applyBorder="1" applyAlignment="1" applyProtection="1">
      <alignment horizontal="center" vertical="center"/>
      <protection hidden="1"/>
    </xf>
    <xf numFmtId="0" fontId="30" fillId="24" borderId="40" xfId="0" applyFont="1" applyFill="1" applyBorder="1" applyAlignment="1" applyProtection="1">
      <alignment horizontal="center" vertical="center"/>
      <protection hidden="1"/>
    </xf>
    <xf numFmtId="1" fontId="35" fillId="24" borderId="20" xfId="0" applyNumberFormat="1" applyFont="1" applyFill="1" applyBorder="1" applyAlignment="1" applyProtection="1">
      <alignment horizontal="center" vertical="center"/>
      <protection hidden="1"/>
    </xf>
    <xf numFmtId="0" fontId="30" fillId="24" borderId="41" xfId="0" applyFont="1" applyFill="1" applyBorder="1" applyAlignment="1" applyProtection="1">
      <alignment horizontal="center" vertical="center"/>
      <protection hidden="1"/>
    </xf>
    <xf numFmtId="0" fontId="33" fillId="31" borderId="14" xfId="0" quotePrefix="1" applyFont="1" applyFill="1" applyBorder="1" applyAlignment="1" applyProtection="1">
      <alignment horizontal="center" vertical="center"/>
      <protection locked="0"/>
    </xf>
    <xf numFmtId="0" fontId="43" fillId="32" borderId="23" xfId="0" applyFont="1" applyFill="1" applyBorder="1" applyAlignment="1" applyProtection="1">
      <alignment horizontal="center" vertical="center"/>
      <protection locked="0"/>
    </xf>
    <xf numFmtId="168" fontId="44" fillId="32" borderId="23" xfId="0" applyNumberFormat="1" applyFont="1" applyFill="1" applyBorder="1" applyAlignment="1" applyProtection="1">
      <alignment horizontal="center" vertical="center"/>
      <protection locked="0"/>
    </xf>
    <xf numFmtId="168" fontId="30" fillId="0" borderId="0" xfId="0" applyNumberFormat="1" applyFont="1" applyAlignment="1" applyProtection="1">
      <alignment horizontal="center" vertical="center" wrapText="1"/>
      <protection hidden="1"/>
    </xf>
    <xf numFmtId="168" fontId="45" fillId="24" borderId="12" xfId="0" applyNumberFormat="1" applyFont="1" applyFill="1" applyBorder="1" applyAlignment="1" applyProtection="1">
      <alignment horizontal="center" vertical="center"/>
      <protection hidden="1"/>
    </xf>
    <xf numFmtId="168" fontId="45" fillId="24" borderId="16" xfId="0" applyNumberFormat="1" applyFont="1" applyFill="1" applyBorder="1" applyAlignment="1" applyProtection="1">
      <alignment horizontal="center" vertical="center"/>
      <protection hidden="1"/>
    </xf>
    <xf numFmtId="168" fontId="45" fillId="24" borderId="20" xfId="0" applyNumberFormat="1" applyFont="1" applyFill="1" applyBorder="1" applyAlignment="1" applyProtection="1">
      <alignment horizontal="center" vertical="center"/>
      <protection hidden="1"/>
    </xf>
    <xf numFmtId="1" fontId="35" fillId="31" borderId="12" xfId="0" applyNumberFormat="1" applyFont="1" applyFill="1" applyBorder="1" applyAlignment="1" applyProtection="1">
      <alignment horizontal="center" vertical="center"/>
      <protection locked="0"/>
    </xf>
    <xf numFmtId="1" fontId="35" fillId="31" borderId="16" xfId="0" applyNumberFormat="1" applyFont="1" applyFill="1" applyBorder="1" applyAlignment="1" applyProtection="1">
      <alignment horizontal="center" vertical="center"/>
      <protection locked="0"/>
    </xf>
    <xf numFmtId="1" fontId="33" fillId="24" borderId="15" xfId="0" quotePrefix="1" applyNumberFormat="1" applyFont="1" applyFill="1" applyBorder="1" applyAlignment="1" applyProtection="1">
      <alignment horizontal="center" vertical="center"/>
      <protection hidden="1"/>
    </xf>
    <xf numFmtId="0" fontId="46" fillId="29" borderId="38" xfId="0" applyFont="1" applyFill="1" applyBorder="1" applyAlignment="1" applyProtection="1">
      <alignment horizontal="center" vertical="center" textRotation="90" wrapText="1"/>
      <protection hidden="1"/>
    </xf>
    <xf numFmtId="0" fontId="46" fillId="29" borderId="38" xfId="0" applyFont="1" applyFill="1" applyBorder="1" applyAlignment="1" applyProtection="1">
      <alignment horizontal="center" vertical="center" wrapText="1"/>
      <protection hidden="1"/>
    </xf>
    <xf numFmtId="0" fontId="32" fillId="29" borderId="34" xfId="0" applyFont="1" applyFill="1" applyBorder="1" applyAlignment="1">
      <alignment horizontal="center" vertical="center" wrapText="1"/>
    </xf>
    <xf numFmtId="0" fontId="32" fillId="29" borderId="42" xfId="0" applyFont="1" applyFill="1" applyBorder="1" applyAlignment="1">
      <alignment horizontal="center" vertical="center" wrapText="1"/>
    </xf>
    <xf numFmtId="14" fontId="32" fillId="29" borderId="34" xfId="0" applyNumberFormat="1" applyFont="1" applyFill="1" applyBorder="1" applyAlignment="1">
      <alignment horizontal="center" vertical="center" wrapText="1"/>
    </xf>
    <xf numFmtId="0" fontId="32" fillId="29" borderId="43" xfId="0" applyFont="1" applyFill="1" applyBorder="1" applyAlignment="1">
      <alignment horizontal="center" vertical="center" wrapText="1"/>
    </xf>
    <xf numFmtId="14" fontId="32" fillId="29" borderId="43" xfId="0" applyNumberFormat="1" applyFont="1" applyFill="1" applyBorder="1" applyAlignment="1">
      <alignment horizontal="center" vertical="center" wrapText="1"/>
    </xf>
    <xf numFmtId="167" fontId="32" fillId="29" borderId="43" xfId="0" applyNumberFormat="1" applyFont="1" applyFill="1" applyBorder="1" applyAlignment="1">
      <alignment horizontal="center" vertical="center" wrapText="1"/>
    </xf>
    <xf numFmtId="0" fontId="36" fillId="24" borderId="10" xfId="0" applyFont="1" applyFill="1" applyBorder="1" applyAlignment="1" applyProtection="1">
      <alignment horizontal="center" vertical="center"/>
      <protection hidden="1"/>
    </xf>
    <xf numFmtId="0" fontId="47" fillId="25" borderId="11" xfId="0" applyFont="1" applyFill="1" applyBorder="1" applyAlignment="1" applyProtection="1">
      <alignment horizontal="left" vertical="center" shrinkToFit="1"/>
      <protection hidden="1"/>
    </xf>
    <xf numFmtId="1" fontId="43" fillId="24" borderId="12" xfId="0" applyNumberFormat="1" applyFont="1" applyFill="1" applyBorder="1" applyAlignment="1" applyProtection="1">
      <alignment horizontal="center" vertical="center"/>
      <protection hidden="1"/>
    </xf>
    <xf numFmtId="0" fontId="47" fillId="24" borderId="12" xfId="0" applyFont="1" applyFill="1" applyBorder="1" applyAlignment="1" applyProtection="1">
      <alignment horizontal="left" vertical="center" shrinkToFit="1"/>
      <protection hidden="1"/>
    </xf>
    <xf numFmtId="0" fontId="47" fillId="24" borderId="12" xfId="0" applyFont="1" applyFill="1" applyBorder="1" applyAlignment="1" applyProtection="1">
      <alignment horizontal="center" vertical="center"/>
      <protection hidden="1"/>
    </xf>
    <xf numFmtId="168" fontId="44" fillId="24" borderId="12" xfId="0" applyNumberFormat="1" applyFont="1" applyFill="1" applyBorder="1" applyAlignment="1" applyProtection="1">
      <alignment horizontal="center" vertical="center"/>
      <protection hidden="1"/>
    </xf>
    <xf numFmtId="0" fontId="47" fillId="24" borderId="13" xfId="0" applyNumberFormat="1" applyFont="1" applyFill="1" applyBorder="1" applyAlignment="1" applyProtection="1">
      <alignment horizontal="center" vertical="center"/>
      <protection hidden="1"/>
    </xf>
    <xf numFmtId="0" fontId="36" fillId="24" borderId="14" xfId="0" applyFont="1" applyFill="1" applyBorder="1" applyAlignment="1" applyProtection="1">
      <alignment horizontal="center" vertical="center"/>
      <protection hidden="1"/>
    </xf>
    <xf numFmtId="0" fontId="47" fillId="25" borderId="15" xfId="0" applyFont="1" applyFill="1" applyBorder="1" applyAlignment="1" applyProtection="1">
      <alignment horizontal="left" vertical="center" shrinkToFit="1"/>
      <protection hidden="1"/>
    </xf>
    <xf numFmtId="1" fontId="43" fillId="24" borderId="16" xfId="0" applyNumberFormat="1" applyFont="1" applyFill="1" applyBorder="1" applyAlignment="1" applyProtection="1">
      <alignment horizontal="center" vertical="center"/>
      <protection hidden="1"/>
    </xf>
    <xf numFmtId="0" fontId="47" fillId="24" borderId="16" xfId="0" applyFont="1" applyFill="1" applyBorder="1" applyAlignment="1" applyProtection="1">
      <alignment horizontal="left" vertical="center" shrinkToFit="1"/>
      <protection hidden="1"/>
    </xf>
    <xf numFmtId="0" fontId="47" fillId="24" borderId="16" xfId="0" applyFont="1" applyFill="1" applyBorder="1" applyAlignment="1" applyProtection="1">
      <alignment horizontal="center" vertical="center"/>
      <protection hidden="1"/>
    </xf>
    <xf numFmtId="168" fontId="44" fillId="24" borderId="16" xfId="0" applyNumberFormat="1" applyFont="1" applyFill="1" applyBorder="1" applyAlignment="1" applyProtection="1">
      <alignment horizontal="center" vertical="center"/>
      <protection hidden="1"/>
    </xf>
    <xf numFmtId="0" fontId="47" fillId="24" borderId="17" xfId="0" applyNumberFormat="1" applyFont="1" applyFill="1" applyBorder="1" applyAlignment="1" applyProtection="1">
      <alignment horizontal="center" vertical="center"/>
      <protection hidden="1"/>
    </xf>
    <xf numFmtId="0" fontId="30" fillId="24" borderId="39" xfId="0" applyFont="1" applyFill="1" applyBorder="1" applyAlignment="1" applyProtection="1">
      <alignment horizontal="center" vertical="center"/>
      <protection locked="0"/>
    </xf>
    <xf numFmtId="0" fontId="30" fillId="24" borderId="40" xfId="0" applyFont="1" applyFill="1" applyBorder="1" applyAlignment="1" applyProtection="1">
      <alignment horizontal="center" vertical="center"/>
      <protection locked="0"/>
    </xf>
    <xf numFmtId="0" fontId="30" fillId="24" borderId="41" xfId="0" applyFont="1" applyFill="1" applyBorder="1" applyAlignment="1" applyProtection="1">
      <alignment horizontal="center" vertical="center"/>
      <protection locked="0"/>
    </xf>
    <xf numFmtId="0" fontId="48" fillId="24" borderId="44" xfId="0" applyFont="1" applyFill="1" applyBorder="1" applyAlignment="1" applyProtection="1">
      <alignment horizontal="center" vertical="center"/>
      <protection hidden="1"/>
    </xf>
    <xf numFmtId="0" fontId="30" fillId="0" borderId="45" xfId="0" applyFont="1" applyFill="1" applyBorder="1" applyAlignment="1">
      <alignment horizontal="center" vertical="center"/>
    </xf>
    <xf numFmtId="0" fontId="35" fillId="0" borderId="46" xfId="0" applyFont="1" applyFill="1" applyBorder="1" applyAlignment="1">
      <alignment horizontal="center" vertical="center"/>
    </xf>
    <xf numFmtId="0" fontId="30" fillId="0" borderId="47" xfId="0" applyFont="1" applyFill="1" applyBorder="1" applyAlignment="1">
      <alignment horizontal="left" vertical="center"/>
    </xf>
    <xf numFmtId="0" fontId="30" fillId="0" borderId="47" xfId="0" applyFont="1" applyFill="1" applyBorder="1" applyAlignment="1">
      <alignment horizontal="center" vertical="center"/>
    </xf>
    <xf numFmtId="14" fontId="30" fillId="0" borderId="47" xfId="0" applyNumberFormat="1" applyFont="1" applyFill="1" applyBorder="1" applyAlignment="1">
      <alignment horizontal="center" vertical="center"/>
    </xf>
    <xf numFmtId="0" fontId="35" fillId="0" borderId="22" xfId="0" applyFont="1" applyFill="1" applyBorder="1" applyAlignment="1">
      <alignment horizontal="center" vertical="center"/>
    </xf>
    <xf numFmtId="0" fontId="35" fillId="0" borderId="48" xfId="0" applyFont="1" applyFill="1" applyBorder="1" applyAlignment="1">
      <alignment horizontal="center" vertical="center"/>
    </xf>
    <xf numFmtId="1" fontId="33" fillId="24" borderId="15" xfId="0" applyNumberFormat="1" applyFont="1" applyFill="1" applyBorder="1" applyAlignment="1" applyProtection="1">
      <alignment horizontal="center" vertical="center"/>
      <protection hidden="1"/>
    </xf>
    <xf numFmtId="166" fontId="49" fillId="28" borderId="49" xfId="0" applyNumberFormat="1" applyFont="1" applyFill="1" applyBorder="1" applyAlignment="1" applyProtection="1">
      <alignment vertical="center" wrapText="1"/>
      <protection locked="0"/>
    </xf>
    <xf numFmtId="0" fontId="50" fillId="28" borderId="50" xfId="0" applyNumberFormat="1" applyFont="1" applyFill="1" applyBorder="1" applyAlignment="1" applyProtection="1">
      <alignment horizontal="left" vertical="center" wrapText="1"/>
      <protection locked="0"/>
    </xf>
    <xf numFmtId="0" fontId="51" fillId="28" borderId="50" xfId="0" applyFont="1" applyFill="1" applyBorder="1" applyAlignment="1" applyProtection="1">
      <alignment horizontal="left" vertical="center" wrapText="1"/>
      <protection locked="0"/>
    </xf>
    <xf numFmtId="0" fontId="51" fillId="28" borderId="49" xfId="0" applyFont="1" applyFill="1" applyBorder="1" applyAlignment="1" applyProtection="1">
      <alignment horizontal="left" vertical="center" wrapText="1"/>
      <protection locked="0"/>
    </xf>
    <xf numFmtId="166" fontId="49" fillId="28" borderId="50" xfId="0" applyNumberFormat="1" applyFont="1" applyFill="1" applyBorder="1" applyAlignment="1" applyProtection="1">
      <alignment horizontal="left" vertical="center" wrapText="1"/>
      <protection locked="0"/>
    </xf>
    <xf numFmtId="166" fontId="49" fillId="28" borderId="49" xfId="0" applyNumberFormat="1" applyFont="1" applyFill="1" applyBorder="1" applyAlignment="1" applyProtection="1">
      <alignment horizontal="left" vertical="center" wrapText="1"/>
      <protection locked="0"/>
    </xf>
    <xf numFmtId="0" fontId="24" fillId="27" borderId="51" xfId="0" applyFont="1" applyFill="1" applyBorder="1" applyAlignment="1" applyProtection="1">
      <alignment horizontal="center" wrapText="1"/>
      <protection hidden="1"/>
    </xf>
    <xf numFmtId="0" fontId="24" fillId="27" borderId="52" xfId="0" applyFont="1" applyFill="1" applyBorder="1" applyAlignment="1" applyProtection="1">
      <alignment horizontal="center" wrapText="1"/>
      <protection hidden="1"/>
    </xf>
    <xf numFmtId="0" fontId="24" fillId="27" borderId="53" xfId="0" applyFont="1" applyFill="1" applyBorder="1" applyAlignment="1" applyProtection="1">
      <alignment horizontal="center" wrapText="1"/>
      <protection hidden="1"/>
    </xf>
    <xf numFmtId="0" fontId="52" fillId="27" borderId="26" xfId="0" applyFont="1" applyFill="1" applyBorder="1" applyAlignment="1" applyProtection="1">
      <alignment horizontal="center" vertical="center" wrapText="1"/>
      <protection locked="0"/>
    </xf>
    <xf numFmtId="0" fontId="52" fillId="27" borderId="0" xfId="0" applyFont="1" applyFill="1" applyBorder="1" applyAlignment="1" applyProtection="1">
      <alignment horizontal="center" vertical="center"/>
      <protection locked="0"/>
    </xf>
    <xf numFmtId="0" fontId="52" fillId="27" borderId="27" xfId="0" applyFont="1" applyFill="1" applyBorder="1" applyAlignment="1" applyProtection="1">
      <alignment horizontal="center" vertical="center"/>
      <protection locked="0"/>
    </xf>
    <xf numFmtId="0" fontId="52" fillId="27" borderId="26" xfId="0" applyFont="1" applyFill="1" applyBorder="1" applyAlignment="1" applyProtection="1">
      <alignment horizontal="center" vertical="center"/>
      <protection hidden="1"/>
    </xf>
    <xf numFmtId="0" fontId="52" fillId="27" borderId="0" xfId="0" applyFont="1" applyFill="1" applyBorder="1" applyAlignment="1" applyProtection="1">
      <alignment horizontal="center" vertical="center"/>
      <protection hidden="1"/>
    </xf>
    <xf numFmtId="0" fontId="52" fillId="27" borderId="27" xfId="0" applyFont="1" applyFill="1" applyBorder="1" applyAlignment="1" applyProtection="1">
      <alignment horizontal="center" vertical="center"/>
      <protection hidden="1"/>
    </xf>
    <xf numFmtId="0" fontId="38" fillId="27" borderId="26" xfId="0" applyFont="1" applyFill="1" applyBorder="1" applyAlignment="1" applyProtection="1">
      <alignment horizontal="center" vertical="center" wrapText="1"/>
      <protection hidden="1"/>
    </xf>
    <xf numFmtId="0" fontId="38" fillId="27" borderId="0" xfId="0" applyFont="1" applyFill="1" applyBorder="1" applyAlignment="1" applyProtection="1">
      <alignment horizontal="center" vertical="center"/>
      <protection hidden="1"/>
    </xf>
    <xf numFmtId="0" fontId="38" fillId="27" borderId="27" xfId="0" applyFont="1" applyFill="1" applyBorder="1" applyAlignment="1" applyProtection="1">
      <alignment horizontal="center" vertical="center"/>
      <protection hidden="1"/>
    </xf>
    <xf numFmtId="0" fontId="38" fillId="27" borderId="26" xfId="0" applyFont="1" applyFill="1" applyBorder="1" applyAlignment="1" applyProtection="1">
      <alignment horizontal="center" vertical="center"/>
      <protection hidden="1"/>
    </xf>
    <xf numFmtId="0" fontId="35" fillId="26" borderId="0" xfId="0" applyFont="1" applyFill="1" applyBorder="1" applyAlignment="1">
      <alignment horizontal="left" vertical="center"/>
    </xf>
    <xf numFmtId="0" fontId="33" fillId="26" borderId="0" xfId="0" applyFont="1" applyFill="1" applyAlignment="1">
      <alignment horizontal="center" vertical="center" wrapText="1"/>
    </xf>
    <xf numFmtId="0" fontId="33" fillId="26" borderId="0" xfId="0" applyFont="1" applyFill="1" applyAlignment="1">
      <alignment horizontal="center" vertical="center"/>
    </xf>
    <xf numFmtId="0" fontId="53" fillId="29" borderId="0" xfId="0" applyFont="1" applyFill="1" applyAlignment="1">
      <alignment horizontal="center" vertical="center" wrapText="1"/>
    </xf>
    <xf numFmtId="164" fontId="54" fillId="26" borderId="0" xfId="0" applyNumberFormat="1" applyFont="1" applyFill="1" applyAlignment="1">
      <alignment horizontal="center" vertical="center" wrapText="1"/>
    </xf>
    <xf numFmtId="166" fontId="35" fillId="26" borderId="24" xfId="0" applyNumberFormat="1" applyFont="1" applyFill="1" applyBorder="1" applyAlignment="1">
      <alignment horizontal="left" vertical="center"/>
    </xf>
    <xf numFmtId="0" fontId="55" fillId="26" borderId="0" xfId="0" applyFont="1" applyFill="1" applyBorder="1" applyAlignment="1">
      <alignment horizontal="left" vertical="center"/>
    </xf>
    <xf numFmtId="0" fontId="36" fillId="26" borderId="0" xfId="0" applyFont="1" applyFill="1" applyAlignment="1">
      <alignment horizontal="center" vertical="center" wrapText="1"/>
    </xf>
    <xf numFmtId="0" fontId="53" fillId="29" borderId="0" xfId="0" applyNumberFormat="1" applyFont="1" applyFill="1" applyAlignment="1">
      <alignment horizontal="center" vertical="center" wrapText="1"/>
    </xf>
    <xf numFmtId="0" fontId="42" fillId="26" borderId="0" xfId="0" applyNumberFormat="1" applyFont="1" applyFill="1" applyAlignment="1">
      <alignment horizontal="center" vertical="center" wrapText="1"/>
    </xf>
    <xf numFmtId="166" fontId="35" fillId="26" borderId="24" xfId="0" applyNumberFormat="1" applyFont="1" applyFill="1" applyBorder="1" applyAlignment="1">
      <alignment horizontal="center" vertical="center"/>
    </xf>
    <xf numFmtId="165" fontId="35" fillId="26" borderId="24" xfId="0" applyNumberFormat="1" applyFont="1" applyFill="1" applyBorder="1" applyAlignment="1" applyProtection="1">
      <alignment horizontal="left" vertical="center"/>
      <protection hidden="1"/>
    </xf>
    <xf numFmtId="166" fontId="35" fillId="26" borderId="24" xfId="0" applyNumberFormat="1" applyFont="1" applyFill="1" applyBorder="1" applyAlignment="1" applyProtection="1">
      <alignment horizontal="center" vertical="center"/>
      <protection hidden="1"/>
    </xf>
    <xf numFmtId="0" fontId="36" fillId="26" borderId="0" xfId="0" applyFont="1" applyFill="1" applyAlignment="1" applyProtection="1">
      <alignment horizontal="center" vertical="center" wrapText="1"/>
      <protection hidden="1"/>
    </xf>
    <xf numFmtId="0" fontId="53" fillId="29" borderId="0" xfId="0" applyFont="1" applyFill="1" applyAlignment="1" applyProtection="1">
      <alignment horizontal="center" vertical="center" wrapText="1"/>
      <protection hidden="1"/>
    </xf>
    <xf numFmtId="165" fontId="42" fillId="26" borderId="0" xfId="0" applyNumberFormat="1" applyFont="1" applyFill="1" applyAlignment="1" applyProtection="1">
      <alignment horizontal="center" wrapText="1"/>
      <protection hidden="1"/>
    </xf>
    <xf numFmtId="0" fontId="55" fillId="26" borderId="0" xfId="0" applyFont="1" applyFill="1" applyBorder="1" applyAlignment="1" applyProtection="1">
      <alignment horizontal="center" vertical="center"/>
      <protection hidden="1"/>
    </xf>
    <xf numFmtId="0" fontId="56" fillId="29" borderId="0" xfId="0" applyFont="1" applyFill="1" applyAlignment="1" applyProtection="1">
      <alignment horizontal="center" vertical="center" wrapText="1"/>
      <protection hidden="1"/>
    </xf>
    <xf numFmtId="165" fontId="42" fillId="26" borderId="0" xfId="0" applyNumberFormat="1" applyFont="1" applyFill="1" applyAlignment="1" applyProtection="1">
      <alignment horizontal="center" vertical="center" wrapText="1"/>
      <protection hidden="1"/>
    </xf>
    <xf numFmtId="0" fontId="55" fillId="26" borderId="24" xfId="0" applyFont="1" applyFill="1" applyBorder="1" applyAlignment="1" applyProtection="1">
      <alignment horizontal="left" vertical="center"/>
      <protection hidden="1"/>
    </xf>
    <xf numFmtId="0" fontId="36" fillId="30" borderId="0" xfId="0" applyFont="1" applyFill="1" applyAlignment="1" applyProtection="1">
      <alignment horizontal="center" vertical="center" wrapText="1"/>
      <protection hidden="1"/>
    </xf>
    <xf numFmtId="165" fontId="42" fillId="30" borderId="0" xfId="0" applyNumberFormat="1" applyFont="1" applyFill="1" applyAlignment="1" applyProtection="1">
      <alignment horizontal="center" vertical="center" wrapText="1"/>
      <protection hidden="1"/>
    </xf>
    <xf numFmtId="165" fontId="35" fillId="30" borderId="24" xfId="0" applyNumberFormat="1" applyFont="1" applyFill="1" applyBorder="1" applyAlignment="1" applyProtection="1">
      <alignment horizontal="center" vertical="center"/>
      <protection hidden="1"/>
    </xf>
    <xf numFmtId="166" fontId="35" fillId="30" borderId="24" xfId="0" applyNumberFormat="1" applyFont="1" applyFill="1" applyBorder="1" applyAlignment="1" applyProtection="1">
      <alignment horizontal="center" vertical="center"/>
      <protection hidden="1"/>
    </xf>
    <xf numFmtId="0" fontId="55" fillId="30" borderId="24" xfId="0" applyFont="1" applyFill="1" applyBorder="1" applyAlignment="1" applyProtection="1">
      <alignment horizontal="center" vertical="center"/>
      <protection hidden="1"/>
    </xf>
  </cellXfs>
  <cellStyles count="42">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659">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lor theme="0"/>
      </font>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257175</xdr:colOff>
      <xdr:row>24</xdr:row>
      <xdr:rowOff>47625</xdr:rowOff>
    </xdr:from>
    <xdr:to>
      <xdr:col>0</xdr:col>
      <xdr:colOff>781050</xdr:colOff>
      <xdr:row>26</xdr:row>
      <xdr:rowOff>66675</xdr:rowOff>
    </xdr:to>
    <xdr:grpSp>
      <xdr:nvGrpSpPr>
        <xdr:cNvPr id="1584" name="5 Grup"/>
        <xdr:cNvGrpSpPr>
          <a:grpSpLocks/>
        </xdr:cNvGrpSpPr>
      </xdr:nvGrpSpPr>
      <xdr:grpSpPr bwMode="auto">
        <a:xfrm>
          <a:off x="257175" y="7493690"/>
          <a:ext cx="523875" cy="549137"/>
          <a:chOff x="254794" y="7798490"/>
          <a:chExt cx="523770" cy="541683"/>
        </a:xfrm>
      </xdr:grpSpPr>
      <xdr:sp macro="" textlink="">
        <xdr:nvSpPr>
          <xdr:cNvPr id="4" name="3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pic>
        <xdr:nvPicPr>
          <xdr:cNvPr id="158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457200</xdr:colOff>
      <xdr:row>3</xdr:row>
      <xdr:rowOff>28575</xdr:rowOff>
    </xdr:from>
    <xdr:to>
      <xdr:col>1</xdr:col>
      <xdr:colOff>1628775</xdr:colOff>
      <xdr:row>6</xdr:row>
      <xdr:rowOff>28575</xdr:rowOff>
    </xdr:to>
    <xdr:pic>
      <xdr:nvPicPr>
        <xdr:cNvPr id="158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86025" y="1133475"/>
          <a:ext cx="1171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1685925</xdr:colOff>
      <xdr:row>8</xdr:row>
      <xdr:rowOff>57150</xdr:rowOff>
    </xdr:from>
    <xdr:to>
      <xdr:col>2</xdr:col>
      <xdr:colOff>419100</xdr:colOff>
      <xdr:row>10</xdr:row>
      <xdr:rowOff>142875</xdr:rowOff>
    </xdr:to>
    <xdr:pic>
      <xdr:nvPicPr>
        <xdr:cNvPr id="158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85925" y="2733675"/>
          <a:ext cx="27908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114300</xdr:rowOff>
    </xdr:from>
    <xdr:to>
      <xdr:col>2</xdr:col>
      <xdr:colOff>333375</xdr:colOff>
      <xdr:row>2</xdr:row>
      <xdr:rowOff>161925</xdr:rowOff>
    </xdr:to>
    <xdr:pic>
      <xdr:nvPicPr>
        <xdr:cNvPr id="231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9550" y="114300"/>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2238375</xdr:colOff>
      <xdr:row>0</xdr:row>
      <xdr:rowOff>66675</xdr:rowOff>
    </xdr:from>
    <xdr:to>
      <xdr:col>5</xdr:col>
      <xdr:colOff>895350</xdr:colOff>
      <xdr:row>0</xdr:row>
      <xdr:rowOff>428625</xdr:rowOff>
    </xdr:to>
    <xdr:pic>
      <xdr:nvPicPr>
        <xdr:cNvPr id="231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91100" y="6667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0</xdr:row>
      <xdr:rowOff>66675</xdr:rowOff>
    </xdr:from>
    <xdr:to>
      <xdr:col>2</xdr:col>
      <xdr:colOff>400050</xdr:colOff>
      <xdr:row>2</xdr:row>
      <xdr:rowOff>171450</xdr:rowOff>
    </xdr:to>
    <xdr:pic>
      <xdr:nvPicPr>
        <xdr:cNvPr id="334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 y="66675"/>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180975</xdr:colOff>
      <xdr:row>0</xdr:row>
      <xdr:rowOff>9525</xdr:rowOff>
    </xdr:from>
    <xdr:to>
      <xdr:col>7</xdr:col>
      <xdr:colOff>409575</xdr:colOff>
      <xdr:row>0</xdr:row>
      <xdr:rowOff>371475</xdr:rowOff>
    </xdr:to>
    <xdr:pic>
      <xdr:nvPicPr>
        <xdr:cNvPr id="334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72075" y="952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409575</xdr:colOff>
      <xdr:row>0</xdr:row>
      <xdr:rowOff>66675</xdr:rowOff>
    </xdr:from>
    <xdr:to>
      <xdr:col>2</xdr:col>
      <xdr:colOff>876300</xdr:colOff>
      <xdr:row>3</xdr:row>
      <xdr:rowOff>9525</xdr:rowOff>
    </xdr:to>
    <xdr:pic>
      <xdr:nvPicPr>
        <xdr:cNvPr id="436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9575" y="66675"/>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342900</xdr:colOff>
      <xdr:row>0</xdr:row>
      <xdr:rowOff>28575</xdr:rowOff>
    </xdr:from>
    <xdr:to>
      <xdr:col>14</xdr:col>
      <xdr:colOff>409575</xdr:colOff>
      <xdr:row>1</xdr:row>
      <xdr:rowOff>9525</xdr:rowOff>
    </xdr:to>
    <xdr:pic>
      <xdr:nvPicPr>
        <xdr:cNvPr id="436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2857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1</xdr:col>
      <xdr:colOff>647700</xdr:colOff>
      <xdr:row>3</xdr:row>
      <xdr:rowOff>38100</xdr:rowOff>
    </xdr:to>
    <xdr:pic>
      <xdr:nvPicPr>
        <xdr:cNvPr id="53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0500" y="47625"/>
          <a:ext cx="10382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1581150</xdr:colOff>
      <xdr:row>0</xdr:row>
      <xdr:rowOff>19050</xdr:rowOff>
    </xdr:from>
    <xdr:to>
      <xdr:col>7</xdr:col>
      <xdr:colOff>514350</xdr:colOff>
      <xdr:row>1</xdr:row>
      <xdr:rowOff>0</xdr:rowOff>
    </xdr:to>
    <xdr:pic>
      <xdr:nvPicPr>
        <xdr:cNvPr id="53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9050"/>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266700</xdr:colOff>
      <xdr:row>0</xdr:row>
      <xdr:rowOff>85725</xdr:rowOff>
    </xdr:from>
    <xdr:to>
      <xdr:col>10</xdr:col>
      <xdr:colOff>485775</xdr:colOff>
      <xdr:row>0</xdr:row>
      <xdr:rowOff>466725</xdr:rowOff>
    </xdr:to>
    <xdr:pic>
      <xdr:nvPicPr>
        <xdr:cNvPr id="8243" name="2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85725"/>
          <a:ext cx="20478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485775</xdr:colOff>
      <xdr:row>0</xdr:row>
      <xdr:rowOff>47625</xdr:rowOff>
    </xdr:from>
    <xdr:to>
      <xdr:col>1</xdr:col>
      <xdr:colOff>885825</xdr:colOff>
      <xdr:row>3</xdr:row>
      <xdr:rowOff>19050</xdr:rowOff>
    </xdr:to>
    <xdr:pic>
      <xdr:nvPicPr>
        <xdr:cNvPr id="824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5775" y="47625"/>
          <a:ext cx="10096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3"/>
  <sheetViews>
    <sheetView view="pageBreakPreview" topLeftCell="A17" zoomScale="115" zoomScaleNormal="100" zoomScaleSheetLayoutView="115" workbookViewId="0">
      <selection activeCell="B29" sqref="B29"/>
    </sheetView>
  </sheetViews>
  <sheetFormatPr defaultRowHeight="18" x14ac:dyDescent="0.25"/>
  <cols>
    <col min="1" max="2" width="30.42578125" style="63" customWidth="1"/>
    <col min="3" max="3" width="30.85546875" style="63" customWidth="1"/>
    <col min="4" max="7" width="6.7109375" style="63" customWidth="1"/>
    <col min="8" max="8" width="9.140625" style="63" bestFit="1" customWidth="1"/>
    <col min="9" max="9" width="8.85546875" style="63" bestFit="1" customWidth="1"/>
    <col min="10" max="10" width="8.7109375" style="63" bestFit="1" customWidth="1"/>
    <col min="11" max="11" width="6.5703125" style="63" customWidth="1"/>
    <col min="12" max="12" width="6.7109375" style="63" customWidth="1"/>
    <col min="13" max="13" width="7.28515625" style="63" customWidth="1"/>
    <col min="14" max="14" width="7" style="63" customWidth="1"/>
    <col min="15" max="16384" width="9.140625" style="63"/>
  </cols>
  <sheetData>
    <row r="1" spans="1:5" ht="33.75" customHeight="1" x14ac:dyDescent="0.25">
      <c r="A1" s="158" t="s">
        <v>19</v>
      </c>
      <c r="B1" s="159"/>
      <c r="C1" s="160"/>
    </row>
    <row r="2" spans="1:5" ht="28.5" customHeight="1" x14ac:dyDescent="0.25">
      <c r="A2" s="161" t="str">
        <f>CONCATENATE(B27," ","Atletizm İl Temsilciliği")</f>
        <v>Rize Atletizm İl Temsilciliği</v>
      </c>
      <c r="B2" s="162"/>
      <c r="C2" s="163"/>
      <c r="D2" s="64"/>
      <c r="E2" s="64"/>
    </row>
    <row r="3" spans="1:5" ht="24.75" customHeight="1" x14ac:dyDescent="0.25">
      <c r="A3" s="164"/>
      <c r="B3" s="165"/>
      <c r="C3" s="166"/>
      <c r="D3" s="65"/>
      <c r="E3" s="65"/>
    </row>
    <row r="4" spans="1:5" s="69" customFormat="1" ht="24.95" customHeight="1" x14ac:dyDescent="0.2">
      <c r="A4" s="66"/>
      <c r="B4" s="67"/>
      <c r="C4" s="68"/>
    </row>
    <row r="5" spans="1:5" s="69" customFormat="1" ht="24.95" customHeight="1" x14ac:dyDescent="0.2">
      <c r="A5" s="66"/>
      <c r="B5" s="67"/>
      <c r="C5" s="68"/>
    </row>
    <row r="6" spans="1:5" s="69" customFormat="1" ht="24.95" customHeight="1" x14ac:dyDescent="0.2">
      <c r="A6" s="66"/>
      <c r="B6" s="67"/>
      <c r="C6" s="68"/>
    </row>
    <row r="7" spans="1:5" s="69" customFormat="1" ht="24.95" customHeight="1" x14ac:dyDescent="0.2">
      <c r="A7" s="66"/>
      <c r="B7" s="67"/>
      <c r="C7" s="68"/>
    </row>
    <row r="8" spans="1:5" s="69" customFormat="1" ht="24.95" customHeight="1" x14ac:dyDescent="0.2">
      <c r="A8" s="66"/>
      <c r="B8" s="67"/>
      <c r="C8" s="68"/>
    </row>
    <row r="9" spans="1:5" ht="22.5" x14ac:dyDescent="0.25">
      <c r="A9" s="66"/>
      <c r="B9" s="67"/>
      <c r="C9" s="68"/>
    </row>
    <row r="10" spans="1:5" ht="22.5" x14ac:dyDescent="0.25">
      <c r="A10" s="66"/>
      <c r="B10" s="67"/>
      <c r="C10" s="68"/>
    </row>
    <row r="11" spans="1:5" ht="22.5" x14ac:dyDescent="0.25">
      <c r="A11" s="66"/>
      <c r="B11" s="67"/>
      <c r="C11" s="68"/>
    </row>
    <row r="12" spans="1:5" ht="22.5" x14ac:dyDescent="0.25">
      <c r="A12" s="66"/>
      <c r="B12" s="67"/>
      <c r="C12" s="68"/>
    </row>
    <row r="13" spans="1:5" ht="22.5" x14ac:dyDescent="0.25">
      <c r="A13" s="66"/>
      <c r="B13" s="67"/>
      <c r="C13" s="68"/>
    </row>
    <row r="14" spans="1:5" ht="22.5" x14ac:dyDescent="0.25">
      <c r="A14" s="66"/>
      <c r="B14" s="67"/>
      <c r="C14" s="68"/>
    </row>
    <row r="15" spans="1:5" ht="22.5" x14ac:dyDescent="0.25">
      <c r="A15" s="66"/>
      <c r="B15" s="67"/>
      <c r="C15" s="68"/>
    </row>
    <row r="16" spans="1:5" ht="22.5" x14ac:dyDescent="0.25">
      <c r="A16" s="66"/>
      <c r="B16" s="67"/>
      <c r="C16" s="68"/>
    </row>
    <row r="17" spans="1:3" ht="22.5" x14ac:dyDescent="0.25">
      <c r="A17" s="66"/>
      <c r="B17" s="67"/>
      <c r="C17" s="68"/>
    </row>
    <row r="18" spans="1:3" ht="18" customHeight="1" x14ac:dyDescent="0.25">
      <c r="A18" s="167" t="str">
        <f>B24</f>
        <v>Küçükler ve Yıldızlar Bölgesel Kros Ligi 1.Kademe</v>
      </c>
      <c r="B18" s="168"/>
      <c r="C18" s="169"/>
    </row>
    <row r="19" spans="1:3" ht="31.5" customHeight="1" x14ac:dyDescent="0.25">
      <c r="A19" s="170"/>
      <c r="B19" s="168"/>
      <c r="C19" s="169"/>
    </row>
    <row r="20" spans="1:3" ht="25.5" customHeight="1" x14ac:dyDescent="0.25">
      <c r="A20" s="70"/>
      <c r="B20" s="71" t="str">
        <f>B27</f>
        <v>Rize</v>
      </c>
      <c r="C20" s="72"/>
    </row>
    <row r="21" spans="1:3" ht="25.5" customHeight="1" x14ac:dyDescent="0.25">
      <c r="A21" s="66"/>
      <c r="B21" s="73"/>
      <c r="C21" s="68"/>
    </row>
    <row r="22" spans="1:3" ht="25.5" customHeight="1" x14ac:dyDescent="0.25">
      <c r="A22" s="66"/>
      <c r="B22" s="73"/>
      <c r="C22" s="68"/>
    </row>
    <row r="23" spans="1:3" ht="22.5" x14ac:dyDescent="0.25">
      <c r="A23" s="74"/>
      <c r="B23" s="75"/>
      <c r="C23" s="76"/>
    </row>
    <row r="24" spans="1:3" ht="21" customHeight="1" x14ac:dyDescent="0.25">
      <c r="A24" s="77" t="s">
        <v>10</v>
      </c>
      <c r="B24" s="154" t="s">
        <v>18</v>
      </c>
      <c r="C24" s="155"/>
    </row>
    <row r="25" spans="1:3" ht="21" customHeight="1" x14ac:dyDescent="0.25">
      <c r="A25" s="77" t="s">
        <v>11</v>
      </c>
      <c r="B25" s="154" t="s">
        <v>37</v>
      </c>
      <c r="C25" s="155"/>
    </row>
    <row r="26" spans="1:3" ht="21" customHeight="1" x14ac:dyDescent="0.25">
      <c r="A26" s="78" t="s">
        <v>12</v>
      </c>
      <c r="B26" s="154" t="s">
        <v>38</v>
      </c>
      <c r="C26" s="155"/>
    </row>
    <row r="27" spans="1:3" ht="21" customHeight="1" x14ac:dyDescent="0.25">
      <c r="A27" s="77" t="s">
        <v>13</v>
      </c>
      <c r="B27" s="154" t="s">
        <v>41</v>
      </c>
      <c r="C27" s="155"/>
    </row>
    <row r="28" spans="1:3" ht="21" customHeight="1" x14ac:dyDescent="0.25">
      <c r="A28" s="79" t="s">
        <v>16</v>
      </c>
      <c r="B28" s="156">
        <v>41924.458333333336</v>
      </c>
      <c r="C28" s="157"/>
    </row>
    <row r="29" spans="1:3" ht="21" customHeight="1" x14ac:dyDescent="0.25">
      <c r="A29" s="79" t="s">
        <v>39</v>
      </c>
      <c r="B29" s="153">
        <v>20</v>
      </c>
      <c r="C29" s="152"/>
    </row>
    <row r="30" spans="1:3" ht="21" customHeight="1" x14ac:dyDescent="0.25">
      <c r="A30" s="79" t="s">
        <v>40</v>
      </c>
      <c r="B30" s="153">
        <v>5</v>
      </c>
      <c r="C30" s="152"/>
    </row>
    <row r="31" spans="1:3" ht="21" customHeight="1" x14ac:dyDescent="0.25">
      <c r="A31" s="80"/>
      <c r="B31" s="81"/>
      <c r="C31" s="82"/>
    </row>
    <row r="32" spans="1:3" ht="21" customHeight="1" x14ac:dyDescent="0.25">
      <c r="A32" s="80"/>
      <c r="B32" s="81"/>
      <c r="C32" s="82"/>
    </row>
    <row r="33" spans="1:3" ht="18.75" thickBot="1" x14ac:dyDescent="0.3">
      <c r="A33" s="83"/>
      <c r="B33" s="84"/>
      <c r="C33" s="85"/>
    </row>
  </sheetData>
  <mergeCells count="9">
    <mergeCell ref="B25:C25"/>
    <mergeCell ref="B26:C26"/>
    <mergeCell ref="B27:C27"/>
    <mergeCell ref="B28:C28"/>
    <mergeCell ref="A1:C1"/>
    <mergeCell ref="A2:C2"/>
    <mergeCell ref="A3:C3"/>
    <mergeCell ref="A18:C19"/>
    <mergeCell ref="B24:C24"/>
  </mergeCells>
  <printOptions horizontalCentered="1"/>
  <pageMargins left="0.70866141732283472" right="0.39" top="0.78740157480314965" bottom="0.44"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00FF"/>
    <pageSetUpPr fitToPage="1"/>
  </sheetPr>
  <dimension ref="A1:H253"/>
  <sheetViews>
    <sheetView view="pageBreakPreview" zoomScaleNormal="100" zoomScaleSheetLayoutView="100" workbookViewId="0">
      <selection activeCell="B6" sqref="B6:B25"/>
    </sheetView>
  </sheetViews>
  <sheetFormatPr defaultRowHeight="12.75" x14ac:dyDescent="0.2"/>
  <cols>
    <col min="1" max="1" width="5.140625" style="57" customWidth="1"/>
    <col min="2" max="2" width="6.42578125" style="57" bestFit="1" customWidth="1"/>
    <col min="3" max="3" width="29.7109375" style="58" customWidth="1"/>
    <col min="4" max="4" width="35.7109375" style="58" customWidth="1"/>
    <col min="5" max="5" width="7.140625" style="57" customWidth="1"/>
    <col min="6" max="6" width="14.28515625" style="59" customWidth="1"/>
    <col min="7" max="16384" width="9.140625" style="46"/>
  </cols>
  <sheetData>
    <row r="1" spans="1:8" ht="35.25" customHeight="1" x14ac:dyDescent="0.2">
      <c r="A1" s="172" t="str">
        <f>KAPAK!A2</f>
        <v>Rize Atletizm İl Temsilciliği</v>
      </c>
      <c r="B1" s="173"/>
      <c r="C1" s="173"/>
      <c r="D1" s="173"/>
      <c r="E1" s="173"/>
      <c r="F1" s="173"/>
    </row>
    <row r="2" spans="1:8" ht="18.75" customHeight="1" x14ac:dyDescent="0.2">
      <c r="A2" s="174" t="str">
        <f>KAPAK!B24</f>
        <v>Küçükler ve Yıldızlar Bölgesel Kros Ligi 1.Kademe</v>
      </c>
      <c r="B2" s="174"/>
      <c r="C2" s="174"/>
      <c r="D2" s="174"/>
      <c r="E2" s="174"/>
      <c r="F2" s="174"/>
    </row>
    <row r="3" spans="1:8" ht="15.75" customHeight="1" x14ac:dyDescent="0.2">
      <c r="A3" s="175" t="str">
        <f>KAPAK!B27</f>
        <v>Rize</v>
      </c>
      <c r="B3" s="175"/>
      <c r="C3" s="175"/>
      <c r="D3" s="175"/>
      <c r="E3" s="175"/>
      <c r="F3" s="175"/>
    </row>
    <row r="4" spans="1:8" ht="15.75" customHeight="1" x14ac:dyDescent="0.2">
      <c r="A4" s="171" t="str">
        <f>KAPAK!B26</f>
        <v>Yıldız Erkekler</v>
      </c>
      <c r="B4" s="171"/>
      <c r="C4" s="171"/>
      <c r="D4" s="47" t="str">
        <f>KAPAK!B25</f>
        <v>3 km.</v>
      </c>
      <c r="E4" s="176">
        <f>KAPAK!B28</f>
        <v>41924.458333333336</v>
      </c>
      <c r="F4" s="176"/>
    </row>
    <row r="5" spans="1:8" s="48" customFormat="1" ht="26.25" thickBot="1" x14ac:dyDescent="0.25">
      <c r="A5" s="120" t="s">
        <v>0</v>
      </c>
      <c r="B5" s="120" t="s">
        <v>1</v>
      </c>
      <c r="C5" s="121" t="s">
        <v>3</v>
      </c>
      <c r="D5" s="120" t="s">
        <v>17</v>
      </c>
      <c r="E5" s="120" t="s">
        <v>8</v>
      </c>
      <c r="F5" s="122" t="s">
        <v>2</v>
      </c>
      <c r="G5" s="49"/>
      <c r="H5" s="49"/>
    </row>
    <row r="6" spans="1:8" ht="15" customHeight="1" x14ac:dyDescent="0.2">
      <c r="A6" s="144">
        <v>1</v>
      </c>
      <c r="B6" s="145">
        <v>623</v>
      </c>
      <c r="C6" s="146" t="s">
        <v>42</v>
      </c>
      <c r="D6" s="146" t="s">
        <v>43</v>
      </c>
      <c r="E6" s="147" t="s">
        <v>44</v>
      </c>
      <c r="F6" s="148">
        <v>35796</v>
      </c>
    </row>
    <row r="7" spans="1:8" ht="15" customHeight="1" x14ac:dyDescent="0.2">
      <c r="A7" s="50">
        <v>2</v>
      </c>
      <c r="B7" s="149">
        <v>624</v>
      </c>
      <c r="C7" s="51" t="s">
        <v>45</v>
      </c>
      <c r="D7" s="51" t="s">
        <v>43</v>
      </c>
      <c r="E7" s="52" t="s">
        <v>44</v>
      </c>
      <c r="F7" s="53">
        <v>36005</v>
      </c>
    </row>
    <row r="8" spans="1:8" ht="15" customHeight="1" x14ac:dyDescent="0.2">
      <c r="A8" s="50">
        <v>3</v>
      </c>
      <c r="B8" s="149">
        <v>625</v>
      </c>
      <c r="C8" s="51" t="s">
        <v>46</v>
      </c>
      <c r="D8" s="51" t="s">
        <v>43</v>
      </c>
      <c r="E8" s="52" t="s">
        <v>44</v>
      </c>
      <c r="F8" s="53">
        <v>35716</v>
      </c>
    </row>
    <row r="9" spans="1:8" ht="15" customHeight="1" thickBot="1" x14ac:dyDescent="0.25">
      <c r="A9" s="50">
        <v>4</v>
      </c>
      <c r="B9" s="150">
        <v>626</v>
      </c>
      <c r="C9" s="54" t="s">
        <v>47</v>
      </c>
      <c r="D9" s="54" t="s">
        <v>43</v>
      </c>
      <c r="E9" s="55" t="s">
        <v>44</v>
      </c>
      <c r="F9" s="56">
        <v>35444</v>
      </c>
    </row>
    <row r="10" spans="1:8" ht="15" customHeight="1" x14ac:dyDescent="0.2">
      <c r="A10" s="50">
        <v>5</v>
      </c>
      <c r="B10" s="145">
        <v>627</v>
      </c>
      <c r="C10" s="146" t="s">
        <v>48</v>
      </c>
      <c r="D10" s="146" t="s">
        <v>49</v>
      </c>
      <c r="E10" s="147" t="s">
        <v>44</v>
      </c>
      <c r="F10" s="148">
        <v>35473</v>
      </c>
    </row>
    <row r="11" spans="1:8" ht="15" customHeight="1" x14ac:dyDescent="0.2">
      <c r="A11" s="50">
        <v>6</v>
      </c>
      <c r="B11" s="149">
        <v>628</v>
      </c>
      <c r="C11" s="51" t="s">
        <v>50</v>
      </c>
      <c r="D11" s="51" t="s">
        <v>49</v>
      </c>
      <c r="E11" s="52" t="s">
        <v>44</v>
      </c>
      <c r="F11" s="53">
        <v>36078</v>
      </c>
    </row>
    <row r="12" spans="1:8" ht="15" customHeight="1" x14ac:dyDescent="0.2">
      <c r="A12" s="50">
        <v>7</v>
      </c>
      <c r="B12" s="149">
        <v>629</v>
      </c>
      <c r="C12" s="51" t="s">
        <v>51</v>
      </c>
      <c r="D12" s="51" t="s">
        <v>49</v>
      </c>
      <c r="E12" s="52" t="s">
        <v>44</v>
      </c>
      <c r="F12" s="53">
        <v>36129</v>
      </c>
    </row>
    <row r="13" spans="1:8" ht="15" customHeight="1" thickBot="1" x14ac:dyDescent="0.25">
      <c r="A13" s="50">
        <v>8</v>
      </c>
      <c r="B13" s="150">
        <v>630</v>
      </c>
      <c r="C13" s="54" t="s">
        <v>52</v>
      </c>
      <c r="D13" s="54" t="s">
        <v>49</v>
      </c>
      <c r="E13" s="55" t="s">
        <v>44</v>
      </c>
      <c r="F13" s="56">
        <v>35973</v>
      </c>
    </row>
    <row r="14" spans="1:8" ht="15" customHeight="1" x14ac:dyDescent="0.2">
      <c r="A14" s="50">
        <v>9</v>
      </c>
      <c r="B14" s="145">
        <v>631</v>
      </c>
      <c r="C14" s="146" t="s">
        <v>53</v>
      </c>
      <c r="D14" s="146" t="s">
        <v>54</v>
      </c>
      <c r="E14" s="147" t="s">
        <v>44</v>
      </c>
      <c r="F14" s="148">
        <v>35575</v>
      </c>
    </row>
    <row r="15" spans="1:8" ht="15" customHeight="1" x14ac:dyDescent="0.2">
      <c r="A15" s="50">
        <v>10</v>
      </c>
      <c r="B15" s="149">
        <v>632</v>
      </c>
      <c r="C15" s="51" t="s">
        <v>55</v>
      </c>
      <c r="D15" s="51" t="s">
        <v>54</v>
      </c>
      <c r="E15" s="52" t="s">
        <v>44</v>
      </c>
      <c r="F15" s="53">
        <v>36072</v>
      </c>
    </row>
    <row r="16" spans="1:8" ht="15" customHeight="1" x14ac:dyDescent="0.2">
      <c r="A16" s="50">
        <v>11</v>
      </c>
      <c r="B16" s="149">
        <v>633</v>
      </c>
      <c r="C16" s="51" t="s">
        <v>56</v>
      </c>
      <c r="D16" s="51" t="s">
        <v>54</v>
      </c>
      <c r="E16" s="52" t="s">
        <v>44</v>
      </c>
      <c r="F16" s="53">
        <v>36102</v>
      </c>
    </row>
    <row r="17" spans="1:6" ht="15" customHeight="1" thickBot="1" x14ac:dyDescent="0.25">
      <c r="A17" s="50">
        <v>12</v>
      </c>
      <c r="B17" s="150">
        <v>634</v>
      </c>
      <c r="C17" s="54" t="s">
        <v>57</v>
      </c>
      <c r="D17" s="54" t="s">
        <v>54</v>
      </c>
      <c r="E17" s="55" t="s">
        <v>44</v>
      </c>
      <c r="F17" s="56">
        <v>35765</v>
      </c>
    </row>
    <row r="18" spans="1:6" ht="15" customHeight="1" x14ac:dyDescent="0.2">
      <c r="A18" s="50">
        <v>13</v>
      </c>
      <c r="B18" s="145">
        <v>635</v>
      </c>
      <c r="C18" s="146" t="s">
        <v>58</v>
      </c>
      <c r="D18" s="146" t="s">
        <v>59</v>
      </c>
      <c r="E18" s="147" t="s">
        <v>44</v>
      </c>
      <c r="F18" s="148">
        <v>35471</v>
      </c>
    </row>
    <row r="19" spans="1:6" ht="15" customHeight="1" x14ac:dyDescent="0.2">
      <c r="A19" s="50">
        <v>14</v>
      </c>
      <c r="B19" s="149">
        <v>636</v>
      </c>
      <c r="C19" s="51" t="s">
        <v>60</v>
      </c>
      <c r="D19" s="51" t="s">
        <v>59</v>
      </c>
      <c r="E19" s="52" t="s">
        <v>44</v>
      </c>
      <c r="F19" s="53">
        <v>36129</v>
      </c>
    </row>
    <row r="20" spans="1:6" ht="15" customHeight="1" x14ac:dyDescent="0.2">
      <c r="A20" s="50">
        <v>15</v>
      </c>
      <c r="B20" s="149">
        <v>637</v>
      </c>
      <c r="C20" s="51" t="s">
        <v>61</v>
      </c>
      <c r="D20" s="51" t="s">
        <v>59</v>
      </c>
      <c r="E20" s="52" t="s">
        <v>44</v>
      </c>
      <c r="F20" s="53">
        <v>36147</v>
      </c>
    </row>
    <row r="21" spans="1:6" ht="15" customHeight="1" thickBot="1" x14ac:dyDescent="0.25">
      <c r="A21" s="50">
        <v>16</v>
      </c>
      <c r="B21" s="150">
        <v>638</v>
      </c>
      <c r="C21" s="54" t="s">
        <v>62</v>
      </c>
      <c r="D21" s="54" t="s">
        <v>59</v>
      </c>
      <c r="E21" s="55" t="s">
        <v>44</v>
      </c>
      <c r="F21" s="56">
        <v>35886</v>
      </c>
    </row>
    <row r="22" spans="1:6" ht="15" customHeight="1" x14ac:dyDescent="0.2">
      <c r="A22" s="50">
        <v>17</v>
      </c>
      <c r="B22" s="145">
        <v>639</v>
      </c>
      <c r="C22" s="146" t="s">
        <v>63</v>
      </c>
      <c r="D22" s="146" t="s">
        <v>64</v>
      </c>
      <c r="E22" s="147" t="s">
        <v>44</v>
      </c>
      <c r="F22" s="148">
        <v>35498</v>
      </c>
    </row>
    <row r="23" spans="1:6" ht="15" customHeight="1" x14ac:dyDescent="0.2">
      <c r="A23" s="50">
        <v>18</v>
      </c>
      <c r="B23" s="149">
        <v>640</v>
      </c>
      <c r="C23" s="51" t="s">
        <v>65</v>
      </c>
      <c r="D23" s="51" t="s">
        <v>64</v>
      </c>
      <c r="E23" s="52" t="s">
        <v>44</v>
      </c>
      <c r="F23" s="53">
        <v>35591</v>
      </c>
    </row>
    <row r="24" spans="1:6" ht="15" customHeight="1" x14ac:dyDescent="0.2">
      <c r="A24" s="50">
        <v>19</v>
      </c>
      <c r="B24" s="149">
        <v>641</v>
      </c>
      <c r="C24" s="51" t="s">
        <v>66</v>
      </c>
      <c r="D24" s="51" t="s">
        <v>64</v>
      </c>
      <c r="E24" s="52" t="s">
        <v>44</v>
      </c>
      <c r="F24" s="53">
        <v>36037</v>
      </c>
    </row>
    <row r="25" spans="1:6" ht="15" customHeight="1" thickBot="1" x14ac:dyDescent="0.25">
      <c r="A25" s="50">
        <v>20</v>
      </c>
      <c r="B25" s="150">
        <v>642</v>
      </c>
      <c r="C25" s="54" t="s">
        <v>67</v>
      </c>
      <c r="D25" s="54" t="s">
        <v>64</v>
      </c>
      <c r="E25" s="55" t="s">
        <v>44</v>
      </c>
      <c r="F25" s="56">
        <v>35838</v>
      </c>
    </row>
    <row r="26" spans="1:6" ht="15" customHeight="1" x14ac:dyDescent="0.2">
      <c r="A26" s="50">
        <v>21</v>
      </c>
      <c r="B26" s="145"/>
      <c r="C26" s="146"/>
      <c r="D26" s="146"/>
      <c r="E26" s="147"/>
      <c r="F26" s="148"/>
    </row>
    <row r="27" spans="1:6" ht="15" customHeight="1" x14ac:dyDescent="0.2">
      <c r="A27" s="50">
        <v>22</v>
      </c>
      <c r="B27" s="149"/>
      <c r="C27" s="51"/>
      <c r="D27" s="51"/>
      <c r="E27" s="52"/>
      <c r="F27" s="53"/>
    </row>
    <row r="28" spans="1:6" ht="15" customHeight="1" x14ac:dyDescent="0.2">
      <c r="A28" s="50">
        <v>23</v>
      </c>
      <c r="B28" s="149"/>
      <c r="C28" s="51"/>
      <c r="D28" s="51"/>
      <c r="E28" s="52"/>
      <c r="F28" s="53"/>
    </row>
    <row r="29" spans="1:6" ht="15" customHeight="1" thickBot="1" x14ac:dyDescent="0.25">
      <c r="A29" s="50">
        <v>24</v>
      </c>
      <c r="B29" s="150"/>
      <c r="C29" s="54"/>
      <c r="D29" s="54"/>
      <c r="E29" s="55"/>
      <c r="F29" s="56"/>
    </row>
    <row r="30" spans="1:6" ht="15" customHeight="1" x14ac:dyDescent="0.2">
      <c r="A30" s="50">
        <v>25</v>
      </c>
      <c r="B30" s="145"/>
      <c r="C30" s="146"/>
      <c r="D30" s="146"/>
      <c r="E30" s="147"/>
      <c r="F30" s="148"/>
    </row>
    <row r="31" spans="1:6" ht="15" customHeight="1" x14ac:dyDescent="0.2">
      <c r="A31" s="50">
        <v>26</v>
      </c>
      <c r="B31" s="149"/>
      <c r="C31" s="51"/>
      <c r="D31" s="51"/>
      <c r="E31" s="52"/>
      <c r="F31" s="53"/>
    </row>
    <row r="32" spans="1:6" ht="15" customHeight="1" x14ac:dyDescent="0.2">
      <c r="A32" s="50">
        <v>27</v>
      </c>
      <c r="B32" s="149"/>
      <c r="C32" s="51"/>
      <c r="D32" s="51"/>
      <c r="E32" s="52"/>
      <c r="F32" s="53"/>
    </row>
    <row r="33" spans="1:6" ht="15" customHeight="1" thickBot="1" x14ac:dyDescent="0.25">
      <c r="A33" s="50">
        <v>28</v>
      </c>
      <c r="B33" s="150"/>
      <c r="C33" s="54"/>
      <c r="D33" s="54"/>
      <c r="E33" s="55"/>
      <c r="F33" s="56"/>
    </row>
    <row r="34" spans="1:6" ht="15" customHeight="1" x14ac:dyDescent="0.2">
      <c r="A34" s="50">
        <v>29</v>
      </c>
      <c r="B34" s="145"/>
      <c r="C34" s="146"/>
      <c r="D34" s="146"/>
      <c r="E34" s="147"/>
      <c r="F34" s="148"/>
    </row>
    <row r="35" spans="1:6" ht="15" customHeight="1" x14ac:dyDescent="0.2">
      <c r="A35" s="50">
        <v>30</v>
      </c>
      <c r="B35" s="149"/>
      <c r="C35" s="51"/>
      <c r="D35" s="51"/>
      <c r="E35" s="52"/>
      <c r="F35" s="53"/>
    </row>
    <row r="36" spans="1:6" ht="15" customHeight="1" x14ac:dyDescent="0.2">
      <c r="A36" s="50">
        <v>31</v>
      </c>
      <c r="B36" s="149"/>
      <c r="C36" s="51"/>
      <c r="D36" s="51"/>
      <c r="E36" s="52"/>
      <c r="F36" s="53"/>
    </row>
    <row r="37" spans="1:6" ht="15" customHeight="1" thickBot="1" x14ac:dyDescent="0.25">
      <c r="A37" s="50">
        <v>32</v>
      </c>
      <c r="B37" s="150"/>
      <c r="C37" s="54"/>
      <c r="D37" s="54"/>
      <c r="E37" s="55"/>
      <c r="F37" s="56"/>
    </row>
    <row r="38" spans="1:6" ht="15" customHeight="1" x14ac:dyDescent="0.2">
      <c r="A38" s="50">
        <v>33</v>
      </c>
      <c r="B38" s="145"/>
      <c r="C38" s="146"/>
      <c r="D38" s="146"/>
      <c r="E38" s="147"/>
      <c r="F38" s="148"/>
    </row>
    <row r="39" spans="1:6" ht="15" customHeight="1" x14ac:dyDescent="0.2">
      <c r="A39" s="50">
        <v>34</v>
      </c>
      <c r="B39" s="149"/>
      <c r="C39" s="51"/>
      <c r="D39" s="51"/>
      <c r="E39" s="52"/>
      <c r="F39" s="53"/>
    </row>
    <row r="40" spans="1:6" ht="15" customHeight="1" x14ac:dyDescent="0.2">
      <c r="A40" s="50">
        <v>35</v>
      </c>
      <c r="B40" s="149"/>
      <c r="C40" s="51"/>
      <c r="D40" s="51"/>
      <c r="E40" s="52"/>
      <c r="F40" s="53"/>
    </row>
    <row r="41" spans="1:6" ht="15" customHeight="1" thickBot="1" x14ac:dyDescent="0.25">
      <c r="A41" s="50">
        <v>36</v>
      </c>
      <c r="B41" s="150"/>
      <c r="C41" s="54"/>
      <c r="D41" s="54"/>
      <c r="E41" s="55"/>
      <c r="F41" s="56"/>
    </row>
    <row r="42" spans="1:6" ht="15" customHeight="1" x14ac:dyDescent="0.2">
      <c r="A42" s="50">
        <v>37</v>
      </c>
      <c r="B42" s="145"/>
      <c r="C42" s="146"/>
      <c r="D42" s="146"/>
      <c r="E42" s="147"/>
      <c r="F42" s="148"/>
    </row>
    <row r="43" spans="1:6" ht="15" customHeight="1" x14ac:dyDescent="0.2">
      <c r="A43" s="50">
        <v>38</v>
      </c>
      <c r="B43" s="149"/>
      <c r="C43" s="51"/>
      <c r="D43" s="51"/>
      <c r="E43" s="52"/>
      <c r="F43" s="53"/>
    </row>
    <row r="44" spans="1:6" ht="15" customHeight="1" x14ac:dyDescent="0.2">
      <c r="A44" s="50">
        <v>39</v>
      </c>
      <c r="B44" s="149"/>
      <c r="C44" s="51"/>
      <c r="D44" s="51"/>
      <c r="E44" s="52"/>
      <c r="F44" s="53"/>
    </row>
    <row r="45" spans="1:6" ht="15" customHeight="1" thickBot="1" x14ac:dyDescent="0.25">
      <c r="A45" s="50">
        <v>40</v>
      </c>
      <c r="B45" s="150"/>
      <c r="C45" s="54"/>
      <c r="D45" s="54"/>
      <c r="E45" s="55"/>
      <c r="F45" s="56"/>
    </row>
    <row r="46" spans="1:6" ht="15" customHeight="1" x14ac:dyDescent="0.2">
      <c r="A46" s="50">
        <v>41</v>
      </c>
      <c r="B46" s="145"/>
      <c r="C46" s="146"/>
      <c r="D46" s="146"/>
      <c r="E46" s="147"/>
      <c r="F46" s="148"/>
    </row>
    <row r="47" spans="1:6" ht="15" customHeight="1" x14ac:dyDescent="0.2">
      <c r="A47" s="50">
        <v>42</v>
      </c>
      <c r="B47" s="149"/>
      <c r="C47" s="51"/>
      <c r="D47" s="51"/>
      <c r="E47" s="52"/>
      <c r="F47" s="53"/>
    </row>
    <row r="48" spans="1:6" ht="15" customHeight="1" x14ac:dyDescent="0.2">
      <c r="A48" s="50">
        <v>43</v>
      </c>
      <c r="B48" s="149"/>
      <c r="C48" s="51"/>
      <c r="D48" s="51"/>
      <c r="E48" s="52"/>
      <c r="F48" s="53"/>
    </row>
    <row r="49" spans="1:6" ht="15" customHeight="1" thickBot="1" x14ac:dyDescent="0.25">
      <c r="A49" s="50">
        <v>44</v>
      </c>
      <c r="B49" s="150"/>
      <c r="C49" s="54"/>
      <c r="D49" s="54"/>
      <c r="E49" s="55"/>
      <c r="F49" s="56"/>
    </row>
    <row r="50" spans="1:6" ht="15" customHeight="1" x14ac:dyDescent="0.2">
      <c r="A50" s="50">
        <v>45</v>
      </c>
      <c r="B50" s="145"/>
      <c r="C50" s="146"/>
      <c r="D50" s="146"/>
      <c r="E50" s="147"/>
      <c r="F50" s="148"/>
    </row>
    <row r="51" spans="1:6" ht="15" customHeight="1" x14ac:dyDescent="0.2">
      <c r="A51" s="50">
        <v>46</v>
      </c>
      <c r="B51" s="149"/>
      <c r="C51" s="51"/>
      <c r="D51" s="51"/>
      <c r="E51" s="52"/>
      <c r="F51" s="53"/>
    </row>
    <row r="52" spans="1:6" ht="15" customHeight="1" x14ac:dyDescent="0.2">
      <c r="A52" s="50">
        <v>47</v>
      </c>
      <c r="B52" s="149"/>
      <c r="C52" s="51"/>
      <c r="D52" s="51"/>
      <c r="E52" s="52"/>
      <c r="F52" s="53"/>
    </row>
    <row r="53" spans="1:6" ht="15" customHeight="1" thickBot="1" x14ac:dyDescent="0.25">
      <c r="A53" s="50">
        <v>48</v>
      </c>
      <c r="B53" s="150"/>
      <c r="C53" s="54"/>
      <c r="D53" s="54"/>
      <c r="E53" s="55"/>
      <c r="F53" s="56"/>
    </row>
    <row r="54" spans="1:6" ht="15" customHeight="1" x14ac:dyDescent="0.2">
      <c r="A54" s="50">
        <v>49</v>
      </c>
      <c r="B54" s="145"/>
      <c r="C54" s="146"/>
      <c r="D54" s="146"/>
      <c r="E54" s="147"/>
      <c r="F54" s="148"/>
    </row>
    <row r="55" spans="1:6" ht="15" customHeight="1" x14ac:dyDescent="0.2">
      <c r="A55" s="50">
        <v>50</v>
      </c>
      <c r="B55" s="149"/>
      <c r="C55" s="51"/>
      <c r="D55" s="51"/>
      <c r="E55" s="52"/>
      <c r="F55" s="53"/>
    </row>
    <row r="56" spans="1:6" ht="15" customHeight="1" x14ac:dyDescent="0.2">
      <c r="A56" s="50">
        <v>51</v>
      </c>
      <c r="B56" s="149"/>
      <c r="C56" s="51"/>
      <c r="D56" s="51"/>
      <c r="E56" s="52"/>
      <c r="F56" s="53"/>
    </row>
    <row r="57" spans="1:6" ht="15" customHeight="1" thickBot="1" x14ac:dyDescent="0.25">
      <c r="A57" s="50">
        <v>52</v>
      </c>
      <c r="B57" s="150"/>
      <c r="C57" s="54"/>
      <c r="D57" s="54"/>
      <c r="E57" s="55"/>
      <c r="F57" s="56"/>
    </row>
    <row r="58" spans="1:6" ht="15" customHeight="1" x14ac:dyDescent="0.2">
      <c r="A58" s="50">
        <v>53</v>
      </c>
      <c r="B58" s="145"/>
      <c r="C58" s="146"/>
      <c r="D58" s="146"/>
      <c r="E58" s="147"/>
      <c r="F58" s="148"/>
    </row>
    <row r="59" spans="1:6" ht="15" customHeight="1" x14ac:dyDescent="0.2">
      <c r="A59" s="50">
        <v>54</v>
      </c>
      <c r="B59" s="149"/>
      <c r="C59" s="51"/>
      <c r="D59" s="51"/>
      <c r="E59" s="52"/>
      <c r="F59" s="53"/>
    </row>
    <row r="60" spans="1:6" ht="15" customHeight="1" x14ac:dyDescent="0.2">
      <c r="A60" s="50">
        <v>55</v>
      </c>
      <c r="B60" s="149"/>
      <c r="C60" s="51"/>
      <c r="D60" s="51"/>
      <c r="E60" s="52"/>
      <c r="F60" s="53"/>
    </row>
    <row r="61" spans="1:6" ht="15" customHeight="1" thickBot="1" x14ac:dyDescent="0.25">
      <c r="A61" s="50">
        <v>56</v>
      </c>
      <c r="B61" s="150"/>
      <c r="C61" s="54"/>
      <c r="D61" s="54"/>
      <c r="E61" s="55"/>
      <c r="F61" s="56"/>
    </row>
    <row r="62" spans="1:6" ht="15" customHeight="1" x14ac:dyDescent="0.2">
      <c r="A62" s="50">
        <v>57</v>
      </c>
      <c r="B62" s="145"/>
      <c r="C62" s="146"/>
      <c r="D62" s="146"/>
      <c r="E62" s="147"/>
      <c r="F62" s="148"/>
    </row>
    <row r="63" spans="1:6" ht="15" customHeight="1" x14ac:dyDescent="0.2">
      <c r="A63" s="50">
        <v>58</v>
      </c>
      <c r="B63" s="149"/>
      <c r="C63" s="51"/>
      <c r="D63" s="51"/>
      <c r="E63" s="52"/>
      <c r="F63" s="53"/>
    </row>
    <row r="64" spans="1:6" ht="15" customHeight="1" x14ac:dyDescent="0.2">
      <c r="A64" s="50">
        <v>59</v>
      </c>
      <c r="B64" s="149"/>
      <c r="C64" s="51"/>
      <c r="D64" s="51"/>
      <c r="E64" s="52"/>
      <c r="F64" s="53"/>
    </row>
    <row r="65" spans="1:6" ht="15" customHeight="1" thickBot="1" x14ac:dyDescent="0.25">
      <c r="A65" s="50">
        <v>60</v>
      </c>
      <c r="B65" s="150"/>
      <c r="C65" s="54"/>
      <c r="D65" s="54"/>
      <c r="E65" s="55"/>
      <c r="F65" s="56"/>
    </row>
    <row r="66" spans="1:6" ht="15" customHeight="1" x14ac:dyDescent="0.2">
      <c r="A66" s="50">
        <v>61</v>
      </c>
      <c r="B66" s="145"/>
      <c r="C66" s="146"/>
      <c r="D66" s="146"/>
      <c r="E66" s="147"/>
      <c r="F66" s="148"/>
    </row>
    <row r="67" spans="1:6" ht="15" customHeight="1" x14ac:dyDescent="0.2">
      <c r="A67" s="50">
        <v>62</v>
      </c>
      <c r="B67" s="149"/>
      <c r="C67" s="51"/>
      <c r="D67" s="51"/>
      <c r="E67" s="52"/>
      <c r="F67" s="53"/>
    </row>
    <row r="68" spans="1:6" ht="15" customHeight="1" x14ac:dyDescent="0.2">
      <c r="A68" s="50">
        <v>63</v>
      </c>
      <c r="B68" s="149"/>
      <c r="C68" s="51"/>
      <c r="D68" s="51"/>
      <c r="E68" s="52"/>
      <c r="F68" s="53"/>
    </row>
    <row r="69" spans="1:6" ht="15" customHeight="1" thickBot="1" x14ac:dyDescent="0.25">
      <c r="A69" s="50">
        <v>64</v>
      </c>
      <c r="B69" s="150"/>
      <c r="C69" s="54"/>
      <c r="D69" s="54"/>
      <c r="E69" s="55"/>
      <c r="F69" s="56"/>
    </row>
    <row r="70" spans="1:6" ht="15" customHeight="1" x14ac:dyDescent="0.2">
      <c r="A70" s="50">
        <v>65</v>
      </c>
      <c r="B70" s="145"/>
      <c r="C70" s="146"/>
      <c r="D70" s="146"/>
      <c r="E70" s="147"/>
      <c r="F70" s="148"/>
    </row>
    <row r="71" spans="1:6" ht="15" customHeight="1" x14ac:dyDescent="0.2">
      <c r="A71" s="50">
        <v>66</v>
      </c>
      <c r="B71" s="149"/>
      <c r="C71" s="51"/>
      <c r="D71" s="51"/>
      <c r="E71" s="52"/>
      <c r="F71" s="53"/>
    </row>
    <row r="72" spans="1:6" ht="15" customHeight="1" x14ac:dyDescent="0.2">
      <c r="A72" s="50">
        <v>67</v>
      </c>
      <c r="B72" s="149"/>
      <c r="C72" s="51"/>
      <c r="D72" s="51"/>
      <c r="E72" s="52"/>
      <c r="F72" s="53"/>
    </row>
    <row r="73" spans="1:6" ht="15" customHeight="1" thickBot="1" x14ac:dyDescent="0.25">
      <c r="A73" s="50">
        <v>68</v>
      </c>
      <c r="B73" s="150"/>
      <c r="C73" s="54"/>
      <c r="D73" s="54"/>
      <c r="E73" s="55"/>
      <c r="F73" s="56"/>
    </row>
    <row r="74" spans="1:6" ht="15" customHeight="1" x14ac:dyDescent="0.2">
      <c r="A74" s="50">
        <v>69</v>
      </c>
      <c r="B74" s="145"/>
      <c r="C74" s="146"/>
      <c r="D74" s="146"/>
      <c r="E74" s="147"/>
      <c r="F74" s="148"/>
    </row>
    <row r="75" spans="1:6" ht="15" customHeight="1" x14ac:dyDescent="0.2">
      <c r="A75" s="50">
        <v>70</v>
      </c>
      <c r="B75" s="149"/>
      <c r="C75" s="51"/>
      <c r="D75" s="51"/>
      <c r="E75" s="52"/>
      <c r="F75" s="53"/>
    </row>
    <row r="76" spans="1:6" ht="15" customHeight="1" x14ac:dyDescent="0.2">
      <c r="A76" s="50">
        <v>71</v>
      </c>
      <c r="B76" s="149"/>
      <c r="C76" s="51"/>
      <c r="D76" s="51"/>
      <c r="E76" s="52"/>
      <c r="F76" s="53"/>
    </row>
    <row r="77" spans="1:6" ht="15" customHeight="1" thickBot="1" x14ac:dyDescent="0.25">
      <c r="A77" s="50">
        <v>72</v>
      </c>
      <c r="B77" s="150"/>
      <c r="C77" s="54"/>
      <c r="D77" s="54"/>
      <c r="E77" s="55"/>
      <c r="F77" s="56"/>
    </row>
    <row r="78" spans="1:6" ht="15" customHeight="1" x14ac:dyDescent="0.2">
      <c r="A78" s="50">
        <v>73</v>
      </c>
      <c r="B78" s="145"/>
      <c r="C78" s="146"/>
      <c r="D78" s="146"/>
      <c r="E78" s="147"/>
      <c r="F78" s="148"/>
    </row>
    <row r="79" spans="1:6" ht="15" customHeight="1" x14ac:dyDescent="0.2">
      <c r="A79" s="50">
        <v>74</v>
      </c>
      <c r="B79" s="149"/>
      <c r="C79" s="51"/>
      <c r="D79" s="51"/>
      <c r="E79" s="52"/>
      <c r="F79" s="53"/>
    </row>
    <row r="80" spans="1:6" ht="15" customHeight="1" x14ac:dyDescent="0.2">
      <c r="A80" s="50">
        <v>75</v>
      </c>
      <c r="B80" s="149"/>
      <c r="C80" s="51"/>
      <c r="D80" s="51"/>
      <c r="E80" s="52"/>
      <c r="F80" s="53"/>
    </row>
    <row r="81" spans="1:6" ht="15" customHeight="1" thickBot="1" x14ac:dyDescent="0.25">
      <c r="A81" s="50">
        <v>76</v>
      </c>
      <c r="B81" s="150"/>
      <c r="C81" s="54"/>
      <c r="D81" s="54"/>
      <c r="E81" s="55"/>
      <c r="F81" s="56"/>
    </row>
    <row r="82" spans="1:6" ht="15" customHeight="1" x14ac:dyDescent="0.2">
      <c r="A82" s="50">
        <v>77</v>
      </c>
      <c r="B82" s="145"/>
      <c r="C82" s="146"/>
      <c r="D82" s="146"/>
      <c r="E82" s="147"/>
      <c r="F82" s="148"/>
    </row>
    <row r="83" spans="1:6" ht="15" customHeight="1" x14ac:dyDescent="0.2">
      <c r="A83" s="50">
        <v>78</v>
      </c>
      <c r="B83" s="149"/>
      <c r="C83" s="51"/>
      <c r="D83" s="51"/>
      <c r="E83" s="52"/>
      <c r="F83" s="53"/>
    </row>
    <row r="84" spans="1:6" ht="15" customHeight="1" x14ac:dyDescent="0.2">
      <c r="A84" s="50">
        <v>79</v>
      </c>
      <c r="B84" s="149"/>
      <c r="C84" s="51"/>
      <c r="D84" s="51"/>
      <c r="E84" s="52"/>
      <c r="F84" s="53"/>
    </row>
    <row r="85" spans="1:6" ht="15" customHeight="1" thickBot="1" x14ac:dyDescent="0.25">
      <c r="A85" s="50">
        <v>80</v>
      </c>
      <c r="B85" s="150"/>
      <c r="C85" s="54"/>
      <c r="D85" s="54"/>
      <c r="E85" s="55"/>
      <c r="F85" s="56"/>
    </row>
    <row r="86" spans="1:6" ht="15" customHeight="1" x14ac:dyDescent="0.2">
      <c r="A86" s="50">
        <v>81</v>
      </c>
      <c r="B86" s="145"/>
      <c r="C86" s="146"/>
      <c r="D86" s="146"/>
      <c r="E86" s="147"/>
      <c r="F86" s="148"/>
    </row>
    <row r="87" spans="1:6" ht="15" customHeight="1" x14ac:dyDescent="0.2">
      <c r="A87" s="50">
        <v>82</v>
      </c>
      <c r="B87" s="149"/>
      <c r="C87" s="51"/>
      <c r="D87" s="51"/>
      <c r="E87" s="52"/>
      <c r="F87" s="53"/>
    </row>
    <row r="88" spans="1:6" ht="15" customHeight="1" x14ac:dyDescent="0.2">
      <c r="A88" s="50">
        <v>83</v>
      </c>
      <c r="B88" s="149"/>
      <c r="C88" s="51"/>
      <c r="D88" s="51"/>
      <c r="E88" s="52"/>
      <c r="F88" s="53"/>
    </row>
    <row r="89" spans="1:6" ht="15" customHeight="1" thickBot="1" x14ac:dyDescent="0.25">
      <c r="A89" s="50">
        <v>84</v>
      </c>
      <c r="B89" s="150"/>
      <c r="C89" s="54"/>
      <c r="D89" s="54"/>
      <c r="E89" s="55"/>
      <c r="F89" s="56"/>
    </row>
    <row r="90" spans="1:6" ht="15" customHeight="1" x14ac:dyDescent="0.2">
      <c r="A90" s="50">
        <v>85</v>
      </c>
      <c r="B90" s="145"/>
      <c r="C90" s="146"/>
      <c r="D90" s="146"/>
      <c r="E90" s="147"/>
      <c r="F90" s="148"/>
    </row>
    <row r="91" spans="1:6" ht="15" customHeight="1" x14ac:dyDescent="0.2">
      <c r="A91" s="50">
        <v>86</v>
      </c>
      <c r="B91" s="149"/>
      <c r="C91" s="51"/>
      <c r="D91" s="51"/>
      <c r="E91" s="52"/>
      <c r="F91" s="53"/>
    </row>
    <row r="92" spans="1:6" ht="15" customHeight="1" x14ac:dyDescent="0.2">
      <c r="A92" s="50">
        <v>87</v>
      </c>
      <c r="B92" s="149"/>
      <c r="C92" s="51"/>
      <c r="D92" s="51"/>
      <c r="E92" s="52"/>
      <c r="F92" s="53"/>
    </row>
    <row r="93" spans="1:6" ht="15" customHeight="1" thickBot="1" x14ac:dyDescent="0.25">
      <c r="A93" s="50">
        <v>88</v>
      </c>
      <c r="B93" s="150"/>
      <c r="C93" s="54"/>
      <c r="D93" s="54"/>
      <c r="E93" s="55"/>
      <c r="F93" s="56"/>
    </row>
    <row r="94" spans="1:6" ht="15" customHeight="1" x14ac:dyDescent="0.2">
      <c r="A94" s="50">
        <v>89</v>
      </c>
      <c r="B94" s="145"/>
      <c r="C94" s="146"/>
      <c r="D94" s="146"/>
      <c r="E94" s="147"/>
      <c r="F94" s="148"/>
    </row>
    <row r="95" spans="1:6" ht="15" customHeight="1" x14ac:dyDescent="0.2">
      <c r="A95" s="50">
        <v>90</v>
      </c>
      <c r="B95" s="149"/>
      <c r="C95" s="51"/>
      <c r="D95" s="51"/>
      <c r="E95" s="52"/>
      <c r="F95" s="53"/>
    </row>
    <row r="96" spans="1:6" ht="15" customHeight="1" x14ac:dyDescent="0.2">
      <c r="A96" s="50">
        <v>91</v>
      </c>
      <c r="B96" s="149"/>
      <c r="C96" s="51"/>
      <c r="D96" s="51"/>
      <c r="E96" s="52"/>
      <c r="F96" s="53"/>
    </row>
    <row r="97" spans="1:6" ht="15" customHeight="1" thickBot="1" x14ac:dyDescent="0.25">
      <c r="A97" s="50">
        <v>92</v>
      </c>
      <c r="B97" s="150"/>
      <c r="C97" s="54"/>
      <c r="D97" s="54"/>
      <c r="E97" s="55"/>
      <c r="F97" s="56"/>
    </row>
    <row r="98" spans="1:6" ht="15" customHeight="1" x14ac:dyDescent="0.2">
      <c r="A98" s="50">
        <v>93</v>
      </c>
      <c r="B98" s="145"/>
      <c r="C98" s="146"/>
      <c r="D98" s="146"/>
      <c r="E98" s="147"/>
      <c r="F98" s="148"/>
    </row>
    <row r="99" spans="1:6" ht="15" customHeight="1" x14ac:dyDescent="0.2">
      <c r="A99" s="50">
        <v>94</v>
      </c>
      <c r="B99" s="149"/>
      <c r="C99" s="51"/>
      <c r="D99" s="51"/>
      <c r="E99" s="52"/>
      <c r="F99" s="53"/>
    </row>
    <row r="100" spans="1:6" ht="15" customHeight="1" x14ac:dyDescent="0.2">
      <c r="A100" s="50">
        <v>95</v>
      </c>
      <c r="B100" s="149"/>
      <c r="C100" s="51"/>
      <c r="D100" s="51"/>
      <c r="E100" s="52"/>
      <c r="F100" s="53"/>
    </row>
    <row r="101" spans="1:6" ht="15" customHeight="1" thickBot="1" x14ac:dyDescent="0.25">
      <c r="A101" s="50">
        <v>96</v>
      </c>
      <c r="B101" s="150"/>
      <c r="C101" s="54"/>
      <c r="D101" s="54"/>
      <c r="E101" s="55"/>
      <c r="F101" s="56"/>
    </row>
    <row r="102" spans="1:6" ht="15" customHeight="1" x14ac:dyDescent="0.2">
      <c r="A102" s="50">
        <v>97</v>
      </c>
      <c r="B102" s="145"/>
      <c r="C102" s="146"/>
      <c r="D102" s="146"/>
      <c r="E102" s="147"/>
      <c r="F102" s="148"/>
    </row>
    <row r="103" spans="1:6" ht="15" customHeight="1" x14ac:dyDescent="0.2">
      <c r="A103" s="50">
        <v>98</v>
      </c>
      <c r="B103" s="149"/>
      <c r="C103" s="51"/>
      <c r="D103" s="51"/>
      <c r="E103" s="52"/>
      <c r="F103" s="53"/>
    </row>
    <row r="104" spans="1:6" ht="15" customHeight="1" x14ac:dyDescent="0.2">
      <c r="A104" s="50">
        <v>99</v>
      </c>
      <c r="B104" s="149"/>
      <c r="C104" s="51"/>
      <c r="D104" s="51"/>
      <c r="E104" s="52"/>
      <c r="F104" s="53"/>
    </row>
    <row r="105" spans="1:6" ht="15" customHeight="1" thickBot="1" x14ac:dyDescent="0.25">
      <c r="A105" s="50">
        <v>100</v>
      </c>
      <c r="B105" s="150"/>
      <c r="C105" s="54"/>
      <c r="D105" s="54"/>
      <c r="E105" s="55"/>
      <c r="F105" s="56"/>
    </row>
    <row r="106" spans="1:6" ht="15" customHeight="1" x14ac:dyDescent="0.2">
      <c r="A106" s="50">
        <v>101</v>
      </c>
      <c r="B106" s="145"/>
      <c r="C106" s="146"/>
      <c r="D106" s="146"/>
      <c r="E106" s="147"/>
      <c r="F106" s="148"/>
    </row>
    <row r="107" spans="1:6" ht="15" customHeight="1" x14ac:dyDescent="0.2">
      <c r="A107" s="50">
        <v>102</v>
      </c>
      <c r="B107" s="149"/>
      <c r="C107" s="51"/>
      <c r="D107" s="51"/>
      <c r="E107" s="52"/>
      <c r="F107" s="53"/>
    </row>
    <row r="108" spans="1:6" ht="15" customHeight="1" x14ac:dyDescent="0.2">
      <c r="A108" s="50">
        <v>103</v>
      </c>
      <c r="B108" s="149"/>
      <c r="C108" s="51"/>
      <c r="D108" s="51"/>
      <c r="E108" s="52"/>
      <c r="F108" s="53"/>
    </row>
    <row r="109" spans="1:6" ht="15" customHeight="1" thickBot="1" x14ac:dyDescent="0.25">
      <c r="A109" s="50">
        <v>104</v>
      </c>
      <c r="B109" s="150"/>
      <c r="C109" s="54"/>
      <c r="D109" s="54"/>
      <c r="E109" s="55"/>
      <c r="F109" s="56"/>
    </row>
    <row r="110" spans="1:6" ht="15" customHeight="1" x14ac:dyDescent="0.2">
      <c r="A110" s="50">
        <v>105</v>
      </c>
      <c r="B110" s="145"/>
      <c r="C110" s="146"/>
      <c r="D110" s="146"/>
      <c r="E110" s="147"/>
      <c r="F110" s="148"/>
    </row>
    <row r="111" spans="1:6" ht="15" customHeight="1" x14ac:dyDescent="0.2">
      <c r="A111" s="50">
        <v>106</v>
      </c>
      <c r="B111" s="149"/>
      <c r="C111" s="51"/>
      <c r="D111" s="51"/>
      <c r="E111" s="52"/>
      <c r="F111" s="53"/>
    </row>
    <row r="112" spans="1:6" ht="15" customHeight="1" x14ac:dyDescent="0.2">
      <c r="A112" s="50">
        <v>107</v>
      </c>
      <c r="B112" s="149"/>
      <c r="C112" s="51"/>
      <c r="D112" s="51"/>
      <c r="E112" s="52"/>
      <c r="F112" s="53"/>
    </row>
    <row r="113" spans="1:6" ht="15" customHeight="1" thickBot="1" x14ac:dyDescent="0.25">
      <c r="A113" s="50">
        <v>108</v>
      </c>
      <c r="B113" s="150"/>
      <c r="C113" s="54"/>
      <c r="D113" s="54"/>
      <c r="E113" s="55"/>
      <c r="F113" s="56"/>
    </row>
    <row r="114" spans="1:6" ht="15" customHeight="1" x14ac:dyDescent="0.2">
      <c r="A114" s="50">
        <v>109</v>
      </c>
      <c r="B114" s="145"/>
      <c r="C114" s="146"/>
      <c r="D114" s="146"/>
      <c r="E114" s="147"/>
      <c r="F114" s="148"/>
    </row>
    <row r="115" spans="1:6" ht="15" customHeight="1" x14ac:dyDescent="0.2">
      <c r="A115" s="50">
        <v>110</v>
      </c>
      <c r="B115" s="149"/>
      <c r="C115" s="51"/>
      <c r="D115" s="51"/>
      <c r="E115" s="52"/>
      <c r="F115" s="53"/>
    </row>
    <row r="116" spans="1:6" ht="15" customHeight="1" x14ac:dyDescent="0.2">
      <c r="A116" s="50">
        <v>111</v>
      </c>
      <c r="B116" s="149"/>
      <c r="C116" s="51"/>
      <c r="D116" s="51"/>
      <c r="E116" s="52"/>
      <c r="F116" s="53"/>
    </row>
    <row r="117" spans="1:6" ht="15" customHeight="1" thickBot="1" x14ac:dyDescent="0.25">
      <c r="A117" s="50">
        <v>112</v>
      </c>
      <c r="B117" s="150"/>
      <c r="C117" s="54"/>
      <c r="D117" s="54"/>
      <c r="E117" s="55"/>
      <c r="F117" s="56"/>
    </row>
    <row r="118" spans="1:6" ht="15" customHeight="1" x14ac:dyDescent="0.2">
      <c r="A118" s="50">
        <v>113</v>
      </c>
      <c r="B118" s="145"/>
      <c r="C118" s="146"/>
      <c r="D118" s="146"/>
      <c r="E118" s="147"/>
      <c r="F118" s="148"/>
    </row>
    <row r="119" spans="1:6" ht="15" customHeight="1" x14ac:dyDescent="0.2">
      <c r="A119" s="50">
        <v>114</v>
      </c>
      <c r="B119" s="149"/>
      <c r="C119" s="51"/>
      <c r="D119" s="51"/>
      <c r="E119" s="52"/>
      <c r="F119" s="53"/>
    </row>
    <row r="120" spans="1:6" ht="15" customHeight="1" x14ac:dyDescent="0.2">
      <c r="A120" s="50">
        <v>115</v>
      </c>
      <c r="B120" s="149"/>
      <c r="C120" s="51"/>
      <c r="D120" s="51"/>
      <c r="E120" s="52"/>
      <c r="F120" s="53"/>
    </row>
    <row r="121" spans="1:6" ht="15" customHeight="1" thickBot="1" x14ac:dyDescent="0.25">
      <c r="A121" s="50">
        <v>116</v>
      </c>
      <c r="B121" s="150"/>
      <c r="C121" s="54"/>
      <c r="D121" s="54"/>
      <c r="E121" s="55"/>
      <c r="F121" s="56"/>
    </row>
    <row r="122" spans="1:6" ht="15" customHeight="1" x14ac:dyDescent="0.2">
      <c r="A122" s="50">
        <v>117</v>
      </c>
      <c r="B122" s="145"/>
      <c r="C122" s="146"/>
      <c r="D122" s="146"/>
      <c r="E122" s="147"/>
      <c r="F122" s="148"/>
    </row>
    <row r="123" spans="1:6" ht="15" customHeight="1" x14ac:dyDescent="0.2">
      <c r="A123" s="50">
        <v>118</v>
      </c>
      <c r="B123" s="149"/>
      <c r="C123" s="51"/>
      <c r="D123" s="51"/>
      <c r="E123" s="52"/>
      <c r="F123" s="53"/>
    </row>
    <row r="124" spans="1:6" ht="15" customHeight="1" x14ac:dyDescent="0.2">
      <c r="A124" s="50">
        <v>119</v>
      </c>
      <c r="B124" s="149"/>
      <c r="C124" s="51"/>
      <c r="D124" s="51"/>
      <c r="E124" s="52"/>
      <c r="F124" s="53"/>
    </row>
    <row r="125" spans="1:6" ht="15" customHeight="1" thickBot="1" x14ac:dyDescent="0.25">
      <c r="A125" s="50">
        <v>120</v>
      </c>
      <c r="B125" s="150"/>
      <c r="C125" s="54"/>
      <c r="D125" s="54"/>
      <c r="E125" s="55"/>
      <c r="F125" s="56"/>
    </row>
    <row r="126" spans="1:6" ht="15" customHeight="1" x14ac:dyDescent="0.2">
      <c r="A126" s="50">
        <v>121</v>
      </c>
      <c r="B126" s="145"/>
      <c r="C126" s="146"/>
      <c r="D126" s="146"/>
      <c r="E126" s="147"/>
      <c r="F126" s="148"/>
    </row>
    <row r="127" spans="1:6" ht="15" customHeight="1" x14ac:dyDescent="0.2">
      <c r="A127" s="50">
        <v>122</v>
      </c>
      <c r="B127" s="149"/>
      <c r="C127" s="51"/>
      <c r="D127" s="51"/>
      <c r="E127" s="52"/>
      <c r="F127" s="53"/>
    </row>
    <row r="128" spans="1:6" ht="15" customHeight="1" x14ac:dyDescent="0.2">
      <c r="A128" s="50">
        <v>123</v>
      </c>
      <c r="B128" s="149"/>
      <c r="C128" s="51"/>
      <c r="D128" s="51"/>
      <c r="E128" s="52"/>
      <c r="F128" s="53"/>
    </row>
    <row r="129" spans="1:6" ht="15" customHeight="1" thickBot="1" x14ac:dyDescent="0.25">
      <c r="A129" s="50">
        <v>124</v>
      </c>
      <c r="B129" s="150"/>
      <c r="C129" s="54"/>
      <c r="D129" s="54"/>
      <c r="E129" s="55"/>
      <c r="F129" s="56"/>
    </row>
    <row r="130" spans="1:6" ht="15" customHeight="1" x14ac:dyDescent="0.2">
      <c r="A130" s="50">
        <v>125</v>
      </c>
      <c r="B130" s="145"/>
      <c r="C130" s="146"/>
      <c r="D130" s="146"/>
      <c r="E130" s="147"/>
      <c r="F130" s="148"/>
    </row>
    <row r="131" spans="1:6" ht="15" customHeight="1" x14ac:dyDescent="0.2">
      <c r="A131" s="50">
        <v>126</v>
      </c>
      <c r="B131" s="149"/>
      <c r="C131" s="51"/>
      <c r="D131" s="51"/>
      <c r="E131" s="52"/>
      <c r="F131" s="53"/>
    </row>
    <row r="132" spans="1:6" ht="15" customHeight="1" x14ac:dyDescent="0.2">
      <c r="A132" s="50">
        <v>127</v>
      </c>
      <c r="B132" s="149"/>
      <c r="C132" s="51"/>
      <c r="D132" s="51"/>
      <c r="E132" s="52"/>
      <c r="F132" s="53"/>
    </row>
    <row r="133" spans="1:6" ht="15" customHeight="1" thickBot="1" x14ac:dyDescent="0.25">
      <c r="A133" s="50">
        <v>128</v>
      </c>
      <c r="B133" s="150"/>
      <c r="C133" s="54"/>
      <c r="D133" s="54"/>
      <c r="E133" s="55"/>
      <c r="F133" s="56"/>
    </row>
    <row r="134" spans="1:6" ht="15" customHeight="1" x14ac:dyDescent="0.2">
      <c r="A134" s="50">
        <v>129</v>
      </c>
      <c r="B134" s="145"/>
      <c r="C134" s="146"/>
      <c r="D134" s="146"/>
      <c r="E134" s="147"/>
      <c r="F134" s="148"/>
    </row>
    <row r="135" spans="1:6" ht="15" customHeight="1" x14ac:dyDescent="0.2">
      <c r="A135" s="50">
        <v>130</v>
      </c>
      <c r="B135" s="149"/>
      <c r="C135" s="51"/>
      <c r="D135" s="51"/>
      <c r="E135" s="52"/>
      <c r="F135" s="53"/>
    </row>
    <row r="136" spans="1:6" ht="15" customHeight="1" x14ac:dyDescent="0.2">
      <c r="A136" s="50">
        <v>131</v>
      </c>
      <c r="B136" s="149"/>
      <c r="C136" s="51"/>
      <c r="D136" s="51"/>
      <c r="E136" s="52"/>
      <c r="F136" s="53"/>
    </row>
    <row r="137" spans="1:6" ht="15" customHeight="1" thickBot="1" x14ac:dyDescent="0.25">
      <c r="A137" s="50">
        <v>132</v>
      </c>
      <c r="B137" s="150"/>
      <c r="C137" s="54"/>
      <c r="D137" s="54"/>
      <c r="E137" s="55"/>
      <c r="F137" s="56"/>
    </row>
    <row r="138" spans="1:6" ht="15" customHeight="1" x14ac:dyDescent="0.2">
      <c r="A138" s="50">
        <v>133</v>
      </c>
      <c r="B138" s="145"/>
      <c r="C138" s="146"/>
      <c r="D138" s="146"/>
      <c r="E138" s="147"/>
      <c r="F138" s="148"/>
    </row>
    <row r="139" spans="1:6" ht="15" customHeight="1" x14ac:dyDescent="0.2">
      <c r="A139" s="50">
        <v>134</v>
      </c>
      <c r="B139" s="149"/>
      <c r="C139" s="51"/>
      <c r="D139" s="51"/>
      <c r="E139" s="52"/>
      <c r="F139" s="53"/>
    </row>
    <row r="140" spans="1:6" ht="15" customHeight="1" x14ac:dyDescent="0.2">
      <c r="A140" s="50">
        <v>135</v>
      </c>
      <c r="B140" s="149"/>
      <c r="C140" s="51"/>
      <c r="D140" s="51"/>
      <c r="E140" s="52"/>
      <c r="F140" s="53"/>
    </row>
    <row r="141" spans="1:6" ht="15" customHeight="1" thickBot="1" x14ac:dyDescent="0.25">
      <c r="A141" s="50">
        <v>136</v>
      </c>
      <c r="B141" s="150"/>
      <c r="C141" s="54"/>
      <c r="D141" s="54"/>
      <c r="E141" s="55"/>
      <c r="F141" s="56"/>
    </row>
    <row r="142" spans="1:6" ht="15" customHeight="1" x14ac:dyDescent="0.2">
      <c r="A142" s="50">
        <v>137</v>
      </c>
      <c r="B142" s="145"/>
      <c r="C142" s="146"/>
      <c r="D142" s="146"/>
      <c r="E142" s="147"/>
      <c r="F142" s="148"/>
    </row>
    <row r="143" spans="1:6" ht="15" customHeight="1" x14ac:dyDescent="0.2">
      <c r="A143" s="50">
        <v>138</v>
      </c>
      <c r="B143" s="149"/>
      <c r="C143" s="51"/>
      <c r="D143" s="51"/>
      <c r="E143" s="52"/>
      <c r="F143" s="53"/>
    </row>
    <row r="144" spans="1:6" ht="15" customHeight="1" x14ac:dyDescent="0.2">
      <c r="A144" s="50">
        <v>139</v>
      </c>
      <c r="B144" s="149"/>
      <c r="C144" s="51"/>
      <c r="D144" s="51"/>
      <c r="E144" s="52"/>
      <c r="F144" s="53"/>
    </row>
    <row r="145" spans="1:6" ht="15" customHeight="1" thickBot="1" x14ac:dyDescent="0.25">
      <c r="A145" s="50">
        <v>140</v>
      </c>
      <c r="B145" s="150"/>
      <c r="C145" s="54"/>
      <c r="D145" s="54"/>
      <c r="E145" s="55"/>
      <c r="F145" s="56"/>
    </row>
    <row r="146" spans="1:6" ht="15" customHeight="1" x14ac:dyDescent="0.2">
      <c r="A146" s="50">
        <v>141</v>
      </c>
      <c r="B146" s="145"/>
      <c r="C146" s="146"/>
      <c r="D146" s="146"/>
      <c r="E146" s="147"/>
      <c r="F146" s="148"/>
    </row>
    <row r="147" spans="1:6" ht="15" customHeight="1" x14ac:dyDescent="0.2">
      <c r="A147" s="50">
        <v>142</v>
      </c>
      <c r="B147" s="149"/>
      <c r="C147" s="51"/>
      <c r="D147" s="51"/>
      <c r="E147" s="52"/>
      <c r="F147" s="53"/>
    </row>
    <row r="148" spans="1:6" ht="15" customHeight="1" x14ac:dyDescent="0.2">
      <c r="A148" s="50">
        <v>143</v>
      </c>
      <c r="B148" s="149"/>
      <c r="C148" s="51"/>
      <c r="D148" s="51"/>
      <c r="E148" s="52"/>
      <c r="F148" s="53"/>
    </row>
    <row r="149" spans="1:6" ht="15" customHeight="1" thickBot="1" x14ac:dyDescent="0.25">
      <c r="A149" s="50">
        <v>144</v>
      </c>
      <c r="B149" s="150"/>
      <c r="C149" s="54"/>
      <c r="D149" s="54"/>
      <c r="E149" s="55"/>
      <c r="F149" s="56"/>
    </row>
    <row r="150" spans="1:6" ht="15" customHeight="1" x14ac:dyDescent="0.2">
      <c r="A150" s="50">
        <v>145</v>
      </c>
      <c r="B150" s="145"/>
      <c r="C150" s="146"/>
      <c r="D150" s="146"/>
      <c r="E150" s="147"/>
      <c r="F150" s="148"/>
    </row>
    <row r="151" spans="1:6" ht="15" customHeight="1" x14ac:dyDescent="0.2">
      <c r="A151" s="50">
        <v>146</v>
      </c>
      <c r="B151" s="149"/>
      <c r="C151" s="51"/>
      <c r="D151" s="51"/>
      <c r="E151" s="52"/>
      <c r="F151" s="53"/>
    </row>
    <row r="152" spans="1:6" ht="15" customHeight="1" x14ac:dyDescent="0.2">
      <c r="A152" s="50">
        <v>147</v>
      </c>
      <c r="B152" s="149"/>
      <c r="C152" s="51"/>
      <c r="D152" s="51"/>
      <c r="E152" s="52"/>
      <c r="F152" s="53"/>
    </row>
    <row r="153" spans="1:6" ht="15" customHeight="1" thickBot="1" x14ac:dyDescent="0.25">
      <c r="A153" s="50">
        <v>148</v>
      </c>
      <c r="B153" s="150"/>
      <c r="C153" s="54"/>
      <c r="D153" s="54"/>
      <c r="E153" s="55"/>
      <c r="F153" s="56"/>
    </row>
    <row r="154" spans="1:6" ht="15" customHeight="1" x14ac:dyDescent="0.2">
      <c r="A154" s="50">
        <v>149</v>
      </c>
      <c r="B154" s="145"/>
      <c r="C154" s="146"/>
      <c r="D154" s="146"/>
      <c r="E154" s="147"/>
      <c r="F154" s="148"/>
    </row>
    <row r="155" spans="1:6" ht="15" customHeight="1" x14ac:dyDescent="0.2">
      <c r="A155" s="50">
        <v>150</v>
      </c>
      <c r="B155" s="149"/>
      <c r="C155" s="51"/>
      <c r="D155" s="51"/>
      <c r="E155" s="52"/>
      <c r="F155" s="53"/>
    </row>
    <row r="156" spans="1:6" ht="15" customHeight="1" x14ac:dyDescent="0.2">
      <c r="A156" s="50">
        <v>151</v>
      </c>
      <c r="B156" s="149"/>
      <c r="C156" s="51"/>
      <c r="D156" s="51"/>
      <c r="E156" s="52"/>
      <c r="F156" s="53"/>
    </row>
    <row r="157" spans="1:6" ht="15" customHeight="1" thickBot="1" x14ac:dyDescent="0.25">
      <c r="A157" s="50">
        <v>152</v>
      </c>
      <c r="B157" s="150"/>
      <c r="C157" s="54"/>
      <c r="D157" s="54"/>
      <c r="E157" s="55"/>
      <c r="F157" s="56"/>
    </row>
    <row r="158" spans="1:6" ht="15" customHeight="1" x14ac:dyDescent="0.2">
      <c r="A158" s="50">
        <v>153</v>
      </c>
      <c r="B158" s="145"/>
      <c r="C158" s="146"/>
      <c r="D158" s="146"/>
      <c r="E158" s="147"/>
      <c r="F158" s="148"/>
    </row>
    <row r="159" spans="1:6" ht="15" customHeight="1" x14ac:dyDescent="0.2">
      <c r="A159" s="50">
        <v>154</v>
      </c>
      <c r="B159" s="149"/>
      <c r="C159" s="51"/>
      <c r="D159" s="51"/>
      <c r="E159" s="52"/>
      <c r="F159" s="53"/>
    </row>
    <row r="160" spans="1:6" ht="15" customHeight="1" x14ac:dyDescent="0.2">
      <c r="A160" s="50">
        <v>155</v>
      </c>
      <c r="B160" s="149"/>
      <c r="C160" s="51"/>
      <c r="D160" s="51"/>
      <c r="E160" s="52"/>
      <c r="F160" s="53"/>
    </row>
    <row r="161" spans="1:6" ht="15" customHeight="1" thickBot="1" x14ac:dyDescent="0.25">
      <c r="A161" s="50">
        <v>156</v>
      </c>
      <c r="B161" s="150"/>
      <c r="C161" s="54"/>
      <c r="D161" s="54"/>
      <c r="E161" s="55"/>
      <c r="F161" s="56"/>
    </row>
    <row r="162" spans="1:6" ht="15" customHeight="1" x14ac:dyDescent="0.2">
      <c r="A162" s="50">
        <v>157</v>
      </c>
      <c r="B162" s="145"/>
      <c r="C162" s="146"/>
      <c r="D162" s="146"/>
      <c r="E162" s="147"/>
      <c r="F162" s="148"/>
    </row>
    <row r="163" spans="1:6" ht="15" customHeight="1" x14ac:dyDescent="0.2">
      <c r="A163" s="50">
        <v>158</v>
      </c>
      <c r="B163" s="149"/>
      <c r="C163" s="51"/>
      <c r="D163" s="51"/>
      <c r="E163" s="52"/>
      <c r="F163" s="53"/>
    </row>
    <row r="164" spans="1:6" ht="15" customHeight="1" x14ac:dyDescent="0.2">
      <c r="A164" s="50">
        <v>159</v>
      </c>
      <c r="B164" s="149"/>
      <c r="C164" s="51"/>
      <c r="D164" s="51"/>
      <c r="E164" s="52"/>
      <c r="F164" s="53"/>
    </row>
    <row r="165" spans="1:6" ht="15" customHeight="1" thickBot="1" x14ac:dyDescent="0.25">
      <c r="A165" s="50">
        <v>160</v>
      </c>
      <c r="B165" s="150"/>
      <c r="C165" s="54"/>
      <c r="D165" s="54"/>
      <c r="E165" s="55"/>
      <c r="F165" s="56"/>
    </row>
    <row r="166" spans="1:6" ht="15" customHeight="1" x14ac:dyDescent="0.2">
      <c r="A166" s="50">
        <v>161</v>
      </c>
      <c r="B166" s="145"/>
      <c r="C166" s="146"/>
      <c r="D166" s="146"/>
      <c r="E166" s="147"/>
      <c r="F166" s="148"/>
    </row>
    <row r="167" spans="1:6" ht="15" customHeight="1" x14ac:dyDescent="0.2">
      <c r="A167" s="50">
        <v>162</v>
      </c>
      <c r="B167" s="149"/>
      <c r="C167" s="51"/>
      <c r="D167" s="51"/>
      <c r="E167" s="52"/>
      <c r="F167" s="53"/>
    </row>
    <row r="168" spans="1:6" ht="15" customHeight="1" x14ac:dyDescent="0.2">
      <c r="A168" s="50">
        <v>163</v>
      </c>
      <c r="B168" s="149"/>
      <c r="C168" s="51"/>
      <c r="D168" s="51"/>
      <c r="E168" s="52"/>
      <c r="F168" s="53"/>
    </row>
    <row r="169" spans="1:6" ht="15" customHeight="1" thickBot="1" x14ac:dyDescent="0.25">
      <c r="A169" s="50">
        <v>164</v>
      </c>
      <c r="B169" s="150"/>
      <c r="C169" s="54"/>
      <c r="D169" s="54"/>
      <c r="E169" s="55"/>
      <c r="F169" s="56"/>
    </row>
    <row r="170" spans="1:6" ht="15" customHeight="1" x14ac:dyDescent="0.2">
      <c r="A170" s="50">
        <v>165</v>
      </c>
      <c r="B170" s="145"/>
      <c r="C170" s="146"/>
      <c r="D170" s="146"/>
      <c r="E170" s="147"/>
      <c r="F170" s="148"/>
    </row>
    <row r="171" spans="1:6" ht="15" customHeight="1" x14ac:dyDescent="0.2">
      <c r="A171" s="50">
        <v>166</v>
      </c>
      <c r="B171" s="149"/>
      <c r="C171" s="51"/>
      <c r="D171" s="51"/>
      <c r="E171" s="52"/>
      <c r="F171" s="53"/>
    </row>
    <row r="172" spans="1:6" ht="15" customHeight="1" x14ac:dyDescent="0.2">
      <c r="A172" s="50">
        <v>167</v>
      </c>
      <c r="B172" s="149"/>
      <c r="C172" s="51"/>
      <c r="D172" s="51"/>
      <c r="E172" s="52"/>
      <c r="F172" s="53"/>
    </row>
    <row r="173" spans="1:6" ht="15" customHeight="1" thickBot="1" x14ac:dyDescent="0.25">
      <c r="A173" s="50">
        <v>168</v>
      </c>
      <c r="B173" s="150"/>
      <c r="C173" s="54"/>
      <c r="D173" s="54"/>
      <c r="E173" s="55"/>
      <c r="F173" s="56"/>
    </row>
    <row r="174" spans="1:6" ht="15" customHeight="1" x14ac:dyDescent="0.2">
      <c r="A174" s="50">
        <v>169</v>
      </c>
      <c r="B174" s="145"/>
      <c r="C174" s="146"/>
      <c r="D174" s="146"/>
      <c r="E174" s="147"/>
      <c r="F174" s="148"/>
    </row>
    <row r="175" spans="1:6" ht="15" customHeight="1" x14ac:dyDescent="0.2">
      <c r="A175" s="50">
        <v>170</v>
      </c>
      <c r="B175" s="149"/>
      <c r="C175" s="51"/>
      <c r="D175" s="51"/>
      <c r="E175" s="52"/>
      <c r="F175" s="53"/>
    </row>
    <row r="176" spans="1:6" ht="15" customHeight="1" x14ac:dyDescent="0.2">
      <c r="A176" s="50">
        <v>171</v>
      </c>
      <c r="B176" s="149"/>
      <c r="C176" s="51"/>
      <c r="D176" s="51"/>
      <c r="E176" s="52"/>
      <c r="F176" s="53"/>
    </row>
    <row r="177" spans="1:6" ht="15" customHeight="1" thickBot="1" x14ac:dyDescent="0.25">
      <c r="A177" s="50">
        <v>172</v>
      </c>
      <c r="B177" s="150"/>
      <c r="C177" s="54"/>
      <c r="D177" s="54"/>
      <c r="E177" s="55"/>
      <c r="F177" s="56"/>
    </row>
    <row r="178" spans="1:6" ht="15" customHeight="1" x14ac:dyDescent="0.2">
      <c r="A178" s="50">
        <v>173</v>
      </c>
      <c r="B178" s="145"/>
      <c r="C178" s="146"/>
      <c r="D178" s="146"/>
      <c r="E178" s="147"/>
      <c r="F178" s="148"/>
    </row>
    <row r="179" spans="1:6" ht="15" customHeight="1" x14ac:dyDescent="0.2">
      <c r="A179" s="50">
        <v>174</v>
      </c>
      <c r="B179" s="149"/>
      <c r="C179" s="51"/>
      <c r="D179" s="51"/>
      <c r="E179" s="52"/>
      <c r="F179" s="53"/>
    </row>
    <row r="180" spans="1:6" ht="15" customHeight="1" x14ac:dyDescent="0.2">
      <c r="A180" s="50">
        <v>175</v>
      </c>
      <c r="B180" s="149"/>
      <c r="C180" s="51"/>
      <c r="D180" s="51"/>
      <c r="E180" s="52"/>
      <c r="F180" s="53"/>
    </row>
    <row r="181" spans="1:6" ht="15" customHeight="1" thickBot="1" x14ac:dyDescent="0.25">
      <c r="A181" s="50">
        <v>176</v>
      </c>
      <c r="B181" s="150"/>
      <c r="C181" s="54"/>
      <c r="D181" s="54"/>
      <c r="E181" s="55"/>
      <c r="F181" s="56"/>
    </row>
    <row r="182" spans="1:6" ht="15" customHeight="1" x14ac:dyDescent="0.2">
      <c r="A182" s="50">
        <v>177</v>
      </c>
      <c r="B182" s="145"/>
      <c r="C182" s="146"/>
      <c r="D182" s="146"/>
      <c r="E182" s="147"/>
      <c r="F182" s="148"/>
    </row>
    <row r="183" spans="1:6" ht="15" customHeight="1" x14ac:dyDescent="0.2">
      <c r="A183" s="50">
        <v>178</v>
      </c>
      <c r="B183" s="149"/>
      <c r="C183" s="51"/>
      <c r="D183" s="51"/>
      <c r="E183" s="52"/>
      <c r="F183" s="53"/>
    </row>
    <row r="184" spans="1:6" ht="15" customHeight="1" x14ac:dyDescent="0.2">
      <c r="A184" s="50">
        <v>179</v>
      </c>
      <c r="B184" s="149"/>
      <c r="C184" s="51"/>
      <c r="D184" s="51"/>
      <c r="E184" s="52"/>
      <c r="F184" s="53"/>
    </row>
    <row r="185" spans="1:6" ht="15" customHeight="1" thickBot="1" x14ac:dyDescent="0.25">
      <c r="A185" s="50">
        <v>180</v>
      </c>
      <c r="B185" s="150"/>
      <c r="C185" s="54"/>
      <c r="D185" s="54"/>
      <c r="E185" s="55"/>
      <c r="F185" s="56"/>
    </row>
    <row r="186" spans="1:6" ht="15" customHeight="1" x14ac:dyDescent="0.2">
      <c r="A186" s="50">
        <v>181</v>
      </c>
      <c r="B186" s="145"/>
      <c r="C186" s="146"/>
      <c r="D186" s="146"/>
      <c r="E186" s="147"/>
      <c r="F186" s="148"/>
    </row>
    <row r="187" spans="1:6" ht="15" customHeight="1" x14ac:dyDescent="0.2">
      <c r="A187" s="50">
        <v>182</v>
      </c>
      <c r="B187" s="149"/>
      <c r="C187" s="51"/>
      <c r="D187" s="51"/>
      <c r="E187" s="52"/>
      <c r="F187" s="53"/>
    </row>
    <row r="188" spans="1:6" ht="15" customHeight="1" x14ac:dyDescent="0.2">
      <c r="A188" s="50">
        <v>183</v>
      </c>
      <c r="B188" s="149"/>
      <c r="C188" s="51"/>
      <c r="D188" s="51"/>
      <c r="E188" s="52"/>
      <c r="F188" s="53"/>
    </row>
    <row r="189" spans="1:6" ht="15" customHeight="1" thickBot="1" x14ac:dyDescent="0.25">
      <c r="A189" s="50">
        <v>184</v>
      </c>
      <c r="B189" s="150"/>
      <c r="C189" s="54"/>
      <c r="D189" s="54"/>
      <c r="E189" s="55"/>
      <c r="F189" s="56"/>
    </row>
    <row r="190" spans="1:6" ht="15" customHeight="1" x14ac:dyDescent="0.2">
      <c r="A190" s="50">
        <v>185</v>
      </c>
      <c r="B190" s="145"/>
      <c r="C190" s="146"/>
      <c r="D190" s="146"/>
      <c r="E190" s="147"/>
      <c r="F190" s="148"/>
    </row>
    <row r="191" spans="1:6" ht="15" customHeight="1" x14ac:dyDescent="0.2">
      <c r="A191" s="50">
        <v>186</v>
      </c>
      <c r="B191" s="149"/>
      <c r="C191" s="51"/>
      <c r="D191" s="51"/>
      <c r="E191" s="52"/>
      <c r="F191" s="53"/>
    </row>
    <row r="192" spans="1:6" ht="15" customHeight="1" x14ac:dyDescent="0.2">
      <c r="A192" s="50">
        <v>187</v>
      </c>
      <c r="B192" s="149"/>
      <c r="C192" s="51"/>
      <c r="D192" s="51"/>
      <c r="E192" s="52"/>
      <c r="F192" s="53"/>
    </row>
    <row r="193" spans="1:6" ht="15" customHeight="1" thickBot="1" x14ac:dyDescent="0.25">
      <c r="A193" s="50">
        <v>188</v>
      </c>
      <c r="B193" s="150"/>
      <c r="C193" s="54"/>
      <c r="D193" s="54"/>
      <c r="E193" s="55"/>
      <c r="F193" s="56"/>
    </row>
    <row r="194" spans="1:6" ht="15" customHeight="1" x14ac:dyDescent="0.2">
      <c r="A194" s="50">
        <v>189</v>
      </c>
      <c r="B194" s="145"/>
      <c r="C194" s="146"/>
      <c r="D194" s="146"/>
      <c r="E194" s="147"/>
      <c r="F194" s="148"/>
    </row>
    <row r="195" spans="1:6" ht="15" customHeight="1" x14ac:dyDescent="0.2">
      <c r="A195" s="50">
        <v>190</v>
      </c>
      <c r="B195" s="149"/>
      <c r="C195" s="51"/>
      <c r="D195" s="51"/>
      <c r="E195" s="52"/>
      <c r="F195" s="53"/>
    </row>
    <row r="196" spans="1:6" ht="15" customHeight="1" x14ac:dyDescent="0.2">
      <c r="A196" s="50">
        <v>191</v>
      </c>
      <c r="B196" s="149"/>
      <c r="C196" s="51"/>
      <c r="D196" s="51"/>
      <c r="E196" s="52"/>
      <c r="F196" s="53"/>
    </row>
    <row r="197" spans="1:6" ht="15" customHeight="1" thickBot="1" x14ac:dyDescent="0.25">
      <c r="A197" s="50">
        <v>192</v>
      </c>
      <c r="B197" s="150"/>
      <c r="C197" s="54"/>
      <c r="D197" s="54"/>
      <c r="E197" s="55"/>
      <c r="F197" s="56"/>
    </row>
    <row r="198" spans="1:6" ht="15" customHeight="1" x14ac:dyDescent="0.2">
      <c r="A198" s="50">
        <v>193</v>
      </c>
      <c r="B198" s="145"/>
      <c r="C198" s="146"/>
      <c r="D198" s="146"/>
      <c r="E198" s="147"/>
      <c r="F198" s="148"/>
    </row>
    <row r="199" spans="1:6" ht="15" customHeight="1" x14ac:dyDescent="0.2">
      <c r="A199" s="50">
        <v>194</v>
      </c>
      <c r="B199" s="149"/>
      <c r="C199" s="51"/>
      <c r="D199" s="51"/>
      <c r="E199" s="52"/>
      <c r="F199" s="53"/>
    </row>
    <row r="200" spans="1:6" ht="15" customHeight="1" x14ac:dyDescent="0.2">
      <c r="A200" s="50">
        <v>195</v>
      </c>
      <c r="B200" s="149"/>
      <c r="C200" s="51"/>
      <c r="D200" s="51"/>
      <c r="E200" s="52"/>
      <c r="F200" s="53"/>
    </row>
    <row r="201" spans="1:6" ht="15" customHeight="1" thickBot="1" x14ac:dyDescent="0.25">
      <c r="A201" s="50">
        <v>196</v>
      </c>
      <c r="B201" s="150"/>
      <c r="C201" s="54"/>
      <c r="D201" s="54"/>
      <c r="E201" s="55"/>
      <c r="F201" s="56"/>
    </row>
    <row r="202" spans="1:6" ht="15" customHeight="1" x14ac:dyDescent="0.2">
      <c r="A202" s="50">
        <v>197</v>
      </c>
      <c r="B202" s="145"/>
      <c r="C202" s="146"/>
      <c r="D202" s="146"/>
      <c r="E202" s="147"/>
      <c r="F202" s="148"/>
    </row>
    <row r="203" spans="1:6" ht="15" customHeight="1" x14ac:dyDescent="0.2">
      <c r="A203" s="50">
        <v>198</v>
      </c>
      <c r="B203" s="149"/>
      <c r="C203" s="51"/>
      <c r="D203" s="51"/>
      <c r="E203" s="52"/>
      <c r="F203" s="53"/>
    </row>
    <row r="204" spans="1:6" ht="15" customHeight="1" x14ac:dyDescent="0.2">
      <c r="A204" s="50">
        <v>199</v>
      </c>
      <c r="B204" s="149"/>
      <c r="C204" s="51"/>
      <c r="D204" s="51"/>
      <c r="E204" s="52"/>
      <c r="F204" s="53"/>
    </row>
    <row r="205" spans="1:6" ht="15" customHeight="1" thickBot="1" x14ac:dyDescent="0.25">
      <c r="A205" s="50">
        <v>200</v>
      </c>
      <c r="B205" s="150"/>
      <c r="C205" s="54"/>
      <c r="D205" s="54"/>
      <c r="E205" s="55"/>
      <c r="F205" s="56"/>
    </row>
    <row r="206" spans="1:6" ht="15" customHeight="1" x14ac:dyDescent="0.2">
      <c r="A206" s="50">
        <v>201</v>
      </c>
      <c r="B206" s="145"/>
      <c r="C206" s="146"/>
      <c r="D206" s="146"/>
      <c r="E206" s="147"/>
      <c r="F206" s="148"/>
    </row>
    <row r="207" spans="1:6" ht="15" customHeight="1" x14ac:dyDescent="0.2">
      <c r="A207" s="50">
        <v>202</v>
      </c>
      <c r="B207" s="149"/>
      <c r="C207" s="51"/>
      <c r="D207" s="51"/>
      <c r="E207" s="52"/>
      <c r="F207" s="53"/>
    </row>
    <row r="208" spans="1:6" ht="15" customHeight="1" x14ac:dyDescent="0.2">
      <c r="A208" s="50">
        <v>203</v>
      </c>
      <c r="B208" s="149"/>
      <c r="C208" s="51"/>
      <c r="D208" s="51"/>
      <c r="E208" s="52"/>
      <c r="F208" s="53"/>
    </row>
    <row r="209" spans="1:6" ht="15" customHeight="1" thickBot="1" x14ac:dyDescent="0.25">
      <c r="A209" s="50">
        <v>204</v>
      </c>
      <c r="B209" s="150"/>
      <c r="C209" s="54"/>
      <c r="D209" s="54"/>
      <c r="E209" s="55"/>
      <c r="F209" s="56"/>
    </row>
    <row r="210" spans="1:6" ht="15" customHeight="1" x14ac:dyDescent="0.2">
      <c r="A210" s="50">
        <v>205</v>
      </c>
      <c r="B210" s="145"/>
      <c r="C210" s="146"/>
      <c r="D210" s="146"/>
      <c r="E210" s="147"/>
      <c r="F210" s="148"/>
    </row>
    <row r="211" spans="1:6" ht="15" customHeight="1" x14ac:dyDescent="0.2">
      <c r="A211" s="50">
        <v>206</v>
      </c>
      <c r="B211" s="149"/>
      <c r="C211" s="51"/>
      <c r="D211" s="51"/>
      <c r="E211" s="52"/>
      <c r="F211" s="53"/>
    </row>
    <row r="212" spans="1:6" ht="15" customHeight="1" x14ac:dyDescent="0.2">
      <c r="A212" s="50">
        <v>207</v>
      </c>
      <c r="B212" s="149"/>
      <c r="C212" s="51"/>
      <c r="D212" s="51"/>
      <c r="E212" s="52"/>
      <c r="F212" s="53"/>
    </row>
    <row r="213" spans="1:6" ht="15" customHeight="1" thickBot="1" x14ac:dyDescent="0.25">
      <c r="A213" s="50">
        <v>208</v>
      </c>
      <c r="B213" s="150"/>
      <c r="C213" s="54"/>
      <c r="D213" s="54"/>
      <c r="E213" s="55"/>
      <c r="F213" s="56"/>
    </row>
    <row r="214" spans="1:6" ht="15" customHeight="1" x14ac:dyDescent="0.2">
      <c r="A214" s="50">
        <v>209</v>
      </c>
      <c r="B214" s="145"/>
      <c r="C214" s="146"/>
      <c r="D214" s="146"/>
      <c r="E214" s="147"/>
      <c r="F214" s="148"/>
    </row>
    <row r="215" spans="1:6" ht="15" customHeight="1" x14ac:dyDescent="0.2">
      <c r="A215" s="50">
        <v>210</v>
      </c>
      <c r="B215" s="149"/>
      <c r="C215" s="51"/>
      <c r="D215" s="51"/>
      <c r="E215" s="52"/>
      <c r="F215" s="53"/>
    </row>
    <row r="216" spans="1:6" ht="15" customHeight="1" x14ac:dyDescent="0.2">
      <c r="A216" s="50">
        <v>211</v>
      </c>
      <c r="B216" s="149"/>
      <c r="C216" s="51"/>
      <c r="D216" s="51"/>
      <c r="E216" s="52"/>
      <c r="F216" s="53"/>
    </row>
    <row r="217" spans="1:6" ht="15" customHeight="1" thickBot="1" x14ac:dyDescent="0.25">
      <c r="A217" s="50">
        <v>212</v>
      </c>
      <c r="B217" s="150"/>
      <c r="C217" s="54"/>
      <c r="D217" s="54"/>
      <c r="E217" s="55"/>
      <c r="F217" s="56"/>
    </row>
    <row r="218" spans="1:6" ht="15" customHeight="1" x14ac:dyDescent="0.2">
      <c r="A218" s="50">
        <v>213</v>
      </c>
      <c r="B218" s="145"/>
      <c r="C218" s="146"/>
      <c r="D218" s="146"/>
      <c r="E218" s="147"/>
      <c r="F218" s="148"/>
    </row>
    <row r="219" spans="1:6" ht="15" customHeight="1" x14ac:dyDescent="0.2">
      <c r="A219" s="50">
        <v>214</v>
      </c>
      <c r="B219" s="149"/>
      <c r="C219" s="51"/>
      <c r="D219" s="51"/>
      <c r="E219" s="52"/>
      <c r="F219" s="53"/>
    </row>
    <row r="220" spans="1:6" ht="15" customHeight="1" x14ac:dyDescent="0.2">
      <c r="A220" s="50">
        <v>215</v>
      </c>
      <c r="B220" s="149"/>
      <c r="C220" s="51"/>
      <c r="D220" s="51"/>
      <c r="E220" s="52"/>
      <c r="F220" s="53"/>
    </row>
    <row r="221" spans="1:6" ht="15" customHeight="1" thickBot="1" x14ac:dyDescent="0.25">
      <c r="A221" s="50">
        <v>216</v>
      </c>
      <c r="B221" s="150"/>
      <c r="C221" s="54"/>
      <c r="D221" s="54"/>
      <c r="E221" s="55"/>
      <c r="F221" s="56"/>
    </row>
    <row r="222" spans="1:6" ht="15" customHeight="1" x14ac:dyDescent="0.2">
      <c r="A222" s="50">
        <v>217</v>
      </c>
      <c r="B222" s="145"/>
      <c r="C222" s="146"/>
      <c r="D222" s="146"/>
      <c r="E222" s="147"/>
      <c r="F222" s="148"/>
    </row>
    <row r="223" spans="1:6" ht="15" customHeight="1" x14ac:dyDescent="0.2">
      <c r="A223" s="50">
        <v>218</v>
      </c>
      <c r="B223" s="149"/>
      <c r="C223" s="51"/>
      <c r="D223" s="51"/>
      <c r="E223" s="52"/>
      <c r="F223" s="53"/>
    </row>
    <row r="224" spans="1:6" ht="15" customHeight="1" x14ac:dyDescent="0.2">
      <c r="A224" s="50">
        <v>219</v>
      </c>
      <c r="B224" s="149"/>
      <c r="C224" s="51"/>
      <c r="D224" s="51"/>
      <c r="E224" s="52"/>
      <c r="F224" s="53"/>
    </row>
    <row r="225" spans="1:6" ht="15" customHeight="1" thickBot="1" x14ac:dyDescent="0.25">
      <c r="A225" s="50">
        <v>220</v>
      </c>
      <c r="B225" s="150"/>
      <c r="C225" s="54"/>
      <c r="D225" s="54"/>
      <c r="E225" s="55"/>
      <c r="F225" s="56"/>
    </row>
    <row r="226" spans="1:6" ht="15" customHeight="1" x14ac:dyDescent="0.2">
      <c r="A226" s="50">
        <v>221</v>
      </c>
      <c r="B226" s="145"/>
      <c r="C226" s="146"/>
      <c r="D226" s="146"/>
      <c r="E226" s="147"/>
      <c r="F226" s="148"/>
    </row>
    <row r="227" spans="1:6" ht="15" customHeight="1" x14ac:dyDescent="0.2">
      <c r="A227" s="50">
        <v>222</v>
      </c>
      <c r="B227" s="149"/>
      <c r="C227" s="51"/>
      <c r="D227" s="51"/>
      <c r="E227" s="52"/>
      <c r="F227" s="53"/>
    </row>
    <row r="228" spans="1:6" ht="15" customHeight="1" x14ac:dyDescent="0.2">
      <c r="A228" s="50">
        <v>223</v>
      </c>
      <c r="B228" s="149"/>
      <c r="C228" s="51"/>
      <c r="D228" s="51"/>
      <c r="E228" s="52"/>
      <c r="F228" s="53"/>
    </row>
    <row r="229" spans="1:6" ht="15" customHeight="1" thickBot="1" x14ac:dyDescent="0.25">
      <c r="A229" s="50">
        <v>224</v>
      </c>
      <c r="B229" s="150"/>
      <c r="C229" s="54"/>
      <c r="D229" s="54"/>
      <c r="E229" s="55"/>
      <c r="F229" s="56"/>
    </row>
    <row r="230" spans="1:6" ht="15" customHeight="1" x14ac:dyDescent="0.2">
      <c r="A230" s="50">
        <v>225</v>
      </c>
      <c r="B230" s="145"/>
      <c r="C230" s="146"/>
      <c r="D230" s="146"/>
      <c r="E230" s="147"/>
      <c r="F230" s="148"/>
    </row>
    <row r="231" spans="1:6" ht="15" customHeight="1" x14ac:dyDescent="0.2">
      <c r="A231" s="50">
        <v>226</v>
      </c>
      <c r="B231" s="149"/>
      <c r="C231" s="51"/>
      <c r="D231" s="51"/>
      <c r="E231" s="52"/>
      <c r="F231" s="53"/>
    </row>
    <row r="232" spans="1:6" ht="15" customHeight="1" x14ac:dyDescent="0.2">
      <c r="A232" s="50">
        <v>227</v>
      </c>
      <c r="B232" s="149"/>
      <c r="C232" s="51"/>
      <c r="D232" s="51"/>
      <c r="E232" s="52"/>
      <c r="F232" s="53"/>
    </row>
    <row r="233" spans="1:6" ht="15" customHeight="1" thickBot="1" x14ac:dyDescent="0.25">
      <c r="A233" s="50">
        <v>228</v>
      </c>
      <c r="B233" s="150"/>
      <c r="C233" s="54"/>
      <c r="D233" s="54"/>
      <c r="E233" s="55"/>
      <c r="F233" s="56"/>
    </row>
    <row r="234" spans="1:6" ht="15" customHeight="1" x14ac:dyDescent="0.2">
      <c r="A234" s="50">
        <v>229</v>
      </c>
      <c r="B234" s="145"/>
      <c r="C234" s="146"/>
      <c r="D234" s="146"/>
      <c r="E234" s="147"/>
      <c r="F234" s="148"/>
    </row>
    <row r="235" spans="1:6" ht="15" customHeight="1" x14ac:dyDescent="0.2">
      <c r="A235" s="50">
        <v>230</v>
      </c>
      <c r="B235" s="149"/>
      <c r="C235" s="51"/>
      <c r="D235" s="51"/>
      <c r="E235" s="52"/>
      <c r="F235" s="53"/>
    </row>
    <row r="236" spans="1:6" ht="15" customHeight="1" x14ac:dyDescent="0.2">
      <c r="A236" s="50">
        <v>231</v>
      </c>
      <c r="B236" s="149"/>
      <c r="C236" s="51"/>
      <c r="D236" s="51"/>
      <c r="E236" s="52"/>
      <c r="F236" s="53"/>
    </row>
    <row r="237" spans="1:6" ht="15" customHeight="1" thickBot="1" x14ac:dyDescent="0.25">
      <c r="A237" s="50">
        <v>232</v>
      </c>
      <c r="B237" s="150"/>
      <c r="C237" s="54"/>
      <c r="D237" s="54"/>
      <c r="E237" s="55"/>
      <c r="F237" s="56"/>
    </row>
    <row r="238" spans="1:6" ht="15" customHeight="1" x14ac:dyDescent="0.2">
      <c r="A238" s="50">
        <v>233</v>
      </c>
      <c r="B238" s="145"/>
      <c r="C238" s="146"/>
      <c r="D238" s="146"/>
      <c r="E238" s="147"/>
      <c r="F238" s="148"/>
    </row>
    <row r="239" spans="1:6" ht="15" customHeight="1" x14ac:dyDescent="0.2">
      <c r="A239" s="50">
        <v>234</v>
      </c>
      <c r="B239" s="149"/>
      <c r="C239" s="51"/>
      <c r="D239" s="51"/>
      <c r="E239" s="52"/>
      <c r="F239" s="53"/>
    </row>
    <row r="240" spans="1:6" ht="15" customHeight="1" x14ac:dyDescent="0.2">
      <c r="A240" s="50">
        <v>235</v>
      </c>
      <c r="B240" s="149"/>
      <c r="C240" s="51"/>
      <c r="D240" s="51"/>
      <c r="E240" s="52"/>
      <c r="F240" s="53"/>
    </row>
    <row r="241" spans="1:6" ht="15" customHeight="1" thickBot="1" x14ac:dyDescent="0.25">
      <c r="A241" s="50">
        <v>236</v>
      </c>
      <c r="B241" s="150"/>
      <c r="C241" s="54"/>
      <c r="D241" s="54"/>
      <c r="E241" s="55"/>
      <c r="F241" s="56"/>
    </row>
    <row r="242" spans="1:6" ht="15" customHeight="1" x14ac:dyDescent="0.2">
      <c r="A242" s="50">
        <v>237</v>
      </c>
      <c r="B242" s="145"/>
      <c r="C242" s="146"/>
      <c r="D242" s="146"/>
      <c r="E242" s="147"/>
      <c r="F242" s="148"/>
    </row>
    <row r="243" spans="1:6" ht="15" customHeight="1" x14ac:dyDescent="0.2">
      <c r="A243" s="50">
        <v>238</v>
      </c>
      <c r="B243" s="149"/>
      <c r="C243" s="51"/>
      <c r="D243" s="51"/>
      <c r="E243" s="52"/>
      <c r="F243" s="53"/>
    </row>
    <row r="244" spans="1:6" ht="15" customHeight="1" x14ac:dyDescent="0.2">
      <c r="A244" s="50">
        <v>239</v>
      </c>
      <c r="B244" s="149"/>
      <c r="C244" s="51"/>
      <c r="D244" s="51"/>
      <c r="E244" s="52"/>
      <c r="F244" s="53"/>
    </row>
    <row r="245" spans="1:6" ht="15" customHeight="1" thickBot="1" x14ac:dyDescent="0.25">
      <c r="A245" s="50">
        <v>240</v>
      </c>
      <c r="B245" s="150"/>
      <c r="C245" s="54"/>
      <c r="D245" s="54"/>
      <c r="E245" s="55"/>
      <c r="F245" s="56"/>
    </row>
    <row r="246" spans="1:6" ht="15" customHeight="1" x14ac:dyDescent="0.2">
      <c r="A246" s="50">
        <v>241</v>
      </c>
      <c r="B246" s="145"/>
      <c r="C246" s="146"/>
      <c r="D246" s="146"/>
      <c r="E246" s="147"/>
      <c r="F246" s="148"/>
    </row>
    <row r="247" spans="1:6" ht="15" customHeight="1" x14ac:dyDescent="0.2">
      <c r="A247" s="50">
        <v>242</v>
      </c>
      <c r="B247" s="149"/>
      <c r="C247" s="51"/>
      <c r="D247" s="51"/>
      <c r="E247" s="52"/>
      <c r="F247" s="53"/>
    </row>
    <row r="248" spans="1:6" ht="15" customHeight="1" x14ac:dyDescent="0.2">
      <c r="A248" s="50">
        <v>243</v>
      </c>
      <c r="B248" s="149"/>
      <c r="C248" s="51"/>
      <c r="D248" s="51"/>
      <c r="E248" s="52"/>
      <c r="F248" s="53"/>
    </row>
    <row r="249" spans="1:6" ht="15" customHeight="1" thickBot="1" x14ac:dyDescent="0.25">
      <c r="A249" s="50">
        <v>244</v>
      </c>
      <c r="B249" s="150"/>
      <c r="C249" s="54"/>
      <c r="D249" s="54"/>
      <c r="E249" s="55"/>
      <c r="F249" s="56"/>
    </row>
    <row r="250" spans="1:6" ht="15" customHeight="1" x14ac:dyDescent="0.2">
      <c r="A250" s="50">
        <v>245</v>
      </c>
      <c r="B250" s="145"/>
      <c r="C250" s="146"/>
      <c r="D250" s="146"/>
      <c r="E250" s="147"/>
      <c r="F250" s="148"/>
    </row>
    <row r="251" spans="1:6" ht="15" customHeight="1" x14ac:dyDescent="0.2">
      <c r="A251" s="50">
        <v>246</v>
      </c>
      <c r="B251" s="149"/>
      <c r="C251" s="51"/>
      <c r="D251" s="51"/>
      <c r="E251" s="52"/>
      <c r="F251" s="53"/>
    </row>
    <row r="252" spans="1:6" ht="15" customHeight="1" x14ac:dyDescent="0.2">
      <c r="A252" s="50">
        <v>247</v>
      </c>
      <c r="B252" s="149"/>
      <c r="C252" s="51"/>
      <c r="D252" s="51"/>
      <c r="E252" s="52"/>
      <c r="F252" s="53"/>
    </row>
    <row r="253" spans="1:6" ht="15" customHeight="1" thickBot="1" x14ac:dyDescent="0.25">
      <c r="A253" s="50">
        <v>248</v>
      </c>
      <c r="B253" s="150"/>
      <c r="C253" s="54"/>
      <c r="D253" s="54"/>
      <c r="E253" s="55"/>
      <c r="F253" s="56"/>
    </row>
  </sheetData>
  <mergeCells count="5">
    <mergeCell ref="A4:C4"/>
    <mergeCell ref="A1:F1"/>
    <mergeCell ref="A2:F2"/>
    <mergeCell ref="A3:F3"/>
    <mergeCell ref="E4:F4"/>
  </mergeCells>
  <phoneticPr fontId="2" type="noConversion"/>
  <conditionalFormatting sqref="C6:C9">
    <cfRule type="duplicateValues" dxfId="658" priority="127"/>
  </conditionalFormatting>
  <conditionalFormatting sqref="B10:B13">
    <cfRule type="duplicateValues" dxfId="657" priority="126" stopIfTrue="1"/>
  </conditionalFormatting>
  <conditionalFormatting sqref="C10:C13">
    <cfRule type="duplicateValues" dxfId="656" priority="125"/>
  </conditionalFormatting>
  <conditionalFormatting sqref="B14:B17">
    <cfRule type="duplicateValues" dxfId="655" priority="124" stopIfTrue="1"/>
  </conditionalFormatting>
  <conditionalFormatting sqref="C14:C17">
    <cfRule type="duplicateValues" dxfId="654" priority="123"/>
  </conditionalFormatting>
  <conditionalFormatting sqref="B18:B21">
    <cfRule type="duplicateValues" dxfId="653" priority="122" stopIfTrue="1"/>
  </conditionalFormatting>
  <conditionalFormatting sqref="C18:C21">
    <cfRule type="duplicateValues" dxfId="652" priority="121"/>
  </conditionalFormatting>
  <conditionalFormatting sqref="B22:B25">
    <cfRule type="duplicateValues" dxfId="651" priority="120" stopIfTrue="1"/>
  </conditionalFormatting>
  <conditionalFormatting sqref="C22:C25">
    <cfRule type="duplicateValues" dxfId="650" priority="119"/>
  </conditionalFormatting>
  <conditionalFormatting sqref="B26:B29">
    <cfRule type="duplicateValues" dxfId="649" priority="118" stopIfTrue="1"/>
  </conditionalFormatting>
  <conditionalFormatting sqref="C26:C29">
    <cfRule type="duplicateValues" dxfId="648" priority="117"/>
  </conditionalFormatting>
  <conditionalFormatting sqref="B30:B33">
    <cfRule type="duplicateValues" dxfId="647" priority="116" stopIfTrue="1"/>
  </conditionalFormatting>
  <conditionalFormatting sqref="C30:C33">
    <cfRule type="duplicateValues" dxfId="646" priority="115"/>
  </conditionalFormatting>
  <conditionalFormatting sqref="B34:B37">
    <cfRule type="duplicateValues" dxfId="645" priority="114" stopIfTrue="1"/>
  </conditionalFormatting>
  <conditionalFormatting sqref="C34:C37">
    <cfRule type="duplicateValues" dxfId="644" priority="113"/>
  </conditionalFormatting>
  <conditionalFormatting sqref="B38:B41">
    <cfRule type="duplicateValues" dxfId="643" priority="112" stopIfTrue="1"/>
  </conditionalFormatting>
  <conditionalFormatting sqref="C38:C41">
    <cfRule type="duplicateValues" dxfId="642" priority="111"/>
  </conditionalFormatting>
  <conditionalFormatting sqref="B42:B45">
    <cfRule type="duplicateValues" dxfId="641" priority="110" stopIfTrue="1"/>
  </conditionalFormatting>
  <conditionalFormatting sqref="C42:C45">
    <cfRule type="duplicateValues" dxfId="640" priority="109"/>
  </conditionalFormatting>
  <conditionalFormatting sqref="B46:B49">
    <cfRule type="duplicateValues" dxfId="639" priority="108" stopIfTrue="1"/>
  </conditionalFormatting>
  <conditionalFormatting sqref="C46:C49">
    <cfRule type="duplicateValues" dxfId="638" priority="107"/>
  </conditionalFormatting>
  <conditionalFormatting sqref="B50:B53">
    <cfRule type="duplicateValues" dxfId="637" priority="106" stopIfTrue="1"/>
  </conditionalFormatting>
  <conditionalFormatting sqref="C50:C53">
    <cfRule type="duplicateValues" dxfId="636" priority="105"/>
  </conditionalFormatting>
  <conditionalFormatting sqref="B54:B57">
    <cfRule type="duplicateValues" dxfId="635" priority="104" stopIfTrue="1"/>
  </conditionalFormatting>
  <conditionalFormatting sqref="C54:C57">
    <cfRule type="duplicateValues" dxfId="634" priority="103"/>
  </conditionalFormatting>
  <conditionalFormatting sqref="B58:B61">
    <cfRule type="duplicateValues" dxfId="633" priority="102" stopIfTrue="1"/>
  </conditionalFormatting>
  <conditionalFormatting sqref="C58:C61">
    <cfRule type="duplicateValues" dxfId="632" priority="101"/>
  </conditionalFormatting>
  <conditionalFormatting sqref="B62:B65">
    <cfRule type="duplicateValues" dxfId="631" priority="100" stopIfTrue="1"/>
  </conditionalFormatting>
  <conditionalFormatting sqref="C62:C65">
    <cfRule type="duplicateValues" dxfId="630" priority="99"/>
  </conditionalFormatting>
  <conditionalFormatting sqref="B66:B69">
    <cfRule type="duplicateValues" dxfId="629" priority="98" stopIfTrue="1"/>
  </conditionalFormatting>
  <conditionalFormatting sqref="C66:C69">
    <cfRule type="duplicateValues" dxfId="628" priority="97"/>
  </conditionalFormatting>
  <conditionalFormatting sqref="B70:B73">
    <cfRule type="duplicateValues" dxfId="627" priority="96" stopIfTrue="1"/>
  </conditionalFormatting>
  <conditionalFormatting sqref="C70:C73">
    <cfRule type="duplicateValues" dxfId="626" priority="95"/>
  </conditionalFormatting>
  <conditionalFormatting sqref="B74:B77">
    <cfRule type="duplicateValues" dxfId="625" priority="94" stopIfTrue="1"/>
  </conditionalFormatting>
  <conditionalFormatting sqref="C74:C77">
    <cfRule type="duplicateValues" dxfId="624" priority="93"/>
  </conditionalFormatting>
  <conditionalFormatting sqref="B78:B81">
    <cfRule type="duplicateValues" dxfId="623" priority="92" stopIfTrue="1"/>
  </conditionalFormatting>
  <conditionalFormatting sqref="C78:C81">
    <cfRule type="duplicateValues" dxfId="622" priority="91"/>
  </conditionalFormatting>
  <conditionalFormatting sqref="B82:B85">
    <cfRule type="duplicateValues" dxfId="621" priority="90" stopIfTrue="1"/>
  </conditionalFormatting>
  <conditionalFormatting sqref="C82:C85">
    <cfRule type="duplicateValues" dxfId="620" priority="89"/>
  </conditionalFormatting>
  <conditionalFormatting sqref="B86:B89">
    <cfRule type="duplicateValues" dxfId="619" priority="88" stopIfTrue="1"/>
  </conditionalFormatting>
  <conditionalFormatting sqref="C86:C89">
    <cfRule type="duplicateValues" dxfId="618" priority="87"/>
  </conditionalFormatting>
  <conditionalFormatting sqref="B90:B93">
    <cfRule type="duplicateValues" dxfId="617" priority="86" stopIfTrue="1"/>
  </conditionalFormatting>
  <conditionalFormatting sqref="C90:C93">
    <cfRule type="duplicateValues" dxfId="616" priority="85"/>
  </conditionalFormatting>
  <conditionalFormatting sqref="B94:B97">
    <cfRule type="duplicateValues" dxfId="615" priority="84" stopIfTrue="1"/>
  </conditionalFormatting>
  <conditionalFormatting sqref="C94:C97">
    <cfRule type="duplicateValues" dxfId="614" priority="83"/>
  </conditionalFormatting>
  <conditionalFormatting sqref="B98:B101">
    <cfRule type="duplicateValues" dxfId="613" priority="82" stopIfTrue="1"/>
  </conditionalFormatting>
  <conditionalFormatting sqref="C98:C101">
    <cfRule type="duplicateValues" dxfId="612" priority="81"/>
  </conditionalFormatting>
  <conditionalFormatting sqref="B102:B105">
    <cfRule type="duplicateValues" dxfId="611" priority="80" stopIfTrue="1"/>
  </conditionalFormatting>
  <conditionalFormatting sqref="C102:C105">
    <cfRule type="duplicateValues" dxfId="610" priority="79"/>
  </conditionalFormatting>
  <conditionalFormatting sqref="B106:B109">
    <cfRule type="duplicateValues" dxfId="609" priority="78" stopIfTrue="1"/>
  </conditionalFormatting>
  <conditionalFormatting sqref="C106:C109">
    <cfRule type="duplicateValues" dxfId="608" priority="77"/>
  </conditionalFormatting>
  <conditionalFormatting sqref="B110:B113">
    <cfRule type="duplicateValues" dxfId="607" priority="76" stopIfTrue="1"/>
  </conditionalFormatting>
  <conditionalFormatting sqref="C110:C113">
    <cfRule type="duplicateValues" dxfId="606" priority="75"/>
  </conditionalFormatting>
  <conditionalFormatting sqref="B114:B117">
    <cfRule type="duplicateValues" dxfId="605" priority="74" stopIfTrue="1"/>
  </conditionalFormatting>
  <conditionalFormatting sqref="C114:C117">
    <cfRule type="duplicateValues" dxfId="604" priority="73"/>
  </conditionalFormatting>
  <conditionalFormatting sqref="B118:B121">
    <cfRule type="duplicateValues" dxfId="603" priority="72" stopIfTrue="1"/>
  </conditionalFormatting>
  <conditionalFormatting sqref="C118:C121">
    <cfRule type="duplicateValues" dxfId="602" priority="71"/>
  </conditionalFormatting>
  <conditionalFormatting sqref="B122:B125">
    <cfRule type="duplicateValues" dxfId="601" priority="70" stopIfTrue="1"/>
  </conditionalFormatting>
  <conditionalFormatting sqref="C122:C125">
    <cfRule type="duplicateValues" dxfId="600" priority="69"/>
  </conditionalFormatting>
  <conditionalFormatting sqref="B126:B129">
    <cfRule type="duplicateValues" dxfId="599" priority="68" stopIfTrue="1"/>
  </conditionalFormatting>
  <conditionalFormatting sqref="C126:C129">
    <cfRule type="duplicateValues" dxfId="598" priority="67"/>
  </conditionalFormatting>
  <conditionalFormatting sqref="B130:B133">
    <cfRule type="duplicateValues" dxfId="597" priority="66" stopIfTrue="1"/>
  </conditionalFormatting>
  <conditionalFormatting sqref="C130:C133">
    <cfRule type="duplicateValues" dxfId="596" priority="65"/>
  </conditionalFormatting>
  <conditionalFormatting sqref="B134:B137">
    <cfRule type="duplicateValues" dxfId="595" priority="64" stopIfTrue="1"/>
  </conditionalFormatting>
  <conditionalFormatting sqref="C134:C137">
    <cfRule type="duplicateValues" dxfId="594" priority="63"/>
  </conditionalFormatting>
  <conditionalFormatting sqref="B138:B141">
    <cfRule type="duplicateValues" dxfId="593" priority="62" stopIfTrue="1"/>
  </conditionalFormatting>
  <conditionalFormatting sqref="C138:C141">
    <cfRule type="duplicateValues" dxfId="592" priority="61"/>
  </conditionalFormatting>
  <conditionalFormatting sqref="B142:B145">
    <cfRule type="duplicateValues" dxfId="591" priority="60" stopIfTrue="1"/>
  </conditionalFormatting>
  <conditionalFormatting sqref="C142:C145">
    <cfRule type="duplicateValues" dxfId="590" priority="59"/>
  </conditionalFormatting>
  <conditionalFormatting sqref="B146:B149">
    <cfRule type="duplicateValues" dxfId="589" priority="58" stopIfTrue="1"/>
  </conditionalFormatting>
  <conditionalFormatting sqref="C146:C149">
    <cfRule type="duplicateValues" dxfId="588" priority="57"/>
  </conditionalFormatting>
  <conditionalFormatting sqref="B150:B153">
    <cfRule type="duplicateValues" dxfId="587" priority="56" stopIfTrue="1"/>
  </conditionalFormatting>
  <conditionalFormatting sqref="C150:C153">
    <cfRule type="duplicateValues" dxfId="586" priority="55"/>
  </conditionalFormatting>
  <conditionalFormatting sqref="B154:B157">
    <cfRule type="duplicateValues" dxfId="585" priority="54" stopIfTrue="1"/>
  </conditionalFormatting>
  <conditionalFormatting sqref="C154:C157">
    <cfRule type="duplicateValues" dxfId="584" priority="53"/>
  </conditionalFormatting>
  <conditionalFormatting sqref="B158:B161">
    <cfRule type="duplicateValues" dxfId="583" priority="52" stopIfTrue="1"/>
  </conditionalFormatting>
  <conditionalFormatting sqref="C158:C161">
    <cfRule type="duplicateValues" dxfId="582" priority="51"/>
  </conditionalFormatting>
  <conditionalFormatting sqref="B162:B165">
    <cfRule type="duplicateValues" dxfId="581" priority="50" stopIfTrue="1"/>
  </conditionalFormatting>
  <conditionalFormatting sqref="C162:C165">
    <cfRule type="duplicateValues" dxfId="580" priority="49"/>
  </conditionalFormatting>
  <conditionalFormatting sqref="B166:B169">
    <cfRule type="duplicateValues" dxfId="579" priority="48" stopIfTrue="1"/>
  </conditionalFormatting>
  <conditionalFormatting sqref="C166:C169">
    <cfRule type="duplicateValues" dxfId="578" priority="47"/>
  </conditionalFormatting>
  <conditionalFormatting sqref="B170:B173">
    <cfRule type="duplicateValues" dxfId="577" priority="46" stopIfTrue="1"/>
  </conditionalFormatting>
  <conditionalFormatting sqref="C170:C173">
    <cfRule type="duplicateValues" dxfId="576" priority="45"/>
  </conditionalFormatting>
  <conditionalFormatting sqref="B174:B177">
    <cfRule type="duplicateValues" dxfId="575" priority="44" stopIfTrue="1"/>
  </conditionalFormatting>
  <conditionalFormatting sqref="C174:C177">
    <cfRule type="duplicateValues" dxfId="574" priority="43"/>
  </conditionalFormatting>
  <conditionalFormatting sqref="B178:B181">
    <cfRule type="duplicateValues" dxfId="573" priority="42" stopIfTrue="1"/>
  </conditionalFormatting>
  <conditionalFormatting sqref="C178:C181">
    <cfRule type="duplicateValues" dxfId="572" priority="41"/>
  </conditionalFormatting>
  <conditionalFormatting sqref="B182:B185">
    <cfRule type="duplicateValues" dxfId="571" priority="40" stopIfTrue="1"/>
  </conditionalFormatting>
  <conditionalFormatting sqref="C182:C185">
    <cfRule type="duplicateValues" dxfId="570" priority="39"/>
  </conditionalFormatting>
  <conditionalFormatting sqref="B186:B189">
    <cfRule type="duplicateValues" dxfId="569" priority="38" stopIfTrue="1"/>
  </conditionalFormatting>
  <conditionalFormatting sqref="C186:C189">
    <cfRule type="duplicateValues" dxfId="568" priority="37"/>
  </conditionalFormatting>
  <conditionalFormatting sqref="B190:B193">
    <cfRule type="duplicateValues" dxfId="567" priority="36" stopIfTrue="1"/>
  </conditionalFormatting>
  <conditionalFormatting sqref="C190:C193">
    <cfRule type="duplicateValues" dxfId="566" priority="35"/>
  </conditionalFormatting>
  <conditionalFormatting sqref="B194:B197">
    <cfRule type="duplicateValues" dxfId="565" priority="34" stopIfTrue="1"/>
  </conditionalFormatting>
  <conditionalFormatting sqref="C194:C197">
    <cfRule type="duplicateValues" dxfId="564" priority="33"/>
  </conditionalFormatting>
  <conditionalFormatting sqref="B198:B201">
    <cfRule type="duplicateValues" dxfId="563" priority="32" stopIfTrue="1"/>
  </conditionalFormatting>
  <conditionalFormatting sqref="C198:C201">
    <cfRule type="duplicateValues" dxfId="562" priority="31"/>
  </conditionalFormatting>
  <conditionalFormatting sqref="B202:B205">
    <cfRule type="duplicateValues" dxfId="561" priority="30" stopIfTrue="1"/>
  </conditionalFormatting>
  <conditionalFormatting sqref="C202:C205">
    <cfRule type="duplicateValues" dxfId="560" priority="29"/>
  </conditionalFormatting>
  <conditionalFormatting sqref="B206:B209">
    <cfRule type="duplicateValues" dxfId="559" priority="28" stopIfTrue="1"/>
  </conditionalFormatting>
  <conditionalFormatting sqref="C206:C209">
    <cfRule type="duplicateValues" dxfId="558" priority="27"/>
  </conditionalFormatting>
  <conditionalFormatting sqref="B210:B213">
    <cfRule type="duplicateValues" dxfId="557" priority="26" stopIfTrue="1"/>
  </conditionalFormatting>
  <conditionalFormatting sqref="C210:C213">
    <cfRule type="duplicateValues" dxfId="556" priority="25"/>
  </conditionalFormatting>
  <conditionalFormatting sqref="B214:B217">
    <cfRule type="duplicateValues" dxfId="555" priority="24" stopIfTrue="1"/>
  </conditionalFormatting>
  <conditionalFormatting sqref="C214:C217">
    <cfRule type="duplicateValues" dxfId="554" priority="23"/>
  </conditionalFormatting>
  <conditionalFormatting sqref="B218:B221">
    <cfRule type="duplicateValues" dxfId="553" priority="22" stopIfTrue="1"/>
  </conditionalFormatting>
  <conditionalFormatting sqref="C218:C221">
    <cfRule type="duplicateValues" dxfId="552" priority="21"/>
  </conditionalFormatting>
  <conditionalFormatting sqref="B222:B225">
    <cfRule type="duplicateValues" dxfId="551" priority="20" stopIfTrue="1"/>
  </conditionalFormatting>
  <conditionalFormatting sqref="C222:C225">
    <cfRule type="duplicateValues" dxfId="550" priority="19"/>
  </conditionalFormatting>
  <conditionalFormatting sqref="B226:B229">
    <cfRule type="duplicateValues" dxfId="549" priority="18" stopIfTrue="1"/>
  </conditionalFormatting>
  <conditionalFormatting sqref="C226:C229">
    <cfRule type="duplicateValues" dxfId="548" priority="17"/>
  </conditionalFormatting>
  <conditionalFormatting sqref="B230:B233">
    <cfRule type="duplicateValues" dxfId="547" priority="16" stopIfTrue="1"/>
  </conditionalFormatting>
  <conditionalFormatting sqref="C230:C233">
    <cfRule type="duplicateValues" dxfId="546" priority="15"/>
  </conditionalFormatting>
  <conditionalFormatting sqref="B234:B237">
    <cfRule type="duplicateValues" dxfId="545" priority="14" stopIfTrue="1"/>
  </conditionalFormatting>
  <conditionalFormatting sqref="C234:C237">
    <cfRule type="duplicateValues" dxfId="544" priority="13"/>
  </conditionalFormatting>
  <conditionalFormatting sqref="B238:B241">
    <cfRule type="duplicateValues" dxfId="543" priority="12" stopIfTrue="1"/>
  </conditionalFormatting>
  <conditionalFormatting sqref="C238:C241">
    <cfRule type="duplicateValues" dxfId="542" priority="11"/>
  </conditionalFormatting>
  <conditionalFormatting sqref="B242:B245">
    <cfRule type="duplicateValues" dxfId="541" priority="10" stopIfTrue="1"/>
  </conditionalFormatting>
  <conditionalFormatting sqref="C242:C245">
    <cfRule type="duplicateValues" dxfId="540" priority="9"/>
  </conditionalFormatting>
  <conditionalFormatting sqref="B246:B249">
    <cfRule type="duplicateValues" dxfId="539" priority="8" stopIfTrue="1"/>
  </conditionalFormatting>
  <conditionalFormatting sqref="C246:C249">
    <cfRule type="duplicateValues" dxfId="538" priority="7"/>
  </conditionalFormatting>
  <conditionalFormatting sqref="B250:B253">
    <cfRule type="duplicateValues" dxfId="537" priority="6" stopIfTrue="1"/>
  </conditionalFormatting>
  <conditionalFormatting sqref="C250:C253">
    <cfRule type="duplicateValues" dxfId="536" priority="5"/>
  </conditionalFormatting>
  <conditionalFormatting sqref="B6:B9">
    <cfRule type="duplicateValues" dxfId="535" priority="128" stopIfTrue="1"/>
  </conditionalFormatting>
  <conditionalFormatting sqref="C6:C253">
    <cfRule type="duplicateValues" dxfId="534" priority="4"/>
  </conditionalFormatting>
  <conditionalFormatting sqref="F6:F253">
    <cfRule type="cellIs" dxfId="533" priority="1" stopIfTrue="1" operator="between">
      <formula>35431</formula>
      <formula>36160</formula>
    </cfRule>
  </conditionalFormatting>
  <printOptions horizontalCentered="1"/>
  <pageMargins left="0.70866141732283472" right="0.23622047244094491" top="0.70866141732283472" bottom="0.31496062992125984" header="0.39370078740157483" footer="0.15748031496062992"/>
  <pageSetup paperSize="9" scale="96" fitToHeight="0" orientation="portrait" horizontalDpi="300" verticalDpi="300"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0000"/>
  </sheetPr>
  <dimension ref="A1:P254"/>
  <sheetViews>
    <sheetView view="pageBreakPreview" topLeftCell="A7" zoomScaleNormal="100" zoomScaleSheetLayoutView="100" workbookViewId="0">
      <selection activeCell="J13" sqref="J13"/>
    </sheetView>
  </sheetViews>
  <sheetFormatPr defaultRowHeight="12.75" x14ac:dyDescent="0.2"/>
  <cols>
    <col min="1" max="1" width="5.140625" style="31" customWidth="1"/>
    <col min="2" max="2" width="6.42578125" style="31" bestFit="1" customWidth="1"/>
    <col min="3" max="3" width="24.42578125" style="39" customWidth="1"/>
    <col min="4" max="4" width="31.7109375" style="39" customWidth="1"/>
    <col min="5" max="5" width="7.140625" style="30" customWidth="1"/>
    <col min="6" max="6" width="10.140625" style="31" bestFit="1" customWidth="1"/>
    <col min="7" max="7" width="9.140625" style="86" customWidth="1"/>
    <col min="8" max="8" width="6.7109375" style="30" customWidth="1"/>
    <col min="9" max="16384" width="9.140625" style="30"/>
  </cols>
  <sheetData>
    <row r="1" spans="1:16" ht="33.75" customHeight="1" x14ac:dyDescent="0.2">
      <c r="A1" s="178" t="str">
        <f>KAPAK!A2</f>
        <v>Rize Atletizm İl Temsilciliği</v>
      </c>
      <c r="B1" s="178"/>
      <c r="C1" s="178"/>
      <c r="D1" s="178"/>
      <c r="E1" s="178"/>
      <c r="F1" s="178"/>
      <c r="G1" s="178"/>
      <c r="H1" s="178"/>
      <c r="J1" s="31"/>
    </row>
    <row r="2" spans="1:16" ht="15.75" x14ac:dyDescent="0.2">
      <c r="A2" s="179" t="str">
        <f>KAPAK!B24</f>
        <v>Küçükler ve Yıldızlar Bölgesel Kros Ligi 1.Kademe</v>
      </c>
      <c r="B2" s="179"/>
      <c r="C2" s="179"/>
      <c r="D2" s="179"/>
      <c r="E2" s="179"/>
      <c r="F2" s="179"/>
      <c r="G2" s="179"/>
      <c r="H2" s="179"/>
    </row>
    <row r="3" spans="1:16" ht="14.25" x14ac:dyDescent="0.2">
      <c r="A3" s="180" t="str">
        <f>KAPAK!B27</f>
        <v>Rize</v>
      </c>
      <c r="B3" s="180"/>
      <c r="C3" s="180"/>
      <c r="D3" s="180"/>
      <c r="E3" s="180"/>
      <c r="F3" s="180"/>
      <c r="G3" s="180"/>
      <c r="H3" s="180"/>
      <c r="I3" s="32"/>
    </row>
    <row r="4" spans="1:16" ht="15.75" customHeight="1" x14ac:dyDescent="0.2">
      <c r="A4" s="177" t="str">
        <f>KAPAK!B26</f>
        <v>Yıldız Erkekler</v>
      </c>
      <c r="B4" s="177"/>
      <c r="C4" s="177"/>
      <c r="D4" s="40" t="str">
        <f>KAPAK!B25</f>
        <v>3 km.</v>
      </c>
      <c r="E4" s="41"/>
      <c r="F4" s="181">
        <f>KAPAK!B28</f>
        <v>41924.458333333336</v>
      </c>
      <c r="G4" s="181"/>
      <c r="H4" s="181"/>
    </row>
    <row r="5" spans="1:16" s="33" customFormat="1" ht="25.5" x14ac:dyDescent="0.2">
      <c r="A5" s="120" t="s">
        <v>0</v>
      </c>
      <c r="B5" s="123" t="s">
        <v>1</v>
      </c>
      <c r="C5" s="123" t="s">
        <v>3</v>
      </c>
      <c r="D5" s="123" t="s">
        <v>17</v>
      </c>
      <c r="E5" s="123" t="s">
        <v>8</v>
      </c>
      <c r="F5" s="124" t="s">
        <v>2</v>
      </c>
      <c r="G5" s="125" t="s">
        <v>4</v>
      </c>
      <c r="H5" s="123" t="s">
        <v>15</v>
      </c>
      <c r="L5" s="34"/>
      <c r="M5" s="34"/>
      <c r="N5" s="34"/>
      <c r="O5" s="34"/>
      <c r="P5" s="34"/>
    </row>
    <row r="6" spans="1:16" ht="17.25" customHeight="1" x14ac:dyDescent="0.2">
      <c r="A6" s="35">
        <f>IF(B6&lt;&gt;"",1,"")</f>
        <v>1</v>
      </c>
      <c r="B6" s="109">
        <v>623</v>
      </c>
      <c r="C6" s="36" t="str">
        <f>IF(ISERROR(VLOOKUP(B6,'START LİSTE'!$B$6:$F$1253,2,0)),"",VLOOKUP(B6,'START LİSTE'!$B$6:$F$1253,2,0))</f>
        <v>KUBİLAY YILDIZ</v>
      </c>
      <c r="D6" s="36" t="str">
        <f>IF(ISERROR(VLOOKUP(B6,'START LİSTE'!$B$6:$F$1253,3,0)),"",VLOOKUP(B6,'START LİSTE'!$B$6:$F$1253,3,0))</f>
        <v>TOKAT BELEDİYE PLEVNE</v>
      </c>
      <c r="E6" s="37" t="str">
        <f>IF(ISERROR(VLOOKUP(B6,'START LİSTE'!$B$6:$F$1253,4,0)),"",VLOOKUP(B6,'START LİSTE'!$B$6:$F$1253,4,0))</f>
        <v>T</v>
      </c>
      <c r="F6" s="38">
        <f>IF(ISERROR(VLOOKUP($B6,'START LİSTE'!$B$6:$F$1253,5,0)),"",VLOOKUP($B6,'START LİSTE'!$B$6:$F$1253,5,0))</f>
        <v>35796</v>
      </c>
      <c r="G6" s="110">
        <v>920</v>
      </c>
      <c r="H6" s="143">
        <f>IF(OR(G6="DQ",G6="DNF",G6="DNS"),"-",IF(B6&lt;&gt;"",IF(E6="F",0,1),""))</f>
        <v>1</v>
      </c>
      <c r="J6" s="31"/>
    </row>
    <row r="7" spans="1:16" ht="17.25" customHeight="1" x14ac:dyDescent="0.2">
      <c r="A7" s="35">
        <f>IF(B7&lt;&gt;"",A6+1,"")</f>
        <v>2</v>
      </c>
      <c r="B7" s="109">
        <v>632</v>
      </c>
      <c r="C7" s="36" t="str">
        <f>IF(ISERROR(VLOOKUP(B7,'START LİSTE'!$B$6:$F$1253,2,0)),"",VLOOKUP(B7,'START LİSTE'!$B$6:$F$1253,2,0))</f>
        <v>OSMAN CANSEVER</v>
      </c>
      <c r="D7" s="36" t="str">
        <f>IF(ISERROR(VLOOKUP(B7,'START LİSTE'!$B$6:$F$1253,3,0)),"",VLOOKUP(B7,'START LİSTE'!$B$6:$F$1253,3,0))</f>
        <v>GÜMÜŞHANE GENÇLİK SPOR KULÜBÜ</v>
      </c>
      <c r="E7" s="37" t="str">
        <f>IF(ISERROR(VLOOKUP(B7,'START LİSTE'!$B$6:$F$1253,4,0)),"",VLOOKUP(B7,'START LİSTE'!$B$6:$F$1253,4,0))</f>
        <v>T</v>
      </c>
      <c r="F7" s="38">
        <f>IF(ISERROR(VLOOKUP($B7,'START LİSTE'!$B$6:$F$1253,5,0)),"",VLOOKUP($B7,'START LİSTE'!$B$6:$F$1253,5,0))</f>
        <v>36072</v>
      </c>
      <c r="G7" s="110">
        <v>930</v>
      </c>
      <c r="H7" s="143">
        <f>IF(OR(G7="DQ",G7="DNF",G7="DNS"),"-",IF(B7&lt;&gt;"",IF(E7="F",H6,H6+1),""))</f>
        <v>2</v>
      </c>
      <c r="J7" s="31"/>
    </row>
    <row r="8" spans="1:16" ht="17.25" customHeight="1" x14ac:dyDescent="0.2">
      <c r="A8" s="35">
        <f t="shared" ref="A8:A71" si="0">IF(B8&lt;&gt;"",A7+1,"")</f>
        <v>3</v>
      </c>
      <c r="B8" s="109">
        <v>631</v>
      </c>
      <c r="C8" s="36" t="str">
        <f>IF(ISERROR(VLOOKUP(B8,'START LİSTE'!$B$6:$F$1253,2,0)),"",VLOOKUP(B8,'START LİSTE'!$B$6:$F$1253,2,0))</f>
        <v>ONUR BİLGİN</v>
      </c>
      <c r="D8" s="36" t="str">
        <f>IF(ISERROR(VLOOKUP(B8,'START LİSTE'!$B$6:$F$1253,3,0)),"",VLOOKUP(B8,'START LİSTE'!$B$6:$F$1253,3,0))</f>
        <v>GÜMÜŞHANE GENÇLİK SPOR KULÜBÜ</v>
      </c>
      <c r="E8" s="37" t="str">
        <f>IF(ISERROR(VLOOKUP(B8,'START LİSTE'!$B$6:$F$1253,4,0)),"",VLOOKUP(B8,'START LİSTE'!$B$6:$F$1253,4,0))</f>
        <v>T</v>
      </c>
      <c r="F8" s="38">
        <f>IF(ISERROR(VLOOKUP($B8,'START LİSTE'!$B$6:$F$1253,5,0)),"",VLOOKUP($B8,'START LİSTE'!$B$6:$F$1253,5,0))</f>
        <v>35575</v>
      </c>
      <c r="G8" s="110">
        <v>933</v>
      </c>
      <c r="H8" s="143">
        <f t="shared" ref="H8:H71" si="1">IF(OR(G8="DQ",G8="DNF",G8="DNS"),"-",IF(B8&lt;&gt;"",IF(E8="F",H7,H7+1),""))</f>
        <v>3</v>
      </c>
      <c r="J8" s="31"/>
    </row>
    <row r="9" spans="1:16" ht="17.25" customHeight="1" x14ac:dyDescent="0.2">
      <c r="A9" s="35">
        <f t="shared" si="0"/>
        <v>4</v>
      </c>
      <c r="B9" s="109">
        <v>633</v>
      </c>
      <c r="C9" s="36" t="str">
        <f>IF(ISERROR(VLOOKUP(B9,'START LİSTE'!$B$6:$F$1253,2,0)),"",VLOOKUP(B9,'START LİSTE'!$B$6:$F$1253,2,0))</f>
        <v>EMRAH KÜÇÜK</v>
      </c>
      <c r="D9" s="36" t="str">
        <f>IF(ISERROR(VLOOKUP(B9,'START LİSTE'!$B$6:$F$1253,3,0)),"",VLOOKUP(B9,'START LİSTE'!$B$6:$F$1253,3,0))</f>
        <v>GÜMÜŞHANE GENÇLİK SPOR KULÜBÜ</v>
      </c>
      <c r="E9" s="37" t="str">
        <f>IF(ISERROR(VLOOKUP(B9,'START LİSTE'!$B$6:$F$1253,4,0)),"",VLOOKUP(B9,'START LİSTE'!$B$6:$F$1253,4,0))</f>
        <v>T</v>
      </c>
      <c r="F9" s="38">
        <f>IF(ISERROR(VLOOKUP($B9,'START LİSTE'!$B$6:$F$1253,5,0)),"",VLOOKUP($B9,'START LİSTE'!$B$6:$F$1253,5,0))</f>
        <v>36102</v>
      </c>
      <c r="G9" s="110">
        <v>936</v>
      </c>
      <c r="H9" s="143">
        <f t="shared" si="1"/>
        <v>4</v>
      </c>
    </row>
    <row r="10" spans="1:16" ht="17.25" customHeight="1" x14ac:dyDescent="0.2">
      <c r="A10" s="35">
        <f t="shared" si="0"/>
        <v>5</v>
      </c>
      <c r="B10" s="109">
        <v>624</v>
      </c>
      <c r="C10" s="36" t="str">
        <f>IF(ISERROR(VLOOKUP(B10,'START LİSTE'!$B$6:$F$1253,2,0)),"",VLOOKUP(B10,'START LİSTE'!$B$6:$F$1253,2,0))</f>
        <v>ENES AYIK</v>
      </c>
      <c r="D10" s="36" t="str">
        <f>IF(ISERROR(VLOOKUP(B10,'START LİSTE'!$B$6:$F$1253,3,0)),"",VLOOKUP(B10,'START LİSTE'!$B$6:$F$1253,3,0))</f>
        <v>TOKAT BELEDİYE PLEVNE</v>
      </c>
      <c r="E10" s="37" t="str">
        <f>IF(ISERROR(VLOOKUP(B10,'START LİSTE'!$B$6:$F$1253,4,0)),"",VLOOKUP(B10,'START LİSTE'!$B$6:$F$1253,4,0))</f>
        <v>T</v>
      </c>
      <c r="F10" s="38">
        <f>IF(ISERROR(VLOOKUP($B10,'START LİSTE'!$B$6:$F$1253,5,0)),"",VLOOKUP($B10,'START LİSTE'!$B$6:$F$1253,5,0))</f>
        <v>36005</v>
      </c>
      <c r="G10" s="110">
        <v>943</v>
      </c>
      <c r="H10" s="143">
        <f t="shared" si="1"/>
        <v>5</v>
      </c>
    </row>
    <row r="11" spans="1:16" ht="17.25" customHeight="1" x14ac:dyDescent="0.2">
      <c r="A11" s="35">
        <f t="shared" si="0"/>
        <v>6</v>
      </c>
      <c r="B11" s="109">
        <v>626</v>
      </c>
      <c r="C11" s="36" t="str">
        <f>IF(ISERROR(VLOOKUP(B11,'START LİSTE'!$B$6:$F$1253,2,0)),"",VLOOKUP(B11,'START LİSTE'!$B$6:$F$1253,2,0))</f>
        <v>BAYRAM İLYÜN</v>
      </c>
      <c r="D11" s="36" t="str">
        <f>IF(ISERROR(VLOOKUP(B11,'START LİSTE'!$B$6:$F$1253,3,0)),"",VLOOKUP(B11,'START LİSTE'!$B$6:$F$1253,3,0))</f>
        <v>TOKAT BELEDİYE PLEVNE</v>
      </c>
      <c r="E11" s="37" t="str">
        <f>IF(ISERROR(VLOOKUP(B11,'START LİSTE'!$B$6:$F$1253,4,0)),"",VLOOKUP(B11,'START LİSTE'!$B$6:$F$1253,4,0))</f>
        <v>T</v>
      </c>
      <c r="F11" s="38">
        <f>IF(ISERROR(VLOOKUP($B11,'START LİSTE'!$B$6:$F$1253,5,0)),"",VLOOKUP($B11,'START LİSTE'!$B$6:$F$1253,5,0))</f>
        <v>35444</v>
      </c>
      <c r="G11" s="110">
        <v>951</v>
      </c>
      <c r="H11" s="143">
        <f t="shared" si="1"/>
        <v>6</v>
      </c>
    </row>
    <row r="12" spans="1:16" ht="17.25" customHeight="1" x14ac:dyDescent="0.2">
      <c r="A12" s="35">
        <f t="shared" si="0"/>
        <v>7</v>
      </c>
      <c r="B12" s="109">
        <v>642</v>
      </c>
      <c r="C12" s="36" t="str">
        <f>IF(ISERROR(VLOOKUP(B12,'START LİSTE'!$B$6:$F$1253,2,0)),"",VLOOKUP(B12,'START LİSTE'!$B$6:$F$1253,2,0))</f>
        <v>ATAKAN BAYRİ</v>
      </c>
      <c r="D12" s="36" t="str">
        <f>IF(ISERROR(VLOOKUP(B12,'START LİSTE'!$B$6:$F$1253,3,0)),"",VLOOKUP(B12,'START LİSTE'!$B$6:$F$1253,3,0))</f>
        <v>SAMSUN-G.H.Y GENÇLİK VE SPOR KLÜBÜ</v>
      </c>
      <c r="E12" s="37" t="str">
        <f>IF(ISERROR(VLOOKUP(B12,'START LİSTE'!$B$6:$F$1253,4,0)),"",VLOOKUP(B12,'START LİSTE'!$B$6:$F$1253,4,0))</f>
        <v>T</v>
      </c>
      <c r="F12" s="38">
        <f>IF(ISERROR(VLOOKUP($B12,'START LİSTE'!$B$6:$F$1253,5,0)),"",VLOOKUP($B12,'START LİSTE'!$B$6:$F$1253,5,0))</f>
        <v>35838</v>
      </c>
      <c r="G12" s="110">
        <v>1005</v>
      </c>
      <c r="H12" s="143">
        <f t="shared" si="1"/>
        <v>7</v>
      </c>
    </row>
    <row r="13" spans="1:16" ht="17.25" customHeight="1" x14ac:dyDescent="0.2">
      <c r="A13" s="35">
        <f t="shared" si="0"/>
        <v>8</v>
      </c>
      <c r="B13" s="109">
        <v>629</v>
      </c>
      <c r="C13" s="36" t="str">
        <f>IF(ISERROR(VLOOKUP(B13,'START LİSTE'!$B$6:$F$1253,2,0)),"",VLOOKUP(B13,'START LİSTE'!$B$6:$F$1253,2,0))</f>
        <v>VOLKAN KARAMAN</v>
      </c>
      <c r="D13" s="36" t="str">
        <f>IF(ISERROR(VLOOKUP(B13,'START LİSTE'!$B$6:$F$1253,3,0)),"",VLOOKUP(B13,'START LİSTE'!$B$6:$F$1253,3,0))</f>
        <v>ORDU-GENÇLİK SPOR</v>
      </c>
      <c r="E13" s="37" t="str">
        <f>IF(ISERROR(VLOOKUP(B13,'START LİSTE'!$B$6:$F$1253,4,0)),"",VLOOKUP(B13,'START LİSTE'!$B$6:$F$1253,4,0))</f>
        <v>T</v>
      </c>
      <c r="F13" s="38">
        <f>IF(ISERROR(VLOOKUP($B13,'START LİSTE'!$B$6:$F$1253,5,0)),"",VLOOKUP($B13,'START LİSTE'!$B$6:$F$1253,5,0))</f>
        <v>36129</v>
      </c>
      <c r="G13" s="110">
        <v>1018</v>
      </c>
      <c r="H13" s="143">
        <f t="shared" si="1"/>
        <v>8</v>
      </c>
    </row>
    <row r="14" spans="1:16" ht="17.25" customHeight="1" x14ac:dyDescent="0.2">
      <c r="A14" s="35">
        <f t="shared" si="0"/>
        <v>9</v>
      </c>
      <c r="B14" s="109">
        <v>628</v>
      </c>
      <c r="C14" s="36" t="str">
        <f>IF(ISERROR(VLOOKUP(B14,'START LİSTE'!$B$6:$F$1253,2,0)),"",VLOOKUP(B14,'START LİSTE'!$B$6:$F$1253,2,0))</f>
        <v>CEMAL AKÇİN</v>
      </c>
      <c r="D14" s="36" t="str">
        <f>IF(ISERROR(VLOOKUP(B14,'START LİSTE'!$B$6:$F$1253,3,0)),"",VLOOKUP(B14,'START LİSTE'!$B$6:$F$1253,3,0))</f>
        <v>ORDU-GENÇLİK SPOR</v>
      </c>
      <c r="E14" s="37" t="str">
        <f>IF(ISERROR(VLOOKUP(B14,'START LİSTE'!$B$6:$F$1253,4,0)),"",VLOOKUP(B14,'START LİSTE'!$B$6:$F$1253,4,0))</f>
        <v>T</v>
      </c>
      <c r="F14" s="38">
        <f>IF(ISERROR(VLOOKUP($B14,'START LİSTE'!$B$6:$F$1253,5,0)),"",VLOOKUP($B14,'START LİSTE'!$B$6:$F$1253,5,0))</f>
        <v>36078</v>
      </c>
      <c r="G14" s="110">
        <v>1025</v>
      </c>
      <c r="H14" s="143">
        <f t="shared" si="1"/>
        <v>9</v>
      </c>
    </row>
    <row r="15" spans="1:16" ht="17.25" customHeight="1" x14ac:dyDescent="0.2">
      <c r="A15" s="35">
        <f t="shared" si="0"/>
        <v>10</v>
      </c>
      <c r="B15" s="109">
        <v>630</v>
      </c>
      <c r="C15" s="36" t="str">
        <f>IF(ISERROR(VLOOKUP(B15,'START LİSTE'!$B$6:$F$1253,2,0)),"",VLOOKUP(B15,'START LİSTE'!$B$6:$F$1253,2,0))</f>
        <v>EBUBEKİR BAYRAM</v>
      </c>
      <c r="D15" s="36" t="str">
        <f>IF(ISERROR(VLOOKUP(B15,'START LİSTE'!$B$6:$F$1253,3,0)),"",VLOOKUP(B15,'START LİSTE'!$B$6:$F$1253,3,0))</f>
        <v>ORDU-GENÇLİK SPOR</v>
      </c>
      <c r="E15" s="37" t="str">
        <f>IF(ISERROR(VLOOKUP(B15,'START LİSTE'!$B$6:$F$1253,4,0)),"",VLOOKUP(B15,'START LİSTE'!$B$6:$F$1253,4,0))</f>
        <v>T</v>
      </c>
      <c r="F15" s="38">
        <f>IF(ISERROR(VLOOKUP($B15,'START LİSTE'!$B$6:$F$1253,5,0)),"",VLOOKUP($B15,'START LİSTE'!$B$6:$F$1253,5,0))</f>
        <v>35973</v>
      </c>
      <c r="G15" s="110">
        <v>1027</v>
      </c>
      <c r="H15" s="143">
        <f t="shared" si="1"/>
        <v>10</v>
      </c>
    </row>
    <row r="16" spans="1:16" ht="17.25" customHeight="1" x14ac:dyDescent="0.2">
      <c r="A16" s="35">
        <f t="shared" si="0"/>
        <v>11</v>
      </c>
      <c r="B16" s="109">
        <v>641</v>
      </c>
      <c r="C16" s="36" t="str">
        <f>IF(ISERROR(VLOOKUP(B16,'START LİSTE'!$B$6:$F$1253,2,0)),"",VLOOKUP(B16,'START LİSTE'!$B$6:$F$1253,2,0))</f>
        <v>HALUK ÇAĞDAŞ ZORLU</v>
      </c>
      <c r="D16" s="36" t="str">
        <f>IF(ISERROR(VLOOKUP(B16,'START LİSTE'!$B$6:$F$1253,3,0)),"",VLOOKUP(B16,'START LİSTE'!$B$6:$F$1253,3,0))</f>
        <v>SAMSUN-G.H.Y GENÇLİK VE SPOR KLÜBÜ</v>
      </c>
      <c r="E16" s="37" t="str">
        <f>IF(ISERROR(VLOOKUP(B16,'START LİSTE'!$B$6:$F$1253,4,0)),"",VLOOKUP(B16,'START LİSTE'!$B$6:$F$1253,4,0))</f>
        <v>T</v>
      </c>
      <c r="F16" s="38">
        <f>IF(ISERROR(VLOOKUP($B16,'START LİSTE'!$B$6:$F$1253,5,0)),"",VLOOKUP($B16,'START LİSTE'!$B$6:$F$1253,5,0))</f>
        <v>36037</v>
      </c>
      <c r="G16" s="110">
        <v>1030</v>
      </c>
      <c r="H16" s="143">
        <f t="shared" si="1"/>
        <v>11</v>
      </c>
    </row>
    <row r="17" spans="1:8" ht="17.25" customHeight="1" x14ac:dyDescent="0.2">
      <c r="A17" s="35">
        <f t="shared" si="0"/>
        <v>12</v>
      </c>
      <c r="B17" s="109">
        <v>627</v>
      </c>
      <c r="C17" s="36" t="str">
        <f>IF(ISERROR(VLOOKUP(B17,'START LİSTE'!$B$6:$F$1253,2,0)),"",VLOOKUP(B17,'START LİSTE'!$B$6:$F$1253,2,0))</f>
        <v>HAKAN ASLAN</v>
      </c>
      <c r="D17" s="36" t="str">
        <f>IF(ISERROR(VLOOKUP(B17,'START LİSTE'!$B$6:$F$1253,3,0)),"",VLOOKUP(B17,'START LİSTE'!$B$6:$F$1253,3,0))</f>
        <v>ORDU-GENÇLİK SPOR</v>
      </c>
      <c r="E17" s="37" t="str">
        <f>IF(ISERROR(VLOOKUP(B17,'START LİSTE'!$B$6:$F$1253,4,0)),"",VLOOKUP(B17,'START LİSTE'!$B$6:$F$1253,4,0))</f>
        <v>T</v>
      </c>
      <c r="F17" s="38">
        <f>IF(ISERROR(VLOOKUP($B17,'START LİSTE'!$B$6:$F$1253,5,0)),"",VLOOKUP($B17,'START LİSTE'!$B$6:$F$1253,5,0))</f>
        <v>35473</v>
      </c>
      <c r="G17" s="110">
        <v>1058</v>
      </c>
      <c r="H17" s="143">
        <f t="shared" si="1"/>
        <v>12</v>
      </c>
    </row>
    <row r="18" spans="1:8" ht="17.25" customHeight="1" x14ac:dyDescent="0.2">
      <c r="A18" s="35">
        <f t="shared" si="0"/>
        <v>13</v>
      </c>
      <c r="B18" s="109">
        <v>635</v>
      </c>
      <c r="C18" s="36" t="str">
        <f>IF(ISERROR(VLOOKUP(B18,'START LİSTE'!$B$6:$F$1253,2,0)),"",VLOOKUP(B18,'START LİSTE'!$B$6:$F$1253,2,0))</f>
        <v>ÜMİT TUTKUN</v>
      </c>
      <c r="D18" s="36" t="str">
        <f>IF(ISERROR(VLOOKUP(B18,'START LİSTE'!$B$6:$F$1253,3,0)),"",VLOOKUP(B18,'START LİSTE'!$B$6:$F$1253,3,0))</f>
        <v>SAMSUN ÇARŞAMBA END. MES. LİS. SP. K.</v>
      </c>
      <c r="E18" s="37" t="str">
        <f>IF(ISERROR(VLOOKUP(B18,'START LİSTE'!$B$6:$F$1253,4,0)),"",VLOOKUP(B18,'START LİSTE'!$B$6:$F$1253,4,0))</f>
        <v>T</v>
      </c>
      <c r="F18" s="38">
        <f>IF(ISERROR(VLOOKUP($B18,'START LİSTE'!$B$6:$F$1253,5,0)),"",VLOOKUP($B18,'START LİSTE'!$B$6:$F$1253,5,0))</f>
        <v>35471</v>
      </c>
      <c r="G18" s="110">
        <v>1102</v>
      </c>
      <c r="H18" s="143">
        <f t="shared" si="1"/>
        <v>13</v>
      </c>
    </row>
    <row r="19" spans="1:8" ht="17.25" customHeight="1" x14ac:dyDescent="0.2">
      <c r="A19" s="35">
        <f t="shared" si="0"/>
        <v>14</v>
      </c>
      <c r="B19" s="109">
        <v>640</v>
      </c>
      <c r="C19" s="36" t="str">
        <f>IF(ISERROR(VLOOKUP(B19,'START LİSTE'!$B$6:$F$1253,2,0)),"",VLOOKUP(B19,'START LİSTE'!$B$6:$F$1253,2,0))</f>
        <v>OĞUZHAN YAKAR</v>
      </c>
      <c r="D19" s="36" t="str">
        <f>IF(ISERROR(VLOOKUP(B19,'START LİSTE'!$B$6:$F$1253,3,0)),"",VLOOKUP(B19,'START LİSTE'!$B$6:$F$1253,3,0))</f>
        <v>SAMSUN-G.H.Y GENÇLİK VE SPOR KLÜBÜ</v>
      </c>
      <c r="E19" s="37" t="str">
        <f>IF(ISERROR(VLOOKUP(B19,'START LİSTE'!$B$6:$F$1253,4,0)),"",VLOOKUP(B19,'START LİSTE'!$B$6:$F$1253,4,0))</f>
        <v>T</v>
      </c>
      <c r="F19" s="38">
        <f>IF(ISERROR(VLOOKUP($B19,'START LİSTE'!$B$6:$F$1253,5,0)),"",VLOOKUP($B19,'START LİSTE'!$B$6:$F$1253,5,0))</f>
        <v>35591</v>
      </c>
      <c r="G19" s="110">
        <v>1105</v>
      </c>
      <c r="H19" s="143">
        <f t="shared" si="1"/>
        <v>14</v>
      </c>
    </row>
    <row r="20" spans="1:8" ht="17.25" customHeight="1" x14ac:dyDescent="0.2">
      <c r="A20" s="35">
        <f t="shared" si="0"/>
        <v>15</v>
      </c>
      <c r="B20" s="109">
        <v>625</v>
      </c>
      <c r="C20" s="36" t="str">
        <f>IF(ISERROR(VLOOKUP(B20,'START LİSTE'!$B$6:$F$1253,2,0)),"",VLOOKUP(B20,'START LİSTE'!$B$6:$F$1253,2,0))</f>
        <v>EFE MERT DAMAR</v>
      </c>
      <c r="D20" s="36" t="str">
        <f>IF(ISERROR(VLOOKUP(B20,'START LİSTE'!$B$6:$F$1253,3,0)),"",VLOOKUP(B20,'START LİSTE'!$B$6:$F$1253,3,0))</f>
        <v>TOKAT BELEDİYE PLEVNE</v>
      </c>
      <c r="E20" s="37" t="str">
        <f>IF(ISERROR(VLOOKUP(B20,'START LİSTE'!$B$6:$F$1253,4,0)),"",VLOOKUP(B20,'START LİSTE'!$B$6:$F$1253,4,0))</f>
        <v>T</v>
      </c>
      <c r="F20" s="38">
        <f>IF(ISERROR(VLOOKUP($B20,'START LİSTE'!$B$6:$F$1253,5,0)),"",VLOOKUP($B20,'START LİSTE'!$B$6:$F$1253,5,0))</f>
        <v>35716</v>
      </c>
      <c r="G20" s="110">
        <v>1106</v>
      </c>
      <c r="H20" s="143">
        <f t="shared" si="1"/>
        <v>15</v>
      </c>
    </row>
    <row r="21" spans="1:8" ht="17.25" customHeight="1" x14ac:dyDescent="0.2">
      <c r="A21" s="35">
        <f t="shared" si="0"/>
        <v>16</v>
      </c>
      <c r="B21" s="109">
        <v>634</v>
      </c>
      <c r="C21" s="36" t="str">
        <f>IF(ISERROR(VLOOKUP(B21,'START LİSTE'!$B$6:$F$1253,2,0)),"",VLOOKUP(B21,'START LİSTE'!$B$6:$F$1253,2,0))</f>
        <v>MİHRAÇ KAYA</v>
      </c>
      <c r="D21" s="36" t="str">
        <f>IF(ISERROR(VLOOKUP(B21,'START LİSTE'!$B$6:$F$1253,3,0)),"",VLOOKUP(B21,'START LİSTE'!$B$6:$F$1253,3,0))</f>
        <v>GÜMÜŞHANE GENÇLİK SPOR KULÜBÜ</v>
      </c>
      <c r="E21" s="37" t="str">
        <f>IF(ISERROR(VLOOKUP(B21,'START LİSTE'!$B$6:$F$1253,4,0)),"",VLOOKUP(B21,'START LİSTE'!$B$6:$F$1253,4,0))</f>
        <v>T</v>
      </c>
      <c r="F21" s="38">
        <f>IF(ISERROR(VLOOKUP($B21,'START LİSTE'!$B$6:$F$1253,5,0)),"",VLOOKUP($B21,'START LİSTE'!$B$6:$F$1253,5,0))</f>
        <v>35765</v>
      </c>
      <c r="G21" s="110">
        <v>1132</v>
      </c>
      <c r="H21" s="143">
        <f t="shared" si="1"/>
        <v>16</v>
      </c>
    </row>
    <row r="22" spans="1:8" ht="17.25" customHeight="1" x14ac:dyDescent="0.2">
      <c r="A22" s="35">
        <f t="shared" si="0"/>
        <v>17</v>
      </c>
      <c r="B22" s="109">
        <v>636</v>
      </c>
      <c r="C22" s="36" t="str">
        <f>IF(ISERROR(VLOOKUP(B22,'START LİSTE'!$B$6:$F$1253,2,0)),"",VLOOKUP(B22,'START LİSTE'!$B$6:$F$1253,2,0))</f>
        <v>HÜSEYİN KESKİN</v>
      </c>
      <c r="D22" s="36" t="str">
        <f>IF(ISERROR(VLOOKUP(B22,'START LİSTE'!$B$6:$F$1253,3,0)),"",VLOOKUP(B22,'START LİSTE'!$B$6:$F$1253,3,0))</f>
        <v>SAMSUN ÇARŞAMBA END. MES. LİS. SP. K.</v>
      </c>
      <c r="E22" s="37" t="str">
        <f>IF(ISERROR(VLOOKUP(B22,'START LİSTE'!$B$6:$F$1253,4,0)),"",VLOOKUP(B22,'START LİSTE'!$B$6:$F$1253,4,0))</f>
        <v>T</v>
      </c>
      <c r="F22" s="38">
        <f>IF(ISERROR(VLOOKUP($B22,'START LİSTE'!$B$6:$F$1253,5,0)),"",VLOOKUP($B22,'START LİSTE'!$B$6:$F$1253,5,0))</f>
        <v>36129</v>
      </c>
      <c r="G22" s="110">
        <v>1145</v>
      </c>
      <c r="H22" s="143">
        <f t="shared" si="1"/>
        <v>17</v>
      </c>
    </row>
    <row r="23" spans="1:8" ht="17.25" customHeight="1" x14ac:dyDescent="0.2">
      <c r="A23" s="35">
        <f t="shared" si="0"/>
        <v>18</v>
      </c>
      <c r="B23" s="109">
        <v>637</v>
      </c>
      <c r="C23" s="36" t="str">
        <f>IF(ISERROR(VLOOKUP(B23,'START LİSTE'!$B$6:$F$1253,2,0)),"",VLOOKUP(B23,'START LİSTE'!$B$6:$F$1253,2,0))</f>
        <v>ONUR ŞAHİN</v>
      </c>
      <c r="D23" s="36" t="str">
        <f>IF(ISERROR(VLOOKUP(B23,'START LİSTE'!$B$6:$F$1253,3,0)),"",VLOOKUP(B23,'START LİSTE'!$B$6:$F$1253,3,0))</f>
        <v>SAMSUN ÇARŞAMBA END. MES. LİS. SP. K.</v>
      </c>
      <c r="E23" s="37" t="str">
        <f>IF(ISERROR(VLOOKUP(B23,'START LİSTE'!$B$6:$F$1253,4,0)),"",VLOOKUP(B23,'START LİSTE'!$B$6:$F$1253,4,0))</f>
        <v>T</v>
      </c>
      <c r="F23" s="38">
        <f>IF(ISERROR(VLOOKUP($B23,'START LİSTE'!$B$6:$F$1253,5,0)),"",VLOOKUP($B23,'START LİSTE'!$B$6:$F$1253,5,0))</f>
        <v>36147</v>
      </c>
      <c r="G23" s="110">
        <v>1301</v>
      </c>
      <c r="H23" s="143">
        <f t="shared" si="1"/>
        <v>18</v>
      </c>
    </row>
    <row r="24" spans="1:8" ht="17.25" customHeight="1" x14ac:dyDescent="0.2">
      <c r="A24" s="35">
        <f t="shared" si="0"/>
        <v>19</v>
      </c>
      <c r="B24" s="109">
        <v>638</v>
      </c>
      <c r="C24" s="36" t="str">
        <f>IF(ISERROR(VLOOKUP(B24,'START LİSTE'!$B$6:$F$1253,2,0)),"",VLOOKUP(B24,'START LİSTE'!$B$6:$F$1253,2,0))</f>
        <v>ALPEREN SEMİZ</v>
      </c>
      <c r="D24" s="36" t="str">
        <f>IF(ISERROR(VLOOKUP(B24,'START LİSTE'!$B$6:$F$1253,3,0)),"",VLOOKUP(B24,'START LİSTE'!$B$6:$F$1253,3,0))</f>
        <v>SAMSUN ÇARŞAMBA END. MES. LİS. SP. K.</v>
      </c>
      <c r="E24" s="37" t="str">
        <f>IF(ISERROR(VLOOKUP(B24,'START LİSTE'!$B$6:$F$1253,4,0)),"",VLOOKUP(B24,'START LİSTE'!$B$6:$F$1253,4,0))</f>
        <v>T</v>
      </c>
      <c r="F24" s="38">
        <f>IF(ISERROR(VLOOKUP($B24,'START LİSTE'!$B$6:$F$1253,5,0)),"",VLOOKUP($B24,'START LİSTE'!$B$6:$F$1253,5,0))</f>
        <v>35886</v>
      </c>
      <c r="G24" s="110">
        <v>1405</v>
      </c>
      <c r="H24" s="143">
        <f t="shared" si="1"/>
        <v>19</v>
      </c>
    </row>
    <row r="25" spans="1:8" ht="17.25" customHeight="1" x14ac:dyDescent="0.2">
      <c r="A25" s="35">
        <f t="shared" si="0"/>
        <v>20</v>
      </c>
      <c r="B25" s="109">
        <v>639</v>
      </c>
      <c r="C25" s="36" t="str">
        <f>IF(ISERROR(VLOOKUP(B25,'START LİSTE'!$B$6:$F$1253,2,0)),"",VLOOKUP(B25,'START LİSTE'!$B$6:$F$1253,2,0))</f>
        <v>TURGAY SEZGİN</v>
      </c>
      <c r="D25" s="36" t="str">
        <f>IF(ISERROR(VLOOKUP(B25,'START LİSTE'!$B$6:$F$1253,3,0)),"",VLOOKUP(B25,'START LİSTE'!$B$6:$F$1253,3,0))</f>
        <v>SAMSUN-G.H.Y GENÇLİK VE SPOR KLÜBÜ</v>
      </c>
      <c r="E25" s="37" t="str">
        <f>IF(ISERROR(VLOOKUP(B25,'START LİSTE'!$B$6:$F$1253,4,0)),"",VLOOKUP(B25,'START LİSTE'!$B$6:$F$1253,4,0))</f>
        <v>T</v>
      </c>
      <c r="F25" s="38">
        <f>IF(ISERROR(VLOOKUP($B25,'START LİSTE'!$B$6:$F$1253,5,0)),"",VLOOKUP($B25,'START LİSTE'!$B$6:$F$1253,5,0))</f>
        <v>35498</v>
      </c>
      <c r="G25" s="110" t="s">
        <v>68</v>
      </c>
      <c r="H25" s="143" t="str">
        <f t="shared" si="1"/>
        <v>-</v>
      </c>
    </row>
    <row r="26" spans="1:8" ht="17.25" customHeight="1" x14ac:dyDescent="0.2">
      <c r="A26" s="35" t="str">
        <f t="shared" si="0"/>
        <v/>
      </c>
      <c r="B26" s="109"/>
      <c r="C26" s="36" t="str">
        <f>IF(ISERROR(VLOOKUP(B26,'START LİSTE'!$B$6:$F$1253,2,0)),"",VLOOKUP(B26,'START LİSTE'!$B$6:$F$1253,2,0))</f>
        <v/>
      </c>
      <c r="D26" s="36" t="str">
        <f>IF(ISERROR(VLOOKUP(B26,'START LİSTE'!$B$6:$F$1253,3,0)),"",VLOOKUP(B26,'START LİSTE'!$B$6:$F$1253,3,0))</f>
        <v/>
      </c>
      <c r="E26" s="37" t="str">
        <f>IF(ISERROR(VLOOKUP(B26,'START LİSTE'!$B$6:$F$1253,4,0)),"",VLOOKUP(B26,'START LİSTE'!$B$6:$F$1253,4,0))</f>
        <v/>
      </c>
      <c r="F26" s="38" t="str">
        <f>IF(ISERROR(VLOOKUP($B26,'START LİSTE'!$B$6:$F$1253,5,0)),"",VLOOKUP($B26,'START LİSTE'!$B$6:$F$1253,5,0))</f>
        <v/>
      </c>
      <c r="G26" s="110"/>
      <c r="H26" s="143" t="str">
        <f t="shared" si="1"/>
        <v/>
      </c>
    </row>
    <row r="27" spans="1:8" ht="17.25" customHeight="1" x14ac:dyDescent="0.2">
      <c r="A27" s="35" t="str">
        <f t="shared" si="0"/>
        <v/>
      </c>
      <c r="B27" s="109"/>
      <c r="C27" s="36" t="str">
        <f>IF(ISERROR(VLOOKUP(B27,'START LİSTE'!$B$6:$F$1253,2,0)),"",VLOOKUP(B27,'START LİSTE'!$B$6:$F$1253,2,0))</f>
        <v/>
      </c>
      <c r="D27" s="36" t="str">
        <f>IF(ISERROR(VLOOKUP(B27,'START LİSTE'!$B$6:$F$1253,3,0)),"",VLOOKUP(B27,'START LİSTE'!$B$6:$F$1253,3,0))</f>
        <v/>
      </c>
      <c r="E27" s="37" t="str">
        <f>IF(ISERROR(VLOOKUP(B27,'START LİSTE'!$B$6:$F$1253,4,0)),"",VLOOKUP(B27,'START LİSTE'!$B$6:$F$1253,4,0))</f>
        <v/>
      </c>
      <c r="F27" s="38" t="str">
        <f>IF(ISERROR(VLOOKUP($B27,'START LİSTE'!$B$6:$F$1253,5,0)),"",VLOOKUP($B27,'START LİSTE'!$B$6:$F$1253,5,0))</f>
        <v/>
      </c>
      <c r="G27" s="110"/>
      <c r="H27" s="143" t="str">
        <f t="shared" si="1"/>
        <v/>
      </c>
    </row>
    <row r="28" spans="1:8" ht="17.25" customHeight="1" x14ac:dyDescent="0.2">
      <c r="A28" s="35" t="str">
        <f t="shared" si="0"/>
        <v/>
      </c>
      <c r="B28" s="109"/>
      <c r="C28" s="36" t="str">
        <f>IF(ISERROR(VLOOKUP(B28,'START LİSTE'!$B$6:$F$1253,2,0)),"",VLOOKUP(B28,'START LİSTE'!$B$6:$F$1253,2,0))</f>
        <v/>
      </c>
      <c r="D28" s="36" t="str">
        <f>IF(ISERROR(VLOOKUP(B28,'START LİSTE'!$B$6:$F$1253,3,0)),"",VLOOKUP(B28,'START LİSTE'!$B$6:$F$1253,3,0))</f>
        <v/>
      </c>
      <c r="E28" s="37" t="str">
        <f>IF(ISERROR(VLOOKUP(B28,'START LİSTE'!$B$6:$F$1253,4,0)),"",VLOOKUP(B28,'START LİSTE'!$B$6:$F$1253,4,0))</f>
        <v/>
      </c>
      <c r="F28" s="38" t="str">
        <f>IF(ISERROR(VLOOKUP($B28,'START LİSTE'!$B$6:$F$1253,5,0)),"",VLOOKUP($B28,'START LİSTE'!$B$6:$F$1253,5,0))</f>
        <v/>
      </c>
      <c r="G28" s="110"/>
      <c r="H28" s="143" t="str">
        <f t="shared" si="1"/>
        <v/>
      </c>
    </row>
    <row r="29" spans="1:8" ht="17.25" customHeight="1" x14ac:dyDescent="0.2">
      <c r="A29" s="35" t="str">
        <f t="shared" si="0"/>
        <v/>
      </c>
      <c r="B29" s="109"/>
      <c r="C29" s="36" t="str">
        <f>IF(ISERROR(VLOOKUP(B29,'START LİSTE'!$B$6:$F$1253,2,0)),"",VLOOKUP(B29,'START LİSTE'!$B$6:$F$1253,2,0))</f>
        <v/>
      </c>
      <c r="D29" s="36" t="str">
        <f>IF(ISERROR(VLOOKUP(B29,'START LİSTE'!$B$6:$F$1253,3,0)),"",VLOOKUP(B29,'START LİSTE'!$B$6:$F$1253,3,0))</f>
        <v/>
      </c>
      <c r="E29" s="37" t="str">
        <f>IF(ISERROR(VLOOKUP(B29,'START LİSTE'!$B$6:$F$1253,4,0)),"",VLOOKUP(B29,'START LİSTE'!$B$6:$F$1253,4,0))</f>
        <v/>
      </c>
      <c r="F29" s="38" t="str">
        <f>IF(ISERROR(VLOOKUP($B29,'START LİSTE'!$B$6:$F$1253,5,0)),"",VLOOKUP($B29,'START LİSTE'!$B$6:$F$1253,5,0))</f>
        <v/>
      </c>
      <c r="G29" s="110"/>
      <c r="H29" s="143" t="str">
        <f t="shared" si="1"/>
        <v/>
      </c>
    </row>
    <row r="30" spans="1:8" ht="17.25" customHeight="1" x14ac:dyDescent="0.2">
      <c r="A30" s="35" t="str">
        <f t="shared" si="0"/>
        <v/>
      </c>
      <c r="B30" s="109"/>
      <c r="C30" s="36" t="str">
        <f>IF(ISERROR(VLOOKUP(B30,'START LİSTE'!$B$6:$F$1253,2,0)),"",VLOOKUP(B30,'START LİSTE'!$B$6:$F$1253,2,0))</f>
        <v/>
      </c>
      <c r="D30" s="36" t="str">
        <f>IF(ISERROR(VLOOKUP(B30,'START LİSTE'!$B$6:$F$1253,3,0)),"",VLOOKUP(B30,'START LİSTE'!$B$6:$F$1253,3,0))</f>
        <v/>
      </c>
      <c r="E30" s="37" t="str">
        <f>IF(ISERROR(VLOOKUP(B30,'START LİSTE'!$B$6:$F$1253,4,0)),"",VLOOKUP(B30,'START LİSTE'!$B$6:$F$1253,4,0))</f>
        <v/>
      </c>
      <c r="F30" s="38" t="str">
        <f>IF(ISERROR(VLOOKUP($B30,'START LİSTE'!$B$6:$F$1253,5,0)),"",VLOOKUP($B30,'START LİSTE'!$B$6:$F$1253,5,0))</f>
        <v/>
      </c>
      <c r="G30" s="110"/>
      <c r="H30" s="143" t="str">
        <f t="shared" si="1"/>
        <v/>
      </c>
    </row>
    <row r="31" spans="1:8" ht="17.25" customHeight="1" x14ac:dyDescent="0.2">
      <c r="A31" s="35" t="str">
        <f t="shared" si="0"/>
        <v/>
      </c>
      <c r="B31" s="109"/>
      <c r="C31" s="36" t="str">
        <f>IF(ISERROR(VLOOKUP(B31,'START LİSTE'!$B$6:$F$1253,2,0)),"",VLOOKUP(B31,'START LİSTE'!$B$6:$F$1253,2,0))</f>
        <v/>
      </c>
      <c r="D31" s="36" t="str">
        <f>IF(ISERROR(VLOOKUP(B31,'START LİSTE'!$B$6:$F$1253,3,0)),"",VLOOKUP(B31,'START LİSTE'!$B$6:$F$1253,3,0))</f>
        <v/>
      </c>
      <c r="E31" s="37" t="str">
        <f>IF(ISERROR(VLOOKUP(B31,'START LİSTE'!$B$6:$F$1253,4,0)),"",VLOOKUP(B31,'START LİSTE'!$B$6:$F$1253,4,0))</f>
        <v/>
      </c>
      <c r="F31" s="38" t="str">
        <f>IF(ISERROR(VLOOKUP($B31,'START LİSTE'!$B$6:$F$1253,5,0)),"",VLOOKUP($B31,'START LİSTE'!$B$6:$F$1253,5,0))</f>
        <v/>
      </c>
      <c r="G31" s="110"/>
      <c r="H31" s="143" t="str">
        <f t="shared" si="1"/>
        <v/>
      </c>
    </row>
    <row r="32" spans="1:8" ht="17.25" customHeight="1" x14ac:dyDescent="0.2">
      <c r="A32" s="35" t="str">
        <f t="shared" si="0"/>
        <v/>
      </c>
      <c r="B32" s="109"/>
      <c r="C32" s="36" t="str">
        <f>IF(ISERROR(VLOOKUP(B32,'START LİSTE'!$B$6:$F$1253,2,0)),"",VLOOKUP(B32,'START LİSTE'!$B$6:$F$1253,2,0))</f>
        <v/>
      </c>
      <c r="D32" s="36" t="str">
        <f>IF(ISERROR(VLOOKUP(B32,'START LİSTE'!$B$6:$F$1253,3,0)),"",VLOOKUP(B32,'START LİSTE'!$B$6:$F$1253,3,0))</f>
        <v/>
      </c>
      <c r="E32" s="37" t="str">
        <f>IF(ISERROR(VLOOKUP(B32,'START LİSTE'!$B$6:$F$1253,4,0)),"",VLOOKUP(B32,'START LİSTE'!$B$6:$F$1253,4,0))</f>
        <v/>
      </c>
      <c r="F32" s="38" t="str">
        <f>IF(ISERROR(VLOOKUP($B32,'START LİSTE'!$B$6:$F$1253,5,0)),"",VLOOKUP($B32,'START LİSTE'!$B$6:$F$1253,5,0))</f>
        <v/>
      </c>
      <c r="G32" s="110"/>
      <c r="H32" s="143" t="str">
        <f t="shared" si="1"/>
        <v/>
      </c>
    </row>
    <row r="33" spans="1:8" ht="17.25" customHeight="1" x14ac:dyDescent="0.2">
      <c r="A33" s="35" t="str">
        <f t="shared" si="0"/>
        <v/>
      </c>
      <c r="B33" s="109"/>
      <c r="C33" s="36" t="str">
        <f>IF(ISERROR(VLOOKUP(B33,'START LİSTE'!$B$6:$F$1253,2,0)),"",VLOOKUP(B33,'START LİSTE'!$B$6:$F$1253,2,0))</f>
        <v/>
      </c>
      <c r="D33" s="36" t="str">
        <f>IF(ISERROR(VLOOKUP(B33,'START LİSTE'!$B$6:$F$1253,3,0)),"",VLOOKUP(B33,'START LİSTE'!$B$6:$F$1253,3,0))</f>
        <v/>
      </c>
      <c r="E33" s="37" t="str">
        <f>IF(ISERROR(VLOOKUP(B33,'START LİSTE'!$B$6:$F$1253,4,0)),"",VLOOKUP(B33,'START LİSTE'!$B$6:$F$1253,4,0))</f>
        <v/>
      </c>
      <c r="F33" s="38" t="str">
        <f>IF(ISERROR(VLOOKUP($B33,'START LİSTE'!$B$6:$F$1253,5,0)),"",VLOOKUP($B33,'START LİSTE'!$B$6:$F$1253,5,0))</f>
        <v/>
      </c>
      <c r="G33" s="110"/>
      <c r="H33" s="143" t="str">
        <f t="shared" si="1"/>
        <v/>
      </c>
    </row>
    <row r="34" spans="1:8" ht="17.25" customHeight="1" x14ac:dyDescent="0.2">
      <c r="A34" s="35" t="str">
        <f t="shared" si="0"/>
        <v/>
      </c>
      <c r="B34" s="109"/>
      <c r="C34" s="36" t="str">
        <f>IF(ISERROR(VLOOKUP(B34,'START LİSTE'!$B$6:$F$1253,2,0)),"",VLOOKUP(B34,'START LİSTE'!$B$6:$F$1253,2,0))</f>
        <v/>
      </c>
      <c r="D34" s="36" t="str">
        <f>IF(ISERROR(VLOOKUP(B34,'START LİSTE'!$B$6:$F$1253,3,0)),"",VLOOKUP(B34,'START LİSTE'!$B$6:$F$1253,3,0))</f>
        <v/>
      </c>
      <c r="E34" s="37" t="str">
        <f>IF(ISERROR(VLOOKUP(B34,'START LİSTE'!$B$6:$F$1253,4,0)),"",VLOOKUP(B34,'START LİSTE'!$B$6:$F$1253,4,0))</f>
        <v/>
      </c>
      <c r="F34" s="38" t="str">
        <f>IF(ISERROR(VLOOKUP($B34,'START LİSTE'!$B$6:$F$1253,5,0)),"",VLOOKUP($B34,'START LİSTE'!$B$6:$F$1253,5,0))</f>
        <v/>
      </c>
      <c r="G34" s="110"/>
      <c r="H34" s="143" t="str">
        <f t="shared" si="1"/>
        <v/>
      </c>
    </row>
    <row r="35" spans="1:8" ht="17.25" customHeight="1" x14ac:dyDescent="0.2">
      <c r="A35" s="35" t="str">
        <f t="shared" si="0"/>
        <v/>
      </c>
      <c r="B35" s="109"/>
      <c r="C35" s="36" t="str">
        <f>IF(ISERROR(VLOOKUP(B35,'START LİSTE'!$B$6:$F$1253,2,0)),"",VLOOKUP(B35,'START LİSTE'!$B$6:$F$1253,2,0))</f>
        <v/>
      </c>
      <c r="D35" s="36" t="str">
        <f>IF(ISERROR(VLOOKUP(B35,'START LİSTE'!$B$6:$F$1253,3,0)),"",VLOOKUP(B35,'START LİSTE'!$B$6:$F$1253,3,0))</f>
        <v/>
      </c>
      <c r="E35" s="37" t="str">
        <f>IF(ISERROR(VLOOKUP(B35,'START LİSTE'!$B$6:$F$1253,4,0)),"",VLOOKUP(B35,'START LİSTE'!$B$6:$F$1253,4,0))</f>
        <v/>
      </c>
      <c r="F35" s="38" t="str">
        <f>IF(ISERROR(VLOOKUP($B35,'START LİSTE'!$B$6:$F$1253,5,0)),"",VLOOKUP($B35,'START LİSTE'!$B$6:$F$1253,5,0))</f>
        <v/>
      </c>
      <c r="G35" s="110"/>
      <c r="H35" s="143" t="str">
        <f t="shared" si="1"/>
        <v/>
      </c>
    </row>
    <row r="36" spans="1:8" ht="17.25" customHeight="1" x14ac:dyDescent="0.2">
      <c r="A36" s="35" t="str">
        <f t="shared" si="0"/>
        <v/>
      </c>
      <c r="B36" s="109"/>
      <c r="C36" s="36" t="str">
        <f>IF(ISERROR(VLOOKUP(B36,'START LİSTE'!$B$6:$F$1253,2,0)),"",VLOOKUP(B36,'START LİSTE'!$B$6:$F$1253,2,0))</f>
        <v/>
      </c>
      <c r="D36" s="36" t="str">
        <f>IF(ISERROR(VLOOKUP(B36,'START LİSTE'!$B$6:$F$1253,3,0)),"",VLOOKUP(B36,'START LİSTE'!$B$6:$F$1253,3,0))</f>
        <v/>
      </c>
      <c r="E36" s="37" t="str">
        <f>IF(ISERROR(VLOOKUP(B36,'START LİSTE'!$B$6:$F$1253,4,0)),"",VLOOKUP(B36,'START LİSTE'!$B$6:$F$1253,4,0))</f>
        <v/>
      </c>
      <c r="F36" s="38" t="str">
        <f>IF(ISERROR(VLOOKUP($B36,'START LİSTE'!$B$6:$F$1253,5,0)),"",VLOOKUP($B36,'START LİSTE'!$B$6:$F$1253,5,0))</f>
        <v/>
      </c>
      <c r="G36" s="110"/>
      <c r="H36" s="143" t="str">
        <f t="shared" si="1"/>
        <v/>
      </c>
    </row>
    <row r="37" spans="1:8" ht="17.25" customHeight="1" x14ac:dyDescent="0.2">
      <c r="A37" s="35" t="str">
        <f t="shared" si="0"/>
        <v/>
      </c>
      <c r="B37" s="109"/>
      <c r="C37" s="36" t="str">
        <f>IF(ISERROR(VLOOKUP(B37,'START LİSTE'!$B$6:$F$1253,2,0)),"",VLOOKUP(B37,'START LİSTE'!$B$6:$F$1253,2,0))</f>
        <v/>
      </c>
      <c r="D37" s="36" t="str">
        <f>IF(ISERROR(VLOOKUP(B37,'START LİSTE'!$B$6:$F$1253,3,0)),"",VLOOKUP(B37,'START LİSTE'!$B$6:$F$1253,3,0))</f>
        <v/>
      </c>
      <c r="E37" s="37" t="str">
        <f>IF(ISERROR(VLOOKUP(B37,'START LİSTE'!$B$6:$F$1253,4,0)),"",VLOOKUP(B37,'START LİSTE'!$B$6:$F$1253,4,0))</f>
        <v/>
      </c>
      <c r="F37" s="38" t="str">
        <f>IF(ISERROR(VLOOKUP($B37,'START LİSTE'!$B$6:$F$1253,5,0)),"",VLOOKUP($B37,'START LİSTE'!$B$6:$F$1253,5,0))</f>
        <v/>
      </c>
      <c r="G37" s="110"/>
      <c r="H37" s="143" t="str">
        <f t="shared" si="1"/>
        <v/>
      </c>
    </row>
    <row r="38" spans="1:8" ht="17.25" customHeight="1" x14ac:dyDescent="0.2">
      <c r="A38" s="35" t="str">
        <f t="shared" si="0"/>
        <v/>
      </c>
      <c r="B38" s="109"/>
      <c r="C38" s="36" t="str">
        <f>IF(ISERROR(VLOOKUP(B38,'START LİSTE'!$B$6:$F$1253,2,0)),"",VLOOKUP(B38,'START LİSTE'!$B$6:$F$1253,2,0))</f>
        <v/>
      </c>
      <c r="D38" s="36" t="str">
        <f>IF(ISERROR(VLOOKUP(B38,'START LİSTE'!$B$6:$F$1253,3,0)),"",VLOOKUP(B38,'START LİSTE'!$B$6:$F$1253,3,0))</f>
        <v/>
      </c>
      <c r="E38" s="37" t="str">
        <f>IF(ISERROR(VLOOKUP(B38,'START LİSTE'!$B$6:$F$1253,4,0)),"",VLOOKUP(B38,'START LİSTE'!$B$6:$F$1253,4,0))</f>
        <v/>
      </c>
      <c r="F38" s="38" t="str">
        <f>IF(ISERROR(VLOOKUP($B38,'START LİSTE'!$B$6:$F$1253,5,0)),"",VLOOKUP($B38,'START LİSTE'!$B$6:$F$1253,5,0))</f>
        <v/>
      </c>
      <c r="G38" s="110"/>
      <c r="H38" s="143" t="str">
        <f t="shared" si="1"/>
        <v/>
      </c>
    </row>
    <row r="39" spans="1:8" ht="17.25" customHeight="1" x14ac:dyDescent="0.2">
      <c r="A39" s="35" t="str">
        <f t="shared" si="0"/>
        <v/>
      </c>
      <c r="B39" s="109"/>
      <c r="C39" s="36" t="str">
        <f>IF(ISERROR(VLOOKUP(B39,'START LİSTE'!$B$6:$F$1253,2,0)),"",VLOOKUP(B39,'START LİSTE'!$B$6:$F$1253,2,0))</f>
        <v/>
      </c>
      <c r="D39" s="36" t="str">
        <f>IF(ISERROR(VLOOKUP(B39,'START LİSTE'!$B$6:$F$1253,3,0)),"",VLOOKUP(B39,'START LİSTE'!$B$6:$F$1253,3,0))</f>
        <v/>
      </c>
      <c r="E39" s="37" t="str">
        <f>IF(ISERROR(VLOOKUP(B39,'START LİSTE'!$B$6:$F$1253,4,0)),"",VLOOKUP(B39,'START LİSTE'!$B$6:$F$1253,4,0))</f>
        <v/>
      </c>
      <c r="F39" s="38" t="str">
        <f>IF(ISERROR(VLOOKUP($B39,'START LİSTE'!$B$6:$F$1253,5,0)),"",VLOOKUP($B39,'START LİSTE'!$B$6:$F$1253,5,0))</f>
        <v/>
      </c>
      <c r="G39" s="110"/>
      <c r="H39" s="143" t="str">
        <f t="shared" si="1"/>
        <v/>
      </c>
    </row>
    <row r="40" spans="1:8" ht="17.25" customHeight="1" x14ac:dyDescent="0.2">
      <c r="A40" s="35" t="str">
        <f t="shared" si="0"/>
        <v/>
      </c>
      <c r="B40" s="109"/>
      <c r="C40" s="36" t="str">
        <f>IF(ISERROR(VLOOKUP(B40,'START LİSTE'!$B$6:$F$1253,2,0)),"",VLOOKUP(B40,'START LİSTE'!$B$6:$F$1253,2,0))</f>
        <v/>
      </c>
      <c r="D40" s="36" t="str">
        <f>IF(ISERROR(VLOOKUP(B40,'START LİSTE'!$B$6:$F$1253,3,0)),"",VLOOKUP(B40,'START LİSTE'!$B$6:$F$1253,3,0))</f>
        <v/>
      </c>
      <c r="E40" s="37" t="str">
        <f>IF(ISERROR(VLOOKUP(B40,'START LİSTE'!$B$6:$F$1253,4,0)),"",VLOOKUP(B40,'START LİSTE'!$B$6:$F$1253,4,0))</f>
        <v/>
      </c>
      <c r="F40" s="38" t="str">
        <f>IF(ISERROR(VLOOKUP($B40,'START LİSTE'!$B$6:$F$1253,5,0)),"",VLOOKUP($B40,'START LİSTE'!$B$6:$F$1253,5,0))</f>
        <v/>
      </c>
      <c r="G40" s="110"/>
      <c r="H40" s="143" t="str">
        <f t="shared" si="1"/>
        <v/>
      </c>
    </row>
    <row r="41" spans="1:8" ht="17.25" customHeight="1" x14ac:dyDescent="0.2">
      <c r="A41" s="35" t="str">
        <f t="shared" si="0"/>
        <v/>
      </c>
      <c r="B41" s="109"/>
      <c r="C41" s="36" t="str">
        <f>IF(ISERROR(VLOOKUP(B41,'START LİSTE'!$B$6:$F$1253,2,0)),"",VLOOKUP(B41,'START LİSTE'!$B$6:$F$1253,2,0))</f>
        <v/>
      </c>
      <c r="D41" s="36" t="str">
        <f>IF(ISERROR(VLOOKUP(B41,'START LİSTE'!$B$6:$F$1253,3,0)),"",VLOOKUP(B41,'START LİSTE'!$B$6:$F$1253,3,0))</f>
        <v/>
      </c>
      <c r="E41" s="37" t="str">
        <f>IF(ISERROR(VLOOKUP(B41,'START LİSTE'!$B$6:$F$1253,4,0)),"",VLOOKUP(B41,'START LİSTE'!$B$6:$F$1253,4,0))</f>
        <v/>
      </c>
      <c r="F41" s="38" t="str">
        <f>IF(ISERROR(VLOOKUP($B41,'START LİSTE'!$B$6:$F$1253,5,0)),"",VLOOKUP($B41,'START LİSTE'!$B$6:$F$1253,5,0))</f>
        <v/>
      </c>
      <c r="G41" s="110"/>
      <c r="H41" s="143" t="str">
        <f t="shared" si="1"/>
        <v/>
      </c>
    </row>
    <row r="42" spans="1:8" ht="17.25" customHeight="1" x14ac:dyDescent="0.2">
      <c r="A42" s="35" t="str">
        <f t="shared" si="0"/>
        <v/>
      </c>
      <c r="B42" s="109"/>
      <c r="C42" s="36" t="str">
        <f>IF(ISERROR(VLOOKUP(B42,'START LİSTE'!$B$6:$F$1253,2,0)),"",VLOOKUP(B42,'START LİSTE'!$B$6:$F$1253,2,0))</f>
        <v/>
      </c>
      <c r="D42" s="36" t="str">
        <f>IF(ISERROR(VLOOKUP(B42,'START LİSTE'!$B$6:$F$1253,3,0)),"",VLOOKUP(B42,'START LİSTE'!$B$6:$F$1253,3,0))</f>
        <v/>
      </c>
      <c r="E42" s="37" t="str">
        <f>IF(ISERROR(VLOOKUP(B42,'START LİSTE'!$B$6:$F$1253,4,0)),"",VLOOKUP(B42,'START LİSTE'!$B$6:$F$1253,4,0))</f>
        <v/>
      </c>
      <c r="F42" s="38" t="str">
        <f>IF(ISERROR(VLOOKUP($B42,'START LİSTE'!$B$6:$F$1253,5,0)),"",VLOOKUP($B42,'START LİSTE'!$B$6:$F$1253,5,0))</f>
        <v/>
      </c>
      <c r="G42" s="110"/>
      <c r="H42" s="143" t="str">
        <f t="shared" si="1"/>
        <v/>
      </c>
    </row>
    <row r="43" spans="1:8" ht="17.25" customHeight="1" x14ac:dyDescent="0.2">
      <c r="A43" s="35" t="str">
        <f t="shared" si="0"/>
        <v/>
      </c>
      <c r="B43" s="109"/>
      <c r="C43" s="36" t="str">
        <f>IF(ISERROR(VLOOKUP(B43,'START LİSTE'!$B$6:$F$1253,2,0)),"",VLOOKUP(B43,'START LİSTE'!$B$6:$F$1253,2,0))</f>
        <v/>
      </c>
      <c r="D43" s="36" t="str">
        <f>IF(ISERROR(VLOOKUP(B43,'START LİSTE'!$B$6:$F$1253,3,0)),"",VLOOKUP(B43,'START LİSTE'!$B$6:$F$1253,3,0))</f>
        <v/>
      </c>
      <c r="E43" s="37" t="str">
        <f>IF(ISERROR(VLOOKUP(B43,'START LİSTE'!$B$6:$F$1253,4,0)),"",VLOOKUP(B43,'START LİSTE'!$B$6:$F$1253,4,0))</f>
        <v/>
      </c>
      <c r="F43" s="38" t="str">
        <f>IF(ISERROR(VLOOKUP($B43,'START LİSTE'!$B$6:$F$1253,5,0)),"",VLOOKUP($B43,'START LİSTE'!$B$6:$F$1253,5,0))</f>
        <v/>
      </c>
      <c r="G43" s="110"/>
      <c r="H43" s="143" t="str">
        <f t="shared" si="1"/>
        <v/>
      </c>
    </row>
    <row r="44" spans="1:8" ht="17.25" customHeight="1" x14ac:dyDescent="0.2">
      <c r="A44" s="35" t="str">
        <f t="shared" si="0"/>
        <v/>
      </c>
      <c r="B44" s="109"/>
      <c r="C44" s="36" t="str">
        <f>IF(ISERROR(VLOOKUP(B44,'START LİSTE'!$B$6:$F$1253,2,0)),"",VLOOKUP(B44,'START LİSTE'!$B$6:$F$1253,2,0))</f>
        <v/>
      </c>
      <c r="D44" s="36" t="str">
        <f>IF(ISERROR(VLOOKUP(B44,'START LİSTE'!$B$6:$F$1253,3,0)),"",VLOOKUP(B44,'START LİSTE'!$B$6:$F$1253,3,0))</f>
        <v/>
      </c>
      <c r="E44" s="37" t="str">
        <f>IF(ISERROR(VLOOKUP(B44,'START LİSTE'!$B$6:$F$1253,4,0)),"",VLOOKUP(B44,'START LİSTE'!$B$6:$F$1253,4,0))</f>
        <v/>
      </c>
      <c r="F44" s="38" t="str">
        <f>IF(ISERROR(VLOOKUP($B44,'START LİSTE'!$B$6:$F$1253,5,0)),"",VLOOKUP($B44,'START LİSTE'!$B$6:$F$1253,5,0))</f>
        <v/>
      </c>
      <c r="G44" s="110"/>
      <c r="H44" s="143" t="str">
        <f t="shared" si="1"/>
        <v/>
      </c>
    </row>
    <row r="45" spans="1:8" ht="17.25" customHeight="1" x14ac:dyDescent="0.2">
      <c r="A45" s="35" t="str">
        <f t="shared" si="0"/>
        <v/>
      </c>
      <c r="B45" s="109"/>
      <c r="C45" s="36" t="str">
        <f>IF(ISERROR(VLOOKUP(B45,'START LİSTE'!$B$6:$F$1253,2,0)),"",VLOOKUP(B45,'START LİSTE'!$B$6:$F$1253,2,0))</f>
        <v/>
      </c>
      <c r="D45" s="36" t="str">
        <f>IF(ISERROR(VLOOKUP(B45,'START LİSTE'!$B$6:$F$1253,3,0)),"",VLOOKUP(B45,'START LİSTE'!$B$6:$F$1253,3,0))</f>
        <v/>
      </c>
      <c r="E45" s="37" t="str">
        <f>IF(ISERROR(VLOOKUP(B45,'START LİSTE'!$B$6:$F$1253,4,0)),"",VLOOKUP(B45,'START LİSTE'!$B$6:$F$1253,4,0))</f>
        <v/>
      </c>
      <c r="F45" s="38" t="str">
        <f>IF(ISERROR(VLOOKUP($B45,'START LİSTE'!$B$6:$F$1253,5,0)),"",VLOOKUP($B45,'START LİSTE'!$B$6:$F$1253,5,0))</f>
        <v/>
      </c>
      <c r="G45" s="110"/>
      <c r="H45" s="143" t="str">
        <f t="shared" si="1"/>
        <v/>
      </c>
    </row>
    <row r="46" spans="1:8" ht="17.25" customHeight="1" x14ac:dyDescent="0.2">
      <c r="A46" s="35" t="str">
        <f t="shared" si="0"/>
        <v/>
      </c>
      <c r="B46" s="109"/>
      <c r="C46" s="36" t="str">
        <f>IF(ISERROR(VLOOKUP(B46,'START LİSTE'!$B$6:$F$1253,2,0)),"",VLOOKUP(B46,'START LİSTE'!$B$6:$F$1253,2,0))</f>
        <v/>
      </c>
      <c r="D46" s="36" t="str">
        <f>IF(ISERROR(VLOOKUP(B46,'START LİSTE'!$B$6:$F$1253,3,0)),"",VLOOKUP(B46,'START LİSTE'!$B$6:$F$1253,3,0))</f>
        <v/>
      </c>
      <c r="E46" s="37" t="str">
        <f>IF(ISERROR(VLOOKUP(B46,'START LİSTE'!$B$6:$F$1253,4,0)),"",VLOOKUP(B46,'START LİSTE'!$B$6:$F$1253,4,0))</f>
        <v/>
      </c>
      <c r="F46" s="38" t="str">
        <f>IF(ISERROR(VLOOKUP($B46,'START LİSTE'!$B$6:$F$1253,5,0)),"",VLOOKUP($B46,'START LİSTE'!$B$6:$F$1253,5,0))</f>
        <v/>
      </c>
      <c r="G46" s="110"/>
      <c r="H46" s="143" t="str">
        <f t="shared" si="1"/>
        <v/>
      </c>
    </row>
    <row r="47" spans="1:8" ht="17.25" customHeight="1" x14ac:dyDescent="0.2">
      <c r="A47" s="35" t="str">
        <f t="shared" si="0"/>
        <v/>
      </c>
      <c r="B47" s="109"/>
      <c r="C47" s="36" t="str">
        <f>IF(ISERROR(VLOOKUP(B47,'START LİSTE'!$B$6:$F$1253,2,0)),"",VLOOKUP(B47,'START LİSTE'!$B$6:$F$1253,2,0))</f>
        <v/>
      </c>
      <c r="D47" s="36" t="str">
        <f>IF(ISERROR(VLOOKUP(B47,'START LİSTE'!$B$6:$F$1253,3,0)),"",VLOOKUP(B47,'START LİSTE'!$B$6:$F$1253,3,0))</f>
        <v/>
      </c>
      <c r="E47" s="37" t="str">
        <f>IF(ISERROR(VLOOKUP(B47,'START LİSTE'!$B$6:$F$1253,4,0)),"",VLOOKUP(B47,'START LİSTE'!$B$6:$F$1253,4,0))</f>
        <v/>
      </c>
      <c r="F47" s="38" t="str">
        <f>IF(ISERROR(VLOOKUP($B47,'START LİSTE'!$B$6:$F$1253,5,0)),"",VLOOKUP($B47,'START LİSTE'!$B$6:$F$1253,5,0))</f>
        <v/>
      </c>
      <c r="G47" s="110"/>
      <c r="H47" s="143" t="str">
        <f t="shared" si="1"/>
        <v/>
      </c>
    </row>
    <row r="48" spans="1:8" ht="17.25" customHeight="1" x14ac:dyDescent="0.2">
      <c r="A48" s="35" t="str">
        <f t="shared" si="0"/>
        <v/>
      </c>
      <c r="B48" s="109"/>
      <c r="C48" s="36" t="str">
        <f>IF(ISERROR(VLOOKUP(B48,'START LİSTE'!$B$6:$F$1253,2,0)),"",VLOOKUP(B48,'START LİSTE'!$B$6:$F$1253,2,0))</f>
        <v/>
      </c>
      <c r="D48" s="36" t="str">
        <f>IF(ISERROR(VLOOKUP(B48,'START LİSTE'!$B$6:$F$1253,3,0)),"",VLOOKUP(B48,'START LİSTE'!$B$6:$F$1253,3,0))</f>
        <v/>
      </c>
      <c r="E48" s="37" t="str">
        <f>IF(ISERROR(VLOOKUP(B48,'START LİSTE'!$B$6:$F$1253,4,0)),"",VLOOKUP(B48,'START LİSTE'!$B$6:$F$1253,4,0))</f>
        <v/>
      </c>
      <c r="F48" s="38" t="str">
        <f>IF(ISERROR(VLOOKUP($B48,'START LİSTE'!$B$6:$F$1253,5,0)),"",VLOOKUP($B48,'START LİSTE'!$B$6:$F$1253,5,0))</f>
        <v/>
      </c>
      <c r="G48" s="110"/>
      <c r="H48" s="143" t="str">
        <f t="shared" si="1"/>
        <v/>
      </c>
    </row>
    <row r="49" spans="1:8" ht="17.25" customHeight="1" x14ac:dyDescent="0.2">
      <c r="A49" s="35" t="str">
        <f t="shared" si="0"/>
        <v/>
      </c>
      <c r="B49" s="109"/>
      <c r="C49" s="36" t="str">
        <f>IF(ISERROR(VLOOKUP(B49,'START LİSTE'!$B$6:$F$1253,2,0)),"",VLOOKUP(B49,'START LİSTE'!$B$6:$F$1253,2,0))</f>
        <v/>
      </c>
      <c r="D49" s="36" t="str">
        <f>IF(ISERROR(VLOOKUP(B49,'START LİSTE'!$B$6:$F$1253,3,0)),"",VLOOKUP(B49,'START LİSTE'!$B$6:$F$1253,3,0))</f>
        <v/>
      </c>
      <c r="E49" s="37" t="str">
        <f>IF(ISERROR(VLOOKUP(B49,'START LİSTE'!$B$6:$F$1253,4,0)),"",VLOOKUP(B49,'START LİSTE'!$B$6:$F$1253,4,0))</f>
        <v/>
      </c>
      <c r="F49" s="38" t="str">
        <f>IF(ISERROR(VLOOKUP($B49,'START LİSTE'!$B$6:$F$1253,5,0)),"",VLOOKUP($B49,'START LİSTE'!$B$6:$F$1253,5,0))</f>
        <v/>
      </c>
      <c r="G49" s="110"/>
      <c r="H49" s="143" t="str">
        <f t="shared" si="1"/>
        <v/>
      </c>
    </row>
    <row r="50" spans="1:8" ht="17.25" customHeight="1" x14ac:dyDescent="0.2">
      <c r="A50" s="35" t="str">
        <f t="shared" si="0"/>
        <v/>
      </c>
      <c r="B50" s="109"/>
      <c r="C50" s="36" t="str">
        <f>IF(ISERROR(VLOOKUP(B50,'START LİSTE'!$B$6:$F$1253,2,0)),"",VLOOKUP(B50,'START LİSTE'!$B$6:$F$1253,2,0))</f>
        <v/>
      </c>
      <c r="D50" s="36" t="str">
        <f>IF(ISERROR(VLOOKUP(B50,'START LİSTE'!$B$6:$F$1253,3,0)),"",VLOOKUP(B50,'START LİSTE'!$B$6:$F$1253,3,0))</f>
        <v/>
      </c>
      <c r="E50" s="37" t="str">
        <f>IF(ISERROR(VLOOKUP(B50,'START LİSTE'!$B$6:$F$1253,4,0)),"",VLOOKUP(B50,'START LİSTE'!$B$6:$F$1253,4,0))</f>
        <v/>
      </c>
      <c r="F50" s="38" t="str">
        <f>IF(ISERROR(VLOOKUP($B50,'START LİSTE'!$B$6:$F$1253,5,0)),"",VLOOKUP($B50,'START LİSTE'!$B$6:$F$1253,5,0))</f>
        <v/>
      </c>
      <c r="G50" s="110"/>
      <c r="H50" s="143" t="str">
        <f t="shared" si="1"/>
        <v/>
      </c>
    </row>
    <row r="51" spans="1:8" ht="17.25" customHeight="1" x14ac:dyDescent="0.2">
      <c r="A51" s="35" t="str">
        <f t="shared" si="0"/>
        <v/>
      </c>
      <c r="B51" s="109"/>
      <c r="C51" s="36" t="str">
        <f>IF(ISERROR(VLOOKUP(B51,'START LİSTE'!$B$6:$F$1253,2,0)),"",VLOOKUP(B51,'START LİSTE'!$B$6:$F$1253,2,0))</f>
        <v/>
      </c>
      <c r="D51" s="36" t="str">
        <f>IF(ISERROR(VLOOKUP(B51,'START LİSTE'!$B$6:$F$1253,3,0)),"",VLOOKUP(B51,'START LİSTE'!$B$6:$F$1253,3,0))</f>
        <v/>
      </c>
      <c r="E51" s="37" t="str">
        <f>IF(ISERROR(VLOOKUP(B51,'START LİSTE'!$B$6:$F$1253,4,0)),"",VLOOKUP(B51,'START LİSTE'!$B$6:$F$1253,4,0))</f>
        <v/>
      </c>
      <c r="F51" s="38" t="str">
        <f>IF(ISERROR(VLOOKUP($B51,'START LİSTE'!$B$6:$F$1253,5,0)),"",VLOOKUP($B51,'START LİSTE'!$B$6:$F$1253,5,0))</f>
        <v/>
      </c>
      <c r="G51" s="110"/>
      <c r="H51" s="143" t="str">
        <f t="shared" si="1"/>
        <v/>
      </c>
    </row>
    <row r="52" spans="1:8" ht="17.25" customHeight="1" x14ac:dyDescent="0.2">
      <c r="A52" s="35" t="str">
        <f t="shared" si="0"/>
        <v/>
      </c>
      <c r="B52" s="109"/>
      <c r="C52" s="36" t="str">
        <f>IF(ISERROR(VLOOKUP(B52,'START LİSTE'!$B$6:$F$1253,2,0)),"",VLOOKUP(B52,'START LİSTE'!$B$6:$F$1253,2,0))</f>
        <v/>
      </c>
      <c r="D52" s="36" t="str">
        <f>IF(ISERROR(VLOOKUP(B52,'START LİSTE'!$B$6:$F$1253,3,0)),"",VLOOKUP(B52,'START LİSTE'!$B$6:$F$1253,3,0))</f>
        <v/>
      </c>
      <c r="E52" s="37" t="str">
        <f>IF(ISERROR(VLOOKUP(B52,'START LİSTE'!$B$6:$F$1253,4,0)),"",VLOOKUP(B52,'START LİSTE'!$B$6:$F$1253,4,0))</f>
        <v/>
      </c>
      <c r="F52" s="38" t="str">
        <f>IF(ISERROR(VLOOKUP($B52,'START LİSTE'!$B$6:$F$1253,5,0)),"",VLOOKUP($B52,'START LİSTE'!$B$6:$F$1253,5,0))</f>
        <v/>
      </c>
      <c r="G52" s="110"/>
      <c r="H52" s="143" t="str">
        <f t="shared" si="1"/>
        <v/>
      </c>
    </row>
    <row r="53" spans="1:8" ht="17.25" customHeight="1" x14ac:dyDescent="0.2">
      <c r="A53" s="35" t="str">
        <f t="shared" si="0"/>
        <v/>
      </c>
      <c r="B53" s="109"/>
      <c r="C53" s="36" t="str">
        <f>IF(ISERROR(VLOOKUP(B53,'START LİSTE'!$B$6:$F$1253,2,0)),"",VLOOKUP(B53,'START LİSTE'!$B$6:$F$1253,2,0))</f>
        <v/>
      </c>
      <c r="D53" s="36" t="str">
        <f>IF(ISERROR(VLOOKUP(B53,'START LİSTE'!$B$6:$F$1253,3,0)),"",VLOOKUP(B53,'START LİSTE'!$B$6:$F$1253,3,0))</f>
        <v/>
      </c>
      <c r="E53" s="37" t="str">
        <f>IF(ISERROR(VLOOKUP(B53,'START LİSTE'!$B$6:$F$1253,4,0)),"",VLOOKUP(B53,'START LİSTE'!$B$6:$F$1253,4,0))</f>
        <v/>
      </c>
      <c r="F53" s="38" t="str">
        <f>IF(ISERROR(VLOOKUP($B53,'START LİSTE'!$B$6:$F$1253,5,0)),"",VLOOKUP($B53,'START LİSTE'!$B$6:$F$1253,5,0))</f>
        <v/>
      </c>
      <c r="G53" s="110"/>
      <c r="H53" s="143" t="str">
        <f t="shared" si="1"/>
        <v/>
      </c>
    </row>
    <row r="54" spans="1:8" ht="17.25" customHeight="1" x14ac:dyDescent="0.2">
      <c r="A54" s="35" t="str">
        <f t="shared" si="0"/>
        <v/>
      </c>
      <c r="B54" s="109"/>
      <c r="C54" s="36" t="str">
        <f>IF(ISERROR(VLOOKUP(B54,'START LİSTE'!$B$6:$F$1253,2,0)),"",VLOOKUP(B54,'START LİSTE'!$B$6:$F$1253,2,0))</f>
        <v/>
      </c>
      <c r="D54" s="36" t="str">
        <f>IF(ISERROR(VLOOKUP(B54,'START LİSTE'!$B$6:$F$1253,3,0)),"",VLOOKUP(B54,'START LİSTE'!$B$6:$F$1253,3,0))</f>
        <v/>
      </c>
      <c r="E54" s="37" t="str">
        <f>IF(ISERROR(VLOOKUP(B54,'START LİSTE'!$B$6:$F$1253,4,0)),"",VLOOKUP(B54,'START LİSTE'!$B$6:$F$1253,4,0))</f>
        <v/>
      </c>
      <c r="F54" s="38" t="str">
        <f>IF(ISERROR(VLOOKUP($B54,'START LİSTE'!$B$6:$F$1253,5,0)),"",VLOOKUP($B54,'START LİSTE'!$B$6:$F$1253,5,0))</f>
        <v/>
      </c>
      <c r="G54" s="110"/>
      <c r="H54" s="143" t="str">
        <f t="shared" si="1"/>
        <v/>
      </c>
    </row>
    <row r="55" spans="1:8" ht="17.25" customHeight="1" x14ac:dyDescent="0.2">
      <c r="A55" s="35" t="str">
        <f t="shared" si="0"/>
        <v/>
      </c>
      <c r="B55" s="109"/>
      <c r="C55" s="36" t="str">
        <f>IF(ISERROR(VLOOKUP(B55,'START LİSTE'!$B$6:$F$1253,2,0)),"",VLOOKUP(B55,'START LİSTE'!$B$6:$F$1253,2,0))</f>
        <v/>
      </c>
      <c r="D55" s="36" t="str">
        <f>IF(ISERROR(VLOOKUP(B55,'START LİSTE'!$B$6:$F$1253,3,0)),"",VLOOKUP(B55,'START LİSTE'!$B$6:$F$1253,3,0))</f>
        <v/>
      </c>
      <c r="E55" s="37" t="str">
        <f>IF(ISERROR(VLOOKUP(B55,'START LİSTE'!$B$6:$F$1253,4,0)),"",VLOOKUP(B55,'START LİSTE'!$B$6:$F$1253,4,0))</f>
        <v/>
      </c>
      <c r="F55" s="38" t="str">
        <f>IF(ISERROR(VLOOKUP($B55,'START LİSTE'!$B$6:$F$1253,5,0)),"",VLOOKUP($B55,'START LİSTE'!$B$6:$F$1253,5,0))</f>
        <v/>
      </c>
      <c r="G55" s="110"/>
      <c r="H55" s="143" t="str">
        <f t="shared" si="1"/>
        <v/>
      </c>
    </row>
    <row r="56" spans="1:8" ht="17.25" customHeight="1" x14ac:dyDescent="0.2">
      <c r="A56" s="35" t="str">
        <f t="shared" si="0"/>
        <v/>
      </c>
      <c r="B56" s="109"/>
      <c r="C56" s="36" t="str">
        <f>IF(ISERROR(VLOOKUP(B56,'START LİSTE'!$B$6:$F$1253,2,0)),"",VLOOKUP(B56,'START LİSTE'!$B$6:$F$1253,2,0))</f>
        <v/>
      </c>
      <c r="D56" s="36" t="str">
        <f>IF(ISERROR(VLOOKUP(B56,'START LİSTE'!$B$6:$F$1253,3,0)),"",VLOOKUP(B56,'START LİSTE'!$B$6:$F$1253,3,0))</f>
        <v/>
      </c>
      <c r="E56" s="37" t="str">
        <f>IF(ISERROR(VLOOKUP(B56,'START LİSTE'!$B$6:$F$1253,4,0)),"",VLOOKUP(B56,'START LİSTE'!$B$6:$F$1253,4,0))</f>
        <v/>
      </c>
      <c r="F56" s="38" t="str">
        <f>IF(ISERROR(VLOOKUP($B56,'START LİSTE'!$B$6:$F$1253,5,0)),"",VLOOKUP($B56,'START LİSTE'!$B$6:$F$1253,5,0))</f>
        <v/>
      </c>
      <c r="G56" s="110"/>
      <c r="H56" s="143" t="str">
        <f t="shared" si="1"/>
        <v/>
      </c>
    </row>
    <row r="57" spans="1:8" ht="17.25" customHeight="1" x14ac:dyDescent="0.2">
      <c r="A57" s="35" t="str">
        <f t="shared" si="0"/>
        <v/>
      </c>
      <c r="B57" s="109"/>
      <c r="C57" s="36" t="str">
        <f>IF(ISERROR(VLOOKUP(B57,'START LİSTE'!$B$6:$F$1253,2,0)),"",VLOOKUP(B57,'START LİSTE'!$B$6:$F$1253,2,0))</f>
        <v/>
      </c>
      <c r="D57" s="36" t="str">
        <f>IF(ISERROR(VLOOKUP(B57,'START LİSTE'!$B$6:$F$1253,3,0)),"",VLOOKUP(B57,'START LİSTE'!$B$6:$F$1253,3,0))</f>
        <v/>
      </c>
      <c r="E57" s="37" t="str">
        <f>IF(ISERROR(VLOOKUP(B57,'START LİSTE'!$B$6:$F$1253,4,0)),"",VLOOKUP(B57,'START LİSTE'!$B$6:$F$1253,4,0))</f>
        <v/>
      </c>
      <c r="F57" s="38" t="str">
        <f>IF(ISERROR(VLOOKUP($B57,'START LİSTE'!$B$6:$F$1253,5,0)),"",VLOOKUP($B57,'START LİSTE'!$B$6:$F$1253,5,0))</f>
        <v/>
      </c>
      <c r="G57" s="110"/>
      <c r="H57" s="143" t="str">
        <f t="shared" si="1"/>
        <v/>
      </c>
    </row>
    <row r="58" spans="1:8" ht="17.25" customHeight="1" x14ac:dyDescent="0.2">
      <c r="A58" s="35" t="str">
        <f t="shared" si="0"/>
        <v/>
      </c>
      <c r="B58" s="109"/>
      <c r="C58" s="36" t="str">
        <f>IF(ISERROR(VLOOKUP(B58,'START LİSTE'!$B$6:$F$1253,2,0)),"",VLOOKUP(B58,'START LİSTE'!$B$6:$F$1253,2,0))</f>
        <v/>
      </c>
      <c r="D58" s="36" t="str">
        <f>IF(ISERROR(VLOOKUP(B58,'START LİSTE'!$B$6:$F$1253,3,0)),"",VLOOKUP(B58,'START LİSTE'!$B$6:$F$1253,3,0))</f>
        <v/>
      </c>
      <c r="E58" s="37" t="str">
        <f>IF(ISERROR(VLOOKUP(B58,'START LİSTE'!$B$6:$F$1253,4,0)),"",VLOOKUP(B58,'START LİSTE'!$B$6:$F$1253,4,0))</f>
        <v/>
      </c>
      <c r="F58" s="38" t="str">
        <f>IF(ISERROR(VLOOKUP($B58,'START LİSTE'!$B$6:$F$1253,5,0)),"",VLOOKUP($B58,'START LİSTE'!$B$6:$F$1253,5,0))</f>
        <v/>
      </c>
      <c r="G58" s="110"/>
      <c r="H58" s="143" t="str">
        <f t="shared" si="1"/>
        <v/>
      </c>
    </row>
    <row r="59" spans="1:8" ht="17.25" customHeight="1" x14ac:dyDescent="0.2">
      <c r="A59" s="35" t="str">
        <f t="shared" si="0"/>
        <v/>
      </c>
      <c r="B59" s="109"/>
      <c r="C59" s="36" t="str">
        <f>IF(ISERROR(VLOOKUP(B59,'START LİSTE'!$B$6:$F$1253,2,0)),"",VLOOKUP(B59,'START LİSTE'!$B$6:$F$1253,2,0))</f>
        <v/>
      </c>
      <c r="D59" s="36" t="str">
        <f>IF(ISERROR(VLOOKUP(B59,'START LİSTE'!$B$6:$F$1253,3,0)),"",VLOOKUP(B59,'START LİSTE'!$B$6:$F$1253,3,0))</f>
        <v/>
      </c>
      <c r="E59" s="37" t="str">
        <f>IF(ISERROR(VLOOKUP(B59,'START LİSTE'!$B$6:$F$1253,4,0)),"",VLOOKUP(B59,'START LİSTE'!$B$6:$F$1253,4,0))</f>
        <v/>
      </c>
      <c r="F59" s="38" t="str">
        <f>IF(ISERROR(VLOOKUP($B59,'START LİSTE'!$B$6:$F$1253,5,0)),"",VLOOKUP($B59,'START LİSTE'!$B$6:$F$1253,5,0))</f>
        <v/>
      </c>
      <c r="G59" s="110"/>
      <c r="H59" s="143" t="str">
        <f t="shared" si="1"/>
        <v/>
      </c>
    </row>
    <row r="60" spans="1:8" ht="17.25" customHeight="1" x14ac:dyDescent="0.2">
      <c r="A60" s="35" t="str">
        <f t="shared" si="0"/>
        <v/>
      </c>
      <c r="B60" s="109"/>
      <c r="C60" s="36" t="str">
        <f>IF(ISERROR(VLOOKUP(B60,'START LİSTE'!$B$6:$F$1253,2,0)),"",VLOOKUP(B60,'START LİSTE'!$B$6:$F$1253,2,0))</f>
        <v/>
      </c>
      <c r="D60" s="36" t="str">
        <f>IF(ISERROR(VLOOKUP(B60,'START LİSTE'!$B$6:$F$1253,3,0)),"",VLOOKUP(B60,'START LİSTE'!$B$6:$F$1253,3,0))</f>
        <v/>
      </c>
      <c r="E60" s="37" t="str">
        <f>IF(ISERROR(VLOOKUP(B60,'START LİSTE'!$B$6:$F$1253,4,0)),"",VLOOKUP(B60,'START LİSTE'!$B$6:$F$1253,4,0))</f>
        <v/>
      </c>
      <c r="F60" s="38" t="str">
        <f>IF(ISERROR(VLOOKUP($B60,'START LİSTE'!$B$6:$F$1253,5,0)),"",VLOOKUP($B60,'START LİSTE'!$B$6:$F$1253,5,0))</f>
        <v/>
      </c>
      <c r="G60" s="110"/>
      <c r="H60" s="143" t="str">
        <f t="shared" si="1"/>
        <v/>
      </c>
    </row>
    <row r="61" spans="1:8" ht="17.25" customHeight="1" x14ac:dyDescent="0.2">
      <c r="A61" s="35" t="str">
        <f t="shared" si="0"/>
        <v/>
      </c>
      <c r="B61" s="109"/>
      <c r="C61" s="36" t="str">
        <f>IF(ISERROR(VLOOKUP(B61,'START LİSTE'!$B$6:$F$1253,2,0)),"",VLOOKUP(B61,'START LİSTE'!$B$6:$F$1253,2,0))</f>
        <v/>
      </c>
      <c r="D61" s="36" t="str">
        <f>IF(ISERROR(VLOOKUP(B61,'START LİSTE'!$B$6:$F$1253,3,0)),"",VLOOKUP(B61,'START LİSTE'!$B$6:$F$1253,3,0))</f>
        <v/>
      </c>
      <c r="E61" s="37" t="str">
        <f>IF(ISERROR(VLOOKUP(B61,'START LİSTE'!$B$6:$F$1253,4,0)),"",VLOOKUP(B61,'START LİSTE'!$B$6:$F$1253,4,0))</f>
        <v/>
      </c>
      <c r="F61" s="38" t="str">
        <f>IF(ISERROR(VLOOKUP($B61,'START LİSTE'!$B$6:$F$1253,5,0)),"",VLOOKUP($B61,'START LİSTE'!$B$6:$F$1253,5,0))</f>
        <v/>
      </c>
      <c r="G61" s="110"/>
      <c r="H61" s="143" t="str">
        <f t="shared" si="1"/>
        <v/>
      </c>
    </row>
    <row r="62" spans="1:8" ht="17.25" customHeight="1" x14ac:dyDescent="0.2">
      <c r="A62" s="35" t="str">
        <f t="shared" si="0"/>
        <v/>
      </c>
      <c r="B62" s="109"/>
      <c r="C62" s="36" t="str">
        <f>IF(ISERROR(VLOOKUP(B62,'START LİSTE'!$B$6:$F$1253,2,0)),"",VLOOKUP(B62,'START LİSTE'!$B$6:$F$1253,2,0))</f>
        <v/>
      </c>
      <c r="D62" s="36" t="str">
        <f>IF(ISERROR(VLOOKUP(B62,'START LİSTE'!$B$6:$F$1253,3,0)),"",VLOOKUP(B62,'START LİSTE'!$B$6:$F$1253,3,0))</f>
        <v/>
      </c>
      <c r="E62" s="37" t="str">
        <f>IF(ISERROR(VLOOKUP(B62,'START LİSTE'!$B$6:$F$1253,4,0)),"",VLOOKUP(B62,'START LİSTE'!$B$6:$F$1253,4,0))</f>
        <v/>
      </c>
      <c r="F62" s="38" t="str">
        <f>IF(ISERROR(VLOOKUP($B62,'START LİSTE'!$B$6:$F$1253,5,0)),"",VLOOKUP($B62,'START LİSTE'!$B$6:$F$1253,5,0))</f>
        <v/>
      </c>
      <c r="G62" s="110"/>
      <c r="H62" s="143" t="str">
        <f t="shared" si="1"/>
        <v/>
      </c>
    </row>
    <row r="63" spans="1:8" ht="17.25" customHeight="1" x14ac:dyDescent="0.2">
      <c r="A63" s="35" t="str">
        <f t="shared" si="0"/>
        <v/>
      </c>
      <c r="B63" s="109"/>
      <c r="C63" s="36" t="str">
        <f>IF(ISERROR(VLOOKUP(B63,'START LİSTE'!$B$6:$F$1253,2,0)),"",VLOOKUP(B63,'START LİSTE'!$B$6:$F$1253,2,0))</f>
        <v/>
      </c>
      <c r="D63" s="36" t="str">
        <f>IF(ISERROR(VLOOKUP(B63,'START LİSTE'!$B$6:$F$1253,3,0)),"",VLOOKUP(B63,'START LİSTE'!$B$6:$F$1253,3,0))</f>
        <v/>
      </c>
      <c r="E63" s="37" t="str">
        <f>IF(ISERROR(VLOOKUP(B63,'START LİSTE'!$B$6:$F$1253,4,0)),"",VLOOKUP(B63,'START LİSTE'!$B$6:$F$1253,4,0))</f>
        <v/>
      </c>
      <c r="F63" s="38" t="str">
        <f>IF(ISERROR(VLOOKUP($B63,'START LİSTE'!$B$6:$F$1253,5,0)),"",VLOOKUP($B63,'START LİSTE'!$B$6:$F$1253,5,0))</f>
        <v/>
      </c>
      <c r="G63" s="110"/>
      <c r="H63" s="143" t="str">
        <f t="shared" si="1"/>
        <v/>
      </c>
    </row>
    <row r="64" spans="1:8" ht="17.25" customHeight="1" x14ac:dyDescent="0.2">
      <c r="A64" s="35" t="str">
        <f t="shared" si="0"/>
        <v/>
      </c>
      <c r="B64" s="109"/>
      <c r="C64" s="36" t="str">
        <f>IF(ISERROR(VLOOKUP(B64,'START LİSTE'!$B$6:$F$1253,2,0)),"",VLOOKUP(B64,'START LİSTE'!$B$6:$F$1253,2,0))</f>
        <v/>
      </c>
      <c r="D64" s="36" t="str">
        <f>IF(ISERROR(VLOOKUP(B64,'START LİSTE'!$B$6:$F$1253,3,0)),"",VLOOKUP(B64,'START LİSTE'!$B$6:$F$1253,3,0))</f>
        <v/>
      </c>
      <c r="E64" s="37" t="str">
        <f>IF(ISERROR(VLOOKUP(B64,'START LİSTE'!$B$6:$F$1253,4,0)),"",VLOOKUP(B64,'START LİSTE'!$B$6:$F$1253,4,0))</f>
        <v/>
      </c>
      <c r="F64" s="38" t="str">
        <f>IF(ISERROR(VLOOKUP($B64,'START LİSTE'!$B$6:$F$1253,5,0)),"",VLOOKUP($B64,'START LİSTE'!$B$6:$F$1253,5,0))</f>
        <v/>
      </c>
      <c r="G64" s="110"/>
      <c r="H64" s="143" t="str">
        <f t="shared" si="1"/>
        <v/>
      </c>
    </row>
    <row r="65" spans="1:8" ht="17.25" customHeight="1" x14ac:dyDescent="0.2">
      <c r="A65" s="35" t="str">
        <f t="shared" si="0"/>
        <v/>
      </c>
      <c r="B65" s="109"/>
      <c r="C65" s="36" t="str">
        <f>IF(ISERROR(VLOOKUP(B65,'START LİSTE'!$B$6:$F$1253,2,0)),"",VLOOKUP(B65,'START LİSTE'!$B$6:$F$1253,2,0))</f>
        <v/>
      </c>
      <c r="D65" s="36" t="str">
        <f>IF(ISERROR(VLOOKUP(B65,'START LİSTE'!$B$6:$F$1253,3,0)),"",VLOOKUP(B65,'START LİSTE'!$B$6:$F$1253,3,0))</f>
        <v/>
      </c>
      <c r="E65" s="37" t="str">
        <f>IF(ISERROR(VLOOKUP(B65,'START LİSTE'!$B$6:$F$1253,4,0)),"",VLOOKUP(B65,'START LİSTE'!$B$6:$F$1253,4,0))</f>
        <v/>
      </c>
      <c r="F65" s="38" t="str">
        <f>IF(ISERROR(VLOOKUP($B65,'START LİSTE'!$B$6:$F$1253,5,0)),"",VLOOKUP($B65,'START LİSTE'!$B$6:$F$1253,5,0))</f>
        <v/>
      </c>
      <c r="G65" s="110"/>
      <c r="H65" s="143" t="str">
        <f t="shared" si="1"/>
        <v/>
      </c>
    </row>
    <row r="66" spans="1:8" ht="17.25" customHeight="1" x14ac:dyDescent="0.2">
      <c r="A66" s="35" t="str">
        <f t="shared" si="0"/>
        <v/>
      </c>
      <c r="B66" s="109"/>
      <c r="C66" s="36" t="str">
        <f>IF(ISERROR(VLOOKUP(B66,'START LİSTE'!$B$6:$F$1253,2,0)),"",VLOOKUP(B66,'START LİSTE'!$B$6:$F$1253,2,0))</f>
        <v/>
      </c>
      <c r="D66" s="36" t="str">
        <f>IF(ISERROR(VLOOKUP(B66,'START LİSTE'!$B$6:$F$1253,3,0)),"",VLOOKUP(B66,'START LİSTE'!$B$6:$F$1253,3,0))</f>
        <v/>
      </c>
      <c r="E66" s="37" t="str">
        <f>IF(ISERROR(VLOOKUP(B66,'START LİSTE'!$B$6:$F$1253,4,0)),"",VLOOKUP(B66,'START LİSTE'!$B$6:$F$1253,4,0))</f>
        <v/>
      </c>
      <c r="F66" s="38" t="str">
        <f>IF(ISERROR(VLOOKUP($B66,'START LİSTE'!$B$6:$F$1253,5,0)),"",VLOOKUP($B66,'START LİSTE'!$B$6:$F$1253,5,0))</f>
        <v/>
      </c>
      <c r="G66" s="110"/>
      <c r="H66" s="143" t="str">
        <f t="shared" si="1"/>
        <v/>
      </c>
    </row>
    <row r="67" spans="1:8" ht="17.25" customHeight="1" x14ac:dyDescent="0.2">
      <c r="A67" s="35" t="str">
        <f t="shared" si="0"/>
        <v/>
      </c>
      <c r="B67" s="109"/>
      <c r="C67" s="36" t="str">
        <f>IF(ISERROR(VLOOKUP(B67,'START LİSTE'!$B$6:$F$1253,2,0)),"",VLOOKUP(B67,'START LİSTE'!$B$6:$F$1253,2,0))</f>
        <v/>
      </c>
      <c r="D67" s="36" t="str">
        <f>IF(ISERROR(VLOOKUP(B67,'START LİSTE'!$B$6:$F$1253,3,0)),"",VLOOKUP(B67,'START LİSTE'!$B$6:$F$1253,3,0))</f>
        <v/>
      </c>
      <c r="E67" s="37" t="str">
        <f>IF(ISERROR(VLOOKUP(B67,'START LİSTE'!$B$6:$F$1253,4,0)),"",VLOOKUP(B67,'START LİSTE'!$B$6:$F$1253,4,0))</f>
        <v/>
      </c>
      <c r="F67" s="38" t="str">
        <f>IF(ISERROR(VLOOKUP($B67,'START LİSTE'!$B$6:$F$1253,5,0)),"",VLOOKUP($B67,'START LİSTE'!$B$6:$F$1253,5,0))</f>
        <v/>
      </c>
      <c r="G67" s="110"/>
      <c r="H67" s="143" t="str">
        <f t="shared" si="1"/>
        <v/>
      </c>
    </row>
    <row r="68" spans="1:8" ht="17.25" customHeight="1" x14ac:dyDescent="0.2">
      <c r="A68" s="35" t="str">
        <f t="shared" si="0"/>
        <v/>
      </c>
      <c r="B68" s="109"/>
      <c r="C68" s="36" t="str">
        <f>IF(ISERROR(VLOOKUP(B68,'START LİSTE'!$B$6:$F$1253,2,0)),"",VLOOKUP(B68,'START LİSTE'!$B$6:$F$1253,2,0))</f>
        <v/>
      </c>
      <c r="D68" s="36" t="str">
        <f>IF(ISERROR(VLOOKUP(B68,'START LİSTE'!$B$6:$F$1253,3,0)),"",VLOOKUP(B68,'START LİSTE'!$B$6:$F$1253,3,0))</f>
        <v/>
      </c>
      <c r="E68" s="37" t="str">
        <f>IF(ISERROR(VLOOKUP(B68,'START LİSTE'!$B$6:$F$1253,4,0)),"",VLOOKUP(B68,'START LİSTE'!$B$6:$F$1253,4,0))</f>
        <v/>
      </c>
      <c r="F68" s="38" t="str">
        <f>IF(ISERROR(VLOOKUP($B68,'START LİSTE'!$B$6:$F$1253,5,0)),"",VLOOKUP($B68,'START LİSTE'!$B$6:$F$1253,5,0))</f>
        <v/>
      </c>
      <c r="G68" s="110"/>
      <c r="H68" s="143" t="str">
        <f t="shared" si="1"/>
        <v/>
      </c>
    </row>
    <row r="69" spans="1:8" ht="17.25" customHeight="1" x14ac:dyDescent="0.2">
      <c r="A69" s="35" t="str">
        <f t="shared" si="0"/>
        <v/>
      </c>
      <c r="B69" s="109"/>
      <c r="C69" s="36" t="str">
        <f>IF(ISERROR(VLOOKUP(B69,'START LİSTE'!$B$6:$F$1253,2,0)),"",VLOOKUP(B69,'START LİSTE'!$B$6:$F$1253,2,0))</f>
        <v/>
      </c>
      <c r="D69" s="36" t="str">
        <f>IF(ISERROR(VLOOKUP(B69,'START LİSTE'!$B$6:$F$1253,3,0)),"",VLOOKUP(B69,'START LİSTE'!$B$6:$F$1253,3,0))</f>
        <v/>
      </c>
      <c r="E69" s="37" t="str">
        <f>IF(ISERROR(VLOOKUP(B69,'START LİSTE'!$B$6:$F$1253,4,0)),"",VLOOKUP(B69,'START LİSTE'!$B$6:$F$1253,4,0))</f>
        <v/>
      </c>
      <c r="F69" s="38" t="str">
        <f>IF(ISERROR(VLOOKUP($B69,'START LİSTE'!$B$6:$F$1253,5,0)),"",VLOOKUP($B69,'START LİSTE'!$B$6:$F$1253,5,0))</f>
        <v/>
      </c>
      <c r="G69" s="110"/>
      <c r="H69" s="143" t="str">
        <f t="shared" si="1"/>
        <v/>
      </c>
    </row>
    <row r="70" spans="1:8" ht="17.25" customHeight="1" x14ac:dyDescent="0.2">
      <c r="A70" s="35" t="str">
        <f t="shared" si="0"/>
        <v/>
      </c>
      <c r="B70" s="109"/>
      <c r="C70" s="36" t="str">
        <f>IF(ISERROR(VLOOKUP(B70,'START LİSTE'!$B$6:$F$1253,2,0)),"",VLOOKUP(B70,'START LİSTE'!$B$6:$F$1253,2,0))</f>
        <v/>
      </c>
      <c r="D70" s="36" t="str">
        <f>IF(ISERROR(VLOOKUP(B70,'START LİSTE'!$B$6:$F$1253,3,0)),"",VLOOKUP(B70,'START LİSTE'!$B$6:$F$1253,3,0))</f>
        <v/>
      </c>
      <c r="E70" s="37" t="str">
        <f>IF(ISERROR(VLOOKUP(B70,'START LİSTE'!$B$6:$F$1253,4,0)),"",VLOOKUP(B70,'START LİSTE'!$B$6:$F$1253,4,0))</f>
        <v/>
      </c>
      <c r="F70" s="38" t="str">
        <f>IF(ISERROR(VLOOKUP($B70,'START LİSTE'!$B$6:$F$1253,5,0)),"",VLOOKUP($B70,'START LİSTE'!$B$6:$F$1253,5,0))</f>
        <v/>
      </c>
      <c r="G70" s="110"/>
      <c r="H70" s="143" t="str">
        <f t="shared" si="1"/>
        <v/>
      </c>
    </row>
    <row r="71" spans="1:8" ht="17.25" customHeight="1" x14ac:dyDescent="0.2">
      <c r="A71" s="35" t="str">
        <f t="shared" si="0"/>
        <v/>
      </c>
      <c r="B71" s="109"/>
      <c r="C71" s="36" t="str">
        <f>IF(ISERROR(VLOOKUP(B71,'START LİSTE'!$B$6:$F$1253,2,0)),"",VLOOKUP(B71,'START LİSTE'!$B$6:$F$1253,2,0))</f>
        <v/>
      </c>
      <c r="D71" s="36" t="str">
        <f>IF(ISERROR(VLOOKUP(B71,'START LİSTE'!$B$6:$F$1253,3,0)),"",VLOOKUP(B71,'START LİSTE'!$B$6:$F$1253,3,0))</f>
        <v/>
      </c>
      <c r="E71" s="37" t="str">
        <f>IF(ISERROR(VLOOKUP(B71,'START LİSTE'!$B$6:$F$1253,4,0)),"",VLOOKUP(B71,'START LİSTE'!$B$6:$F$1253,4,0))</f>
        <v/>
      </c>
      <c r="F71" s="38" t="str">
        <f>IF(ISERROR(VLOOKUP($B71,'START LİSTE'!$B$6:$F$1253,5,0)),"",VLOOKUP($B71,'START LİSTE'!$B$6:$F$1253,5,0))</f>
        <v/>
      </c>
      <c r="G71" s="110"/>
      <c r="H71" s="143" t="str">
        <f t="shared" si="1"/>
        <v/>
      </c>
    </row>
    <row r="72" spans="1:8" ht="17.25" customHeight="1" x14ac:dyDescent="0.2">
      <c r="A72" s="35" t="str">
        <f t="shared" ref="A72:A135" si="2">IF(B72&lt;&gt;"",A71+1,"")</f>
        <v/>
      </c>
      <c r="B72" s="109"/>
      <c r="C72" s="36" t="str">
        <f>IF(ISERROR(VLOOKUP(B72,'START LİSTE'!$B$6:$F$1253,2,0)),"",VLOOKUP(B72,'START LİSTE'!$B$6:$F$1253,2,0))</f>
        <v/>
      </c>
      <c r="D72" s="36" t="str">
        <f>IF(ISERROR(VLOOKUP(B72,'START LİSTE'!$B$6:$F$1253,3,0)),"",VLOOKUP(B72,'START LİSTE'!$B$6:$F$1253,3,0))</f>
        <v/>
      </c>
      <c r="E72" s="37" t="str">
        <f>IF(ISERROR(VLOOKUP(B72,'START LİSTE'!$B$6:$F$1253,4,0)),"",VLOOKUP(B72,'START LİSTE'!$B$6:$F$1253,4,0))</f>
        <v/>
      </c>
      <c r="F72" s="38" t="str">
        <f>IF(ISERROR(VLOOKUP($B72,'START LİSTE'!$B$6:$F$1253,5,0)),"",VLOOKUP($B72,'START LİSTE'!$B$6:$F$1253,5,0))</f>
        <v/>
      </c>
      <c r="G72" s="110"/>
      <c r="H72" s="143" t="str">
        <f t="shared" ref="H72:H135" si="3">IF(OR(G72="DQ",G72="DNF",G72="DNS"),"-",IF(B72&lt;&gt;"",IF(E72="F",H71,H71+1),""))</f>
        <v/>
      </c>
    </row>
    <row r="73" spans="1:8" ht="17.25" customHeight="1" x14ac:dyDescent="0.2">
      <c r="A73" s="35" t="str">
        <f t="shared" si="2"/>
        <v/>
      </c>
      <c r="B73" s="109"/>
      <c r="C73" s="36" t="str">
        <f>IF(ISERROR(VLOOKUP(B73,'START LİSTE'!$B$6:$F$1253,2,0)),"",VLOOKUP(B73,'START LİSTE'!$B$6:$F$1253,2,0))</f>
        <v/>
      </c>
      <c r="D73" s="36" t="str">
        <f>IF(ISERROR(VLOOKUP(B73,'START LİSTE'!$B$6:$F$1253,3,0)),"",VLOOKUP(B73,'START LİSTE'!$B$6:$F$1253,3,0))</f>
        <v/>
      </c>
      <c r="E73" s="37" t="str">
        <f>IF(ISERROR(VLOOKUP(B73,'START LİSTE'!$B$6:$F$1253,4,0)),"",VLOOKUP(B73,'START LİSTE'!$B$6:$F$1253,4,0))</f>
        <v/>
      </c>
      <c r="F73" s="38" t="str">
        <f>IF(ISERROR(VLOOKUP($B73,'START LİSTE'!$B$6:$F$1253,5,0)),"",VLOOKUP($B73,'START LİSTE'!$B$6:$F$1253,5,0))</f>
        <v/>
      </c>
      <c r="G73" s="110"/>
      <c r="H73" s="143" t="str">
        <f t="shared" si="3"/>
        <v/>
      </c>
    </row>
    <row r="74" spans="1:8" ht="17.25" customHeight="1" x14ac:dyDescent="0.2">
      <c r="A74" s="35" t="str">
        <f t="shared" si="2"/>
        <v/>
      </c>
      <c r="B74" s="109"/>
      <c r="C74" s="36" t="str">
        <f>IF(ISERROR(VLOOKUP(B74,'START LİSTE'!$B$6:$F$1253,2,0)),"",VLOOKUP(B74,'START LİSTE'!$B$6:$F$1253,2,0))</f>
        <v/>
      </c>
      <c r="D74" s="36" t="str">
        <f>IF(ISERROR(VLOOKUP(B74,'START LİSTE'!$B$6:$F$1253,3,0)),"",VLOOKUP(B74,'START LİSTE'!$B$6:$F$1253,3,0))</f>
        <v/>
      </c>
      <c r="E74" s="37" t="str">
        <f>IF(ISERROR(VLOOKUP(B74,'START LİSTE'!$B$6:$F$1253,4,0)),"",VLOOKUP(B74,'START LİSTE'!$B$6:$F$1253,4,0))</f>
        <v/>
      </c>
      <c r="F74" s="38" t="str">
        <f>IF(ISERROR(VLOOKUP($B74,'START LİSTE'!$B$6:$F$1253,5,0)),"",VLOOKUP($B74,'START LİSTE'!$B$6:$F$1253,5,0))</f>
        <v/>
      </c>
      <c r="G74" s="110"/>
      <c r="H74" s="143" t="str">
        <f t="shared" si="3"/>
        <v/>
      </c>
    </row>
    <row r="75" spans="1:8" ht="17.25" customHeight="1" x14ac:dyDescent="0.2">
      <c r="A75" s="35" t="str">
        <f t="shared" si="2"/>
        <v/>
      </c>
      <c r="B75" s="109"/>
      <c r="C75" s="36" t="str">
        <f>IF(ISERROR(VLOOKUP(B75,'START LİSTE'!$B$6:$F$1253,2,0)),"",VLOOKUP(B75,'START LİSTE'!$B$6:$F$1253,2,0))</f>
        <v/>
      </c>
      <c r="D75" s="36" t="str">
        <f>IF(ISERROR(VLOOKUP(B75,'START LİSTE'!$B$6:$F$1253,3,0)),"",VLOOKUP(B75,'START LİSTE'!$B$6:$F$1253,3,0))</f>
        <v/>
      </c>
      <c r="E75" s="37" t="str">
        <f>IF(ISERROR(VLOOKUP(B75,'START LİSTE'!$B$6:$F$1253,4,0)),"",VLOOKUP(B75,'START LİSTE'!$B$6:$F$1253,4,0))</f>
        <v/>
      </c>
      <c r="F75" s="38" t="str">
        <f>IF(ISERROR(VLOOKUP($B75,'START LİSTE'!$B$6:$F$1253,5,0)),"",VLOOKUP($B75,'START LİSTE'!$B$6:$F$1253,5,0))</f>
        <v/>
      </c>
      <c r="G75" s="110"/>
      <c r="H75" s="143" t="str">
        <f t="shared" si="3"/>
        <v/>
      </c>
    </row>
    <row r="76" spans="1:8" ht="17.25" customHeight="1" x14ac:dyDescent="0.2">
      <c r="A76" s="35" t="str">
        <f t="shared" si="2"/>
        <v/>
      </c>
      <c r="B76" s="109"/>
      <c r="C76" s="36" t="str">
        <f>IF(ISERROR(VLOOKUP(B76,'START LİSTE'!$B$6:$F$1253,2,0)),"",VLOOKUP(B76,'START LİSTE'!$B$6:$F$1253,2,0))</f>
        <v/>
      </c>
      <c r="D76" s="36" t="str">
        <f>IF(ISERROR(VLOOKUP(B76,'START LİSTE'!$B$6:$F$1253,3,0)),"",VLOOKUP(B76,'START LİSTE'!$B$6:$F$1253,3,0))</f>
        <v/>
      </c>
      <c r="E76" s="37" t="str">
        <f>IF(ISERROR(VLOOKUP(B76,'START LİSTE'!$B$6:$F$1253,4,0)),"",VLOOKUP(B76,'START LİSTE'!$B$6:$F$1253,4,0))</f>
        <v/>
      </c>
      <c r="F76" s="38" t="str">
        <f>IF(ISERROR(VLOOKUP($B76,'START LİSTE'!$B$6:$F$1253,5,0)),"",VLOOKUP($B76,'START LİSTE'!$B$6:$F$1253,5,0))</f>
        <v/>
      </c>
      <c r="G76" s="110"/>
      <c r="H76" s="143" t="str">
        <f t="shared" si="3"/>
        <v/>
      </c>
    </row>
    <row r="77" spans="1:8" ht="17.25" customHeight="1" x14ac:dyDescent="0.2">
      <c r="A77" s="35" t="str">
        <f t="shared" si="2"/>
        <v/>
      </c>
      <c r="B77" s="109"/>
      <c r="C77" s="36" t="str">
        <f>IF(ISERROR(VLOOKUP(B77,'START LİSTE'!$B$6:$F$1253,2,0)),"",VLOOKUP(B77,'START LİSTE'!$B$6:$F$1253,2,0))</f>
        <v/>
      </c>
      <c r="D77" s="36" t="str">
        <f>IF(ISERROR(VLOOKUP(B77,'START LİSTE'!$B$6:$F$1253,3,0)),"",VLOOKUP(B77,'START LİSTE'!$B$6:$F$1253,3,0))</f>
        <v/>
      </c>
      <c r="E77" s="37" t="str">
        <f>IF(ISERROR(VLOOKUP(B77,'START LİSTE'!$B$6:$F$1253,4,0)),"",VLOOKUP(B77,'START LİSTE'!$B$6:$F$1253,4,0))</f>
        <v/>
      </c>
      <c r="F77" s="38" t="str">
        <f>IF(ISERROR(VLOOKUP($B77,'START LİSTE'!$B$6:$F$1253,5,0)),"",VLOOKUP($B77,'START LİSTE'!$B$6:$F$1253,5,0))</f>
        <v/>
      </c>
      <c r="G77" s="110"/>
      <c r="H77" s="143" t="str">
        <f t="shared" si="3"/>
        <v/>
      </c>
    </row>
    <row r="78" spans="1:8" ht="17.25" customHeight="1" x14ac:dyDescent="0.2">
      <c r="A78" s="35" t="str">
        <f t="shared" si="2"/>
        <v/>
      </c>
      <c r="B78" s="109"/>
      <c r="C78" s="36" t="str">
        <f>IF(ISERROR(VLOOKUP(B78,'START LİSTE'!$B$6:$F$1253,2,0)),"",VLOOKUP(B78,'START LİSTE'!$B$6:$F$1253,2,0))</f>
        <v/>
      </c>
      <c r="D78" s="36" t="str">
        <f>IF(ISERROR(VLOOKUP(B78,'START LİSTE'!$B$6:$F$1253,3,0)),"",VLOOKUP(B78,'START LİSTE'!$B$6:$F$1253,3,0))</f>
        <v/>
      </c>
      <c r="E78" s="37" t="str">
        <f>IF(ISERROR(VLOOKUP(B78,'START LİSTE'!$B$6:$F$1253,4,0)),"",VLOOKUP(B78,'START LİSTE'!$B$6:$F$1253,4,0))</f>
        <v/>
      </c>
      <c r="F78" s="38" t="str">
        <f>IF(ISERROR(VLOOKUP($B78,'START LİSTE'!$B$6:$F$1253,5,0)),"",VLOOKUP($B78,'START LİSTE'!$B$6:$F$1253,5,0))</f>
        <v/>
      </c>
      <c r="G78" s="110"/>
      <c r="H78" s="143" t="str">
        <f t="shared" si="3"/>
        <v/>
      </c>
    </row>
    <row r="79" spans="1:8" ht="17.25" customHeight="1" x14ac:dyDescent="0.2">
      <c r="A79" s="35" t="str">
        <f t="shared" si="2"/>
        <v/>
      </c>
      <c r="B79" s="109"/>
      <c r="C79" s="36" t="str">
        <f>IF(ISERROR(VLOOKUP(B79,'START LİSTE'!$B$6:$F$1253,2,0)),"",VLOOKUP(B79,'START LİSTE'!$B$6:$F$1253,2,0))</f>
        <v/>
      </c>
      <c r="D79" s="36" t="str">
        <f>IF(ISERROR(VLOOKUP(B79,'START LİSTE'!$B$6:$F$1253,3,0)),"",VLOOKUP(B79,'START LİSTE'!$B$6:$F$1253,3,0))</f>
        <v/>
      </c>
      <c r="E79" s="37" t="str">
        <f>IF(ISERROR(VLOOKUP(B79,'START LİSTE'!$B$6:$F$1253,4,0)),"",VLOOKUP(B79,'START LİSTE'!$B$6:$F$1253,4,0))</f>
        <v/>
      </c>
      <c r="F79" s="38" t="str">
        <f>IF(ISERROR(VLOOKUP($B79,'START LİSTE'!$B$6:$F$1253,5,0)),"",VLOOKUP($B79,'START LİSTE'!$B$6:$F$1253,5,0))</f>
        <v/>
      </c>
      <c r="G79" s="110"/>
      <c r="H79" s="143" t="str">
        <f t="shared" si="3"/>
        <v/>
      </c>
    </row>
    <row r="80" spans="1:8" ht="17.25" customHeight="1" x14ac:dyDescent="0.2">
      <c r="A80" s="35" t="str">
        <f t="shared" si="2"/>
        <v/>
      </c>
      <c r="B80" s="109"/>
      <c r="C80" s="36" t="str">
        <f>IF(ISERROR(VLOOKUP(B80,'START LİSTE'!$B$6:$F$1253,2,0)),"",VLOOKUP(B80,'START LİSTE'!$B$6:$F$1253,2,0))</f>
        <v/>
      </c>
      <c r="D80" s="36" t="str">
        <f>IF(ISERROR(VLOOKUP(B80,'START LİSTE'!$B$6:$F$1253,3,0)),"",VLOOKUP(B80,'START LİSTE'!$B$6:$F$1253,3,0))</f>
        <v/>
      </c>
      <c r="E80" s="37" t="str">
        <f>IF(ISERROR(VLOOKUP(B80,'START LİSTE'!$B$6:$F$1253,4,0)),"",VLOOKUP(B80,'START LİSTE'!$B$6:$F$1253,4,0))</f>
        <v/>
      </c>
      <c r="F80" s="38" t="str">
        <f>IF(ISERROR(VLOOKUP($B80,'START LİSTE'!$B$6:$F$1253,5,0)),"",VLOOKUP($B80,'START LİSTE'!$B$6:$F$1253,5,0))</f>
        <v/>
      </c>
      <c r="G80" s="110"/>
      <c r="H80" s="143" t="str">
        <f t="shared" si="3"/>
        <v/>
      </c>
    </row>
    <row r="81" spans="1:8" ht="17.25" customHeight="1" x14ac:dyDescent="0.2">
      <c r="A81" s="35" t="str">
        <f t="shared" si="2"/>
        <v/>
      </c>
      <c r="B81" s="109"/>
      <c r="C81" s="36" t="str">
        <f>IF(ISERROR(VLOOKUP(B81,'START LİSTE'!$B$6:$F$1253,2,0)),"",VLOOKUP(B81,'START LİSTE'!$B$6:$F$1253,2,0))</f>
        <v/>
      </c>
      <c r="D81" s="36" t="str">
        <f>IF(ISERROR(VLOOKUP(B81,'START LİSTE'!$B$6:$F$1253,3,0)),"",VLOOKUP(B81,'START LİSTE'!$B$6:$F$1253,3,0))</f>
        <v/>
      </c>
      <c r="E81" s="37" t="str">
        <f>IF(ISERROR(VLOOKUP(B81,'START LİSTE'!$B$6:$F$1253,4,0)),"",VLOOKUP(B81,'START LİSTE'!$B$6:$F$1253,4,0))</f>
        <v/>
      </c>
      <c r="F81" s="38" t="str">
        <f>IF(ISERROR(VLOOKUP($B81,'START LİSTE'!$B$6:$F$1253,5,0)),"",VLOOKUP($B81,'START LİSTE'!$B$6:$F$1253,5,0))</f>
        <v/>
      </c>
      <c r="G81" s="110"/>
      <c r="H81" s="143" t="str">
        <f t="shared" si="3"/>
        <v/>
      </c>
    </row>
    <row r="82" spans="1:8" ht="17.25" customHeight="1" x14ac:dyDescent="0.2">
      <c r="A82" s="35" t="str">
        <f t="shared" si="2"/>
        <v/>
      </c>
      <c r="B82" s="109"/>
      <c r="C82" s="36" t="str">
        <f>IF(ISERROR(VLOOKUP(B82,'START LİSTE'!$B$6:$F$1253,2,0)),"",VLOOKUP(B82,'START LİSTE'!$B$6:$F$1253,2,0))</f>
        <v/>
      </c>
      <c r="D82" s="36" t="str">
        <f>IF(ISERROR(VLOOKUP(B82,'START LİSTE'!$B$6:$F$1253,3,0)),"",VLOOKUP(B82,'START LİSTE'!$B$6:$F$1253,3,0))</f>
        <v/>
      </c>
      <c r="E82" s="37" t="str">
        <f>IF(ISERROR(VLOOKUP(B82,'START LİSTE'!$B$6:$F$1253,4,0)),"",VLOOKUP(B82,'START LİSTE'!$B$6:$F$1253,4,0))</f>
        <v/>
      </c>
      <c r="F82" s="38" t="str">
        <f>IF(ISERROR(VLOOKUP($B82,'START LİSTE'!$B$6:$F$1253,5,0)),"",VLOOKUP($B82,'START LİSTE'!$B$6:$F$1253,5,0))</f>
        <v/>
      </c>
      <c r="G82" s="110"/>
      <c r="H82" s="143" t="str">
        <f t="shared" si="3"/>
        <v/>
      </c>
    </row>
    <row r="83" spans="1:8" ht="17.25" customHeight="1" x14ac:dyDescent="0.2">
      <c r="A83" s="35" t="str">
        <f t="shared" si="2"/>
        <v/>
      </c>
      <c r="B83" s="109"/>
      <c r="C83" s="36" t="str">
        <f>IF(ISERROR(VLOOKUP(B83,'START LİSTE'!$B$6:$F$1253,2,0)),"",VLOOKUP(B83,'START LİSTE'!$B$6:$F$1253,2,0))</f>
        <v/>
      </c>
      <c r="D83" s="36" t="str">
        <f>IF(ISERROR(VLOOKUP(B83,'START LİSTE'!$B$6:$F$1253,3,0)),"",VLOOKUP(B83,'START LİSTE'!$B$6:$F$1253,3,0))</f>
        <v/>
      </c>
      <c r="E83" s="37" t="str">
        <f>IF(ISERROR(VLOOKUP(B83,'START LİSTE'!$B$6:$F$1253,4,0)),"",VLOOKUP(B83,'START LİSTE'!$B$6:$F$1253,4,0))</f>
        <v/>
      </c>
      <c r="F83" s="38" t="str">
        <f>IF(ISERROR(VLOOKUP($B83,'START LİSTE'!$B$6:$F$1253,5,0)),"",VLOOKUP($B83,'START LİSTE'!$B$6:$F$1253,5,0))</f>
        <v/>
      </c>
      <c r="G83" s="110"/>
      <c r="H83" s="143" t="str">
        <f t="shared" si="3"/>
        <v/>
      </c>
    </row>
    <row r="84" spans="1:8" ht="17.25" customHeight="1" x14ac:dyDescent="0.2">
      <c r="A84" s="35" t="str">
        <f t="shared" si="2"/>
        <v/>
      </c>
      <c r="B84" s="109"/>
      <c r="C84" s="36" t="str">
        <f>IF(ISERROR(VLOOKUP(B84,'START LİSTE'!$B$6:$F$1253,2,0)),"",VLOOKUP(B84,'START LİSTE'!$B$6:$F$1253,2,0))</f>
        <v/>
      </c>
      <c r="D84" s="36" t="str">
        <f>IF(ISERROR(VLOOKUP(B84,'START LİSTE'!$B$6:$F$1253,3,0)),"",VLOOKUP(B84,'START LİSTE'!$B$6:$F$1253,3,0))</f>
        <v/>
      </c>
      <c r="E84" s="37" t="str">
        <f>IF(ISERROR(VLOOKUP(B84,'START LİSTE'!$B$6:$F$1253,4,0)),"",VLOOKUP(B84,'START LİSTE'!$B$6:$F$1253,4,0))</f>
        <v/>
      </c>
      <c r="F84" s="38" t="str">
        <f>IF(ISERROR(VLOOKUP($B84,'START LİSTE'!$B$6:$F$1253,5,0)),"",VLOOKUP($B84,'START LİSTE'!$B$6:$F$1253,5,0))</f>
        <v/>
      </c>
      <c r="G84" s="110"/>
      <c r="H84" s="143" t="str">
        <f t="shared" si="3"/>
        <v/>
      </c>
    </row>
    <row r="85" spans="1:8" ht="17.25" customHeight="1" x14ac:dyDescent="0.2">
      <c r="A85" s="35" t="str">
        <f t="shared" si="2"/>
        <v/>
      </c>
      <c r="B85" s="109"/>
      <c r="C85" s="36" t="str">
        <f>IF(ISERROR(VLOOKUP(B85,'START LİSTE'!$B$6:$F$1253,2,0)),"",VLOOKUP(B85,'START LİSTE'!$B$6:$F$1253,2,0))</f>
        <v/>
      </c>
      <c r="D85" s="36" t="str">
        <f>IF(ISERROR(VLOOKUP(B85,'START LİSTE'!$B$6:$F$1253,3,0)),"",VLOOKUP(B85,'START LİSTE'!$B$6:$F$1253,3,0))</f>
        <v/>
      </c>
      <c r="E85" s="37" t="str">
        <f>IF(ISERROR(VLOOKUP(B85,'START LİSTE'!$B$6:$F$1253,4,0)),"",VLOOKUP(B85,'START LİSTE'!$B$6:$F$1253,4,0))</f>
        <v/>
      </c>
      <c r="F85" s="38" t="str">
        <f>IF(ISERROR(VLOOKUP($B85,'START LİSTE'!$B$6:$F$1253,5,0)),"",VLOOKUP($B85,'START LİSTE'!$B$6:$F$1253,5,0))</f>
        <v/>
      </c>
      <c r="G85" s="110"/>
      <c r="H85" s="143" t="str">
        <f t="shared" si="3"/>
        <v/>
      </c>
    </row>
    <row r="86" spans="1:8" ht="17.25" customHeight="1" x14ac:dyDescent="0.2">
      <c r="A86" s="35" t="str">
        <f t="shared" si="2"/>
        <v/>
      </c>
      <c r="B86" s="109"/>
      <c r="C86" s="36" t="str">
        <f>IF(ISERROR(VLOOKUP(B86,'START LİSTE'!$B$6:$F$1253,2,0)),"",VLOOKUP(B86,'START LİSTE'!$B$6:$F$1253,2,0))</f>
        <v/>
      </c>
      <c r="D86" s="36" t="str">
        <f>IF(ISERROR(VLOOKUP(B86,'START LİSTE'!$B$6:$F$1253,3,0)),"",VLOOKUP(B86,'START LİSTE'!$B$6:$F$1253,3,0))</f>
        <v/>
      </c>
      <c r="E86" s="37" t="str">
        <f>IF(ISERROR(VLOOKUP(B86,'START LİSTE'!$B$6:$F$1253,4,0)),"",VLOOKUP(B86,'START LİSTE'!$B$6:$F$1253,4,0))</f>
        <v/>
      </c>
      <c r="F86" s="38" t="str">
        <f>IF(ISERROR(VLOOKUP($B86,'START LİSTE'!$B$6:$F$1253,5,0)),"",VLOOKUP($B86,'START LİSTE'!$B$6:$F$1253,5,0))</f>
        <v/>
      </c>
      <c r="G86" s="110"/>
      <c r="H86" s="143" t="str">
        <f t="shared" si="3"/>
        <v/>
      </c>
    </row>
    <row r="87" spans="1:8" ht="17.25" customHeight="1" x14ac:dyDescent="0.2">
      <c r="A87" s="35" t="str">
        <f t="shared" si="2"/>
        <v/>
      </c>
      <c r="B87" s="109"/>
      <c r="C87" s="36" t="str">
        <f>IF(ISERROR(VLOOKUP(B87,'START LİSTE'!$B$6:$F$1253,2,0)),"",VLOOKUP(B87,'START LİSTE'!$B$6:$F$1253,2,0))</f>
        <v/>
      </c>
      <c r="D87" s="36" t="str">
        <f>IF(ISERROR(VLOOKUP(B87,'START LİSTE'!$B$6:$F$1253,3,0)),"",VLOOKUP(B87,'START LİSTE'!$B$6:$F$1253,3,0))</f>
        <v/>
      </c>
      <c r="E87" s="37" t="str">
        <f>IF(ISERROR(VLOOKUP(B87,'START LİSTE'!$B$6:$F$1253,4,0)),"",VLOOKUP(B87,'START LİSTE'!$B$6:$F$1253,4,0))</f>
        <v/>
      </c>
      <c r="F87" s="38" t="str">
        <f>IF(ISERROR(VLOOKUP($B87,'START LİSTE'!$B$6:$F$1253,5,0)),"",VLOOKUP($B87,'START LİSTE'!$B$6:$F$1253,5,0))</f>
        <v/>
      </c>
      <c r="G87" s="110"/>
      <c r="H87" s="143" t="str">
        <f t="shared" si="3"/>
        <v/>
      </c>
    </row>
    <row r="88" spans="1:8" ht="17.25" customHeight="1" x14ac:dyDescent="0.2">
      <c r="A88" s="35" t="str">
        <f t="shared" si="2"/>
        <v/>
      </c>
      <c r="B88" s="109"/>
      <c r="C88" s="36" t="str">
        <f>IF(ISERROR(VLOOKUP(B88,'START LİSTE'!$B$6:$F$1253,2,0)),"",VLOOKUP(B88,'START LİSTE'!$B$6:$F$1253,2,0))</f>
        <v/>
      </c>
      <c r="D88" s="36" t="str">
        <f>IF(ISERROR(VLOOKUP(B88,'START LİSTE'!$B$6:$F$1253,3,0)),"",VLOOKUP(B88,'START LİSTE'!$B$6:$F$1253,3,0))</f>
        <v/>
      </c>
      <c r="E88" s="37" t="str">
        <f>IF(ISERROR(VLOOKUP(B88,'START LİSTE'!$B$6:$F$1253,4,0)),"",VLOOKUP(B88,'START LİSTE'!$B$6:$F$1253,4,0))</f>
        <v/>
      </c>
      <c r="F88" s="38" t="str">
        <f>IF(ISERROR(VLOOKUP($B88,'START LİSTE'!$B$6:$F$1253,5,0)),"",VLOOKUP($B88,'START LİSTE'!$B$6:$F$1253,5,0))</f>
        <v/>
      </c>
      <c r="G88" s="110"/>
      <c r="H88" s="143" t="str">
        <f t="shared" si="3"/>
        <v/>
      </c>
    </row>
    <row r="89" spans="1:8" ht="17.25" customHeight="1" x14ac:dyDescent="0.2">
      <c r="A89" s="35" t="str">
        <f t="shared" si="2"/>
        <v/>
      </c>
      <c r="B89" s="109"/>
      <c r="C89" s="36" t="str">
        <f>IF(ISERROR(VLOOKUP(B89,'START LİSTE'!$B$6:$F$1253,2,0)),"",VLOOKUP(B89,'START LİSTE'!$B$6:$F$1253,2,0))</f>
        <v/>
      </c>
      <c r="D89" s="36" t="str">
        <f>IF(ISERROR(VLOOKUP(B89,'START LİSTE'!$B$6:$F$1253,3,0)),"",VLOOKUP(B89,'START LİSTE'!$B$6:$F$1253,3,0))</f>
        <v/>
      </c>
      <c r="E89" s="37" t="str">
        <f>IF(ISERROR(VLOOKUP(B89,'START LİSTE'!$B$6:$F$1253,4,0)),"",VLOOKUP(B89,'START LİSTE'!$B$6:$F$1253,4,0))</f>
        <v/>
      </c>
      <c r="F89" s="38" t="str">
        <f>IF(ISERROR(VLOOKUP($B89,'START LİSTE'!$B$6:$F$1253,5,0)),"",VLOOKUP($B89,'START LİSTE'!$B$6:$F$1253,5,0))</f>
        <v/>
      </c>
      <c r="G89" s="110"/>
      <c r="H89" s="143" t="str">
        <f t="shared" si="3"/>
        <v/>
      </c>
    </row>
    <row r="90" spans="1:8" ht="17.25" customHeight="1" x14ac:dyDescent="0.2">
      <c r="A90" s="35" t="str">
        <f t="shared" si="2"/>
        <v/>
      </c>
      <c r="B90" s="109"/>
      <c r="C90" s="36" t="str">
        <f>IF(ISERROR(VLOOKUP(B90,'START LİSTE'!$B$6:$F$1253,2,0)),"",VLOOKUP(B90,'START LİSTE'!$B$6:$F$1253,2,0))</f>
        <v/>
      </c>
      <c r="D90" s="36" t="str">
        <f>IF(ISERROR(VLOOKUP(B90,'START LİSTE'!$B$6:$F$1253,3,0)),"",VLOOKUP(B90,'START LİSTE'!$B$6:$F$1253,3,0))</f>
        <v/>
      </c>
      <c r="E90" s="37" t="str">
        <f>IF(ISERROR(VLOOKUP(B90,'START LİSTE'!$B$6:$F$1253,4,0)),"",VLOOKUP(B90,'START LİSTE'!$B$6:$F$1253,4,0))</f>
        <v/>
      </c>
      <c r="F90" s="38" t="str">
        <f>IF(ISERROR(VLOOKUP($B90,'START LİSTE'!$B$6:$F$1253,5,0)),"",VLOOKUP($B90,'START LİSTE'!$B$6:$F$1253,5,0))</f>
        <v/>
      </c>
      <c r="G90" s="110"/>
      <c r="H90" s="143" t="str">
        <f t="shared" si="3"/>
        <v/>
      </c>
    </row>
    <row r="91" spans="1:8" ht="17.25" customHeight="1" x14ac:dyDescent="0.2">
      <c r="A91" s="35" t="str">
        <f t="shared" si="2"/>
        <v/>
      </c>
      <c r="B91" s="109"/>
      <c r="C91" s="36" t="str">
        <f>IF(ISERROR(VLOOKUP(B91,'START LİSTE'!$B$6:$F$1253,2,0)),"",VLOOKUP(B91,'START LİSTE'!$B$6:$F$1253,2,0))</f>
        <v/>
      </c>
      <c r="D91" s="36" t="str">
        <f>IF(ISERROR(VLOOKUP(B91,'START LİSTE'!$B$6:$F$1253,3,0)),"",VLOOKUP(B91,'START LİSTE'!$B$6:$F$1253,3,0))</f>
        <v/>
      </c>
      <c r="E91" s="37" t="str">
        <f>IF(ISERROR(VLOOKUP(B91,'START LİSTE'!$B$6:$F$1253,4,0)),"",VLOOKUP(B91,'START LİSTE'!$B$6:$F$1253,4,0))</f>
        <v/>
      </c>
      <c r="F91" s="38" t="str">
        <f>IF(ISERROR(VLOOKUP($B91,'START LİSTE'!$B$6:$F$1253,5,0)),"",VLOOKUP($B91,'START LİSTE'!$B$6:$F$1253,5,0))</f>
        <v/>
      </c>
      <c r="G91" s="110"/>
      <c r="H91" s="143" t="str">
        <f t="shared" si="3"/>
        <v/>
      </c>
    </row>
    <row r="92" spans="1:8" ht="17.25" customHeight="1" x14ac:dyDescent="0.2">
      <c r="A92" s="35" t="str">
        <f t="shared" si="2"/>
        <v/>
      </c>
      <c r="B92" s="109"/>
      <c r="C92" s="36" t="str">
        <f>IF(ISERROR(VLOOKUP(B92,'START LİSTE'!$B$6:$F$1253,2,0)),"",VLOOKUP(B92,'START LİSTE'!$B$6:$F$1253,2,0))</f>
        <v/>
      </c>
      <c r="D92" s="36" t="str">
        <f>IF(ISERROR(VLOOKUP(B92,'START LİSTE'!$B$6:$F$1253,3,0)),"",VLOOKUP(B92,'START LİSTE'!$B$6:$F$1253,3,0))</f>
        <v/>
      </c>
      <c r="E92" s="37" t="str">
        <f>IF(ISERROR(VLOOKUP(B92,'START LİSTE'!$B$6:$F$1253,4,0)),"",VLOOKUP(B92,'START LİSTE'!$B$6:$F$1253,4,0))</f>
        <v/>
      </c>
      <c r="F92" s="38" t="str">
        <f>IF(ISERROR(VLOOKUP($B92,'START LİSTE'!$B$6:$F$1253,5,0)),"",VLOOKUP($B92,'START LİSTE'!$B$6:$F$1253,5,0))</f>
        <v/>
      </c>
      <c r="G92" s="110"/>
      <c r="H92" s="143" t="str">
        <f t="shared" si="3"/>
        <v/>
      </c>
    </row>
    <row r="93" spans="1:8" ht="17.25" customHeight="1" x14ac:dyDescent="0.2">
      <c r="A93" s="35" t="str">
        <f t="shared" si="2"/>
        <v/>
      </c>
      <c r="B93" s="109"/>
      <c r="C93" s="36" t="str">
        <f>IF(ISERROR(VLOOKUP(B93,'START LİSTE'!$B$6:$F$1253,2,0)),"",VLOOKUP(B93,'START LİSTE'!$B$6:$F$1253,2,0))</f>
        <v/>
      </c>
      <c r="D93" s="36" t="str">
        <f>IF(ISERROR(VLOOKUP(B93,'START LİSTE'!$B$6:$F$1253,3,0)),"",VLOOKUP(B93,'START LİSTE'!$B$6:$F$1253,3,0))</f>
        <v/>
      </c>
      <c r="E93" s="37" t="str">
        <f>IF(ISERROR(VLOOKUP(B93,'START LİSTE'!$B$6:$F$1253,4,0)),"",VLOOKUP(B93,'START LİSTE'!$B$6:$F$1253,4,0))</f>
        <v/>
      </c>
      <c r="F93" s="38" t="str">
        <f>IF(ISERROR(VLOOKUP($B93,'START LİSTE'!$B$6:$F$1253,5,0)),"",VLOOKUP($B93,'START LİSTE'!$B$6:$F$1253,5,0))</f>
        <v/>
      </c>
      <c r="G93" s="110"/>
      <c r="H93" s="143" t="str">
        <f t="shared" si="3"/>
        <v/>
      </c>
    </row>
    <row r="94" spans="1:8" ht="17.25" customHeight="1" x14ac:dyDescent="0.2">
      <c r="A94" s="35" t="str">
        <f t="shared" si="2"/>
        <v/>
      </c>
      <c r="B94" s="109"/>
      <c r="C94" s="36" t="str">
        <f>IF(ISERROR(VLOOKUP(B94,'START LİSTE'!$B$6:$F$1253,2,0)),"",VLOOKUP(B94,'START LİSTE'!$B$6:$F$1253,2,0))</f>
        <v/>
      </c>
      <c r="D94" s="36" t="str">
        <f>IF(ISERROR(VLOOKUP(B94,'START LİSTE'!$B$6:$F$1253,3,0)),"",VLOOKUP(B94,'START LİSTE'!$B$6:$F$1253,3,0))</f>
        <v/>
      </c>
      <c r="E94" s="37" t="str">
        <f>IF(ISERROR(VLOOKUP(B94,'START LİSTE'!$B$6:$F$1253,4,0)),"",VLOOKUP(B94,'START LİSTE'!$B$6:$F$1253,4,0))</f>
        <v/>
      </c>
      <c r="F94" s="38" t="str">
        <f>IF(ISERROR(VLOOKUP($B94,'START LİSTE'!$B$6:$F$1253,5,0)),"",VLOOKUP($B94,'START LİSTE'!$B$6:$F$1253,5,0))</f>
        <v/>
      </c>
      <c r="G94" s="110"/>
      <c r="H94" s="143" t="str">
        <f t="shared" si="3"/>
        <v/>
      </c>
    </row>
    <row r="95" spans="1:8" ht="17.25" customHeight="1" x14ac:dyDescent="0.2">
      <c r="A95" s="35" t="str">
        <f t="shared" si="2"/>
        <v/>
      </c>
      <c r="B95" s="109"/>
      <c r="C95" s="36" t="str">
        <f>IF(ISERROR(VLOOKUP(B95,'START LİSTE'!$B$6:$F$1253,2,0)),"",VLOOKUP(B95,'START LİSTE'!$B$6:$F$1253,2,0))</f>
        <v/>
      </c>
      <c r="D95" s="36" t="str">
        <f>IF(ISERROR(VLOOKUP(B95,'START LİSTE'!$B$6:$F$1253,3,0)),"",VLOOKUP(B95,'START LİSTE'!$B$6:$F$1253,3,0))</f>
        <v/>
      </c>
      <c r="E95" s="37" t="str">
        <f>IF(ISERROR(VLOOKUP(B95,'START LİSTE'!$B$6:$F$1253,4,0)),"",VLOOKUP(B95,'START LİSTE'!$B$6:$F$1253,4,0))</f>
        <v/>
      </c>
      <c r="F95" s="38" t="str">
        <f>IF(ISERROR(VLOOKUP($B95,'START LİSTE'!$B$6:$F$1253,5,0)),"",VLOOKUP($B95,'START LİSTE'!$B$6:$F$1253,5,0))</f>
        <v/>
      </c>
      <c r="G95" s="110"/>
      <c r="H95" s="143" t="str">
        <f t="shared" si="3"/>
        <v/>
      </c>
    </row>
    <row r="96" spans="1:8" ht="17.25" customHeight="1" x14ac:dyDescent="0.2">
      <c r="A96" s="35" t="str">
        <f t="shared" si="2"/>
        <v/>
      </c>
      <c r="B96" s="109"/>
      <c r="C96" s="36" t="str">
        <f>IF(ISERROR(VLOOKUP(B96,'START LİSTE'!$B$6:$F$1253,2,0)),"",VLOOKUP(B96,'START LİSTE'!$B$6:$F$1253,2,0))</f>
        <v/>
      </c>
      <c r="D96" s="36" t="str">
        <f>IF(ISERROR(VLOOKUP(B96,'START LİSTE'!$B$6:$F$1253,3,0)),"",VLOOKUP(B96,'START LİSTE'!$B$6:$F$1253,3,0))</f>
        <v/>
      </c>
      <c r="E96" s="37" t="str">
        <f>IF(ISERROR(VLOOKUP(B96,'START LİSTE'!$B$6:$F$1253,4,0)),"",VLOOKUP(B96,'START LİSTE'!$B$6:$F$1253,4,0))</f>
        <v/>
      </c>
      <c r="F96" s="38" t="str">
        <f>IF(ISERROR(VLOOKUP($B96,'START LİSTE'!$B$6:$F$1253,5,0)),"",VLOOKUP($B96,'START LİSTE'!$B$6:$F$1253,5,0))</f>
        <v/>
      </c>
      <c r="G96" s="110"/>
      <c r="H96" s="143" t="str">
        <f t="shared" si="3"/>
        <v/>
      </c>
    </row>
    <row r="97" spans="1:8" ht="17.25" customHeight="1" x14ac:dyDescent="0.2">
      <c r="A97" s="35" t="str">
        <f t="shared" si="2"/>
        <v/>
      </c>
      <c r="B97" s="109"/>
      <c r="C97" s="36" t="str">
        <f>IF(ISERROR(VLOOKUP(B97,'START LİSTE'!$B$6:$F$1253,2,0)),"",VLOOKUP(B97,'START LİSTE'!$B$6:$F$1253,2,0))</f>
        <v/>
      </c>
      <c r="D97" s="36" t="str">
        <f>IF(ISERROR(VLOOKUP(B97,'START LİSTE'!$B$6:$F$1253,3,0)),"",VLOOKUP(B97,'START LİSTE'!$B$6:$F$1253,3,0))</f>
        <v/>
      </c>
      <c r="E97" s="37" t="str">
        <f>IF(ISERROR(VLOOKUP(B97,'START LİSTE'!$B$6:$F$1253,4,0)),"",VLOOKUP(B97,'START LİSTE'!$B$6:$F$1253,4,0))</f>
        <v/>
      </c>
      <c r="F97" s="38" t="str">
        <f>IF(ISERROR(VLOOKUP($B97,'START LİSTE'!$B$6:$F$1253,5,0)),"",VLOOKUP($B97,'START LİSTE'!$B$6:$F$1253,5,0))</f>
        <v/>
      </c>
      <c r="G97" s="110"/>
      <c r="H97" s="143" t="str">
        <f t="shared" si="3"/>
        <v/>
      </c>
    </row>
    <row r="98" spans="1:8" ht="17.25" customHeight="1" x14ac:dyDescent="0.2">
      <c r="A98" s="35" t="str">
        <f t="shared" si="2"/>
        <v/>
      </c>
      <c r="B98" s="109"/>
      <c r="C98" s="36" t="str">
        <f>IF(ISERROR(VLOOKUP(B98,'START LİSTE'!$B$6:$F$1253,2,0)),"",VLOOKUP(B98,'START LİSTE'!$B$6:$F$1253,2,0))</f>
        <v/>
      </c>
      <c r="D98" s="36" t="str">
        <f>IF(ISERROR(VLOOKUP(B98,'START LİSTE'!$B$6:$F$1253,3,0)),"",VLOOKUP(B98,'START LİSTE'!$B$6:$F$1253,3,0))</f>
        <v/>
      </c>
      <c r="E98" s="37" t="str">
        <f>IF(ISERROR(VLOOKUP(B98,'START LİSTE'!$B$6:$F$1253,4,0)),"",VLOOKUP(B98,'START LİSTE'!$B$6:$F$1253,4,0))</f>
        <v/>
      </c>
      <c r="F98" s="38" t="str">
        <f>IF(ISERROR(VLOOKUP($B98,'START LİSTE'!$B$6:$F$1253,5,0)),"",VLOOKUP($B98,'START LİSTE'!$B$6:$F$1253,5,0))</f>
        <v/>
      </c>
      <c r="G98" s="110"/>
      <c r="H98" s="143" t="str">
        <f t="shared" si="3"/>
        <v/>
      </c>
    </row>
    <row r="99" spans="1:8" ht="17.25" customHeight="1" x14ac:dyDescent="0.2">
      <c r="A99" s="35" t="str">
        <f t="shared" si="2"/>
        <v/>
      </c>
      <c r="B99" s="109"/>
      <c r="C99" s="36" t="str">
        <f>IF(ISERROR(VLOOKUP(B99,'START LİSTE'!$B$6:$F$1253,2,0)),"",VLOOKUP(B99,'START LİSTE'!$B$6:$F$1253,2,0))</f>
        <v/>
      </c>
      <c r="D99" s="36" t="str">
        <f>IF(ISERROR(VLOOKUP(B99,'START LİSTE'!$B$6:$F$1253,3,0)),"",VLOOKUP(B99,'START LİSTE'!$B$6:$F$1253,3,0))</f>
        <v/>
      </c>
      <c r="E99" s="37" t="str">
        <f>IF(ISERROR(VLOOKUP(B99,'START LİSTE'!$B$6:$F$1253,4,0)),"",VLOOKUP(B99,'START LİSTE'!$B$6:$F$1253,4,0))</f>
        <v/>
      </c>
      <c r="F99" s="38" t="str">
        <f>IF(ISERROR(VLOOKUP($B99,'START LİSTE'!$B$6:$F$1253,5,0)),"",VLOOKUP($B99,'START LİSTE'!$B$6:$F$1253,5,0))</f>
        <v/>
      </c>
      <c r="G99" s="110"/>
      <c r="H99" s="143" t="str">
        <f t="shared" si="3"/>
        <v/>
      </c>
    </row>
    <row r="100" spans="1:8" ht="17.25" customHeight="1" x14ac:dyDescent="0.2">
      <c r="A100" s="35" t="str">
        <f t="shared" si="2"/>
        <v/>
      </c>
      <c r="B100" s="109"/>
      <c r="C100" s="36" t="str">
        <f>IF(ISERROR(VLOOKUP(B100,'START LİSTE'!$B$6:$F$1253,2,0)),"",VLOOKUP(B100,'START LİSTE'!$B$6:$F$1253,2,0))</f>
        <v/>
      </c>
      <c r="D100" s="36" t="str">
        <f>IF(ISERROR(VLOOKUP(B100,'START LİSTE'!$B$6:$F$1253,3,0)),"",VLOOKUP(B100,'START LİSTE'!$B$6:$F$1253,3,0))</f>
        <v/>
      </c>
      <c r="E100" s="37" t="str">
        <f>IF(ISERROR(VLOOKUP(B100,'START LİSTE'!$B$6:$F$1253,4,0)),"",VLOOKUP(B100,'START LİSTE'!$B$6:$F$1253,4,0))</f>
        <v/>
      </c>
      <c r="F100" s="38" t="str">
        <f>IF(ISERROR(VLOOKUP($B100,'START LİSTE'!$B$6:$F$1253,5,0)),"",VLOOKUP($B100,'START LİSTE'!$B$6:$F$1253,5,0))</f>
        <v/>
      </c>
      <c r="G100" s="110"/>
      <c r="H100" s="143" t="str">
        <f t="shared" si="3"/>
        <v/>
      </c>
    </row>
    <row r="101" spans="1:8" ht="17.25" customHeight="1" x14ac:dyDescent="0.2">
      <c r="A101" s="35" t="str">
        <f t="shared" si="2"/>
        <v/>
      </c>
      <c r="B101" s="109"/>
      <c r="C101" s="36" t="str">
        <f>IF(ISERROR(VLOOKUP(B101,'START LİSTE'!$B$6:$F$1253,2,0)),"",VLOOKUP(B101,'START LİSTE'!$B$6:$F$1253,2,0))</f>
        <v/>
      </c>
      <c r="D101" s="36" t="str">
        <f>IF(ISERROR(VLOOKUP(B101,'START LİSTE'!$B$6:$F$1253,3,0)),"",VLOOKUP(B101,'START LİSTE'!$B$6:$F$1253,3,0))</f>
        <v/>
      </c>
      <c r="E101" s="37" t="str">
        <f>IF(ISERROR(VLOOKUP(B101,'START LİSTE'!$B$6:$F$1253,4,0)),"",VLOOKUP(B101,'START LİSTE'!$B$6:$F$1253,4,0))</f>
        <v/>
      </c>
      <c r="F101" s="38" t="str">
        <f>IF(ISERROR(VLOOKUP($B101,'START LİSTE'!$B$6:$F$1253,5,0)),"",VLOOKUP($B101,'START LİSTE'!$B$6:$F$1253,5,0))</f>
        <v/>
      </c>
      <c r="G101" s="110"/>
      <c r="H101" s="143" t="str">
        <f t="shared" si="3"/>
        <v/>
      </c>
    </row>
    <row r="102" spans="1:8" ht="17.25" customHeight="1" x14ac:dyDescent="0.2">
      <c r="A102" s="35" t="str">
        <f t="shared" si="2"/>
        <v/>
      </c>
      <c r="B102" s="109"/>
      <c r="C102" s="36" t="str">
        <f>IF(ISERROR(VLOOKUP(B102,'START LİSTE'!$B$6:$F$1253,2,0)),"",VLOOKUP(B102,'START LİSTE'!$B$6:$F$1253,2,0))</f>
        <v/>
      </c>
      <c r="D102" s="36" t="str">
        <f>IF(ISERROR(VLOOKUP(B102,'START LİSTE'!$B$6:$F$1253,3,0)),"",VLOOKUP(B102,'START LİSTE'!$B$6:$F$1253,3,0))</f>
        <v/>
      </c>
      <c r="E102" s="37" t="str">
        <f>IF(ISERROR(VLOOKUP(B102,'START LİSTE'!$B$6:$F$1253,4,0)),"",VLOOKUP(B102,'START LİSTE'!$B$6:$F$1253,4,0))</f>
        <v/>
      </c>
      <c r="F102" s="38" t="str">
        <f>IF(ISERROR(VLOOKUP($B102,'START LİSTE'!$B$6:$F$1253,5,0)),"",VLOOKUP($B102,'START LİSTE'!$B$6:$F$1253,5,0))</f>
        <v/>
      </c>
      <c r="G102" s="110"/>
      <c r="H102" s="143" t="str">
        <f t="shared" si="3"/>
        <v/>
      </c>
    </row>
    <row r="103" spans="1:8" ht="17.25" customHeight="1" x14ac:dyDescent="0.2">
      <c r="A103" s="35" t="str">
        <f t="shared" si="2"/>
        <v/>
      </c>
      <c r="B103" s="109"/>
      <c r="C103" s="36" t="str">
        <f>IF(ISERROR(VLOOKUP(B103,'START LİSTE'!$B$6:$F$1253,2,0)),"",VLOOKUP(B103,'START LİSTE'!$B$6:$F$1253,2,0))</f>
        <v/>
      </c>
      <c r="D103" s="36" t="str">
        <f>IF(ISERROR(VLOOKUP(B103,'START LİSTE'!$B$6:$F$1253,3,0)),"",VLOOKUP(B103,'START LİSTE'!$B$6:$F$1253,3,0))</f>
        <v/>
      </c>
      <c r="E103" s="37" t="str">
        <f>IF(ISERROR(VLOOKUP(B103,'START LİSTE'!$B$6:$F$1253,4,0)),"",VLOOKUP(B103,'START LİSTE'!$B$6:$F$1253,4,0))</f>
        <v/>
      </c>
      <c r="F103" s="38" t="str">
        <f>IF(ISERROR(VLOOKUP($B103,'START LİSTE'!$B$6:$F$1253,5,0)),"",VLOOKUP($B103,'START LİSTE'!$B$6:$F$1253,5,0))</f>
        <v/>
      </c>
      <c r="G103" s="110"/>
      <c r="H103" s="143" t="str">
        <f t="shared" si="3"/>
        <v/>
      </c>
    </row>
    <row r="104" spans="1:8" ht="17.25" customHeight="1" x14ac:dyDescent="0.2">
      <c r="A104" s="35" t="str">
        <f t="shared" si="2"/>
        <v/>
      </c>
      <c r="B104" s="109"/>
      <c r="C104" s="36" t="str">
        <f>IF(ISERROR(VLOOKUP(B104,'START LİSTE'!$B$6:$F$1253,2,0)),"",VLOOKUP(B104,'START LİSTE'!$B$6:$F$1253,2,0))</f>
        <v/>
      </c>
      <c r="D104" s="36" t="str">
        <f>IF(ISERROR(VLOOKUP(B104,'START LİSTE'!$B$6:$F$1253,3,0)),"",VLOOKUP(B104,'START LİSTE'!$B$6:$F$1253,3,0))</f>
        <v/>
      </c>
      <c r="E104" s="37" t="str">
        <f>IF(ISERROR(VLOOKUP(B104,'START LİSTE'!$B$6:$F$1253,4,0)),"",VLOOKUP(B104,'START LİSTE'!$B$6:$F$1253,4,0))</f>
        <v/>
      </c>
      <c r="F104" s="38" t="str">
        <f>IF(ISERROR(VLOOKUP($B104,'START LİSTE'!$B$6:$F$1253,5,0)),"",VLOOKUP($B104,'START LİSTE'!$B$6:$F$1253,5,0))</f>
        <v/>
      </c>
      <c r="G104" s="110"/>
      <c r="H104" s="143" t="str">
        <f t="shared" si="3"/>
        <v/>
      </c>
    </row>
    <row r="105" spans="1:8" ht="17.25" customHeight="1" x14ac:dyDescent="0.2">
      <c r="A105" s="35" t="str">
        <f t="shared" si="2"/>
        <v/>
      </c>
      <c r="B105" s="109"/>
      <c r="C105" s="36" t="str">
        <f>IF(ISERROR(VLOOKUP(B105,'START LİSTE'!$B$6:$F$1253,2,0)),"",VLOOKUP(B105,'START LİSTE'!$B$6:$F$1253,2,0))</f>
        <v/>
      </c>
      <c r="D105" s="36" t="str">
        <f>IF(ISERROR(VLOOKUP(B105,'START LİSTE'!$B$6:$F$1253,3,0)),"",VLOOKUP(B105,'START LİSTE'!$B$6:$F$1253,3,0))</f>
        <v/>
      </c>
      <c r="E105" s="37" t="str">
        <f>IF(ISERROR(VLOOKUP(B105,'START LİSTE'!$B$6:$F$1253,4,0)),"",VLOOKUP(B105,'START LİSTE'!$B$6:$F$1253,4,0))</f>
        <v/>
      </c>
      <c r="F105" s="38" t="str">
        <f>IF(ISERROR(VLOOKUP($B105,'START LİSTE'!$B$6:$F$1253,5,0)),"",VLOOKUP($B105,'START LİSTE'!$B$6:$F$1253,5,0))</f>
        <v/>
      </c>
      <c r="G105" s="110"/>
      <c r="H105" s="143" t="str">
        <f t="shared" si="3"/>
        <v/>
      </c>
    </row>
    <row r="106" spans="1:8" ht="17.25" customHeight="1" x14ac:dyDescent="0.2">
      <c r="A106" s="35" t="str">
        <f t="shared" si="2"/>
        <v/>
      </c>
      <c r="B106" s="109"/>
      <c r="C106" s="36" t="str">
        <f>IF(ISERROR(VLOOKUP(B106,'START LİSTE'!$B$6:$F$1253,2,0)),"",VLOOKUP(B106,'START LİSTE'!$B$6:$F$1253,2,0))</f>
        <v/>
      </c>
      <c r="D106" s="36" t="str">
        <f>IF(ISERROR(VLOOKUP(B106,'START LİSTE'!$B$6:$F$1253,3,0)),"",VLOOKUP(B106,'START LİSTE'!$B$6:$F$1253,3,0))</f>
        <v/>
      </c>
      <c r="E106" s="37" t="str">
        <f>IF(ISERROR(VLOOKUP(B106,'START LİSTE'!$B$6:$F$1253,4,0)),"",VLOOKUP(B106,'START LİSTE'!$B$6:$F$1253,4,0))</f>
        <v/>
      </c>
      <c r="F106" s="38" t="str">
        <f>IF(ISERROR(VLOOKUP($B106,'START LİSTE'!$B$6:$F$1253,5,0)),"",VLOOKUP($B106,'START LİSTE'!$B$6:$F$1253,5,0))</f>
        <v/>
      </c>
      <c r="G106" s="110"/>
      <c r="H106" s="143" t="str">
        <f t="shared" si="3"/>
        <v/>
      </c>
    </row>
    <row r="107" spans="1:8" ht="17.25" customHeight="1" x14ac:dyDescent="0.2">
      <c r="A107" s="35" t="str">
        <f t="shared" si="2"/>
        <v/>
      </c>
      <c r="B107" s="109"/>
      <c r="C107" s="36" t="str">
        <f>IF(ISERROR(VLOOKUP(B107,'START LİSTE'!$B$6:$F$1253,2,0)),"",VLOOKUP(B107,'START LİSTE'!$B$6:$F$1253,2,0))</f>
        <v/>
      </c>
      <c r="D107" s="36" t="str">
        <f>IF(ISERROR(VLOOKUP(B107,'START LİSTE'!$B$6:$F$1253,3,0)),"",VLOOKUP(B107,'START LİSTE'!$B$6:$F$1253,3,0))</f>
        <v/>
      </c>
      <c r="E107" s="37" t="str">
        <f>IF(ISERROR(VLOOKUP(B107,'START LİSTE'!$B$6:$F$1253,4,0)),"",VLOOKUP(B107,'START LİSTE'!$B$6:$F$1253,4,0))</f>
        <v/>
      </c>
      <c r="F107" s="38" t="str">
        <f>IF(ISERROR(VLOOKUP($B107,'START LİSTE'!$B$6:$F$1253,5,0)),"",VLOOKUP($B107,'START LİSTE'!$B$6:$F$1253,5,0))</f>
        <v/>
      </c>
      <c r="G107" s="110"/>
      <c r="H107" s="143" t="str">
        <f t="shared" si="3"/>
        <v/>
      </c>
    </row>
    <row r="108" spans="1:8" ht="17.25" customHeight="1" x14ac:dyDescent="0.2">
      <c r="A108" s="35" t="str">
        <f t="shared" si="2"/>
        <v/>
      </c>
      <c r="B108" s="109"/>
      <c r="C108" s="36" t="str">
        <f>IF(ISERROR(VLOOKUP(B108,'START LİSTE'!$B$6:$F$1253,2,0)),"",VLOOKUP(B108,'START LİSTE'!$B$6:$F$1253,2,0))</f>
        <v/>
      </c>
      <c r="D108" s="36" t="str">
        <f>IF(ISERROR(VLOOKUP(B108,'START LİSTE'!$B$6:$F$1253,3,0)),"",VLOOKUP(B108,'START LİSTE'!$B$6:$F$1253,3,0))</f>
        <v/>
      </c>
      <c r="E108" s="37" t="str">
        <f>IF(ISERROR(VLOOKUP(B108,'START LİSTE'!$B$6:$F$1253,4,0)),"",VLOOKUP(B108,'START LİSTE'!$B$6:$F$1253,4,0))</f>
        <v/>
      </c>
      <c r="F108" s="38" t="str">
        <f>IF(ISERROR(VLOOKUP($B108,'START LİSTE'!$B$6:$F$1253,5,0)),"",VLOOKUP($B108,'START LİSTE'!$B$6:$F$1253,5,0))</f>
        <v/>
      </c>
      <c r="G108" s="110"/>
      <c r="H108" s="143" t="str">
        <f t="shared" si="3"/>
        <v/>
      </c>
    </row>
    <row r="109" spans="1:8" ht="17.25" customHeight="1" x14ac:dyDescent="0.2">
      <c r="A109" s="35" t="str">
        <f t="shared" si="2"/>
        <v/>
      </c>
      <c r="B109" s="109"/>
      <c r="C109" s="36" t="str">
        <f>IF(ISERROR(VLOOKUP(B109,'START LİSTE'!$B$6:$F$1253,2,0)),"",VLOOKUP(B109,'START LİSTE'!$B$6:$F$1253,2,0))</f>
        <v/>
      </c>
      <c r="D109" s="36" t="str">
        <f>IF(ISERROR(VLOOKUP(B109,'START LİSTE'!$B$6:$F$1253,3,0)),"",VLOOKUP(B109,'START LİSTE'!$B$6:$F$1253,3,0))</f>
        <v/>
      </c>
      <c r="E109" s="37" t="str">
        <f>IF(ISERROR(VLOOKUP(B109,'START LİSTE'!$B$6:$F$1253,4,0)),"",VLOOKUP(B109,'START LİSTE'!$B$6:$F$1253,4,0))</f>
        <v/>
      </c>
      <c r="F109" s="38" t="str">
        <f>IF(ISERROR(VLOOKUP($B109,'START LİSTE'!$B$6:$F$1253,5,0)),"",VLOOKUP($B109,'START LİSTE'!$B$6:$F$1253,5,0))</f>
        <v/>
      </c>
      <c r="G109" s="110"/>
      <c r="H109" s="143" t="str">
        <f t="shared" si="3"/>
        <v/>
      </c>
    </row>
    <row r="110" spans="1:8" ht="17.25" customHeight="1" x14ac:dyDescent="0.2">
      <c r="A110" s="35" t="str">
        <f t="shared" si="2"/>
        <v/>
      </c>
      <c r="B110" s="109"/>
      <c r="C110" s="36" t="str">
        <f>IF(ISERROR(VLOOKUP(B110,'START LİSTE'!$B$6:$F$1253,2,0)),"",VLOOKUP(B110,'START LİSTE'!$B$6:$F$1253,2,0))</f>
        <v/>
      </c>
      <c r="D110" s="36" t="str">
        <f>IF(ISERROR(VLOOKUP(B110,'START LİSTE'!$B$6:$F$1253,3,0)),"",VLOOKUP(B110,'START LİSTE'!$B$6:$F$1253,3,0))</f>
        <v/>
      </c>
      <c r="E110" s="37" t="str">
        <f>IF(ISERROR(VLOOKUP(B110,'START LİSTE'!$B$6:$F$1253,4,0)),"",VLOOKUP(B110,'START LİSTE'!$B$6:$F$1253,4,0))</f>
        <v/>
      </c>
      <c r="F110" s="38" t="str">
        <f>IF(ISERROR(VLOOKUP($B110,'START LİSTE'!$B$6:$F$1253,5,0)),"",VLOOKUP($B110,'START LİSTE'!$B$6:$F$1253,5,0))</f>
        <v/>
      </c>
      <c r="G110" s="110"/>
      <c r="H110" s="143" t="str">
        <f t="shared" si="3"/>
        <v/>
      </c>
    </row>
    <row r="111" spans="1:8" ht="17.25" customHeight="1" x14ac:dyDescent="0.2">
      <c r="A111" s="35" t="str">
        <f t="shared" si="2"/>
        <v/>
      </c>
      <c r="B111" s="109"/>
      <c r="C111" s="36" t="str">
        <f>IF(ISERROR(VLOOKUP(B111,'START LİSTE'!$B$6:$F$1253,2,0)),"",VLOOKUP(B111,'START LİSTE'!$B$6:$F$1253,2,0))</f>
        <v/>
      </c>
      <c r="D111" s="36" t="str">
        <f>IF(ISERROR(VLOOKUP(B111,'START LİSTE'!$B$6:$F$1253,3,0)),"",VLOOKUP(B111,'START LİSTE'!$B$6:$F$1253,3,0))</f>
        <v/>
      </c>
      <c r="E111" s="37" t="str">
        <f>IF(ISERROR(VLOOKUP(B111,'START LİSTE'!$B$6:$F$1253,4,0)),"",VLOOKUP(B111,'START LİSTE'!$B$6:$F$1253,4,0))</f>
        <v/>
      </c>
      <c r="F111" s="38" t="str">
        <f>IF(ISERROR(VLOOKUP($B111,'START LİSTE'!$B$6:$F$1253,5,0)),"",VLOOKUP($B111,'START LİSTE'!$B$6:$F$1253,5,0))</f>
        <v/>
      </c>
      <c r="G111" s="110"/>
      <c r="H111" s="143" t="str">
        <f t="shared" si="3"/>
        <v/>
      </c>
    </row>
    <row r="112" spans="1:8" ht="17.25" customHeight="1" x14ac:dyDescent="0.2">
      <c r="A112" s="35" t="str">
        <f t="shared" si="2"/>
        <v/>
      </c>
      <c r="B112" s="109"/>
      <c r="C112" s="36" t="str">
        <f>IF(ISERROR(VLOOKUP(B112,'START LİSTE'!$B$6:$F$1253,2,0)),"",VLOOKUP(B112,'START LİSTE'!$B$6:$F$1253,2,0))</f>
        <v/>
      </c>
      <c r="D112" s="36" t="str">
        <f>IF(ISERROR(VLOOKUP(B112,'START LİSTE'!$B$6:$F$1253,3,0)),"",VLOOKUP(B112,'START LİSTE'!$B$6:$F$1253,3,0))</f>
        <v/>
      </c>
      <c r="E112" s="37" t="str">
        <f>IF(ISERROR(VLOOKUP(B112,'START LİSTE'!$B$6:$F$1253,4,0)),"",VLOOKUP(B112,'START LİSTE'!$B$6:$F$1253,4,0))</f>
        <v/>
      </c>
      <c r="F112" s="38" t="str">
        <f>IF(ISERROR(VLOOKUP($B112,'START LİSTE'!$B$6:$F$1253,5,0)),"",VLOOKUP($B112,'START LİSTE'!$B$6:$F$1253,5,0))</f>
        <v/>
      </c>
      <c r="G112" s="110"/>
      <c r="H112" s="143" t="str">
        <f t="shared" si="3"/>
        <v/>
      </c>
    </row>
    <row r="113" spans="1:8" ht="17.25" customHeight="1" x14ac:dyDescent="0.2">
      <c r="A113" s="35" t="str">
        <f t="shared" si="2"/>
        <v/>
      </c>
      <c r="B113" s="109"/>
      <c r="C113" s="36" t="str">
        <f>IF(ISERROR(VLOOKUP(B113,'START LİSTE'!$B$6:$F$1253,2,0)),"",VLOOKUP(B113,'START LİSTE'!$B$6:$F$1253,2,0))</f>
        <v/>
      </c>
      <c r="D113" s="36" t="str">
        <f>IF(ISERROR(VLOOKUP(B113,'START LİSTE'!$B$6:$F$1253,3,0)),"",VLOOKUP(B113,'START LİSTE'!$B$6:$F$1253,3,0))</f>
        <v/>
      </c>
      <c r="E113" s="37" t="str">
        <f>IF(ISERROR(VLOOKUP(B113,'START LİSTE'!$B$6:$F$1253,4,0)),"",VLOOKUP(B113,'START LİSTE'!$B$6:$F$1253,4,0))</f>
        <v/>
      </c>
      <c r="F113" s="38" t="str">
        <f>IF(ISERROR(VLOOKUP($B113,'START LİSTE'!$B$6:$F$1253,5,0)),"",VLOOKUP($B113,'START LİSTE'!$B$6:$F$1253,5,0))</f>
        <v/>
      </c>
      <c r="G113" s="110"/>
      <c r="H113" s="143" t="str">
        <f t="shared" si="3"/>
        <v/>
      </c>
    </row>
    <row r="114" spans="1:8" ht="17.25" customHeight="1" x14ac:dyDescent="0.2">
      <c r="A114" s="35" t="str">
        <f t="shared" si="2"/>
        <v/>
      </c>
      <c r="B114" s="109"/>
      <c r="C114" s="36" t="str">
        <f>IF(ISERROR(VLOOKUP(B114,'START LİSTE'!$B$6:$F$1253,2,0)),"",VLOOKUP(B114,'START LİSTE'!$B$6:$F$1253,2,0))</f>
        <v/>
      </c>
      <c r="D114" s="36" t="str">
        <f>IF(ISERROR(VLOOKUP(B114,'START LİSTE'!$B$6:$F$1253,3,0)),"",VLOOKUP(B114,'START LİSTE'!$B$6:$F$1253,3,0))</f>
        <v/>
      </c>
      <c r="E114" s="37" t="str">
        <f>IF(ISERROR(VLOOKUP(B114,'START LİSTE'!$B$6:$F$1253,4,0)),"",VLOOKUP(B114,'START LİSTE'!$B$6:$F$1253,4,0))</f>
        <v/>
      </c>
      <c r="F114" s="38" t="str">
        <f>IF(ISERROR(VLOOKUP($B114,'START LİSTE'!$B$6:$F$1253,5,0)),"",VLOOKUP($B114,'START LİSTE'!$B$6:$F$1253,5,0))</f>
        <v/>
      </c>
      <c r="G114" s="110"/>
      <c r="H114" s="143" t="str">
        <f t="shared" si="3"/>
        <v/>
      </c>
    </row>
    <row r="115" spans="1:8" ht="17.25" customHeight="1" x14ac:dyDescent="0.2">
      <c r="A115" s="35" t="str">
        <f t="shared" si="2"/>
        <v/>
      </c>
      <c r="B115" s="109"/>
      <c r="C115" s="36" t="str">
        <f>IF(ISERROR(VLOOKUP(B115,'START LİSTE'!$B$6:$F$1253,2,0)),"",VLOOKUP(B115,'START LİSTE'!$B$6:$F$1253,2,0))</f>
        <v/>
      </c>
      <c r="D115" s="36" t="str">
        <f>IF(ISERROR(VLOOKUP(B115,'START LİSTE'!$B$6:$F$1253,3,0)),"",VLOOKUP(B115,'START LİSTE'!$B$6:$F$1253,3,0))</f>
        <v/>
      </c>
      <c r="E115" s="37" t="str">
        <f>IF(ISERROR(VLOOKUP(B115,'START LİSTE'!$B$6:$F$1253,4,0)),"",VLOOKUP(B115,'START LİSTE'!$B$6:$F$1253,4,0))</f>
        <v/>
      </c>
      <c r="F115" s="38" t="str">
        <f>IF(ISERROR(VLOOKUP($B115,'START LİSTE'!$B$6:$F$1253,5,0)),"",VLOOKUP($B115,'START LİSTE'!$B$6:$F$1253,5,0))</f>
        <v/>
      </c>
      <c r="G115" s="110"/>
      <c r="H115" s="143" t="str">
        <f t="shared" si="3"/>
        <v/>
      </c>
    </row>
    <row r="116" spans="1:8" ht="17.25" customHeight="1" x14ac:dyDescent="0.2">
      <c r="A116" s="35" t="str">
        <f t="shared" si="2"/>
        <v/>
      </c>
      <c r="B116" s="109"/>
      <c r="C116" s="36" t="str">
        <f>IF(ISERROR(VLOOKUP(B116,'START LİSTE'!$B$6:$F$1253,2,0)),"",VLOOKUP(B116,'START LİSTE'!$B$6:$F$1253,2,0))</f>
        <v/>
      </c>
      <c r="D116" s="36" t="str">
        <f>IF(ISERROR(VLOOKUP(B116,'START LİSTE'!$B$6:$F$1253,3,0)),"",VLOOKUP(B116,'START LİSTE'!$B$6:$F$1253,3,0))</f>
        <v/>
      </c>
      <c r="E116" s="37" t="str">
        <f>IF(ISERROR(VLOOKUP(B116,'START LİSTE'!$B$6:$F$1253,4,0)),"",VLOOKUP(B116,'START LİSTE'!$B$6:$F$1253,4,0))</f>
        <v/>
      </c>
      <c r="F116" s="38" t="str">
        <f>IF(ISERROR(VLOOKUP($B116,'START LİSTE'!$B$6:$F$1253,5,0)),"",VLOOKUP($B116,'START LİSTE'!$B$6:$F$1253,5,0))</f>
        <v/>
      </c>
      <c r="G116" s="110"/>
      <c r="H116" s="143" t="str">
        <f t="shared" si="3"/>
        <v/>
      </c>
    </row>
    <row r="117" spans="1:8" ht="17.25" customHeight="1" x14ac:dyDescent="0.2">
      <c r="A117" s="35" t="str">
        <f t="shared" si="2"/>
        <v/>
      </c>
      <c r="B117" s="109"/>
      <c r="C117" s="36" t="str">
        <f>IF(ISERROR(VLOOKUP(B117,'START LİSTE'!$B$6:$F$1253,2,0)),"",VLOOKUP(B117,'START LİSTE'!$B$6:$F$1253,2,0))</f>
        <v/>
      </c>
      <c r="D117" s="36" t="str">
        <f>IF(ISERROR(VLOOKUP(B117,'START LİSTE'!$B$6:$F$1253,3,0)),"",VLOOKUP(B117,'START LİSTE'!$B$6:$F$1253,3,0))</f>
        <v/>
      </c>
      <c r="E117" s="37" t="str">
        <f>IF(ISERROR(VLOOKUP(B117,'START LİSTE'!$B$6:$F$1253,4,0)),"",VLOOKUP(B117,'START LİSTE'!$B$6:$F$1253,4,0))</f>
        <v/>
      </c>
      <c r="F117" s="38" t="str">
        <f>IF(ISERROR(VLOOKUP($B117,'START LİSTE'!$B$6:$F$1253,5,0)),"",VLOOKUP($B117,'START LİSTE'!$B$6:$F$1253,5,0))</f>
        <v/>
      </c>
      <c r="G117" s="110"/>
      <c r="H117" s="143" t="str">
        <f t="shared" si="3"/>
        <v/>
      </c>
    </row>
    <row r="118" spans="1:8" ht="17.25" customHeight="1" x14ac:dyDescent="0.2">
      <c r="A118" s="35" t="str">
        <f t="shared" si="2"/>
        <v/>
      </c>
      <c r="B118" s="109"/>
      <c r="C118" s="36" t="str">
        <f>IF(ISERROR(VLOOKUP(B118,'START LİSTE'!$B$6:$F$1253,2,0)),"",VLOOKUP(B118,'START LİSTE'!$B$6:$F$1253,2,0))</f>
        <v/>
      </c>
      <c r="D118" s="36" t="str">
        <f>IF(ISERROR(VLOOKUP(B118,'START LİSTE'!$B$6:$F$1253,3,0)),"",VLOOKUP(B118,'START LİSTE'!$B$6:$F$1253,3,0))</f>
        <v/>
      </c>
      <c r="E118" s="37" t="str">
        <f>IF(ISERROR(VLOOKUP(B118,'START LİSTE'!$B$6:$F$1253,4,0)),"",VLOOKUP(B118,'START LİSTE'!$B$6:$F$1253,4,0))</f>
        <v/>
      </c>
      <c r="F118" s="38" t="str">
        <f>IF(ISERROR(VLOOKUP($B118,'START LİSTE'!$B$6:$F$1253,5,0)),"",VLOOKUP($B118,'START LİSTE'!$B$6:$F$1253,5,0))</f>
        <v/>
      </c>
      <c r="G118" s="110"/>
      <c r="H118" s="143" t="str">
        <f t="shared" si="3"/>
        <v/>
      </c>
    </row>
    <row r="119" spans="1:8" ht="17.25" customHeight="1" x14ac:dyDescent="0.2">
      <c r="A119" s="35" t="str">
        <f t="shared" si="2"/>
        <v/>
      </c>
      <c r="B119" s="109"/>
      <c r="C119" s="36" t="str">
        <f>IF(ISERROR(VLOOKUP(B119,'START LİSTE'!$B$6:$F$1253,2,0)),"",VLOOKUP(B119,'START LİSTE'!$B$6:$F$1253,2,0))</f>
        <v/>
      </c>
      <c r="D119" s="36" t="str">
        <f>IF(ISERROR(VLOOKUP(B119,'START LİSTE'!$B$6:$F$1253,3,0)),"",VLOOKUP(B119,'START LİSTE'!$B$6:$F$1253,3,0))</f>
        <v/>
      </c>
      <c r="E119" s="37" t="str">
        <f>IF(ISERROR(VLOOKUP(B119,'START LİSTE'!$B$6:$F$1253,4,0)),"",VLOOKUP(B119,'START LİSTE'!$B$6:$F$1253,4,0))</f>
        <v/>
      </c>
      <c r="F119" s="38" t="str">
        <f>IF(ISERROR(VLOOKUP($B119,'START LİSTE'!$B$6:$F$1253,5,0)),"",VLOOKUP($B119,'START LİSTE'!$B$6:$F$1253,5,0))</f>
        <v/>
      </c>
      <c r="G119" s="110"/>
      <c r="H119" s="143" t="str">
        <f t="shared" si="3"/>
        <v/>
      </c>
    </row>
    <row r="120" spans="1:8" ht="17.25" customHeight="1" x14ac:dyDescent="0.2">
      <c r="A120" s="35" t="str">
        <f t="shared" si="2"/>
        <v/>
      </c>
      <c r="B120" s="109"/>
      <c r="C120" s="36" t="str">
        <f>IF(ISERROR(VLOOKUP(B120,'START LİSTE'!$B$6:$F$1253,2,0)),"",VLOOKUP(B120,'START LİSTE'!$B$6:$F$1253,2,0))</f>
        <v/>
      </c>
      <c r="D120" s="36" t="str">
        <f>IF(ISERROR(VLOOKUP(B120,'START LİSTE'!$B$6:$F$1253,3,0)),"",VLOOKUP(B120,'START LİSTE'!$B$6:$F$1253,3,0))</f>
        <v/>
      </c>
      <c r="E120" s="37" t="str">
        <f>IF(ISERROR(VLOOKUP(B120,'START LİSTE'!$B$6:$F$1253,4,0)),"",VLOOKUP(B120,'START LİSTE'!$B$6:$F$1253,4,0))</f>
        <v/>
      </c>
      <c r="F120" s="38" t="str">
        <f>IF(ISERROR(VLOOKUP($B120,'START LİSTE'!$B$6:$F$1253,5,0)),"",VLOOKUP($B120,'START LİSTE'!$B$6:$F$1253,5,0))</f>
        <v/>
      </c>
      <c r="G120" s="110"/>
      <c r="H120" s="143" t="str">
        <f t="shared" si="3"/>
        <v/>
      </c>
    </row>
    <row r="121" spans="1:8" ht="17.25" customHeight="1" x14ac:dyDescent="0.2">
      <c r="A121" s="35" t="str">
        <f t="shared" si="2"/>
        <v/>
      </c>
      <c r="B121" s="109"/>
      <c r="C121" s="36" t="str">
        <f>IF(ISERROR(VLOOKUP(B121,'START LİSTE'!$B$6:$F$1253,2,0)),"",VLOOKUP(B121,'START LİSTE'!$B$6:$F$1253,2,0))</f>
        <v/>
      </c>
      <c r="D121" s="36" t="str">
        <f>IF(ISERROR(VLOOKUP(B121,'START LİSTE'!$B$6:$F$1253,3,0)),"",VLOOKUP(B121,'START LİSTE'!$B$6:$F$1253,3,0))</f>
        <v/>
      </c>
      <c r="E121" s="37" t="str">
        <f>IF(ISERROR(VLOOKUP(B121,'START LİSTE'!$B$6:$F$1253,4,0)),"",VLOOKUP(B121,'START LİSTE'!$B$6:$F$1253,4,0))</f>
        <v/>
      </c>
      <c r="F121" s="38" t="str">
        <f>IF(ISERROR(VLOOKUP($B121,'START LİSTE'!$B$6:$F$1253,5,0)),"",VLOOKUP($B121,'START LİSTE'!$B$6:$F$1253,5,0))</f>
        <v/>
      </c>
      <c r="G121" s="110"/>
      <c r="H121" s="143" t="str">
        <f t="shared" si="3"/>
        <v/>
      </c>
    </row>
    <row r="122" spans="1:8" ht="17.25" customHeight="1" x14ac:dyDescent="0.2">
      <c r="A122" s="35" t="str">
        <f t="shared" si="2"/>
        <v/>
      </c>
      <c r="B122" s="109"/>
      <c r="C122" s="36" t="str">
        <f>IF(ISERROR(VLOOKUP(B122,'START LİSTE'!$B$6:$F$1253,2,0)),"",VLOOKUP(B122,'START LİSTE'!$B$6:$F$1253,2,0))</f>
        <v/>
      </c>
      <c r="D122" s="36" t="str">
        <f>IF(ISERROR(VLOOKUP(B122,'START LİSTE'!$B$6:$F$1253,3,0)),"",VLOOKUP(B122,'START LİSTE'!$B$6:$F$1253,3,0))</f>
        <v/>
      </c>
      <c r="E122" s="37" t="str">
        <f>IF(ISERROR(VLOOKUP(B122,'START LİSTE'!$B$6:$F$1253,4,0)),"",VLOOKUP(B122,'START LİSTE'!$B$6:$F$1253,4,0))</f>
        <v/>
      </c>
      <c r="F122" s="38" t="str">
        <f>IF(ISERROR(VLOOKUP($B122,'START LİSTE'!$B$6:$F$1253,5,0)),"",VLOOKUP($B122,'START LİSTE'!$B$6:$F$1253,5,0))</f>
        <v/>
      </c>
      <c r="G122" s="110"/>
      <c r="H122" s="143" t="str">
        <f t="shared" si="3"/>
        <v/>
      </c>
    </row>
    <row r="123" spans="1:8" ht="17.25" customHeight="1" x14ac:dyDescent="0.2">
      <c r="A123" s="35" t="str">
        <f t="shared" si="2"/>
        <v/>
      </c>
      <c r="B123" s="109"/>
      <c r="C123" s="36" t="str">
        <f>IF(ISERROR(VLOOKUP(B123,'START LİSTE'!$B$6:$F$1253,2,0)),"",VLOOKUP(B123,'START LİSTE'!$B$6:$F$1253,2,0))</f>
        <v/>
      </c>
      <c r="D123" s="36" t="str">
        <f>IF(ISERROR(VLOOKUP(B123,'START LİSTE'!$B$6:$F$1253,3,0)),"",VLOOKUP(B123,'START LİSTE'!$B$6:$F$1253,3,0))</f>
        <v/>
      </c>
      <c r="E123" s="37" t="str">
        <f>IF(ISERROR(VLOOKUP(B123,'START LİSTE'!$B$6:$F$1253,4,0)),"",VLOOKUP(B123,'START LİSTE'!$B$6:$F$1253,4,0))</f>
        <v/>
      </c>
      <c r="F123" s="38" t="str">
        <f>IF(ISERROR(VLOOKUP($B123,'START LİSTE'!$B$6:$F$1253,5,0)),"",VLOOKUP($B123,'START LİSTE'!$B$6:$F$1253,5,0))</f>
        <v/>
      </c>
      <c r="G123" s="110"/>
      <c r="H123" s="143" t="str">
        <f t="shared" si="3"/>
        <v/>
      </c>
    </row>
    <row r="124" spans="1:8" ht="17.25" customHeight="1" x14ac:dyDescent="0.2">
      <c r="A124" s="35" t="str">
        <f t="shared" si="2"/>
        <v/>
      </c>
      <c r="B124" s="109"/>
      <c r="C124" s="36" t="str">
        <f>IF(ISERROR(VLOOKUP(B124,'START LİSTE'!$B$6:$F$1253,2,0)),"",VLOOKUP(B124,'START LİSTE'!$B$6:$F$1253,2,0))</f>
        <v/>
      </c>
      <c r="D124" s="36" t="str">
        <f>IF(ISERROR(VLOOKUP(B124,'START LİSTE'!$B$6:$F$1253,3,0)),"",VLOOKUP(B124,'START LİSTE'!$B$6:$F$1253,3,0))</f>
        <v/>
      </c>
      <c r="E124" s="37" t="str">
        <f>IF(ISERROR(VLOOKUP(B124,'START LİSTE'!$B$6:$F$1253,4,0)),"",VLOOKUP(B124,'START LİSTE'!$B$6:$F$1253,4,0))</f>
        <v/>
      </c>
      <c r="F124" s="38" t="str">
        <f>IF(ISERROR(VLOOKUP($B124,'START LİSTE'!$B$6:$F$1253,5,0)),"",VLOOKUP($B124,'START LİSTE'!$B$6:$F$1253,5,0))</f>
        <v/>
      </c>
      <c r="G124" s="110"/>
      <c r="H124" s="143" t="str">
        <f t="shared" si="3"/>
        <v/>
      </c>
    </row>
    <row r="125" spans="1:8" ht="17.25" customHeight="1" x14ac:dyDescent="0.2">
      <c r="A125" s="35" t="str">
        <f t="shared" si="2"/>
        <v/>
      </c>
      <c r="B125" s="109"/>
      <c r="C125" s="36" t="str">
        <f>IF(ISERROR(VLOOKUP(B125,'START LİSTE'!$B$6:$F$1253,2,0)),"",VLOOKUP(B125,'START LİSTE'!$B$6:$F$1253,2,0))</f>
        <v/>
      </c>
      <c r="D125" s="36" t="str">
        <f>IF(ISERROR(VLOOKUP(B125,'START LİSTE'!$B$6:$F$1253,3,0)),"",VLOOKUP(B125,'START LİSTE'!$B$6:$F$1253,3,0))</f>
        <v/>
      </c>
      <c r="E125" s="37" t="str">
        <f>IF(ISERROR(VLOOKUP(B125,'START LİSTE'!$B$6:$F$1253,4,0)),"",VLOOKUP(B125,'START LİSTE'!$B$6:$F$1253,4,0))</f>
        <v/>
      </c>
      <c r="F125" s="38" t="str">
        <f>IF(ISERROR(VLOOKUP($B125,'START LİSTE'!$B$6:$F$1253,5,0)),"",VLOOKUP($B125,'START LİSTE'!$B$6:$F$1253,5,0))</f>
        <v/>
      </c>
      <c r="G125" s="110"/>
      <c r="H125" s="143" t="str">
        <f t="shared" si="3"/>
        <v/>
      </c>
    </row>
    <row r="126" spans="1:8" ht="17.25" customHeight="1" x14ac:dyDescent="0.2">
      <c r="A126" s="35" t="str">
        <f t="shared" si="2"/>
        <v/>
      </c>
      <c r="B126" s="109"/>
      <c r="C126" s="36" t="str">
        <f>IF(ISERROR(VLOOKUP(B126,'START LİSTE'!$B$6:$F$1253,2,0)),"",VLOOKUP(B126,'START LİSTE'!$B$6:$F$1253,2,0))</f>
        <v/>
      </c>
      <c r="D126" s="36" t="str">
        <f>IF(ISERROR(VLOOKUP(B126,'START LİSTE'!$B$6:$F$1253,3,0)),"",VLOOKUP(B126,'START LİSTE'!$B$6:$F$1253,3,0))</f>
        <v/>
      </c>
      <c r="E126" s="37" t="str">
        <f>IF(ISERROR(VLOOKUP(B126,'START LİSTE'!$B$6:$F$1253,4,0)),"",VLOOKUP(B126,'START LİSTE'!$B$6:$F$1253,4,0))</f>
        <v/>
      </c>
      <c r="F126" s="38" t="str">
        <f>IF(ISERROR(VLOOKUP($B126,'START LİSTE'!$B$6:$F$1253,5,0)),"",VLOOKUP($B126,'START LİSTE'!$B$6:$F$1253,5,0))</f>
        <v/>
      </c>
      <c r="G126" s="110"/>
      <c r="H126" s="143" t="str">
        <f t="shared" si="3"/>
        <v/>
      </c>
    </row>
    <row r="127" spans="1:8" ht="17.25" customHeight="1" x14ac:dyDescent="0.2">
      <c r="A127" s="35" t="str">
        <f t="shared" si="2"/>
        <v/>
      </c>
      <c r="B127" s="109"/>
      <c r="C127" s="36" t="str">
        <f>IF(ISERROR(VLOOKUP(B127,'START LİSTE'!$B$6:$F$1253,2,0)),"",VLOOKUP(B127,'START LİSTE'!$B$6:$F$1253,2,0))</f>
        <v/>
      </c>
      <c r="D127" s="36" t="str">
        <f>IF(ISERROR(VLOOKUP(B127,'START LİSTE'!$B$6:$F$1253,3,0)),"",VLOOKUP(B127,'START LİSTE'!$B$6:$F$1253,3,0))</f>
        <v/>
      </c>
      <c r="E127" s="37" t="str">
        <f>IF(ISERROR(VLOOKUP(B127,'START LİSTE'!$B$6:$F$1253,4,0)),"",VLOOKUP(B127,'START LİSTE'!$B$6:$F$1253,4,0))</f>
        <v/>
      </c>
      <c r="F127" s="38" t="str">
        <f>IF(ISERROR(VLOOKUP($B127,'START LİSTE'!$B$6:$F$1253,5,0)),"",VLOOKUP($B127,'START LİSTE'!$B$6:$F$1253,5,0))</f>
        <v/>
      </c>
      <c r="G127" s="110"/>
      <c r="H127" s="143" t="str">
        <f t="shared" si="3"/>
        <v/>
      </c>
    </row>
    <row r="128" spans="1:8" ht="17.25" customHeight="1" x14ac:dyDescent="0.2">
      <c r="A128" s="35" t="str">
        <f t="shared" si="2"/>
        <v/>
      </c>
      <c r="B128" s="109"/>
      <c r="C128" s="36" t="str">
        <f>IF(ISERROR(VLOOKUP(B128,'START LİSTE'!$B$6:$F$1253,2,0)),"",VLOOKUP(B128,'START LİSTE'!$B$6:$F$1253,2,0))</f>
        <v/>
      </c>
      <c r="D128" s="36" t="str">
        <f>IF(ISERROR(VLOOKUP(B128,'START LİSTE'!$B$6:$F$1253,3,0)),"",VLOOKUP(B128,'START LİSTE'!$B$6:$F$1253,3,0))</f>
        <v/>
      </c>
      <c r="E128" s="37" t="str">
        <f>IF(ISERROR(VLOOKUP(B128,'START LİSTE'!$B$6:$F$1253,4,0)),"",VLOOKUP(B128,'START LİSTE'!$B$6:$F$1253,4,0))</f>
        <v/>
      </c>
      <c r="F128" s="38" t="str">
        <f>IF(ISERROR(VLOOKUP($B128,'START LİSTE'!$B$6:$F$1253,5,0)),"",VLOOKUP($B128,'START LİSTE'!$B$6:$F$1253,5,0))</f>
        <v/>
      </c>
      <c r="G128" s="110"/>
      <c r="H128" s="143" t="str">
        <f t="shared" si="3"/>
        <v/>
      </c>
    </row>
    <row r="129" spans="1:8" ht="17.25" customHeight="1" x14ac:dyDescent="0.2">
      <c r="A129" s="35" t="str">
        <f t="shared" si="2"/>
        <v/>
      </c>
      <c r="B129" s="109"/>
      <c r="C129" s="36" t="str">
        <f>IF(ISERROR(VLOOKUP(B129,'START LİSTE'!$B$6:$F$1253,2,0)),"",VLOOKUP(B129,'START LİSTE'!$B$6:$F$1253,2,0))</f>
        <v/>
      </c>
      <c r="D129" s="36" t="str">
        <f>IF(ISERROR(VLOOKUP(B129,'START LİSTE'!$B$6:$F$1253,3,0)),"",VLOOKUP(B129,'START LİSTE'!$B$6:$F$1253,3,0))</f>
        <v/>
      </c>
      <c r="E129" s="37" t="str">
        <f>IF(ISERROR(VLOOKUP(B129,'START LİSTE'!$B$6:$F$1253,4,0)),"",VLOOKUP(B129,'START LİSTE'!$B$6:$F$1253,4,0))</f>
        <v/>
      </c>
      <c r="F129" s="38" t="str">
        <f>IF(ISERROR(VLOOKUP($B129,'START LİSTE'!$B$6:$F$1253,5,0)),"",VLOOKUP($B129,'START LİSTE'!$B$6:$F$1253,5,0))</f>
        <v/>
      </c>
      <c r="G129" s="110"/>
      <c r="H129" s="143" t="str">
        <f t="shared" si="3"/>
        <v/>
      </c>
    </row>
    <row r="130" spans="1:8" ht="17.25" customHeight="1" x14ac:dyDescent="0.2">
      <c r="A130" s="35" t="str">
        <f t="shared" si="2"/>
        <v/>
      </c>
      <c r="B130" s="109"/>
      <c r="C130" s="36" t="str">
        <f>IF(ISERROR(VLOOKUP(B130,'START LİSTE'!$B$6:$F$1253,2,0)),"",VLOOKUP(B130,'START LİSTE'!$B$6:$F$1253,2,0))</f>
        <v/>
      </c>
      <c r="D130" s="36" t="str">
        <f>IF(ISERROR(VLOOKUP(B130,'START LİSTE'!$B$6:$F$1253,3,0)),"",VLOOKUP(B130,'START LİSTE'!$B$6:$F$1253,3,0))</f>
        <v/>
      </c>
      <c r="E130" s="37" t="str">
        <f>IF(ISERROR(VLOOKUP(B130,'START LİSTE'!$B$6:$F$1253,4,0)),"",VLOOKUP(B130,'START LİSTE'!$B$6:$F$1253,4,0))</f>
        <v/>
      </c>
      <c r="F130" s="38" t="str">
        <f>IF(ISERROR(VLOOKUP($B130,'START LİSTE'!$B$6:$F$1253,5,0)),"",VLOOKUP($B130,'START LİSTE'!$B$6:$F$1253,5,0))</f>
        <v/>
      </c>
      <c r="G130" s="110"/>
      <c r="H130" s="143" t="str">
        <f t="shared" si="3"/>
        <v/>
      </c>
    </row>
    <row r="131" spans="1:8" ht="17.25" customHeight="1" x14ac:dyDescent="0.2">
      <c r="A131" s="35" t="str">
        <f t="shared" si="2"/>
        <v/>
      </c>
      <c r="B131" s="109"/>
      <c r="C131" s="36" t="str">
        <f>IF(ISERROR(VLOOKUP(B131,'START LİSTE'!$B$6:$F$1253,2,0)),"",VLOOKUP(B131,'START LİSTE'!$B$6:$F$1253,2,0))</f>
        <v/>
      </c>
      <c r="D131" s="36" t="str">
        <f>IF(ISERROR(VLOOKUP(B131,'START LİSTE'!$B$6:$F$1253,3,0)),"",VLOOKUP(B131,'START LİSTE'!$B$6:$F$1253,3,0))</f>
        <v/>
      </c>
      <c r="E131" s="37" t="str">
        <f>IF(ISERROR(VLOOKUP(B131,'START LİSTE'!$B$6:$F$1253,4,0)),"",VLOOKUP(B131,'START LİSTE'!$B$6:$F$1253,4,0))</f>
        <v/>
      </c>
      <c r="F131" s="38" t="str">
        <f>IF(ISERROR(VLOOKUP($B131,'START LİSTE'!$B$6:$F$1253,5,0)),"",VLOOKUP($B131,'START LİSTE'!$B$6:$F$1253,5,0))</f>
        <v/>
      </c>
      <c r="G131" s="110"/>
      <c r="H131" s="143" t="str">
        <f t="shared" si="3"/>
        <v/>
      </c>
    </row>
    <row r="132" spans="1:8" ht="17.25" customHeight="1" x14ac:dyDescent="0.2">
      <c r="A132" s="35" t="str">
        <f t="shared" si="2"/>
        <v/>
      </c>
      <c r="B132" s="109"/>
      <c r="C132" s="36" t="str">
        <f>IF(ISERROR(VLOOKUP(B132,'START LİSTE'!$B$6:$F$1253,2,0)),"",VLOOKUP(B132,'START LİSTE'!$B$6:$F$1253,2,0))</f>
        <v/>
      </c>
      <c r="D132" s="36" t="str">
        <f>IF(ISERROR(VLOOKUP(B132,'START LİSTE'!$B$6:$F$1253,3,0)),"",VLOOKUP(B132,'START LİSTE'!$B$6:$F$1253,3,0))</f>
        <v/>
      </c>
      <c r="E132" s="37" t="str">
        <f>IF(ISERROR(VLOOKUP(B132,'START LİSTE'!$B$6:$F$1253,4,0)),"",VLOOKUP(B132,'START LİSTE'!$B$6:$F$1253,4,0))</f>
        <v/>
      </c>
      <c r="F132" s="38" t="str">
        <f>IF(ISERROR(VLOOKUP($B132,'START LİSTE'!$B$6:$F$1253,5,0)),"",VLOOKUP($B132,'START LİSTE'!$B$6:$F$1253,5,0))</f>
        <v/>
      </c>
      <c r="G132" s="110"/>
      <c r="H132" s="143" t="str">
        <f t="shared" si="3"/>
        <v/>
      </c>
    </row>
    <row r="133" spans="1:8" ht="17.25" customHeight="1" x14ac:dyDescent="0.2">
      <c r="A133" s="35" t="str">
        <f t="shared" si="2"/>
        <v/>
      </c>
      <c r="B133" s="109"/>
      <c r="C133" s="36" t="str">
        <f>IF(ISERROR(VLOOKUP(B133,'START LİSTE'!$B$6:$F$1253,2,0)),"",VLOOKUP(B133,'START LİSTE'!$B$6:$F$1253,2,0))</f>
        <v/>
      </c>
      <c r="D133" s="36" t="str">
        <f>IF(ISERROR(VLOOKUP(B133,'START LİSTE'!$B$6:$F$1253,3,0)),"",VLOOKUP(B133,'START LİSTE'!$B$6:$F$1253,3,0))</f>
        <v/>
      </c>
      <c r="E133" s="37" t="str">
        <f>IF(ISERROR(VLOOKUP(B133,'START LİSTE'!$B$6:$F$1253,4,0)),"",VLOOKUP(B133,'START LİSTE'!$B$6:$F$1253,4,0))</f>
        <v/>
      </c>
      <c r="F133" s="38" t="str">
        <f>IF(ISERROR(VLOOKUP($B133,'START LİSTE'!$B$6:$F$1253,5,0)),"",VLOOKUP($B133,'START LİSTE'!$B$6:$F$1253,5,0))</f>
        <v/>
      </c>
      <c r="G133" s="110"/>
      <c r="H133" s="143" t="str">
        <f t="shared" si="3"/>
        <v/>
      </c>
    </row>
    <row r="134" spans="1:8" ht="17.25" customHeight="1" x14ac:dyDescent="0.2">
      <c r="A134" s="35" t="str">
        <f t="shared" si="2"/>
        <v/>
      </c>
      <c r="B134" s="109"/>
      <c r="C134" s="36" t="str">
        <f>IF(ISERROR(VLOOKUP(B134,'START LİSTE'!$B$6:$F$1253,2,0)),"",VLOOKUP(B134,'START LİSTE'!$B$6:$F$1253,2,0))</f>
        <v/>
      </c>
      <c r="D134" s="36" t="str">
        <f>IF(ISERROR(VLOOKUP(B134,'START LİSTE'!$B$6:$F$1253,3,0)),"",VLOOKUP(B134,'START LİSTE'!$B$6:$F$1253,3,0))</f>
        <v/>
      </c>
      <c r="E134" s="37" t="str">
        <f>IF(ISERROR(VLOOKUP(B134,'START LİSTE'!$B$6:$F$1253,4,0)),"",VLOOKUP(B134,'START LİSTE'!$B$6:$F$1253,4,0))</f>
        <v/>
      </c>
      <c r="F134" s="38" t="str">
        <f>IF(ISERROR(VLOOKUP($B134,'START LİSTE'!$B$6:$F$1253,5,0)),"",VLOOKUP($B134,'START LİSTE'!$B$6:$F$1253,5,0))</f>
        <v/>
      </c>
      <c r="G134" s="110"/>
      <c r="H134" s="143" t="str">
        <f t="shared" si="3"/>
        <v/>
      </c>
    </row>
    <row r="135" spans="1:8" ht="17.25" customHeight="1" x14ac:dyDescent="0.2">
      <c r="A135" s="35" t="str">
        <f t="shared" si="2"/>
        <v/>
      </c>
      <c r="B135" s="109"/>
      <c r="C135" s="36" t="str">
        <f>IF(ISERROR(VLOOKUP(B135,'START LİSTE'!$B$6:$F$1253,2,0)),"",VLOOKUP(B135,'START LİSTE'!$B$6:$F$1253,2,0))</f>
        <v/>
      </c>
      <c r="D135" s="36" t="str">
        <f>IF(ISERROR(VLOOKUP(B135,'START LİSTE'!$B$6:$F$1253,3,0)),"",VLOOKUP(B135,'START LİSTE'!$B$6:$F$1253,3,0))</f>
        <v/>
      </c>
      <c r="E135" s="37" t="str">
        <f>IF(ISERROR(VLOOKUP(B135,'START LİSTE'!$B$6:$F$1253,4,0)),"",VLOOKUP(B135,'START LİSTE'!$B$6:$F$1253,4,0))</f>
        <v/>
      </c>
      <c r="F135" s="38" t="str">
        <f>IF(ISERROR(VLOOKUP($B135,'START LİSTE'!$B$6:$F$1253,5,0)),"",VLOOKUP($B135,'START LİSTE'!$B$6:$F$1253,5,0))</f>
        <v/>
      </c>
      <c r="G135" s="110"/>
      <c r="H135" s="143" t="str">
        <f t="shared" si="3"/>
        <v/>
      </c>
    </row>
    <row r="136" spans="1:8" ht="17.25" customHeight="1" x14ac:dyDescent="0.2">
      <c r="A136" s="35" t="str">
        <f t="shared" ref="A136:A199" si="4">IF(B136&lt;&gt;"",A135+1,"")</f>
        <v/>
      </c>
      <c r="B136" s="109"/>
      <c r="C136" s="36" t="str">
        <f>IF(ISERROR(VLOOKUP(B136,'START LİSTE'!$B$6:$F$1253,2,0)),"",VLOOKUP(B136,'START LİSTE'!$B$6:$F$1253,2,0))</f>
        <v/>
      </c>
      <c r="D136" s="36" t="str">
        <f>IF(ISERROR(VLOOKUP(B136,'START LİSTE'!$B$6:$F$1253,3,0)),"",VLOOKUP(B136,'START LİSTE'!$B$6:$F$1253,3,0))</f>
        <v/>
      </c>
      <c r="E136" s="37" t="str">
        <f>IF(ISERROR(VLOOKUP(B136,'START LİSTE'!$B$6:$F$1253,4,0)),"",VLOOKUP(B136,'START LİSTE'!$B$6:$F$1253,4,0))</f>
        <v/>
      </c>
      <c r="F136" s="38" t="str">
        <f>IF(ISERROR(VLOOKUP($B136,'START LİSTE'!$B$6:$F$1253,5,0)),"",VLOOKUP($B136,'START LİSTE'!$B$6:$F$1253,5,0))</f>
        <v/>
      </c>
      <c r="G136" s="110"/>
      <c r="H136" s="143" t="str">
        <f t="shared" ref="H136:H199" si="5">IF(OR(G136="DQ",G136="DNF",G136="DNS"),"-",IF(B136&lt;&gt;"",IF(E136="F",H135,H135+1),""))</f>
        <v/>
      </c>
    </row>
    <row r="137" spans="1:8" ht="17.25" customHeight="1" x14ac:dyDescent="0.2">
      <c r="A137" s="35" t="str">
        <f t="shared" si="4"/>
        <v/>
      </c>
      <c r="B137" s="109"/>
      <c r="C137" s="36" t="str">
        <f>IF(ISERROR(VLOOKUP(B137,'START LİSTE'!$B$6:$F$1253,2,0)),"",VLOOKUP(B137,'START LİSTE'!$B$6:$F$1253,2,0))</f>
        <v/>
      </c>
      <c r="D137" s="36" t="str">
        <f>IF(ISERROR(VLOOKUP(B137,'START LİSTE'!$B$6:$F$1253,3,0)),"",VLOOKUP(B137,'START LİSTE'!$B$6:$F$1253,3,0))</f>
        <v/>
      </c>
      <c r="E137" s="37" t="str">
        <f>IF(ISERROR(VLOOKUP(B137,'START LİSTE'!$B$6:$F$1253,4,0)),"",VLOOKUP(B137,'START LİSTE'!$B$6:$F$1253,4,0))</f>
        <v/>
      </c>
      <c r="F137" s="38" t="str">
        <f>IF(ISERROR(VLOOKUP($B137,'START LİSTE'!$B$6:$F$1253,5,0)),"",VLOOKUP($B137,'START LİSTE'!$B$6:$F$1253,5,0))</f>
        <v/>
      </c>
      <c r="G137" s="110"/>
      <c r="H137" s="143" t="str">
        <f t="shared" si="5"/>
        <v/>
      </c>
    </row>
    <row r="138" spans="1:8" ht="17.25" customHeight="1" x14ac:dyDescent="0.2">
      <c r="A138" s="35" t="str">
        <f t="shared" si="4"/>
        <v/>
      </c>
      <c r="B138" s="109"/>
      <c r="C138" s="36" t="str">
        <f>IF(ISERROR(VLOOKUP(B138,'START LİSTE'!$B$6:$F$1253,2,0)),"",VLOOKUP(B138,'START LİSTE'!$B$6:$F$1253,2,0))</f>
        <v/>
      </c>
      <c r="D138" s="36" t="str">
        <f>IF(ISERROR(VLOOKUP(B138,'START LİSTE'!$B$6:$F$1253,3,0)),"",VLOOKUP(B138,'START LİSTE'!$B$6:$F$1253,3,0))</f>
        <v/>
      </c>
      <c r="E138" s="37" t="str">
        <f>IF(ISERROR(VLOOKUP(B138,'START LİSTE'!$B$6:$F$1253,4,0)),"",VLOOKUP(B138,'START LİSTE'!$B$6:$F$1253,4,0))</f>
        <v/>
      </c>
      <c r="F138" s="38" t="str">
        <f>IF(ISERROR(VLOOKUP($B138,'START LİSTE'!$B$6:$F$1253,5,0)),"",VLOOKUP($B138,'START LİSTE'!$B$6:$F$1253,5,0))</f>
        <v/>
      </c>
      <c r="G138" s="110"/>
      <c r="H138" s="143" t="str">
        <f t="shared" si="5"/>
        <v/>
      </c>
    </row>
    <row r="139" spans="1:8" ht="17.25" customHeight="1" x14ac:dyDescent="0.2">
      <c r="A139" s="35" t="str">
        <f t="shared" si="4"/>
        <v/>
      </c>
      <c r="B139" s="109"/>
      <c r="C139" s="36" t="str">
        <f>IF(ISERROR(VLOOKUP(B139,'START LİSTE'!$B$6:$F$1253,2,0)),"",VLOOKUP(B139,'START LİSTE'!$B$6:$F$1253,2,0))</f>
        <v/>
      </c>
      <c r="D139" s="36" t="str">
        <f>IF(ISERROR(VLOOKUP(B139,'START LİSTE'!$B$6:$F$1253,3,0)),"",VLOOKUP(B139,'START LİSTE'!$B$6:$F$1253,3,0))</f>
        <v/>
      </c>
      <c r="E139" s="37" t="str">
        <f>IF(ISERROR(VLOOKUP(B139,'START LİSTE'!$B$6:$F$1253,4,0)),"",VLOOKUP(B139,'START LİSTE'!$B$6:$F$1253,4,0))</f>
        <v/>
      </c>
      <c r="F139" s="38" t="str">
        <f>IF(ISERROR(VLOOKUP($B139,'START LİSTE'!$B$6:$F$1253,5,0)),"",VLOOKUP($B139,'START LİSTE'!$B$6:$F$1253,5,0))</f>
        <v/>
      </c>
      <c r="G139" s="110"/>
      <c r="H139" s="143" t="str">
        <f t="shared" si="5"/>
        <v/>
      </c>
    </row>
    <row r="140" spans="1:8" ht="17.25" customHeight="1" x14ac:dyDescent="0.2">
      <c r="A140" s="35" t="str">
        <f t="shared" si="4"/>
        <v/>
      </c>
      <c r="B140" s="109"/>
      <c r="C140" s="36" t="str">
        <f>IF(ISERROR(VLOOKUP(B140,'START LİSTE'!$B$6:$F$1253,2,0)),"",VLOOKUP(B140,'START LİSTE'!$B$6:$F$1253,2,0))</f>
        <v/>
      </c>
      <c r="D140" s="36" t="str">
        <f>IF(ISERROR(VLOOKUP(B140,'START LİSTE'!$B$6:$F$1253,3,0)),"",VLOOKUP(B140,'START LİSTE'!$B$6:$F$1253,3,0))</f>
        <v/>
      </c>
      <c r="E140" s="37" t="str">
        <f>IF(ISERROR(VLOOKUP(B140,'START LİSTE'!$B$6:$F$1253,4,0)),"",VLOOKUP(B140,'START LİSTE'!$B$6:$F$1253,4,0))</f>
        <v/>
      </c>
      <c r="F140" s="38" t="str">
        <f>IF(ISERROR(VLOOKUP($B140,'START LİSTE'!$B$6:$F$1253,5,0)),"",VLOOKUP($B140,'START LİSTE'!$B$6:$F$1253,5,0))</f>
        <v/>
      </c>
      <c r="G140" s="110"/>
      <c r="H140" s="143" t="str">
        <f t="shared" si="5"/>
        <v/>
      </c>
    </row>
    <row r="141" spans="1:8" ht="17.25" customHeight="1" x14ac:dyDescent="0.2">
      <c r="A141" s="35" t="str">
        <f t="shared" si="4"/>
        <v/>
      </c>
      <c r="B141" s="109"/>
      <c r="C141" s="36" t="str">
        <f>IF(ISERROR(VLOOKUP(B141,'START LİSTE'!$B$6:$F$1253,2,0)),"",VLOOKUP(B141,'START LİSTE'!$B$6:$F$1253,2,0))</f>
        <v/>
      </c>
      <c r="D141" s="36" t="str">
        <f>IF(ISERROR(VLOOKUP(B141,'START LİSTE'!$B$6:$F$1253,3,0)),"",VLOOKUP(B141,'START LİSTE'!$B$6:$F$1253,3,0))</f>
        <v/>
      </c>
      <c r="E141" s="37" t="str">
        <f>IF(ISERROR(VLOOKUP(B141,'START LİSTE'!$B$6:$F$1253,4,0)),"",VLOOKUP(B141,'START LİSTE'!$B$6:$F$1253,4,0))</f>
        <v/>
      </c>
      <c r="F141" s="38" t="str">
        <f>IF(ISERROR(VLOOKUP($B141,'START LİSTE'!$B$6:$F$1253,5,0)),"",VLOOKUP($B141,'START LİSTE'!$B$6:$F$1253,5,0))</f>
        <v/>
      </c>
      <c r="G141" s="110"/>
      <c r="H141" s="143" t="str">
        <f t="shared" si="5"/>
        <v/>
      </c>
    </row>
    <row r="142" spans="1:8" ht="17.25" customHeight="1" x14ac:dyDescent="0.2">
      <c r="A142" s="35" t="str">
        <f t="shared" si="4"/>
        <v/>
      </c>
      <c r="B142" s="109"/>
      <c r="C142" s="36" t="str">
        <f>IF(ISERROR(VLOOKUP(B142,'START LİSTE'!$B$6:$F$1253,2,0)),"",VLOOKUP(B142,'START LİSTE'!$B$6:$F$1253,2,0))</f>
        <v/>
      </c>
      <c r="D142" s="36" t="str">
        <f>IF(ISERROR(VLOOKUP(B142,'START LİSTE'!$B$6:$F$1253,3,0)),"",VLOOKUP(B142,'START LİSTE'!$B$6:$F$1253,3,0))</f>
        <v/>
      </c>
      <c r="E142" s="37" t="str">
        <f>IF(ISERROR(VLOOKUP(B142,'START LİSTE'!$B$6:$F$1253,4,0)),"",VLOOKUP(B142,'START LİSTE'!$B$6:$F$1253,4,0))</f>
        <v/>
      </c>
      <c r="F142" s="38" t="str">
        <f>IF(ISERROR(VLOOKUP($B142,'START LİSTE'!$B$6:$F$1253,5,0)),"",VLOOKUP($B142,'START LİSTE'!$B$6:$F$1253,5,0))</f>
        <v/>
      </c>
      <c r="G142" s="110"/>
      <c r="H142" s="143" t="str">
        <f t="shared" si="5"/>
        <v/>
      </c>
    </row>
    <row r="143" spans="1:8" ht="17.25" customHeight="1" x14ac:dyDescent="0.2">
      <c r="A143" s="35" t="str">
        <f t="shared" si="4"/>
        <v/>
      </c>
      <c r="B143" s="109"/>
      <c r="C143" s="36" t="str">
        <f>IF(ISERROR(VLOOKUP(B143,'START LİSTE'!$B$6:$F$1253,2,0)),"",VLOOKUP(B143,'START LİSTE'!$B$6:$F$1253,2,0))</f>
        <v/>
      </c>
      <c r="D143" s="36" t="str">
        <f>IF(ISERROR(VLOOKUP(B143,'START LİSTE'!$B$6:$F$1253,3,0)),"",VLOOKUP(B143,'START LİSTE'!$B$6:$F$1253,3,0))</f>
        <v/>
      </c>
      <c r="E143" s="37" t="str">
        <f>IF(ISERROR(VLOOKUP(B143,'START LİSTE'!$B$6:$F$1253,4,0)),"",VLOOKUP(B143,'START LİSTE'!$B$6:$F$1253,4,0))</f>
        <v/>
      </c>
      <c r="F143" s="38" t="str">
        <f>IF(ISERROR(VLOOKUP($B143,'START LİSTE'!$B$6:$F$1253,5,0)),"",VLOOKUP($B143,'START LİSTE'!$B$6:$F$1253,5,0))</f>
        <v/>
      </c>
      <c r="G143" s="110"/>
      <c r="H143" s="143" t="str">
        <f t="shared" si="5"/>
        <v/>
      </c>
    </row>
    <row r="144" spans="1:8" ht="17.25" customHeight="1" x14ac:dyDescent="0.2">
      <c r="A144" s="35" t="str">
        <f t="shared" si="4"/>
        <v/>
      </c>
      <c r="B144" s="109"/>
      <c r="C144" s="36" t="str">
        <f>IF(ISERROR(VLOOKUP(B144,'START LİSTE'!$B$6:$F$1253,2,0)),"",VLOOKUP(B144,'START LİSTE'!$B$6:$F$1253,2,0))</f>
        <v/>
      </c>
      <c r="D144" s="36" t="str">
        <f>IF(ISERROR(VLOOKUP(B144,'START LİSTE'!$B$6:$F$1253,3,0)),"",VLOOKUP(B144,'START LİSTE'!$B$6:$F$1253,3,0))</f>
        <v/>
      </c>
      <c r="E144" s="37" t="str">
        <f>IF(ISERROR(VLOOKUP(B144,'START LİSTE'!$B$6:$F$1253,4,0)),"",VLOOKUP(B144,'START LİSTE'!$B$6:$F$1253,4,0))</f>
        <v/>
      </c>
      <c r="F144" s="38" t="str">
        <f>IF(ISERROR(VLOOKUP($B144,'START LİSTE'!$B$6:$F$1253,5,0)),"",VLOOKUP($B144,'START LİSTE'!$B$6:$F$1253,5,0))</f>
        <v/>
      </c>
      <c r="G144" s="110"/>
      <c r="H144" s="143" t="str">
        <f t="shared" si="5"/>
        <v/>
      </c>
    </row>
    <row r="145" spans="1:8" ht="17.25" customHeight="1" x14ac:dyDescent="0.2">
      <c r="A145" s="35" t="str">
        <f t="shared" si="4"/>
        <v/>
      </c>
      <c r="B145" s="109"/>
      <c r="C145" s="36" t="str">
        <f>IF(ISERROR(VLOOKUP(B145,'START LİSTE'!$B$6:$F$1253,2,0)),"",VLOOKUP(B145,'START LİSTE'!$B$6:$F$1253,2,0))</f>
        <v/>
      </c>
      <c r="D145" s="36" t="str">
        <f>IF(ISERROR(VLOOKUP(B145,'START LİSTE'!$B$6:$F$1253,3,0)),"",VLOOKUP(B145,'START LİSTE'!$B$6:$F$1253,3,0))</f>
        <v/>
      </c>
      <c r="E145" s="37" t="str">
        <f>IF(ISERROR(VLOOKUP(B145,'START LİSTE'!$B$6:$F$1253,4,0)),"",VLOOKUP(B145,'START LİSTE'!$B$6:$F$1253,4,0))</f>
        <v/>
      </c>
      <c r="F145" s="38" t="str">
        <f>IF(ISERROR(VLOOKUP($B145,'START LİSTE'!$B$6:$F$1253,5,0)),"",VLOOKUP($B145,'START LİSTE'!$B$6:$F$1253,5,0))</f>
        <v/>
      </c>
      <c r="G145" s="110"/>
      <c r="H145" s="143" t="str">
        <f t="shared" si="5"/>
        <v/>
      </c>
    </row>
    <row r="146" spans="1:8" ht="17.25" customHeight="1" x14ac:dyDescent="0.2">
      <c r="A146" s="35" t="str">
        <f t="shared" si="4"/>
        <v/>
      </c>
      <c r="B146" s="109"/>
      <c r="C146" s="36" t="str">
        <f>IF(ISERROR(VLOOKUP(B146,'START LİSTE'!$B$6:$F$1253,2,0)),"",VLOOKUP(B146,'START LİSTE'!$B$6:$F$1253,2,0))</f>
        <v/>
      </c>
      <c r="D146" s="36" t="str">
        <f>IF(ISERROR(VLOOKUP(B146,'START LİSTE'!$B$6:$F$1253,3,0)),"",VLOOKUP(B146,'START LİSTE'!$B$6:$F$1253,3,0))</f>
        <v/>
      </c>
      <c r="E146" s="37" t="str">
        <f>IF(ISERROR(VLOOKUP(B146,'START LİSTE'!$B$6:$F$1253,4,0)),"",VLOOKUP(B146,'START LİSTE'!$B$6:$F$1253,4,0))</f>
        <v/>
      </c>
      <c r="F146" s="38" t="str">
        <f>IF(ISERROR(VLOOKUP($B146,'START LİSTE'!$B$6:$F$1253,5,0)),"",VLOOKUP($B146,'START LİSTE'!$B$6:$F$1253,5,0))</f>
        <v/>
      </c>
      <c r="G146" s="110"/>
      <c r="H146" s="143" t="str">
        <f t="shared" si="5"/>
        <v/>
      </c>
    </row>
    <row r="147" spans="1:8" ht="17.25" customHeight="1" x14ac:dyDescent="0.2">
      <c r="A147" s="35" t="str">
        <f t="shared" si="4"/>
        <v/>
      </c>
      <c r="B147" s="109"/>
      <c r="C147" s="36" t="str">
        <f>IF(ISERROR(VLOOKUP(B147,'START LİSTE'!$B$6:$F$1253,2,0)),"",VLOOKUP(B147,'START LİSTE'!$B$6:$F$1253,2,0))</f>
        <v/>
      </c>
      <c r="D147" s="36" t="str">
        <f>IF(ISERROR(VLOOKUP(B147,'START LİSTE'!$B$6:$F$1253,3,0)),"",VLOOKUP(B147,'START LİSTE'!$B$6:$F$1253,3,0))</f>
        <v/>
      </c>
      <c r="E147" s="37" t="str">
        <f>IF(ISERROR(VLOOKUP(B147,'START LİSTE'!$B$6:$F$1253,4,0)),"",VLOOKUP(B147,'START LİSTE'!$B$6:$F$1253,4,0))</f>
        <v/>
      </c>
      <c r="F147" s="38" t="str">
        <f>IF(ISERROR(VLOOKUP($B147,'START LİSTE'!$B$6:$F$1253,5,0)),"",VLOOKUP($B147,'START LİSTE'!$B$6:$F$1253,5,0))</f>
        <v/>
      </c>
      <c r="G147" s="110"/>
      <c r="H147" s="143" t="str">
        <f t="shared" si="5"/>
        <v/>
      </c>
    </row>
    <row r="148" spans="1:8" ht="17.25" customHeight="1" x14ac:dyDescent="0.2">
      <c r="A148" s="35" t="str">
        <f t="shared" si="4"/>
        <v/>
      </c>
      <c r="B148" s="109"/>
      <c r="C148" s="36" t="str">
        <f>IF(ISERROR(VLOOKUP(B148,'START LİSTE'!$B$6:$F$1253,2,0)),"",VLOOKUP(B148,'START LİSTE'!$B$6:$F$1253,2,0))</f>
        <v/>
      </c>
      <c r="D148" s="36" t="str">
        <f>IF(ISERROR(VLOOKUP(B148,'START LİSTE'!$B$6:$F$1253,3,0)),"",VLOOKUP(B148,'START LİSTE'!$B$6:$F$1253,3,0))</f>
        <v/>
      </c>
      <c r="E148" s="37" t="str">
        <f>IF(ISERROR(VLOOKUP(B148,'START LİSTE'!$B$6:$F$1253,4,0)),"",VLOOKUP(B148,'START LİSTE'!$B$6:$F$1253,4,0))</f>
        <v/>
      </c>
      <c r="F148" s="38" t="str">
        <f>IF(ISERROR(VLOOKUP($B148,'START LİSTE'!$B$6:$F$1253,5,0)),"",VLOOKUP($B148,'START LİSTE'!$B$6:$F$1253,5,0))</f>
        <v/>
      </c>
      <c r="G148" s="110"/>
      <c r="H148" s="143" t="str">
        <f t="shared" si="5"/>
        <v/>
      </c>
    </row>
    <row r="149" spans="1:8" ht="17.25" customHeight="1" x14ac:dyDescent="0.2">
      <c r="A149" s="35" t="str">
        <f t="shared" si="4"/>
        <v/>
      </c>
      <c r="B149" s="109"/>
      <c r="C149" s="36" t="str">
        <f>IF(ISERROR(VLOOKUP(B149,'START LİSTE'!$B$6:$F$1253,2,0)),"",VLOOKUP(B149,'START LİSTE'!$B$6:$F$1253,2,0))</f>
        <v/>
      </c>
      <c r="D149" s="36" t="str">
        <f>IF(ISERROR(VLOOKUP(B149,'START LİSTE'!$B$6:$F$1253,3,0)),"",VLOOKUP(B149,'START LİSTE'!$B$6:$F$1253,3,0))</f>
        <v/>
      </c>
      <c r="E149" s="37" t="str">
        <f>IF(ISERROR(VLOOKUP(B149,'START LİSTE'!$B$6:$F$1253,4,0)),"",VLOOKUP(B149,'START LİSTE'!$B$6:$F$1253,4,0))</f>
        <v/>
      </c>
      <c r="F149" s="38" t="str">
        <f>IF(ISERROR(VLOOKUP($B149,'START LİSTE'!$B$6:$F$1253,5,0)),"",VLOOKUP($B149,'START LİSTE'!$B$6:$F$1253,5,0))</f>
        <v/>
      </c>
      <c r="G149" s="110"/>
      <c r="H149" s="143" t="str">
        <f t="shared" si="5"/>
        <v/>
      </c>
    </row>
    <row r="150" spans="1:8" ht="17.25" customHeight="1" x14ac:dyDescent="0.2">
      <c r="A150" s="35" t="str">
        <f t="shared" si="4"/>
        <v/>
      </c>
      <c r="B150" s="109"/>
      <c r="C150" s="36" t="str">
        <f>IF(ISERROR(VLOOKUP(B150,'START LİSTE'!$B$6:$F$1253,2,0)),"",VLOOKUP(B150,'START LİSTE'!$B$6:$F$1253,2,0))</f>
        <v/>
      </c>
      <c r="D150" s="36" t="str">
        <f>IF(ISERROR(VLOOKUP(B150,'START LİSTE'!$B$6:$F$1253,3,0)),"",VLOOKUP(B150,'START LİSTE'!$B$6:$F$1253,3,0))</f>
        <v/>
      </c>
      <c r="E150" s="37" t="str">
        <f>IF(ISERROR(VLOOKUP(B150,'START LİSTE'!$B$6:$F$1253,4,0)),"",VLOOKUP(B150,'START LİSTE'!$B$6:$F$1253,4,0))</f>
        <v/>
      </c>
      <c r="F150" s="38" t="str">
        <f>IF(ISERROR(VLOOKUP($B150,'START LİSTE'!$B$6:$F$1253,5,0)),"",VLOOKUP($B150,'START LİSTE'!$B$6:$F$1253,5,0))</f>
        <v/>
      </c>
      <c r="G150" s="110"/>
      <c r="H150" s="143" t="str">
        <f t="shared" si="5"/>
        <v/>
      </c>
    </row>
    <row r="151" spans="1:8" ht="17.25" customHeight="1" x14ac:dyDescent="0.2">
      <c r="A151" s="35" t="str">
        <f t="shared" si="4"/>
        <v/>
      </c>
      <c r="B151" s="109"/>
      <c r="C151" s="36" t="str">
        <f>IF(ISERROR(VLOOKUP(B151,'START LİSTE'!$B$6:$F$1253,2,0)),"",VLOOKUP(B151,'START LİSTE'!$B$6:$F$1253,2,0))</f>
        <v/>
      </c>
      <c r="D151" s="36" t="str">
        <f>IF(ISERROR(VLOOKUP(B151,'START LİSTE'!$B$6:$F$1253,3,0)),"",VLOOKUP(B151,'START LİSTE'!$B$6:$F$1253,3,0))</f>
        <v/>
      </c>
      <c r="E151" s="37" t="str">
        <f>IF(ISERROR(VLOOKUP(B151,'START LİSTE'!$B$6:$F$1253,4,0)),"",VLOOKUP(B151,'START LİSTE'!$B$6:$F$1253,4,0))</f>
        <v/>
      </c>
      <c r="F151" s="38" t="str">
        <f>IF(ISERROR(VLOOKUP($B151,'START LİSTE'!$B$6:$F$1253,5,0)),"",VLOOKUP($B151,'START LİSTE'!$B$6:$F$1253,5,0))</f>
        <v/>
      </c>
      <c r="G151" s="110"/>
      <c r="H151" s="143" t="str">
        <f t="shared" si="5"/>
        <v/>
      </c>
    </row>
    <row r="152" spans="1:8" ht="17.25" customHeight="1" x14ac:dyDescent="0.2">
      <c r="A152" s="35" t="str">
        <f t="shared" si="4"/>
        <v/>
      </c>
      <c r="B152" s="109"/>
      <c r="C152" s="36" t="str">
        <f>IF(ISERROR(VLOOKUP(B152,'START LİSTE'!$B$6:$F$1253,2,0)),"",VLOOKUP(B152,'START LİSTE'!$B$6:$F$1253,2,0))</f>
        <v/>
      </c>
      <c r="D152" s="36" t="str">
        <f>IF(ISERROR(VLOOKUP(B152,'START LİSTE'!$B$6:$F$1253,3,0)),"",VLOOKUP(B152,'START LİSTE'!$B$6:$F$1253,3,0))</f>
        <v/>
      </c>
      <c r="E152" s="37" t="str">
        <f>IF(ISERROR(VLOOKUP(B152,'START LİSTE'!$B$6:$F$1253,4,0)),"",VLOOKUP(B152,'START LİSTE'!$B$6:$F$1253,4,0))</f>
        <v/>
      </c>
      <c r="F152" s="38" t="str">
        <f>IF(ISERROR(VLOOKUP($B152,'START LİSTE'!$B$6:$F$1253,5,0)),"",VLOOKUP($B152,'START LİSTE'!$B$6:$F$1253,5,0))</f>
        <v/>
      </c>
      <c r="G152" s="110"/>
      <c r="H152" s="143" t="str">
        <f t="shared" si="5"/>
        <v/>
      </c>
    </row>
    <row r="153" spans="1:8" ht="17.25" customHeight="1" x14ac:dyDescent="0.2">
      <c r="A153" s="35" t="str">
        <f t="shared" si="4"/>
        <v/>
      </c>
      <c r="B153" s="109"/>
      <c r="C153" s="36" t="str">
        <f>IF(ISERROR(VLOOKUP(B153,'START LİSTE'!$B$6:$F$1253,2,0)),"",VLOOKUP(B153,'START LİSTE'!$B$6:$F$1253,2,0))</f>
        <v/>
      </c>
      <c r="D153" s="36" t="str">
        <f>IF(ISERROR(VLOOKUP(B153,'START LİSTE'!$B$6:$F$1253,3,0)),"",VLOOKUP(B153,'START LİSTE'!$B$6:$F$1253,3,0))</f>
        <v/>
      </c>
      <c r="E153" s="37" t="str">
        <f>IF(ISERROR(VLOOKUP(B153,'START LİSTE'!$B$6:$F$1253,4,0)),"",VLOOKUP(B153,'START LİSTE'!$B$6:$F$1253,4,0))</f>
        <v/>
      </c>
      <c r="F153" s="38" t="str">
        <f>IF(ISERROR(VLOOKUP($B153,'START LİSTE'!$B$6:$F$1253,5,0)),"",VLOOKUP($B153,'START LİSTE'!$B$6:$F$1253,5,0))</f>
        <v/>
      </c>
      <c r="G153" s="110"/>
      <c r="H153" s="143" t="str">
        <f t="shared" si="5"/>
        <v/>
      </c>
    </row>
    <row r="154" spans="1:8" ht="17.25" customHeight="1" x14ac:dyDescent="0.2">
      <c r="A154" s="35" t="str">
        <f t="shared" si="4"/>
        <v/>
      </c>
      <c r="B154" s="109"/>
      <c r="C154" s="36" t="str">
        <f>IF(ISERROR(VLOOKUP(B154,'START LİSTE'!$B$6:$F$1253,2,0)),"",VLOOKUP(B154,'START LİSTE'!$B$6:$F$1253,2,0))</f>
        <v/>
      </c>
      <c r="D154" s="36" t="str">
        <f>IF(ISERROR(VLOOKUP(B154,'START LİSTE'!$B$6:$F$1253,3,0)),"",VLOOKUP(B154,'START LİSTE'!$B$6:$F$1253,3,0))</f>
        <v/>
      </c>
      <c r="E154" s="37" t="str">
        <f>IF(ISERROR(VLOOKUP(B154,'START LİSTE'!$B$6:$F$1253,4,0)),"",VLOOKUP(B154,'START LİSTE'!$B$6:$F$1253,4,0))</f>
        <v/>
      </c>
      <c r="F154" s="38" t="str">
        <f>IF(ISERROR(VLOOKUP($B154,'START LİSTE'!$B$6:$F$1253,5,0)),"",VLOOKUP($B154,'START LİSTE'!$B$6:$F$1253,5,0))</f>
        <v/>
      </c>
      <c r="G154" s="110"/>
      <c r="H154" s="143" t="str">
        <f t="shared" si="5"/>
        <v/>
      </c>
    </row>
    <row r="155" spans="1:8" ht="17.25" customHeight="1" x14ac:dyDescent="0.2">
      <c r="A155" s="35" t="str">
        <f t="shared" si="4"/>
        <v/>
      </c>
      <c r="B155" s="109"/>
      <c r="C155" s="36" t="str">
        <f>IF(ISERROR(VLOOKUP(B155,'START LİSTE'!$B$6:$F$1253,2,0)),"",VLOOKUP(B155,'START LİSTE'!$B$6:$F$1253,2,0))</f>
        <v/>
      </c>
      <c r="D155" s="36" t="str">
        <f>IF(ISERROR(VLOOKUP(B155,'START LİSTE'!$B$6:$F$1253,3,0)),"",VLOOKUP(B155,'START LİSTE'!$B$6:$F$1253,3,0))</f>
        <v/>
      </c>
      <c r="E155" s="37" t="str">
        <f>IF(ISERROR(VLOOKUP(B155,'START LİSTE'!$B$6:$F$1253,4,0)),"",VLOOKUP(B155,'START LİSTE'!$B$6:$F$1253,4,0))</f>
        <v/>
      </c>
      <c r="F155" s="38" t="str">
        <f>IF(ISERROR(VLOOKUP($B155,'START LİSTE'!$B$6:$F$1253,5,0)),"",VLOOKUP($B155,'START LİSTE'!$B$6:$F$1253,5,0))</f>
        <v/>
      </c>
      <c r="G155" s="110"/>
      <c r="H155" s="143" t="str">
        <f t="shared" si="5"/>
        <v/>
      </c>
    </row>
    <row r="156" spans="1:8" ht="17.25" customHeight="1" x14ac:dyDescent="0.2">
      <c r="A156" s="35" t="str">
        <f t="shared" si="4"/>
        <v/>
      </c>
      <c r="B156" s="109"/>
      <c r="C156" s="36" t="str">
        <f>IF(ISERROR(VLOOKUP(B156,'START LİSTE'!$B$6:$F$1253,2,0)),"",VLOOKUP(B156,'START LİSTE'!$B$6:$F$1253,2,0))</f>
        <v/>
      </c>
      <c r="D156" s="36" t="str">
        <f>IF(ISERROR(VLOOKUP(B156,'START LİSTE'!$B$6:$F$1253,3,0)),"",VLOOKUP(B156,'START LİSTE'!$B$6:$F$1253,3,0))</f>
        <v/>
      </c>
      <c r="E156" s="37" t="str">
        <f>IF(ISERROR(VLOOKUP(B156,'START LİSTE'!$B$6:$F$1253,4,0)),"",VLOOKUP(B156,'START LİSTE'!$B$6:$F$1253,4,0))</f>
        <v/>
      </c>
      <c r="F156" s="38" t="str">
        <f>IF(ISERROR(VLOOKUP($B156,'START LİSTE'!$B$6:$F$1253,5,0)),"",VLOOKUP($B156,'START LİSTE'!$B$6:$F$1253,5,0))</f>
        <v/>
      </c>
      <c r="G156" s="110"/>
      <c r="H156" s="143" t="str">
        <f t="shared" si="5"/>
        <v/>
      </c>
    </row>
    <row r="157" spans="1:8" ht="17.25" customHeight="1" x14ac:dyDescent="0.2">
      <c r="A157" s="35" t="str">
        <f t="shared" si="4"/>
        <v/>
      </c>
      <c r="B157" s="109"/>
      <c r="C157" s="36" t="str">
        <f>IF(ISERROR(VLOOKUP(B157,'START LİSTE'!$B$6:$F$1253,2,0)),"",VLOOKUP(B157,'START LİSTE'!$B$6:$F$1253,2,0))</f>
        <v/>
      </c>
      <c r="D157" s="36" t="str">
        <f>IF(ISERROR(VLOOKUP(B157,'START LİSTE'!$B$6:$F$1253,3,0)),"",VLOOKUP(B157,'START LİSTE'!$B$6:$F$1253,3,0))</f>
        <v/>
      </c>
      <c r="E157" s="37" t="str">
        <f>IF(ISERROR(VLOOKUP(B157,'START LİSTE'!$B$6:$F$1253,4,0)),"",VLOOKUP(B157,'START LİSTE'!$B$6:$F$1253,4,0))</f>
        <v/>
      </c>
      <c r="F157" s="38" t="str">
        <f>IF(ISERROR(VLOOKUP($B157,'START LİSTE'!$B$6:$F$1253,5,0)),"",VLOOKUP($B157,'START LİSTE'!$B$6:$F$1253,5,0))</f>
        <v/>
      </c>
      <c r="G157" s="110"/>
      <c r="H157" s="143" t="str">
        <f t="shared" si="5"/>
        <v/>
      </c>
    </row>
    <row r="158" spans="1:8" ht="17.25" customHeight="1" x14ac:dyDescent="0.2">
      <c r="A158" s="35" t="str">
        <f t="shared" si="4"/>
        <v/>
      </c>
      <c r="B158" s="109"/>
      <c r="C158" s="36" t="str">
        <f>IF(ISERROR(VLOOKUP(B158,'START LİSTE'!$B$6:$F$1253,2,0)),"",VLOOKUP(B158,'START LİSTE'!$B$6:$F$1253,2,0))</f>
        <v/>
      </c>
      <c r="D158" s="36" t="str">
        <f>IF(ISERROR(VLOOKUP(B158,'START LİSTE'!$B$6:$F$1253,3,0)),"",VLOOKUP(B158,'START LİSTE'!$B$6:$F$1253,3,0))</f>
        <v/>
      </c>
      <c r="E158" s="37" t="str">
        <f>IF(ISERROR(VLOOKUP(B158,'START LİSTE'!$B$6:$F$1253,4,0)),"",VLOOKUP(B158,'START LİSTE'!$B$6:$F$1253,4,0))</f>
        <v/>
      </c>
      <c r="F158" s="38" t="str">
        <f>IF(ISERROR(VLOOKUP($B158,'START LİSTE'!$B$6:$F$1253,5,0)),"",VLOOKUP($B158,'START LİSTE'!$B$6:$F$1253,5,0))</f>
        <v/>
      </c>
      <c r="G158" s="110"/>
      <c r="H158" s="143" t="str">
        <f t="shared" si="5"/>
        <v/>
      </c>
    </row>
    <row r="159" spans="1:8" ht="17.25" customHeight="1" x14ac:dyDescent="0.2">
      <c r="A159" s="35" t="str">
        <f t="shared" si="4"/>
        <v/>
      </c>
      <c r="B159" s="109"/>
      <c r="C159" s="36" t="str">
        <f>IF(ISERROR(VLOOKUP(B159,'START LİSTE'!$B$6:$F$1253,2,0)),"",VLOOKUP(B159,'START LİSTE'!$B$6:$F$1253,2,0))</f>
        <v/>
      </c>
      <c r="D159" s="36" t="str">
        <f>IF(ISERROR(VLOOKUP(B159,'START LİSTE'!$B$6:$F$1253,3,0)),"",VLOOKUP(B159,'START LİSTE'!$B$6:$F$1253,3,0))</f>
        <v/>
      </c>
      <c r="E159" s="37" t="str">
        <f>IF(ISERROR(VLOOKUP(B159,'START LİSTE'!$B$6:$F$1253,4,0)),"",VLOOKUP(B159,'START LİSTE'!$B$6:$F$1253,4,0))</f>
        <v/>
      </c>
      <c r="F159" s="38" t="str">
        <f>IF(ISERROR(VLOOKUP($B159,'START LİSTE'!$B$6:$F$1253,5,0)),"",VLOOKUP($B159,'START LİSTE'!$B$6:$F$1253,5,0))</f>
        <v/>
      </c>
      <c r="G159" s="110"/>
      <c r="H159" s="143" t="str">
        <f t="shared" si="5"/>
        <v/>
      </c>
    </row>
    <row r="160" spans="1:8" ht="17.25" customHeight="1" x14ac:dyDescent="0.2">
      <c r="A160" s="35" t="str">
        <f t="shared" si="4"/>
        <v/>
      </c>
      <c r="B160" s="109"/>
      <c r="C160" s="36" t="str">
        <f>IF(ISERROR(VLOOKUP(B160,'START LİSTE'!$B$6:$F$1253,2,0)),"",VLOOKUP(B160,'START LİSTE'!$B$6:$F$1253,2,0))</f>
        <v/>
      </c>
      <c r="D160" s="36" t="str">
        <f>IF(ISERROR(VLOOKUP(B160,'START LİSTE'!$B$6:$F$1253,3,0)),"",VLOOKUP(B160,'START LİSTE'!$B$6:$F$1253,3,0))</f>
        <v/>
      </c>
      <c r="E160" s="37" t="str">
        <f>IF(ISERROR(VLOOKUP(B160,'START LİSTE'!$B$6:$F$1253,4,0)),"",VLOOKUP(B160,'START LİSTE'!$B$6:$F$1253,4,0))</f>
        <v/>
      </c>
      <c r="F160" s="38" t="str">
        <f>IF(ISERROR(VLOOKUP($B160,'START LİSTE'!$B$6:$F$1253,5,0)),"",VLOOKUP($B160,'START LİSTE'!$B$6:$F$1253,5,0))</f>
        <v/>
      </c>
      <c r="G160" s="110"/>
      <c r="H160" s="143" t="str">
        <f t="shared" si="5"/>
        <v/>
      </c>
    </row>
    <row r="161" spans="1:8" ht="17.25" customHeight="1" x14ac:dyDescent="0.2">
      <c r="A161" s="35" t="str">
        <f t="shared" si="4"/>
        <v/>
      </c>
      <c r="B161" s="109"/>
      <c r="C161" s="36" t="str">
        <f>IF(ISERROR(VLOOKUP(B161,'START LİSTE'!$B$6:$F$1253,2,0)),"",VLOOKUP(B161,'START LİSTE'!$B$6:$F$1253,2,0))</f>
        <v/>
      </c>
      <c r="D161" s="36" t="str">
        <f>IF(ISERROR(VLOOKUP(B161,'START LİSTE'!$B$6:$F$1253,3,0)),"",VLOOKUP(B161,'START LİSTE'!$B$6:$F$1253,3,0))</f>
        <v/>
      </c>
      <c r="E161" s="37" t="str">
        <f>IF(ISERROR(VLOOKUP(B161,'START LİSTE'!$B$6:$F$1253,4,0)),"",VLOOKUP(B161,'START LİSTE'!$B$6:$F$1253,4,0))</f>
        <v/>
      </c>
      <c r="F161" s="38" t="str">
        <f>IF(ISERROR(VLOOKUP($B161,'START LİSTE'!$B$6:$F$1253,5,0)),"",VLOOKUP($B161,'START LİSTE'!$B$6:$F$1253,5,0))</f>
        <v/>
      </c>
      <c r="G161" s="110"/>
      <c r="H161" s="143" t="str">
        <f t="shared" si="5"/>
        <v/>
      </c>
    </row>
    <row r="162" spans="1:8" ht="17.25" customHeight="1" x14ac:dyDescent="0.2">
      <c r="A162" s="35" t="str">
        <f t="shared" si="4"/>
        <v/>
      </c>
      <c r="B162" s="109"/>
      <c r="C162" s="36" t="str">
        <f>IF(ISERROR(VLOOKUP(B162,'START LİSTE'!$B$6:$F$1253,2,0)),"",VLOOKUP(B162,'START LİSTE'!$B$6:$F$1253,2,0))</f>
        <v/>
      </c>
      <c r="D162" s="36" t="str">
        <f>IF(ISERROR(VLOOKUP(B162,'START LİSTE'!$B$6:$F$1253,3,0)),"",VLOOKUP(B162,'START LİSTE'!$B$6:$F$1253,3,0))</f>
        <v/>
      </c>
      <c r="E162" s="37" t="str">
        <f>IF(ISERROR(VLOOKUP(B162,'START LİSTE'!$B$6:$F$1253,4,0)),"",VLOOKUP(B162,'START LİSTE'!$B$6:$F$1253,4,0))</f>
        <v/>
      </c>
      <c r="F162" s="38" t="str">
        <f>IF(ISERROR(VLOOKUP($B162,'START LİSTE'!$B$6:$F$1253,5,0)),"",VLOOKUP($B162,'START LİSTE'!$B$6:$F$1253,5,0))</f>
        <v/>
      </c>
      <c r="G162" s="110"/>
      <c r="H162" s="143" t="str">
        <f t="shared" si="5"/>
        <v/>
      </c>
    </row>
    <row r="163" spans="1:8" ht="17.25" customHeight="1" x14ac:dyDescent="0.2">
      <c r="A163" s="35" t="str">
        <f t="shared" si="4"/>
        <v/>
      </c>
      <c r="B163" s="109"/>
      <c r="C163" s="36" t="str">
        <f>IF(ISERROR(VLOOKUP(B163,'START LİSTE'!$B$6:$F$1253,2,0)),"",VLOOKUP(B163,'START LİSTE'!$B$6:$F$1253,2,0))</f>
        <v/>
      </c>
      <c r="D163" s="36" t="str">
        <f>IF(ISERROR(VLOOKUP(B163,'START LİSTE'!$B$6:$F$1253,3,0)),"",VLOOKUP(B163,'START LİSTE'!$B$6:$F$1253,3,0))</f>
        <v/>
      </c>
      <c r="E163" s="37" t="str">
        <f>IF(ISERROR(VLOOKUP(B163,'START LİSTE'!$B$6:$F$1253,4,0)),"",VLOOKUP(B163,'START LİSTE'!$B$6:$F$1253,4,0))</f>
        <v/>
      </c>
      <c r="F163" s="38" t="str">
        <f>IF(ISERROR(VLOOKUP($B163,'START LİSTE'!$B$6:$F$1253,5,0)),"",VLOOKUP($B163,'START LİSTE'!$B$6:$F$1253,5,0))</f>
        <v/>
      </c>
      <c r="G163" s="110"/>
      <c r="H163" s="143" t="str">
        <f t="shared" si="5"/>
        <v/>
      </c>
    </row>
    <row r="164" spans="1:8" ht="17.25" customHeight="1" x14ac:dyDescent="0.2">
      <c r="A164" s="35" t="str">
        <f t="shared" si="4"/>
        <v/>
      </c>
      <c r="B164" s="109"/>
      <c r="C164" s="36" t="str">
        <f>IF(ISERROR(VLOOKUP(B164,'START LİSTE'!$B$6:$F$1253,2,0)),"",VLOOKUP(B164,'START LİSTE'!$B$6:$F$1253,2,0))</f>
        <v/>
      </c>
      <c r="D164" s="36" t="str">
        <f>IF(ISERROR(VLOOKUP(B164,'START LİSTE'!$B$6:$F$1253,3,0)),"",VLOOKUP(B164,'START LİSTE'!$B$6:$F$1253,3,0))</f>
        <v/>
      </c>
      <c r="E164" s="37" t="str">
        <f>IF(ISERROR(VLOOKUP(B164,'START LİSTE'!$B$6:$F$1253,4,0)),"",VLOOKUP(B164,'START LİSTE'!$B$6:$F$1253,4,0))</f>
        <v/>
      </c>
      <c r="F164" s="38" t="str">
        <f>IF(ISERROR(VLOOKUP($B164,'START LİSTE'!$B$6:$F$1253,5,0)),"",VLOOKUP($B164,'START LİSTE'!$B$6:$F$1253,5,0))</f>
        <v/>
      </c>
      <c r="G164" s="110"/>
      <c r="H164" s="143" t="str">
        <f t="shared" si="5"/>
        <v/>
      </c>
    </row>
    <row r="165" spans="1:8" ht="17.25" customHeight="1" x14ac:dyDescent="0.2">
      <c r="A165" s="35" t="str">
        <f t="shared" si="4"/>
        <v/>
      </c>
      <c r="B165" s="109"/>
      <c r="C165" s="36" t="str">
        <f>IF(ISERROR(VLOOKUP(B165,'START LİSTE'!$B$6:$F$1253,2,0)),"",VLOOKUP(B165,'START LİSTE'!$B$6:$F$1253,2,0))</f>
        <v/>
      </c>
      <c r="D165" s="36" t="str">
        <f>IF(ISERROR(VLOOKUP(B165,'START LİSTE'!$B$6:$F$1253,3,0)),"",VLOOKUP(B165,'START LİSTE'!$B$6:$F$1253,3,0))</f>
        <v/>
      </c>
      <c r="E165" s="37" t="str">
        <f>IF(ISERROR(VLOOKUP(B165,'START LİSTE'!$B$6:$F$1253,4,0)),"",VLOOKUP(B165,'START LİSTE'!$B$6:$F$1253,4,0))</f>
        <v/>
      </c>
      <c r="F165" s="38" t="str">
        <f>IF(ISERROR(VLOOKUP($B165,'START LİSTE'!$B$6:$F$1253,5,0)),"",VLOOKUP($B165,'START LİSTE'!$B$6:$F$1253,5,0))</f>
        <v/>
      </c>
      <c r="G165" s="110"/>
      <c r="H165" s="143" t="str">
        <f t="shared" si="5"/>
        <v/>
      </c>
    </row>
    <row r="166" spans="1:8" ht="17.25" customHeight="1" x14ac:dyDescent="0.2">
      <c r="A166" s="35" t="str">
        <f t="shared" si="4"/>
        <v/>
      </c>
      <c r="B166" s="109"/>
      <c r="C166" s="36" t="str">
        <f>IF(ISERROR(VLOOKUP(B166,'START LİSTE'!$B$6:$F$1253,2,0)),"",VLOOKUP(B166,'START LİSTE'!$B$6:$F$1253,2,0))</f>
        <v/>
      </c>
      <c r="D166" s="36" t="str">
        <f>IF(ISERROR(VLOOKUP(B166,'START LİSTE'!$B$6:$F$1253,3,0)),"",VLOOKUP(B166,'START LİSTE'!$B$6:$F$1253,3,0))</f>
        <v/>
      </c>
      <c r="E166" s="37" t="str">
        <f>IF(ISERROR(VLOOKUP(B166,'START LİSTE'!$B$6:$F$1253,4,0)),"",VLOOKUP(B166,'START LİSTE'!$B$6:$F$1253,4,0))</f>
        <v/>
      </c>
      <c r="F166" s="38" t="str">
        <f>IF(ISERROR(VLOOKUP($B166,'START LİSTE'!$B$6:$F$1253,5,0)),"",VLOOKUP($B166,'START LİSTE'!$B$6:$F$1253,5,0))</f>
        <v/>
      </c>
      <c r="G166" s="110"/>
      <c r="H166" s="143" t="str">
        <f t="shared" si="5"/>
        <v/>
      </c>
    </row>
    <row r="167" spans="1:8" ht="17.25" customHeight="1" x14ac:dyDescent="0.2">
      <c r="A167" s="35" t="str">
        <f t="shared" si="4"/>
        <v/>
      </c>
      <c r="B167" s="109"/>
      <c r="C167" s="36" t="str">
        <f>IF(ISERROR(VLOOKUP(B167,'START LİSTE'!$B$6:$F$1253,2,0)),"",VLOOKUP(B167,'START LİSTE'!$B$6:$F$1253,2,0))</f>
        <v/>
      </c>
      <c r="D167" s="36" t="str">
        <f>IF(ISERROR(VLOOKUP(B167,'START LİSTE'!$B$6:$F$1253,3,0)),"",VLOOKUP(B167,'START LİSTE'!$B$6:$F$1253,3,0))</f>
        <v/>
      </c>
      <c r="E167" s="37" t="str">
        <f>IF(ISERROR(VLOOKUP(B167,'START LİSTE'!$B$6:$F$1253,4,0)),"",VLOOKUP(B167,'START LİSTE'!$B$6:$F$1253,4,0))</f>
        <v/>
      </c>
      <c r="F167" s="38" t="str">
        <f>IF(ISERROR(VLOOKUP($B167,'START LİSTE'!$B$6:$F$1253,5,0)),"",VLOOKUP($B167,'START LİSTE'!$B$6:$F$1253,5,0))</f>
        <v/>
      </c>
      <c r="G167" s="110"/>
      <c r="H167" s="143" t="str">
        <f t="shared" si="5"/>
        <v/>
      </c>
    </row>
    <row r="168" spans="1:8" ht="17.25" customHeight="1" x14ac:dyDescent="0.2">
      <c r="A168" s="35" t="str">
        <f t="shared" si="4"/>
        <v/>
      </c>
      <c r="B168" s="109"/>
      <c r="C168" s="36" t="str">
        <f>IF(ISERROR(VLOOKUP(B168,'START LİSTE'!$B$6:$F$1253,2,0)),"",VLOOKUP(B168,'START LİSTE'!$B$6:$F$1253,2,0))</f>
        <v/>
      </c>
      <c r="D168" s="36" t="str">
        <f>IF(ISERROR(VLOOKUP(B168,'START LİSTE'!$B$6:$F$1253,3,0)),"",VLOOKUP(B168,'START LİSTE'!$B$6:$F$1253,3,0))</f>
        <v/>
      </c>
      <c r="E168" s="37" t="str">
        <f>IF(ISERROR(VLOOKUP(B168,'START LİSTE'!$B$6:$F$1253,4,0)),"",VLOOKUP(B168,'START LİSTE'!$B$6:$F$1253,4,0))</f>
        <v/>
      </c>
      <c r="F168" s="38" t="str">
        <f>IF(ISERROR(VLOOKUP($B168,'START LİSTE'!$B$6:$F$1253,5,0)),"",VLOOKUP($B168,'START LİSTE'!$B$6:$F$1253,5,0))</f>
        <v/>
      </c>
      <c r="G168" s="110"/>
      <c r="H168" s="143" t="str">
        <f t="shared" si="5"/>
        <v/>
      </c>
    </row>
    <row r="169" spans="1:8" ht="17.25" customHeight="1" x14ac:dyDescent="0.2">
      <c r="A169" s="35" t="str">
        <f t="shared" si="4"/>
        <v/>
      </c>
      <c r="B169" s="109"/>
      <c r="C169" s="36" t="str">
        <f>IF(ISERROR(VLOOKUP(B169,'START LİSTE'!$B$6:$F$1253,2,0)),"",VLOOKUP(B169,'START LİSTE'!$B$6:$F$1253,2,0))</f>
        <v/>
      </c>
      <c r="D169" s="36" t="str">
        <f>IF(ISERROR(VLOOKUP(B169,'START LİSTE'!$B$6:$F$1253,3,0)),"",VLOOKUP(B169,'START LİSTE'!$B$6:$F$1253,3,0))</f>
        <v/>
      </c>
      <c r="E169" s="37" t="str">
        <f>IF(ISERROR(VLOOKUP(B169,'START LİSTE'!$B$6:$F$1253,4,0)),"",VLOOKUP(B169,'START LİSTE'!$B$6:$F$1253,4,0))</f>
        <v/>
      </c>
      <c r="F169" s="38" t="str">
        <f>IF(ISERROR(VLOOKUP($B169,'START LİSTE'!$B$6:$F$1253,5,0)),"",VLOOKUP($B169,'START LİSTE'!$B$6:$F$1253,5,0))</f>
        <v/>
      </c>
      <c r="G169" s="110"/>
      <c r="H169" s="143" t="str">
        <f t="shared" si="5"/>
        <v/>
      </c>
    </row>
    <row r="170" spans="1:8" ht="17.25" customHeight="1" x14ac:dyDescent="0.2">
      <c r="A170" s="35" t="str">
        <f t="shared" si="4"/>
        <v/>
      </c>
      <c r="B170" s="109"/>
      <c r="C170" s="36" t="str">
        <f>IF(ISERROR(VLOOKUP(B170,'START LİSTE'!$B$6:$F$1253,2,0)),"",VLOOKUP(B170,'START LİSTE'!$B$6:$F$1253,2,0))</f>
        <v/>
      </c>
      <c r="D170" s="36" t="str">
        <f>IF(ISERROR(VLOOKUP(B170,'START LİSTE'!$B$6:$F$1253,3,0)),"",VLOOKUP(B170,'START LİSTE'!$B$6:$F$1253,3,0))</f>
        <v/>
      </c>
      <c r="E170" s="37" t="str">
        <f>IF(ISERROR(VLOOKUP(B170,'START LİSTE'!$B$6:$F$1253,4,0)),"",VLOOKUP(B170,'START LİSTE'!$B$6:$F$1253,4,0))</f>
        <v/>
      </c>
      <c r="F170" s="38" t="str">
        <f>IF(ISERROR(VLOOKUP($B170,'START LİSTE'!$B$6:$F$1253,5,0)),"",VLOOKUP($B170,'START LİSTE'!$B$6:$F$1253,5,0))</f>
        <v/>
      </c>
      <c r="G170" s="110"/>
      <c r="H170" s="143" t="str">
        <f t="shared" si="5"/>
        <v/>
      </c>
    </row>
    <row r="171" spans="1:8" ht="17.25" customHeight="1" x14ac:dyDescent="0.2">
      <c r="A171" s="35" t="str">
        <f t="shared" si="4"/>
        <v/>
      </c>
      <c r="B171" s="109"/>
      <c r="C171" s="36" t="str">
        <f>IF(ISERROR(VLOOKUP(B171,'START LİSTE'!$B$6:$F$1253,2,0)),"",VLOOKUP(B171,'START LİSTE'!$B$6:$F$1253,2,0))</f>
        <v/>
      </c>
      <c r="D171" s="36" t="str">
        <f>IF(ISERROR(VLOOKUP(B171,'START LİSTE'!$B$6:$F$1253,3,0)),"",VLOOKUP(B171,'START LİSTE'!$B$6:$F$1253,3,0))</f>
        <v/>
      </c>
      <c r="E171" s="37" t="str">
        <f>IF(ISERROR(VLOOKUP(B171,'START LİSTE'!$B$6:$F$1253,4,0)),"",VLOOKUP(B171,'START LİSTE'!$B$6:$F$1253,4,0))</f>
        <v/>
      </c>
      <c r="F171" s="38" t="str">
        <f>IF(ISERROR(VLOOKUP($B171,'START LİSTE'!$B$6:$F$1253,5,0)),"",VLOOKUP($B171,'START LİSTE'!$B$6:$F$1253,5,0))</f>
        <v/>
      </c>
      <c r="G171" s="110"/>
      <c r="H171" s="143" t="str">
        <f t="shared" si="5"/>
        <v/>
      </c>
    </row>
    <row r="172" spans="1:8" ht="17.25" customHeight="1" x14ac:dyDescent="0.2">
      <c r="A172" s="35" t="str">
        <f t="shared" si="4"/>
        <v/>
      </c>
      <c r="B172" s="109"/>
      <c r="C172" s="36" t="str">
        <f>IF(ISERROR(VLOOKUP(B172,'START LİSTE'!$B$6:$F$1253,2,0)),"",VLOOKUP(B172,'START LİSTE'!$B$6:$F$1253,2,0))</f>
        <v/>
      </c>
      <c r="D172" s="36" t="str">
        <f>IF(ISERROR(VLOOKUP(B172,'START LİSTE'!$B$6:$F$1253,3,0)),"",VLOOKUP(B172,'START LİSTE'!$B$6:$F$1253,3,0))</f>
        <v/>
      </c>
      <c r="E172" s="37" t="str">
        <f>IF(ISERROR(VLOOKUP(B172,'START LİSTE'!$B$6:$F$1253,4,0)),"",VLOOKUP(B172,'START LİSTE'!$B$6:$F$1253,4,0))</f>
        <v/>
      </c>
      <c r="F172" s="38" t="str">
        <f>IF(ISERROR(VLOOKUP($B172,'START LİSTE'!$B$6:$F$1253,5,0)),"",VLOOKUP($B172,'START LİSTE'!$B$6:$F$1253,5,0))</f>
        <v/>
      </c>
      <c r="G172" s="110"/>
      <c r="H172" s="143" t="str">
        <f t="shared" si="5"/>
        <v/>
      </c>
    </row>
    <row r="173" spans="1:8" ht="17.25" customHeight="1" x14ac:dyDescent="0.2">
      <c r="A173" s="35" t="str">
        <f t="shared" si="4"/>
        <v/>
      </c>
      <c r="B173" s="109"/>
      <c r="C173" s="36" t="str">
        <f>IF(ISERROR(VLOOKUP(B173,'START LİSTE'!$B$6:$F$1253,2,0)),"",VLOOKUP(B173,'START LİSTE'!$B$6:$F$1253,2,0))</f>
        <v/>
      </c>
      <c r="D173" s="36" t="str">
        <f>IF(ISERROR(VLOOKUP(B173,'START LİSTE'!$B$6:$F$1253,3,0)),"",VLOOKUP(B173,'START LİSTE'!$B$6:$F$1253,3,0))</f>
        <v/>
      </c>
      <c r="E173" s="37" t="str">
        <f>IF(ISERROR(VLOOKUP(B173,'START LİSTE'!$B$6:$F$1253,4,0)),"",VLOOKUP(B173,'START LİSTE'!$B$6:$F$1253,4,0))</f>
        <v/>
      </c>
      <c r="F173" s="38" t="str">
        <f>IF(ISERROR(VLOOKUP($B173,'START LİSTE'!$B$6:$F$1253,5,0)),"",VLOOKUP($B173,'START LİSTE'!$B$6:$F$1253,5,0))</f>
        <v/>
      </c>
      <c r="G173" s="110"/>
      <c r="H173" s="143" t="str">
        <f t="shared" si="5"/>
        <v/>
      </c>
    </row>
    <row r="174" spans="1:8" ht="17.25" customHeight="1" x14ac:dyDescent="0.2">
      <c r="A174" s="35" t="str">
        <f t="shared" si="4"/>
        <v/>
      </c>
      <c r="B174" s="109"/>
      <c r="C174" s="36" t="str">
        <f>IF(ISERROR(VLOOKUP(B174,'START LİSTE'!$B$6:$F$1253,2,0)),"",VLOOKUP(B174,'START LİSTE'!$B$6:$F$1253,2,0))</f>
        <v/>
      </c>
      <c r="D174" s="36" t="str">
        <f>IF(ISERROR(VLOOKUP(B174,'START LİSTE'!$B$6:$F$1253,3,0)),"",VLOOKUP(B174,'START LİSTE'!$B$6:$F$1253,3,0))</f>
        <v/>
      </c>
      <c r="E174" s="37" t="str">
        <f>IF(ISERROR(VLOOKUP(B174,'START LİSTE'!$B$6:$F$1253,4,0)),"",VLOOKUP(B174,'START LİSTE'!$B$6:$F$1253,4,0))</f>
        <v/>
      </c>
      <c r="F174" s="38" t="str">
        <f>IF(ISERROR(VLOOKUP($B174,'START LİSTE'!$B$6:$F$1253,5,0)),"",VLOOKUP($B174,'START LİSTE'!$B$6:$F$1253,5,0))</f>
        <v/>
      </c>
      <c r="G174" s="110"/>
      <c r="H174" s="143" t="str">
        <f t="shared" si="5"/>
        <v/>
      </c>
    </row>
    <row r="175" spans="1:8" ht="17.25" customHeight="1" x14ac:dyDescent="0.2">
      <c r="A175" s="35" t="str">
        <f t="shared" si="4"/>
        <v/>
      </c>
      <c r="B175" s="109"/>
      <c r="C175" s="36" t="str">
        <f>IF(ISERROR(VLOOKUP(B175,'START LİSTE'!$B$6:$F$1253,2,0)),"",VLOOKUP(B175,'START LİSTE'!$B$6:$F$1253,2,0))</f>
        <v/>
      </c>
      <c r="D175" s="36" t="str">
        <f>IF(ISERROR(VLOOKUP(B175,'START LİSTE'!$B$6:$F$1253,3,0)),"",VLOOKUP(B175,'START LİSTE'!$B$6:$F$1253,3,0))</f>
        <v/>
      </c>
      <c r="E175" s="37" t="str">
        <f>IF(ISERROR(VLOOKUP(B175,'START LİSTE'!$B$6:$F$1253,4,0)),"",VLOOKUP(B175,'START LİSTE'!$B$6:$F$1253,4,0))</f>
        <v/>
      </c>
      <c r="F175" s="38" t="str">
        <f>IF(ISERROR(VLOOKUP($B175,'START LİSTE'!$B$6:$F$1253,5,0)),"",VLOOKUP($B175,'START LİSTE'!$B$6:$F$1253,5,0))</f>
        <v/>
      </c>
      <c r="G175" s="110"/>
      <c r="H175" s="143" t="str">
        <f t="shared" si="5"/>
        <v/>
      </c>
    </row>
    <row r="176" spans="1:8" ht="17.25" customHeight="1" x14ac:dyDescent="0.2">
      <c r="A176" s="35" t="str">
        <f t="shared" si="4"/>
        <v/>
      </c>
      <c r="B176" s="109"/>
      <c r="C176" s="36" t="str">
        <f>IF(ISERROR(VLOOKUP(B176,'START LİSTE'!$B$6:$F$1253,2,0)),"",VLOOKUP(B176,'START LİSTE'!$B$6:$F$1253,2,0))</f>
        <v/>
      </c>
      <c r="D176" s="36" t="str">
        <f>IF(ISERROR(VLOOKUP(B176,'START LİSTE'!$B$6:$F$1253,3,0)),"",VLOOKUP(B176,'START LİSTE'!$B$6:$F$1253,3,0))</f>
        <v/>
      </c>
      <c r="E176" s="37" t="str">
        <f>IF(ISERROR(VLOOKUP(B176,'START LİSTE'!$B$6:$F$1253,4,0)),"",VLOOKUP(B176,'START LİSTE'!$B$6:$F$1253,4,0))</f>
        <v/>
      </c>
      <c r="F176" s="38" t="str">
        <f>IF(ISERROR(VLOOKUP($B176,'START LİSTE'!$B$6:$F$1253,5,0)),"",VLOOKUP($B176,'START LİSTE'!$B$6:$F$1253,5,0))</f>
        <v/>
      </c>
      <c r="G176" s="110"/>
      <c r="H176" s="143" t="str">
        <f t="shared" si="5"/>
        <v/>
      </c>
    </row>
    <row r="177" spans="1:8" ht="17.25" customHeight="1" x14ac:dyDescent="0.2">
      <c r="A177" s="35" t="str">
        <f t="shared" si="4"/>
        <v/>
      </c>
      <c r="B177" s="109"/>
      <c r="C177" s="36" t="str">
        <f>IF(ISERROR(VLOOKUP(B177,'START LİSTE'!$B$6:$F$1253,2,0)),"",VLOOKUP(B177,'START LİSTE'!$B$6:$F$1253,2,0))</f>
        <v/>
      </c>
      <c r="D177" s="36" t="str">
        <f>IF(ISERROR(VLOOKUP(B177,'START LİSTE'!$B$6:$F$1253,3,0)),"",VLOOKUP(B177,'START LİSTE'!$B$6:$F$1253,3,0))</f>
        <v/>
      </c>
      <c r="E177" s="37" t="str">
        <f>IF(ISERROR(VLOOKUP(B177,'START LİSTE'!$B$6:$F$1253,4,0)),"",VLOOKUP(B177,'START LİSTE'!$B$6:$F$1253,4,0))</f>
        <v/>
      </c>
      <c r="F177" s="38" t="str">
        <f>IF(ISERROR(VLOOKUP($B177,'START LİSTE'!$B$6:$F$1253,5,0)),"",VLOOKUP($B177,'START LİSTE'!$B$6:$F$1253,5,0))</f>
        <v/>
      </c>
      <c r="G177" s="110"/>
      <c r="H177" s="143" t="str">
        <f t="shared" si="5"/>
        <v/>
      </c>
    </row>
    <row r="178" spans="1:8" ht="17.25" customHeight="1" x14ac:dyDescent="0.2">
      <c r="A178" s="35" t="str">
        <f t="shared" si="4"/>
        <v/>
      </c>
      <c r="B178" s="109"/>
      <c r="C178" s="36" t="str">
        <f>IF(ISERROR(VLOOKUP(B178,'START LİSTE'!$B$6:$F$1253,2,0)),"",VLOOKUP(B178,'START LİSTE'!$B$6:$F$1253,2,0))</f>
        <v/>
      </c>
      <c r="D178" s="36" t="str">
        <f>IF(ISERROR(VLOOKUP(B178,'START LİSTE'!$B$6:$F$1253,3,0)),"",VLOOKUP(B178,'START LİSTE'!$B$6:$F$1253,3,0))</f>
        <v/>
      </c>
      <c r="E178" s="37" t="str">
        <f>IF(ISERROR(VLOOKUP(B178,'START LİSTE'!$B$6:$F$1253,4,0)),"",VLOOKUP(B178,'START LİSTE'!$B$6:$F$1253,4,0))</f>
        <v/>
      </c>
      <c r="F178" s="38" t="str">
        <f>IF(ISERROR(VLOOKUP($B178,'START LİSTE'!$B$6:$F$1253,5,0)),"",VLOOKUP($B178,'START LİSTE'!$B$6:$F$1253,5,0))</f>
        <v/>
      </c>
      <c r="G178" s="110"/>
      <c r="H178" s="143" t="str">
        <f t="shared" si="5"/>
        <v/>
      </c>
    </row>
    <row r="179" spans="1:8" ht="17.25" customHeight="1" x14ac:dyDescent="0.2">
      <c r="A179" s="35" t="str">
        <f t="shared" si="4"/>
        <v/>
      </c>
      <c r="B179" s="109"/>
      <c r="C179" s="36" t="str">
        <f>IF(ISERROR(VLOOKUP(B179,'START LİSTE'!$B$6:$F$1253,2,0)),"",VLOOKUP(B179,'START LİSTE'!$B$6:$F$1253,2,0))</f>
        <v/>
      </c>
      <c r="D179" s="36" t="str">
        <f>IF(ISERROR(VLOOKUP(B179,'START LİSTE'!$B$6:$F$1253,3,0)),"",VLOOKUP(B179,'START LİSTE'!$B$6:$F$1253,3,0))</f>
        <v/>
      </c>
      <c r="E179" s="37" t="str">
        <f>IF(ISERROR(VLOOKUP(B179,'START LİSTE'!$B$6:$F$1253,4,0)),"",VLOOKUP(B179,'START LİSTE'!$B$6:$F$1253,4,0))</f>
        <v/>
      </c>
      <c r="F179" s="38" t="str">
        <f>IF(ISERROR(VLOOKUP($B179,'START LİSTE'!$B$6:$F$1253,5,0)),"",VLOOKUP($B179,'START LİSTE'!$B$6:$F$1253,5,0))</f>
        <v/>
      </c>
      <c r="G179" s="110"/>
      <c r="H179" s="143" t="str">
        <f t="shared" si="5"/>
        <v/>
      </c>
    </row>
    <row r="180" spans="1:8" ht="17.25" customHeight="1" x14ac:dyDescent="0.2">
      <c r="A180" s="35" t="str">
        <f t="shared" si="4"/>
        <v/>
      </c>
      <c r="B180" s="109"/>
      <c r="C180" s="36" t="str">
        <f>IF(ISERROR(VLOOKUP(B180,'START LİSTE'!$B$6:$F$1253,2,0)),"",VLOOKUP(B180,'START LİSTE'!$B$6:$F$1253,2,0))</f>
        <v/>
      </c>
      <c r="D180" s="36" t="str">
        <f>IF(ISERROR(VLOOKUP(B180,'START LİSTE'!$B$6:$F$1253,3,0)),"",VLOOKUP(B180,'START LİSTE'!$B$6:$F$1253,3,0))</f>
        <v/>
      </c>
      <c r="E180" s="37" t="str">
        <f>IF(ISERROR(VLOOKUP(B180,'START LİSTE'!$B$6:$F$1253,4,0)),"",VLOOKUP(B180,'START LİSTE'!$B$6:$F$1253,4,0))</f>
        <v/>
      </c>
      <c r="F180" s="38" t="str">
        <f>IF(ISERROR(VLOOKUP($B180,'START LİSTE'!$B$6:$F$1253,5,0)),"",VLOOKUP($B180,'START LİSTE'!$B$6:$F$1253,5,0))</f>
        <v/>
      </c>
      <c r="G180" s="110"/>
      <c r="H180" s="143" t="str">
        <f t="shared" si="5"/>
        <v/>
      </c>
    </row>
    <row r="181" spans="1:8" ht="17.25" customHeight="1" x14ac:dyDescent="0.2">
      <c r="A181" s="35" t="str">
        <f t="shared" si="4"/>
        <v/>
      </c>
      <c r="B181" s="109"/>
      <c r="C181" s="36" t="str">
        <f>IF(ISERROR(VLOOKUP(B181,'START LİSTE'!$B$6:$F$1253,2,0)),"",VLOOKUP(B181,'START LİSTE'!$B$6:$F$1253,2,0))</f>
        <v/>
      </c>
      <c r="D181" s="36" t="str">
        <f>IF(ISERROR(VLOOKUP(B181,'START LİSTE'!$B$6:$F$1253,3,0)),"",VLOOKUP(B181,'START LİSTE'!$B$6:$F$1253,3,0))</f>
        <v/>
      </c>
      <c r="E181" s="37" t="str">
        <f>IF(ISERROR(VLOOKUP(B181,'START LİSTE'!$B$6:$F$1253,4,0)),"",VLOOKUP(B181,'START LİSTE'!$B$6:$F$1253,4,0))</f>
        <v/>
      </c>
      <c r="F181" s="38" t="str">
        <f>IF(ISERROR(VLOOKUP($B181,'START LİSTE'!$B$6:$F$1253,5,0)),"",VLOOKUP($B181,'START LİSTE'!$B$6:$F$1253,5,0))</f>
        <v/>
      </c>
      <c r="G181" s="110"/>
      <c r="H181" s="143" t="str">
        <f t="shared" si="5"/>
        <v/>
      </c>
    </row>
    <row r="182" spans="1:8" ht="17.25" customHeight="1" x14ac:dyDescent="0.2">
      <c r="A182" s="35" t="str">
        <f t="shared" si="4"/>
        <v/>
      </c>
      <c r="B182" s="109"/>
      <c r="C182" s="36" t="str">
        <f>IF(ISERROR(VLOOKUP(B182,'START LİSTE'!$B$6:$F$1253,2,0)),"",VLOOKUP(B182,'START LİSTE'!$B$6:$F$1253,2,0))</f>
        <v/>
      </c>
      <c r="D182" s="36" t="str">
        <f>IF(ISERROR(VLOOKUP(B182,'START LİSTE'!$B$6:$F$1253,3,0)),"",VLOOKUP(B182,'START LİSTE'!$B$6:$F$1253,3,0))</f>
        <v/>
      </c>
      <c r="E182" s="37" t="str">
        <f>IF(ISERROR(VLOOKUP(B182,'START LİSTE'!$B$6:$F$1253,4,0)),"",VLOOKUP(B182,'START LİSTE'!$B$6:$F$1253,4,0))</f>
        <v/>
      </c>
      <c r="F182" s="38" t="str">
        <f>IF(ISERROR(VLOOKUP($B182,'START LİSTE'!$B$6:$F$1253,5,0)),"",VLOOKUP($B182,'START LİSTE'!$B$6:$F$1253,5,0))</f>
        <v/>
      </c>
      <c r="G182" s="110"/>
      <c r="H182" s="143" t="str">
        <f t="shared" si="5"/>
        <v/>
      </c>
    </row>
    <row r="183" spans="1:8" ht="17.25" customHeight="1" x14ac:dyDescent="0.2">
      <c r="A183" s="35" t="str">
        <f t="shared" si="4"/>
        <v/>
      </c>
      <c r="B183" s="109"/>
      <c r="C183" s="36" t="str">
        <f>IF(ISERROR(VLOOKUP(B183,'START LİSTE'!$B$6:$F$1253,2,0)),"",VLOOKUP(B183,'START LİSTE'!$B$6:$F$1253,2,0))</f>
        <v/>
      </c>
      <c r="D183" s="36" t="str">
        <f>IF(ISERROR(VLOOKUP(B183,'START LİSTE'!$B$6:$F$1253,3,0)),"",VLOOKUP(B183,'START LİSTE'!$B$6:$F$1253,3,0))</f>
        <v/>
      </c>
      <c r="E183" s="37" t="str">
        <f>IF(ISERROR(VLOOKUP(B183,'START LİSTE'!$B$6:$F$1253,4,0)),"",VLOOKUP(B183,'START LİSTE'!$B$6:$F$1253,4,0))</f>
        <v/>
      </c>
      <c r="F183" s="38" t="str">
        <f>IF(ISERROR(VLOOKUP($B183,'START LİSTE'!$B$6:$F$1253,5,0)),"",VLOOKUP($B183,'START LİSTE'!$B$6:$F$1253,5,0))</f>
        <v/>
      </c>
      <c r="G183" s="110"/>
      <c r="H183" s="143" t="str">
        <f t="shared" si="5"/>
        <v/>
      </c>
    </row>
    <row r="184" spans="1:8" ht="17.25" customHeight="1" x14ac:dyDescent="0.2">
      <c r="A184" s="35" t="str">
        <f t="shared" si="4"/>
        <v/>
      </c>
      <c r="B184" s="109"/>
      <c r="C184" s="36" t="str">
        <f>IF(ISERROR(VLOOKUP(B184,'START LİSTE'!$B$6:$F$1253,2,0)),"",VLOOKUP(B184,'START LİSTE'!$B$6:$F$1253,2,0))</f>
        <v/>
      </c>
      <c r="D184" s="36" t="str">
        <f>IF(ISERROR(VLOOKUP(B184,'START LİSTE'!$B$6:$F$1253,3,0)),"",VLOOKUP(B184,'START LİSTE'!$B$6:$F$1253,3,0))</f>
        <v/>
      </c>
      <c r="E184" s="37" t="str">
        <f>IF(ISERROR(VLOOKUP(B184,'START LİSTE'!$B$6:$F$1253,4,0)),"",VLOOKUP(B184,'START LİSTE'!$B$6:$F$1253,4,0))</f>
        <v/>
      </c>
      <c r="F184" s="38" t="str">
        <f>IF(ISERROR(VLOOKUP($B184,'START LİSTE'!$B$6:$F$1253,5,0)),"",VLOOKUP($B184,'START LİSTE'!$B$6:$F$1253,5,0))</f>
        <v/>
      </c>
      <c r="G184" s="110"/>
      <c r="H184" s="143" t="str">
        <f t="shared" si="5"/>
        <v/>
      </c>
    </row>
    <row r="185" spans="1:8" ht="17.25" customHeight="1" x14ac:dyDescent="0.2">
      <c r="A185" s="35" t="str">
        <f t="shared" si="4"/>
        <v/>
      </c>
      <c r="B185" s="109"/>
      <c r="C185" s="36" t="str">
        <f>IF(ISERROR(VLOOKUP(B185,'START LİSTE'!$B$6:$F$1253,2,0)),"",VLOOKUP(B185,'START LİSTE'!$B$6:$F$1253,2,0))</f>
        <v/>
      </c>
      <c r="D185" s="36" t="str">
        <f>IF(ISERROR(VLOOKUP(B185,'START LİSTE'!$B$6:$F$1253,3,0)),"",VLOOKUP(B185,'START LİSTE'!$B$6:$F$1253,3,0))</f>
        <v/>
      </c>
      <c r="E185" s="37" t="str">
        <f>IF(ISERROR(VLOOKUP(B185,'START LİSTE'!$B$6:$F$1253,4,0)),"",VLOOKUP(B185,'START LİSTE'!$B$6:$F$1253,4,0))</f>
        <v/>
      </c>
      <c r="F185" s="38" t="str">
        <f>IF(ISERROR(VLOOKUP($B185,'START LİSTE'!$B$6:$F$1253,5,0)),"",VLOOKUP($B185,'START LİSTE'!$B$6:$F$1253,5,0))</f>
        <v/>
      </c>
      <c r="G185" s="110"/>
      <c r="H185" s="143" t="str">
        <f t="shared" si="5"/>
        <v/>
      </c>
    </row>
    <row r="186" spans="1:8" ht="17.25" customHeight="1" x14ac:dyDescent="0.2">
      <c r="A186" s="35" t="str">
        <f t="shared" si="4"/>
        <v/>
      </c>
      <c r="B186" s="109"/>
      <c r="C186" s="36" t="str">
        <f>IF(ISERROR(VLOOKUP(B186,'START LİSTE'!$B$6:$F$1253,2,0)),"",VLOOKUP(B186,'START LİSTE'!$B$6:$F$1253,2,0))</f>
        <v/>
      </c>
      <c r="D186" s="36" t="str">
        <f>IF(ISERROR(VLOOKUP(B186,'START LİSTE'!$B$6:$F$1253,3,0)),"",VLOOKUP(B186,'START LİSTE'!$B$6:$F$1253,3,0))</f>
        <v/>
      </c>
      <c r="E186" s="37" t="str">
        <f>IF(ISERROR(VLOOKUP(B186,'START LİSTE'!$B$6:$F$1253,4,0)),"",VLOOKUP(B186,'START LİSTE'!$B$6:$F$1253,4,0))</f>
        <v/>
      </c>
      <c r="F186" s="38" t="str">
        <f>IF(ISERROR(VLOOKUP($B186,'START LİSTE'!$B$6:$F$1253,5,0)),"",VLOOKUP($B186,'START LİSTE'!$B$6:$F$1253,5,0))</f>
        <v/>
      </c>
      <c r="G186" s="110"/>
      <c r="H186" s="143" t="str">
        <f t="shared" si="5"/>
        <v/>
      </c>
    </row>
    <row r="187" spans="1:8" ht="17.25" customHeight="1" x14ac:dyDescent="0.2">
      <c r="A187" s="35" t="str">
        <f t="shared" si="4"/>
        <v/>
      </c>
      <c r="B187" s="109"/>
      <c r="C187" s="36" t="str">
        <f>IF(ISERROR(VLOOKUP(B187,'START LİSTE'!$B$6:$F$1253,2,0)),"",VLOOKUP(B187,'START LİSTE'!$B$6:$F$1253,2,0))</f>
        <v/>
      </c>
      <c r="D187" s="36" t="str">
        <f>IF(ISERROR(VLOOKUP(B187,'START LİSTE'!$B$6:$F$1253,3,0)),"",VLOOKUP(B187,'START LİSTE'!$B$6:$F$1253,3,0))</f>
        <v/>
      </c>
      <c r="E187" s="37" t="str">
        <f>IF(ISERROR(VLOOKUP(B187,'START LİSTE'!$B$6:$F$1253,4,0)),"",VLOOKUP(B187,'START LİSTE'!$B$6:$F$1253,4,0))</f>
        <v/>
      </c>
      <c r="F187" s="38" t="str">
        <f>IF(ISERROR(VLOOKUP($B187,'START LİSTE'!$B$6:$F$1253,5,0)),"",VLOOKUP($B187,'START LİSTE'!$B$6:$F$1253,5,0))</f>
        <v/>
      </c>
      <c r="G187" s="110"/>
      <c r="H187" s="143" t="str">
        <f t="shared" si="5"/>
        <v/>
      </c>
    </row>
    <row r="188" spans="1:8" ht="17.25" customHeight="1" x14ac:dyDescent="0.2">
      <c r="A188" s="35" t="str">
        <f t="shared" si="4"/>
        <v/>
      </c>
      <c r="B188" s="109"/>
      <c r="C188" s="36" t="str">
        <f>IF(ISERROR(VLOOKUP(B188,'START LİSTE'!$B$6:$F$1253,2,0)),"",VLOOKUP(B188,'START LİSTE'!$B$6:$F$1253,2,0))</f>
        <v/>
      </c>
      <c r="D188" s="36" t="str">
        <f>IF(ISERROR(VLOOKUP(B188,'START LİSTE'!$B$6:$F$1253,3,0)),"",VLOOKUP(B188,'START LİSTE'!$B$6:$F$1253,3,0))</f>
        <v/>
      </c>
      <c r="E188" s="37" t="str">
        <f>IF(ISERROR(VLOOKUP(B188,'START LİSTE'!$B$6:$F$1253,4,0)),"",VLOOKUP(B188,'START LİSTE'!$B$6:$F$1253,4,0))</f>
        <v/>
      </c>
      <c r="F188" s="38" t="str">
        <f>IF(ISERROR(VLOOKUP($B188,'START LİSTE'!$B$6:$F$1253,5,0)),"",VLOOKUP($B188,'START LİSTE'!$B$6:$F$1253,5,0))</f>
        <v/>
      </c>
      <c r="G188" s="110"/>
      <c r="H188" s="143" t="str">
        <f t="shared" si="5"/>
        <v/>
      </c>
    </row>
    <row r="189" spans="1:8" ht="17.25" customHeight="1" x14ac:dyDescent="0.2">
      <c r="A189" s="35" t="str">
        <f t="shared" si="4"/>
        <v/>
      </c>
      <c r="B189" s="109"/>
      <c r="C189" s="36" t="str">
        <f>IF(ISERROR(VLOOKUP(B189,'START LİSTE'!$B$6:$F$1253,2,0)),"",VLOOKUP(B189,'START LİSTE'!$B$6:$F$1253,2,0))</f>
        <v/>
      </c>
      <c r="D189" s="36" t="str">
        <f>IF(ISERROR(VLOOKUP(B189,'START LİSTE'!$B$6:$F$1253,3,0)),"",VLOOKUP(B189,'START LİSTE'!$B$6:$F$1253,3,0))</f>
        <v/>
      </c>
      <c r="E189" s="37" t="str">
        <f>IF(ISERROR(VLOOKUP(B189,'START LİSTE'!$B$6:$F$1253,4,0)),"",VLOOKUP(B189,'START LİSTE'!$B$6:$F$1253,4,0))</f>
        <v/>
      </c>
      <c r="F189" s="38" t="str">
        <f>IF(ISERROR(VLOOKUP($B189,'START LİSTE'!$B$6:$F$1253,5,0)),"",VLOOKUP($B189,'START LİSTE'!$B$6:$F$1253,5,0))</f>
        <v/>
      </c>
      <c r="G189" s="110"/>
      <c r="H189" s="143" t="str">
        <f t="shared" si="5"/>
        <v/>
      </c>
    </row>
    <row r="190" spans="1:8" ht="17.25" customHeight="1" x14ac:dyDescent="0.2">
      <c r="A190" s="35" t="str">
        <f t="shared" si="4"/>
        <v/>
      </c>
      <c r="B190" s="109"/>
      <c r="C190" s="36" t="str">
        <f>IF(ISERROR(VLOOKUP(B190,'START LİSTE'!$B$6:$F$1253,2,0)),"",VLOOKUP(B190,'START LİSTE'!$B$6:$F$1253,2,0))</f>
        <v/>
      </c>
      <c r="D190" s="36" t="str">
        <f>IF(ISERROR(VLOOKUP(B190,'START LİSTE'!$B$6:$F$1253,3,0)),"",VLOOKUP(B190,'START LİSTE'!$B$6:$F$1253,3,0))</f>
        <v/>
      </c>
      <c r="E190" s="37" t="str">
        <f>IF(ISERROR(VLOOKUP(B190,'START LİSTE'!$B$6:$F$1253,4,0)),"",VLOOKUP(B190,'START LİSTE'!$B$6:$F$1253,4,0))</f>
        <v/>
      </c>
      <c r="F190" s="38" t="str">
        <f>IF(ISERROR(VLOOKUP($B190,'START LİSTE'!$B$6:$F$1253,5,0)),"",VLOOKUP($B190,'START LİSTE'!$B$6:$F$1253,5,0))</f>
        <v/>
      </c>
      <c r="G190" s="110"/>
      <c r="H190" s="143" t="str">
        <f t="shared" si="5"/>
        <v/>
      </c>
    </row>
    <row r="191" spans="1:8" ht="17.25" customHeight="1" x14ac:dyDescent="0.2">
      <c r="A191" s="35" t="str">
        <f t="shared" si="4"/>
        <v/>
      </c>
      <c r="B191" s="109"/>
      <c r="C191" s="36" t="str">
        <f>IF(ISERROR(VLOOKUP(B191,'START LİSTE'!$B$6:$F$1253,2,0)),"",VLOOKUP(B191,'START LİSTE'!$B$6:$F$1253,2,0))</f>
        <v/>
      </c>
      <c r="D191" s="36" t="str">
        <f>IF(ISERROR(VLOOKUP(B191,'START LİSTE'!$B$6:$F$1253,3,0)),"",VLOOKUP(B191,'START LİSTE'!$B$6:$F$1253,3,0))</f>
        <v/>
      </c>
      <c r="E191" s="37" t="str">
        <f>IF(ISERROR(VLOOKUP(B191,'START LİSTE'!$B$6:$F$1253,4,0)),"",VLOOKUP(B191,'START LİSTE'!$B$6:$F$1253,4,0))</f>
        <v/>
      </c>
      <c r="F191" s="38" t="str">
        <f>IF(ISERROR(VLOOKUP($B191,'START LİSTE'!$B$6:$F$1253,5,0)),"",VLOOKUP($B191,'START LİSTE'!$B$6:$F$1253,5,0))</f>
        <v/>
      </c>
      <c r="G191" s="110"/>
      <c r="H191" s="143" t="str">
        <f t="shared" si="5"/>
        <v/>
      </c>
    </row>
    <row r="192" spans="1:8" ht="17.25" customHeight="1" x14ac:dyDescent="0.2">
      <c r="A192" s="35" t="str">
        <f t="shared" si="4"/>
        <v/>
      </c>
      <c r="B192" s="109"/>
      <c r="C192" s="36" t="str">
        <f>IF(ISERROR(VLOOKUP(B192,'START LİSTE'!$B$6:$F$1253,2,0)),"",VLOOKUP(B192,'START LİSTE'!$B$6:$F$1253,2,0))</f>
        <v/>
      </c>
      <c r="D192" s="36" t="str">
        <f>IF(ISERROR(VLOOKUP(B192,'START LİSTE'!$B$6:$F$1253,3,0)),"",VLOOKUP(B192,'START LİSTE'!$B$6:$F$1253,3,0))</f>
        <v/>
      </c>
      <c r="E192" s="37" t="str">
        <f>IF(ISERROR(VLOOKUP(B192,'START LİSTE'!$B$6:$F$1253,4,0)),"",VLOOKUP(B192,'START LİSTE'!$B$6:$F$1253,4,0))</f>
        <v/>
      </c>
      <c r="F192" s="38" t="str">
        <f>IF(ISERROR(VLOOKUP($B192,'START LİSTE'!$B$6:$F$1253,5,0)),"",VLOOKUP($B192,'START LİSTE'!$B$6:$F$1253,5,0))</f>
        <v/>
      </c>
      <c r="G192" s="110"/>
      <c r="H192" s="143" t="str">
        <f t="shared" si="5"/>
        <v/>
      </c>
    </row>
    <row r="193" spans="1:8" ht="17.25" customHeight="1" x14ac:dyDescent="0.2">
      <c r="A193" s="35" t="str">
        <f t="shared" si="4"/>
        <v/>
      </c>
      <c r="B193" s="109"/>
      <c r="C193" s="36" t="str">
        <f>IF(ISERROR(VLOOKUP(B193,'START LİSTE'!$B$6:$F$1253,2,0)),"",VLOOKUP(B193,'START LİSTE'!$B$6:$F$1253,2,0))</f>
        <v/>
      </c>
      <c r="D193" s="36" t="str">
        <f>IF(ISERROR(VLOOKUP(B193,'START LİSTE'!$B$6:$F$1253,3,0)),"",VLOOKUP(B193,'START LİSTE'!$B$6:$F$1253,3,0))</f>
        <v/>
      </c>
      <c r="E193" s="37" t="str">
        <f>IF(ISERROR(VLOOKUP(B193,'START LİSTE'!$B$6:$F$1253,4,0)),"",VLOOKUP(B193,'START LİSTE'!$B$6:$F$1253,4,0))</f>
        <v/>
      </c>
      <c r="F193" s="38" t="str">
        <f>IF(ISERROR(VLOOKUP($B193,'START LİSTE'!$B$6:$F$1253,5,0)),"",VLOOKUP($B193,'START LİSTE'!$B$6:$F$1253,5,0))</f>
        <v/>
      </c>
      <c r="G193" s="110"/>
      <c r="H193" s="143" t="str">
        <f t="shared" si="5"/>
        <v/>
      </c>
    </row>
    <row r="194" spans="1:8" ht="17.25" customHeight="1" x14ac:dyDescent="0.2">
      <c r="A194" s="35" t="str">
        <f t="shared" si="4"/>
        <v/>
      </c>
      <c r="B194" s="109"/>
      <c r="C194" s="36" t="str">
        <f>IF(ISERROR(VLOOKUP(B194,'START LİSTE'!$B$6:$F$1253,2,0)),"",VLOOKUP(B194,'START LİSTE'!$B$6:$F$1253,2,0))</f>
        <v/>
      </c>
      <c r="D194" s="36" t="str">
        <f>IF(ISERROR(VLOOKUP(B194,'START LİSTE'!$B$6:$F$1253,3,0)),"",VLOOKUP(B194,'START LİSTE'!$B$6:$F$1253,3,0))</f>
        <v/>
      </c>
      <c r="E194" s="37" t="str">
        <f>IF(ISERROR(VLOOKUP(B194,'START LİSTE'!$B$6:$F$1253,4,0)),"",VLOOKUP(B194,'START LİSTE'!$B$6:$F$1253,4,0))</f>
        <v/>
      </c>
      <c r="F194" s="38" t="str">
        <f>IF(ISERROR(VLOOKUP($B194,'START LİSTE'!$B$6:$F$1253,5,0)),"",VLOOKUP($B194,'START LİSTE'!$B$6:$F$1253,5,0))</f>
        <v/>
      </c>
      <c r="G194" s="110"/>
      <c r="H194" s="143" t="str">
        <f t="shared" si="5"/>
        <v/>
      </c>
    </row>
    <row r="195" spans="1:8" ht="17.25" customHeight="1" x14ac:dyDescent="0.2">
      <c r="A195" s="35" t="str">
        <f t="shared" si="4"/>
        <v/>
      </c>
      <c r="B195" s="109"/>
      <c r="C195" s="36" t="str">
        <f>IF(ISERROR(VLOOKUP(B195,'START LİSTE'!$B$6:$F$1253,2,0)),"",VLOOKUP(B195,'START LİSTE'!$B$6:$F$1253,2,0))</f>
        <v/>
      </c>
      <c r="D195" s="36" t="str">
        <f>IF(ISERROR(VLOOKUP(B195,'START LİSTE'!$B$6:$F$1253,3,0)),"",VLOOKUP(B195,'START LİSTE'!$B$6:$F$1253,3,0))</f>
        <v/>
      </c>
      <c r="E195" s="37" t="str">
        <f>IF(ISERROR(VLOOKUP(B195,'START LİSTE'!$B$6:$F$1253,4,0)),"",VLOOKUP(B195,'START LİSTE'!$B$6:$F$1253,4,0))</f>
        <v/>
      </c>
      <c r="F195" s="38" t="str">
        <f>IF(ISERROR(VLOOKUP($B195,'START LİSTE'!$B$6:$F$1253,5,0)),"",VLOOKUP($B195,'START LİSTE'!$B$6:$F$1253,5,0))</f>
        <v/>
      </c>
      <c r="G195" s="110"/>
      <c r="H195" s="143" t="str">
        <f t="shared" si="5"/>
        <v/>
      </c>
    </row>
    <row r="196" spans="1:8" ht="17.25" customHeight="1" x14ac:dyDescent="0.2">
      <c r="A196" s="35" t="str">
        <f t="shared" si="4"/>
        <v/>
      </c>
      <c r="B196" s="109"/>
      <c r="C196" s="36" t="str">
        <f>IF(ISERROR(VLOOKUP(B196,'START LİSTE'!$B$6:$F$1253,2,0)),"",VLOOKUP(B196,'START LİSTE'!$B$6:$F$1253,2,0))</f>
        <v/>
      </c>
      <c r="D196" s="36" t="str">
        <f>IF(ISERROR(VLOOKUP(B196,'START LİSTE'!$B$6:$F$1253,3,0)),"",VLOOKUP(B196,'START LİSTE'!$B$6:$F$1253,3,0))</f>
        <v/>
      </c>
      <c r="E196" s="37" t="str">
        <f>IF(ISERROR(VLOOKUP(B196,'START LİSTE'!$B$6:$F$1253,4,0)),"",VLOOKUP(B196,'START LİSTE'!$B$6:$F$1253,4,0))</f>
        <v/>
      </c>
      <c r="F196" s="38" t="str">
        <f>IF(ISERROR(VLOOKUP($B196,'START LİSTE'!$B$6:$F$1253,5,0)),"",VLOOKUP($B196,'START LİSTE'!$B$6:$F$1253,5,0))</f>
        <v/>
      </c>
      <c r="G196" s="110"/>
      <c r="H196" s="143" t="str">
        <f t="shared" si="5"/>
        <v/>
      </c>
    </row>
    <row r="197" spans="1:8" ht="17.25" customHeight="1" x14ac:dyDescent="0.2">
      <c r="A197" s="35" t="str">
        <f t="shared" si="4"/>
        <v/>
      </c>
      <c r="B197" s="109"/>
      <c r="C197" s="36" t="str">
        <f>IF(ISERROR(VLOOKUP(B197,'START LİSTE'!$B$6:$F$1253,2,0)),"",VLOOKUP(B197,'START LİSTE'!$B$6:$F$1253,2,0))</f>
        <v/>
      </c>
      <c r="D197" s="36" t="str">
        <f>IF(ISERROR(VLOOKUP(B197,'START LİSTE'!$B$6:$F$1253,3,0)),"",VLOOKUP(B197,'START LİSTE'!$B$6:$F$1253,3,0))</f>
        <v/>
      </c>
      <c r="E197" s="37" t="str">
        <f>IF(ISERROR(VLOOKUP(B197,'START LİSTE'!$B$6:$F$1253,4,0)),"",VLOOKUP(B197,'START LİSTE'!$B$6:$F$1253,4,0))</f>
        <v/>
      </c>
      <c r="F197" s="38" t="str">
        <f>IF(ISERROR(VLOOKUP($B197,'START LİSTE'!$B$6:$F$1253,5,0)),"",VLOOKUP($B197,'START LİSTE'!$B$6:$F$1253,5,0))</f>
        <v/>
      </c>
      <c r="G197" s="110"/>
      <c r="H197" s="143" t="str">
        <f t="shared" si="5"/>
        <v/>
      </c>
    </row>
    <row r="198" spans="1:8" ht="17.25" customHeight="1" x14ac:dyDescent="0.2">
      <c r="A198" s="35" t="str">
        <f t="shared" si="4"/>
        <v/>
      </c>
      <c r="B198" s="109"/>
      <c r="C198" s="36" t="str">
        <f>IF(ISERROR(VLOOKUP(B198,'START LİSTE'!$B$6:$F$1253,2,0)),"",VLOOKUP(B198,'START LİSTE'!$B$6:$F$1253,2,0))</f>
        <v/>
      </c>
      <c r="D198" s="36" t="str">
        <f>IF(ISERROR(VLOOKUP(B198,'START LİSTE'!$B$6:$F$1253,3,0)),"",VLOOKUP(B198,'START LİSTE'!$B$6:$F$1253,3,0))</f>
        <v/>
      </c>
      <c r="E198" s="37" t="str">
        <f>IF(ISERROR(VLOOKUP(B198,'START LİSTE'!$B$6:$F$1253,4,0)),"",VLOOKUP(B198,'START LİSTE'!$B$6:$F$1253,4,0))</f>
        <v/>
      </c>
      <c r="F198" s="38" t="str">
        <f>IF(ISERROR(VLOOKUP($B198,'START LİSTE'!$B$6:$F$1253,5,0)),"",VLOOKUP($B198,'START LİSTE'!$B$6:$F$1253,5,0))</f>
        <v/>
      </c>
      <c r="G198" s="110"/>
      <c r="H198" s="143" t="str">
        <f t="shared" si="5"/>
        <v/>
      </c>
    </row>
    <row r="199" spans="1:8" ht="17.25" customHeight="1" x14ac:dyDescent="0.2">
      <c r="A199" s="35" t="str">
        <f t="shared" si="4"/>
        <v/>
      </c>
      <c r="B199" s="109"/>
      <c r="C199" s="36" t="str">
        <f>IF(ISERROR(VLOOKUP(B199,'START LİSTE'!$B$6:$F$1253,2,0)),"",VLOOKUP(B199,'START LİSTE'!$B$6:$F$1253,2,0))</f>
        <v/>
      </c>
      <c r="D199" s="36" t="str">
        <f>IF(ISERROR(VLOOKUP(B199,'START LİSTE'!$B$6:$F$1253,3,0)),"",VLOOKUP(B199,'START LİSTE'!$B$6:$F$1253,3,0))</f>
        <v/>
      </c>
      <c r="E199" s="37" t="str">
        <f>IF(ISERROR(VLOOKUP(B199,'START LİSTE'!$B$6:$F$1253,4,0)),"",VLOOKUP(B199,'START LİSTE'!$B$6:$F$1253,4,0))</f>
        <v/>
      </c>
      <c r="F199" s="38" t="str">
        <f>IF(ISERROR(VLOOKUP($B199,'START LİSTE'!$B$6:$F$1253,5,0)),"",VLOOKUP($B199,'START LİSTE'!$B$6:$F$1253,5,0))</f>
        <v/>
      </c>
      <c r="G199" s="110"/>
      <c r="H199" s="143" t="str">
        <f t="shared" si="5"/>
        <v/>
      </c>
    </row>
    <row r="200" spans="1:8" ht="17.25" customHeight="1" x14ac:dyDescent="0.2">
      <c r="A200" s="35" t="str">
        <f t="shared" ref="A200:A254" si="6">IF(B200&lt;&gt;"",A199+1,"")</f>
        <v/>
      </c>
      <c r="B200" s="109"/>
      <c r="C200" s="36" t="str">
        <f>IF(ISERROR(VLOOKUP(B200,'START LİSTE'!$B$6:$F$1253,2,0)),"",VLOOKUP(B200,'START LİSTE'!$B$6:$F$1253,2,0))</f>
        <v/>
      </c>
      <c r="D200" s="36" t="str">
        <f>IF(ISERROR(VLOOKUP(B200,'START LİSTE'!$B$6:$F$1253,3,0)),"",VLOOKUP(B200,'START LİSTE'!$B$6:$F$1253,3,0))</f>
        <v/>
      </c>
      <c r="E200" s="37" t="str">
        <f>IF(ISERROR(VLOOKUP(B200,'START LİSTE'!$B$6:$F$1253,4,0)),"",VLOOKUP(B200,'START LİSTE'!$B$6:$F$1253,4,0))</f>
        <v/>
      </c>
      <c r="F200" s="38" t="str">
        <f>IF(ISERROR(VLOOKUP($B200,'START LİSTE'!$B$6:$F$1253,5,0)),"",VLOOKUP($B200,'START LİSTE'!$B$6:$F$1253,5,0))</f>
        <v/>
      </c>
      <c r="G200" s="110"/>
      <c r="H200" s="143" t="str">
        <f t="shared" ref="H200:H254" si="7">IF(OR(G200="DQ",G200="DNF",G200="DNS"),"-",IF(B200&lt;&gt;"",IF(E200="F",H199,H199+1),""))</f>
        <v/>
      </c>
    </row>
    <row r="201" spans="1:8" ht="17.25" customHeight="1" x14ac:dyDescent="0.2">
      <c r="A201" s="35" t="str">
        <f t="shared" si="6"/>
        <v/>
      </c>
      <c r="B201" s="109"/>
      <c r="C201" s="36" t="str">
        <f>IF(ISERROR(VLOOKUP(B201,'START LİSTE'!$B$6:$F$1253,2,0)),"",VLOOKUP(B201,'START LİSTE'!$B$6:$F$1253,2,0))</f>
        <v/>
      </c>
      <c r="D201" s="36" t="str">
        <f>IF(ISERROR(VLOOKUP(B201,'START LİSTE'!$B$6:$F$1253,3,0)),"",VLOOKUP(B201,'START LİSTE'!$B$6:$F$1253,3,0))</f>
        <v/>
      </c>
      <c r="E201" s="37" t="str">
        <f>IF(ISERROR(VLOOKUP(B201,'START LİSTE'!$B$6:$F$1253,4,0)),"",VLOOKUP(B201,'START LİSTE'!$B$6:$F$1253,4,0))</f>
        <v/>
      </c>
      <c r="F201" s="38" t="str">
        <f>IF(ISERROR(VLOOKUP($B201,'START LİSTE'!$B$6:$F$1253,5,0)),"",VLOOKUP($B201,'START LİSTE'!$B$6:$F$1253,5,0))</f>
        <v/>
      </c>
      <c r="G201" s="110"/>
      <c r="H201" s="143" t="str">
        <f t="shared" si="7"/>
        <v/>
      </c>
    </row>
    <row r="202" spans="1:8" ht="17.25" customHeight="1" x14ac:dyDescent="0.2">
      <c r="A202" s="35" t="str">
        <f t="shared" si="6"/>
        <v/>
      </c>
      <c r="B202" s="109"/>
      <c r="C202" s="36" t="str">
        <f>IF(ISERROR(VLOOKUP(B202,'START LİSTE'!$B$6:$F$1253,2,0)),"",VLOOKUP(B202,'START LİSTE'!$B$6:$F$1253,2,0))</f>
        <v/>
      </c>
      <c r="D202" s="36" t="str">
        <f>IF(ISERROR(VLOOKUP(B202,'START LİSTE'!$B$6:$F$1253,3,0)),"",VLOOKUP(B202,'START LİSTE'!$B$6:$F$1253,3,0))</f>
        <v/>
      </c>
      <c r="E202" s="37" t="str">
        <f>IF(ISERROR(VLOOKUP(B202,'START LİSTE'!$B$6:$F$1253,4,0)),"",VLOOKUP(B202,'START LİSTE'!$B$6:$F$1253,4,0))</f>
        <v/>
      </c>
      <c r="F202" s="38" t="str">
        <f>IF(ISERROR(VLOOKUP($B202,'START LİSTE'!$B$6:$F$1253,5,0)),"",VLOOKUP($B202,'START LİSTE'!$B$6:$F$1253,5,0))</f>
        <v/>
      </c>
      <c r="G202" s="110"/>
      <c r="H202" s="143" t="str">
        <f t="shared" si="7"/>
        <v/>
      </c>
    </row>
    <row r="203" spans="1:8" ht="17.25" customHeight="1" x14ac:dyDescent="0.2">
      <c r="A203" s="35" t="str">
        <f t="shared" si="6"/>
        <v/>
      </c>
      <c r="B203" s="109"/>
      <c r="C203" s="36" t="str">
        <f>IF(ISERROR(VLOOKUP(B203,'START LİSTE'!$B$6:$F$1253,2,0)),"",VLOOKUP(B203,'START LİSTE'!$B$6:$F$1253,2,0))</f>
        <v/>
      </c>
      <c r="D203" s="36" t="str">
        <f>IF(ISERROR(VLOOKUP(B203,'START LİSTE'!$B$6:$F$1253,3,0)),"",VLOOKUP(B203,'START LİSTE'!$B$6:$F$1253,3,0))</f>
        <v/>
      </c>
      <c r="E203" s="37" t="str">
        <f>IF(ISERROR(VLOOKUP(B203,'START LİSTE'!$B$6:$F$1253,4,0)),"",VLOOKUP(B203,'START LİSTE'!$B$6:$F$1253,4,0))</f>
        <v/>
      </c>
      <c r="F203" s="38" t="str">
        <f>IF(ISERROR(VLOOKUP($B203,'START LİSTE'!$B$6:$F$1253,5,0)),"",VLOOKUP($B203,'START LİSTE'!$B$6:$F$1253,5,0))</f>
        <v/>
      </c>
      <c r="G203" s="110"/>
      <c r="H203" s="143" t="str">
        <f t="shared" si="7"/>
        <v/>
      </c>
    </row>
    <row r="204" spans="1:8" ht="17.25" customHeight="1" x14ac:dyDescent="0.2">
      <c r="A204" s="35" t="str">
        <f t="shared" si="6"/>
        <v/>
      </c>
      <c r="B204" s="109"/>
      <c r="C204" s="36" t="str">
        <f>IF(ISERROR(VLOOKUP(B204,'START LİSTE'!$B$6:$F$1253,2,0)),"",VLOOKUP(B204,'START LİSTE'!$B$6:$F$1253,2,0))</f>
        <v/>
      </c>
      <c r="D204" s="36" t="str">
        <f>IF(ISERROR(VLOOKUP(B204,'START LİSTE'!$B$6:$F$1253,3,0)),"",VLOOKUP(B204,'START LİSTE'!$B$6:$F$1253,3,0))</f>
        <v/>
      </c>
      <c r="E204" s="37" t="str">
        <f>IF(ISERROR(VLOOKUP(B204,'START LİSTE'!$B$6:$F$1253,4,0)),"",VLOOKUP(B204,'START LİSTE'!$B$6:$F$1253,4,0))</f>
        <v/>
      </c>
      <c r="F204" s="38" t="str">
        <f>IF(ISERROR(VLOOKUP($B204,'START LİSTE'!$B$6:$F$1253,5,0)),"",VLOOKUP($B204,'START LİSTE'!$B$6:$F$1253,5,0))</f>
        <v/>
      </c>
      <c r="G204" s="110"/>
      <c r="H204" s="143" t="str">
        <f t="shared" si="7"/>
        <v/>
      </c>
    </row>
    <row r="205" spans="1:8" ht="17.25" customHeight="1" x14ac:dyDescent="0.2">
      <c r="A205" s="35" t="str">
        <f t="shared" si="6"/>
        <v/>
      </c>
      <c r="B205" s="109"/>
      <c r="C205" s="36" t="str">
        <f>IF(ISERROR(VLOOKUP(B205,'START LİSTE'!$B$6:$F$1253,2,0)),"",VLOOKUP(B205,'START LİSTE'!$B$6:$F$1253,2,0))</f>
        <v/>
      </c>
      <c r="D205" s="36" t="str">
        <f>IF(ISERROR(VLOOKUP(B205,'START LİSTE'!$B$6:$F$1253,3,0)),"",VLOOKUP(B205,'START LİSTE'!$B$6:$F$1253,3,0))</f>
        <v/>
      </c>
      <c r="E205" s="37" t="str">
        <f>IF(ISERROR(VLOOKUP(B205,'START LİSTE'!$B$6:$F$1253,4,0)),"",VLOOKUP(B205,'START LİSTE'!$B$6:$F$1253,4,0))</f>
        <v/>
      </c>
      <c r="F205" s="38" t="str">
        <f>IF(ISERROR(VLOOKUP($B205,'START LİSTE'!$B$6:$F$1253,5,0)),"",VLOOKUP($B205,'START LİSTE'!$B$6:$F$1253,5,0))</f>
        <v/>
      </c>
      <c r="G205" s="110"/>
      <c r="H205" s="143" t="str">
        <f t="shared" si="7"/>
        <v/>
      </c>
    </row>
    <row r="206" spans="1:8" ht="17.25" customHeight="1" x14ac:dyDescent="0.2">
      <c r="A206" s="35" t="str">
        <f t="shared" si="6"/>
        <v/>
      </c>
      <c r="B206" s="109"/>
      <c r="C206" s="36" t="str">
        <f>IF(ISERROR(VLOOKUP(B206,'START LİSTE'!$B$6:$F$1253,2,0)),"",VLOOKUP(B206,'START LİSTE'!$B$6:$F$1253,2,0))</f>
        <v/>
      </c>
      <c r="D206" s="36" t="str">
        <f>IF(ISERROR(VLOOKUP(B206,'START LİSTE'!$B$6:$F$1253,3,0)),"",VLOOKUP(B206,'START LİSTE'!$B$6:$F$1253,3,0))</f>
        <v/>
      </c>
      <c r="E206" s="37" t="str">
        <f>IF(ISERROR(VLOOKUP(B206,'START LİSTE'!$B$6:$F$1253,4,0)),"",VLOOKUP(B206,'START LİSTE'!$B$6:$F$1253,4,0))</f>
        <v/>
      </c>
      <c r="F206" s="38" t="str">
        <f>IF(ISERROR(VLOOKUP($B206,'START LİSTE'!$B$6:$F$1253,5,0)),"",VLOOKUP($B206,'START LİSTE'!$B$6:$F$1253,5,0))</f>
        <v/>
      </c>
      <c r="G206" s="110"/>
      <c r="H206" s="143" t="str">
        <f t="shared" si="7"/>
        <v/>
      </c>
    </row>
    <row r="207" spans="1:8" ht="17.25" customHeight="1" x14ac:dyDescent="0.2">
      <c r="A207" s="35" t="str">
        <f t="shared" si="6"/>
        <v/>
      </c>
      <c r="B207" s="109"/>
      <c r="C207" s="36" t="str">
        <f>IF(ISERROR(VLOOKUP(B207,'START LİSTE'!$B$6:$F$1253,2,0)),"",VLOOKUP(B207,'START LİSTE'!$B$6:$F$1253,2,0))</f>
        <v/>
      </c>
      <c r="D207" s="36" t="str">
        <f>IF(ISERROR(VLOOKUP(B207,'START LİSTE'!$B$6:$F$1253,3,0)),"",VLOOKUP(B207,'START LİSTE'!$B$6:$F$1253,3,0))</f>
        <v/>
      </c>
      <c r="E207" s="37" t="str">
        <f>IF(ISERROR(VLOOKUP(B207,'START LİSTE'!$B$6:$F$1253,4,0)),"",VLOOKUP(B207,'START LİSTE'!$B$6:$F$1253,4,0))</f>
        <v/>
      </c>
      <c r="F207" s="38" t="str">
        <f>IF(ISERROR(VLOOKUP($B207,'START LİSTE'!$B$6:$F$1253,5,0)),"",VLOOKUP($B207,'START LİSTE'!$B$6:$F$1253,5,0))</f>
        <v/>
      </c>
      <c r="G207" s="110"/>
      <c r="H207" s="143" t="str">
        <f t="shared" si="7"/>
        <v/>
      </c>
    </row>
    <row r="208" spans="1:8" ht="17.25" customHeight="1" x14ac:dyDescent="0.2">
      <c r="A208" s="35" t="str">
        <f t="shared" si="6"/>
        <v/>
      </c>
      <c r="B208" s="109"/>
      <c r="C208" s="36" t="str">
        <f>IF(ISERROR(VLOOKUP(B208,'START LİSTE'!$B$6:$F$1253,2,0)),"",VLOOKUP(B208,'START LİSTE'!$B$6:$F$1253,2,0))</f>
        <v/>
      </c>
      <c r="D208" s="36" t="str">
        <f>IF(ISERROR(VLOOKUP(B208,'START LİSTE'!$B$6:$F$1253,3,0)),"",VLOOKUP(B208,'START LİSTE'!$B$6:$F$1253,3,0))</f>
        <v/>
      </c>
      <c r="E208" s="37" t="str">
        <f>IF(ISERROR(VLOOKUP(B208,'START LİSTE'!$B$6:$F$1253,4,0)),"",VLOOKUP(B208,'START LİSTE'!$B$6:$F$1253,4,0))</f>
        <v/>
      </c>
      <c r="F208" s="38" t="str">
        <f>IF(ISERROR(VLOOKUP($B208,'START LİSTE'!$B$6:$F$1253,5,0)),"",VLOOKUP($B208,'START LİSTE'!$B$6:$F$1253,5,0))</f>
        <v/>
      </c>
      <c r="G208" s="110"/>
      <c r="H208" s="143" t="str">
        <f t="shared" si="7"/>
        <v/>
      </c>
    </row>
    <row r="209" spans="1:8" ht="17.25" customHeight="1" x14ac:dyDescent="0.2">
      <c r="A209" s="35" t="str">
        <f t="shared" si="6"/>
        <v/>
      </c>
      <c r="B209" s="109"/>
      <c r="C209" s="36" t="str">
        <f>IF(ISERROR(VLOOKUP(B209,'START LİSTE'!$B$6:$F$1253,2,0)),"",VLOOKUP(B209,'START LİSTE'!$B$6:$F$1253,2,0))</f>
        <v/>
      </c>
      <c r="D209" s="36" t="str">
        <f>IF(ISERROR(VLOOKUP(B209,'START LİSTE'!$B$6:$F$1253,3,0)),"",VLOOKUP(B209,'START LİSTE'!$B$6:$F$1253,3,0))</f>
        <v/>
      </c>
      <c r="E209" s="37" t="str">
        <f>IF(ISERROR(VLOOKUP(B209,'START LİSTE'!$B$6:$F$1253,4,0)),"",VLOOKUP(B209,'START LİSTE'!$B$6:$F$1253,4,0))</f>
        <v/>
      </c>
      <c r="F209" s="38" t="str">
        <f>IF(ISERROR(VLOOKUP($B209,'START LİSTE'!$B$6:$F$1253,5,0)),"",VLOOKUP($B209,'START LİSTE'!$B$6:$F$1253,5,0))</f>
        <v/>
      </c>
      <c r="G209" s="110"/>
      <c r="H209" s="143" t="str">
        <f t="shared" si="7"/>
        <v/>
      </c>
    </row>
    <row r="210" spans="1:8" ht="17.25" customHeight="1" x14ac:dyDescent="0.2">
      <c r="A210" s="35" t="str">
        <f t="shared" si="6"/>
        <v/>
      </c>
      <c r="B210" s="109"/>
      <c r="C210" s="36" t="str">
        <f>IF(ISERROR(VLOOKUP(B210,'START LİSTE'!$B$6:$F$1253,2,0)),"",VLOOKUP(B210,'START LİSTE'!$B$6:$F$1253,2,0))</f>
        <v/>
      </c>
      <c r="D210" s="36" t="str">
        <f>IF(ISERROR(VLOOKUP(B210,'START LİSTE'!$B$6:$F$1253,3,0)),"",VLOOKUP(B210,'START LİSTE'!$B$6:$F$1253,3,0))</f>
        <v/>
      </c>
      <c r="E210" s="37" t="str">
        <f>IF(ISERROR(VLOOKUP(B210,'START LİSTE'!$B$6:$F$1253,4,0)),"",VLOOKUP(B210,'START LİSTE'!$B$6:$F$1253,4,0))</f>
        <v/>
      </c>
      <c r="F210" s="38" t="str">
        <f>IF(ISERROR(VLOOKUP($B210,'START LİSTE'!$B$6:$F$1253,5,0)),"",VLOOKUP($B210,'START LİSTE'!$B$6:$F$1253,5,0))</f>
        <v/>
      </c>
      <c r="G210" s="110"/>
      <c r="H210" s="143" t="str">
        <f t="shared" si="7"/>
        <v/>
      </c>
    </row>
    <row r="211" spans="1:8" ht="17.25" customHeight="1" x14ac:dyDescent="0.2">
      <c r="A211" s="35" t="str">
        <f t="shared" si="6"/>
        <v/>
      </c>
      <c r="B211" s="109"/>
      <c r="C211" s="36" t="str">
        <f>IF(ISERROR(VLOOKUP(B211,'START LİSTE'!$B$6:$F$1253,2,0)),"",VLOOKUP(B211,'START LİSTE'!$B$6:$F$1253,2,0))</f>
        <v/>
      </c>
      <c r="D211" s="36" t="str">
        <f>IF(ISERROR(VLOOKUP(B211,'START LİSTE'!$B$6:$F$1253,3,0)),"",VLOOKUP(B211,'START LİSTE'!$B$6:$F$1253,3,0))</f>
        <v/>
      </c>
      <c r="E211" s="37" t="str">
        <f>IF(ISERROR(VLOOKUP(B211,'START LİSTE'!$B$6:$F$1253,4,0)),"",VLOOKUP(B211,'START LİSTE'!$B$6:$F$1253,4,0))</f>
        <v/>
      </c>
      <c r="F211" s="38" t="str">
        <f>IF(ISERROR(VLOOKUP($B211,'START LİSTE'!$B$6:$F$1253,5,0)),"",VLOOKUP($B211,'START LİSTE'!$B$6:$F$1253,5,0))</f>
        <v/>
      </c>
      <c r="G211" s="110"/>
      <c r="H211" s="143" t="str">
        <f t="shared" si="7"/>
        <v/>
      </c>
    </row>
    <row r="212" spans="1:8" ht="17.25" customHeight="1" x14ac:dyDescent="0.2">
      <c r="A212" s="35" t="str">
        <f t="shared" si="6"/>
        <v/>
      </c>
      <c r="B212" s="109"/>
      <c r="C212" s="36" t="str">
        <f>IF(ISERROR(VLOOKUP(B212,'START LİSTE'!$B$6:$F$1253,2,0)),"",VLOOKUP(B212,'START LİSTE'!$B$6:$F$1253,2,0))</f>
        <v/>
      </c>
      <c r="D212" s="36" t="str">
        <f>IF(ISERROR(VLOOKUP(B212,'START LİSTE'!$B$6:$F$1253,3,0)),"",VLOOKUP(B212,'START LİSTE'!$B$6:$F$1253,3,0))</f>
        <v/>
      </c>
      <c r="E212" s="37" t="str">
        <f>IF(ISERROR(VLOOKUP(B212,'START LİSTE'!$B$6:$F$1253,4,0)),"",VLOOKUP(B212,'START LİSTE'!$B$6:$F$1253,4,0))</f>
        <v/>
      </c>
      <c r="F212" s="38" t="str">
        <f>IF(ISERROR(VLOOKUP($B212,'START LİSTE'!$B$6:$F$1253,5,0)),"",VLOOKUP($B212,'START LİSTE'!$B$6:$F$1253,5,0))</f>
        <v/>
      </c>
      <c r="G212" s="110"/>
      <c r="H212" s="143" t="str">
        <f t="shared" si="7"/>
        <v/>
      </c>
    </row>
    <row r="213" spans="1:8" ht="17.25" customHeight="1" x14ac:dyDescent="0.2">
      <c r="A213" s="35" t="str">
        <f t="shared" si="6"/>
        <v/>
      </c>
      <c r="B213" s="109"/>
      <c r="C213" s="36" t="str">
        <f>IF(ISERROR(VLOOKUP(B213,'START LİSTE'!$B$6:$F$1253,2,0)),"",VLOOKUP(B213,'START LİSTE'!$B$6:$F$1253,2,0))</f>
        <v/>
      </c>
      <c r="D213" s="36" t="str">
        <f>IF(ISERROR(VLOOKUP(B213,'START LİSTE'!$B$6:$F$1253,3,0)),"",VLOOKUP(B213,'START LİSTE'!$B$6:$F$1253,3,0))</f>
        <v/>
      </c>
      <c r="E213" s="37" t="str">
        <f>IF(ISERROR(VLOOKUP(B213,'START LİSTE'!$B$6:$F$1253,4,0)),"",VLOOKUP(B213,'START LİSTE'!$B$6:$F$1253,4,0))</f>
        <v/>
      </c>
      <c r="F213" s="38" t="str">
        <f>IF(ISERROR(VLOOKUP($B213,'START LİSTE'!$B$6:$F$1253,5,0)),"",VLOOKUP($B213,'START LİSTE'!$B$6:$F$1253,5,0))</f>
        <v/>
      </c>
      <c r="G213" s="110"/>
      <c r="H213" s="143" t="str">
        <f t="shared" si="7"/>
        <v/>
      </c>
    </row>
    <row r="214" spans="1:8" ht="17.25" customHeight="1" x14ac:dyDescent="0.2">
      <c r="A214" s="35" t="str">
        <f t="shared" si="6"/>
        <v/>
      </c>
      <c r="B214" s="109"/>
      <c r="C214" s="36" t="str">
        <f>IF(ISERROR(VLOOKUP(B214,'START LİSTE'!$B$6:$F$1253,2,0)),"",VLOOKUP(B214,'START LİSTE'!$B$6:$F$1253,2,0))</f>
        <v/>
      </c>
      <c r="D214" s="36" t="str">
        <f>IF(ISERROR(VLOOKUP(B214,'START LİSTE'!$B$6:$F$1253,3,0)),"",VLOOKUP(B214,'START LİSTE'!$B$6:$F$1253,3,0))</f>
        <v/>
      </c>
      <c r="E214" s="37" t="str">
        <f>IF(ISERROR(VLOOKUP(B214,'START LİSTE'!$B$6:$F$1253,4,0)),"",VLOOKUP(B214,'START LİSTE'!$B$6:$F$1253,4,0))</f>
        <v/>
      </c>
      <c r="F214" s="38" t="str">
        <f>IF(ISERROR(VLOOKUP($B214,'START LİSTE'!$B$6:$F$1253,5,0)),"",VLOOKUP($B214,'START LİSTE'!$B$6:$F$1253,5,0))</f>
        <v/>
      </c>
      <c r="G214" s="110"/>
      <c r="H214" s="143" t="str">
        <f t="shared" si="7"/>
        <v/>
      </c>
    </row>
    <row r="215" spans="1:8" ht="17.25" customHeight="1" x14ac:dyDescent="0.2">
      <c r="A215" s="35" t="str">
        <f t="shared" si="6"/>
        <v/>
      </c>
      <c r="B215" s="109"/>
      <c r="C215" s="36" t="str">
        <f>IF(ISERROR(VLOOKUP(B215,'START LİSTE'!$B$6:$F$1253,2,0)),"",VLOOKUP(B215,'START LİSTE'!$B$6:$F$1253,2,0))</f>
        <v/>
      </c>
      <c r="D215" s="36" t="str">
        <f>IF(ISERROR(VLOOKUP(B215,'START LİSTE'!$B$6:$F$1253,3,0)),"",VLOOKUP(B215,'START LİSTE'!$B$6:$F$1253,3,0))</f>
        <v/>
      </c>
      <c r="E215" s="37" t="str">
        <f>IF(ISERROR(VLOOKUP(B215,'START LİSTE'!$B$6:$F$1253,4,0)),"",VLOOKUP(B215,'START LİSTE'!$B$6:$F$1253,4,0))</f>
        <v/>
      </c>
      <c r="F215" s="38" t="str">
        <f>IF(ISERROR(VLOOKUP($B215,'START LİSTE'!$B$6:$F$1253,5,0)),"",VLOOKUP($B215,'START LİSTE'!$B$6:$F$1253,5,0))</f>
        <v/>
      </c>
      <c r="G215" s="110"/>
      <c r="H215" s="143" t="str">
        <f t="shared" si="7"/>
        <v/>
      </c>
    </row>
    <row r="216" spans="1:8" ht="17.25" customHeight="1" x14ac:dyDescent="0.2">
      <c r="A216" s="35" t="str">
        <f t="shared" si="6"/>
        <v/>
      </c>
      <c r="B216" s="109"/>
      <c r="C216" s="36" t="str">
        <f>IF(ISERROR(VLOOKUP(B216,'START LİSTE'!$B$6:$F$1253,2,0)),"",VLOOKUP(B216,'START LİSTE'!$B$6:$F$1253,2,0))</f>
        <v/>
      </c>
      <c r="D216" s="36" t="str">
        <f>IF(ISERROR(VLOOKUP(B216,'START LİSTE'!$B$6:$F$1253,3,0)),"",VLOOKUP(B216,'START LİSTE'!$B$6:$F$1253,3,0))</f>
        <v/>
      </c>
      <c r="E216" s="37" t="str">
        <f>IF(ISERROR(VLOOKUP(B216,'START LİSTE'!$B$6:$F$1253,4,0)),"",VLOOKUP(B216,'START LİSTE'!$B$6:$F$1253,4,0))</f>
        <v/>
      </c>
      <c r="F216" s="38" t="str">
        <f>IF(ISERROR(VLOOKUP($B216,'START LİSTE'!$B$6:$F$1253,5,0)),"",VLOOKUP($B216,'START LİSTE'!$B$6:$F$1253,5,0))</f>
        <v/>
      </c>
      <c r="G216" s="110"/>
      <c r="H216" s="143" t="str">
        <f t="shared" si="7"/>
        <v/>
      </c>
    </row>
    <row r="217" spans="1:8" ht="17.25" customHeight="1" x14ac:dyDescent="0.2">
      <c r="A217" s="35" t="str">
        <f t="shared" si="6"/>
        <v/>
      </c>
      <c r="B217" s="109"/>
      <c r="C217" s="36" t="str">
        <f>IF(ISERROR(VLOOKUP(B217,'START LİSTE'!$B$6:$F$1253,2,0)),"",VLOOKUP(B217,'START LİSTE'!$B$6:$F$1253,2,0))</f>
        <v/>
      </c>
      <c r="D217" s="36" t="str">
        <f>IF(ISERROR(VLOOKUP(B217,'START LİSTE'!$B$6:$F$1253,3,0)),"",VLOOKUP(B217,'START LİSTE'!$B$6:$F$1253,3,0))</f>
        <v/>
      </c>
      <c r="E217" s="37" t="str">
        <f>IF(ISERROR(VLOOKUP(B217,'START LİSTE'!$B$6:$F$1253,4,0)),"",VLOOKUP(B217,'START LİSTE'!$B$6:$F$1253,4,0))</f>
        <v/>
      </c>
      <c r="F217" s="38" t="str">
        <f>IF(ISERROR(VLOOKUP($B217,'START LİSTE'!$B$6:$F$1253,5,0)),"",VLOOKUP($B217,'START LİSTE'!$B$6:$F$1253,5,0))</f>
        <v/>
      </c>
      <c r="G217" s="110"/>
      <c r="H217" s="143" t="str">
        <f t="shared" si="7"/>
        <v/>
      </c>
    </row>
    <row r="218" spans="1:8" ht="17.25" customHeight="1" x14ac:dyDescent="0.2">
      <c r="A218" s="35" t="str">
        <f t="shared" si="6"/>
        <v/>
      </c>
      <c r="B218" s="109"/>
      <c r="C218" s="36" t="str">
        <f>IF(ISERROR(VLOOKUP(B218,'START LİSTE'!$B$6:$F$1253,2,0)),"",VLOOKUP(B218,'START LİSTE'!$B$6:$F$1253,2,0))</f>
        <v/>
      </c>
      <c r="D218" s="36" t="str">
        <f>IF(ISERROR(VLOOKUP(B218,'START LİSTE'!$B$6:$F$1253,3,0)),"",VLOOKUP(B218,'START LİSTE'!$B$6:$F$1253,3,0))</f>
        <v/>
      </c>
      <c r="E218" s="37" t="str">
        <f>IF(ISERROR(VLOOKUP(B218,'START LİSTE'!$B$6:$F$1253,4,0)),"",VLOOKUP(B218,'START LİSTE'!$B$6:$F$1253,4,0))</f>
        <v/>
      </c>
      <c r="F218" s="38" t="str">
        <f>IF(ISERROR(VLOOKUP($B218,'START LİSTE'!$B$6:$F$1253,5,0)),"",VLOOKUP($B218,'START LİSTE'!$B$6:$F$1253,5,0))</f>
        <v/>
      </c>
      <c r="G218" s="110"/>
      <c r="H218" s="143" t="str">
        <f t="shared" si="7"/>
        <v/>
      </c>
    </row>
    <row r="219" spans="1:8" ht="17.25" customHeight="1" x14ac:dyDescent="0.2">
      <c r="A219" s="35" t="str">
        <f t="shared" si="6"/>
        <v/>
      </c>
      <c r="B219" s="109"/>
      <c r="C219" s="36" t="str">
        <f>IF(ISERROR(VLOOKUP(B219,'START LİSTE'!$B$6:$F$1253,2,0)),"",VLOOKUP(B219,'START LİSTE'!$B$6:$F$1253,2,0))</f>
        <v/>
      </c>
      <c r="D219" s="36" t="str">
        <f>IF(ISERROR(VLOOKUP(B219,'START LİSTE'!$B$6:$F$1253,3,0)),"",VLOOKUP(B219,'START LİSTE'!$B$6:$F$1253,3,0))</f>
        <v/>
      </c>
      <c r="E219" s="37" t="str">
        <f>IF(ISERROR(VLOOKUP(B219,'START LİSTE'!$B$6:$F$1253,4,0)),"",VLOOKUP(B219,'START LİSTE'!$B$6:$F$1253,4,0))</f>
        <v/>
      </c>
      <c r="F219" s="38" t="str">
        <f>IF(ISERROR(VLOOKUP($B219,'START LİSTE'!$B$6:$F$1253,5,0)),"",VLOOKUP($B219,'START LİSTE'!$B$6:$F$1253,5,0))</f>
        <v/>
      </c>
      <c r="G219" s="110"/>
      <c r="H219" s="143" t="str">
        <f t="shared" si="7"/>
        <v/>
      </c>
    </row>
    <row r="220" spans="1:8" ht="17.25" customHeight="1" x14ac:dyDescent="0.2">
      <c r="A220" s="35" t="str">
        <f t="shared" si="6"/>
        <v/>
      </c>
      <c r="B220" s="109"/>
      <c r="C220" s="36" t="str">
        <f>IF(ISERROR(VLOOKUP(B220,'START LİSTE'!$B$6:$F$1253,2,0)),"",VLOOKUP(B220,'START LİSTE'!$B$6:$F$1253,2,0))</f>
        <v/>
      </c>
      <c r="D220" s="36" t="str">
        <f>IF(ISERROR(VLOOKUP(B220,'START LİSTE'!$B$6:$F$1253,3,0)),"",VLOOKUP(B220,'START LİSTE'!$B$6:$F$1253,3,0))</f>
        <v/>
      </c>
      <c r="E220" s="37" t="str">
        <f>IF(ISERROR(VLOOKUP(B220,'START LİSTE'!$B$6:$F$1253,4,0)),"",VLOOKUP(B220,'START LİSTE'!$B$6:$F$1253,4,0))</f>
        <v/>
      </c>
      <c r="F220" s="38" t="str">
        <f>IF(ISERROR(VLOOKUP($B220,'START LİSTE'!$B$6:$F$1253,5,0)),"",VLOOKUP($B220,'START LİSTE'!$B$6:$F$1253,5,0))</f>
        <v/>
      </c>
      <c r="G220" s="110"/>
      <c r="H220" s="143" t="str">
        <f t="shared" si="7"/>
        <v/>
      </c>
    </row>
    <row r="221" spans="1:8" ht="17.25" customHeight="1" x14ac:dyDescent="0.2">
      <c r="A221" s="35" t="str">
        <f t="shared" si="6"/>
        <v/>
      </c>
      <c r="B221" s="109"/>
      <c r="C221" s="36" t="str">
        <f>IF(ISERROR(VLOOKUP(B221,'START LİSTE'!$B$6:$F$1253,2,0)),"",VLOOKUP(B221,'START LİSTE'!$B$6:$F$1253,2,0))</f>
        <v/>
      </c>
      <c r="D221" s="36" t="str">
        <f>IF(ISERROR(VLOOKUP(B221,'START LİSTE'!$B$6:$F$1253,3,0)),"",VLOOKUP(B221,'START LİSTE'!$B$6:$F$1253,3,0))</f>
        <v/>
      </c>
      <c r="E221" s="37" t="str">
        <f>IF(ISERROR(VLOOKUP(B221,'START LİSTE'!$B$6:$F$1253,4,0)),"",VLOOKUP(B221,'START LİSTE'!$B$6:$F$1253,4,0))</f>
        <v/>
      </c>
      <c r="F221" s="38" t="str">
        <f>IF(ISERROR(VLOOKUP($B221,'START LİSTE'!$B$6:$F$1253,5,0)),"",VLOOKUP($B221,'START LİSTE'!$B$6:$F$1253,5,0))</f>
        <v/>
      </c>
      <c r="G221" s="110"/>
      <c r="H221" s="143" t="str">
        <f t="shared" si="7"/>
        <v/>
      </c>
    </row>
    <row r="222" spans="1:8" ht="17.25" customHeight="1" x14ac:dyDescent="0.2">
      <c r="A222" s="35" t="str">
        <f t="shared" si="6"/>
        <v/>
      </c>
      <c r="B222" s="109"/>
      <c r="C222" s="36" t="str">
        <f>IF(ISERROR(VLOOKUP(B222,'START LİSTE'!$B$6:$F$1253,2,0)),"",VLOOKUP(B222,'START LİSTE'!$B$6:$F$1253,2,0))</f>
        <v/>
      </c>
      <c r="D222" s="36" t="str">
        <f>IF(ISERROR(VLOOKUP(B222,'START LİSTE'!$B$6:$F$1253,3,0)),"",VLOOKUP(B222,'START LİSTE'!$B$6:$F$1253,3,0))</f>
        <v/>
      </c>
      <c r="E222" s="37" t="str">
        <f>IF(ISERROR(VLOOKUP(B222,'START LİSTE'!$B$6:$F$1253,4,0)),"",VLOOKUP(B222,'START LİSTE'!$B$6:$F$1253,4,0))</f>
        <v/>
      </c>
      <c r="F222" s="38" t="str">
        <f>IF(ISERROR(VLOOKUP($B222,'START LİSTE'!$B$6:$F$1253,5,0)),"",VLOOKUP($B222,'START LİSTE'!$B$6:$F$1253,5,0))</f>
        <v/>
      </c>
      <c r="G222" s="110"/>
      <c r="H222" s="143" t="str">
        <f t="shared" si="7"/>
        <v/>
      </c>
    </row>
    <row r="223" spans="1:8" ht="17.25" customHeight="1" x14ac:dyDescent="0.2">
      <c r="A223" s="35" t="str">
        <f t="shared" si="6"/>
        <v/>
      </c>
      <c r="B223" s="109"/>
      <c r="C223" s="36" t="str">
        <f>IF(ISERROR(VLOOKUP(B223,'START LİSTE'!$B$6:$F$1253,2,0)),"",VLOOKUP(B223,'START LİSTE'!$B$6:$F$1253,2,0))</f>
        <v/>
      </c>
      <c r="D223" s="36" t="str">
        <f>IF(ISERROR(VLOOKUP(B223,'START LİSTE'!$B$6:$F$1253,3,0)),"",VLOOKUP(B223,'START LİSTE'!$B$6:$F$1253,3,0))</f>
        <v/>
      </c>
      <c r="E223" s="37" t="str">
        <f>IF(ISERROR(VLOOKUP(B223,'START LİSTE'!$B$6:$F$1253,4,0)),"",VLOOKUP(B223,'START LİSTE'!$B$6:$F$1253,4,0))</f>
        <v/>
      </c>
      <c r="F223" s="38" t="str">
        <f>IF(ISERROR(VLOOKUP($B223,'START LİSTE'!$B$6:$F$1253,5,0)),"",VLOOKUP($B223,'START LİSTE'!$B$6:$F$1253,5,0))</f>
        <v/>
      </c>
      <c r="G223" s="110"/>
      <c r="H223" s="143" t="str">
        <f t="shared" si="7"/>
        <v/>
      </c>
    </row>
    <row r="224" spans="1:8" ht="17.25" customHeight="1" x14ac:dyDescent="0.2">
      <c r="A224" s="35" t="str">
        <f t="shared" si="6"/>
        <v/>
      </c>
      <c r="B224" s="109"/>
      <c r="C224" s="36" t="str">
        <f>IF(ISERROR(VLOOKUP(B224,'START LİSTE'!$B$6:$F$1253,2,0)),"",VLOOKUP(B224,'START LİSTE'!$B$6:$F$1253,2,0))</f>
        <v/>
      </c>
      <c r="D224" s="36" t="str">
        <f>IF(ISERROR(VLOOKUP(B224,'START LİSTE'!$B$6:$F$1253,3,0)),"",VLOOKUP(B224,'START LİSTE'!$B$6:$F$1253,3,0))</f>
        <v/>
      </c>
      <c r="E224" s="37" t="str">
        <f>IF(ISERROR(VLOOKUP(B224,'START LİSTE'!$B$6:$F$1253,4,0)),"",VLOOKUP(B224,'START LİSTE'!$B$6:$F$1253,4,0))</f>
        <v/>
      </c>
      <c r="F224" s="38" t="str">
        <f>IF(ISERROR(VLOOKUP($B224,'START LİSTE'!$B$6:$F$1253,5,0)),"",VLOOKUP($B224,'START LİSTE'!$B$6:$F$1253,5,0))</f>
        <v/>
      </c>
      <c r="G224" s="110"/>
      <c r="H224" s="143" t="str">
        <f t="shared" si="7"/>
        <v/>
      </c>
    </row>
    <row r="225" spans="1:8" ht="17.25" customHeight="1" x14ac:dyDescent="0.2">
      <c r="A225" s="35" t="str">
        <f t="shared" si="6"/>
        <v/>
      </c>
      <c r="B225" s="109"/>
      <c r="C225" s="36" t="str">
        <f>IF(ISERROR(VLOOKUP(B225,'START LİSTE'!$B$6:$F$1253,2,0)),"",VLOOKUP(B225,'START LİSTE'!$B$6:$F$1253,2,0))</f>
        <v/>
      </c>
      <c r="D225" s="36" t="str">
        <f>IF(ISERROR(VLOOKUP(B225,'START LİSTE'!$B$6:$F$1253,3,0)),"",VLOOKUP(B225,'START LİSTE'!$B$6:$F$1253,3,0))</f>
        <v/>
      </c>
      <c r="E225" s="37" t="str">
        <f>IF(ISERROR(VLOOKUP(B225,'START LİSTE'!$B$6:$F$1253,4,0)),"",VLOOKUP(B225,'START LİSTE'!$B$6:$F$1253,4,0))</f>
        <v/>
      </c>
      <c r="F225" s="38" t="str">
        <f>IF(ISERROR(VLOOKUP($B225,'START LİSTE'!$B$6:$F$1253,5,0)),"",VLOOKUP($B225,'START LİSTE'!$B$6:$F$1253,5,0))</f>
        <v/>
      </c>
      <c r="G225" s="110"/>
      <c r="H225" s="143" t="str">
        <f t="shared" si="7"/>
        <v/>
      </c>
    </row>
    <row r="226" spans="1:8" ht="17.25" customHeight="1" x14ac:dyDescent="0.2">
      <c r="A226" s="35" t="str">
        <f t="shared" si="6"/>
        <v/>
      </c>
      <c r="B226" s="109"/>
      <c r="C226" s="36" t="str">
        <f>IF(ISERROR(VLOOKUP(B226,'START LİSTE'!$B$6:$F$1253,2,0)),"",VLOOKUP(B226,'START LİSTE'!$B$6:$F$1253,2,0))</f>
        <v/>
      </c>
      <c r="D226" s="36" t="str">
        <f>IF(ISERROR(VLOOKUP(B226,'START LİSTE'!$B$6:$F$1253,3,0)),"",VLOOKUP(B226,'START LİSTE'!$B$6:$F$1253,3,0))</f>
        <v/>
      </c>
      <c r="E226" s="37" t="str">
        <f>IF(ISERROR(VLOOKUP(B226,'START LİSTE'!$B$6:$F$1253,4,0)),"",VLOOKUP(B226,'START LİSTE'!$B$6:$F$1253,4,0))</f>
        <v/>
      </c>
      <c r="F226" s="38" t="str">
        <f>IF(ISERROR(VLOOKUP($B226,'START LİSTE'!$B$6:$F$1253,5,0)),"",VLOOKUP($B226,'START LİSTE'!$B$6:$F$1253,5,0))</f>
        <v/>
      </c>
      <c r="G226" s="110"/>
      <c r="H226" s="143" t="str">
        <f t="shared" si="7"/>
        <v/>
      </c>
    </row>
    <row r="227" spans="1:8" ht="17.25" customHeight="1" x14ac:dyDescent="0.2">
      <c r="A227" s="35" t="str">
        <f t="shared" si="6"/>
        <v/>
      </c>
      <c r="B227" s="109"/>
      <c r="C227" s="36" t="str">
        <f>IF(ISERROR(VLOOKUP(B227,'START LİSTE'!$B$6:$F$1253,2,0)),"",VLOOKUP(B227,'START LİSTE'!$B$6:$F$1253,2,0))</f>
        <v/>
      </c>
      <c r="D227" s="36" t="str">
        <f>IF(ISERROR(VLOOKUP(B227,'START LİSTE'!$B$6:$F$1253,3,0)),"",VLOOKUP(B227,'START LİSTE'!$B$6:$F$1253,3,0))</f>
        <v/>
      </c>
      <c r="E227" s="37" t="str">
        <f>IF(ISERROR(VLOOKUP(B227,'START LİSTE'!$B$6:$F$1253,4,0)),"",VLOOKUP(B227,'START LİSTE'!$B$6:$F$1253,4,0))</f>
        <v/>
      </c>
      <c r="F227" s="38" t="str">
        <f>IF(ISERROR(VLOOKUP($B227,'START LİSTE'!$B$6:$F$1253,5,0)),"",VLOOKUP($B227,'START LİSTE'!$B$6:$F$1253,5,0))</f>
        <v/>
      </c>
      <c r="G227" s="110"/>
      <c r="H227" s="143" t="str">
        <f t="shared" si="7"/>
        <v/>
      </c>
    </row>
    <row r="228" spans="1:8" ht="17.25" customHeight="1" x14ac:dyDescent="0.2">
      <c r="A228" s="35" t="str">
        <f t="shared" si="6"/>
        <v/>
      </c>
      <c r="B228" s="109"/>
      <c r="C228" s="36" t="str">
        <f>IF(ISERROR(VLOOKUP(B228,'START LİSTE'!$B$6:$F$1253,2,0)),"",VLOOKUP(B228,'START LİSTE'!$B$6:$F$1253,2,0))</f>
        <v/>
      </c>
      <c r="D228" s="36" t="str">
        <f>IF(ISERROR(VLOOKUP(B228,'START LİSTE'!$B$6:$F$1253,3,0)),"",VLOOKUP(B228,'START LİSTE'!$B$6:$F$1253,3,0))</f>
        <v/>
      </c>
      <c r="E228" s="37" t="str">
        <f>IF(ISERROR(VLOOKUP(B228,'START LİSTE'!$B$6:$F$1253,4,0)),"",VLOOKUP(B228,'START LİSTE'!$B$6:$F$1253,4,0))</f>
        <v/>
      </c>
      <c r="F228" s="38" t="str">
        <f>IF(ISERROR(VLOOKUP($B228,'START LİSTE'!$B$6:$F$1253,5,0)),"",VLOOKUP($B228,'START LİSTE'!$B$6:$F$1253,5,0))</f>
        <v/>
      </c>
      <c r="G228" s="110"/>
      <c r="H228" s="143" t="str">
        <f t="shared" si="7"/>
        <v/>
      </c>
    </row>
    <row r="229" spans="1:8" ht="17.25" customHeight="1" x14ac:dyDescent="0.2">
      <c r="A229" s="35" t="str">
        <f t="shared" si="6"/>
        <v/>
      </c>
      <c r="B229" s="109"/>
      <c r="C229" s="36" t="str">
        <f>IF(ISERROR(VLOOKUP(B229,'START LİSTE'!$B$6:$F$1253,2,0)),"",VLOOKUP(B229,'START LİSTE'!$B$6:$F$1253,2,0))</f>
        <v/>
      </c>
      <c r="D229" s="36" t="str">
        <f>IF(ISERROR(VLOOKUP(B229,'START LİSTE'!$B$6:$F$1253,3,0)),"",VLOOKUP(B229,'START LİSTE'!$B$6:$F$1253,3,0))</f>
        <v/>
      </c>
      <c r="E229" s="37" t="str">
        <f>IF(ISERROR(VLOOKUP(B229,'START LİSTE'!$B$6:$F$1253,4,0)),"",VLOOKUP(B229,'START LİSTE'!$B$6:$F$1253,4,0))</f>
        <v/>
      </c>
      <c r="F229" s="38" t="str">
        <f>IF(ISERROR(VLOOKUP($B229,'START LİSTE'!$B$6:$F$1253,5,0)),"",VLOOKUP($B229,'START LİSTE'!$B$6:$F$1253,5,0))</f>
        <v/>
      </c>
      <c r="G229" s="110"/>
      <c r="H229" s="143" t="str">
        <f t="shared" si="7"/>
        <v/>
      </c>
    </row>
    <row r="230" spans="1:8" ht="17.25" customHeight="1" x14ac:dyDescent="0.2">
      <c r="A230" s="35" t="str">
        <f t="shared" si="6"/>
        <v/>
      </c>
      <c r="B230" s="109"/>
      <c r="C230" s="36" t="str">
        <f>IF(ISERROR(VLOOKUP(B230,'START LİSTE'!$B$6:$F$1253,2,0)),"",VLOOKUP(B230,'START LİSTE'!$B$6:$F$1253,2,0))</f>
        <v/>
      </c>
      <c r="D230" s="36" t="str">
        <f>IF(ISERROR(VLOOKUP(B230,'START LİSTE'!$B$6:$F$1253,3,0)),"",VLOOKUP(B230,'START LİSTE'!$B$6:$F$1253,3,0))</f>
        <v/>
      </c>
      <c r="E230" s="37" t="str">
        <f>IF(ISERROR(VLOOKUP(B230,'START LİSTE'!$B$6:$F$1253,4,0)),"",VLOOKUP(B230,'START LİSTE'!$B$6:$F$1253,4,0))</f>
        <v/>
      </c>
      <c r="F230" s="38" t="str">
        <f>IF(ISERROR(VLOOKUP($B230,'START LİSTE'!$B$6:$F$1253,5,0)),"",VLOOKUP($B230,'START LİSTE'!$B$6:$F$1253,5,0))</f>
        <v/>
      </c>
      <c r="G230" s="110"/>
      <c r="H230" s="143" t="str">
        <f t="shared" si="7"/>
        <v/>
      </c>
    </row>
    <row r="231" spans="1:8" ht="17.25" customHeight="1" x14ac:dyDescent="0.2">
      <c r="A231" s="35" t="str">
        <f t="shared" si="6"/>
        <v/>
      </c>
      <c r="B231" s="109"/>
      <c r="C231" s="36" t="str">
        <f>IF(ISERROR(VLOOKUP(B231,'START LİSTE'!$B$6:$F$1253,2,0)),"",VLOOKUP(B231,'START LİSTE'!$B$6:$F$1253,2,0))</f>
        <v/>
      </c>
      <c r="D231" s="36" t="str">
        <f>IF(ISERROR(VLOOKUP(B231,'START LİSTE'!$B$6:$F$1253,3,0)),"",VLOOKUP(B231,'START LİSTE'!$B$6:$F$1253,3,0))</f>
        <v/>
      </c>
      <c r="E231" s="37" t="str">
        <f>IF(ISERROR(VLOOKUP(B231,'START LİSTE'!$B$6:$F$1253,4,0)),"",VLOOKUP(B231,'START LİSTE'!$B$6:$F$1253,4,0))</f>
        <v/>
      </c>
      <c r="F231" s="38" t="str">
        <f>IF(ISERROR(VLOOKUP($B231,'START LİSTE'!$B$6:$F$1253,5,0)),"",VLOOKUP($B231,'START LİSTE'!$B$6:$F$1253,5,0))</f>
        <v/>
      </c>
      <c r="G231" s="110"/>
      <c r="H231" s="143" t="str">
        <f t="shared" si="7"/>
        <v/>
      </c>
    </row>
    <row r="232" spans="1:8" ht="17.25" customHeight="1" x14ac:dyDescent="0.2">
      <c r="A232" s="35" t="str">
        <f t="shared" si="6"/>
        <v/>
      </c>
      <c r="B232" s="109"/>
      <c r="C232" s="36" t="str">
        <f>IF(ISERROR(VLOOKUP(B232,'START LİSTE'!$B$6:$F$1253,2,0)),"",VLOOKUP(B232,'START LİSTE'!$B$6:$F$1253,2,0))</f>
        <v/>
      </c>
      <c r="D232" s="36" t="str">
        <f>IF(ISERROR(VLOOKUP(B232,'START LİSTE'!$B$6:$F$1253,3,0)),"",VLOOKUP(B232,'START LİSTE'!$B$6:$F$1253,3,0))</f>
        <v/>
      </c>
      <c r="E232" s="37" t="str">
        <f>IF(ISERROR(VLOOKUP(B232,'START LİSTE'!$B$6:$F$1253,4,0)),"",VLOOKUP(B232,'START LİSTE'!$B$6:$F$1253,4,0))</f>
        <v/>
      </c>
      <c r="F232" s="38" t="str">
        <f>IF(ISERROR(VLOOKUP($B232,'START LİSTE'!$B$6:$F$1253,5,0)),"",VLOOKUP($B232,'START LİSTE'!$B$6:$F$1253,5,0))</f>
        <v/>
      </c>
      <c r="G232" s="110"/>
      <c r="H232" s="143" t="str">
        <f t="shared" si="7"/>
        <v/>
      </c>
    </row>
    <row r="233" spans="1:8" ht="17.25" customHeight="1" x14ac:dyDescent="0.2">
      <c r="A233" s="35" t="str">
        <f t="shared" si="6"/>
        <v/>
      </c>
      <c r="B233" s="109"/>
      <c r="C233" s="36" t="str">
        <f>IF(ISERROR(VLOOKUP(B233,'START LİSTE'!$B$6:$F$1253,2,0)),"",VLOOKUP(B233,'START LİSTE'!$B$6:$F$1253,2,0))</f>
        <v/>
      </c>
      <c r="D233" s="36" t="str">
        <f>IF(ISERROR(VLOOKUP(B233,'START LİSTE'!$B$6:$F$1253,3,0)),"",VLOOKUP(B233,'START LİSTE'!$B$6:$F$1253,3,0))</f>
        <v/>
      </c>
      <c r="E233" s="37" t="str">
        <f>IF(ISERROR(VLOOKUP(B233,'START LİSTE'!$B$6:$F$1253,4,0)),"",VLOOKUP(B233,'START LİSTE'!$B$6:$F$1253,4,0))</f>
        <v/>
      </c>
      <c r="F233" s="38" t="str">
        <f>IF(ISERROR(VLOOKUP($B233,'START LİSTE'!$B$6:$F$1253,5,0)),"",VLOOKUP($B233,'START LİSTE'!$B$6:$F$1253,5,0))</f>
        <v/>
      </c>
      <c r="G233" s="110"/>
      <c r="H233" s="143" t="str">
        <f t="shared" si="7"/>
        <v/>
      </c>
    </row>
    <row r="234" spans="1:8" ht="17.25" customHeight="1" x14ac:dyDescent="0.2">
      <c r="A234" s="35" t="str">
        <f t="shared" si="6"/>
        <v/>
      </c>
      <c r="B234" s="109"/>
      <c r="C234" s="36" t="str">
        <f>IF(ISERROR(VLOOKUP(B234,'START LİSTE'!$B$6:$F$1253,2,0)),"",VLOOKUP(B234,'START LİSTE'!$B$6:$F$1253,2,0))</f>
        <v/>
      </c>
      <c r="D234" s="36" t="str">
        <f>IF(ISERROR(VLOOKUP(B234,'START LİSTE'!$B$6:$F$1253,3,0)),"",VLOOKUP(B234,'START LİSTE'!$B$6:$F$1253,3,0))</f>
        <v/>
      </c>
      <c r="E234" s="37" t="str">
        <f>IF(ISERROR(VLOOKUP(B234,'START LİSTE'!$B$6:$F$1253,4,0)),"",VLOOKUP(B234,'START LİSTE'!$B$6:$F$1253,4,0))</f>
        <v/>
      </c>
      <c r="F234" s="38" t="str">
        <f>IF(ISERROR(VLOOKUP($B234,'START LİSTE'!$B$6:$F$1253,5,0)),"",VLOOKUP($B234,'START LİSTE'!$B$6:$F$1253,5,0))</f>
        <v/>
      </c>
      <c r="G234" s="110"/>
      <c r="H234" s="143" t="str">
        <f t="shared" si="7"/>
        <v/>
      </c>
    </row>
    <row r="235" spans="1:8" ht="17.25" customHeight="1" x14ac:dyDescent="0.2">
      <c r="A235" s="35" t="str">
        <f t="shared" si="6"/>
        <v/>
      </c>
      <c r="B235" s="109"/>
      <c r="C235" s="36" t="str">
        <f>IF(ISERROR(VLOOKUP(B235,'START LİSTE'!$B$6:$F$1253,2,0)),"",VLOOKUP(B235,'START LİSTE'!$B$6:$F$1253,2,0))</f>
        <v/>
      </c>
      <c r="D235" s="36" t="str">
        <f>IF(ISERROR(VLOOKUP(B235,'START LİSTE'!$B$6:$F$1253,3,0)),"",VLOOKUP(B235,'START LİSTE'!$B$6:$F$1253,3,0))</f>
        <v/>
      </c>
      <c r="E235" s="37" t="str">
        <f>IF(ISERROR(VLOOKUP(B235,'START LİSTE'!$B$6:$F$1253,4,0)),"",VLOOKUP(B235,'START LİSTE'!$B$6:$F$1253,4,0))</f>
        <v/>
      </c>
      <c r="F235" s="38" t="str">
        <f>IF(ISERROR(VLOOKUP($B235,'START LİSTE'!$B$6:$F$1253,5,0)),"",VLOOKUP($B235,'START LİSTE'!$B$6:$F$1253,5,0))</f>
        <v/>
      </c>
      <c r="G235" s="110"/>
      <c r="H235" s="143" t="str">
        <f t="shared" si="7"/>
        <v/>
      </c>
    </row>
    <row r="236" spans="1:8" ht="17.25" customHeight="1" x14ac:dyDescent="0.2">
      <c r="A236" s="35" t="str">
        <f t="shared" si="6"/>
        <v/>
      </c>
      <c r="B236" s="109"/>
      <c r="C236" s="36" t="str">
        <f>IF(ISERROR(VLOOKUP(B236,'START LİSTE'!$B$6:$F$1253,2,0)),"",VLOOKUP(B236,'START LİSTE'!$B$6:$F$1253,2,0))</f>
        <v/>
      </c>
      <c r="D236" s="36" t="str">
        <f>IF(ISERROR(VLOOKUP(B236,'START LİSTE'!$B$6:$F$1253,3,0)),"",VLOOKUP(B236,'START LİSTE'!$B$6:$F$1253,3,0))</f>
        <v/>
      </c>
      <c r="E236" s="37" t="str">
        <f>IF(ISERROR(VLOOKUP(B236,'START LİSTE'!$B$6:$F$1253,4,0)),"",VLOOKUP(B236,'START LİSTE'!$B$6:$F$1253,4,0))</f>
        <v/>
      </c>
      <c r="F236" s="38" t="str">
        <f>IF(ISERROR(VLOOKUP($B236,'START LİSTE'!$B$6:$F$1253,5,0)),"",VLOOKUP($B236,'START LİSTE'!$B$6:$F$1253,5,0))</f>
        <v/>
      </c>
      <c r="G236" s="110"/>
      <c r="H236" s="143" t="str">
        <f t="shared" si="7"/>
        <v/>
      </c>
    </row>
    <row r="237" spans="1:8" ht="17.25" customHeight="1" x14ac:dyDescent="0.2">
      <c r="A237" s="35" t="str">
        <f t="shared" si="6"/>
        <v/>
      </c>
      <c r="B237" s="109"/>
      <c r="C237" s="36" t="str">
        <f>IF(ISERROR(VLOOKUP(B237,'START LİSTE'!$B$6:$F$1253,2,0)),"",VLOOKUP(B237,'START LİSTE'!$B$6:$F$1253,2,0))</f>
        <v/>
      </c>
      <c r="D237" s="36" t="str">
        <f>IF(ISERROR(VLOOKUP(B237,'START LİSTE'!$B$6:$F$1253,3,0)),"",VLOOKUP(B237,'START LİSTE'!$B$6:$F$1253,3,0))</f>
        <v/>
      </c>
      <c r="E237" s="37" t="str">
        <f>IF(ISERROR(VLOOKUP(B237,'START LİSTE'!$B$6:$F$1253,4,0)),"",VLOOKUP(B237,'START LİSTE'!$B$6:$F$1253,4,0))</f>
        <v/>
      </c>
      <c r="F237" s="38" t="str">
        <f>IF(ISERROR(VLOOKUP($B237,'START LİSTE'!$B$6:$F$1253,5,0)),"",VLOOKUP($B237,'START LİSTE'!$B$6:$F$1253,5,0))</f>
        <v/>
      </c>
      <c r="G237" s="110"/>
      <c r="H237" s="143" t="str">
        <f t="shared" si="7"/>
        <v/>
      </c>
    </row>
    <row r="238" spans="1:8" ht="17.25" customHeight="1" x14ac:dyDescent="0.2">
      <c r="A238" s="35" t="str">
        <f t="shared" si="6"/>
        <v/>
      </c>
      <c r="B238" s="109"/>
      <c r="C238" s="36" t="str">
        <f>IF(ISERROR(VLOOKUP(B238,'START LİSTE'!$B$6:$F$1253,2,0)),"",VLOOKUP(B238,'START LİSTE'!$B$6:$F$1253,2,0))</f>
        <v/>
      </c>
      <c r="D238" s="36" t="str">
        <f>IF(ISERROR(VLOOKUP(B238,'START LİSTE'!$B$6:$F$1253,3,0)),"",VLOOKUP(B238,'START LİSTE'!$B$6:$F$1253,3,0))</f>
        <v/>
      </c>
      <c r="E238" s="37" t="str">
        <f>IF(ISERROR(VLOOKUP(B238,'START LİSTE'!$B$6:$F$1253,4,0)),"",VLOOKUP(B238,'START LİSTE'!$B$6:$F$1253,4,0))</f>
        <v/>
      </c>
      <c r="F238" s="38" t="str">
        <f>IF(ISERROR(VLOOKUP($B238,'START LİSTE'!$B$6:$F$1253,5,0)),"",VLOOKUP($B238,'START LİSTE'!$B$6:$F$1253,5,0))</f>
        <v/>
      </c>
      <c r="G238" s="110"/>
      <c r="H238" s="143" t="str">
        <f t="shared" si="7"/>
        <v/>
      </c>
    </row>
    <row r="239" spans="1:8" ht="17.25" customHeight="1" x14ac:dyDescent="0.2">
      <c r="A239" s="35" t="str">
        <f t="shared" si="6"/>
        <v/>
      </c>
      <c r="B239" s="109"/>
      <c r="C239" s="36" t="str">
        <f>IF(ISERROR(VLOOKUP(B239,'START LİSTE'!$B$6:$F$1253,2,0)),"",VLOOKUP(B239,'START LİSTE'!$B$6:$F$1253,2,0))</f>
        <v/>
      </c>
      <c r="D239" s="36" t="str">
        <f>IF(ISERROR(VLOOKUP(B239,'START LİSTE'!$B$6:$F$1253,3,0)),"",VLOOKUP(B239,'START LİSTE'!$B$6:$F$1253,3,0))</f>
        <v/>
      </c>
      <c r="E239" s="37" t="str">
        <f>IF(ISERROR(VLOOKUP(B239,'START LİSTE'!$B$6:$F$1253,4,0)),"",VLOOKUP(B239,'START LİSTE'!$B$6:$F$1253,4,0))</f>
        <v/>
      </c>
      <c r="F239" s="38" t="str">
        <f>IF(ISERROR(VLOOKUP($B239,'START LİSTE'!$B$6:$F$1253,5,0)),"",VLOOKUP($B239,'START LİSTE'!$B$6:$F$1253,5,0))</f>
        <v/>
      </c>
      <c r="G239" s="110"/>
      <c r="H239" s="143" t="str">
        <f t="shared" si="7"/>
        <v/>
      </c>
    </row>
    <row r="240" spans="1:8" ht="17.25" customHeight="1" x14ac:dyDescent="0.2">
      <c r="A240" s="35" t="str">
        <f t="shared" si="6"/>
        <v/>
      </c>
      <c r="B240" s="109"/>
      <c r="C240" s="36" t="str">
        <f>IF(ISERROR(VLOOKUP(B240,'START LİSTE'!$B$6:$F$1253,2,0)),"",VLOOKUP(B240,'START LİSTE'!$B$6:$F$1253,2,0))</f>
        <v/>
      </c>
      <c r="D240" s="36" t="str">
        <f>IF(ISERROR(VLOOKUP(B240,'START LİSTE'!$B$6:$F$1253,3,0)),"",VLOOKUP(B240,'START LİSTE'!$B$6:$F$1253,3,0))</f>
        <v/>
      </c>
      <c r="E240" s="37" t="str">
        <f>IF(ISERROR(VLOOKUP(B240,'START LİSTE'!$B$6:$F$1253,4,0)),"",VLOOKUP(B240,'START LİSTE'!$B$6:$F$1253,4,0))</f>
        <v/>
      </c>
      <c r="F240" s="38" t="str">
        <f>IF(ISERROR(VLOOKUP($B240,'START LİSTE'!$B$6:$F$1253,5,0)),"",VLOOKUP($B240,'START LİSTE'!$B$6:$F$1253,5,0))</f>
        <v/>
      </c>
      <c r="G240" s="110"/>
      <c r="H240" s="143" t="str">
        <f t="shared" si="7"/>
        <v/>
      </c>
    </row>
    <row r="241" spans="1:8" ht="17.25" customHeight="1" x14ac:dyDescent="0.2">
      <c r="A241" s="35" t="str">
        <f t="shared" si="6"/>
        <v/>
      </c>
      <c r="B241" s="109"/>
      <c r="C241" s="36" t="str">
        <f>IF(ISERROR(VLOOKUP(B241,'START LİSTE'!$B$6:$F$1253,2,0)),"",VLOOKUP(B241,'START LİSTE'!$B$6:$F$1253,2,0))</f>
        <v/>
      </c>
      <c r="D241" s="36" t="str">
        <f>IF(ISERROR(VLOOKUP(B241,'START LİSTE'!$B$6:$F$1253,3,0)),"",VLOOKUP(B241,'START LİSTE'!$B$6:$F$1253,3,0))</f>
        <v/>
      </c>
      <c r="E241" s="37" t="str">
        <f>IF(ISERROR(VLOOKUP(B241,'START LİSTE'!$B$6:$F$1253,4,0)),"",VLOOKUP(B241,'START LİSTE'!$B$6:$F$1253,4,0))</f>
        <v/>
      </c>
      <c r="F241" s="38" t="str">
        <f>IF(ISERROR(VLOOKUP($B241,'START LİSTE'!$B$6:$F$1253,5,0)),"",VLOOKUP($B241,'START LİSTE'!$B$6:$F$1253,5,0))</f>
        <v/>
      </c>
      <c r="G241" s="110"/>
      <c r="H241" s="143" t="str">
        <f t="shared" si="7"/>
        <v/>
      </c>
    </row>
    <row r="242" spans="1:8" ht="17.25" customHeight="1" x14ac:dyDescent="0.2">
      <c r="A242" s="35" t="str">
        <f t="shared" si="6"/>
        <v/>
      </c>
      <c r="B242" s="109"/>
      <c r="C242" s="36" t="str">
        <f>IF(ISERROR(VLOOKUP(B242,'START LİSTE'!$B$6:$F$1253,2,0)),"",VLOOKUP(B242,'START LİSTE'!$B$6:$F$1253,2,0))</f>
        <v/>
      </c>
      <c r="D242" s="36" t="str">
        <f>IF(ISERROR(VLOOKUP(B242,'START LİSTE'!$B$6:$F$1253,3,0)),"",VLOOKUP(B242,'START LİSTE'!$B$6:$F$1253,3,0))</f>
        <v/>
      </c>
      <c r="E242" s="37" t="str">
        <f>IF(ISERROR(VLOOKUP(B242,'START LİSTE'!$B$6:$F$1253,4,0)),"",VLOOKUP(B242,'START LİSTE'!$B$6:$F$1253,4,0))</f>
        <v/>
      </c>
      <c r="F242" s="38" t="str">
        <f>IF(ISERROR(VLOOKUP($B242,'START LİSTE'!$B$6:$F$1253,5,0)),"",VLOOKUP($B242,'START LİSTE'!$B$6:$F$1253,5,0))</f>
        <v/>
      </c>
      <c r="G242" s="110"/>
      <c r="H242" s="143" t="str">
        <f t="shared" si="7"/>
        <v/>
      </c>
    </row>
    <row r="243" spans="1:8" ht="17.25" customHeight="1" x14ac:dyDescent="0.2">
      <c r="A243" s="35" t="str">
        <f t="shared" si="6"/>
        <v/>
      </c>
      <c r="B243" s="109"/>
      <c r="C243" s="36" t="str">
        <f>IF(ISERROR(VLOOKUP(B243,'START LİSTE'!$B$6:$F$1253,2,0)),"",VLOOKUP(B243,'START LİSTE'!$B$6:$F$1253,2,0))</f>
        <v/>
      </c>
      <c r="D243" s="36" t="str">
        <f>IF(ISERROR(VLOOKUP(B243,'START LİSTE'!$B$6:$F$1253,3,0)),"",VLOOKUP(B243,'START LİSTE'!$B$6:$F$1253,3,0))</f>
        <v/>
      </c>
      <c r="E243" s="37" t="str">
        <f>IF(ISERROR(VLOOKUP(B243,'START LİSTE'!$B$6:$F$1253,4,0)),"",VLOOKUP(B243,'START LİSTE'!$B$6:$F$1253,4,0))</f>
        <v/>
      </c>
      <c r="F243" s="38" t="str">
        <f>IF(ISERROR(VLOOKUP($B243,'START LİSTE'!$B$6:$F$1253,5,0)),"",VLOOKUP($B243,'START LİSTE'!$B$6:$F$1253,5,0))</f>
        <v/>
      </c>
      <c r="G243" s="110"/>
      <c r="H243" s="143" t="str">
        <f t="shared" si="7"/>
        <v/>
      </c>
    </row>
    <row r="244" spans="1:8" ht="17.25" customHeight="1" x14ac:dyDescent="0.2">
      <c r="A244" s="35" t="str">
        <f t="shared" si="6"/>
        <v/>
      </c>
      <c r="B244" s="109"/>
      <c r="C244" s="36" t="str">
        <f>IF(ISERROR(VLOOKUP(B244,'START LİSTE'!$B$6:$F$1253,2,0)),"",VLOOKUP(B244,'START LİSTE'!$B$6:$F$1253,2,0))</f>
        <v/>
      </c>
      <c r="D244" s="36" t="str">
        <f>IF(ISERROR(VLOOKUP(B244,'START LİSTE'!$B$6:$F$1253,3,0)),"",VLOOKUP(B244,'START LİSTE'!$B$6:$F$1253,3,0))</f>
        <v/>
      </c>
      <c r="E244" s="37" t="str">
        <f>IF(ISERROR(VLOOKUP(B244,'START LİSTE'!$B$6:$F$1253,4,0)),"",VLOOKUP(B244,'START LİSTE'!$B$6:$F$1253,4,0))</f>
        <v/>
      </c>
      <c r="F244" s="38" t="str">
        <f>IF(ISERROR(VLOOKUP($B244,'START LİSTE'!$B$6:$F$1253,5,0)),"",VLOOKUP($B244,'START LİSTE'!$B$6:$F$1253,5,0))</f>
        <v/>
      </c>
      <c r="G244" s="110"/>
      <c r="H244" s="143" t="str">
        <f t="shared" si="7"/>
        <v/>
      </c>
    </row>
    <row r="245" spans="1:8" ht="17.25" customHeight="1" x14ac:dyDescent="0.2">
      <c r="A245" s="35" t="str">
        <f t="shared" si="6"/>
        <v/>
      </c>
      <c r="B245" s="109"/>
      <c r="C245" s="36" t="str">
        <f>IF(ISERROR(VLOOKUP(B245,'START LİSTE'!$B$6:$F$1253,2,0)),"",VLOOKUP(B245,'START LİSTE'!$B$6:$F$1253,2,0))</f>
        <v/>
      </c>
      <c r="D245" s="36" t="str">
        <f>IF(ISERROR(VLOOKUP(B245,'START LİSTE'!$B$6:$F$1253,3,0)),"",VLOOKUP(B245,'START LİSTE'!$B$6:$F$1253,3,0))</f>
        <v/>
      </c>
      <c r="E245" s="37" t="str">
        <f>IF(ISERROR(VLOOKUP(B245,'START LİSTE'!$B$6:$F$1253,4,0)),"",VLOOKUP(B245,'START LİSTE'!$B$6:$F$1253,4,0))</f>
        <v/>
      </c>
      <c r="F245" s="38" t="str">
        <f>IF(ISERROR(VLOOKUP($B245,'START LİSTE'!$B$6:$F$1253,5,0)),"",VLOOKUP($B245,'START LİSTE'!$B$6:$F$1253,5,0))</f>
        <v/>
      </c>
      <c r="G245" s="110"/>
      <c r="H245" s="143" t="str">
        <f t="shared" si="7"/>
        <v/>
      </c>
    </row>
    <row r="246" spans="1:8" ht="17.25" customHeight="1" x14ac:dyDescent="0.2">
      <c r="A246" s="35" t="str">
        <f t="shared" si="6"/>
        <v/>
      </c>
      <c r="B246" s="109"/>
      <c r="C246" s="36" t="str">
        <f>IF(ISERROR(VLOOKUP(B246,'START LİSTE'!$B$6:$F$1253,2,0)),"",VLOOKUP(B246,'START LİSTE'!$B$6:$F$1253,2,0))</f>
        <v/>
      </c>
      <c r="D246" s="36" t="str">
        <f>IF(ISERROR(VLOOKUP(B246,'START LİSTE'!$B$6:$F$1253,3,0)),"",VLOOKUP(B246,'START LİSTE'!$B$6:$F$1253,3,0))</f>
        <v/>
      </c>
      <c r="E246" s="37" t="str">
        <f>IF(ISERROR(VLOOKUP(B246,'START LİSTE'!$B$6:$F$1253,4,0)),"",VLOOKUP(B246,'START LİSTE'!$B$6:$F$1253,4,0))</f>
        <v/>
      </c>
      <c r="F246" s="38" t="str">
        <f>IF(ISERROR(VLOOKUP($B246,'START LİSTE'!$B$6:$F$1253,5,0)),"",VLOOKUP($B246,'START LİSTE'!$B$6:$F$1253,5,0))</f>
        <v/>
      </c>
      <c r="G246" s="110"/>
      <c r="H246" s="143" t="str">
        <f t="shared" si="7"/>
        <v/>
      </c>
    </row>
    <row r="247" spans="1:8" ht="17.25" customHeight="1" x14ac:dyDescent="0.2">
      <c r="A247" s="35" t="str">
        <f t="shared" si="6"/>
        <v/>
      </c>
      <c r="B247" s="109"/>
      <c r="C247" s="36" t="str">
        <f>IF(ISERROR(VLOOKUP(B247,'START LİSTE'!$B$6:$F$1253,2,0)),"",VLOOKUP(B247,'START LİSTE'!$B$6:$F$1253,2,0))</f>
        <v/>
      </c>
      <c r="D247" s="36" t="str">
        <f>IF(ISERROR(VLOOKUP(B247,'START LİSTE'!$B$6:$F$1253,3,0)),"",VLOOKUP(B247,'START LİSTE'!$B$6:$F$1253,3,0))</f>
        <v/>
      </c>
      <c r="E247" s="37" t="str">
        <f>IF(ISERROR(VLOOKUP(B247,'START LİSTE'!$B$6:$F$1253,4,0)),"",VLOOKUP(B247,'START LİSTE'!$B$6:$F$1253,4,0))</f>
        <v/>
      </c>
      <c r="F247" s="38" t="str">
        <f>IF(ISERROR(VLOOKUP($B247,'START LİSTE'!$B$6:$F$1253,5,0)),"",VLOOKUP($B247,'START LİSTE'!$B$6:$F$1253,5,0))</f>
        <v/>
      </c>
      <c r="G247" s="110"/>
      <c r="H247" s="143" t="str">
        <f t="shared" si="7"/>
        <v/>
      </c>
    </row>
    <row r="248" spans="1:8" ht="17.25" customHeight="1" x14ac:dyDescent="0.2">
      <c r="A248" s="35" t="str">
        <f t="shared" si="6"/>
        <v/>
      </c>
      <c r="B248" s="109"/>
      <c r="C248" s="36" t="str">
        <f>IF(ISERROR(VLOOKUP(B248,'START LİSTE'!$B$6:$F$1253,2,0)),"",VLOOKUP(B248,'START LİSTE'!$B$6:$F$1253,2,0))</f>
        <v/>
      </c>
      <c r="D248" s="36" t="str">
        <f>IF(ISERROR(VLOOKUP(B248,'START LİSTE'!$B$6:$F$1253,3,0)),"",VLOOKUP(B248,'START LİSTE'!$B$6:$F$1253,3,0))</f>
        <v/>
      </c>
      <c r="E248" s="37" t="str">
        <f>IF(ISERROR(VLOOKUP(B248,'START LİSTE'!$B$6:$F$1253,4,0)),"",VLOOKUP(B248,'START LİSTE'!$B$6:$F$1253,4,0))</f>
        <v/>
      </c>
      <c r="F248" s="38" t="str">
        <f>IF(ISERROR(VLOOKUP($B248,'START LİSTE'!$B$6:$F$1253,5,0)),"",VLOOKUP($B248,'START LİSTE'!$B$6:$F$1253,5,0))</f>
        <v/>
      </c>
      <c r="G248" s="110"/>
      <c r="H248" s="143" t="str">
        <f t="shared" si="7"/>
        <v/>
      </c>
    </row>
    <row r="249" spans="1:8" ht="17.25" customHeight="1" x14ac:dyDescent="0.2">
      <c r="A249" s="35" t="str">
        <f t="shared" si="6"/>
        <v/>
      </c>
      <c r="B249" s="109"/>
      <c r="C249" s="36" t="str">
        <f>IF(ISERROR(VLOOKUP(B249,'START LİSTE'!$B$6:$F$1253,2,0)),"",VLOOKUP(B249,'START LİSTE'!$B$6:$F$1253,2,0))</f>
        <v/>
      </c>
      <c r="D249" s="36" t="str">
        <f>IF(ISERROR(VLOOKUP(B249,'START LİSTE'!$B$6:$F$1253,3,0)),"",VLOOKUP(B249,'START LİSTE'!$B$6:$F$1253,3,0))</f>
        <v/>
      </c>
      <c r="E249" s="37" t="str">
        <f>IF(ISERROR(VLOOKUP(B249,'START LİSTE'!$B$6:$F$1253,4,0)),"",VLOOKUP(B249,'START LİSTE'!$B$6:$F$1253,4,0))</f>
        <v/>
      </c>
      <c r="F249" s="38" t="str">
        <f>IF(ISERROR(VLOOKUP($B249,'START LİSTE'!$B$6:$F$1253,5,0)),"",VLOOKUP($B249,'START LİSTE'!$B$6:$F$1253,5,0))</f>
        <v/>
      </c>
      <c r="G249" s="110"/>
      <c r="H249" s="143" t="str">
        <f t="shared" si="7"/>
        <v/>
      </c>
    </row>
    <row r="250" spans="1:8" ht="17.25" customHeight="1" x14ac:dyDescent="0.2">
      <c r="A250" s="35" t="str">
        <f t="shared" si="6"/>
        <v/>
      </c>
      <c r="B250" s="109"/>
      <c r="C250" s="36" t="str">
        <f>IF(ISERROR(VLOOKUP(B250,'START LİSTE'!$B$6:$F$1253,2,0)),"",VLOOKUP(B250,'START LİSTE'!$B$6:$F$1253,2,0))</f>
        <v/>
      </c>
      <c r="D250" s="36" t="str">
        <f>IF(ISERROR(VLOOKUP(B250,'START LİSTE'!$B$6:$F$1253,3,0)),"",VLOOKUP(B250,'START LİSTE'!$B$6:$F$1253,3,0))</f>
        <v/>
      </c>
      <c r="E250" s="37" t="str">
        <f>IF(ISERROR(VLOOKUP(B250,'START LİSTE'!$B$6:$F$1253,4,0)),"",VLOOKUP(B250,'START LİSTE'!$B$6:$F$1253,4,0))</f>
        <v/>
      </c>
      <c r="F250" s="38" t="str">
        <f>IF(ISERROR(VLOOKUP($B250,'START LİSTE'!$B$6:$F$1253,5,0)),"",VLOOKUP($B250,'START LİSTE'!$B$6:$F$1253,5,0))</f>
        <v/>
      </c>
      <c r="G250" s="110"/>
      <c r="H250" s="143" t="str">
        <f t="shared" si="7"/>
        <v/>
      </c>
    </row>
    <row r="251" spans="1:8" ht="17.25" customHeight="1" x14ac:dyDescent="0.2">
      <c r="A251" s="35" t="str">
        <f t="shared" si="6"/>
        <v/>
      </c>
      <c r="B251" s="109"/>
      <c r="C251" s="36" t="str">
        <f>IF(ISERROR(VLOOKUP(B251,'START LİSTE'!$B$6:$F$1253,2,0)),"",VLOOKUP(B251,'START LİSTE'!$B$6:$F$1253,2,0))</f>
        <v/>
      </c>
      <c r="D251" s="36" t="str">
        <f>IF(ISERROR(VLOOKUP(B251,'START LİSTE'!$B$6:$F$1253,3,0)),"",VLOOKUP(B251,'START LİSTE'!$B$6:$F$1253,3,0))</f>
        <v/>
      </c>
      <c r="E251" s="37" t="str">
        <f>IF(ISERROR(VLOOKUP(B251,'START LİSTE'!$B$6:$F$1253,4,0)),"",VLOOKUP(B251,'START LİSTE'!$B$6:$F$1253,4,0))</f>
        <v/>
      </c>
      <c r="F251" s="38" t="str">
        <f>IF(ISERROR(VLOOKUP($B251,'START LİSTE'!$B$6:$F$1253,5,0)),"",VLOOKUP($B251,'START LİSTE'!$B$6:$F$1253,5,0))</f>
        <v/>
      </c>
      <c r="G251" s="110"/>
      <c r="H251" s="143" t="str">
        <f t="shared" si="7"/>
        <v/>
      </c>
    </row>
    <row r="252" spans="1:8" ht="17.25" customHeight="1" x14ac:dyDescent="0.2">
      <c r="A252" s="35" t="str">
        <f t="shared" si="6"/>
        <v/>
      </c>
      <c r="B252" s="109"/>
      <c r="C252" s="36" t="str">
        <f>IF(ISERROR(VLOOKUP(B252,'START LİSTE'!$B$6:$F$1253,2,0)),"",VLOOKUP(B252,'START LİSTE'!$B$6:$F$1253,2,0))</f>
        <v/>
      </c>
      <c r="D252" s="36" t="str">
        <f>IF(ISERROR(VLOOKUP(B252,'START LİSTE'!$B$6:$F$1253,3,0)),"",VLOOKUP(B252,'START LİSTE'!$B$6:$F$1253,3,0))</f>
        <v/>
      </c>
      <c r="E252" s="37" t="str">
        <f>IF(ISERROR(VLOOKUP(B252,'START LİSTE'!$B$6:$F$1253,4,0)),"",VLOOKUP(B252,'START LİSTE'!$B$6:$F$1253,4,0))</f>
        <v/>
      </c>
      <c r="F252" s="38" t="str">
        <f>IF(ISERROR(VLOOKUP($B252,'START LİSTE'!$B$6:$F$1253,5,0)),"",VLOOKUP($B252,'START LİSTE'!$B$6:$F$1253,5,0))</f>
        <v/>
      </c>
      <c r="G252" s="110"/>
      <c r="H252" s="143" t="str">
        <f t="shared" si="7"/>
        <v/>
      </c>
    </row>
    <row r="253" spans="1:8" ht="17.25" customHeight="1" x14ac:dyDescent="0.2">
      <c r="A253" s="35" t="str">
        <f t="shared" si="6"/>
        <v/>
      </c>
      <c r="B253" s="109"/>
      <c r="C253" s="36" t="str">
        <f>IF(ISERROR(VLOOKUP(B253,'START LİSTE'!$B$6:$F$1253,2,0)),"",VLOOKUP(B253,'START LİSTE'!$B$6:$F$1253,2,0))</f>
        <v/>
      </c>
      <c r="D253" s="36" t="str">
        <f>IF(ISERROR(VLOOKUP(B253,'START LİSTE'!$B$6:$F$1253,3,0)),"",VLOOKUP(B253,'START LİSTE'!$B$6:$F$1253,3,0))</f>
        <v/>
      </c>
      <c r="E253" s="37" t="str">
        <f>IF(ISERROR(VLOOKUP(B253,'START LİSTE'!$B$6:$F$1253,4,0)),"",VLOOKUP(B253,'START LİSTE'!$B$6:$F$1253,4,0))</f>
        <v/>
      </c>
      <c r="F253" s="38" t="str">
        <f>IF(ISERROR(VLOOKUP($B253,'START LİSTE'!$B$6:$F$1253,5,0)),"",VLOOKUP($B253,'START LİSTE'!$B$6:$F$1253,5,0))</f>
        <v/>
      </c>
      <c r="G253" s="110"/>
      <c r="H253" s="143" t="str">
        <f t="shared" si="7"/>
        <v/>
      </c>
    </row>
    <row r="254" spans="1:8" ht="17.25" customHeight="1" x14ac:dyDescent="0.2">
      <c r="A254" s="35" t="str">
        <f t="shared" si="6"/>
        <v/>
      </c>
      <c r="B254" s="109"/>
      <c r="C254" s="36" t="str">
        <f>IF(ISERROR(VLOOKUP(B254,'START LİSTE'!$B$6:$F$1253,2,0)),"",VLOOKUP(B254,'START LİSTE'!$B$6:$F$1253,2,0))</f>
        <v/>
      </c>
      <c r="D254" s="36" t="str">
        <f>IF(ISERROR(VLOOKUP(B254,'START LİSTE'!$B$6:$F$1253,3,0)),"",VLOOKUP(B254,'START LİSTE'!$B$6:$F$1253,3,0))</f>
        <v/>
      </c>
      <c r="E254" s="37" t="str">
        <f>IF(ISERROR(VLOOKUP(B254,'START LİSTE'!$B$6:$F$1253,4,0)),"",VLOOKUP(B254,'START LİSTE'!$B$6:$F$1253,4,0))</f>
        <v/>
      </c>
      <c r="F254" s="38" t="str">
        <f>IF(ISERROR(VLOOKUP($B254,'START LİSTE'!$B$6:$F$1253,5,0)),"",VLOOKUP($B254,'START LİSTE'!$B$6:$F$1253,5,0))</f>
        <v/>
      </c>
      <c r="G254" s="110"/>
      <c r="H254" s="143" t="str">
        <f t="shared" si="7"/>
        <v/>
      </c>
    </row>
  </sheetData>
  <mergeCells count="5">
    <mergeCell ref="A4:C4"/>
    <mergeCell ref="A1:H1"/>
    <mergeCell ref="A2:H2"/>
    <mergeCell ref="A3:H3"/>
    <mergeCell ref="F4:H4"/>
  </mergeCells>
  <phoneticPr fontId="2" type="noConversion"/>
  <conditionalFormatting sqref="H6:H254">
    <cfRule type="containsText" dxfId="532" priority="3" stopIfTrue="1" operator="containsText" text="$E$7=&quot;F&quot;">
      <formula>NOT(ISERROR(SEARCH("$E$7=""F""",H6)))</formula>
    </cfRule>
    <cfRule type="containsText" dxfId="531" priority="5" stopIfTrue="1" operator="containsText" text="F=E7">
      <formula>NOT(ISERROR(SEARCH("F=E7",H6)))</formula>
    </cfRule>
  </conditionalFormatting>
  <conditionalFormatting sqref="B6:B254">
    <cfRule type="duplicateValues" dxfId="530" priority="184" stopIfTrue="1"/>
  </conditionalFormatting>
  <conditionalFormatting sqref="B6:B254">
    <cfRule type="duplicateValues" dxfId="529" priority="1" stopIfTrue="1"/>
  </conditionalFormatting>
  <printOptions horizontalCentered="1"/>
  <pageMargins left="0.6692913385826772" right="0.23622047244094491" top="0.47" bottom="0.41" header="0.39370078740157483" footer="0.28999999999999998"/>
  <pageSetup paperSize="9" scale="90" orientation="portrait" r:id="rId1"/>
  <headerFooter alignWithMargins="0"/>
  <rowBreaks count="1" manualBreakCount="1">
    <brk id="45" max="7" man="1"/>
  </rowBreaks>
  <ignoredErrors>
    <ignoredError sqref="H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FFFF00"/>
  </sheetPr>
  <dimension ref="A1:BF152"/>
  <sheetViews>
    <sheetView tabSelected="1" view="pageBreakPreview" topLeftCell="B25" zoomScaleNormal="100" zoomScaleSheetLayoutView="100" workbookViewId="0">
      <selection activeCell="N31" sqref="N31"/>
    </sheetView>
  </sheetViews>
  <sheetFormatPr defaultRowHeight="12.75" x14ac:dyDescent="0.2"/>
  <cols>
    <col min="1" max="1" width="7" style="21" hidden="1" customWidth="1"/>
    <col min="2" max="2" width="6.42578125" style="28" customWidth="1"/>
    <col min="3" max="3" width="30.7109375" style="21" customWidth="1"/>
    <col min="4" max="4" width="6.140625" style="21" customWidth="1"/>
    <col min="5" max="5" width="23.7109375" style="21" customWidth="1"/>
    <col min="6" max="6" width="6.7109375" style="21" customWidth="1"/>
    <col min="7" max="7" width="7.140625" style="111" customWidth="1"/>
    <col min="8" max="8" width="5.7109375" style="21" hidden="1" customWidth="1"/>
    <col min="9" max="9" width="6" style="21" customWidth="1"/>
    <col min="10" max="10" width="5.42578125" style="21" hidden="1" customWidth="1"/>
    <col min="11" max="14" width="5.42578125" style="21" customWidth="1"/>
    <col min="15" max="15" width="6.28515625" style="28" customWidth="1"/>
    <col min="16" max="17" width="8.85546875" style="21" customWidth="1"/>
    <col min="18" max="57" width="9.140625" style="21"/>
    <col min="58" max="58" width="9.140625" style="29" hidden="1" customWidth="1"/>
    <col min="59" max="16384" width="9.140625" style="21"/>
  </cols>
  <sheetData>
    <row r="1" spans="1:58" s="1" customFormat="1" ht="30" customHeight="1" x14ac:dyDescent="0.2">
      <c r="A1" s="184" t="str">
        <f>KAPAK!A2</f>
        <v>Rize Atletizm İl Temsilciliği</v>
      </c>
      <c r="B1" s="184"/>
      <c r="C1" s="184"/>
      <c r="D1" s="184"/>
      <c r="E1" s="184"/>
      <c r="F1" s="184"/>
      <c r="G1" s="184"/>
      <c r="H1" s="184"/>
      <c r="I1" s="184"/>
      <c r="J1" s="184"/>
      <c r="K1" s="184"/>
      <c r="L1" s="184"/>
      <c r="M1" s="184"/>
      <c r="N1" s="184"/>
      <c r="O1" s="184"/>
      <c r="BF1" s="2"/>
    </row>
    <row r="2" spans="1:58" s="1" customFormat="1" ht="18" customHeight="1" x14ac:dyDescent="0.2">
      <c r="A2" s="185" t="str">
        <f>KAPAK!B24</f>
        <v>Küçükler ve Yıldızlar Bölgesel Kros Ligi 1.Kademe</v>
      </c>
      <c r="B2" s="185"/>
      <c r="C2" s="185"/>
      <c r="D2" s="185"/>
      <c r="E2" s="185"/>
      <c r="F2" s="185"/>
      <c r="G2" s="185"/>
      <c r="H2" s="185"/>
      <c r="I2" s="185"/>
      <c r="J2" s="185"/>
      <c r="K2" s="185"/>
      <c r="L2" s="185"/>
      <c r="M2" s="185"/>
      <c r="N2" s="185"/>
      <c r="O2" s="185"/>
      <c r="BF2" s="2"/>
    </row>
    <row r="3" spans="1:58" s="1" customFormat="1" ht="14.25" customHeight="1" x14ac:dyDescent="0.2">
      <c r="A3" s="186" t="str">
        <f>KAPAK!B27</f>
        <v>Rize</v>
      </c>
      <c r="B3" s="186"/>
      <c r="C3" s="186"/>
      <c r="D3" s="186"/>
      <c r="E3" s="186"/>
      <c r="F3" s="186"/>
      <c r="G3" s="186"/>
      <c r="H3" s="186"/>
      <c r="I3" s="186"/>
      <c r="J3" s="186"/>
      <c r="K3" s="186"/>
      <c r="L3" s="186"/>
      <c r="M3" s="186"/>
      <c r="N3" s="186"/>
      <c r="O3" s="186"/>
      <c r="BF3" s="2"/>
    </row>
    <row r="4" spans="1:58" s="1" customFormat="1" ht="18" customHeight="1" x14ac:dyDescent="0.2">
      <c r="A4" s="187" t="str">
        <f>KAPAK!B26</f>
        <v>Yıldız Erkekler</v>
      </c>
      <c r="B4" s="187"/>
      <c r="C4" s="187"/>
      <c r="D4" s="182" t="str">
        <f>KAPAK!B25</f>
        <v>3 km.</v>
      </c>
      <c r="E4" s="182"/>
      <c r="F4" s="183">
        <f>KAPAK!B28</f>
        <v>41924.458333333336</v>
      </c>
      <c r="G4" s="183"/>
      <c r="H4" s="183"/>
      <c r="I4" s="183"/>
      <c r="J4" s="183"/>
      <c r="K4" s="183"/>
      <c r="L4" s="183"/>
      <c r="M4" s="183"/>
      <c r="N4" s="183"/>
      <c r="O4" s="183"/>
      <c r="BF4" s="2"/>
    </row>
    <row r="5" spans="1:58" s="4" customFormat="1" ht="26.25" customHeight="1" x14ac:dyDescent="0.2">
      <c r="A5" s="93" t="s">
        <v>5</v>
      </c>
      <c r="B5" s="93" t="s">
        <v>5</v>
      </c>
      <c r="C5" s="94" t="s">
        <v>17</v>
      </c>
      <c r="D5" s="95" t="s">
        <v>1</v>
      </c>
      <c r="E5" s="94" t="s">
        <v>3</v>
      </c>
      <c r="F5" s="94" t="s">
        <v>8</v>
      </c>
      <c r="G5" s="96" t="s">
        <v>7</v>
      </c>
      <c r="H5" s="94" t="s">
        <v>9</v>
      </c>
      <c r="I5" s="94" t="s">
        <v>15</v>
      </c>
      <c r="J5" s="97" t="s">
        <v>14</v>
      </c>
      <c r="K5" s="118" t="s">
        <v>32</v>
      </c>
      <c r="L5" s="118" t="s">
        <v>33</v>
      </c>
      <c r="M5" s="118" t="s">
        <v>34</v>
      </c>
      <c r="N5" s="119" t="s">
        <v>36</v>
      </c>
      <c r="O5" s="94" t="s">
        <v>6</v>
      </c>
      <c r="P5" s="3"/>
      <c r="Q5" s="3"/>
      <c r="R5" s="3"/>
      <c r="S5" s="3"/>
      <c r="BF5" s="5"/>
    </row>
    <row r="6" spans="1:58" s="1" customFormat="1" ht="15" customHeight="1" x14ac:dyDescent="0.2">
      <c r="B6" s="6"/>
      <c r="C6" s="7"/>
      <c r="D6" s="115">
        <v>623</v>
      </c>
      <c r="E6" s="8" t="str">
        <f>IF(ISERROR(VLOOKUP($D6,'START LİSTE'!$B$6:$F$836,2,0)),"",VLOOKUP($D6,'START LİSTE'!$B$6:$F$836,2,0))</f>
        <v>KUBİLAY YILDIZ</v>
      </c>
      <c r="F6" s="9" t="str">
        <f>IF(ISERROR(VLOOKUP($D6,'START LİSTE'!$B$6:$F$836,4,0)),"",VLOOKUP($D6,'START LİSTE'!$B$6:$F$836,4,0))</f>
        <v>T</v>
      </c>
      <c r="G6" s="112">
        <f>IF(ISERROR(VLOOKUP($D6,'FERDİ SONUÇ'!$B$6:$H$962,6,0)),"",VLOOKUP($D6,'FERDİ SONUÇ'!$B$6:$H$962,6,0))</f>
        <v>920</v>
      </c>
      <c r="H6" s="10">
        <f>IF(OR(F6="",G6="DQ", G6="DNF", G6="DNS", G6=""),"-",VLOOKUP(D6,'FERDİ SONUÇ'!$B$6:$H$962,7,0))</f>
        <v>1</v>
      </c>
      <c r="I6" s="10">
        <f>IF(OR(F6="",F6="F",G6="DQ", G6="DNF", G6="DNS", G6=""),"-",VLOOKUP(D6,'FERDİ SONUÇ'!$B$6:$H$962,7,0))</f>
        <v>1</v>
      </c>
      <c r="J6" s="11">
        <f>IF(ISERROR(SMALL(I6:I9,1)),"-",SMALL(I6:I9,1))</f>
        <v>1</v>
      </c>
      <c r="K6" s="140"/>
      <c r="L6" s="140"/>
      <c r="M6" s="140"/>
      <c r="N6" s="104"/>
      <c r="O6" s="12"/>
      <c r="P6" s="3"/>
      <c r="BF6" s="2">
        <v>1000</v>
      </c>
    </row>
    <row r="7" spans="1:58" s="1" customFormat="1" ht="15" customHeight="1" x14ac:dyDescent="0.2">
      <c r="B7" s="13"/>
      <c r="C7" s="14"/>
      <c r="D7" s="116">
        <v>624</v>
      </c>
      <c r="E7" s="15" t="str">
        <f>IF(ISERROR(VLOOKUP($D7,'START LİSTE'!$B$6:$F$836,2,0)),"",VLOOKUP($D7,'START LİSTE'!$B$6:$F$836,2,0))</f>
        <v>ENES AYIK</v>
      </c>
      <c r="F7" s="16" t="str">
        <f>IF(ISERROR(VLOOKUP($D7,'START LİSTE'!$B$6:$F$836,4,0)),"",VLOOKUP($D7,'START LİSTE'!$B$6:$F$836,4,0))</f>
        <v>T</v>
      </c>
      <c r="G7" s="113">
        <f>IF(ISERROR(VLOOKUP($D7,'FERDİ SONUÇ'!$B$6:$H$962,6,0)),"",VLOOKUP($D7,'FERDİ SONUÇ'!$B$6:$H$962,6,0))</f>
        <v>943</v>
      </c>
      <c r="H7" s="17">
        <f>IF(OR(F7="",G7="DQ", G7="DNF", G7="DNS", G7=""),"-",VLOOKUP(D7,'FERDİ SONUÇ'!$B$6:$H$962,7,0))</f>
        <v>5</v>
      </c>
      <c r="I7" s="17">
        <f>IF(OR(F7="",F7="F",G7="DQ", G7="DNF", G7="DNS", G7=""),"-",VLOOKUP(D7,'FERDİ SONUÇ'!$B$6:$H$962,7,0))</f>
        <v>5</v>
      </c>
      <c r="J7" s="18">
        <f>IF(ISERROR(SMALL(I6:I9,2)),"-",SMALL(I6:I9,2))</f>
        <v>5</v>
      </c>
      <c r="K7" s="141"/>
      <c r="L7" s="141"/>
      <c r="M7" s="141"/>
      <c r="N7" s="105"/>
      <c r="O7" s="19"/>
      <c r="P7" s="3"/>
      <c r="BF7" s="2">
        <v>1001</v>
      </c>
    </row>
    <row r="8" spans="1:58" s="1" customFormat="1" ht="15" customHeight="1" x14ac:dyDescent="0.2">
      <c r="A8" s="108">
        <f>IF(AND(C8&lt;&gt;"",O8&lt;&gt;"DQ"),COUNT(O$6:O$1247)-(RANK(O8,O$6:O$1247)+COUNTIF(O$6:O8,O8))+2,IF(D6&lt;&gt;"",BF8,""))</f>
        <v>2</v>
      </c>
      <c r="B8" s="108">
        <f>IF(AND(C8&lt;&gt;"",N8&lt;&gt;"DQ"),COUNT(N$6:N$1247)-(RANK(N8,N$6:N$1247)+COUNTIF(N$6:N8,N8))+2,IF(D6&lt;&gt;"",BF8,""))</f>
        <v>2</v>
      </c>
      <c r="C8" s="14" t="str">
        <f>IF(ISERROR(VLOOKUP(D6,'START LİSTE'!$B$6:$F$836,3,0)),"",VLOOKUP(D6,'START LİSTE'!$B$6:$F$836,3,0))</f>
        <v>TOKAT BELEDİYE PLEVNE</v>
      </c>
      <c r="D8" s="116">
        <v>625</v>
      </c>
      <c r="E8" s="15" t="str">
        <f>IF(ISERROR(VLOOKUP($D8,'START LİSTE'!$B$6:$F$836,2,0)),"",VLOOKUP($D8,'START LİSTE'!$B$6:$F$836,2,0))</f>
        <v>EFE MERT DAMAR</v>
      </c>
      <c r="F8" s="16" t="str">
        <f>IF(ISERROR(VLOOKUP($D8,'START LİSTE'!$B$6:$F$836,4,0)),"",VLOOKUP($D8,'START LİSTE'!$B$6:$F$836,4,0))</f>
        <v>T</v>
      </c>
      <c r="G8" s="113">
        <f>IF(ISERROR(VLOOKUP($D8,'FERDİ SONUÇ'!$B$6:$H$962,6,0)),"",VLOOKUP($D8,'FERDİ SONUÇ'!$B$6:$H$962,6,0))</f>
        <v>1106</v>
      </c>
      <c r="H8" s="17">
        <f>IF(OR(F8="",G8="DQ", G8="DNF", G8="DNS", G8=""),"-",VLOOKUP(D8,'FERDİ SONUÇ'!$B$6:$H$962,7,0))</f>
        <v>15</v>
      </c>
      <c r="I8" s="17">
        <f>IF(OR(F8="",F8="F",G8="DQ", G8="DNF", G8="DNS", G8=""),"-",VLOOKUP(D8,'FERDİ SONUÇ'!$B$6:$H$962,7,0))</f>
        <v>15</v>
      </c>
      <c r="J8" s="18">
        <f>IF(ISERROR(SMALL(I6:I9,3)),"-",SMALL(I6:I9,3))</f>
        <v>6</v>
      </c>
      <c r="K8" s="141">
        <v>12</v>
      </c>
      <c r="L8" s="141"/>
      <c r="M8" s="141"/>
      <c r="N8" s="117">
        <f>IFERROR(IF(C8="","",IF(OR(J6="-",J7="-",J8="-"),"DQ",SUM(J6,J7,J8)))+(J8*0.0001),"DQ")</f>
        <v>12.0006</v>
      </c>
      <c r="O8" s="117">
        <f>IF(C8="","",IF(OR(K8="DQ",L8="DQ",M8="DQ"),"DQ",SUM(K8,L8,M8)))</f>
        <v>12</v>
      </c>
      <c r="P8" s="3"/>
      <c r="BF8" s="2">
        <v>1002</v>
      </c>
    </row>
    <row r="9" spans="1:58" s="1" customFormat="1" ht="15" customHeight="1" x14ac:dyDescent="0.2">
      <c r="B9" s="13"/>
      <c r="C9" s="14"/>
      <c r="D9" s="116">
        <v>626</v>
      </c>
      <c r="E9" s="15" t="str">
        <f>IF(ISERROR(VLOOKUP($D9,'START LİSTE'!$B$6:$F$836,2,0)),"",VLOOKUP($D9,'START LİSTE'!$B$6:$F$836,2,0))</f>
        <v>BAYRAM İLYÜN</v>
      </c>
      <c r="F9" s="16" t="str">
        <f>IF(ISERROR(VLOOKUP($D9,'START LİSTE'!$B$6:$F$836,4,0)),"",VLOOKUP($D9,'START LİSTE'!$B$6:$F$836,4,0))</f>
        <v>T</v>
      </c>
      <c r="G9" s="113">
        <f>IF(ISERROR(VLOOKUP($D9,'FERDİ SONUÇ'!$B$6:$H$962,6,0)),"",VLOOKUP($D9,'FERDİ SONUÇ'!$B$6:$H$962,6,0))</f>
        <v>951</v>
      </c>
      <c r="H9" s="17">
        <f>IF(OR(F9="",G9="DQ", G9="DNF", G9="DNS", G9=""),"-",VLOOKUP(D9,'FERDİ SONUÇ'!$B$6:$H$962,7,0))</f>
        <v>6</v>
      </c>
      <c r="I9" s="17">
        <f>IF(OR(F9="",F9="F",G9="DQ", G9="DNF", G9="DNS", G9=""),"-",VLOOKUP(D9,'FERDİ SONUÇ'!$B$6:$H$962,7,0))</f>
        <v>6</v>
      </c>
      <c r="J9" s="18">
        <f>IF(ISERROR(SMALL(I6:I9,4)),"-",SMALL(I6:I9,4))</f>
        <v>15</v>
      </c>
      <c r="K9" s="141"/>
      <c r="L9" s="141"/>
      <c r="M9" s="141"/>
      <c r="N9" s="105"/>
      <c r="O9" s="19"/>
      <c r="P9" s="3"/>
      <c r="BF9" s="2">
        <v>1003</v>
      </c>
    </row>
    <row r="10" spans="1:58" ht="15" customHeight="1" x14ac:dyDescent="0.2">
      <c r="B10" s="6"/>
      <c r="C10" s="7"/>
      <c r="D10" s="115">
        <v>627</v>
      </c>
      <c r="E10" s="8" t="str">
        <f>IF(ISERROR(VLOOKUP($D10,'START LİSTE'!$B$6:$F$836,2,0)),"",VLOOKUP($D10,'START LİSTE'!$B$6:$F$836,2,0))</f>
        <v>HAKAN ASLAN</v>
      </c>
      <c r="F10" s="9" t="str">
        <f>IF(ISERROR(VLOOKUP($D10,'START LİSTE'!$B$6:$F$836,4,0)),"",VLOOKUP($D10,'START LİSTE'!$B$6:$F$836,4,0))</f>
        <v>T</v>
      </c>
      <c r="G10" s="112">
        <f>IF(ISERROR(VLOOKUP($D10,'FERDİ SONUÇ'!$B$6:$H$962,6,0)),"",VLOOKUP($D10,'FERDİ SONUÇ'!$B$6:$H$962,6,0))</f>
        <v>1058</v>
      </c>
      <c r="H10" s="10">
        <f>IF(OR(F10="",G10="DQ", G10="DNF", G10="DNS", G10=""),"-",VLOOKUP(D10,'FERDİ SONUÇ'!$B$6:$H$962,7,0))</f>
        <v>12</v>
      </c>
      <c r="I10" s="10">
        <f>IF(OR(F10="",F10="F",G10="DQ", G10="DNF", G10="DNS", G10=""),"-",VLOOKUP(D10,'FERDİ SONUÇ'!$B$6:$H$962,7,0))</f>
        <v>12</v>
      </c>
      <c r="J10" s="11">
        <f>IF(ISERROR(SMALL(I10:I13,1)),"-",SMALL(I10:I13,1))</f>
        <v>8</v>
      </c>
      <c r="K10" s="140"/>
      <c r="L10" s="140"/>
      <c r="M10" s="140"/>
      <c r="N10" s="104"/>
      <c r="O10" s="12"/>
      <c r="BF10" s="2">
        <v>1006</v>
      </c>
    </row>
    <row r="11" spans="1:58" ht="15" customHeight="1" x14ac:dyDescent="0.2">
      <c r="B11" s="13"/>
      <c r="C11" s="14"/>
      <c r="D11" s="116">
        <v>628</v>
      </c>
      <c r="E11" s="15" t="str">
        <f>IF(ISERROR(VLOOKUP($D11,'START LİSTE'!$B$6:$F$836,2,0)),"",VLOOKUP($D11,'START LİSTE'!$B$6:$F$836,2,0))</f>
        <v>CEMAL AKÇİN</v>
      </c>
      <c r="F11" s="16" t="str">
        <f>IF(ISERROR(VLOOKUP($D11,'START LİSTE'!$B$6:$F$836,4,0)),"",VLOOKUP($D11,'START LİSTE'!$B$6:$F$836,4,0))</f>
        <v>T</v>
      </c>
      <c r="G11" s="113">
        <f>IF(ISERROR(VLOOKUP($D11,'FERDİ SONUÇ'!$B$6:$H$962,6,0)),"",VLOOKUP($D11,'FERDİ SONUÇ'!$B$6:$H$962,6,0))</f>
        <v>1025</v>
      </c>
      <c r="H11" s="17">
        <f>IF(OR(F11="",G11="DQ", G11="DNF", G11="DNS", G11=""),"-",VLOOKUP(D11,'FERDİ SONUÇ'!$B$6:$H$962,7,0))</f>
        <v>9</v>
      </c>
      <c r="I11" s="17">
        <f>IF(OR(F11="",F11="F",G11="DQ", G11="DNF", G11="DNS", G11=""),"-",VLOOKUP(D11,'FERDİ SONUÇ'!$B$6:$H$962,7,0))</f>
        <v>9</v>
      </c>
      <c r="J11" s="18">
        <f>IF(ISERROR(SMALL(I10:I13,2)),"-",SMALL(I10:I13,2))</f>
        <v>9</v>
      </c>
      <c r="K11" s="141"/>
      <c r="L11" s="141"/>
      <c r="M11" s="141"/>
      <c r="N11" s="105"/>
      <c r="O11" s="19"/>
      <c r="BF11" s="2">
        <v>1007</v>
      </c>
    </row>
    <row r="12" spans="1:58" ht="15" customHeight="1" x14ac:dyDescent="0.2">
      <c r="A12" s="108">
        <f>IF(AND(C12&lt;&gt;"",O12&lt;&gt;"DQ"),COUNT(O$6:O$1247)-(RANK(O12,O$6:O$1247)+COUNTIF(O$6:O12,O12))+2,IF(D10&lt;&gt;"",BF12,""))</f>
        <v>3</v>
      </c>
      <c r="B12" s="108">
        <f>IF(AND(C12&lt;&gt;"",N12&lt;&gt;"DQ"),COUNT(N$6:N$1247)-(RANK(N12,N$6:N$1247)+COUNTIF(N$6:N12,N12))+2,IF(D10&lt;&gt;"",BF12,""))</f>
        <v>3</v>
      </c>
      <c r="C12" s="14" t="str">
        <f>IF(ISERROR(VLOOKUP(D10,'START LİSTE'!$B$6:$F$836,3,0)),"",VLOOKUP(D10,'START LİSTE'!$B$6:$F$836,3,0))</f>
        <v>ORDU-GENÇLİK SPOR</v>
      </c>
      <c r="D12" s="116">
        <v>629</v>
      </c>
      <c r="E12" s="15" t="str">
        <f>IF(ISERROR(VLOOKUP($D12,'START LİSTE'!$B$6:$F$836,2,0)),"",VLOOKUP($D12,'START LİSTE'!$B$6:$F$836,2,0))</f>
        <v>VOLKAN KARAMAN</v>
      </c>
      <c r="F12" s="16" t="str">
        <f>IF(ISERROR(VLOOKUP($D12,'START LİSTE'!$B$6:$F$836,4,0)),"",VLOOKUP($D12,'START LİSTE'!$B$6:$F$836,4,0))</f>
        <v>T</v>
      </c>
      <c r="G12" s="113">
        <f>IF(ISERROR(VLOOKUP($D12,'FERDİ SONUÇ'!$B$6:$H$962,6,0)),"",VLOOKUP($D12,'FERDİ SONUÇ'!$B$6:$H$962,6,0))</f>
        <v>1018</v>
      </c>
      <c r="H12" s="17">
        <f>IF(OR(F12="",G12="DQ", G12="DNF", G12="DNS", G12=""),"-",VLOOKUP(D12,'FERDİ SONUÇ'!$B$6:$H$962,7,0))</f>
        <v>8</v>
      </c>
      <c r="I12" s="17">
        <f>IF(OR(F12="",F12="F",G12="DQ", G12="DNF", G12="DNS", G12=""),"-",VLOOKUP(D12,'FERDİ SONUÇ'!$B$6:$H$962,7,0))</f>
        <v>8</v>
      </c>
      <c r="J12" s="18">
        <f>IF(ISERROR(SMALL(I10:I13,3)),"-",SMALL(I10:I13,3))</f>
        <v>10</v>
      </c>
      <c r="K12" s="141">
        <v>27</v>
      </c>
      <c r="L12" s="141"/>
      <c r="M12" s="141"/>
      <c r="N12" s="117">
        <f>IFERROR(IF(C12="","",IF(OR(J10="-",J11="-",J12="-"),"DQ",SUM(J10,J11,J12)))+(J12*0.0001),"DQ")</f>
        <v>27.001000000000001</v>
      </c>
      <c r="O12" s="117">
        <f>IF(C12="","",IF(OR(K12="DQ",L12="DQ",M12="DQ"),"DQ",SUM(K12,L12,M12)))</f>
        <v>27</v>
      </c>
      <c r="BF12" s="2">
        <v>1008</v>
      </c>
    </row>
    <row r="13" spans="1:58" ht="15" customHeight="1" x14ac:dyDescent="0.2">
      <c r="B13" s="13"/>
      <c r="C13" s="14"/>
      <c r="D13" s="116">
        <v>630</v>
      </c>
      <c r="E13" s="15" t="str">
        <f>IF(ISERROR(VLOOKUP($D13,'START LİSTE'!$B$6:$F$836,2,0)),"",VLOOKUP($D13,'START LİSTE'!$B$6:$F$836,2,0))</f>
        <v>EBUBEKİR BAYRAM</v>
      </c>
      <c r="F13" s="16" t="str">
        <f>IF(ISERROR(VLOOKUP($D13,'START LİSTE'!$B$6:$F$836,4,0)),"",VLOOKUP($D13,'START LİSTE'!$B$6:$F$836,4,0))</f>
        <v>T</v>
      </c>
      <c r="G13" s="113">
        <f>IF(ISERROR(VLOOKUP($D13,'FERDİ SONUÇ'!$B$6:$H$962,6,0)),"",VLOOKUP($D13,'FERDİ SONUÇ'!$B$6:$H$962,6,0))</f>
        <v>1027</v>
      </c>
      <c r="H13" s="17">
        <f>IF(OR(F13="",G13="DQ", G13="DNF", G13="DNS", G13=""),"-",VLOOKUP(D13,'FERDİ SONUÇ'!$B$6:$H$962,7,0))</f>
        <v>10</v>
      </c>
      <c r="I13" s="17">
        <f>IF(OR(F13="",F13="F",G13="DQ", G13="DNF", G13="DNS", G13=""),"-",VLOOKUP(D13,'FERDİ SONUÇ'!$B$6:$H$962,7,0))</f>
        <v>10</v>
      </c>
      <c r="J13" s="18">
        <f>IF(ISERROR(SMALL(I10:I13,4)),"-",SMALL(I10:I13,4))</f>
        <v>12</v>
      </c>
      <c r="K13" s="141"/>
      <c r="L13" s="141"/>
      <c r="M13" s="141"/>
      <c r="N13" s="105"/>
      <c r="O13" s="19"/>
      <c r="BF13" s="2">
        <v>1009</v>
      </c>
    </row>
    <row r="14" spans="1:58" ht="15" customHeight="1" x14ac:dyDescent="0.2">
      <c r="B14" s="6"/>
      <c r="C14" s="7"/>
      <c r="D14" s="115">
        <v>631</v>
      </c>
      <c r="E14" s="8" t="str">
        <f>IF(ISERROR(VLOOKUP($D14,'START LİSTE'!$B$6:$F$836,2,0)),"",VLOOKUP($D14,'START LİSTE'!$B$6:$F$836,2,0))</f>
        <v>ONUR BİLGİN</v>
      </c>
      <c r="F14" s="9" t="str">
        <f>IF(ISERROR(VLOOKUP($D14,'START LİSTE'!$B$6:$F$836,4,0)),"",VLOOKUP($D14,'START LİSTE'!$B$6:$F$836,4,0))</f>
        <v>T</v>
      </c>
      <c r="G14" s="112">
        <f>IF(ISERROR(VLOOKUP($D14,'FERDİ SONUÇ'!$B$6:$H$962,6,0)),"",VLOOKUP($D14,'FERDİ SONUÇ'!$B$6:$H$962,6,0))</f>
        <v>933</v>
      </c>
      <c r="H14" s="10">
        <f>IF(OR(F14="",G14="DQ", G14="DNF", G14="DNS", G14=""),"-",VLOOKUP(D14,'FERDİ SONUÇ'!$B$6:$H$962,7,0))</f>
        <v>3</v>
      </c>
      <c r="I14" s="10">
        <f>IF(OR(F14="",F14="F",G14="DQ", G14="DNF", G14="DNS", G14=""),"-",VLOOKUP(D14,'FERDİ SONUÇ'!$B$6:$H$962,7,0))</f>
        <v>3</v>
      </c>
      <c r="J14" s="11">
        <f>IF(ISERROR(SMALL(I14:I17,1)),"-",SMALL(I14:I17,1))</f>
        <v>2</v>
      </c>
      <c r="K14" s="140"/>
      <c r="L14" s="140"/>
      <c r="M14" s="140"/>
      <c r="N14" s="104"/>
      <c r="O14" s="12"/>
      <c r="BF14" s="2">
        <v>1012</v>
      </c>
    </row>
    <row r="15" spans="1:58" ht="15" customHeight="1" x14ac:dyDescent="0.2">
      <c r="B15" s="13"/>
      <c r="C15" s="14"/>
      <c r="D15" s="116">
        <v>632</v>
      </c>
      <c r="E15" s="15" t="str">
        <f>IF(ISERROR(VLOOKUP($D15,'START LİSTE'!$B$6:$F$836,2,0)),"",VLOOKUP($D15,'START LİSTE'!$B$6:$F$836,2,0))</f>
        <v>OSMAN CANSEVER</v>
      </c>
      <c r="F15" s="16" t="str">
        <f>IF(ISERROR(VLOOKUP($D15,'START LİSTE'!$B$6:$F$836,4,0)),"",VLOOKUP($D15,'START LİSTE'!$B$6:$F$836,4,0))</f>
        <v>T</v>
      </c>
      <c r="G15" s="113">
        <f>IF(ISERROR(VLOOKUP($D15,'FERDİ SONUÇ'!$B$6:$H$962,6,0)),"",VLOOKUP($D15,'FERDİ SONUÇ'!$B$6:$H$962,6,0))</f>
        <v>930</v>
      </c>
      <c r="H15" s="17">
        <f>IF(OR(F15="",G15="DQ", G15="DNF", G15="DNS", G15=""),"-",VLOOKUP(D15,'FERDİ SONUÇ'!$B$6:$H$962,7,0))</f>
        <v>2</v>
      </c>
      <c r="I15" s="17">
        <f>IF(OR(F15="",F15="F",G15="DQ", G15="DNF", G15="DNS", G15=""),"-",VLOOKUP(D15,'FERDİ SONUÇ'!$B$6:$H$962,7,0))</f>
        <v>2</v>
      </c>
      <c r="J15" s="18">
        <f>IF(ISERROR(SMALL(I14:I17,2)),"-",SMALL(I14:I17,2))</f>
        <v>3</v>
      </c>
      <c r="K15" s="141"/>
      <c r="L15" s="141"/>
      <c r="M15" s="141"/>
      <c r="N15" s="105"/>
      <c r="O15" s="19"/>
      <c r="BF15" s="2">
        <v>1013</v>
      </c>
    </row>
    <row r="16" spans="1:58" ht="15" customHeight="1" x14ac:dyDescent="0.2">
      <c r="A16" s="108">
        <f>IF(AND(C16&lt;&gt;"",O16&lt;&gt;"DQ"),COUNT(O$6:O$1247)-(RANK(O16,O$6:O$1247)+COUNTIF(O$6:O16,O16))+2,IF(D14&lt;&gt;"",BF16,""))</f>
        <v>1</v>
      </c>
      <c r="B16" s="108">
        <f>IF(AND(C16&lt;&gt;"",N16&lt;&gt;"DQ"),COUNT(N$6:N$1247)-(RANK(N16,N$6:N$1247)+COUNTIF(N$6:N16,N16))+2,IF(D14&lt;&gt;"",BF16,""))</f>
        <v>1</v>
      </c>
      <c r="C16" s="14" t="str">
        <f>IF(ISERROR(VLOOKUP(D14,'START LİSTE'!$B$6:$F$836,3,0)),"",VLOOKUP(D14,'START LİSTE'!$B$6:$F$836,3,0))</f>
        <v>GÜMÜŞHANE GENÇLİK SPOR KULÜBÜ</v>
      </c>
      <c r="D16" s="116">
        <v>633</v>
      </c>
      <c r="E16" s="15" t="str">
        <f>IF(ISERROR(VLOOKUP($D16,'START LİSTE'!$B$6:$F$836,2,0)),"",VLOOKUP($D16,'START LİSTE'!$B$6:$F$836,2,0))</f>
        <v>EMRAH KÜÇÜK</v>
      </c>
      <c r="F16" s="16" t="str">
        <f>IF(ISERROR(VLOOKUP($D16,'START LİSTE'!$B$6:$F$836,4,0)),"",VLOOKUP($D16,'START LİSTE'!$B$6:$F$836,4,0))</f>
        <v>T</v>
      </c>
      <c r="G16" s="113">
        <f>IF(ISERROR(VLOOKUP($D16,'FERDİ SONUÇ'!$B$6:$H$962,6,0)),"",VLOOKUP($D16,'FERDİ SONUÇ'!$B$6:$H$962,6,0))</f>
        <v>936</v>
      </c>
      <c r="H16" s="17">
        <f>IF(OR(F16="",G16="DQ", G16="DNF", G16="DNS", G16=""),"-",VLOOKUP(D16,'FERDİ SONUÇ'!$B$6:$H$962,7,0))</f>
        <v>4</v>
      </c>
      <c r="I16" s="17">
        <f>IF(OR(F16="",F16="F",G16="DQ", G16="DNF", G16="DNS", G16=""),"-",VLOOKUP(D16,'FERDİ SONUÇ'!$B$6:$H$962,7,0))</f>
        <v>4</v>
      </c>
      <c r="J16" s="18">
        <f>IF(ISERROR(SMALL(I14:I17,3)),"-",SMALL(I14:I17,3))</f>
        <v>4</v>
      </c>
      <c r="K16" s="141">
        <v>9</v>
      </c>
      <c r="L16" s="141"/>
      <c r="M16" s="141"/>
      <c r="N16" s="117">
        <f>IFERROR(IF(C16="","",IF(OR(J14="-",J15="-",J16="-"),"DQ",SUM(J14,J15,J16)))+(J16*0.0001),"DQ")</f>
        <v>9.0004000000000008</v>
      </c>
      <c r="O16" s="117">
        <f>IF(C16="","",IF(OR(K16="DQ",L16="DQ",M16="DQ"),"DQ",SUM(K16,L16,M16)))</f>
        <v>9</v>
      </c>
      <c r="BF16" s="2">
        <v>1014</v>
      </c>
    </row>
    <row r="17" spans="1:58" ht="15" customHeight="1" x14ac:dyDescent="0.2">
      <c r="B17" s="13"/>
      <c r="C17" s="14"/>
      <c r="D17" s="116">
        <v>634</v>
      </c>
      <c r="E17" s="15" t="str">
        <f>IF(ISERROR(VLOOKUP($D17,'START LİSTE'!$B$6:$F$836,2,0)),"",VLOOKUP($D17,'START LİSTE'!$B$6:$F$836,2,0))</f>
        <v>MİHRAÇ KAYA</v>
      </c>
      <c r="F17" s="16" t="str">
        <f>IF(ISERROR(VLOOKUP($D17,'START LİSTE'!$B$6:$F$836,4,0)),"",VLOOKUP($D17,'START LİSTE'!$B$6:$F$836,4,0))</f>
        <v>T</v>
      </c>
      <c r="G17" s="113">
        <f>IF(ISERROR(VLOOKUP($D17,'FERDİ SONUÇ'!$B$6:$H$962,6,0)),"",VLOOKUP($D17,'FERDİ SONUÇ'!$B$6:$H$962,6,0))</f>
        <v>1132</v>
      </c>
      <c r="H17" s="17">
        <f>IF(OR(F17="",G17="DQ", G17="DNF", G17="DNS", G17=""),"-",VLOOKUP(D17,'FERDİ SONUÇ'!$B$6:$H$962,7,0))</f>
        <v>16</v>
      </c>
      <c r="I17" s="17">
        <f>IF(OR(F17="",F17="F",G17="DQ", G17="DNF", G17="DNS", G17=""),"-",VLOOKUP(D17,'FERDİ SONUÇ'!$B$6:$H$962,7,0))</f>
        <v>16</v>
      </c>
      <c r="J17" s="18">
        <f>IF(ISERROR(SMALL(I14:I17,4)),"-",SMALL(I14:I17,4))</f>
        <v>16</v>
      </c>
      <c r="K17" s="141"/>
      <c r="L17" s="141"/>
      <c r="M17" s="141"/>
      <c r="N17" s="105"/>
      <c r="O17" s="19"/>
      <c r="BF17" s="2">
        <v>1015</v>
      </c>
    </row>
    <row r="18" spans="1:58" ht="15" customHeight="1" x14ac:dyDescent="0.2">
      <c r="B18" s="6"/>
      <c r="C18" s="7"/>
      <c r="D18" s="115">
        <v>635</v>
      </c>
      <c r="E18" s="8" t="str">
        <f>IF(ISERROR(VLOOKUP($D18,'START LİSTE'!$B$6:$F$836,2,0)),"",VLOOKUP($D18,'START LİSTE'!$B$6:$F$836,2,0))</f>
        <v>ÜMİT TUTKUN</v>
      </c>
      <c r="F18" s="9" t="str">
        <f>IF(ISERROR(VLOOKUP($D18,'START LİSTE'!$B$6:$F$836,4,0)),"",VLOOKUP($D18,'START LİSTE'!$B$6:$F$836,4,0))</f>
        <v>T</v>
      </c>
      <c r="G18" s="112">
        <f>IF(ISERROR(VLOOKUP($D18,'FERDİ SONUÇ'!$B$6:$H$962,6,0)),"",VLOOKUP($D18,'FERDİ SONUÇ'!$B$6:$H$962,6,0))</f>
        <v>1102</v>
      </c>
      <c r="H18" s="9">
        <f>IF(OR(F18="",G18="DQ", G18="DNF", G18="DNS", G18=""),"-",VLOOKUP(D18,'FERDİ SONUÇ'!$B$6:$H$962,7,0))</f>
        <v>13</v>
      </c>
      <c r="I18" s="9">
        <f>IF(OR(F18="",F18="F",G18="DQ", G18="DNF", G18="DNS", G18=""),"-",VLOOKUP(D18,'FERDİ SONUÇ'!$B$6:$H$962,7,0))</f>
        <v>13</v>
      </c>
      <c r="J18" s="11">
        <f>IF(ISERROR(SMALL(I18:I21,1)),"-",SMALL(I18:I21,1))</f>
        <v>13</v>
      </c>
      <c r="K18" s="140"/>
      <c r="L18" s="140"/>
      <c r="M18" s="140"/>
      <c r="N18" s="104"/>
      <c r="O18" s="12"/>
      <c r="BF18" s="2">
        <v>1018</v>
      </c>
    </row>
    <row r="19" spans="1:58" ht="15" customHeight="1" x14ac:dyDescent="0.2">
      <c r="B19" s="13"/>
      <c r="C19" s="14"/>
      <c r="D19" s="116">
        <v>636</v>
      </c>
      <c r="E19" s="15" t="str">
        <f>IF(ISERROR(VLOOKUP($D19,'START LİSTE'!$B$6:$F$836,2,0)),"",VLOOKUP($D19,'START LİSTE'!$B$6:$F$836,2,0))</f>
        <v>HÜSEYİN KESKİN</v>
      </c>
      <c r="F19" s="16" t="str">
        <f>IF(ISERROR(VLOOKUP($D19,'START LİSTE'!$B$6:$F$836,4,0)),"",VLOOKUP($D19,'START LİSTE'!$B$6:$F$836,4,0))</f>
        <v>T</v>
      </c>
      <c r="G19" s="113">
        <f>IF(ISERROR(VLOOKUP($D19,'FERDİ SONUÇ'!$B$6:$H$962,6,0)),"",VLOOKUP($D19,'FERDİ SONUÇ'!$B$6:$H$962,6,0))</f>
        <v>1145</v>
      </c>
      <c r="H19" s="16">
        <f>IF(OR(F19="",G19="DQ", G19="DNF", G19="DNS", G19=""),"-",VLOOKUP(D19,'FERDİ SONUÇ'!$B$6:$H$962,7,0))</f>
        <v>17</v>
      </c>
      <c r="I19" s="16">
        <f>IF(OR(F19="",F19="F",G19="DQ", G19="DNF", G19="DNS", G19=""),"-",VLOOKUP(D19,'FERDİ SONUÇ'!$B$6:$H$962,7,0))</f>
        <v>17</v>
      </c>
      <c r="J19" s="18">
        <f>IF(ISERROR(SMALL(I18:I21,2)),"-",SMALL(I18:I21,2))</f>
        <v>17</v>
      </c>
      <c r="K19" s="141"/>
      <c r="L19" s="141"/>
      <c r="M19" s="141"/>
      <c r="N19" s="105"/>
      <c r="O19" s="19"/>
      <c r="BF19" s="2">
        <v>1019</v>
      </c>
    </row>
    <row r="20" spans="1:58" ht="15" customHeight="1" x14ac:dyDescent="0.2">
      <c r="A20" s="108">
        <f>IF(AND(C20&lt;&gt;"",O20&lt;&gt;"DQ"),COUNT(O$6:O$1247)-(RANK(O20,O$6:O$1247)+COUNTIF(O$6:O20,O20))+2,IF(D18&lt;&gt;"",BF20,""))</f>
        <v>5</v>
      </c>
      <c r="B20" s="108">
        <f>IF(AND(C20&lt;&gt;"",N20&lt;&gt;"DQ"),COUNT(N$6:N$1247)-(RANK(N20,N$6:N$1247)+COUNTIF(N$6:N20,N20))+2,IF(D18&lt;&gt;"",BF20,""))</f>
        <v>5</v>
      </c>
      <c r="C20" s="14" t="str">
        <f>IF(ISERROR(VLOOKUP(D18,'START LİSTE'!$B$6:$F$836,3,0)),"",VLOOKUP(D18,'START LİSTE'!$B$6:$F$836,3,0))</f>
        <v>SAMSUN ÇARŞAMBA END. MES. LİS. SP. K.</v>
      </c>
      <c r="D20" s="116">
        <v>637</v>
      </c>
      <c r="E20" s="15" t="str">
        <f>IF(ISERROR(VLOOKUP($D20,'START LİSTE'!$B$6:$F$836,2,0)),"",VLOOKUP($D20,'START LİSTE'!$B$6:$F$836,2,0))</f>
        <v>ONUR ŞAHİN</v>
      </c>
      <c r="F20" s="16" t="str">
        <f>IF(ISERROR(VLOOKUP($D20,'START LİSTE'!$B$6:$F$836,4,0)),"",VLOOKUP($D20,'START LİSTE'!$B$6:$F$836,4,0))</f>
        <v>T</v>
      </c>
      <c r="G20" s="113">
        <f>IF(ISERROR(VLOOKUP($D20,'FERDİ SONUÇ'!$B$6:$H$962,6,0)),"",VLOOKUP($D20,'FERDİ SONUÇ'!$B$6:$H$962,6,0))</f>
        <v>1301</v>
      </c>
      <c r="H20" s="16">
        <f>IF(OR(F20="",G20="DQ", G20="DNF", G20="DNS", G20=""),"-",VLOOKUP(D20,'FERDİ SONUÇ'!$B$6:$H$962,7,0))</f>
        <v>18</v>
      </c>
      <c r="I20" s="16">
        <f>IF(OR(F20="",F20="F",G20="DQ", G20="DNF", G20="DNS", G20=""),"-",VLOOKUP(D20,'FERDİ SONUÇ'!$B$6:$H$962,7,0))</f>
        <v>18</v>
      </c>
      <c r="J20" s="18">
        <f>IF(ISERROR(SMALL(I18:I21,3)),"-",SMALL(I18:I21,3))</f>
        <v>18</v>
      </c>
      <c r="K20" s="141">
        <v>48</v>
      </c>
      <c r="L20" s="141"/>
      <c r="M20" s="141"/>
      <c r="N20" s="117">
        <f>IFERROR(IF(C20="","",IF(OR(J18="-",J19="-",J20="-"),"DQ",SUM(J18,J19,J20)))+(J20*0.0001),"DQ")</f>
        <v>48.001800000000003</v>
      </c>
      <c r="O20" s="117">
        <f>IF(C20="","",IF(OR(K20="DQ",L20="DQ",M20="DQ"),"DQ",SUM(K20,L20,M20)))</f>
        <v>48</v>
      </c>
      <c r="BF20" s="2">
        <v>1020</v>
      </c>
    </row>
    <row r="21" spans="1:58" ht="15" customHeight="1" x14ac:dyDescent="0.2">
      <c r="B21" s="13"/>
      <c r="C21" s="14"/>
      <c r="D21" s="116">
        <v>638</v>
      </c>
      <c r="E21" s="15" t="str">
        <f>IF(ISERROR(VLOOKUP($D21,'START LİSTE'!$B$6:$F$836,2,0)),"",VLOOKUP($D21,'START LİSTE'!$B$6:$F$836,2,0))</f>
        <v>ALPEREN SEMİZ</v>
      </c>
      <c r="F21" s="16" t="str">
        <f>IF(ISERROR(VLOOKUP($D21,'START LİSTE'!$B$6:$F$836,4,0)),"",VLOOKUP($D21,'START LİSTE'!$B$6:$F$836,4,0))</f>
        <v>T</v>
      </c>
      <c r="G21" s="113">
        <f>IF(ISERROR(VLOOKUP($D21,'FERDİ SONUÇ'!$B$6:$H$962,6,0)),"",VLOOKUP($D21,'FERDİ SONUÇ'!$B$6:$H$962,6,0))</f>
        <v>1405</v>
      </c>
      <c r="H21" s="16">
        <f>IF(OR(F21="",G21="DQ", G21="DNF", G21="DNS", G21=""),"-",VLOOKUP(D21,'FERDİ SONUÇ'!$B$6:$H$962,7,0))</f>
        <v>19</v>
      </c>
      <c r="I21" s="16">
        <f>IF(OR(F21="",F21="F",G21="DQ", G21="DNF", G21="DNS", G21=""),"-",VLOOKUP(D21,'FERDİ SONUÇ'!$B$6:$H$962,7,0))</f>
        <v>19</v>
      </c>
      <c r="J21" s="18">
        <f>IF(ISERROR(SMALL(I18:I21,4)),"-",SMALL(I18:I21,4))</f>
        <v>19</v>
      </c>
      <c r="K21" s="141"/>
      <c r="L21" s="141"/>
      <c r="M21" s="141"/>
      <c r="N21" s="105"/>
      <c r="O21" s="19"/>
      <c r="BF21" s="2">
        <v>1021</v>
      </c>
    </row>
    <row r="22" spans="1:58" ht="15" customHeight="1" x14ac:dyDescent="0.2">
      <c r="B22" s="6"/>
      <c r="C22" s="7"/>
      <c r="D22" s="115">
        <v>639</v>
      </c>
      <c r="E22" s="8" t="str">
        <f>IF(ISERROR(VLOOKUP($D22,'START LİSTE'!$B$6:$F$836,2,0)),"",VLOOKUP($D22,'START LİSTE'!$B$6:$F$836,2,0))</f>
        <v>TURGAY SEZGİN</v>
      </c>
      <c r="F22" s="9" t="str">
        <f>IF(ISERROR(VLOOKUP($D22,'START LİSTE'!$B$6:$F$836,4,0)),"",VLOOKUP($D22,'START LİSTE'!$B$6:$F$836,4,0))</f>
        <v>T</v>
      </c>
      <c r="G22" s="112" t="str">
        <f>IF(ISERROR(VLOOKUP($D22,'FERDİ SONUÇ'!$B$6:$H$962,6,0)),"",VLOOKUP($D22,'FERDİ SONUÇ'!$B$6:$H$962,6,0))</f>
        <v>DNF</v>
      </c>
      <c r="H22" s="9" t="str">
        <f>IF(OR(F22="",G22="DQ", G22="DNF", G22="DNS", G22=""),"-",VLOOKUP(D22,'FERDİ SONUÇ'!$B$6:$H$962,7,0))</f>
        <v>-</v>
      </c>
      <c r="I22" s="9" t="str">
        <f>IF(OR(F22="",F22="F",G22="DQ", G22="DNF", G22="DNS", G22=""),"-",VLOOKUP(D22,'FERDİ SONUÇ'!$B$6:$H$962,7,0))</f>
        <v>-</v>
      </c>
      <c r="J22" s="11">
        <f>IF(ISERROR(SMALL(I22:I25,1)),"-",SMALL(I22:I25,1))</f>
        <v>7</v>
      </c>
      <c r="K22" s="140"/>
      <c r="L22" s="140"/>
      <c r="M22" s="140"/>
      <c r="N22" s="104"/>
      <c r="O22" s="12"/>
      <c r="BF22" s="2">
        <v>1024</v>
      </c>
    </row>
    <row r="23" spans="1:58" ht="15" customHeight="1" x14ac:dyDescent="0.2">
      <c r="B23" s="13"/>
      <c r="C23" s="14"/>
      <c r="D23" s="116">
        <v>640</v>
      </c>
      <c r="E23" s="15" t="str">
        <f>IF(ISERROR(VLOOKUP($D23,'START LİSTE'!$B$6:$F$836,2,0)),"",VLOOKUP($D23,'START LİSTE'!$B$6:$F$836,2,0))</f>
        <v>OĞUZHAN YAKAR</v>
      </c>
      <c r="F23" s="16" t="str">
        <f>IF(ISERROR(VLOOKUP($D23,'START LİSTE'!$B$6:$F$836,4,0)),"",VLOOKUP($D23,'START LİSTE'!$B$6:$F$836,4,0))</f>
        <v>T</v>
      </c>
      <c r="G23" s="113">
        <f>IF(ISERROR(VLOOKUP($D23,'FERDİ SONUÇ'!$B$6:$H$962,6,0)),"",VLOOKUP($D23,'FERDİ SONUÇ'!$B$6:$H$962,6,0))</f>
        <v>1105</v>
      </c>
      <c r="H23" s="16">
        <f>IF(OR(F23="",G23="DQ", G23="DNF", G23="DNS", G23=""),"-",VLOOKUP(D23,'FERDİ SONUÇ'!$B$6:$H$962,7,0))</f>
        <v>14</v>
      </c>
      <c r="I23" s="16">
        <f>IF(OR(F23="",F23="F",G23="DQ", G23="DNF", G23="DNS", G23=""),"-",VLOOKUP(D23,'FERDİ SONUÇ'!$B$6:$H$962,7,0))</f>
        <v>14</v>
      </c>
      <c r="J23" s="18">
        <f>IF(ISERROR(SMALL(I22:I25,2)),"-",SMALL(I22:I25,2))</f>
        <v>11</v>
      </c>
      <c r="K23" s="141"/>
      <c r="L23" s="141"/>
      <c r="M23" s="141"/>
      <c r="N23" s="105"/>
      <c r="O23" s="19"/>
      <c r="BF23" s="2">
        <v>1025</v>
      </c>
    </row>
    <row r="24" spans="1:58" ht="15" customHeight="1" x14ac:dyDescent="0.2">
      <c r="A24" s="108">
        <f>IF(AND(C24&lt;&gt;"",O24&lt;&gt;"DQ"),COUNT(O$6:O$1247)-(RANK(O24,O$6:O$1247)+COUNTIF(O$6:O24,O24))+2,IF(D22&lt;&gt;"",BF24,""))</f>
        <v>4</v>
      </c>
      <c r="B24" s="108">
        <f>IF(AND(C24&lt;&gt;"",N24&lt;&gt;"DQ"),COUNT(N$6:N$1247)-(RANK(N24,N$6:N$1247)+COUNTIF(N$6:N24,N24))+2,IF(D22&lt;&gt;"",BF24,""))</f>
        <v>4</v>
      </c>
      <c r="C24" s="14" t="str">
        <f>IF(ISERROR(VLOOKUP(D22,'START LİSTE'!$B$6:$F$836,3,0)),"",VLOOKUP(D22,'START LİSTE'!$B$6:$F$836,3,0))</f>
        <v>SAMSUN-G.H.Y GENÇLİK VE SPOR KLÜBÜ</v>
      </c>
      <c r="D24" s="116">
        <v>641</v>
      </c>
      <c r="E24" s="15" t="str">
        <f>IF(ISERROR(VLOOKUP($D24,'START LİSTE'!$B$6:$F$836,2,0)),"",VLOOKUP($D24,'START LİSTE'!$B$6:$F$836,2,0))</f>
        <v>HALUK ÇAĞDAŞ ZORLU</v>
      </c>
      <c r="F24" s="16" t="str">
        <f>IF(ISERROR(VLOOKUP($D24,'START LİSTE'!$B$6:$F$836,4,0)),"",VLOOKUP($D24,'START LİSTE'!$B$6:$F$836,4,0))</f>
        <v>T</v>
      </c>
      <c r="G24" s="113">
        <f>IF(ISERROR(VLOOKUP($D24,'FERDİ SONUÇ'!$B$6:$H$962,6,0)),"",VLOOKUP($D24,'FERDİ SONUÇ'!$B$6:$H$962,6,0))</f>
        <v>1030</v>
      </c>
      <c r="H24" s="16">
        <f>IF(OR(F24="",G24="DQ", G24="DNF", G24="DNS", G24=""),"-",VLOOKUP(D24,'FERDİ SONUÇ'!$B$6:$H$962,7,0))</f>
        <v>11</v>
      </c>
      <c r="I24" s="16">
        <f>IF(OR(F24="",F24="F",G24="DQ", G24="DNF", G24="DNS", G24=""),"-",VLOOKUP(D24,'FERDİ SONUÇ'!$B$6:$H$962,7,0))</f>
        <v>11</v>
      </c>
      <c r="J24" s="18">
        <f>IF(ISERROR(SMALL(I22:I25,3)),"-",SMALL(I22:I25,3))</f>
        <v>14</v>
      </c>
      <c r="K24" s="141">
        <v>32</v>
      </c>
      <c r="L24" s="141"/>
      <c r="M24" s="141"/>
      <c r="N24" s="117">
        <f>IFERROR(IF(C24="","",IF(OR(J22="-",J23="-",J24="-"),"DQ",SUM(J22,J23,J24)))+(J24*0.0001),"DQ")</f>
        <v>32.001399999999997</v>
      </c>
      <c r="O24" s="117">
        <f>IF(C24="","",IF(OR(K24="DQ",L24="DQ",M24="DQ"),"DQ",SUM(K24,L24,M24)))</f>
        <v>32</v>
      </c>
      <c r="BF24" s="2">
        <v>1026</v>
      </c>
    </row>
    <row r="25" spans="1:58" ht="15" customHeight="1" x14ac:dyDescent="0.2">
      <c r="B25" s="13"/>
      <c r="C25" s="14"/>
      <c r="D25" s="116">
        <v>642</v>
      </c>
      <c r="E25" s="15" t="str">
        <f>IF(ISERROR(VLOOKUP($D25,'START LİSTE'!$B$6:$F$836,2,0)),"",VLOOKUP($D25,'START LİSTE'!$B$6:$F$836,2,0))</f>
        <v>ATAKAN BAYRİ</v>
      </c>
      <c r="F25" s="16" t="str">
        <f>IF(ISERROR(VLOOKUP($D25,'START LİSTE'!$B$6:$F$836,4,0)),"",VLOOKUP($D25,'START LİSTE'!$B$6:$F$836,4,0))</f>
        <v>T</v>
      </c>
      <c r="G25" s="113">
        <f>IF(ISERROR(VLOOKUP($D25,'FERDİ SONUÇ'!$B$6:$H$962,6,0)),"",VLOOKUP($D25,'FERDİ SONUÇ'!$B$6:$H$962,6,0))</f>
        <v>1005</v>
      </c>
      <c r="H25" s="16">
        <f>IF(OR(F25="",G25="DQ", G25="DNF", G25="DNS", G25=""),"-",VLOOKUP(D25,'FERDİ SONUÇ'!$B$6:$H$962,7,0))</f>
        <v>7</v>
      </c>
      <c r="I25" s="16">
        <f>IF(OR(F25="",F25="F",G25="DQ", G25="DNF", G25="DNS", G25=""),"-",VLOOKUP(D25,'FERDİ SONUÇ'!$B$6:$H$962,7,0))</f>
        <v>7</v>
      </c>
      <c r="J25" s="18" t="str">
        <f>IF(ISERROR(SMALL(I22:I25,4)),"-",SMALL(I22:I25,4))</f>
        <v>-</v>
      </c>
      <c r="K25" s="141"/>
      <c r="L25" s="141"/>
      <c r="M25" s="141"/>
      <c r="N25" s="105"/>
      <c r="O25" s="19"/>
      <c r="BF25" s="2">
        <v>1027</v>
      </c>
    </row>
    <row r="26" spans="1:58" ht="15" customHeight="1" x14ac:dyDescent="0.2">
      <c r="B26" s="6"/>
      <c r="C26" s="7"/>
      <c r="D26" s="115"/>
      <c r="E26" s="8" t="str">
        <f>IF(ISERROR(VLOOKUP($D26,'START LİSTE'!$B$6:$F$836,2,0)),"",VLOOKUP($D26,'START LİSTE'!$B$6:$F$836,2,0))</f>
        <v/>
      </c>
      <c r="F26" s="9" t="str">
        <f>IF(ISERROR(VLOOKUP($D26,'START LİSTE'!$B$6:$F$836,4,0)),"",VLOOKUP($D26,'START LİSTE'!$B$6:$F$836,4,0))</f>
        <v/>
      </c>
      <c r="G26" s="112" t="str">
        <f>IF(ISERROR(VLOOKUP($D26,'FERDİ SONUÇ'!$B$6:$H$962,6,0)),"",VLOOKUP($D26,'FERDİ SONUÇ'!$B$6:$H$962,6,0))</f>
        <v/>
      </c>
      <c r="H26" s="9" t="str">
        <f>IF(OR(F26="",G26="DQ", G26="DNF", G26="DNS", G26=""),"-",VLOOKUP(D26,'FERDİ SONUÇ'!$B$6:$H$962,7,0))</f>
        <v>-</v>
      </c>
      <c r="I26" s="9" t="str">
        <f>IF(OR(F26="",F26="F",G26="DQ", G26="DNF", G26="DNS", G26=""),"-",VLOOKUP(D26,'FERDİ SONUÇ'!$B$6:$H$962,7,0))</f>
        <v>-</v>
      </c>
      <c r="J26" s="11" t="str">
        <f>IF(ISERROR(SMALL(I26:I29,1)),"-",SMALL(I26:I29,1))</f>
        <v>-</v>
      </c>
      <c r="K26" s="140"/>
      <c r="L26" s="140"/>
      <c r="M26" s="140"/>
      <c r="N26" s="104"/>
      <c r="O26" s="12"/>
      <c r="BF26" s="2">
        <v>1030</v>
      </c>
    </row>
    <row r="27" spans="1:58" ht="15" customHeight="1" x14ac:dyDescent="0.2">
      <c r="B27" s="13"/>
      <c r="C27" s="14"/>
      <c r="D27" s="116"/>
      <c r="E27" s="15" t="str">
        <f>IF(ISERROR(VLOOKUP($D27,'START LİSTE'!$B$6:$F$836,2,0)),"",VLOOKUP($D27,'START LİSTE'!$B$6:$F$836,2,0))</f>
        <v/>
      </c>
      <c r="F27" s="16" t="str">
        <f>IF(ISERROR(VLOOKUP($D27,'START LİSTE'!$B$6:$F$836,4,0)),"",VLOOKUP($D27,'START LİSTE'!$B$6:$F$836,4,0))</f>
        <v/>
      </c>
      <c r="G27" s="113" t="str">
        <f>IF(ISERROR(VLOOKUP($D27,'FERDİ SONUÇ'!$B$6:$H$962,6,0)),"",VLOOKUP($D27,'FERDİ SONUÇ'!$B$6:$H$962,6,0))</f>
        <v/>
      </c>
      <c r="H27" s="16" t="str">
        <f>IF(OR(F27="",G27="DQ", G27="DNF", G27="DNS", G27=""),"-",VLOOKUP(D27,'FERDİ SONUÇ'!$B$6:$H$962,7,0))</f>
        <v>-</v>
      </c>
      <c r="I27" s="16" t="str">
        <f>IF(OR(F27="",F27="F",G27="DQ", G27="DNF", G27="DNS", G27=""),"-",VLOOKUP(D27,'FERDİ SONUÇ'!$B$6:$H$962,7,0))</f>
        <v>-</v>
      </c>
      <c r="J27" s="18" t="str">
        <f>IF(ISERROR(SMALL(I26:I29,2)),"-",SMALL(I26:I29,2))</f>
        <v>-</v>
      </c>
      <c r="K27" s="141"/>
      <c r="L27" s="141"/>
      <c r="M27" s="141"/>
      <c r="N27" s="105"/>
      <c r="O27" s="19"/>
      <c r="BF27" s="2">
        <v>1031</v>
      </c>
    </row>
    <row r="28" spans="1:58" ht="15" customHeight="1" x14ac:dyDescent="0.2">
      <c r="A28" s="108" t="str">
        <f>IF(AND(C28&lt;&gt;"",O28&lt;&gt;"DQ"),COUNT(O$6:O$1247)-(RANK(O28,O$6:O$1247)+COUNTIF(O$6:O28,O28))+2,IF(D26&lt;&gt;"",BF28,""))</f>
        <v/>
      </c>
      <c r="B28" s="108" t="str">
        <f>IF(AND(C28&lt;&gt;"",N28&lt;&gt;"DQ"),COUNT(N$6:N$1247)-(RANK(N28,N$6:N$1247)+COUNTIF(N$6:N28,N28))+2,IF(D26&lt;&gt;"",BF28,""))</f>
        <v/>
      </c>
      <c r="C28" s="14" t="str">
        <f>IF(ISERROR(VLOOKUP(D26,'START LİSTE'!$B$6:$F$836,3,0)),"",VLOOKUP(D26,'START LİSTE'!$B$6:$F$836,3,0))</f>
        <v/>
      </c>
      <c r="D28" s="116"/>
      <c r="E28" s="15" t="str">
        <f>IF(ISERROR(VLOOKUP($D28,'START LİSTE'!$B$6:$F$836,2,0)),"",VLOOKUP($D28,'START LİSTE'!$B$6:$F$836,2,0))</f>
        <v/>
      </c>
      <c r="F28" s="16" t="str">
        <f>IF(ISERROR(VLOOKUP($D28,'START LİSTE'!$B$6:$F$836,4,0)),"",VLOOKUP($D28,'START LİSTE'!$B$6:$F$836,4,0))</f>
        <v/>
      </c>
      <c r="G28" s="113" t="str">
        <f>IF(ISERROR(VLOOKUP($D28,'FERDİ SONUÇ'!$B$6:$H$962,6,0)),"",VLOOKUP($D28,'FERDİ SONUÇ'!$B$6:$H$962,6,0))</f>
        <v/>
      </c>
      <c r="H28" s="16" t="str">
        <f>IF(OR(F28="",G28="DQ", G28="DNF", G28="DNS", G28=""),"-",VLOOKUP(D28,'FERDİ SONUÇ'!$B$6:$H$962,7,0))</f>
        <v>-</v>
      </c>
      <c r="I28" s="16" t="str">
        <f>IF(OR(F28="",F28="F",G28="DQ", G28="DNF", G28="DNS", G28=""),"-",VLOOKUP(D28,'FERDİ SONUÇ'!$B$6:$H$962,7,0))</f>
        <v>-</v>
      </c>
      <c r="J28" s="18" t="str">
        <f>IF(ISERROR(SMALL(I26:I29,3)),"-",SMALL(I26:I29,3))</f>
        <v>-</v>
      </c>
      <c r="K28" s="141"/>
      <c r="L28" s="141"/>
      <c r="M28" s="141"/>
      <c r="N28" s="117" t="str">
        <f>IFERROR(IF(C28="","",IF(OR(J26="-",J27="-",J28="-"),"DQ",SUM(J26,J27,J28)))+(J28*0.0001),"DQ")</f>
        <v>DQ</v>
      </c>
      <c r="O28" s="117" t="str">
        <f>IF(C28="","",IF(OR(K28="DQ",L28="DQ",M28="DQ"),"DQ",SUM(K28,L28,M28)))</f>
        <v/>
      </c>
      <c r="BF28" s="2">
        <v>1032</v>
      </c>
    </row>
    <row r="29" spans="1:58" ht="15" customHeight="1" x14ac:dyDescent="0.2">
      <c r="B29" s="13"/>
      <c r="C29" s="14"/>
      <c r="D29" s="116"/>
      <c r="E29" s="15" t="str">
        <f>IF(ISERROR(VLOOKUP($D29,'START LİSTE'!$B$6:$F$836,2,0)),"",VLOOKUP($D29,'START LİSTE'!$B$6:$F$836,2,0))</f>
        <v/>
      </c>
      <c r="F29" s="16" t="str">
        <f>IF(ISERROR(VLOOKUP($D29,'START LİSTE'!$B$6:$F$836,4,0)),"",VLOOKUP($D29,'START LİSTE'!$B$6:$F$836,4,0))</f>
        <v/>
      </c>
      <c r="G29" s="113" t="str">
        <f>IF(ISERROR(VLOOKUP($D29,'FERDİ SONUÇ'!$B$6:$H$962,6,0)),"",VLOOKUP($D29,'FERDİ SONUÇ'!$B$6:$H$962,6,0))</f>
        <v/>
      </c>
      <c r="H29" s="16" t="str">
        <f>IF(OR(F29="",G29="DQ", G29="DNF", G29="DNS", G29=""),"-",VLOOKUP(D29,'FERDİ SONUÇ'!$B$6:$H$962,7,0))</f>
        <v>-</v>
      </c>
      <c r="I29" s="16" t="str">
        <f>IF(OR(F29="",F29="F",G29="DQ", G29="DNF", G29="DNS", G29=""),"-",VLOOKUP(D29,'FERDİ SONUÇ'!$B$6:$H$962,7,0))</f>
        <v>-</v>
      </c>
      <c r="J29" s="18" t="str">
        <f>IF(ISERROR(SMALL(I26:I29,4)),"-",SMALL(I26:I29,4))</f>
        <v>-</v>
      </c>
      <c r="K29" s="141"/>
      <c r="L29" s="141"/>
      <c r="M29" s="141"/>
      <c r="N29" s="105"/>
      <c r="O29" s="19"/>
      <c r="BF29" s="2">
        <v>1033</v>
      </c>
    </row>
    <row r="30" spans="1:58" ht="15" customHeight="1" x14ac:dyDescent="0.2">
      <c r="B30" s="6"/>
      <c r="C30" s="7"/>
      <c r="D30" s="115"/>
      <c r="E30" s="8" t="str">
        <f>IF(ISERROR(VLOOKUP($D30,'START LİSTE'!$B$6:$F$836,2,0)),"",VLOOKUP($D30,'START LİSTE'!$B$6:$F$836,2,0))</f>
        <v/>
      </c>
      <c r="F30" s="9" t="str">
        <f>IF(ISERROR(VLOOKUP($D30,'START LİSTE'!$B$6:$F$836,4,0)),"",VLOOKUP($D30,'START LİSTE'!$B$6:$F$836,4,0))</f>
        <v/>
      </c>
      <c r="G30" s="112" t="str">
        <f>IF(ISERROR(VLOOKUP($D30,'FERDİ SONUÇ'!$B$6:$H$962,6,0)),"",VLOOKUP($D30,'FERDİ SONUÇ'!$B$6:$H$962,6,0))</f>
        <v/>
      </c>
      <c r="H30" s="9" t="str">
        <f>IF(OR(F30="",G30="DQ", G30="DNF", G30="DNS", G30=""),"-",VLOOKUP(D30,'FERDİ SONUÇ'!$B$6:$H$962,7,0))</f>
        <v>-</v>
      </c>
      <c r="I30" s="9" t="str">
        <f>IF(OR(F30="",F30="F",G30="DQ", G30="DNF", G30="DNS", G30=""),"-",VLOOKUP(D30,'FERDİ SONUÇ'!$B$6:$H$962,7,0))</f>
        <v>-</v>
      </c>
      <c r="J30" s="11" t="str">
        <f>IF(ISERROR(SMALL(I30:I33,1)),"-",SMALL(I30:I33,1))</f>
        <v>-</v>
      </c>
      <c r="K30" s="140"/>
      <c r="L30" s="140"/>
      <c r="M30" s="140"/>
      <c r="N30" s="104"/>
      <c r="O30" s="12"/>
      <c r="BF30" s="2">
        <v>1036</v>
      </c>
    </row>
    <row r="31" spans="1:58" ht="15" customHeight="1" x14ac:dyDescent="0.2">
      <c r="B31" s="13"/>
      <c r="C31" s="14"/>
      <c r="D31" s="116"/>
      <c r="E31" s="15" t="str">
        <f>IF(ISERROR(VLOOKUP($D31,'START LİSTE'!$B$6:$F$836,2,0)),"",VLOOKUP($D31,'START LİSTE'!$B$6:$F$836,2,0))</f>
        <v/>
      </c>
      <c r="F31" s="16" t="str">
        <f>IF(ISERROR(VLOOKUP($D31,'START LİSTE'!$B$6:$F$836,4,0)),"",VLOOKUP($D31,'START LİSTE'!$B$6:$F$836,4,0))</f>
        <v/>
      </c>
      <c r="G31" s="113" t="str">
        <f>IF(ISERROR(VLOOKUP($D31,'FERDİ SONUÇ'!$B$6:$H$962,6,0)),"",VLOOKUP($D31,'FERDİ SONUÇ'!$B$6:$H$962,6,0))</f>
        <v/>
      </c>
      <c r="H31" s="16" t="str">
        <f>IF(OR(F31="",G31="DQ", G31="DNF", G31="DNS", G31=""),"-",VLOOKUP(D31,'FERDİ SONUÇ'!$B$6:$H$962,7,0))</f>
        <v>-</v>
      </c>
      <c r="I31" s="16" t="str">
        <f>IF(OR(F31="",F31="F",G31="DQ", G31="DNF", G31="DNS", G31=""),"-",VLOOKUP(D31,'FERDİ SONUÇ'!$B$6:$H$962,7,0))</f>
        <v>-</v>
      </c>
      <c r="J31" s="18" t="str">
        <f>IF(ISERROR(SMALL(I30:I33,2)),"-",SMALL(I30:I33,2))</f>
        <v>-</v>
      </c>
      <c r="K31" s="141"/>
      <c r="L31" s="141"/>
      <c r="M31" s="141"/>
      <c r="N31" s="105"/>
      <c r="O31" s="19"/>
      <c r="BF31" s="2">
        <v>1037</v>
      </c>
    </row>
    <row r="32" spans="1:58" ht="15" customHeight="1" x14ac:dyDescent="0.2">
      <c r="A32" s="108" t="str">
        <f>IF(AND(C32&lt;&gt;"",O32&lt;&gt;"DQ"),COUNT(O$6:O$1247)-(RANK(O32,O$6:O$1247)+COUNTIF(O$6:O32,O32))+2,IF(D30&lt;&gt;"",BF32,""))</f>
        <v/>
      </c>
      <c r="B32" s="108" t="str">
        <f>IF(AND(C32&lt;&gt;"",N32&lt;&gt;"DQ"),COUNT(N$6:N$1247)-(RANK(N32,N$6:N$1247)+COUNTIF(N$6:N32,N32))+2,IF(D30&lt;&gt;"",BF32,""))</f>
        <v/>
      </c>
      <c r="C32" s="14" t="str">
        <f>IF(ISERROR(VLOOKUP(D30,'START LİSTE'!$B$6:$F$836,3,0)),"",VLOOKUP(D30,'START LİSTE'!$B$6:$F$836,3,0))</f>
        <v/>
      </c>
      <c r="D32" s="116"/>
      <c r="E32" s="15" t="str">
        <f>IF(ISERROR(VLOOKUP($D32,'START LİSTE'!$B$6:$F$836,2,0)),"",VLOOKUP($D32,'START LİSTE'!$B$6:$F$836,2,0))</f>
        <v/>
      </c>
      <c r="F32" s="16" t="str">
        <f>IF(ISERROR(VLOOKUP($D32,'START LİSTE'!$B$6:$F$836,4,0)),"",VLOOKUP($D32,'START LİSTE'!$B$6:$F$836,4,0))</f>
        <v/>
      </c>
      <c r="G32" s="113" t="str">
        <f>IF(ISERROR(VLOOKUP($D32,'FERDİ SONUÇ'!$B$6:$H$962,6,0)),"",VLOOKUP($D32,'FERDİ SONUÇ'!$B$6:$H$962,6,0))</f>
        <v/>
      </c>
      <c r="H32" s="16" t="str">
        <f>IF(OR(F32="",G32="DQ", G32="DNF", G32="DNS", G32=""),"-",VLOOKUP(D32,'FERDİ SONUÇ'!$B$6:$H$962,7,0))</f>
        <v>-</v>
      </c>
      <c r="I32" s="16" t="str">
        <f>IF(OR(F32="",F32="F",G32="DQ", G32="DNF", G32="DNS", G32=""),"-",VLOOKUP(D32,'FERDİ SONUÇ'!$B$6:$H$962,7,0))</f>
        <v>-</v>
      </c>
      <c r="J32" s="18" t="str">
        <f>IF(ISERROR(SMALL(I30:I33,3)),"-",SMALL(I30:I33,3))</f>
        <v>-</v>
      </c>
      <c r="K32" s="141"/>
      <c r="L32" s="141"/>
      <c r="M32" s="141"/>
      <c r="N32" s="117" t="str">
        <f>IFERROR(IF(C32="","",IF(OR(J30="-",J31="-",J32="-"),"DQ",SUM(J30,J31,J32)))+(J32*0.0001),"DQ")</f>
        <v>DQ</v>
      </c>
      <c r="O32" s="117" t="str">
        <f>IF(C32="","",IF(OR(K32="DQ",L32="DQ",M32="DQ"),"DQ",SUM(K32,L32,M32)))</f>
        <v/>
      </c>
      <c r="BF32" s="2">
        <v>1038</v>
      </c>
    </row>
    <row r="33" spans="1:58" ht="15" customHeight="1" x14ac:dyDescent="0.2">
      <c r="B33" s="13"/>
      <c r="C33" s="14"/>
      <c r="D33" s="116"/>
      <c r="E33" s="15" t="str">
        <f>IF(ISERROR(VLOOKUP($D33,'START LİSTE'!$B$6:$F$836,2,0)),"",VLOOKUP($D33,'START LİSTE'!$B$6:$F$836,2,0))</f>
        <v/>
      </c>
      <c r="F33" s="16" t="str">
        <f>IF(ISERROR(VLOOKUP($D33,'START LİSTE'!$B$6:$F$836,4,0)),"",VLOOKUP($D33,'START LİSTE'!$B$6:$F$836,4,0))</f>
        <v/>
      </c>
      <c r="G33" s="113" t="str">
        <f>IF(ISERROR(VLOOKUP($D33,'FERDİ SONUÇ'!$B$6:$H$962,6,0)),"",VLOOKUP($D33,'FERDİ SONUÇ'!$B$6:$H$962,6,0))</f>
        <v/>
      </c>
      <c r="H33" s="16" t="str">
        <f>IF(OR(F33="",G33="DQ", G33="DNF", G33="DNS", G33=""),"-",VLOOKUP(D33,'FERDİ SONUÇ'!$B$6:$H$962,7,0))</f>
        <v>-</v>
      </c>
      <c r="I33" s="16" t="str">
        <f>IF(OR(F33="",F33="F",G33="DQ", G33="DNF", G33="DNS", G33=""),"-",VLOOKUP(D33,'FERDİ SONUÇ'!$B$6:$H$962,7,0))</f>
        <v>-</v>
      </c>
      <c r="J33" s="18" t="str">
        <f>IF(ISERROR(SMALL(I30:I33,4)),"-",SMALL(I30:I33,4))</f>
        <v>-</v>
      </c>
      <c r="K33" s="141"/>
      <c r="L33" s="141"/>
      <c r="M33" s="141"/>
      <c r="N33" s="105"/>
      <c r="O33" s="19"/>
      <c r="BF33" s="2">
        <v>1039</v>
      </c>
    </row>
    <row r="34" spans="1:58" ht="15" customHeight="1" x14ac:dyDescent="0.2">
      <c r="B34" s="6"/>
      <c r="C34" s="7"/>
      <c r="D34" s="115"/>
      <c r="E34" s="8" t="str">
        <f>IF(ISERROR(VLOOKUP($D34,'START LİSTE'!$B$6:$F$836,2,0)),"",VLOOKUP($D34,'START LİSTE'!$B$6:$F$836,2,0))</f>
        <v/>
      </c>
      <c r="F34" s="9" t="str">
        <f>IF(ISERROR(VLOOKUP($D34,'START LİSTE'!$B$6:$F$836,4,0)),"",VLOOKUP($D34,'START LİSTE'!$B$6:$F$836,4,0))</f>
        <v/>
      </c>
      <c r="G34" s="112" t="str">
        <f>IF(ISERROR(VLOOKUP($D34,'FERDİ SONUÇ'!$B$6:$H$962,6,0)),"",VLOOKUP($D34,'FERDİ SONUÇ'!$B$6:$H$962,6,0))</f>
        <v/>
      </c>
      <c r="H34" s="9" t="str">
        <f>IF(OR(F34="",G34="DQ", G34="DNF", G34="DNS", G34=""),"-",VLOOKUP(D34,'FERDİ SONUÇ'!$B$6:$H$962,7,0))</f>
        <v>-</v>
      </c>
      <c r="I34" s="9" t="str">
        <f>IF(OR(F34="",F34="F",G34="DQ", G34="DNF", G34="DNS", G34=""),"-",VLOOKUP(D34,'FERDİ SONUÇ'!$B$6:$H$962,7,0))</f>
        <v>-</v>
      </c>
      <c r="J34" s="11" t="str">
        <f>IF(ISERROR(SMALL(I34:I37,1)),"-",SMALL(I34:I37,1))</f>
        <v>-</v>
      </c>
      <c r="K34" s="140"/>
      <c r="L34" s="140"/>
      <c r="M34" s="140"/>
      <c r="N34" s="104"/>
      <c r="O34" s="12"/>
      <c r="BF34" s="2">
        <v>1042</v>
      </c>
    </row>
    <row r="35" spans="1:58" ht="15" customHeight="1" x14ac:dyDescent="0.2">
      <c r="B35" s="13"/>
      <c r="C35" s="14"/>
      <c r="D35" s="116"/>
      <c r="E35" s="15" t="str">
        <f>IF(ISERROR(VLOOKUP($D35,'START LİSTE'!$B$6:$F$836,2,0)),"",VLOOKUP($D35,'START LİSTE'!$B$6:$F$836,2,0))</f>
        <v/>
      </c>
      <c r="F35" s="16" t="str">
        <f>IF(ISERROR(VLOOKUP($D35,'START LİSTE'!$B$6:$F$836,4,0)),"",VLOOKUP($D35,'START LİSTE'!$B$6:$F$836,4,0))</f>
        <v/>
      </c>
      <c r="G35" s="113" t="str">
        <f>IF(ISERROR(VLOOKUP($D35,'FERDİ SONUÇ'!$B$6:$H$962,6,0)),"",VLOOKUP($D35,'FERDİ SONUÇ'!$B$6:$H$962,6,0))</f>
        <v/>
      </c>
      <c r="H35" s="16" t="str">
        <f>IF(OR(F35="",G35="DQ", G35="DNF", G35="DNS", G35=""),"-",VLOOKUP(D35,'FERDİ SONUÇ'!$B$6:$H$962,7,0))</f>
        <v>-</v>
      </c>
      <c r="I35" s="16" t="str">
        <f>IF(OR(F35="",F35="F",G35="DQ", G35="DNF", G35="DNS", G35=""),"-",VLOOKUP(D35,'FERDİ SONUÇ'!$B$6:$H$962,7,0))</f>
        <v>-</v>
      </c>
      <c r="J35" s="18" t="str">
        <f>IF(ISERROR(SMALL(I34:I37,2)),"-",SMALL(I34:I37,2))</f>
        <v>-</v>
      </c>
      <c r="K35" s="141"/>
      <c r="L35" s="141"/>
      <c r="M35" s="141"/>
      <c r="N35" s="105"/>
      <c r="O35" s="19"/>
      <c r="BF35" s="2">
        <v>1043</v>
      </c>
    </row>
    <row r="36" spans="1:58" ht="15" customHeight="1" x14ac:dyDescent="0.2">
      <c r="A36" s="108" t="str">
        <f>IF(AND(C36&lt;&gt;"",O36&lt;&gt;"DQ"),COUNT(O$6:O$1247)-(RANK(O36,O$6:O$1247)+COUNTIF(O$6:O36,O36))+2,IF(D34&lt;&gt;"",BF36,""))</f>
        <v/>
      </c>
      <c r="B36" s="108" t="str">
        <f>IF(AND(C36&lt;&gt;"",N36&lt;&gt;"DQ"),COUNT(N$6:N$1247)-(RANK(N36,N$6:N$1247)+COUNTIF(N$6:N36,N36))+2,IF(D34&lt;&gt;"",BF36,""))</f>
        <v/>
      </c>
      <c r="C36" s="14" t="str">
        <f>IF(ISERROR(VLOOKUP(D34,'START LİSTE'!$B$6:$F$836,3,0)),"",VLOOKUP(D34,'START LİSTE'!$B$6:$F$836,3,0))</f>
        <v/>
      </c>
      <c r="D36" s="116"/>
      <c r="E36" s="15" t="str">
        <f>IF(ISERROR(VLOOKUP($D36,'START LİSTE'!$B$6:$F$836,2,0)),"",VLOOKUP($D36,'START LİSTE'!$B$6:$F$836,2,0))</f>
        <v/>
      </c>
      <c r="F36" s="16" t="str">
        <f>IF(ISERROR(VLOOKUP($D36,'START LİSTE'!$B$6:$F$836,4,0)),"",VLOOKUP($D36,'START LİSTE'!$B$6:$F$836,4,0))</f>
        <v/>
      </c>
      <c r="G36" s="113" t="str">
        <f>IF(ISERROR(VLOOKUP($D36,'FERDİ SONUÇ'!$B$6:$H$962,6,0)),"",VLOOKUP($D36,'FERDİ SONUÇ'!$B$6:$H$962,6,0))</f>
        <v/>
      </c>
      <c r="H36" s="16" t="str">
        <f>IF(OR(F36="",G36="DQ", G36="DNF", G36="DNS", G36=""),"-",VLOOKUP(D36,'FERDİ SONUÇ'!$B$6:$H$962,7,0))</f>
        <v>-</v>
      </c>
      <c r="I36" s="16" t="str">
        <f>IF(OR(F36="",F36="F",G36="DQ", G36="DNF", G36="DNS", G36=""),"-",VLOOKUP(D36,'FERDİ SONUÇ'!$B$6:$H$962,7,0))</f>
        <v>-</v>
      </c>
      <c r="J36" s="18" t="str">
        <f>IF(ISERROR(SMALL(I34:I37,3)),"-",SMALL(I34:I37,3))</f>
        <v>-</v>
      </c>
      <c r="K36" s="141"/>
      <c r="L36" s="141"/>
      <c r="M36" s="141"/>
      <c r="N36" s="117" t="str">
        <f>IFERROR(IF(C36="","",IF(OR(J34="-",J35="-",J36="-"),"DQ",SUM(J34,J35,J36)))+(J36*0.0001),"DQ")</f>
        <v>DQ</v>
      </c>
      <c r="O36" s="117" t="str">
        <f>IF(C36="","",IF(OR(K36="DQ",L36="DQ",M36="DQ"),"DQ",SUM(K36,L36,M36)))</f>
        <v/>
      </c>
      <c r="BF36" s="2">
        <v>1044</v>
      </c>
    </row>
    <row r="37" spans="1:58" ht="15" customHeight="1" x14ac:dyDescent="0.2">
      <c r="B37" s="13"/>
      <c r="C37" s="14"/>
      <c r="D37" s="116"/>
      <c r="E37" s="15" t="str">
        <f>IF(ISERROR(VLOOKUP($D37,'START LİSTE'!$B$6:$F$836,2,0)),"",VLOOKUP($D37,'START LİSTE'!$B$6:$F$836,2,0))</f>
        <v/>
      </c>
      <c r="F37" s="16" t="str">
        <f>IF(ISERROR(VLOOKUP($D37,'START LİSTE'!$B$6:$F$836,4,0)),"",VLOOKUP($D37,'START LİSTE'!$B$6:$F$836,4,0))</f>
        <v/>
      </c>
      <c r="G37" s="113" t="str">
        <f>IF(ISERROR(VLOOKUP($D37,'FERDİ SONUÇ'!$B$6:$H$962,6,0)),"",VLOOKUP($D37,'FERDİ SONUÇ'!$B$6:$H$962,6,0))</f>
        <v/>
      </c>
      <c r="H37" s="16" t="str">
        <f>IF(OR(F37="",G37="DQ", G37="DNF", G37="DNS", G37=""),"-",VLOOKUP(D37,'FERDİ SONUÇ'!$B$6:$H$962,7,0))</f>
        <v>-</v>
      </c>
      <c r="I37" s="16" t="str">
        <f>IF(OR(F37="",F37="F",G37="DQ", G37="DNF", G37="DNS", G37=""),"-",VLOOKUP(D37,'FERDİ SONUÇ'!$B$6:$H$962,7,0))</f>
        <v>-</v>
      </c>
      <c r="J37" s="18" t="str">
        <f>IF(ISERROR(SMALL(I34:I37,4)),"-",SMALL(I34:I37,4))</f>
        <v>-</v>
      </c>
      <c r="K37" s="141"/>
      <c r="L37" s="141"/>
      <c r="M37" s="141"/>
      <c r="N37" s="105"/>
      <c r="O37" s="19"/>
      <c r="BF37" s="2">
        <v>1045</v>
      </c>
    </row>
    <row r="38" spans="1:58" ht="15" customHeight="1" x14ac:dyDescent="0.2">
      <c r="B38" s="6"/>
      <c r="C38" s="7"/>
      <c r="D38" s="115"/>
      <c r="E38" s="8" t="str">
        <f>IF(ISERROR(VLOOKUP($D38,'START LİSTE'!$B$6:$F$836,2,0)),"",VLOOKUP($D38,'START LİSTE'!$B$6:$F$836,2,0))</f>
        <v/>
      </c>
      <c r="F38" s="9" t="str">
        <f>IF(ISERROR(VLOOKUP($D38,'START LİSTE'!$B$6:$F$836,4,0)),"",VLOOKUP($D38,'START LİSTE'!$B$6:$F$836,4,0))</f>
        <v/>
      </c>
      <c r="G38" s="112" t="str">
        <f>IF(ISERROR(VLOOKUP($D38,'FERDİ SONUÇ'!$B$6:$H$962,6,0)),"",VLOOKUP($D38,'FERDİ SONUÇ'!$B$6:$H$962,6,0))</f>
        <v/>
      </c>
      <c r="H38" s="9" t="str">
        <f>IF(OR(F38="",G38="DQ", G38="DNF", G38="DNS", G38=""),"-",VLOOKUP(D38,'FERDİ SONUÇ'!$B$6:$H$962,7,0))</f>
        <v>-</v>
      </c>
      <c r="I38" s="9" t="str">
        <f>IF(OR(F38="",F38="F",G38="DQ", G38="DNF", G38="DNS", G38=""),"-",VLOOKUP(D38,'FERDİ SONUÇ'!$B$6:$H$962,7,0))</f>
        <v>-</v>
      </c>
      <c r="J38" s="11" t="str">
        <f>IF(ISERROR(SMALL(I38:I41,1)),"-",SMALL(I38:I41,1))</f>
        <v>-</v>
      </c>
      <c r="K38" s="140"/>
      <c r="L38" s="140"/>
      <c r="M38" s="140"/>
      <c r="N38" s="104"/>
      <c r="O38" s="12"/>
      <c r="BF38" s="2">
        <v>1048</v>
      </c>
    </row>
    <row r="39" spans="1:58" ht="15" customHeight="1" x14ac:dyDescent="0.2">
      <c r="B39" s="13"/>
      <c r="C39" s="14"/>
      <c r="D39" s="116"/>
      <c r="E39" s="15" t="str">
        <f>IF(ISERROR(VLOOKUP($D39,'START LİSTE'!$B$6:$F$836,2,0)),"",VLOOKUP($D39,'START LİSTE'!$B$6:$F$836,2,0))</f>
        <v/>
      </c>
      <c r="F39" s="16" t="str">
        <f>IF(ISERROR(VLOOKUP($D39,'START LİSTE'!$B$6:$F$836,4,0)),"",VLOOKUP($D39,'START LİSTE'!$B$6:$F$836,4,0))</f>
        <v/>
      </c>
      <c r="G39" s="113" t="str">
        <f>IF(ISERROR(VLOOKUP($D39,'FERDİ SONUÇ'!$B$6:$H$962,6,0)),"",VLOOKUP($D39,'FERDİ SONUÇ'!$B$6:$H$962,6,0))</f>
        <v/>
      </c>
      <c r="H39" s="16" t="str">
        <f>IF(OR(F39="",G39="DQ", G39="DNF", G39="DNS", G39=""),"-",VLOOKUP(D39,'FERDİ SONUÇ'!$B$6:$H$962,7,0))</f>
        <v>-</v>
      </c>
      <c r="I39" s="16" t="str">
        <f>IF(OR(F39="",F39="F",G39="DQ", G39="DNF", G39="DNS", G39=""),"-",VLOOKUP(D39,'FERDİ SONUÇ'!$B$6:$H$962,7,0))</f>
        <v>-</v>
      </c>
      <c r="J39" s="18" t="str">
        <f>IF(ISERROR(SMALL(I38:I41,2)),"-",SMALL(I38:I41,2))</f>
        <v>-</v>
      </c>
      <c r="K39" s="141"/>
      <c r="L39" s="141"/>
      <c r="M39" s="141"/>
      <c r="N39" s="105"/>
      <c r="O39" s="19"/>
      <c r="BF39" s="2">
        <v>1049</v>
      </c>
    </row>
    <row r="40" spans="1:58" ht="15" customHeight="1" x14ac:dyDescent="0.2">
      <c r="A40" s="108" t="str">
        <f>IF(AND(C40&lt;&gt;"",O40&lt;&gt;"DQ"),COUNT(O$6:O$1247)-(RANK(O40,O$6:O$1247)+COUNTIF(O$6:O40,O40))+2,IF(D38&lt;&gt;"",BF40,""))</f>
        <v/>
      </c>
      <c r="B40" s="108" t="str">
        <f>IF(AND(C40&lt;&gt;"",N40&lt;&gt;"DQ"),COUNT(N$6:N$1247)-(RANK(N40,N$6:N$1247)+COUNTIF(N$6:N40,N40))+2,IF(D38&lt;&gt;"",BF40,""))</f>
        <v/>
      </c>
      <c r="C40" s="14" t="str">
        <f>IF(ISERROR(VLOOKUP(D38,'START LİSTE'!$B$6:$F$836,3,0)),"",VLOOKUP(D38,'START LİSTE'!$B$6:$F$836,3,0))</f>
        <v/>
      </c>
      <c r="D40" s="116"/>
      <c r="E40" s="15" t="str">
        <f>IF(ISERROR(VLOOKUP($D40,'START LİSTE'!$B$6:$F$836,2,0)),"",VLOOKUP($D40,'START LİSTE'!$B$6:$F$836,2,0))</f>
        <v/>
      </c>
      <c r="F40" s="16" t="str">
        <f>IF(ISERROR(VLOOKUP($D40,'START LİSTE'!$B$6:$F$836,4,0)),"",VLOOKUP($D40,'START LİSTE'!$B$6:$F$836,4,0))</f>
        <v/>
      </c>
      <c r="G40" s="113" t="str">
        <f>IF(ISERROR(VLOOKUP($D40,'FERDİ SONUÇ'!$B$6:$H$962,6,0)),"",VLOOKUP($D40,'FERDİ SONUÇ'!$B$6:$H$962,6,0))</f>
        <v/>
      </c>
      <c r="H40" s="16" t="str">
        <f>IF(OR(F40="",G40="DQ", G40="DNF", G40="DNS", G40=""),"-",VLOOKUP(D40,'FERDİ SONUÇ'!$B$6:$H$962,7,0))</f>
        <v>-</v>
      </c>
      <c r="I40" s="16" t="str">
        <f>IF(OR(F40="",F40="F",G40="DQ", G40="DNF", G40="DNS", G40=""),"-",VLOOKUP(D40,'FERDİ SONUÇ'!$B$6:$H$962,7,0))</f>
        <v>-</v>
      </c>
      <c r="J40" s="18" t="str">
        <f>IF(ISERROR(SMALL(I38:I41,3)),"-",SMALL(I38:I41,3))</f>
        <v>-</v>
      </c>
      <c r="K40" s="141"/>
      <c r="L40" s="141"/>
      <c r="M40" s="141"/>
      <c r="N40" s="117" t="str">
        <f>IFERROR(IF(C40="","",IF(OR(J38="-",J39="-",J40="-"),"DQ",SUM(J38,J39,J40)))+(J40*0.0001),"DQ")</f>
        <v>DQ</v>
      </c>
      <c r="O40" s="117" t="str">
        <f>IF(C40="","",IF(OR(K40="DQ",L40="DQ",M40="DQ"),"DQ",SUM(K40,L40,M40)))</f>
        <v/>
      </c>
      <c r="BF40" s="2">
        <v>1050</v>
      </c>
    </row>
    <row r="41" spans="1:58" ht="15" customHeight="1" x14ac:dyDescent="0.2">
      <c r="B41" s="13"/>
      <c r="C41" s="14"/>
      <c r="D41" s="116"/>
      <c r="E41" s="15" t="str">
        <f>IF(ISERROR(VLOOKUP($D41,'START LİSTE'!$B$6:$F$836,2,0)),"",VLOOKUP($D41,'START LİSTE'!$B$6:$F$836,2,0))</f>
        <v/>
      </c>
      <c r="F41" s="16" t="str">
        <f>IF(ISERROR(VLOOKUP($D41,'START LİSTE'!$B$6:$F$836,4,0)),"",VLOOKUP($D41,'START LİSTE'!$B$6:$F$836,4,0))</f>
        <v/>
      </c>
      <c r="G41" s="113" t="str">
        <f>IF(ISERROR(VLOOKUP($D41,'FERDİ SONUÇ'!$B$6:$H$962,6,0)),"",VLOOKUP($D41,'FERDİ SONUÇ'!$B$6:$H$962,6,0))</f>
        <v/>
      </c>
      <c r="H41" s="16" t="str">
        <f>IF(OR(F41="",G41="DQ", G41="DNF", G41="DNS", G41=""),"-",VLOOKUP(D41,'FERDİ SONUÇ'!$B$6:$H$962,7,0))</f>
        <v>-</v>
      </c>
      <c r="I41" s="16" t="str">
        <f>IF(OR(F41="",F41="F",G41="DQ", G41="DNF", G41="DNS", G41=""),"-",VLOOKUP(D41,'FERDİ SONUÇ'!$B$6:$H$962,7,0))</f>
        <v>-</v>
      </c>
      <c r="J41" s="18" t="str">
        <f>IF(ISERROR(SMALL(I38:I41,4)),"-",SMALL(I38:I41,4))</f>
        <v>-</v>
      </c>
      <c r="K41" s="141"/>
      <c r="L41" s="141"/>
      <c r="M41" s="141"/>
      <c r="N41" s="105"/>
      <c r="O41" s="19"/>
      <c r="BF41" s="2">
        <v>1051</v>
      </c>
    </row>
    <row r="42" spans="1:58" ht="15" customHeight="1" x14ac:dyDescent="0.2">
      <c r="B42" s="6"/>
      <c r="C42" s="7"/>
      <c r="D42" s="115"/>
      <c r="E42" s="8" t="str">
        <f>IF(ISERROR(VLOOKUP($D42,'START LİSTE'!$B$6:$F$836,2,0)),"",VLOOKUP($D42,'START LİSTE'!$B$6:$F$836,2,0))</f>
        <v/>
      </c>
      <c r="F42" s="9" t="str">
        <f>IF(ISERROR(VLOOKUP($D42,'START LİSTE'!$B$6:$F$836,4,0)),"",VLOOKUP($D42,'START LİSTE'!$B$6:$F$836,4,0))</f>
        <v/>
      </c>
      <c r="G42" s="112" t="str">
        <f>IF(ISERROR(VLOOKUP($D42,'FERDİ SONUÇ'!$B$6:$H$962,6,0)),"",VLOOKUP($D42,'FERDİ SONUÇ'!$B$6:$H$962,6,0))</f>
        <v/>
      </c>
      <c r="H42" s="9" t="str">
        <f>IF(OR(F42="",G42="DQ", G42="DNF", G42="DNS", G42=""),"-",VLOOKUP(D42,'FERDİ SONUÇ'!$B$6:$H$962,7,0))</f>
        <v>-</v>
      </c>
      <c r="I42" s="9" t="str">
        <f>IF(OR(F42="",F42="F",G42="DQ", G42="DNF", G42="DNS", G42=""),"-",VLOOKUP(D42,'FERDİ SONUÇ'!$B$6:$H$962,7,0))</f>
        <v>-</v>
      </c>
      <c r="J42" s="11" t="str">
        <f>IF(ISERROR(SMALL(I42:I45,1)),"-",SMALL(I42:I45,1))</f>
        <v>-</v>
      </c>
      <c r="K42" s="140"/>
      <c r="L42" s="140"/>
      <c r="M42" s="140"/>
      <c r="N42" s="104"/>
      <c r="O42" s="12"/>
      <c r="BF42" s="2">
        <v>1054</v>
      </c>
    </row>
    <row r="43" spans="1:58" ht="15" customHeight="1" x14ac:dyDescent="0.2">
      <c r="B43" s="13"/>
      <c r="C43" s="14"/>
      <c r="D43" s="116"/>
      <c r="E43" s="15" t="str">
        <f>IF(ISERROR(VLOOKUP($D43,'START LİSTE'!$B$6:$F$836,2,0)),"",VLOOKUP($D43,'START LİSTE'!$B$6:$F$836,2,0))</f>
        <v/>
      </c>
      <c r="F43" s="16" t="str">
        <f>IF(ISERROR(VLOOKUP($D43,'START LİSTE'!$B$6:$F$836,4,0)),"",VLOOKUP($D43,'START LİSTE'!$B$6:$F$836,4,0))</f>
        <v/>
      </c>
      <c r="G43" s="113" t="str">
        <f>IF(ISERROR(VLOOKUP($D43,'FERDİ SONUÇ'!$B$6:$H$962,6,0)),"",VLOOKUP($D43,'FERDİ SONUÇ'!$B$6:$H$962,6,0))</f>
        <v/>
      </c>
      <c r="H43" s="16" t="str">
        <f>IF(OR(F43="",G43="DQ", G43="DNF", G43="DNS", G43=""),"-",VLOOKUP(D43,'FERDİ SONUÇ'!$B$6:$H$962,7,0))</f>
        <v>-</v>
      </c>
      <c r="I43" s="16" t="str">
        <f>IF(OR(F43="",F43="F",G43="DQ", G43="DNF", G43="DNS", G43=""),"-",VLOOKUP(D43,'FERDİ SONUÇ'!$B$6:$H$962,7,0))</f>
        <v>-</v>
      </c>
      <c r="J43" s="18" t="str">
        <f>IF(ISERROR(SMALL(I42:I45,2)),"-",SMALL(I42:I45,2))</f>
        <v>-</v>
      </c>
      <c r="K43" s="141"/>
      <c r="L43" s="141"/>
      <c r="M43" s="141"/>
      <c r="N43" s="105"/>
      <c r="O43" s="19"/>
      <c r="BF43" s="2">
        <v>1055</v>
      </c>
    </row>
    <row r="44" spans="1:58" ht="15" customHeight="1" x14ac:dyDescent="0.2">
      <c r="A44" s="108" t="str">
        <f>IF(AND(C44&lt;&gt;"",O44&lt;&gt;"DQ"),COUNT(O$6:O$1247)-(RANK(O44,O$6:O$1247)+COUNTIF(O$6:O44,O44))+2,IF(D42&lt;&gt;"",BF44,""))</f>
        <v/>
      </c>
      <c r="B44" s="108" t="str">
        <f>IF(AND(C44&lt;&gt;"",N44&lt;&gt;"DQ"),COUNT(N$6:N$1247)-(RANK(N44,N$6:N$1247)+COUNTIF(N$6:N44,N44))+2,IF(D42&lt;&gt;"",BF44,""))</f>
        <v/>
      </c>
      <c r="C44" s="14" t="str">
        <f>IF(ISERROR(VLOOKUP(D42,'START LİSTE'!$B$6:$F$836,3,0)),"",VLOOKUP(D42,'START LİSTE'!$B$6:$F$836,3,0))</f>
        <v/>
      </c>
      <c r="D44" s="116"/>
      <c r="E44" s="15" t="str">
        <f>IF(ISERROR(VLOOKUP($D44,'START LİSTE'!$B$6:$F$836,2,0)),"",VLOOKUP($D44,'START LİSTE'!$B$6:$F$836,2,0))</f>
        <v/>
      </c>
      <c r="F44" s="16" t="str">
        <f>IF(ISERROR(VLOOKUP($D44,'START LİSTE'!$B$6:$F$836,4,0)),"",VLOOKUP($D44,'START LİSTE'!$B$6:$F$836,4,0))</f>
        <v/>
      </c>
      <c r="G44" s="113" t="str">
        <f>IF(ISERROR(VLOOKUP($D44,'FERDİ SONUÇ'!$B$6:$H$962,6,0)),"",VLOOKUP($D44,'FERDİ SONUÇ'!$B$6:$H$962,6,0))</f>
        <v/>
      </c>
      <c r="H44" s="16" t="str">
        <f>IF(OR(F44="",G44="DQ", G44="DNF", G44="DNS", G44=""),"-",VLOOKUP(D44,'FERDİ SONUÇ'!$B$6:$H$962,7,0))</f>
        <v>-</v>
      </c>
      <c r="I44" s="16" t="str">
        <f>IF(OR(F44="",F44="F",G44="DQ", G44="DNF", G44="DNS", G44=""),"-",VLOOKUP(D44,'FERDİ SONUÇ'!$B$6:$H$962,7,0))</f>
        <v>-</v>
      </c>
      <c r="J44" s="18" t="str">
        <f>IF(ISERROR(SMALL(I42:I45,3)),"-",SMALL(I42:I45,3))</f>
        <v>-</v>
      </c>
      <c r="K44" s="141"/>
      <c r="L44" s="141"/>
      <c r="M44" s="141"/>
      <c r="N44" s="117" t="str">
        <f>IFERROR(IF(C44="","",IF(OR(J42="-",J43="-",J44="-"),"DQ",SUM(J42,J43,J44)))+(J44*0.0001),"DQ")</f>
        <v>DQ</v>
      </c>
      <c r="O44" s="117" t="str">
        <f>IF(C44="","",IF(OR(K44="DQ",L44="DQ",M44="DQ"),"DQ",SUM(K44,L44,M44)))</f>
        <v/>
      </c>
      <c r="BF44" s="2">
        <v>1056</v>
      </c>
    </row>
    <row r="45" spans="1:58" ht="15" customHeight="1" x14ac:dyDescent="0.2">
      <c r="B45" s="13"/>
      <c r="C45" s="14"/>
      <c r="D45" s="116"/>
      <c r="E45" s="15" t="str">
        <f>IF(ISERROR(VLOOKUP($D45,'START LİSTE'!$B$6:$F$836,2,0)),"",VLOOKUP($D45,'START LİSTE'!$B$6:$F$836,2,0))</f>
        <v/>
      </c>
      <c r="F45" s="16" t="str">
        <f>IF(ISERROR(VLOOKUP($D45,'START LİSTE'!$B$6:$F$836,4,0)),"",VLOOKUP($D45,'START LİSTE'!$B$6:$F$836,4,0))</f>
        <v/>
      </c>
      <c r="G45" s="113" t="str">
        <f>IF(ISERROR(VLOOKUP($D45,'FERDİ SONUÇ'!$B$6:$H$962,6,0)),"",VLOOKUP($D45,'FERDİ SONUÇ'!$B$6:$H$962,6,0))</f>
        <v/>
      </c>
      <c r="H45" s="16" t="str">
        <f>IF(OR(F45="",G45="DQ", G45="DNF", G45="DNS", G45=""),"-",VLOOKUP(D45,'FERDİ SONUÇ'!$B$6:$H$962,7,0))</f>
        <v>-</v>
      </c>
      <c r="I45" s="16" t="str">
        <f>IF(OR(F45="",F45="F",G45="DQ", G45="DNF", G45="DNS", G45=""),"-",VLOOKUP(D45,'FERDİ SONUÇ'!$B$6:$H$962,7,0))</f>
        <v>-</v>
      </c>
      <c r="J45" s="18" t="str">
        <f>IF(ISERROR(SMALL(I42:I45,4)),"-",SMALL(I42:I45,4))</f>
        <v>-</v>
      </c>
      <c r="K45" s="141"/>
      <c r="L45" s="141"/>
      <c r="M45" s="141"/>
      <c r="N45" s="105"/>
      <c r="O45" s="19"/>
      <c r="BF45" s="2">
        <v>1057</v>
      </c>
    </row>
    <row r="46" spans="1:58" ht="15" customHeight="1" x14ac:dyDescent="0.2">
      <c r="B46" s="6"/>
      <c r="C46" s="7"/>
      <c r="D46" s="115"/>
      <c r="E46" s="8" t="str">
        <f>IF(ISERROR(VLOOKUP($D46,'START LİSTE'!$B$6:$F$836,2,0)),"",VLOOKUP($D46,'START LİSTE'!$B$6:$F$836,2,0))</f>
        <v/>
      </c>
      <c r="F46" s="9" t="str">
        <f>IF(ISERROR(VLOOKUP($D46,'START LİSTE'!$B$6:$F$836,4,0)),"",VLOOKUP($D46,'START LİSTE'!$B$6:$F$836,4,0))</f>
        <v/>
      </c>
      <c r="G46" s="112" t="str">
        <f>IF(ISERROR(VLOOKUP($D46,'FERDİ SONUÇ'!$B$6:$H$962,6,0)),"",VLOOKUP($D46,'FERDİ SONUÇ'!$B$6:$H$962,6,0))</f>
        <v/>
      </c>
      <c r="H46" s="9" t="str">
        <f>IF(OR(F46="",G46="DQ", G46="DNF", G46="DNS", G46=""),"-",VLOOKUP(D46,'FERDİ SONUÇ'!$B$6:$H$962,7,0))</f>
        <v>-</v>
      </c>
      <c r="I46" s="9" t="str">
        <f>IF(OR(F46="",F46="F",G46="DQ", G46="DNF", G46="DNS", G46=""),"-",VLOOKUP(D46,'FERDİ SONUÇ'!$B$6:$H$962,7,0))</f>
        <v>-</v>
      </c>
      <c r="J46" s="11" t="str">
        <f>IF(ISERROR(SMALL(I46:I49,1)),"-",SMALL(I46:I49,1))</f>
        <v>-</v>
      </c>
      <c r="K46" s="140"/>
      <c r="L46" s="140"/>
      <c r="M46" s="140"/>
      <c r="N46" s="104"/>
      <c r="O46" s="12"/>
      <c r="BF46" s="2">
        <v>1060</v>
      </c>
    </row>
    <row r="47" spans="1:58" ht="15" customHeight="1" x14ac:dyDescent="0.2">
      <c r="B47" s="13"/>
      <c r="C47" s="14"/>
      <c r="D47" s="116"/>
      <c r="E47" s="15" t="str">
        <f>IF(ISERROR(VLOOKUP($D47,'START LİSTE'!$B$6:$F$836,2,0)),"",VLOOKUP($D47,'START LİSTE'!$B$6:$F$836,2,0))</f>
        <v/>
      </c>
      <c r="F47" s="16" t="str">
        <f>IF(ISERROR(VLOOKUP($D47,'START LİSTE'!$B$6:$F$836,4,0)),"",VLOOKUP($D47,'START LİSTE'!$B$6:$F$836,4,0))</f>
        <v/>
      </c>
      <c r="G47" s="113" t="str">
        <f>IF(ISERROR(VLOOKUP($D47,'FERDİ SONUÇ'!$B$6:$H$962,6,0)),"",VLOOKUP($D47,'FERDİ SONUÇ'!$B$6:$H$962,6,0))</f>
        <v/>
      </c>
      <c r="H47" s="16" t="str">
        <f>IF(OR(F47="",G47="DQ", G47="DNF", G47="DNS", G47=""),"-",VLOOKUP(D47,'FERDİ SONUÇ'!$B$6:$H$962,7,0))</f>
        <v>-</v>
      </c>
      <c r="I47" s="16" t="str">
        <f>IF(OR(F47="",F47="F",G47="DQ", G47="DNF", G47="DNS", G47=""),"-",VLOOKUP(D47,'FERDİ SONUÇ'!$B$6:$H$962,7,0))</f>
        <v>-</v>
      </c>
      <c r="J47" s="18" t="str">
        <f>IF(ISERROR(SMALL(I46:I49,2)),"-",SMALL(I46:I49,2))</f>
        <v>-</v>
      </c>
      <c r="K47" s="141"/>
      <c r="L47" s="141"/>
      <c r="M47" s="141"/>
      <c r="N47" s="105"/>
      <c r="O47" s="19"/>
      <c r="BF47" s="2">
        <v>1061</v>
      </c>
    </row>
    <row r="48" spans="1:58" ht="15" customHeight="1" x14ac:dyDescent="0.2">
      <c r="A48" s="108" t="str">
        <f>IF(AND(C48&lt;&gt;"",O48&lt;&gt;"DQ"),COUNT(O$6:O$1247)-(RANK(O48,O$6:O$1247)+COUNTIF(O$6:O48,O48))+2,IF(D46&lt;&gt;"",BF48,""))</f>
        <v/>
      </c>
      <c r="B48" s="108" t="str">
        <f>IF(AND(C48&lt;&gt;"",N48&lt;&gt;"DQ"),COUNT(N$6:N$1247)-(RANK(N48,N$6:N$1247)+COUNTIF(N$6:N48,N48))+2,IF(D46&lt;&gt;"",BF48,""))</f>
        <v/>
      </c>
      <c r="C48" s="14" t="str">
        <f>IF(ISERROR(VLOOKUP(D46,'START LİSTE'!$B$6:$F$836,3,0)),"",VLOOKUP(D46,'START LİSTE'!$B$6:$F$836,3,0))</f>
        <v/>
      </c>
      <c r="D48" s="116"/>
      <c r="E48" s="15" t="str">
        <f>IF(ISERROR(VLOOKUP($D48,'START LİSTE'!$B$6:$F$836,2,0)),"",VLOOKUP($D48,'START LİSTE'!$B$6:$F$836,2,0))</f>
        <v/>
      </c>
      <c r="F48" s="16" t="str">
        <f>IF(ISERROR(VLOOKUP($D48,'START LİSTE'!$B$6:$F$836,4,0)),"",VLOOKUP($D48,'START LİSTE'!$B$6:$F$836,4,0))</f>
        <v/>
      </c>
      <c r="G48" s="113" t="str">
        <f>IF(ISERROR(VLOOKUP($D48,'FERDİ SONUÇ'!$B$6:$H$962,6,0)),"",VLOOKUP($D48,'FERDİ SONUÇ'!$B$6:$H$962,6,0))</f>
        <v/>
      </c>
      <c r="H48" s="16" t="str">
        <f>IF(OR(F48="",G48="DQ", G48="DNF", G48="DNS", G48=""),"-",VLOOKUP(D48,'FERDİ SONUÇ'!$B$6:$H$962,7,0))</f>
        <v>-</v>
      </c>
      <c r="I48" s="16" t="str">
        <f>IF(OR(F48="",F48="F",G48="DQ", G48="DNF", G48="DNS", G48=""),"-",VLOOKUP(D48,'FERDİ SONUÇ'!$B$6:$H$962,7,0))</f>
        <v>-</v>
      </c>
      <c r="J48" s="18" t="str">
        <f>IF(ISERROR(SMALL(I46:I49,3)),"-",SMALL(I46:I49,3))</f>
        <v>-</v>
      </c>
      <c r="K48" s="141"/>
      <c r="L48" s="141"/>
      <c r="M48" s="141"/>
      <c r="N48" s="117" t="str">
        <f>IFERROR(IF(C48="","",IF(OR(J46="-",J47="-",J48="-"),"DQ",SUM(J46,J47,J48)))+(J48*0.0001),"DQ")</f>
        <v>DQ</v>
      </c>
      <c r="O48" s="117" t="str">
        <f>IF(C48="","",IF(OR(K48="DQ",L48="DQ",M48="DQ"),"DQ",SUM(K48,L48,M48)))</f>
        <v/>
      </c>
      <c r="BF48" s="2">
        <v>1062</v>
      </c>
    </row>
    <row r="49" spans="1:58" ht="15" customHeight="1" x14ac:dyDescent="0.2">
      <c r="B49" s="13"/>
      <c r="C49" s="14"/>
      <c r="D49" s="116"/>
      <c r="E49" s="15" t="str">
        <f>IF(ISERROR(VLOOKUP($D49,'START LİSTE'!$B$6:$F$836,2,0)),"",VLOOKUP($D49,'START LİSTE'!$B$6:$F$836,2,0))</f>
        <v/>
      </c>
      <c r="F49" s="16" t="str">
        <f>IF(ISERROR(VLOOKUP($D49,'START LİSTE'!$B$6:$F$836,4,0)),"",VLOOKUP($D49,'START LİSTE'!$B$6:$F$836,4,0))</f>
        <v/>
      </c>
      <c r="G49" s="113" t="str">
        <f>IF(ISERROR(VLOOKUP($D49,'FERDİ SONUÇ'!$B$6:$H$962,6,0)),"",VLOOKUP($D49,'FERDİ SONUÇ'!$B$6:$H$962,6,0))</f>
        <v/>
      </c>
      <c r="H49" s="16" t="str">
        <f>IF(OR(F49="",G49="DQ", G49="DNF", G49="DNS", G49=""),"-",VLOOKUP(D49,'FERDİ SONUÇ'!$B$6:$H$962,7,0))</f>
        <v>-</v>
      </c>
      <c r="I49" s="16" t="str">
        <f>IF(OR(F49="",F49="F",G49="DQ", G49="DNF", G49="DNS", G49=""),"-",VLOOKUP(D49,'FERDİ SONUÇ'!$B$6:$H$962,7,0))</f>
        <v>-</v>
      </c>
      <c r="J49" s="18" t="str">
        <f>IF(ISERROR(SMALL(I46:I49,4)),"-",SMALL(I46:I49,4))</f>
        <v>-</v>
      </c>
      <c r="K49" s="141"/>
      <c r="L49" s="141"/>
      <c r="M49" s="141"/>
      <c r="N49" s="105"/>
      <c r="O49" s="19"/>
      <c r="BF49" s="2">
        <v>1063</v>
      </c>
    </row>
    <row r="50" spans="1:58" ht="15" customHeight="1" x14ac:dyDescent="0.2">
      <c r="B50" s="6"/>
      <c r="C50" s="7"/>
      <c r="D50" s="115"/>
      <c r="E50" s="8" t="str">
        <f>IF(ISERROR(VLOOKUP($D50,'START LİSTE'!$B$6:$F$836,2,0)),"",VLOOKUP($D50,'START LİSTE'!$B$6:$F$836,2,0))</f>
        <v/>
      </c>
      <c r="F50" s="9" t="str">
        <f>IF(ISERROR(VLOOKUP($D50,'START LİSTE'!$B$6:$F$836,4,0)),"",VLOOKUP($D50,'START LİSTE'!$B$6:$F$836,4,0))</f>
        <v/>
      </c>
      <c r="G50" s="112" t="str">
        <f>IF(ISERROR(VLOOKUP($D50,'FERDİ SONUÇ'!$B$6:$H$962,6,0)),"",VLOOKUP($D50,'FERDİ SONUÇ'!$B$6:$H$962,6,0))</f>
        <v/>
      </c>
      <c r="H50" s="9" t="str">
        <f>IF(OR(F50="",G50="DQ", G50="DNF", G50="DNS", G50=""),"-",VLOOKUP(D50,'FERDİ SONUÇ'!$B$6:$H$962,7,0))</f>
        <v>-</v>
      </c>
      <c r="I50" s="9" t="str">
        <f>IF(OR(F50="",F50="F",G50="DQ", G50="DNF", G50="DNS", G50=""),"-",VLOOKUP(D50,'FERDİ SONUÇ'!$B$6:$H$962,7,0))</f>
        <v>-</v>
      </c>
      <c r="J50" s="11" t="str">
        <f>IF(ISERROR(SMALL(I50:I53,1)),"-",SMALL(I50:I53,1))</f>
        <v>-</v>
      </c>
      <c r="K50" s="140"/>
      <c r="L50" s="140"/>
      <c r="M50" s="140"/>
      <c r="N50" s="104"/>
      <c r="O50" s="12"/>
      <c r="BF50" s="2">
        <v>1066</v>
      </c>
    </row>
    <row r="51" spans="1:58" ht="15" customHeight="1" x14ac:dyDescent="0.2">
      <c r="B51" s="13"/>
      <c r="C51" s="14"/>
      <c r="D51" s="116"/>
      <c r="E51" s="15" t="str">
        <f>IF(ISERROR(VLOOKUP($D51,'START LİSTE'!$B$6:$F$836,2,0)),"",VLOOKUP($D51,'START LİSTE'!$B$6:$F$836,2,0))</f>
        <v/>
      </c>
      <c r="F51" s="16" t="str">
        <f>IF(ISERROR(VLOOKUP($D51,'START LİSTE'!$B$6:$F$836,4,0)),"",VLOOKUP($D51,'START LİSTE'!$B$6:$F$836,4,0))</f>
        <v/>
      </c>
      <c r="G51" s="113" t="str">
        <f>IF(ISERROR(VLOOKUP($D51,'FERDİ SONUÇ'!$B$6:$H$962,6,0)),"",VLOOKUP($D51,'FERDİ SONUÇ'!$B$6:$H$962,6,0))</f>
        <v/>
      </c>
      <c r="H51" s="16" t="str">
        <f>IF(OR(F51="",G51="DQ", G51="DNF", G51="DNS", G51=""),"-",VLOOKUP(D51,'FERDİ SONUÇ'!$B$6:$H$962,7,0))</f>
        <v>-</v>
      </c>
      <c r="I51" s="16" t="str">
        <f>IF(OR(F51="",F51="F",G51="DQ", G51="DNF", G51="DNS", G51=""),"-",VLOOKUP(D51,'FERDİ SONUÇ'!$B$6:$H$962,7,0))</f>
        <v>-</v>
      </c>
      <c r="J51" s="18" t="str">
        <f>IF(ISERROR(SMALL(I50:I53,2)),"-",SMALL(I50:I53,2))</f>
        <v>-</v>
      </c>
      <c r="K51" s="141"/>
      <c r="L51" s="141"/>
      <c r="M51" s="141"/>
      <c r="N51" s="105"/>
      <c r="O51" s="19"/>
      <c r="BF51" s="2">
        <v>1067</v>
      </c>
    </row>
    <row r="52" spans="1:58" ht="15" customHeight="1" x14ac:dyDescent="0.2">
      <c r="A52" s="108" t="str">
        <f>IF(AND(C52&lt;&gt;"",O52&lt;&gt;"DQ"),COUNT(O$6:O$1247)-(RANK(O52,O$6:O$1247)+COUNTIF(O$6:O52,O52))+2,IF(D50&lt;&gt;"",BF52,""))</f>
        <v/>
      </c>
      <c r="B52" s="108" t="str">
        <f>IF(AND(C52&lt;&gt;"",N52&lt;&gt;"DQ"),COUNT(N$6:N$1247)-(RANK(N52,N$6:N$1247)+COUNTIF(N$6:N52,N52))+2,IF(D50&lt;&gt;"",BF52,""))</f>
        <v/>
      </c>
      <c r="C52" s="14" t="str">
        <f>IF(ISERROR(VLOOKUP(D50,'START LİSTE'!$B$6:$F$836,3,0)),"",VLOOKUP(D50,'START LİSTE'!$B$6:$F$836,3,0))</f>
        <v/>
      </c>
      <c r="D52" s="116"/>
      <c r="E52" s="15" t="str">
        <f>IF(ISERROR(VLOOKUP($D52,'START LİSTE'!$B$6:$F$836,2,0)),"",VLOOKUP($D52,'START LİSTE'!$B$6:$F$836,2,0))</f>
        <v/>
      </c>
      <c r="F52" s="16" t="str">
        <f>IF(ISERROR(VLOOKUP($D52,'START LİSTE'!$B$6:$F$836,4,0)),"",VLOOKUP($D52,'START LİSTE'!$B$6:$F$836,4,0))</f>
        <v/>
      </c>
      <c r="G52" s="113" t="str">
        <f>IF(ISERROR(VLOOKUP($D52,'FERDİ SONUÇ'!$B$6:$H$962,6,0)),"",VLOOKUP($D52,'FERDİ SONUÇ'!$B$6:$H$962,6,0))</f>
        <v/>
      </c>
      <c r="H52" s="16" t="str">
        <f>IF(OR(F52="",G52="DQ", G52="DNF", G52="DNS", G52=""),"-",VLOOKUP(D52,'FERDİ SONUÇ'!$B$6:$H$962,7,0))</f>
        <v>-</v>
      </c>
      <c r="I52" s="16" t="str">
        <f>IF(OR(F52="",F52="F",G52="DQ", G52="DNF", G52="DNS", G52=""),"-",VLOOKUP(D52,'FERDİ SONUÇ'!$B$6:$H$962,7,0))</f>
        <v>-</v>
      </c>
      <c r="J52" s="18" t="str">
        <f>IF(ISERROR(SMALL(I50:I53,3)),"-",SMALL(I50:I53,3))</f>
        <v>-</v>
      </c>
      <c r="K52" s="141"/>
      <c r="L52" s="141"/>
      <c r="M52" s="141"/>
      <c r="N52" s="117" t="str">
        <f>IFERROR(IF(C52="","",IF(OR(J50="-",J51="-",J52="-"),"DQ",SUM(J50,J51,J52)))+(J52*0.0001),"DQ")</f>
        <v>DQ</v>
      </c>
      <c r="O52" s="117" t="str">
        <f>IF(C52="","",IF(OR(K52="DQ",L52="DQ",M52="DQ"),"DQ",SUM(K52,L52,M52)))</f>
        <v/>
      </c>
      <c r="BF52" s="2">
        <v>1068</v>
      </c>
    </row>
    <row r="53" spans="1:58" ht="15" customHeight="1" x14ac:dyDescent="0.2">
      <c r="B53" s="13"/>
      <c r="C53" s="14"/>
      <c r="D53" s="116"/>
      <c r="E53" s="15" t="str">
        <f>IF(ISERROR(VLOOKUP($D53,'START LİSTE'!$B$6:$F$836,2,0)),"",VLOOKUP($D53,'START LİSTE'!$B$6:$F$836,2,0))</f>
        <v/>
      </c>
      <c r="F53" s="16" t="str">
        <f>IF(ISERROR(VLOOKUP($D53,'START LİSTE'!$B$6:$F$836,4,0)),"",VLOOKUP($D53,'START LİSTE'!$B$6:$F$836,4,0))</f>
        <v/>
      </c>
      <c r="G53" s="113" t="str">
        <f>IF(ISERROR(VLOOKUP($D53,'FERDİ SONUÇ'!$B$6:$H$962,6,0)),"",VLOOKUP($D53,'FERDİ SONUÇ'!$B$6:$H$962,6,0))</f>
        <v/>
      </c>
      <c r="H53" s="16" t="str">
        <f>IF(OR(F53="",G53="DQ", G53="DNF", G53="DNS", G53=""),"-",VLOOKUP(D53,'FERDİ SONUÇ'!$B$6:$H$962,7,0))</f>
        <v>-</v>
      </c>
      <c r="I53" s="16" t="str">
        <f>IF(OR(F53="",F53="F",G53="DQ", G53="DNF", G53="DNS", G53=""),"-",VLOOKUP(D53,'FERDİ SONUÇ'!$B$6:$H$962,7,0))</f>
        <v>-</v>
      </c>
      <c r="J53" s="18" t="str">
        <f>IF(ISERROR(SMALL(I50:I53,4)),"-",SMALL(I50:I53,4))</f>
        <v>-</v>
      </c>
      <c r="K53" s="141"/>
      <c r="L53" s="141"/>
      <c r="M53" s="141"/>
      <c r="N53" s="105"/>
      <c r="O53" s="19"/>
      <c r="BF53" s="2">
        <v>1069</v>
      </c>
    </row>
    <row r="54" spans="1:58" ht="15" customHeight="1" x14ac:dyDescent="0.2">
      <c r="B54" s="6"/>
      <c r="C54" s="7"/>
      <c r="D54" s="115"/>
      <c r="E54" s="8" t="str">
        <f>IF(ISERROR(VLOOKUP($D54,'START LİSTE'!$B$6:$F$836,2,0)),"",VLOOKUP($D54,'START LİSTE'!$B$6:$F$836,2,0))</f>
        <v/>
      </c>
      <c r="F54" s="9" t="str">
        <f>IF(ISERROR(VLOOKUP($D54,'START LİSTE'!$B$6:$F$836,4,0)),"",VLOOKUP($D54,'START LİSTE'!$B$6:$F$836,4,0))</f>
        <v/>
      </c>
      <c r="G54" s="112" t="str">
        <f>IF(ISERROR(VLOOKUP($D54,'FERDİ SONUÇ'!$B$6:$H$962,6,0)),"",VLOOKUP($D54,'FERDİ SONUÇ'!$B$6:$H$962,6,0))</f>
        <v/>
      </c>
      <c r="H54" s="9" t="str">
        <f>IF(OR(F54="",G54="DQ", G54="DNF", G54="DNS", G54=""),"-",VLOOKUP(D54,'FERDİ SONUÇ'!$B$6:$H$962,7,0))</f>
        <v>-</v>
      </c>
      <c r="I54" s="9" t="str">
        <f>IF(OR(F54="",F54="F",G54="DQ", G54="DNF", G54="DNS", G54=""),"-",VLOOKUP(D54,'FERDİ SONUÇ'!$B$6:$H$962,7,0))</f>
        <v>-</v>
      </c>
      <c r="J54" s="11" t="str">
        <f>IF(ISERROR(SMALL(I54:I57,1)),"-",SMALL(I54:I57,1))</f>
        <v>-</v>
      </c>
      <c r="K54" s="140"/>
      <c r="L54" s="140"/>
      <c r="M54" s="140"/>
      <c r="N54" s="104"/>
      <c r="O54" s="12"/>
      <c r="BF54" s="2">
        <v>1072</v>
      </c>
    </row>
    <row r="55" spans="1:58" ht="15" customHeight="1" x14ac:dyDescent="0.2">
      <c r="B55" s="13"/>
      <c r="C55" s="14"/>
      <c r="D55" s="116"/>
      <c r="E55" s="15" t="str">
        <f>IF(ISERROR(VLOOKUP($D55,'START LİSTE'!$B$6:$F$836,2,0)),"",VLOOKUP($D55,'START LİSTE'!$B$6:$F$836,2,0))</f>
        <v/>
      </c>
      <c r="F55" s="16" t="str">
        <f>IF(ISERROR(VLOOKUP($D55,'START LİSTE'!$B$6:$F$836,4,0)),"",VLOOKUP($D55,'START LİSTE'!$B$6:$F$836,4,0))</f>
        <v/>
      </c>
      <c r="G55" s="113" t="str">
        <f>IF(ISERROR(VLOOKUP($D55,'FERDİ SONUÇ'!$B$6:$H$962,6,0)),"",VLOOKUP($D55,'FERDİ SONUÇ'!$B$6:$H$962,6,0))</f>
        <v/>
      </c>
      <c r="H55" s="16" t="str">
        <f>IF(OR(F55="",G55="DQ", G55="DNF", G55="DNS", G55=""),"-",VLOOKUP(D55,'FERDİ SONUÇ'!$B$6:$H$962,7,0))</f>
        <v>-</v>
      </c>
      <c r="I55" s="16" t="str">
        <f>IF(OR(F55="",F55="F",G55="DQ", G55="DNF", G55="DNS", G55=""),"-",VLOOKUP(D55,'FERDİ SONUÇ'!$B$6:$H$962,7,0))</f>
        <v>-</v>
      </c>
      <c r="J55" s="18" t="str">
        <f>IF(ISERROR(SMALL(I54:I57,2)),"-",SMALL(I54:I57,2))</f>
        <v>-</v>
      </c>
      <c r="K55" s="141"/>
      <c r="L55" s="141"/>
      <c r="M55" s="141"/>
      <c r="N55" s="105"/>
      <c r="O55" s="19"/>
      <c r="BF55" s="2">
        <v>1073</v>
      </c>
    </row>
    <row r="56" spans="1:58" ht="15" customHeight="1" x14ac:dyDescent="0.2">
      <c r="A56" s="108" t="str">
        <f>IF(AND(C56&lt;&gt;"",O56&lt;&gt;"DQ"),COUNT(O$6:O$1247)-(RANK(O56,O$6:O$1247)+COUNTIF(O$6:O56,O56))+2,IF(D54&lt;&gt;"",BF56,""))</f>
        <v/>
      </c>
      <c r="B56" s="108" t="str">
        <f>IF(AND(C56&lt;&gt;"",N56&lt;&gt;"DQ"),COUNT(N$6:N$1247)-(RANK(N56,N$6:N$1247)+COUNTIF(N$6:N56,N56))+2,IF(D54&lt;&gt;"",BF56,""))</f>
        <v/>
      </c>
      <c r="C56" s="14" t="str">
        <f>IF(ISERROR(VLOOKUP(D54,'START LİSTE'!$B$6:$F$836,3,0)),"",VLOOKUP(D54,'START LİSTE'!$B$6:$F$836,3,0))</f>
        <v/>
      </c>
      <c r="D56" s="116"/>
      <c r="E56" s="15" t="str">
        <f>IF(ISERROR(VLOOKUP($D56,'START LİSTE'!$B$6:$F$836,2,0)),"",VLOOKUP($D56,'START LİSTE'!$B$6:$F$836,2,0))</f>
        <v/>
      </c>
      <c r="F56" s="16" t="str">
        <f>IF(ISERROR(VLOOKUP($D56,'START LİSTE'!$B$6:$F$836,4,0)),"",VLOOKUP($D56,'START LİSTE'!$B$6:$F$836,4,0))</f>
        <v/>
      </c>
      <c r="G56" s="113" t="str">
        <f>IF(ISERROR(VLOOKUP($D56,'FERDİ SONUÇ'!$B$6:$H$962,6,0)),"",VLOOKUP($D56,'FERDİ SONUÇ'!$B$6:$H$962,6,0))</f>
        <v/>
      </c>
      <c r="H56" s="16" t="str">
        <f>IF(OR(F56="",G56="DQ", G56="DNF", G56="DNS", G56=""),"-",VLOOKUP(D56,'FERDİ SONUÇ'!$B$6:$H$962,7,0))</f>
        <v>-</v>
      </c>
      <c r="I56" s="16" t="str">
        <f>IF(OR(F56="",F56="F",G56="DQ", G56="DNF", G56="DNS", G56=""),"-",VLOOKUP(D56,'FERDİ SONUÇ'!$B$6:$H$962,7,0))</f>
        <v>-</v>
      </c>
      <c r="J56" s="18" t="str">
        <f>IF(ISERROR(SMALL(I54:I57,3)),"-",SMALL(I54:I57,3))</f>
        <v>-</v>
      </c>
      <c r="K56" s="141"/>
      <c r="L56" s="141"/>
      <c r="M56" s="141"/>
      <c r="N56" s="117" t="str">
        <f>IFERROR(IF(C56="","",IF(OR(J54="-",J55="-",J56="-"),"DQ",SUM(J54,J55,J56)))+(J56*0.0001),"DQ")</f>
        <v>DQ</v>
      </c>
      <c r="O56" s="117" t="str">
        <f>IF(C56="","",IF(OR(K56="DQ",L56="DQ",M56="DQ"),"DQ",SUM(K56,L56,M56)))</f>
        <v/>
      </c>
      <c r="BF56" s="2">
        <v>1074</v>
      </c>
    </row>
    <row r="57" spans="1:58" ht="15" customHeight="1" x14ac:dyDescent="0.2">
      <c r="B57" s="13"/>
      <c r="C57" s="14"/>
      <c r="D57" s="116"/>
      <c r="E57" s="15" t="str">
        <f>IF(ISERROR(VLOOKUP($D57,'START LİSTE'!$B$6:$F$836,2,0)),"",VLOOKUP($D57,'START LİSTE'!$B$6:$F$836,2,0))</f>
        <v/>
      </c>
      <c r="F57" s="16" t="str">
        <f>IF(ISERROR(VLOOKUP($D57,'START LİSTE'!$B$6:$F$836,4,0)),"",VLOOKUP($D57,'START LİSTE'!$B$6:$F$836,4,0))</f>
        <v/>
      </c>
      <c r="G57" s="113" t="str">
        <f>IF(ISERROR(VLOOKUP($D57,'FERDİ SONUÇ'!$B$6:$H$962,6,0)),"",VLOOKUP($D57,'FERDİ SONUÇ'!$B$6:$H$962,6,0))</f>
        <v/>
      </c>
      <c r="H57" s="16" t="str">
        <f>IF(OR(F57="",G57="DQ", G57="DNF", G57="DNS", G57=""),"-",VLOOKUP(D57,'FERDİ SONUÇ'!$B$6:$H$962,7,0))</f>
        <v>-</v>
      </c>
      <c r="I57" s="16" t="str">
        <f>IF(OR(F57="",F57="F",G57="DQ", G57="DNF", G57="DNS", G57=""),"-",VLOOKUP(D57,'FERDİ SONUÇ'!$B$6:$H$962,7,0))</f>
        <v>-</v>
      </c>
      <c r="J57" s="18" t="str">
        <f>IF(ISERROR(SMALL(I54:I57,4)),"-",SMALL(I54:I57,4))</f>
        <v>-</v>
      </c>
      <c r="K57" s="141"/>
      <c r="L57" s="141"/>
      <c r="M57" s="141"/>
      <c r="N57" s="105"/>
      <c r="O57" s="19"/>
      <c r="BF57" s="2">
        <v>1075</v>
      </c>
    </row>
    <row r="58" spans="1:58" ht="15" customHeight="1" x14ac:dyDescent="0.2">
      <c r="B58" s="6"/>
      <c r="C58" s="7"/>
      <c r="D58" s="115"/>
      <c r="E58" s="8" t="str">
        <f>IF(ISERROR(VLOOKUP($D58,'START LİSTE'!$B$6:$F$836,2,0)),"",VLOOKUP($D58,'START LİSTE'!$B$6:$F$836,2,0))</f>
        <v/>
      </c>
      <c r="F58" s="9" t="str">
        <f>IF(ISERROR(VLOOKUP($D58,'START LİSTE'!$B$6:$F$836,4,0)),"",VLOOKUP($D58,'START LİSTE'!$B$6:$F$836,4,0))</f>
        <v/>
      </c>
      <c r="G58" s="112" t="str">
        <f>IF(ISERROR(VLOOKUP($D58,'FERDİ SONUÇ'!$B$6:$H$962,6,0)),"",VLOOKUP($D58,'FERDİ SONUÇ'!$B$6:$H$962,6,0))</f>
        <v/>
      </c>
      <c r="H58" s="9" t="str">
        <f>IF(OR(F58="",G58="DQ", G58="DNF", G58="DNS", G58=""),"-",VLOOKUP(D58,'FERDİ SONUÇ'!$B$6:$H$962,7,0))</f>
        <v>-</v>
      </c>
      <c r="I58" s="9" t="str">
        <f>IF(OR(F58="",F58="F",G58="DQ", G58="DNF", G58="DNS", G58=""),"-",VLOOKUP(D58,'FERDİ SONUÇ'!$B$6:$H$962,7,0))</f>
        <v>-</v>
      </c>
      <c r="J58" s="11" t="str">
        <f>IF(ISERROR(SMALL(I58:I61,1)),"-",SMALL(I58:I61,1))</f>
        <v>-</v>
      </c>
      <c r="K58" s="140"/>
      <c r="L58" s="140"/>
      <c r="M58" s="140"/>
      <c r="N58" s="104"/>
      <c r="O58" s="12"/>
      <c r="BF58" s="2">
        <v>1078</v>
      </c>
    </row>
    <row r="59" spans="1:58" ht="15" customHeight="1" x14ac:dyDescent="0.2">
      <c r="B59" s="13"/>
      <c r="C59" s="14"/>
      <c r="D59" s="116"/>
      <c r="E59" s="15" t="str">
        <f>IF(ISERROR(VLOOKUP($D59,'START LİSTE'!$B$6:$F$836,2,0)),"",VLOOKUP($D59,'START LİSTE'!$B$6:$F$836,2,0))</f>
        <v/>
      </c>
      <c r="F59" s="16" t="str">
        <f>IF(ISERROR(VLOOKUP($D59,'START LİSTE'!$B$6:$F$836,4,0)),"",VLOOKUP($D59,'START LİSTE'!$B$6:$F$836,4,0))</f>
        <v/>
      </c>
      <c r="G59" s="113" t="str">
        <f>IF(ISERROR(VLOOKUP($D59,'FERDİ SONUÇ'!$B$6:$H$962,6,0)),"",VLOOKUP($D59,'FERDİ SONUÇ'!$B$6:$H$962,6,0))</f>
        <v/>
      </c>
      <c r="H59" s="16" t="str">
        <f>IF(OR(F59="",G59="DQ", G59="DNF", G59="DNS", G59=""),"-",VLOOKUP(D59,'FERDİ SONUÇ'!$B$6:$H$962,7,0))</f>
        <v>-</v>
      </c>
      <c r="I59" s="16" t="str">
        <f>IF(OR(F59="",F59="F",G59="DQ", G59="DNF", G59="DNS", G59=""),"-",VLOOKUP(D59,'FERDİ SONUÇ'!$B$6:$H$962,7,0))</f>
        <v>-</v>
      </c>
      <c r="J59" s="18" t="str">
        <f>IF(ISERROR(SMALL(I58:I61,2)),"-",SMALL(I58:I61,2))</f>
        <v>-</v>
      </c>
      <c r="K59" s="141"/>
      <c r="L59" s="141"/>
      <c r="M59" s="141"/>
      <c r="N59" s="105"/>
      <c r="O59" s="19"/>
      <c r="BF59" s="2">
        <v>1079</v>
      </c>
    </row>
    <row r="60" spans="1:58" ht="15" customHeight="1" x14ac:dyDescent="0.2">
      <c r="A60" s="108" t="str">
        <f>IF(AND(C60&lt;&gt;"",O60&lt;&gt;"DQ"),COUNT(O$6:O$1247)-(RANK(O60,O$6:O$1247)+COUNTIF(O$6:O60,O60))+2,IF(D58&lt;&gt;"",BF60,""))</f>
        <v/>
      </c>
      <c r="B60" s="108" t="str">
        <f>IF(AND(C60&lt;&gt;"",N60&lt;&gt;"DQ"),COUNT(N$6:N$1247)-(RANK(N60,N$6:N$1247)+COUNTIF(N$6:N60,N60))+2,IF(D58&lt;&gt;"",BF60,""))</f>
        <v/>
      </c>
      <c r="C60" s="14" t="str">
        <f>IF(ISERROR(VLOOKUP(D58,'START LİSTE'!$B$6:$F$836,3,0)),"",VLOOKUP(D58,'START LİSTE'!$B$6:$F$836,3,0))</f>
        <v/>
      </c>
      <c r="D60" s="116"/>
      <c r="E60" s="15" t="str">
        <f>IF(ISERROR(VLOOKUP($D60,'START LİSTE'!$B$6:$F$836,2,0)),"",VLOOKUP($D60,'START LİSTE'!$B$6:$F$836,2,0))</f>
        <v/>
      </c>
      <c r="F60" s="16" t="str">
        <f>IF(ISERROR(VLOOKUP($D60,'START LİSTE'!$B$6:$F$836,4,0)),"",VLOOKUP($D60,'START LİSTE'!$B$6:$F$836,4,0))</f>
        <v/>
      </c>
      <c r="G60" s="113" t="str">
        <f>IF(ISERROR(VLOOKUP($D60,'FERDİ SONUÇ'!$B$6:$H$962,6,0)),"",VLOOKUP($D60,'FERDİ SONUÇ'!$B$6:$H$962,6,0))</f>
        <v/>
      </c>
      <c r="H60" s="16" t="str">
        <f>IF(OR(F60="",G60="DQ", G60="DNF", G60="DNS", G60=""),"-",VLOOKUP(D60,'FERDİ SONUÇ'!$B$6:$H$962,7,0))</f>
        <v>-</v>
      </c>
      <c r="I60" s="16" t="str">
        <f>IF(OR(F60="",F60="F",G60="DQ", G60="DNF", G60="DNS", G60=""),"-",VLOOKUP(D60,'FERDİ SONUÇ'!$B$6:$H$962,7,0))</f>
        <v>-</v>
      </c>
      <c r="J60" s="18" t="str">
        <f>IF(ISERROR(SMALL(I58:I61,3)),"-",SMALL(I58:I61,3))</f>
        <v>-</v>
      </c>
      <c r="K60" s="141"/>
      <c r="L60" s="141"/>
      <c r="M60" s="141"/>
      <c r="N60" s="117" t="str">
        <f>IFERROR(IF(C60="","",IF(OR(J58="-",J59="-",J60="-"),"DQ",SUM(J58,J59,J60)))+(J60*0.0001),"DQ")</f>
        <v>DQ</v>
      </c>
      <c r="O60" s="117" t="str">
        <f>IF(C60="","",IF(OR(K60="DQ",L60="DQ",M60="DQ"),"DQ",SUM(K60,L60,M60)))</f>
        <v/>
      </c>
      <c r="BF60" s="2">
        <v>1080</v>
      </c>
    </row>
    <row r="61" spans="1:58" ht="15" customHeight="1" x14ac:dyDescent="0.2">
      <c r="B61" s="13"/>
      <c r="C61" s="14"/>
      <c r="D61" s="116"/>
      <c r="E61" s="15" t="str">
        <f>IF(ISERROR(VLOOKUP($D61,'START LİSTE'!$B$6:$F$836,2,0)),"",VLOOKUP($D61,'START LİSTE'!$B$6:$F$836,2,0))</f>
        <v/>
      </c>
      <c r="F61" s="16" t="str">
        <f>IF(ISERROR(VLOOKUP($D61,'START LİSTE'!$B$6:$F$836,4,0)),"",VLOOKUP($D61,'START LİSTE'!$B$6:$F$836,4,0))</f>
        <v/>
      </c>
      <c r="G61" s="113" t="str">
        <f>IF(ISERROR(VLOOKUP($D61,'FERDİ SONUÇ'!$B$6:$H$962,6,0)),"",VLOOKUP($D61,'FERDİ SONUÇ'!$B$6:$H$962,6,0))</f>
        <v/>
      </c>
      <c r="H61" s="16" t="str">
        <f>IF(OR(F61="",G61="DQ", G61="DNF", G61="DNS", G61=""),"-",VLOOKUP(D61,'FERDİ SONUÇ'!$B$6:$H$962,7,0))</f>
        <v>-</v>
      </c>
      <c r="I61" s="16" t="str">
        <f>IF(OR(F61="",F61="F",G61="DQ", G61="DNF", G61="DNS", G61=""),"-",VLOOKUP(D61,'FERDİ SONUÇ'!$B$6:$H$962,7,0))</f>
        <v>-</v>
      </c>
      <c r="J61" s="18" t="str">
        <f>IF(ISERROR(SMALL(I58:I61,4)),"-",SMALL(I58:I61,4))</f>
        <v>-</v>
      </c>
      <c r="K61" s="141"/>
      <c r="L61" s="141"/>
      <c r="M61" s="141"/>
      <c r="N61" s="105"/>
      <c r="O61" s="19"/>
      <c r="BF61" s="2">
        <v>1081</v>
      </c>
    </row>
    <row r="62" spans="1:58" ht="15" customHeight="1" x14ac:dyDescent="0.2">
      <c r="B62" s="6"/>
      <c r="C62" s="7"/>
      <c r="D62" s="115"/>
      <c r="E62" s="8" t="str">
        <f>IF(ISERROR(VLOOKUP($D62,'START LİSTE'!$B$6:$F$836,2,0)),"",VLOOKUP($D62,'START LİSTE'!$B$6:$F$836,2,0))</f>
        <v/>
      </c>
      <c r="F62" s="9" t="str">
        <f>IF(ISERROR(VLOOKUP($D62,'START LİSTE'!$B$6:$F$836,4,0)),"",VLOOKUP($D62,'START LİSTE'!$B$6:$F$836,4,0))</f>
        <v/>
      </c>
      <c r="G62" s="112" t="str">
        <f>IF(ISERROR(VLOOKUP($D62,'FERDİ SONUÇ'!$B$6:$H$962,6,0)),"",VLOOKUP($D62,'FERDİ SONUÇ'!$B$6:$H$962,6,0))</f>
        <v/>
      </c>
      <c r="H62" s="9" t="str">
        <f>IF(OR(F62="",G62="DQ", G62="DNF", G62="DNS", G62=""),"-",VLOOKUP(D62,'FERDİ SONUÇ'!$B$6:$H$962,7,0))</f>
        <v>-</v>
      </c>
      <c r="I62" s="9" t="str">
        <f>IF(OR(F62="",F62="F",G62="DQ", G62="DNF", G62="DNS", G62=""),"-",VLOOKUP(D62,'FERDİ SONUÇ'!$B$6:$H$962,7,0))</f>
        <v>-</v>
      </c>
      <c r="J62" s="11" t="str">
        <f>IF(ISERROR(SMALL(I62:I65,1)),"-",SMALL(I62:I65,1))</f>
        <v>-</v>
      </c>
      <c r="K62" s="140"/>
      <c r="L62" s="140"/>
      <c r="M62" s="140"/>
      <c r="N62" s="104"/>
      <c r="O62" s="12"/>
      <c r="BF62" s="2">
        <v>1084</v>
      </c>
    </row>
    <row r="63" spans="1:58" ht="15" customHeight="1" x14ac:dyDescent="0.2">
      <c r="B63" s="13"/>
      <c r="C63" s="14"/>
      <c r="D63" s="116"/>
      <c r="E63" s="15" t="str">
        <f>IF(ISERROR(VLOOKUP($D63,'START LİSTE'!$B$6:$F$836,2,0)),"",VLOOKUP($D63,'START LİSTE'!$B$6:$F$836,2,0))</f>
        <v/>
      </c>
      <c r="F63" s="16" t="str">
        <f>IF(ISERROR(VLOOKUP($D63,'START LİSTE'!$B$6:$F$836,4,0)),"",VLOOKUP($D63,'START LİSTE'!$B$6:$F$836,4,0))</f>
        <v/>
      </c>
      <c r="G63" s="113" t="str">
        <f>IF(ISERROR(VLOOKUP($D63,'FERDİ SONUÇ'!$B$6:$H$962,6,0)),"",VLOOKUP($D63,'FERDİ SONUÇ'!$B$6:$H$962,6,0))</f>
        <v/>
      </c>
      <c r="H63" s="16" t="str">
        <f>IF(OR(F63="",G63="DQ", G63="DNF", G63="DNS", G63=""),"-",VLOOKUP(D63,'FERDİ SONUÇ'!$B$6:$H$962,7,0))</f>
        <v>-</v>
      </c>
      <c r="I63" s="16" t="str">
        <f>IF(OR(F63="",F63="F",G63="DQ", G63="DNF", G63="DNS", G63=""),"-",VLOOKUP(D63,'FERDİ SONUÇ'!$B$6:$H$962,7,0))</f>
        <v>-</v>
      </c>
      <c r="J63" s="18" t="str">
        <f>IF(ISERROR(SMALL(I62:I65,2)),"-",SMALL(I62:I65,2))</f>
        <v>-</v>
      </c>
      <c r="K63" s="141"/>
      <c r="L63" s="141"/>
      <c r="M63" s="141"/>
      <c r="N63" s="105"/>
      <c r="O63" s="19"/>
      <c r="BF63" s="2">
        <v>1085</v>
      </c>
    </row>
    <row r="64" spans="1:58" ht="15" customHeight="1" x14ac:dyDescent="0.2">
      <c r="A64" s="108" t="str">
        <f>IF(AND(C64&lt;&gt;"",O64&lt;&gt;"DQ"),COUNT(O$6:O$1247)-(RANK(O64,O$6:O$1247)+COUNTIF(O$6:O64,O64))+2,IF(D62&lt;&gt;"",BF64,""))</f>
        <v/>
      </c>
      <c r="B64" s="108" t="str">
        <f>IF(AND(C64&lt;&gt;"",N64&lt;&gt;"DQ"),COUNT(N$6:N$1247)-(RANK(N64,N$6:N$1247)+COUNTIF(N$6:N64,N64))+2,IF(D62&lt;&gt;"",BF64,""))</f>
        <v/>
      </c>
      <c r="C64" s="14" t="str">
        <f>IF(ISERROR(VLOOKUP(D62,'START LİSTE'!$B$6:$F$836,3,0)),"",VLOOKUP(D62,'START LİSTE'!$B$6:$F$836,3,0))</f>
        <v/>
      </c>
      <c r="D64" s="116"/>
      <c r="E64" s="15" t="str">
        <f>IF(ISERROR(VLOOKUP($D64,'START LİSTE'!$B$6:$F$836,2,0)),"",VLOOKUP($D64,'START LİSTE'!$B$6:$F$836,2,0))</f>
        <v/>
      </c>
      <c r="F64" s="16" t="str">
        <f>IF(ISERROR(VLOOKUP($D64,'START LİSTE'!$B$6:$F$836,4,0)),"",VLOOKUP($D64,'START LİSTE'!$B$6:$F$836,4,0))</f>
        <v/>
      </c>
      <c r="G64" s="113" t="str">
        <f>IF(ISERROR(VLOOKUP($D64,'FERDİ SONUÇ'!$B$6:$H$962,6,0)),"",VLOOKUP($D64,'FERDİ SONUÇ'!$B$6:$H$962,6,0))</f>
        <v/>
      </c>
      <c r="H64" s="16" t="str">
        <f>IF(OR(F64="",G64="DQ", G64="DNF", G64="DNS", G64=""),"-",VLOOKUP(D64,'FERDİ SONUÇ'!$B$6:$H$962,7,0))</f>
        <v>-</v>
      </c>
      <c r="I64" s="16" t="str">
        <f>IF(OR(F64="",F64="F",G64="DQ", G64="DNF", G64="DNS", G64=""),"-",VLOOKUP(D64,'FERDİ SONUÇ'!$B$6:$H$962,7,0))</f>
        <v>-</v>
      </c>
      <c r="J64" s="18" t="str">
        <f>IF(ISERROR(SMALL(I62:I65,3)),"-",SMALL(I62:I65,3))</f>
        <v>-</v>
      </c>
      <c r="K64" s="141"/>
      <c r="L64" s="141"/>
      <c r="M64" s="141"/>
      <c r="N64" s="117" t="str">
        <f>IFERROR(IF(C64="","",IF(OR(J62="-",J63="-",J64="-"),"DQ",SUM(J62,J63,J64)))+(J64*0.0001),"DQ")</f>
        <v>DQ</v>
      </c>
      <c r="O64" s="117" t="str">
        <f>IF(C64="","",IF(OR(K64="DQ",L64="DQ",M64="DQ"),"DQ",SUM(K64,L64,M64)))</f>
        <v/>
      </c>
      <c r="BF64" s="2">
        <v>1086</v>
      </c>
    </row>
    <row r="65" spans="1:58" ht="15" customHeight="1" x14ac:dyDescent="0.2">
      <c r="B65" s="13"/>
      <c r="C65" s="14"/>
      <c r="D65" s="116"/>
      <c r="E65" s="15" t="str">
        <f>IF(ISERROR(VLOOKUP($D65,'START LİSTE'!$B$6:$F$836,2,0)),"",VLOOKUP($D65,'START LİSTE'!$B$6:$F$836,2,0))</f>
        <v/>
      </c>
      <c r="F65" s="16" t="str">
        <f>IF(ISERROR(VLOOKUP($D65,'START LİSTE'!$B$6:$F$836,4,0)),"",VLOOKUP($D65,'START LİSTE'!$B$6:$F$836,4,0))</f>
        <v/>
      </c>
      <c r="G65" s="113" t="str">
        <f>IF(ISERROR(VLOOKUP($D65,'FERDİ SONUÇ'!$B$6:$H$962,6,0)),"",VLOOKUP($D65,'FERDİ SONUÇ'!$B$6:$H$962,6,0))</f>
        <v/>
      </c>
      <c r="H65" s="16" t="str">
        <f>IF(OR(F65="",G65="DQ", G65="DNF", G65="DNS", G65=""),"-",VLOOKUP(D65,'FERDİ SONUÇ'!$B$6:$H$962,7,0))</f>
        <v>-</v>
      </c>
      <c r="I65" s="16" t="str">
        <f>IF(OR(F65="",F65="F",G65="DQ", G65="DNF", G65="DNS", G65=""),"-",VLOOKUP(D65,'FERDİ SONUÇ'!$B$6:$H$962,7,0))</f>
        <v>-</v>
      </c>
      <c r="J65" s="18" t="str">
        <f>IF(ISERROR(SMALL(I62:I65,4)),"-",SMALL(I62:I65,4))</f>
        <v>-</v>
      </c>
      <c r="K65" s="141"/>
      <c r="L65" s="141"/>
      <c r="M65" s="141"/>
      <c r="N65" s="105"/>
      <c r="O65" s="19"/>
      <c r="BF65" s="2">
        <v>1087</v>
      </c>
    </row>
    <row r="66" spans="1:58" ht="15" customHeight="1" x14ac:dyDescent="0.2">
      <c r="B66" s="6"/>
      <c r="C66" s="7"/>
      <c r="D66" s="115"/>
      <c r="E66" s="8" t="str">
        <f>IF(ISERROR(VLOOKUP($D66,'START LİSTE'!$B$6:$F$836,2,0)),"",VLOOKUP($D66,'START LİSTE'!$B$6:$F$836,2,0))</f>
        <v/>
      </c>
      <c r="F66" s="9" t="str">
        <f>IF(ISERROR(VLOOKUP($D66,'START LİSTE'!$B$6:$F$836,4,0)),"",VLOOKUP($D66,'START LİSTE'!$B$6:$F$836,4,0))</f>
        <v/>
      </c>
      <c r="G66" s="112" t="str">
        <f>IF(ISERROR(VLOOKUP($D66,'FERDİ SONUÇ'!$B$6:$H$962,6,0)),"",VLOOKUP($D66,'FERDİ SONUÇ'!$B$6:$H$962,6,0))</f>
        <v/>
      </c>
      <c r="H66" s="9" t="str">
        <f>IF(OR(F66="",G66="DQ", G66="DNF", G66="DNS", G66=""),"-",VLOOKUP(D66,'FERDİ SONUÇ'!$B$6:$H$962,7,0))</f>
        <v>-</v>
      </c>
      <c r="I66" s="9" t="str">
        <f>IF(OR(F66="",F66="F",G66="DQ", G66="DNF", G66="DNS", G66=""),"-",VLOOKUP(D66,'FERDİ SONUÇ'!$B$6:$H$962,7,0))</f>
        <v>-</v>
      </c>
      <c r="J66" s="11" t="str">
        <f>IF(ISERROR(SMALL(I66:I69,1)),"-",SMALL(I66:I69,1))</f>
        <v>-</v>
      </c>
      <c r="K66" s="140"/>
      <c r="L66" s="140"/>
      <c r="M66" s="140"/>
      <c r="N66" s="104"/>
      <c r="O66" s="12"/>
      <c r="BF66" s="2">
        <v>1090</v>
      </c>
    </row>
    <row r="67" spans="1:58" ht="15" customHeight="1" x14ac:dyDescent="0.2">
      <c r="B67" s="13"/>
      <c r="C67" s="14"/>
      <c r="D67" s="116"/>
      <c r="E67" s="15" t="str">
        <f>IF(ISERROR(VLOOKUP($D67,'START LİSTE'!$B$6:$F$836,2,0)),"",VLOOKUP($D67,'START LİSTE'!$B$6:$F$836,2,0))</f>
        <v/>
      </c>
      <c r="F67" s="16" t="str">
        <f>IF(ISERROR(VLOOKUP($D67,'START LİSTE'!$B$6:$F$836,4,0)),"",VLOOKUP($D67,'START LİSTE'!$B$6:$F$836,4,0))</f>
        <v/>
      </c>
      <c r="G67" s="113" t="str">
        <f>IF(ISERROR(VLOOKUP($D67,'FERDİ SONUÇ'!$B$6:$H$962,6,0)),"",VLOOKUP($D67,'FERDİ SONUÇ'!$B$6:$H$962,6,0))</f>
        <v/>
      </c>
      <c r="H67" s="16" t="str">
        <f>IF(OR(F67="",G67="DQ", G67="DNF", G67="DNS", G67=""),"-",VLOOKUP(D67,'FERDİ SONUÇ'!$B$6:$H$962,7,0))</f>
        <v>-</v>
      </c>
      <c r="I67" s="16" t="str">
        <f>IF(OR(F67="",F67="F",G67="DQ", G67="DNF", G67="DNS", G67=""),"-",VLOOKUP(D67,'FERDİ SONUÇ'!$B$6:$H$962,7,0))</f>
        <v>-</v>
      </c>
      <c r="J67" s="18" t="str">
        <f>IF(ISERROR(SMALL(I66:I69,2)),"-",SMALL(I66:I69,2))</f>
        <v>-</v>
      </c>
      <c r="K67" s="141"/>
      <c r="L67" s="141"/>
      <c r="M67" s="141"/>
      <c r="N67" s="105"/>
      <c r="O67" s="19"/>
      <c r="BF67" s="2">
        <v>1091</v>
      </c>
    </row>
    <row r="68" spans="1:58" ht="15" customHeight="1" x14ac:dyDescent="0.2">
      <c r="A68" s="108" t="str">
        <f>IF(AND(C68&lt;&gt;"",O68&lt;&gt;"DQ"),COUNT(O$6:O$1247)-(RANK(O68,O$6:O$1247)+COUNTIF(O$6:O68,O68))+2,IF(D66&lt;&gt;"",BF68,""))</f>
        <v/>
      </c>
      <c r="B68" s="108" t="str">
        <f>IF(AND(C68&lt;&gt;"",N68&lt;&gt;"DQ"),COUNT(N$6:N$1247)-(RANK(N68,N$6:N$1247)+COUNTIF(N$6:N68,N68))+2,IF(D66&lt;&gt;"",BF68,""))</f>
        <v/>
      </c>
      <c r="C68" s="14" t="str">
        <f>IF(ISERROR(VLOOKUP(D66,'START LİSTE'!$B$6:$F$836,3,0)),"",VLOOKUP(D66,'START LİSTE'!$B$6:$F$836,3,0))</f>
        <v/>
      </c>
      <c r="D68" s="116"/>
      <c r="E68" s="15" t="str">
        <f>IF(ISERROR(VLOOKUP($D68,'START LİSTE'!$B$6:$F$836,2,0)),"",VLOOKUP($D68,'START LİSTE'!$B$6:$F$836,2,0))</f>
        <v/>
      </c>
      <c r="F68" s="16" t="str">
        <f>IF(ISERROR(VLOOKUP($D68,'START LİSTE'!$B$6:$F$836,4,0)),"",VLOOKUP($D68,'START LİSTE'!$B$6:$F$836,4,0))</f>
        <v/>
      </c>
      <c r="G68" s="113" t="str">
        <f>IF(ISERROR(VLOOKUP($D68,'FERDİ SONUÇ'!$B$6:$H$962,6,0)),"",VLOOKUP($D68,'FERDİ SONUÇ'!$B$6:$H$962,6,0))</f>
        <v/>
      </c>
      <c r="H68" s="16" t="str">
        <f>IF(OR(F68="",G68="DQ", G68="DNF", G68="DNS", G68=""),"-",VLOOKUP(D68,'FERDİ SONUÇ'!$B$6:$H$962,7,0))</f>
        <v>-</v>
      </c>
      <c r="I68" s="16" t="str">
        <f>IF(OR(F68="",F68="F",G68="DQ", G68="DNF", G68="DNS", G68=""),"-",VLOOKUP(D68,'FERDİ SONUÇ'!$B$6:$H$962,7,0))</f>
        <v>-</v>
      </c>
      <c r="J68" s="18" t="str">
        <f>IF(ISERROR(SMALL(I66:I69,3)),"-",SMALL(I66:I69,3))</f>
        <v>-</v>
      </c>
      <c r="K68" s="141"/>
      <c r="L68" s="141"/>
      <c r="M68" s="141"/>
      <c r="N68" s="117" t="str">
        <f>IFERROR(IF(C68="","",IF(OR(J66="-",J67="-",J68="-"),"DQ",SUM(J66,J67,J68)))+(J68*0.0001),"DQ")</f>
        <v>DQ</v>
      </c>
      <c r="O68" s="117" t="str">
        <f>IF(C68="","",IF(OR(K68="DQ",L68="DQ",M68="DQ"),"DQ",SUM(K68,L68,M68)))</f>
        <v/>
      </c>
      <c r="BF68" s="2">
        <v>1092</v>
      </c>
    </row>
    <row r="69" spans="1:58" ht="15" customHeight="1" x14ac:dyDescent="0.2">
      <c r="B69" s="13"/>
      <c r="C69" s="14"/>
      <c r="D69" s="116"/>
      <c r="E69" s="15" t="str">
        <f>IF(ISERROR(VLOOKUP($D69,'START LİSTE'!$B$6:$F$836,2,0)),"",VLOOKUP($D69,'START LİSTE'!$B$6:$F$836,2,0))</f>
        <v/>
      </c>
      <c r="F69" s="16" t="str">
        <f>IF(ISERROR(VLOOKUP($D69,'START LİSTE'!$B$6:$F$836,4,0)),"",VLOOKUP($D69,'START LİSTE'!$B$6:$F$836,4,0))</f>
        <v/>
      </c>
      <c r="G69" s="113" t="str">
        <f>IF(ISERROR(VLOOKUP($D69,'FERDİ SONUÇ'!$B$6:$H$962,6,0)),"",VLOOKUP($D69,'FERDİ SONUÇ'!$B$6:$H$962,6,0))</f>
        <v/>
      </c>
      <c r="H69" s="16" t="str">
        <f>IF(OR(F69="",G69="DQ", G69="DNF", G69="DNS", G69=""),"-",VLOOKUP(D69,'FERDİ SONUÇ'!$B$6:$H$962,7,0))</f>
        <v>-</v>
      </c>
      <c r="I69" s="16" t="str">
        <f>IF(OR(F69="",F69="F",G69="DQ", G69="DNF", G69="DNS", G69=""),"-",VLOOKUP(D69,'FERDİ SONUÇ'!$B$6:$H$962,7,0))</f>
        <v>-</v>
      </c>
      <c r="J69" s="18" t="str">
        <f>IF(ISERROR(SMALL(I66:I69,4)),"-",SMALL(I66:I69,4))</f>
        <v>-</v>
      </c>
      <c r="K69" s="141"/>
      <c r="L69" s="141"/>
      <c r="M69" s="141"/>
      <c r="N69" s="105"/>
      <c r="O69" s="19"/>
      <c r="BF69" s="2">
        <v>1093</v>
      </c>
    </row>
    <row r="70" spans="1:58" ht="15" customHeight="1" x14ac:dyDescent="0.2">
      <c r="B70" s="6"/>
      <c r="C70" s="7"/>
      <c r="D70" s="115"/>
      <c r="E70" s="8" t="str">
        <f>IF(ISERROR(VLOOKUP($D70,'START LİSTE'!$B$6:$F$836,2,0)),"",VLOOKUP($D70,'START LİSTE'!$B$6:$F$836,2,0))</f>
        <v/>
      </c>
      <c r="F70" s="9" t="str">
        <f>IF(ISERROR(VLOOKUP($D70,'START LİSTE'!$B$6:$F$836,4,0)),"",VLOOKUP($D70,'START LİSTE'!$B$6:$F$836,4,0))</f>
        <v/>
      </c>
      <c r="G70" s="112" t="str">
        <f>IF(ISERROR(VLOOKUP($D70,'FERDİ SONUÇ'!$B$6:$H$962,6,0)),"",VLOOKUP($D70,'FERDİ SONUÇ'!$B$6:$H$962,6,0))</f>
        <v/>
      </c>
      <c r="H70" s="9" t="str">
        <f>IF(OR(F70="",G70="DQ", G70="DNF", G70="DNS", G70=""),"-",VLOOKUP(D70,'FERDİ SONUÇ'!$B$6:$H$962,7,0))</f>
        <v>-</v>
      </c>
      <c r="I70" s="9" t="str">
        <f>IF(OR(F70="",F70="F",G70="DQ", G70="DNF", G70="DNS", G70=""),"-",VLOOKUP(D70,'FERDİ SONUÇ'!$B$6:$H$962,7,0))</f>
        <v>-</v>
      </c>
      <c r="J70" s="11" t="str">
        <f>IF(ISERROR(SMALL(I70:I73,1)),"-",SMALL(I70:I73,1))</f>
        <v>-</v>
      </c>
      <c r="K70" s="140"/>
      <c r="L70" s="140"/>
      <c r="M70" s="140"/>
      <c r="N70" s="104"/>
      <c r="O70" s="12"/>
      <c r="BF70" s="2">
        <v>1096</v>
      </c>
    </row>
    <row r="71" spans="1:58" ht="15" customHeight="1" x14ac:dyDescent="0.2">
      <c r="B71" s="13"/>
      <c r="C71" s="14"/>
      <c r="D71" s="116"/>
      <c r="E71" s="15" t="str">
        <f>IF(ISERROR(VLOOKUP($D71,'START LİSTE'!$B$6:$F$836,2,0)),"",VLOOKUP($D71,'START LİSTE'!$B$6:$F$836,2,0))</f>
        <v/>
      </c>
      <c r="F71" s="16" t="str">
        <f>IF(ISERROR(VLOOKUP($D71,'START LİSTE'!$B$6:$F$836,4,0)),"",VLOOKUP($D71,'START LİSTE'!$B$6:$F$836,4,0))</f>
        <v/>
      </c>
      <c r="G71" s="113" t="str">
        <f>IF(ISERROR(VLOOKUP($D71,'FERDİ SONUÇ'!$B$6:$H$962,6,0)),"",VLOOKUP($D71,'FERDİ SONUÇ'!$B$6:$H$962,6,0))</f>
        <v/>
      </c>
      <c r="H71" s="16" t="str">
        <f>IF(OR(F71="",G71="DQ", G71="DNF", G71="DNS", G71=""),"-",VLOOKUP(D71,'FERDİ SONUÇ'!$B$6:$H$962,7,0))</f>
        <v>-</v>
      </c>
      <c r="I71" s="16" t="str">
        <f>IF(OR(F71="",F71="F",G71="DQ", G71="DNF", G71="DNS", G71=""),"-",VLOOKUP(D71,'FERDİ SONUÇ'!$B$6:$H$962,7,0))</f>
        <v>-</v>
      </c>
      <c r="J71" s="18" t="str">
        <f>IF(ISERROR(SMALL(I70:I73,2)),"-",SMALL(I70:I73,2))</f>
        <v>-</v>
      </c>
      <c r="K71" s="141"/>
      <c r="L71" s="141"/>
      <c r="M71" s="141"/>
      <c r="N71" s="105"/>
      <c r="O71" s="19"/>
      <c r="BF71" s="2">
        <v>1097</v>
      </c>
    </row>
    <row r="72" spans="1:58" ht="15" customHeight="1" x14ac:dyDescent="0.2">
      <c r="A72" s="108" t="str">
        <f>IF(AND(C72&lt;&gt;"",O72&lt;&gt;"DQ"),COUNT(O$6:O$1247)-(RANK(O72,O$6:O$1247)+COUNTIF(O$6:O72,O72))+2,IF(D70&lt;&gt;"",BF72,""))</f>
        <v/>
      </c>
      <c r="B72" s="108" t="str">
        <f>IF(AND(C72&lt;&gt;"",N72&lt;&gt;"DQ"),COUNT(N$6:N$1247)-(RANK(N72,N$6:N$1247)+COUNTIF(N$6:N72,N72))+2,IF(D70&lt;&gt;"",BF72,""))</f>
        <v/>
      </c>
      <c r="C72" s="14" t="str">
        <f>IF(ISERROR(VLOOKUP(D70,'START LİSTE'!$B$6:$F$836,3,0)),"",VLOOKUP(D70,'START LİSTE'!$B$6:$F$836,3,0))</f>
        <v/>
      </c>
      <c r="D72" s="116"/>
      <c r="E72" s="15" t="str">
        <f>IF(ISERROR(VLOOKUP($D72,'START LİSTE'!$B$6:$F$836,2,0)),"",VLOOKUP($D72,'START LİSTE'!$B$6:$F$836,2,0))</f>
        <v/>
      </c>
      <c r="F72" s="16" t="str">
        <f>IF(ISERROR(VLOOKUP($D72,'START LİSTE'!$B$6:$F$836,4,0)),"",VLOOKUP($D72,'START LİSTE'!$B$6:$F$836,4,0))</f>
        <v/>
      </c>
      <c r="G72" s="113" t="str">
        <f>IF(ISERROR(VLOOKUP($D72,'FERDİ SONUÇ'!$B$6:$H$962,6,0)),"",VLOOKUP($D72,'FERDİ SONUÇ'!$B$6:$H$962,6,0))</f>
        <v/>
      </c>
      <c r="H72" s="16" t="str">
        <f>IF(OR(F72="",G72="DQ", G72="DNF", G72="DNS", G72=""),"-",VLOOKUP(D72,'FERDİ SONUÇ'!$B$6:$H$962,7,0))</f>
        <v>-</v>
      </c>
      <c r="I72" s="16" t="str">
        <f>IF(OR(F72="",F72="F",G72="DQ", G72="DNF", G72="DNS", G72=""),"-",VLOOKUP(D72,'FERDİ SONUÇ'!$B$6:$H$962,7,0))</f>
        <v>-</v>
      </c>
      <c r="J72" s="18" t="str">
        <f>IF(ISERROR(SMALL(I70:I73,3)),"-",SMALL(I70:I73,3))</f>
        <v>-</v>
      </c>
      <c r="K72" s="141"/>
      <c r="L72" s="141"/>
      <c r="M72" s="141"/>
      <c r="N72" s="117" t="str">
        <f>IFERROR(IF(C72="","",IF(OR(J70="-",J71="-",J72="-"),"DQ",SUM(J70,J71,J72)))+(J72*0.0001),"DQ")</f>
        <v>DQ</v>
      </c>
      <c r="O72" s="117" t="str">
        <f>IF(C72="","",IF(OR(K72="DQ",L72="DQ",M72="DQ"),"DQ",SUM(K72,L72,M72)))</f>
        <v/>
      </c>
      <c r="BF72" s="2">
        <v>1098</v>
      </c>
    </row>
    <row r="73" spans="1:58" ht="15" customHeight="1" x14ac:dyDescent="0.2">
      <c r="B73" s="13"/>
      <c r="C73" s="14"/>
      <c r="D73" s="116"/>
      <c r="E73" s="15" t="str">
        <f>IF(ISERROR(VLOOKUP($D73,'START LİSTE'!$B$6:$F$836,2,0)),"",VLOOKUP($D73,'START LİSTE'!$B$6:$F$836,2,0))</f>
        <v/>
      </c>
      <c r="F73" s="16" t="str">
        <f>IF(ISERROR(VLOOKUP($D73,'START LİSTE'!$B$6:$F$836,4,0)),"",VLOOKUP($D73,'START LİSTE'!$B$6:$F$836,4,0))</f>
        <v/>
      </c>
      <c r="G73" s="113" t="str">
        <f>IF(ISERROR(VLOOKUP($D73,'FERDİ SONUÇ'!$B$6:$H$962,6,0)),"",VLOOKUP($D73,'FERDİ SONUÇ'!$B$6:$H$962,6,0))</f>
        <v/>
      </c>
      <c r="H73" s="16" t="str">
        <f>IF(OR(F73="",G73="DQ", G73="DNF", G73="DNS", G73=""),"-",VLOOKUP(D73,'FERDİ SONUÇ'!$B$6:$H$962,7,0))</f>
        <v>-</v>
      </c>
      <c r="I73" s="16" t="str">
        <f>IF(OR(F73="",F73="F",G73="DQ", G73="DNF", G73="DNS", G73=""),"-",VLOOKUP(D73,'FERDİ SONUÇ'!$B$6:$H$962,7,0))</f>
        <v>-</v>
      </c>
      <c r="J73" s="18" t="str">
        <f>IF(ISERROR(SMALL(I70:I73,4)),"-",SMALL(I70:I73,4))</f>
        <v>-</v>
      </c>
      <c r="K73" s="141"/>
      <c r="L73" s="141"/>
      <c r="M73" s="141"/>
      <c r="N73" s="105"/>
      <c r="O73" s="19"/>
      <c r="BF73" s="2">
        <v>1099</v>
      </c>
    </row>
    <row r="74" spans="1:58" ht="15" customHeight="1" x14ac:dyDescent="0.2">
      <c r="B74" s="6"/>
      <c r="C74" s="7"/>
      <c r="D74" s="115"/>
      <c r="E74" s="8" t="str">
        <f>IF(ISERROR(VLOOKUP($D74,'START LİSTE'!$B$6:$F$836,2,0)),"",VLOOKUP($D74,'START LİSTE'!$B$6:$F$836,2,0))</f>
        <v/>
      </c>
      <c r="F74" s="9" t="str">
        <f>IF(ISERROR(VLOOKUP($D74,'START LİSTE'!$B$6:$F$836,4,0)),"",VLOOKUP($D74,'START LİSTE'!$B$6:$F$836,4,0))</f>
        <v/>
      </c>
      <c r="G74" s="112" t="str">
        <f>IF(ISERROR(VLOOKUP($D74,'FERDİ SONUÇ'!$B$6:$H$962,6,0)),"",VLOOKUP($D74,'FERDİ SONUÇ'!$B$6:$H$962,6,0))</f>
        <v/>
      </c>
      <c r="H74" s="9" t="str">
        <f>IF(OR(F74="",G74="DQ", G74="DNF", G74="DNS", G74=""),"-",VLOOKUP(D74,'FERDİ SONUÇ'!$B$6:$H$962,7,0))</f>
        <v>-</v>
      </c>
      <c r="I74" s="9" t="str">
        <f>IF(OR(F74="",F74="F",G74="DQ", G74="DNF", G74="DNS", G74=""),"-",VLOOKUP(D74,'FERDİ SONUÇ'!$B$6:$H$962,7,0))</f>
        <v>-</v>
      </c>
      <c r="J74" s="11" t="str">
        <f>IF(ISERROR(SMALL(I74:I77,1)),"-",SMALL(I74:I77,1))</f>
        <v>-</v>
      </c>
      <c r="K74" s="140"/>
      <c r="L74" s="140"/>
      <c r="M74" s="140"/>
      <c r="N74" s="104"/>
      <c r="O74" s="12"/>
      <c r="BF74" s="2">
        <v>1102</v>
      </c>
    </row>
    <row r="75" spans="1:58" ht="15" customHeight="1" x14ac:dyDescent="0.2">
      <c r="B75" s="13"/>
      <c r="C75" s="14"/>
      <c r="D75" s="116"/>
      <c r="E75" s="15" t="str">
        <f>IF(ISERROR(VLOOKUP($D75,'START LİSTE'!$B$6:$F$836,2,0)),"",VLOOKUP($D75,'START LİSTE'!$B$6:$F$836,2,0))</f>
        <v/>
      </c>
      <c r="F75" s="16" t="str">
        <f>IF(ISERROR(VLOOKUP($D75,'START LİSTE'!$B$6:$F$836,4,0)),"",VLOOKUP($D75,'START LİSTE'!$B$6:$F$836,4,0))</f>
        <v/>
      </c>
      <c r="G75" s="113" t="str">
        <f>IF(ISERROR(VLOOKUP($D75,'FERDİ SONUÇ'!$B$6:$H$962,6,0)),"",VLOOKUP($D75,'FERDİ SONUÇ'!$B$6:$H$962,6,0))</f>
        <v/>
      </c>
      <c r="H75" s="16" t="str">
        <f>IF(OR(F75="",G75="DQ", G75="DNF", G75="DNS", G75=""),"-",VLOOKUP(D75,'FERDİ SONUÇ'!$B$6:$H$962,7,0))</f>
        <v>-</v>
      </c>
      <c r="I75" s="16" t="str">
        <f>IF(OR(F75="",F75="F",G75="DQ", G75="DNF", G75="DNS", G75=""),"-",VLOOKUP(D75,'FERDİ SONUÇ'!$B$6:$H$962,7,0))</f>
        <v>-</v>
      </c>
      <c r="J75" s="18" t="str">
        <f>IF(ISERROR(SMALL(I74:I77,2)),"-",SMALL(I74:I77,2))</f>
        <v>-</v>
      </c>
      <c r="K75" s="141"/>
      <c r="L75" s="141"/>
      <c r="M75" s="141"/>
      <c r="N75" s="105"/>
      <c r="O75" s="19"/>
      <c r="BF75" s="2">
        <v>1103</v>
      </c>
    </row>
    <row r="76" spans="1:58" ht="15" customHeight="1" x14ac:dyDescent="0.2">
      <c r="A76" s="108" t="str">
        <f>IF(AND(C76&lt;&gt;"",O76&lt;&gt;"DQ"),COUNT(O$6:O$1247)-(RANK(O76,O$6:O$1247)+COUNTIF(O$6:O76,O76))+2,IF(D74&lt;&gt;"",BF76,""))</f>
        <v/>
      </c>
      <c r="B76" s="108" t="str">
        <f>IF(AND(C76&lt;&gt;"",N76&lt;&gt;"DQ"),COUNT(N$6:N$1247)-(RANK(N76,N$6:N$1247)+COUNTIF(N$6:N76,N76))+2,IF(D74&lt;&gt;"",BF76,""))</f>
        <v/>
      </c>
      <c r="C76" s="14" t="str">
        <f>IF(ISERROR(VLOOKUP(D74,'START LİSTE'!$B$6:$F$836,3,0)),"",VLOOKUP(D74,'START LİSTE'!$B$6:$F$836,3,0))</f>
        <v/>
      </c>
      <c r="D76" s="116"/>
      <c r="E76" s="15" t="str">
        <f>IF(ISERROR(VLOOKUP($D76,'START LİSTE'!$B$6:$F$836,2,0)),"",VLOOKUP($D76,'START LİSTE'!$B$6:$F$836,2,0))</f>
        <v/>
      </c>
      <c r="F76" s="16" t="str">
        <f>IF(ISERROR(VLOOKUP($D76,'START LİSTE'!$B$6:$F$836,4,0)),"",VLOOKUP($D76,'START LİSTE'!$B$6:$F$836,4,0))</f>
        <v/>
      </c>
      <c r="G76" s="113" t="str">
        <f>IF(ISERROR(VLOOKUP($D76,'FERDİ SONUÇ'!$B$6:$H$962,6,0)),"",VLOOKUP($D76,'FERDİ SONUÇ'!$B$6:$H$962,6,0))</f>
        <v/>
      </c>
      <c r="H76" s="16" t="str">
        <f>IF(OR(F76="",G76="DQ", G76="DNF", G76="DNS", G76=""),"-",VLOOKUP(D76,'FERDİ SONUÇ'!$B$6:$H$962,7,0))</f>
        <v>-</v>
      </c>
      <c r="I76" s="16" t="str">
        <f>IF(OR(F76="",F76="F",G76="DQ", G76="DNF", G76="DNS", G76=""),"-",VLOOKUP(D76,'FERDİ SONUÇ'!$B$6:$H$962,7,0))</f>
        <v>-</v>
      </c>
      <c r="J76" s="18" t="str">
        <f>IF(ISERROR(SMALL(I74:I77,3)),"-",SMALL(I74:I77,3))</f>
        <v>-</v>
      </c>
      <c r="K76" s="141"/>
      <c r="L76" s="141"/>
      <c r="M76" s="141"/>
      <c r="N76" s="117" t="str">
        <f>IFERROR(IF(C76="","",IF(OR(J74="-",J75="-",J76="-"),"DQ",SUM(J74,J75,J76)))+(J76*0.0001),"DQ")</f>
        <v>DQ</v>
      </c>
      <c r="O76" s="117" t="str">
        <f>IF(C76="","",IF(OR(K76="DQ",L76="DQ",M76="DQ"),"DQ",SUM(K76,L76,M76)))</f>
        <v/>
      </c>
      <c r="BF76" s="2">
        <v>1104</v>
      </c>
    </row>
    <row r="77" spans="1:58" ht="15" customHeight="1" x14ac:dyDescent="0.2">
      <c r="B77" s="13"/>
      <c r="C77" s="14"/>
      <c r="D77" s="116"/>
      <c r="E77" s="15" t="str">
        <f>IF(ISERROR(VLOOKUP($D77,'START LİSTE'!$B$6:$F$836,2,0)),"",VLOOKUP($D77,'START LİSTE'!$B$6:$F$836,2,0))</f>
        <v/>
      </c>
      <c r="F77" s="16" t="str">
        <f>IF(ISERROR(VLOOKUP($D77,'START LİSTE'!$B$6:$F$836,4,0)),"",VLOOKUP($D77,'START LİSTE'!$B$6:$F$836,4,0))</f>
        <v/>
      </c>
      <c r="G77" s="113" t="str">
        <f>IF(ISERROR(VLOOKUP($D77,'FERDİ SONUÇ'!$B$6:$H$962,6,0)),"",VLOOKUP($D77,'FERDİ SONUÇ'!$B$6:$H$962,6,0))</f>
        <v/>
      </c>
      <c r="H77" s="16" t="str">
        <f>IF(OR(F77="",G77="DQ", G77="DNF", G77="DNS", G77=""),"-",VLOOKUP(D77,'FERDİ SONUÇ'!$B$6:$H$962,7,0))</f>
        <v>-</v>
      </c>
      <c r="I77" s="16" t="str">
        <f>IF(OR(F77="",F77="F",G77="DQ", G77="DNF", G77="DNS", G77=""),"-",VLOOKUP(D77,'FERDİ SONUÇ'!$B$6:$H$962,7,0))</f>
        <v>-</v>
      </c>
      <c r="J77" s="18" t="str">
        <f>IF(ISERROR(SMALL(I74:I77,4)),"-",SMALL(I74:I77,4))</f>
        <v>-</v>
      </c>
      <c r="K77" s="141"/>
      <c r="L77" s="141"/>
      <c r="M77" s="141"/>
      <c r="N77" s="105"/>
      <c r="O77" s="19"/>
      <c r="BF77" s="2">
        <v>1105</v>
      </c>
    </row>
    <row r="78" spans="1:58" ht="15" customHeight="1" x14ac:dyDescent="0.2">
      <c r="B78" s="6"/>
      <c r="C78" s="7"/>
      <c r="D78" s="115"/>
      <c r="E78" s="8" t="str">
        <f>IF(ISERROR(VLOOKUP($D78,'START LİSTE'!$B$6:$F$836,2,0)),"",VLOOKUP($D78,'START LİSTE'!$B$6:$F$836,2,0))</f>
        <v/>
      </c>
      <c r="F78" s="9" t="str">
        <f>IF(ISERROR(VLOOKUP($D78,'START LİSTE'!$B$6:$F$836,4,0)),"",VLOOKUP($D78,'START LİSTE'!$B$6:$F$836,4,0))</f>
        <v/>
      </c>
      <c r="G78" s="112" t="str">
        <f>IF(ISERROR(VLOOKUP($D78,'FERDİ SONUÇ'!$B$6:$H$962,6,0)),"",VLOOKUP($D78,'FERDİ SONUÇ'!$B$6:$H$962,6,0))</f>
        <v/>
      </c>
      <c r="H78" s="9" t="str">
        <f>IF(OR(F78="",G78="DQ", G78="DNF", G78="DNS", G78=""),"-",VLOOKUP(D78,'FERDİ SONUÇ'!$B$6:$H$962,7,0))</f>
        <v>-</v>
      </c>
      <c r="I78" s="9" t="str">
        <f>IF(OR(F78="",F78="F",G78="DQ", G78="DNF", G78="DNS", G78=""),"-",VLOOKUP(D78,'FERDİ SONUÇ'!$B$6:$H$962,7,0))</f>
        <v>-</v>
      </c>
      <c r="J78" s="11" t="str">
        <f>IF(ISERROR(SMALL(I78:I81,1)),"-",SMALL(I78:I81,1))</f>
        <v>-</v>
      </c>
      <c r="K78" s="140"/>
      <c r="L78" s="140"/>
      <c r="M78" s="140"/>
      <c r="N78" s="104"/>
      <c r="O78" s="12"/>
      <c r="BF78" s="2">
        <v>1108</v>
      </c>
    </row>
    <row r="79" spans="1:58" ht="15" customHeight="1" x14ac:dyDescent="0.2">
      <c r="B79" s="13"/>
      <c r="C79" s="14"/>
      <c r="D79" s="116"/>
      <c r="E79" s="15" t="str">
        <f>IF(ISERROR(VLOOKUP($D79,'START LİSTE'!$B$6:$F$836,2,0)),"",VLOOKUP($D79,'START LİSTE'!$B$6:$F$836,2,0))</f>
        <v/>
      </c>
      <c r="F79" s="16" t="str">
        <f>IF(ISERROR(VLOOKUP($D79,'START LİSTE'!$B$6:$F$836,4,0)),"",VLOOKUP($D79,'START LİSTE'!$B$6:$F$836,4,0))</f>
        <v/>
      </c>
      <c r="G79" s="113" t="str">
        <f>IF(ISERROR(VLOOKUP($D79,'FERDİ SONUÇ'!$B$6:$H$962,6,0)),"",VLOOKUP($D79,'FERDİ SONUÇ'!$B$6:$H$962,6,0))</f>
        <v/>
      </c>
      <c r="H79" s="16" t="str">
        <f>IF(OR(F79="",G79="DQ", G79="DNF", G79="DNS", G79=""),"-",VLOOKUP(D79,'FERDİ SONUÇ'!$B$6:$H$962,7,0))</f>
        <v>-</v>
      </c>
      <c r="I79" s="16" t="str">
        <f>IF(OR(F79="",F79="F",G79="DQ", G79="DNF", G79="DNS", G79=""),"-",VLOOKUP(D79,'FERDİ SONUÇ'!$B$6:$H$962,7,0))</f>
        <v>-</v>
      </c>
      <c r="J79" s="18" t="str">
        <f>IF(ISERROR(SMALL(I78:I81,2)),"-",SMALL(I78:I81,2))</f>
        <v>-</v>
      </c>
      <c r="K79" s="141"/>
      <c r="L79" s="141"/>
      <c r="M79" s="141"/>
      <c r="N79" s="105"/>
      <c r="O79" s="19"/>
      <c r="BF79" s="2">
        <v>1109</v>
      </c>
    </row>
    <row r="80" spans="1:58" ht="15" customHeight="1" x14ac:dyDescent="0.2">
      <c r="A80" s="108" t="str">
        <f>IF(AND(C80&lt;&gt;"",O80&lt;&gt;"DQ"),COUNT(O$6:O$1247)-(RANK(O80,O$6:O$1247)+COUNTIF(O$6:O80,O80))+2,IF(D78&lt;&gt;"",BF80,""))</f>
        <v/>
      </c>
      <c r="B80" s="108" t="str">
        <f>IF(AND(C80&lt;&gt;"",N80&lt;&gt;"DQ"),COUNT(N$6:N$1247)-(RANK(N80,N$6:N$1247)+COUNTIF(N$6:N80,N80))+2,IF(D78&lt;&gt;"",BF80,""))</f>
        <v/>
      </c>
      <c r="C80" s="14" t="str">
        <f>IF(ISERROR(VLOOKUP(D78,'START LİSTE'!$B$6:$F$836,3,0)),"",VLOOKUP(D78,'START LİSTE'!$B$6:$F$836,3,0))</f>
        <v/>
      </c>
      <c r="D80" s="116"/>
      <c r="E80" s="15" t="str">
        <f>IF(ISERROR(VLOOKUP($D80,'START LİSTE'!$B$6:$F$836,2,0)),"",VLOOKUP($D80,'START LİSTE'!$B$6:$F$836,2,0))</f>
        <v/>
      </c>
      <c r="F80" s="16" t="str">
        <f>IF(ISERROR(VLOOKUP($D80,'START LİSTE'!$B$6:$F$836,4,0)),"",VLOOKUP($D80,'START LİSTE'!$B$6:$F$836,4,0))</f>
        <v/>
      </c>
      <c r="G80" s="113" t="str">
        <f>IF(ISERROR(VLOOKUP($D80,'FERDİ SONUÇ'!$B$6:$H$962,6,0)),"",VLOOKUP($D80,'FERDİ SONUÇ'!$B$6:$H$962,6,0))</f>
        <v/>
      </c>
      <c r="H80" s="16" t="str">
        <f>IF(OR(F80="",G80="DQ", G80="DNF", G80="DNS", G80=""),"-",VLOOKUP(D80,'FERDİ SONUÇ'!$B$6:$H$962,7,0))</f>
        <v>-</v>
      </c>
      <c r="I80" s="16" t="str">
        <f>IF(OR(F80="",F80="F",G80="DQ", G80="DNF", G80="DNS", G80=""),"-",VLOOKUP(D80,'FERDİ SONUÇ'!$B$6:$H$962,7,0))</f>
        <v>-</v>
      </c>
      <c r="J80" s="18" t="str">
        <f>IF(ISERROR(SMALL(I78:I81,3)),"-",SMALL(I78:I81,3))</f>
        <v>-</v>
      </c>
      <c r="K80" s="141"/>
      <c r="L80" s="141"/>
      <c r="M80" s="141"/>
      <c r="N80" s="117" t="str">
        <f>IFERROR(IF(C80="","",IF(OR(J78="-",J79="-",J80="-"),"DQ",SUM(J78,J79,J80)))+(J80*0.0001),"DQ")</f>
        <v>DQ</v>
      </c>
      <c r="O80" s="117" t="str">
        <f>IF(C80="","",IF(OR(K80="DQ",L80="DQ",M80="DQ"),"DQ",SUM(K80,L80,M80)))</f>
        <v/>
      </c>
      <c r="BF80" s="2">
        <v>1110</v>
      </c>
    </row>
    <row r="81" spans="1:58" ht="15" customHeight="1" x14ac:dyDescent="0.2">
      <c r="B81" s="13"/>
      <c r="C81" s="14"/>
      <c r="D81" s="116"/>
      <c r="E81" s="15" t="str">
        <f>IF(ISERROR(VLOOKUP($D81,'START LİSTE'!$B$6:$F$836,2,0)),"",VLOOKUP($D81,'START LİSTE'!$B$6:$F$836,2,0))</f>
        <v/>
      </c>
      <c r="F81" s="16" t="str">
        <f>IF(ISERROR(VLOOKUP($D81,'START LİSTE'!$B$6:$F$836,4,0)),"",VLOOKUP($D81,'START LİSTE'!$B$6:$F$836,4,0))</f>
        <v/>
      </c>
      <c r="G81" s="113" t="str">
        <f>IF(ISERROR(VLOOKUP($D81,'FERDİ SONUÇ'!$B$6:$H$962,6,0)),"",VLOOKUP($D81,'FERDİ SONUÇ'!$B$6:$H$962,6,0))</f>
        <v/>
      </c>
      <c r="H81" s="16" t="str">
        <f>IF(OR(F81="",G81="DQ", G81="DNF", G81="DNS", G81=""),"-",VLOOKUP(D81,'FERDİ SONUÇ'!$B$6:$H$962,7,0))</f>
        <v>-</v>
      </c>
      <c r="I81" s="16" t="str">
        <f>IF(OR(F81="",F81="F",G81="DQ", G81="DNF", G81="DNS", G81=""),"-",VLOOKUP(D81,'FERDİ SONUÇ'!$B$6:$H$962,7,0))</f>
        <v>-</v>
      </c>
      <c r="J81" s="18" t="str">
        <f>IF(ISERROR(SMALL(I78:I81,4)),"-",SMALL(I78:I81,4))</f>
        <v>-</v>
      </c>
      <c r="K81" s="141"/>
      <c r="L81" s="141"/>
      <c r="M81" s="141"/>
      <c r="N81" s="105"/>
      <c r="O81" s="19"/>
      <c r="BF81" s="2">
        <v>1111</v>
      </c>
    </row>
    <row r="82" spans="1:58" ht="15" customHeight="1" x14ac:dyDescent="0.2">
      <c r="B82" s="6"/>
      <c r="C82" s="7"/>
      <c r="D82" s="115"/>
      <c r="E82" s="8" t="str">
        <f>IF(ISERROR(VLOOKUP($D82,'START LİSTE'!$B$6:$F$836,2,0)),"",VLOOKUP($D82,'START LİSTE'!$B$6:$F$836,2,0))</f>
        <v/>
      </c>
      <c r="F82" s="9" t="str">
        <f>IF(ISERROR(VLOOKUP($D82,'START LİSTE'!$B$6:$F$836,4,0)),"",VLOOKUP($D82,'START LİSTE'!$B$6:$F$836,4,0))</f>
        <v/>
      </c>
      <c r="G82" s="112" t="str">
        <f>IF(ISERROR(VLOOKUP($D82,'FERDİ SONUÇ'!$B$6:$H$962,6,0)),"",VLOOKUP($D82,'FERDİ SONUÇ'!$B$6:$H$962,6,0))</f>
        <v/>
      </c>
      <c r="H82" s="9" t="str">
        <f>IF(OR(F82="",G82="DQ", G82="DNF", G82="DNS", G82=""),"-",VLOOKUP(D82,'FERDİ SONUÇ'!$B$6:$H$962,7,0))</f>
        <v>-</v>
      </c>
      <c r="I82" s="9" t="str">
        <f>IF(OR(F82="",F82="F",G82="DQ", G82="DNF", G82="DNS", G82=""),"-",VLOOKUP(D82,'FERDİ SONUÇ'!$B$6:$H$962,7,0))</f>
        <v>-</v>
      </c>
      <c r="J82" s="11" t="str">
        <f>IF(ISERROR(SMALL(I82:I85,1)),"-",SMALL(I82:I85,1))</f>
        <v>-</v>
      </c>
      <c r="K82" s="140"/>
      <c r="L82" s="140"/>
      <c r="M82" s="140"/>
      <c r="N82" s="104"/>
      <c r="O82" s="12"/>
      <c r="BF82" s="2">
        <v>1114</v>
      </c>
    </row>
    <row r="83" spans="1:58" ht="15" customHeight="1" x14ac:dyDescent="0.2">
      <c r="B83" s="13"/>
      <c r="C83" s="14"/>
      <c r="D83" s="116"/>
      <c r="E83" s="15" t="str">
        <f>IF(ISERROR(VLOOKUP($D83,'START LİSTE'!$B$6:$F$836,2,0)),"",VLOOKUP($D83,'START LİSTE'!$B$6:$F$836,2,0))</f>
        <v/>
      </c>
      <c r="F83" s="16" t="str">
        <f>IF(ISERROR(VLOOKUP($D83,'START LİSTE'!$B$6:$F$836,4,0)),"",VLOOKUP($D83,'START LİSTE'!$B$6:$F$836,4,0))</f>
        <v/>
      </c>
      <c r="G83" s="113" t="str">
        <f>IF(ISERROR(VLOOKUP($D83,'FERDİ SONUÇ'!$B$6:$H$962,6,0)),"",VLOOKUP($D83,'FERDİ SONUÇ'!$B$6:$H$962,6,0))</f>
        <v/>
      </c>
      <c r="H83" s="16" t="str">
        <f>IF(OR(F83="",G83="DQ", G83="DNF", G83="DNS", G83=""),"-",VLOOKUP(D83,'FERDİ SONUÇ'!$B$6:$H$962,7,0))</f>
        <v>-</v>
      </c>
      <c r="I83" s="16" t="str">
        <f>IF(OR(F83="",F83="F",G83="DQ", G83="DNF", G83="DNS", G83=""),"-",VLOOKUP(D83,'FERDİ SONUÇ'!$B$6:$H$962,7,0))</f>
        <v>-</v>
      </c>
      <c r="J83" s="18" t="str">
        <f>IF(ISERROR(SMALL(I82:I85,2)),"-",SMALL(I82:I85,2))</f>
        <v>-</v>
      </c>
      <c r="K83" s="141"/>
      <c r="L83" s="141"/>
      <c r="M83" s="141"/>
      <c r="N83" s="105"/>
      <c r="O83" s="19"/>
      <c r="BF83" s="2">
        <v>1115</v>
      </c>
    </row>
    <row r="84" spans="1:58" ht="15" customHeight="1" x14ac:dyDescent="0.2">
      <c r="A84" s="108" t="str">
        <f>IF(AND(C84&lt;&gt;"",O84&lt;&gt;"DQ"),COUNT(O$6:O$1247)-(RANK(O84,O$6:O$1247)+COUNTIF(O$6:O84,O84))+2,IF(D82&lt;&gt;"",BF84,""))</f>
        <v/>
      </c>
      <c r="B84" s="108" t="str">
        <f>IF(AND(C84&lt;&gt;"",N84&lt;&gt;"DQ"),COUNT(N$6:N$1247)-(RANK(N84,N$6:N$1247)+COUNTIF(N$6:N84,N84))+2,IF(D82&lt;&gt;"",BF84,""))</f>
        <v/>
      </c>
      <c r="C84" s="14" t="str">
        <f>IF(ISERROR(VLOOKUP(D82,'START LİSTE'!$B$6:$F$836,3,0)),"",VLOOKUP(D82,'START LİSTE'!$B$6:$F$836,3,0))</f>
        <v/>
      </c>
      <c r="D84" s="116"/>
      <c r="E84" s="15" t="str">
        <f>IF(ISERROR(VLOOKUP($D84,'START LİSTE'!$B$6:$F$836,2,0)),"",VLOOKUP($D84,'START LİSTE'!$B$6:$F$836,2,0))</f>
        <v/>
      </c>
      <c r="F84" s="16" t="str">
        <f>IF(ISERROR(VLOOKUP($D84,'START LİSTE'!$B$6:$F$836,4,0)),"",VLOOKUP($D84,'START LİSTE'!$B$6:$F$836,4,0))</f>
        <v/>
      </c>
      <c r="G84" s="113" t="str">
        <f>IF(ISERROR(VLOOKUP($D84,'FERDİ SONUÇ'!$B$6:$H$962,6,0)),"",VLOOKUP($D84,'FERDİ SONUÇ'!$B$6:$H$962,6,0))</f>
        <v/>
      </c>
      <c r="H84" s="16" t="str">
        <f>IF(OR(F84="",G84="DQ", G84="DNF", G84="DNS", G84=""),"-",VLOOKUP(D84,'FERDİ SONUÇ'!$B$6:$H$962,7,0))</f>
        <v>-</v>
      </c>
      <c r="I84" s="16" t="str">
        <f>IF(OR(F84="",F84="F",G84="DQ", G84="DNF", G84="DNS", G84=""),"-",VLOOKUP(D84,'FERDİ SONUÇ'!$B$6:$H$962,7,0))</f>
        <v>-</v>
      </c>
      <c r="J84" s="18" t="str">
        <f>IF(ISERROR(SMALL(I82:I85,3)),"-",SMALL(I82:I85,3))</f>
        <v>-</v>
      </c>
      <c r="K84" s="141"/>
      <c r="L84" s="141"/>
      <c r="M84" s="141"/>
      <c r="N84" s="117" t="str">
        <f>IFERROR(IF(C84="","",IF(OR(J82="-",J83="-",J84="-"),"DQ",SUM(J82,J83,J84)))+(J84*0.0001),"DQ")</f>
        <v>DQ</v>
      </c>
      <c r="O84" s="117" t="str">
        <f>IF(C84="","",IF(OR(K84="DQ",L84="DQ",M84="DQ"),"DQ",SUM(K84,L84,M84)))</f>
        <v/>
      </c>
      <c r="BF84" s="2">
        <v>1116</v>
      </c>
    </row>
    <row r="85" spans="1:58" ht="15" customHeight="1" x14ac:dyDescent="0.2">
      <c r="B85" s="13"/>
      <c r="C85" s="14"/>
      <c r="D85" s="116"/>
      <c r="E85" s="15" t="str">
        <f>IF(ISERROR(VLOOKUP($D85,'START LİSTE'!$B$6:$F$836,2,0)),"",VLOOKUP($D85,'START LİSTE'!$B$6:$F$836,2,0))</f>
        <v/>
      </c>
      <c r="F85" s="16" t="str">
        <f>IF(ISERROR(VLOOKUP($D85,'START LİSTE'!$B$6:$F$836,4,0)),"",VLOOKUP($D85,'START LİSTE'!$B$6:$F$836,4,0))</f>
        <v/>
      </c>
      <c r="G85" s="113" t="str">
        <f>IF(ISERROR(VLOOKUP($D85,'FERDİ SONUÇ'!$B$6:$H$962,6,0)),"",VLOOKUP($D85,'FERDİ SONUÇ'!$B$6:$H$962,6,0))</f>
        <v/>
      </c>
      <c r="H85" s="16" t="str">
        <f>IF(OR(F85="",G85="DQ", G85="DNF", G85="DNS", G85=""),"-",VLOOKUP(D85,'FERDİ SONUÇ'!$B$6:$H$962,7,0))</f>
        <v>-</v>
      </c>
      <c r="I85" s="16" t="str">
        <f>IF(OR(F85="",F85="F",G85="DQ", G85="DNF", G85="DNS", G85=""),"-",VLOOKUP(D85,'FERDİ SONUÇ'!$B$6:$H$962,7,0))</f>
        <v>-</v>
      </c>
      <c r="J85" s="18" t="str">
        <f>IF(ISERROR(SMALL(I82:I85,4)),"-",SMALL(I82:I85,4))</f>
        <v>-</v>
      </c>
      <c r="K85" s="141"/>
      <c r="L85" s="141"/>
      <c r="M85" s="141"/>
      <c r="N85" s="105"/>
      <c r="O85" s="19"/>
      <c r="BF85" s="2">
        <v>1117</v>
      </c>
    </row>
    <row r="86" spans="1:58" ht="15" customHeight="1" x14ac:dyDescent="0.2">
      <c r="B86" s="6"/>
      <c r="C86" s="7"/>
      <c r="D86" s="115"/>
      <c r="E86" s="8" t="str">
        <f>IF(ISERROR(VLOOKUP($D86,'START LİSTE'!$B$6:$F$836,2,0)),"",VLOOKUP($D86,'START LİSTE'!$B$6:$F$836,2,0))</f>
        <v/>
      </c>
      <c r="F86" s="9" t="str">
        <f>IF(ISERROR(VLOOKUP($D86,'START LİSTE'!$B$6:$F$836,4,0)),"",VLOOKUP($D86,'START LİSTE'!$B$6:$F$836,4,0))</f>
        <v/>
      </c>
      <c r="G86" s="112" t="str">
        <f>IF(ISERROR(VLOOKUP($D86,'FERDİ SONUÇ'!$B$6:$H$962,6,0)),"",VLOOKUP($D86,'FERDİ SONUÇ'!$B$6:$H$962,6,0))</f>
        <v/>
      </c>
      <c r="H86" s="9" t="str">
        <f>IF(OR(F86="",G86="DQ", G86="DNF", G86="DNS", G86=""),"-",VLOOKUP(D86,'FERDİ SONUÇ'!$B$6:$H$962,7,0))</f>
        <v>-</v>
      </c>
      <c r="I86" s="9" t="str">
        <f>IF(OR(F86="",F86="F",G86="DQ", G86="DNF", G86="DNS", G86=""),"-",VLOOKUP(D86,'FERDİ SONUÇ'!$B$6:$H$962,7,0))</f>
        <v>-</v>
      </c>
      <c r="J86" s="11" t="str">
        <f>IF(ISERROR(SMALL(I86:I89,1)),"-",SMALL(I86:I89,1))</f>
        <v>-</v>
      </c>
      <c r="K86" s="140"/>
      <c r="L86" s="140"/>
      <c r="M86" s="140"/>
      <c r="N86" s="104"/>
      <c r="O86" s="12"/>
      <c r="BF86" s="2">
        <v>1120</v>
      </c>
    </row>
    <row r="87" spans="1:58" ht="15" customHeight="1" x14ac:dyDescent="0.2">
      <c r="B87" s="13"/>
      <c r="C87" s="14"/>
      <c r="D87" s="116"/>
      <c r="E87" s="15" t="str">
        <f>IF(ISERROR(VLOOKUP($D87,'START LİSTE'!$B$6:$F$836,2,0)),"",VLOOKUP($D87,'START LİSTE'!$B$6:$F$836,2,0))</f>
        <v/>
      </c>
      <c r="F87" s="16" t="str">
        <f>IF(ISERROR(VLOOKUP($D87,'START LİSTE'!$B$6:$F$836,4,0)),"",VLOOKUP($D87,'START LİSTE'!$B$6:$F$836,4,0))</f>
        <v/>
      </c>
      <c r="G87" s="113" t="str">
        <f>IF(ISERROR(VLOOKUP($D87,'FERDİ SONUÇ'!$B$6:$H$962,6,0)),"",VLOOKUP($D87,'FERDİ SONUÇ'!$B$6:$H$962,6,0))</f>
        <v/>
      </c>
      <c r="H87" s="16" t="str">
        <f>IF(OR(F87="",G87="DQ", G87="DNF", G87="DNS", G87=""),"-",VLOOKUP(D87,'FERDİ SONUÇ'!$B$6:$H$962,7,0))</f>
        <v>-</v>
      </c>
      <c r="I87" s="16" t="str">
        <f>IF(OR(F87="",F87="F",G87="DQ", G87="DNF", G87="DNS", G87=""),"-",VLOOKUP(D87,'FERDİ SONUÇ'!$B$6:$H$962,7,0))</f>
        <v>-</v>
      </c>
      <c r="J87" s="18" t="str">
        <f>IF(ISERROR(SMALL(I86:I89,2)),"-",SMALL(I86:I89,2))</f>
        <v>-</v>
      </c>
      <c r="K87" s="141"/>
      <c r="L87" s="141"/>
      <c r="M87" s="141"/>
      <c r="N87" s="105"/>
      <c r="O87" s="19"/>
      <c r="BF87" s="2">
        <v>1121</v>
      </c>
    </row>
    <row r="88" spans="1:58" ht="15" customHeight="1" x14ac:dyDescent="0.2">
      <c r="A88" s="108" t="str">
        <f>IF(AND(C88&lt;&gt;"",O88&lt;&gt;"DQ"),COUNT(O$6:O$1247)-(RANK(O88,O$6:O$1247)+COUNTIF(O$6:O88,O88))+2,IF(D86&lt;&gt;"",BF88,""))</f>
        <v/>
      </c>
      <c r="B88" s="108" t="str">
        <f>IF(AND(C88&lt;&gt;"",N88&lt;&gt;"DQ"),COUNT(N$6:N$1247)-(RANK(N88,N$6:N$1247)+COUNTIF(N$6:N88,N88))+2,IF(D86&lt;&gt;"",BF88,""))</f>
        <v/>
      </c>
      <c r="C88" s="14" t="str">
        <f>IF(ISERROR(VLOOKUP(D86,'START LİSTE'!$B$6:$F$836,3,0)),"",VLOOKUP(D86,'START LİSTE'!$B$6:$F$836,3,0))</f>
        <v/>
      </c>
      <c r="D88" s="116"/>
      <c r="E88" s="15" t="str">
        <f>IF(ISERROR(VLOOKUP($D88,'START LİSTE'!$B$6:$F$836,2,0)),"",VLOOKUP($D88,'START LİSTE'!$B$6:$F$836,2,0))</f>
        <v/>
      </c>
      <c r="F88" s="16" t="str">
        <f>IF(ISERROR(VLOOKUP($D88,'START LİSTE'!$B$6:$F$836,4,0)),"",VLOOKUP($D88,'START LİSTE'!$B$6:$F$836,4,0))</f>
        <v/>
      </c>
      <c r="G88" s="113" t="str">
        <f>IF(ISERROR(VLOOKUP($D88,'FERDİ SONUÇ'!$B$6:$H$962,6,0)),"",VLOOKUP($D88,'FERDİ SONUÇ'!$B$6:$H$962,6,0))</f>
        <v/>
      </c>
      <c r="H88" s="16" t="str">
        <f>IF(OR(F88="",G88="DQ", G88="DNF", G88="DNS", G88=""),"-",VLOOKUP(D88,'FERDİ SONUÇ'!$B$6:$H$962,7,0))</f>
        <v>-</v>
      </c>
      <c r="I88" s="16" t="str">
        <f>IF(OR(F88="",F88="F",G88="DQ", G88="DNF", G88="DNS", G88=""),"-",VLOOKUP(D88,'FERDİ SONUÇ'!$B$6:$H$962,7,0))</f>
        <v>-</v>
      </c>
      <c r="J88" s="18" t="str">
        <f>IF(ISERROR(SMALL(I86:I89,3)),"-",SMALL(I86:I89,3))</f>
        <v>-</v>
      </c>
      <c r="K88" s="141"/>
      <c r="L88" s="141"/>
      <c r="M88" s="141"/>
      <c r="N88" s="117" t="str">
        <f>IFERROR(IF(C88="","",IF(OR(J86="-",J87="-",J88="-"),"DQ",SUM(J86,J87,J88)))+(J88*0.0001),"DQ")</f>
        <v>DQ</v>
      </c>
      <c r="O88" s="117" t="str">
        <f>IF(C88="","",IF(OR(K88="DQ",L88="DQ",M88="DQ"),"DQ",SUM(K88,L88,M88)))</f>
        <v/>
      </c>
      <c r="BF88" s="2">
        <v>1122</v>
      </c>
    </row>
    <row r="89" spans="1:58" ht="15" customHeight="1" x14ac:dyDescent="0.2">
      <c r="B89" s="13"/>
      <c r="C89" s="14"/>
      <c r="D89" s="116"/>
      <c r="E89" s="15" t="str">
        <f>IF(ISERROR(VLOOKUP($D89,'START LİSTE'!$B$6:$F$836,2,0)),"",VLOOKUP($D89,'START LİSTE'!$B$6:$F$836,2,0))</f>
        <v/>
      </c>
      <c r="F89" s="16" t="str">
        <f>IF(ISERROR(VLOOKUP($D89,'START LİSTE'!$B$6:$F$836,4,0)),"",VLOOKUP($D89,'START LİSTE'!$B$6:$F$836,4,0))</f>
        <v/>
      </c>
      <c r="G89" s="113" t="str">
        <f>IF(ISERROR(VLOOKUP($D89,'FERDİ SONUÇ'!$B$6:$H$962,6,0)),"",VLOOKUP($D89,'FERDİ SONUÇ'!$B$6:$H$962,6,0))</f>
        <v/>
      </c>
      <c r="H89" s="16" t="str">
        <f>IF(OR(F89="",G89="DQ", G89="DNF", G89="DNS", G89=""),"-",VLOOKUP(D89,'FERDİ SONUÇ'!$B$6:$H$962,7,0))</f>
        <v>-</v>
      </c>
      <c r="I89" s="16" t="str">
        <f>IF(OR(F89="",F89="F",G89="DQ", G89="DNF", G89="DNS", G89=""),"-",VLOOKUP(D89,'FERDİ SONUÇ'!$B$6:$H$962,7,0))</f>
        <v>-</v>
      </c>
      <c r="J89" s="18" t="str">
        <f>IF(ISERROR(SMALL(I86:I89,4)),"-",SMALL(I86:I89,4))</f>
        <v>-</v>
      </c>
      <c r="K89" s="141"/>
      <c r="L89" s="141"/>
      <c r="M89" s="141"/>
      <c r="N89" s="105"/>
      <c r="O89" s="19"/>
      <c r="BF89" s="2">
        <v>1123</v>
      </c>
    </row>
    <row r="90" spans="1:58" ht="15" customHeight="1" x14ac:dyDescent="0.2">
      <c r="B90" s="6"/>
      <c r="C90" s="7"/>
      <c r="D90" s="115"/>
      <c r="E90" s="8" t="str">
        <f>IF(ISERROR(VLOOKUP($D90,'START LİSTE'!$B$6:$F$836,2,0)),"",VLOOKUP($D90,'START LİSTE'!$B$6:$F$836,2,0))</f>
        <v/>
      </c>
      <c r="F90" s="9" t="str">
        <f>IF(ISERROR(VLOOKUP($D90,'START LİSTE'!$B$6:$F$836,4,0)),"",VLOOKUP($D90,'START LİSTE'!$B$6:$F$836,4,0))</f>
        <v/>
      </c>
      <c r="G90" s="112" t="str">
        <f>IF(ISERROR(VLOOKUP($D90,'FERDİ SONUÇ'!$B$6:$H$962,6,0)),"",VLOOKUP($D90,'FERDİ SONUÇ'!$B$6:$H$962,6,0))</f>
        <v/>
      </c>
      <c r="H90" s="9" t="str">
        <f>IF(OR(F90="",G90="DQ", G90="DNF", G90="DNS", G90=""),"-",VLOOKUP(D90,'FERDİ SONUÇ'!$B$6:$H$962,7,0))</f>
        <v>-</v>
      </c>
      <c r="I90" s="9" t="str">
        <f>IF(OR(F90="",F90="F",G90="DQ", G90="DNF", G90="DNS", G90=""),"-",VLOOKUP(D90,'FERDİ SONUÇ'!$B$6:$H$962,7,0))</f>
        <v>-</v>
      </c>
      <c r="J90" s="11" t="str">
        <f>IF(ISERROR(SMALL(I90:I93,1)),"-",SMALL(I90:I93,1))</f>
        <v>-</v>
      </c>
      <c r="K90" s="140"/>
      <c r="L90" s="140"/>
      <c r="M90" s="140"/>
      <c r="N90" s="104"/>
      <c r="O90" s="12"/>
      <c r="BF90" s="2">
        <v>1126</v>
      </c>
    </row>
    <row r="91" spans="1:58" ht="15" customHeight="1" x14ac:dyDescent="0.2">
      <c r="B91" s="13"/>
      <c r="C91" s="14"/>
      <c r="D91" s="116"/>
      <c r="E91" s="15" t="str">
        <f>IF(ISERROR(VLOOKUP($D91,'START LİSTE'!$B$6:$F$836,2,0)),"",VLOOKUP($D91,'START LİSTE'!$B$6:$F$836,2,0))</f>
        <v/>
      </c>
      <c r="F91" s="16" t="str">
        <f>IF(ISERROR(VLOOKUP($D91,'START LİSTE'!$B$6:$F$836,4,0)),"",VLOOKUP($D91,'START LİSTE'!$B$6:$F$836,4,0))</f>
        <v/>
      </c>
      <c r="G91" s="113" t="str">
        <f>IF(ISERROR(VLOOKUP($D91,'FERDİ SONUÇ'!$B$6:$H$962,6,0)),"",VLOOKUP($D91,'FERDİ SONUÇ'!$B$6:$H$962,6,0))</f>
        <v/>
      </c>
      <c r="H91" s="16" t="str">
        <f>IF(OR(F91="",G91="DQ", G91="DNF", G91="DNS", G91=""),"-",VLOOKUP(D91,'FERDİ SONUÇ'!$B$6:$H$962,7,0))</f>
        <v>-</v>
      </c>
      <c r="I91" s="16" t="str">
        <f>IF(OR(F91="",F91="F",G91="DQ", G91="DNF", G91="DNS", G91=""),"-",VLOOKUP(D91,'FERDİ SONUÇ'!$B$6:$H$962,7,0))</f>
        <v>-</v>
      </c>
      <c r="J91" s="18" t="str">
        <f>IF(ISERROR(SMALL(I90:I93,2)),"-",SMALL(I90:I93,2))</f>
        <v>-</v>
      </c>
      <c r="K91" s="141"/>
      <c r="L91" s="141"/>
      <c r="M91" s="141"/>
      <c r="N91" s="105"/>
      <c r="O91" s="19"/>
      <c r="BF91" s="2">
        <v>1127</v>
      </c>
    </row>
    <row r="92" spans="1:58" ht="15" customHeight="1" x14ac:dyDescent="0.2">
      <c r="A92" s="108" t="str">
        <f>IF(AND(C92&lt;&gt;"",O92&lt;&gt;"DQ"),COUNT(O$6:O$1247)-(RANK(O92,O$6:O$1247)+COUNTIF(O$6:O92,O92))+2,IF(D90&lt;&gt;"",BF92,""))</f>
        <v/>
      </c>
      <c r="B92" s="108" t="str">
        <f>IF(AND(C92&lt;&gt;"",N92&lt;&gt;"DQ"),COUNT(N$6:N$1247)-(RANK(N92,N$6:N$1247)+COUNTIF(N$6:N92,N92))+2,IF(D90&lt;&gt;"",BF92,""))</f>
        <v/>
      </c>
      <c r="C92" s="14" t="str">
        <f>IF(ISERROR(VLOOKUP(D90,'START LİSTE'!$B$6:$F$836,3,0)),"",VLOOKUP(D90,'START LİSTE'!$B$6:$F$836,3,0))</f>
        <v/>
      </c>
      <c r="D92" s="116"/>
      <c r="E92" s="15" t="str">
        <f>IF(ISERROR(VLOOKUP($D92,'START LİSTE'!$B$6:$F$836,2,0)),"",VLOOKUP($D92,'START LİSTE'!$B$6:$F$836,2,0))</f>
        <v/>
      </c>
      <c r="F92" s="16" t="str">
        <f>IF(ISERROR(VLOOKUP($D92,'START LİSTE'!$B$6:$F$836,4,0)),"",VLOOKUP($D92,'START LİSTE'!$B$6:$F$836,4,0))</f>
        <v/>
      </c>
      <c r="G92" s="113" t="str">
        <f>IF(ISERROR(VLOOKUP($D92,'FERDİ SONUÇ'!$B$6:$H$962,6,0)),"",VLOOKUP($D92,'FERDİ SONUÇ'!$B$6:$H$962,6,0))</f>
        <v/>
      </c>
      <c r="H92" s="16" t="str">
        <f>IF(OR(F92="",G92="DQ", G92="DNF", G92="DNS", G92=""),"-",VLOOKUP(D92,'FERDİ SONUÇ'!$B$6:$H$962,7,0))</f>
        <v>-</v>
      </c>
      <c r="I92" s="16" t="str">
        <f>IF(OR(F92="",F92="F",G92="DQ", G92="DNF", G92="DNS", G92=""),"-",VLOOKUP(D92,'FERDİ SONUÇ'!$B$6:$H$962,7,0))</f>
        <v>-</v>
      </c>
      <c r="J92" s="18" t="str">
        <f>IF(ISERROR(SMALL(I90:I93,3)),"-",SMALL(I90:I93,3))</f>
        <v>-</v>
      </c>
      <c r="K92" s="141"/>
      <c r="L92" s="141"/>
      <c r="M92" s="141"/>
      <c r="N92" s="117" t="str">
        <f>IFERROR(IF(C92="","",IF(OR(J90="-",J91="-",J92="-"),"DQ",SUM(J90,J91,J92)))+(J92*0.0001),"DQ")</f>
        <v>DQ</v>
      </c>
      <c r="O92" s="117" t="str">
        <f>IF(C92="","",IF(OR(K92="DQ",L92="DQ",M92="DQ"),"DQ",SUM(K92,L92,M92)))</f>
        <v/>
      </c>
      <c r="BF92" s="2">
        <v>1128</v>
      </c>
    </row>
    <row r="93" spans="1:58" ht="15" customHeight="1" x14ac:dyDescent="0.2">
      <c r="B93" s="13"/>
      <c r="C93" s="14"/>
      <c r="D93" s="116"/>
      <c r="E93" s="15" t="str">
        <f>IF(ISERROR(VLOOKUP($D93,'START LİSTE'!$B$6:$F$836,2,0)),"",VLOOKUP($D93,'START LİSTE'!$B$6:$F$836,2,0))</f>
        <v/>
      </c>
      <c r="F93" s="16" t="str">
        <f>IF(ISERROR(VLOOKUP($D93,'START LİSTE'!$B$6:$F$836,4,0)),"",VLOOKUP($D93,'START LİSTE'!$B$6:$F$836,4,0))</f>
        <v/>
      </c>
      <c r="G93" s="113" t="str">
        <f>IF(ISERROR(VLOOKUP($D93,'FERDİ SONUÇ'!$B$6:$H$962,6,0)),"",VLOOKUP($D93,'FERDİ SONUÇ'!$B$6:$H$962,6,0))</f>
        <v/>
      </c>
      <c r="H93" s="16" t="str">
        <f>IF(OR(F93="",G93="DQ", G93="DNF", G93="DNS", G93=""),"-",VLOOKUP(D93,'FERDİ SONUÇ'!$B$6:$H$962,7,0))</f>
        <v>-</v>
      </c>
      <c r="I93" s="16" t="str">
        <f>IF(OR(F93="",F93="F",G93="DQ", G93="DNF", G93="DNS", G93=""),"-",VLOOKUP(D93,'FERDİ SONUÇ'!$B$6:$H$962,7,0))</f>
        <v>-</v>
      </c>
      <c r="J93" s="18" t="str">
        <f>IF(ISERROR(SMALL(I90:I93,4)),"-",SMALL(I90:I93,4))</f>
        <v>-</v>
      </c>
      <c r="K93" s="141"/>
      <c r="L93" s="141"/>
      <c r="M93" s="141"/>
      <c r="N93" s="105"/>
      <c r="O93" s="19"/>
      <c r="BF93" s="2">
        <v>1129</v>
      </c>
    </row>
    <row r="94" spans="1:58" ht="15" customHeight="1" x14ac:dyDescent="0.2">
      <c r="B94" s="6"/>
      <c r="C94" s="7"/>
      <c r="D94" s="115"/>
      <c r="E94" s="8" t="str">
        <f>IF(ISERROR(VLOOKUP($D94,'START LİSTE'!$B$6:$F$836,2,0)),"",VLOOKUP($D94,'START LİSTE'!$B$6:$F$836,2,0))</f>
        <v/>
      </c>
      <c r="F94" s="9" t="str">
        <f>IF(ISERROR(VLOOKUP($D94,'START LİSTE'!$B$6:$F$836,4,0)),"",VLOOKUP($D94,'START LİSTE'!$B$6:$F$836,4,0))</f>
        <v/>
      </c>
      <c r="G94" s="112" t="str">
        <f>IF(ISERROR(VLOOKUP($D94,'FERDİ SONUÇ'!$B$6:$H$962,6,0)),"",VLOOKUP($D94,'FERDİ SONUÇ'!$B$6:$H$962,6,0))</f>
        <v/>
      </c>
      <c r="H94" s="9" t="str">
        <f>IF(OR(F94="",G94="DQ", G94="DNF", G94="DNS", G94=""),"-",VLOOKUP(D94,'FERDİ SONUÇ'!$B$6:$H$962,7,0))</f>
        <v>-</v>
      </c>
      <c r="I94" s="9" t="str">
        <f>IF(OR(F94="",F94="F",G94="DQ", G94="DNF", G94="DNS", G94=""),"-",VLOOKUP(D94,'FERDİ SONUÇ'!$B$6:$H$962,7,0))</f>
        <v>-</v>
      </c>
      <c r="J94" s="11" t="str">
        <f>IF(ISERROR(SMALL(I94:I97,1)),"-",SMALL(I94:I97,1))</f>
        <v>-</v>
      </c>
      <c r="K94" s="140"/>
      <c r="L94" s="140"/>
      <c r="M94" s="140"/>
      <c r="N94" s="104"/>
      <c r="O94" s="12"/>
      <c r="BF94" s="2">
        <v>1132</v>
      </c>
    </row>
    <row r="95" spans="1:58" ht="15" customHeight="1" x14ac:dyDescent="0.2">
      <c r="B95" s="13"/>
      <c r="C95" s="14"/>
      <c r="D95" s="116"/>
      <c r="E95" s="15" t="str">
        <f>IF(ISERROR(VLOOKUP($D95,'START LİSTE'!$B$6:$F$836,2,0)),"",VLOOKUP($D95,'START LİSTE'!$B$6:$F$836,2,0))</f>
        <v/>
      </c>
      <c r="F95" s="16" t="str">
        <f>IF(ISERROR(VLOOKUP($D95,'START LİSTE'!$B$6:$F$836,4,0)),"",VLOOKUP($D95,'START LİSTE'!$B$6:$F$836,4,0))</f>
        <v/>
      </c>
      <c r="G95" s="113" t="str">
        <f>IF(ISERROR(VLOOKUP($D95,'FERDİ SONUÇ'!$B$6:$H$962,6,0)),"",VLOOKUP($D95,'FERDİ SONUÇ'!$B$6:$H$962,6,0))</f>
        <v/>
      </c>
      <c r="H95" s="16" t="str">
        <f>IF(OR(F95="",G95="DQ", G95="DNF", G95="DNS", G95=""),"-",VLOOKUP(D95,'FERDİ SONUÇ'!$B$6:$H$962,7,0))</f>
        <v>-</v>
      </c>
      <c r="I95" s="16" t="str">
        <f>IF(OR(F95="",F95="F",G95="DQ", G95="DNF", G95="DNS", G95=""),"-",VLOOKUP(D95,'FERDİ SONUÇ'!$B$6:$H$962,7,0))</f>
        <v>-</v>
      </c>
      <c r="J95" s="18" t="str">
        <f>IF(ISERROR(SMALL(I94:I97,2)),"-",SMALL(I94:I97,2))</f>
        <v>-</v>
      </c>
      <c r="K95" s="141"/>
      <c r="L95" s="141"/>
      <c r="M95" s="141"/>
      <c r="N95" s="105"/>
      <c r="O95" s="19"/>
      <c r="BF95" s="2">
        <v>1133</v>
      </c>
    </row>
    <row r="96" spans="1:58" ht="15" customHeight="1" x14ac:dyDescent="0.2">
      <c r="A96" s="108" t="str">
        <f>IF(AND(C96&lt;&gt;"",O96&lt;&gt;"DQ"),COUNT(O$6:O$1247)-(RANK(O96,O$6:O$1247)+COUNTIF(O$6:O96,O96))+2,IF(D94&lt;&gt;"",BF96,""))</f>
        <v/>
      </c>
      <c r="B96" s="108" t="str">
        <f>IF(AND(C96&lt;&gt;"",N96&lt;&gt;"DQ"),COUNT(N$6:N$1247)-(RANK(N96,N$6:N$1247)+COUNTIF(N$6:N96,N96))+2,IF(D94&lt;&gt;"",BF96,""))</f>
        <v/>
      </c>
      <c r="C96" s="14" t="str">
        <f>IF(ISERROR(VLOOKUP(D94,'START LİSTE'!$B$6:$F$836,3,0)),"",VLOOKUP(D94,'START LİSTE'!$B$6:$F$836,3,0))</f>
        <v/>
      </c>
      <c r="D96" s="116"/>
      <c r="E96" s="15" t="str">
        <f>IF(ISERROR(VLOOKUP($D96,'START LİSTE'!$B$6:$F$836,2,0)),"",VLOOKUP($D96,'START LİSTE'!$B$6:$F$836,2,0))</f>
        <v/>
      </c>
      <c r="F96" s="16" t="str">
        <f>IF(ISERROR(VLOOKUP($D96,'START LİSTE'!$B$6:$F$836,4,0)),"",VLOOKUP($D96,'START LİSTE'!$B$6:$F$836,4,0))</f>
        <v/>
      </c>
      <c r="G96" s="113" t="str">
        <f>IF(ISERROR(VLOOKUP($D96,'FERDİ SONUÇ'!$B$6:$H$962,6,0)),"",VLOOKUP($D96,'FERDİ SONUÇ'!$B$6:$H$962,6,0))</f>
        <v/>
      </c>
      <c r="H96" s="16" t="str">
        <f>IF(OR(F96="",G96="DQ", G96="DNF", G96="DNS", G96=""),"-",VLOOKUP(D96,'FERDİ SONUÇ'!$B$6:$H$962,7,0))</f>
        <v>-</v>
      </c>
      <c r="I96" s="16" t="str">
        <f>IF(OR(F96="",F96="F",G96="DQ", G96="DNF", G96="DNS", G96=""),"-",VLOOKUP(D96,'FERDİ SONUÇ'!$B$6:$H$962,7,0))</f>
        <v>-</v>
      </c>
      <c r="J96" s="18" t="str">
        <f>IF(ISERROR(SMALL(I94:I97,3)),"-",SMALL(I94:I97,3))</f>
        <v>-</v>
      </c>
      <c r="K96" s="141"/>
      <c r="L96" s="141"/>
      <c r="M96" s="141"/>
      <c r="N96" s="117" t="str">
        <f>IFERROR(IF(C96="","",IF(OR(J94="-",J95="-",J96="-"),"DQ",SUM(J94,J95,J96)))+(J96*0.0001),"DQ")</f>
        <v>DQ</v>
      </c>
      <c r="O96" s="117" t="str">
        <f>IF(C96="","",IF(OR(K96="DQ",L96="DQ",M96="DQ"),"DQ",SUM(K96,L96,M96)))</f>
        <v/>
      </c>
      <c r="BF96" s="2">
        <v>1134</v>
      </c>
    </row>
    <row r="97" spans="1:58" ht="15" customHeight="1" x14ac:dyDescent="0.2">
      <c r="B97" s="13"/>
      <c r="C97" s="14"/>
      <c r="D97" s="116"/>
      <c r="E97" s="15" t="str">
        <f>IF(ISERROR(VLOOKUP($D97,'START LİSTE'!$B$6:$F$836,2,0)),"",VLOOKUP($D97,'START LİSTE'!$B$6:$F$836,2,0))</f>
        <v/>
      </c>
      <c r="F97" s="16" t="str">
        <f>IF(ISERROR(VLOOKUP($D97,'START LİSTE'!$B$6:$F$836,4,0)),"",VLOOKUP($D97,'START LİSTE'!$B$6:$F$836,4,0))</f>
        <v/>
      </c>
      <c r="G97" s="113" t="str">
        <f>IF(ISERROR(VLOOKUP($D97,'FERDİ SONUÇ'!$B$6:$H$962,6,0)),"",VLOOKUP($D97,'FERDİ SONUÇ'!$B$6:$H$962,6,0))</f>
        <v/>
      </c>
      <c r="H97" s="16" t="str">
        <f>IF(OR(F97="",G97="DQ", G97="DNF", G97="DNS", G97=""),"-",VLOOKUP(D97,'FERDİ SONUÇ'!$B$6:$H$962,7,0))</f>
        <v>-</v>
      </c>
      <c r="I97" s="16" t="str">
        <f>IF(OR(F97="",F97="F",G97="DQ", G97="DNF", G97="DNS", G97=""),"-",VLOOKUP(D97,'FERDİ SONUÇ'!$B$6:$H$962,7,0))</f>
        <v>-</v>
      </c>
      <c r="J97" s="18" t="str">
        <f>IF(ISERROR(SMALL(I94:I97,4)),"-",SMALL(I94:I97,4))</f>
        <v>-</v>
      </c>
      <c r="K97" s="141"/>
      <c r="L97" s="141"/>
      <c r="M97" s="141"/>
      <c r="N97" s="105"/>
      <c r="O97" s="19"/>
      <c r="BF97" s="2">
        <v>1135</v>
      </c>
    </row>
    <row r="98" spans="1:58" ht="15" customHeight="1" x14ac:dyDescent="0.2">
      <c r="B98" s="6"/>
      <c r="C98" s="7"/>
      <c r="D98" s="115"/>
      <c r="E98" s="8" t="str">
        <f>IF(ISERROR(VLOOKUP($D98,'START LİSTE'!$B$6:$F$836,2,0)),"",VLOOKUP($D98,'START LİSTE'!$B$6:$F$836,2,0))</f>
        <v/>
      </c>
      <c r="F98" s="9" t="str">
        <f>IF(ISERROR(VLOOKUP($D98,'START LİSTE'!$B$6:$F$836,4,0)),"",VLOOKUP($D98,'START LİSTE'!$B$6:$F$836,4,0))</f>
        <v/>
      </c>
      <c r="G98" s="112" t="str">
        <f>IF(ISERROR(VLOOKUP($D98,'FERDİ SONUÇ'!$B$6:$H$962,6,0)),"",VLOOKUP($D98,'FERDİ SONUÇ'!$B$6:$H$962,6,0))</f>
        <v/>
      </c>
      <c r="H98" s="9" t="str">
        <f>IF(OR(F98="",G98="DQ", G98="DNF", G98="DNS", G98=""),"-",VLOOKUP(D98,'FERDİ SONUÇ'!$B$6:$H$962,7,0))</f>
        <v>-</v>
      </c>
      <c r="I98" s="9" t="str">
        <f>IF(OR(F98="",F98="F",G98="DQ", G98="DNF", G98="DNS", G98=""),"-",VLOOKUP(D98,'FERDİ SONUÇ'!$B$6:$H$962,7,0))</f>
        <v>-</v>
      </c>
      <c r="J98" s="11" t="str">
        <f>IF(ISERROR(SMALL(I98:I101,1)),"-",SMALL(I98:I101,1))</f>
        <v>-</v>
      </c>
      <c r="K98" s="140"/>
      <c r="L98" s="140"/>
      <c r="M98" s="140"/>
      <c r="N98" s="104"/>
      <c r="O98" s="12"/>
      <c r="BF98" s="2">
        <v>1138</v>
      </c>
    </row>
    <row r="99" spans="1:58" ht="15" customHeight="1" x14ac:dyDescent="0.2">
      <c r="B99" s="13"/>
      <c r="C99" s="14"/>
      <c r="D99" s="116"/>
      <c r="E99" s="15" t="str">
        <f>IF(ISERROR(VLOOKUP($D99,'START LİSTE'!$B$6:$F$836,2,0)),"",VLOOKUP($D99,'START LİSTE'!$B$6:$F$836,2,0))</f>
        <v/>
      </c>
      <c r="F99" s="16" t="str">
        <f>IF(ISERROR(VLOOKUP($D99,'START LİSTE'!$B$6:$F$836,4,0)),"",VLOOKUP($D99,'START LİSTE'!$B$6:$F$836,4,0))</f>
        <v/>
      </c>
      <c r="G99" s="113" t="str">
        <f>IF(ISERROR(VLOOKUP($D99,'FERDİ SONUÇ'!$B$6:$H$962,6,0)),"",VLOOKUP($D99,'FERDİ SONUÇ'!$B$6:$H$962,6,0))</f>
        <v/>
      </c>
      <c r="H99" s="16" t="str">
        <f>IF(OR(F99="",G99="DQ", G99="DNF", G99="DNS", G99=""),"-",VLOOKUP(D99,'FERDİ SONUÇ'!$B$6:$H$962,7,0))</f>
        <v>-</v>
      </c>
      <c r="I99" s="16" t="str">
        <f>IF(OR(F99="",F99="F",G99="DQ", G99="DNF", G99="DNS", G99=""),"-",VLOOKUP(D99,'FERDİ SONUÇ'!$B$6:$H$962,7,0))</f>
        <v>-</v>
      </c>
      <c r="J99" s="18" t="str">
        <f>IF(ISERROR(SMALL(I98:I101,2)),"-",SMALL(I98:I101,2))</f>
        <v>-</v>
      </c>
      <c r="K99" s="141"/>
      <c r="L99" s="141"/>
      <c r="M99" s="141"/>
      <c r="N99" s="105"/>
      <c r="O99" s="19"/>
      <c r="BF99" s="2">
        <v>1139</v>
      </c>
    </row>
    <row r="100" spans="1:58" ht="15" customHeight="1" x14ac:dyDescent="0.2">
      <c r="A100" s="108" t="str">
        <f>IF(AND(C100&lt;&gt;"",O100&lt;&gt;"DQ"),COUNT(O$6:O$1247)-(RANK(O100,O$6:O$1247)+COUNTIF(O$6:O100,O100))+2,IF(D98&lt;&gt;"",BF100,""))</f>
        <v/>
      </c>
      <c r="B100" s="108" t="str">
        <f>IF(AND(C100&lt;&gt;"",N100&lt;&gt;"DQ"),COUNT(N$6:N$1247)-(RANK(N100,N$6:N$1247)+COUNTIF(N$6:N100,N100))+2,IF(D98&lt;&gt;"",BF100,""))</f>
        <v/>
      </c>
      <c r="C100" s="14" t="str">
        <f>IF(ISERROR(VLOOKUP(D98,'START LİSTE'!$B$6:$F$836,3,0)),"",VLOOKUP(D98,'START LİSTE'!$B$6:$F$836,3,0))</f>
        <v/>
      </c>
      <c r="D100" s="116"/>
      <c r="E100" s="15" t="str">
        <f>IF(ISERROR(VLOOKUP($D100,'START LİSTE'!$B$6:$F$836,2,0)),"",VLOOKUP($D100,'START LİSTE'!$B$6:$F$836,2,0))</f>
        <v/>
      </c>
      <c r="F100" s="16" t="str">
        <f>IF(ISERROR(VLOOKUP($D100,'START LİSTE'!$B$6:$F$836,4,0)),"",VLOOKUP($D100,'START LİSTE'!$B$6:$F$836,4,0))</f>
        <v/>
      </c>
      <c r="G100" s="113" t="str">
        <f>IF(ISERROR(VLOOKUP($D100,'FERDİ SONUÇ'!$B$6:$H$962,6,0)),"",VLOOKUP($D100,'FERDİ SONUÇ'!$B$6:$H$962,6,0))</f>
        <v/>
      </c>
      <c r="H100" s="16" t="str">
        <f>IF(OR(F100="",G100="DQ", G100="DNF", G100="DNS", G100=""),"-",VLOOKUP(D100,'FERDİ SONUÇ'!$B$6:$H$962,7,0))</f>
        <v>-</v>
      </c>
      <c r="I100" s="16" t="str">
        <f>IF(OR(F100="",F100="F",G100="DQ", G100="DNF", G100="DNS", G100=""),"-",VLOOKUP(D100,'FERDİ SONUÇ'!$B$6:$H$962,7,0))</f>
        <v>-</v>
      </c>
      <c r="J100" s="18" t="str">
        <f>IF(ISERROR(SMALL(I98:I101,3)),"-",SMALL(I98:I101,3))</f>
        <v>-</v>
      </c>
      <c r="K100" s="141"/>
      <c r="L100" s="141"/>
      <c r="M100" s="141"/>
      <c r="N100" s="117" t="str">
        <f>IFERROR(IF(C100="","",IF(OR(J98="-",J99="-",J100="-"),"DQ",SUM(J98,J99,J100)))+(J100*0.0001),"DQ")</f>
        <v>DQ</v>
      </c>
      <c r="O100" s="117" t="str">
        <f>IF(C100="","",IF(OR(K100="DQ",L100="DQ",M100="DQ"),"DQ",SUM(K100,L100,M100)))</f>
        <v/>
      </c>
      <c r="BF100" s="2">
        <v>1140</v>
      </c>
    </row>
    <row r="101" spans="1:58" ht="15" customHeight="1" x14ac:dyDescent="0.2">
      <c r="B101" s="13"/>
      <c r="C101" s="14"/>
      <c r="D101" s="116"/>
      <c r="E101" s="15" t="str">
        <f>IF(ISERROR(VLOOKUP($D101,'START LİSTE'!$B$6:$F$836,2,0)),"",VLOOKUP($D101,'START LİSTE'!$B$6:$F$836,2,0))</f>
        <v/>
      </c>
      <c r="F101" s="16" t="str">
        <f>IF(ISERROR(VLOOKUP($D101,'START LİSTE'!$B$6:$F$836,4,0)),"",VLOOKUP($D101,'START LİSTE'!$B$6:$F$836,4,0))</f>
        <v/>
      </c>
      <c r="G101" s="113" t="str">
        <f>IF(ISERROR(VLOOKUP($D101,'FERDİ SONUÇ'!$B$6:$H$962,6,0)),"",VLOOKUP($D101,'FERDİ SONUÇ'!$B$6:$H$962,6,0))</f>
        <v/>
      </c>
      <c r="H101" s="16" t="str">
        <f>IF(OR(F101="",G101="DQ", G101="DNF", G101="DNS", G101=""),"-",VLOOKUP(D101,'FERDİ SONUÇ'!$B$6:$H$962,7,0))</f>
        <v>-</v>
      </c>
      <c r="I101" s="16" t="str">
        <f>IF(OR(F101="",F101="F",G101="DQ", G101="DNF", G101="DNS", G101=""),"-",VLOOKUP(D101,'FERDİ SONUÇ'!$B$6:$H$962,7,0))</f>
        <v>-</v>
      </c>
      <c r="J101" s="18" t="str">
        <f>IF(ISERROR(SMALL(I98:I101,4)),"-",SMALL(I98:I101,4))</f>
        <v>-</v>
      </c>
      <c r="K101" s="141"/>
      <c r="L101" s="141"/>
      <c r="M101" s="141"/>
      <c r="N101" s="105"/>
      <c r="O101" s="19"/>
      <c r="BF101" s="2">
        <v>1141</v>
      </c>
    </row>
    <row r="102" spans="1:58" ht="15" customHeight="1" x14ac:dyDescent="0.2">
      <c r="B102" s="6"/>
      <c r="C102" s="7"/>
      <c r="D102" s="115"/>
      <c r="E102" s="8" t="str">
        <f>IF(ISERROR(VLOOKUP($D102,'START LİSTE'!$B$6:$F$836,2,0)),"",VLOOKUP($D102,'START LİSTE'!$B$6:$F$836,2,0))</f>
        <v/>
      </c>
      <c r="F102" s="9" t="str">
        <f>IF(ISERROR(VLOOKUP($D102,'START LİSTE'!$B$6:$F$836,4,0)),"",VLOOKUP($D102,'START LİSTE'!$B$6:$F$836,4,0))</f>
        <v/>
      </c>
      <c r="G102" s="112" t="str">
        <f>IF(ISERROR(VLOOKUP($D102,'FERDİ SONUÇ'!$B$6:$H$962,6,0)),"",VLOOKUP($D102,'FERDİ SONUÇ'!$B$6:$H$962,6,0))</f>
        <v/>
      </c>
      <c r="H102" s="9" t="str">
        <f>IF(OR(F102="",G102="DQ", G102="DNF", G102="DNS", G102=""),"-",VLOOKUP(D102,'FERDİ SONUÇ'!$B$6:$H$962,7,0))</f>
        <v>-</v>
      </c>
      <c r="I102" s="9" t="str">
        <f>IF(OR(F102="",F102="F",G102="DQ", G102="DNF", G102="DNS", G102=""),"-",VLOOKUP(D102,'FERDİ SONUÇ'!$B$6:$H$962,7,0))</f>
        <v>-</v>
      </c>
      <c r="J102" s="11" t="str">
        <f>IF(ISERROR(SMALL(I102:I105,1)),"-",SMALL(I102:I105,1))</f>
        <v>-</v>
      </c>
      <c r="K102" s="140"/>
      <c r="L102" s="140"/>
      <c r="M102" s="140"/>
      <c r="N102" s="104"/>
      <c r="O102" s="12"/>
      <c r="BF102" s="2">
        <v>1144</v>
      </c>
    </row>
    <row r="103" spans="1:58" ht="15" customHeight="1" x14ac:dyDescent="0.2">
      <c r="B103" s="13"/>
      <c r="C103" s="14"/>
      <c r="D103" s="116"/>
      <c r="E103" s="15" t="str">
        <f>IF(ISERROR(VLOOKUP($D103,'START LİSTE'!$B$6:$F$836,2,0)),"",VLOOKUP($D103,'START LİSTE'!$B$6:$F$836,2,0))</f>
        <v/>
      </c>
      <c r="F103" s="16" t="str">
        <f>IF(ISERROR(VLOOKUP($D103,'START LİSTE'!$B$6:$F$836,4,0)),"",VLOOKUP($D103,'START LİSTE'!$B$6:$F$836,4,0))</f>
        <v/>
      </c>
      <c r="G103" s="113" t="str">
        <f>IF(ISERROR(VLOOKUP($D103,'FERDİ SONUÇ'!$B$6:$H$962,6,0)),"",VLOOKUP($D103,'FERDİ SONUÇ'!$B$6:$H$962,6,0))</f>
        <v/>
      </c>
      <c r="H103" s="16" t="str">
        <f>IF(OR(F103="",G103="DQ", G103="DNF", G103="DNS", G103=""),"-",VLOOKUP(D103,'FERDİ SONUÇ'!$B$6:$H$962,7,0))</f>
        <v>-</v>
      </c>
      <c r="I103" s="16" t="str">
        <f>IF(OR(F103="",F103="F",G103="DQ", G103="DNF", G103="DNS", G103=""),"-",VLOOKUP(D103,'FERDİ SONUÇ'!$B$6:$H$962,7,0))</f>
        <v>-</v>
      </c>
      <c r="J103" s="18" t="str">
        <f>IF(ISERROR(SMALL(I102:I105,2)),"-",SMALL(I102:I105,2))</f>
        <v>-</v>
      </c>
      <c r="K103" s="141"/>
      <c r="L103" s="141"/>
      <c r="M103" s="141"/>
      <c r="N103" s="105"/>
      <c r="O103" s="19"/>
      <c r="BF103" s="2">
        <v>1145</v>
      </c>
    </row>
    <row r="104" spans="1:58" ht="15" customHeight="1" x14ac:dyDescent="0.2">
      <c r="A104" s="108" t="str">
        <f>IF(AND(C104&lt;&gt;"",O104&lt;&gt;"DQ"),COUNT(O$6:O$1247)-(RANK(O104,O$6:O$1247)+COUNTIF(O$6:O104,O104))+2,IF(D102&lt;&gt;"",BF104,""))</f>
        <v/>
      </c>
      <c r="B104" s="108" t="str">
        <f>IF(AND(C104&lt;&gt;"",N104&lt;&gt;"DQ"),COUNT(N$6:N$1247)-(RANK(N104,N$6:N$1247)+COUNTIF(N$6:N104,N104))+2,IF(D102&lt;&gt;"",BF104,""))</f>
        <v/>
      </c>
      <c r="C104" s="14" t="str">
        <f>IF(ISERROR(VLOOKUP(D102,'START LİSTE'!$B$6:$F$836,3,0)),"",VLOOKUP(D102,'START LİSTE'!$B$6:$F$836,3,0))</f>
        <v/>
      </c>
      <c r="D104" s="116"/>
      <c r="E104" s="15" t="str">
        <f>IF(ISERROR(VLOOKUP($D104,'START LİSTE'!$B$6:$F$836,2,0)),"",VLOOKUP($D104,'START LİSTE'!$B$6:$F$836,2,0))</f>
        <v/>
      </c>
      <c r="F104" s="16" t="str">
        <f>IF(ISERROR(VLOOKUP($D104,'START LİSTE'!$B$6:$F$836,4,0)),"",VLOOKUP($D104,'START LİSTE'!$B$6:$F$836,4,0))</f>
        <v/>
      </c>
      <c r="G104" s="113" t="str">
        <f>IF(ISERROR(VLOOKUP($D104,'FERDİ SONUÇ'!$B$6:$H$962,6,0)),"",VLOOKUP($D104,'FERDİ SONUÇ'!$B$6:$H$962,6,0))</f>
        <v/>
      </c>
      <c r="H104" s="16" t="str">
        <f>IF(OR(F104="",G104="DQ", G104="DNF", G104="DNS", G104=""),"-",VLOOKUP(D104,'FERDİ SONUÇ'!$B$6:$H$962,7,0))</f>
        <v>-</v>
      </c>
      <c r="I104" s="16" t="str">
        <f>IF(OR(F104="",F104="F",G104="DQ", G104="DNF", G104="DNS", G104=""),"-",VLOOKUP(D104,'FERDİ SONUÇ'!$B$6:$H$962,7,0))</f>
        <v>-</v>
      </c>
      <c r="J104" s="18" t="str">
        <f>IF(ISERROR(SMALL(I102:I105,3)),"-",SMALL(I102:I105,3))</f>
        <v>-</v>
      </c>
      <c r="K104" s="141"/>
      <c r="L104" s="141"/>
      <c r="M104" s="141"/>
      <c r="N104" s="117" t="str">
        <f>IFERROR(IF(C104="","",IF(OR(J102="-",J103="-",J104="-"),"DQ",SUM(J102,J103,J104)))+(J104*0.0001),"DQ")</f>
        <v>DQ</v>
      </c>
      <c r="O104" s="117" t="str">
        <f>IF(C104="","",IF(OR(K104="DQ",L104="DQ",M104="DQ"),"DQ",SUM(K104,L104,M104)))</f>
        <v/>
      </c>
      <c r="BF104" s="2">
        <v>1146</v>
      </c>
    </row>
    <row r="105" spans="1:58" ht="15" customHeight="1" x14ac:dyDescent="0.2">
      <c r="B105" s="13"/>
      <c r="C105" s="14"/>
      <c r="D105" s="116"/>
      <c r="E105" s="15" t="str">
        <f>IF(ISERROR(VLOOKUP($D105,'START LİSTE'!$B$6:$F$836,2,0)),"",VLOOKUP($D105,'START LİSTE'!$B$6:$F$836,2,0))</f>
        <v/>
      </c>
      <c r="F105" s="16" t="str">
        <f>IF(ISERROR(VLOOKUP($D105,'START LİSTE'!$B$6:$F$836,4,0)),"",VLOOKUP($D105,'START LİSTE'!$B$6:$F$836,4,0))</f>
        <v/>
      </c>
      <c r="G105" s="113" t="str">
        <f>IF(ISERROR(VLOOKUP($D105,'FERDİ SONUÇ'!$B$6:$H$962,6,0)),"",VLOOKUP($D105,'FERDİ SONUÇ'!$B$6:$H$962,6,0))</f>
        <v/>
      </c>
      <c r="H105" s="16" t="str">
        <f>IF(OR(F105="",G105="DQ", G105="DNF", G105="DNS", G105=""),"-",VLOOKUP(D105,'FERDİ SONUÇ'!$B$6:$H$962,7,0))</f>
        <v>-</v>
      </c>
      <c r="I105" s="16" t="str">
        <f>IF(OR(F105="",F105="F",G105="DQ", G105="DNF", G105="DNS", G105=""),"-",VLOOKUP(D105,'FERDİ SONUÇ'!$B$6:$H$962,7,0))</f>
        <v>-</v>
      </c>
      <c r="J105" s="18" t="str">
        <f>IF(ISERROR(SMALL(I102:I105,4)),"-",SMALL(I102:I105,4))</f>
        <v>-</v>
      </c>
      <c r="K105" s="141"/>
      <c r="L105" s="141"/>
      <c r="M105" s="141"/>
      <c r="N105" s="105"/>
      <c r="O105" s="19"/>
      <c r="BF105" s="2">
        <v>1147</v>
      </c>
    </row>
    <row r="106" spans="1:58" ht="15" customHeight="1" x14ac:dyDescent="0.2">
      <c r="B106" s="6"/>
      <c r="C106" s="7"/>
      <c r="D106" s="115"/>
      <c r="E106" s="8" t="str">
        <f>IF(ISERROR(VLOOKUP($D106,'START LİSTE'!$B$6:$F$836,2,0)),"",VLOOKUP($D106,'START LİSTE'!$B$6:$F$836,2,0))</f>
        <v/>
      </c>
      <c r="F106" s="9" t="str">
        <f>IF(ISERROR(VLOOKUP($D106,'START LİSTE'!$B$6:$F$836,4,0)),"",VLOOKUP($D106,'START LİSTE'!$B$6:$F$836,4,0))</f>
        <v/>
      </c>
      <c r="G106" s="112" t="str">
        <f>IF(ISERROR(VLOOKUP($D106,'FERDİ SONUÇ'!$B$6:$H$962,6,0)),"",VLOOKUP($D106,'FERDİ SONUÇ'!$B$6:$H$962,6,0))</f>
        <v/>
      </c>
      <c r="H106" s="9" t="str">
        <f>IF(OR(F106="",G106="DQ", G106="DNF", G106="DNS", G106=""),"-",VLOOKUP(D106,'FERDİ SONUÇ'!$B$6:$H$962,7,0))</f>
        <v>-</v>
      </c>
      <c r="I106" s="9" t="str">
        <f>IF(OR(F106="",F106="F",G106="DQ", G106="DNF", G106="DNS", G106=""),"-",VLOOKUP(D106,'FERDİ SONUÇ'!$B$6:$H$962,7,0))</f>
        <v>-</v>
      </c>
      <c r="J106" s="11" t="str">
        <f>IF(ISERROR(SMALL(I106:I109,1)),"-",SMALL(I106:I109,1))</f>
        <v>-</v>
      </c>
      <c r="K106" s="140"/>
      <c r="L106" s="140"/>
      <c r="M106" s="140"/>
      <c r="N106" s="104"/>
      <c r="O106" s="12"/>
      <c r="BF106" s="2">
        <v>1150</v>
      </c>
    </row>
    <row r="107" spans="1:58" ht="15" customHeight="1" x14ac:dyDescent="0.2">
      <c r="B107" s="13"/>
      <c r="C107" s="14"/>
      <c r="D107" s="116"/>
      <c r="E107" s="15" t="str">
        <f>IF(ISERROR(VLOOKUP($D107,'START LİSTE'!$B$6:$F$836,2,0)),"",VLOOKUP($D107,'START LİSTE'!$B$6:$F$836,2,0))</f>
        <v/>
      </c>
      <c r="F107" s="16" t="str">
        <f>IF(ISERROR(VLOOKUP($D107,'START LİSTE'!$B$6:$F$836,4,0)),"",VLOOKUP($D107,'START LİSTE'!$B$6:$F$836,4,0))</f>
        <v/>
      </c>
      <c r="G107" s="113" t="str">
        <f>IF(ISERROR(VLOOKUP($D107,'FERDİ SONUÇ'!$B$6:$H$962,6,0)),"",VLOOKUP($D107,'FERDİ SONUÇ'!$B$6:$H$962,6,0))</f>
        <v/>
      </c>
      <c r="H107" s="16" t="str">
        <f>IF(OR(F107="",G107="DQ", G107="DNF", G107="DNS", G107=""),"-",VLOOKUP(D107,'FERDİ SONUÇ'!$B$6:$H$962,7,0))</f>
        <v>-</v>
      </c>
      <c r="I107" s="16" t="str">
        <f>IF(OR(F107="",F107="F",G107="DQ", G107="DNF", G107="DNS", G107=""),"-",VLOOKUP(D107,'FERDİ SONUÇ'!$B$6:$H$962,7,0))</f>
        <v>-</v>
      </c>
      <c r="J107" s="18" t="str">
        <f>IF(ISERROR(SMALL(I106:I109,2)),"-",SMALL(I106:I109,2))</f>
        <v>-</v>
      </c>
      <c r="K107" s="141"/>
      <c r="L107" s="141"/>
      <c r="M107" s="141"/>
      <c r="N107" s="105"/>
      <c r="O107" s="19"/>
      <c r="BF107" s="2">
        <v>1151</v>
      </c>
    </row>
    <row r="108" spans="1:58" ht="15" customHeight="1" x14ac:dyDescent="0.2">
      <c r="A108" s="108" t="str">
        <f>IF(AND(C108&lt;&gt;"",O108&lt;&gt;"DQ"),COUNT(O$6:O$1247)-(RANK(O108,O$6:O$1247)+COUNTIF(O$6:O108,O108))+2,IF(D106&lt;&gt;"",BF108,""))</f>
        <v/>
      </c>
      <c r="B108" s="108" t="str">
        <f>IF(AND(C108&lt;&gt;"",N108&lt;&gt;"DQ"),COUNT(N$6:N$1247)-(RANK(N108,N$6:N$1247)+COUNTIF(N$6:N108,N108))+2,IF(D106&lt;&gt;"",BF108,""))</f>
        <v/>
      </c>
      <c r="C108" s="14" t="str">
        <f>IF(ISERROR(VLOOKUP(D106,'START LİSTE'!$B$6:$F$836,3,0)),"",VLOOKUP(D106,'START LİSTE'!$B$6:$F$836,3,0))</f>
        <v/>
      </c>
      <c r="D108" s="116"/>
      <c r="E108" s="15" t="str">
        <f>IF(ISERROR(VLOOKUP($D108,'START LİSTE'!$B$6:$F$836,2,0)),"",VLOOKUP($D108,'START LİSTE'!$B$6:$F$836,2,0))</f>
        <v/>
      </c>
      <c r="F108" s="16" t="str">
        <f>IF(ISERROR(VLOOKUP($D108,'START LİSTE'!$B$6:$F$836,4,0)),"",VLOOKUP($D108,'START LİSTE'!$B$6:$F$836,4,0))</f>
        <v/>
      </c>
      <c r="G108" s="113" t="str">
        <f>IF(ISERROR(VLOOKUP($D108,'FERDİ SONUÇ'!$B$6:$H$962,6,0)),"",VLOOKUP($D108,'FERDİ SONUÇ'!$B$6:$H$962,6,0))</f>
        <v/>
      </c>
      <c r="H108" s="16" t="str">
        <f>IF(OR(F108="",G108="DQ", G108="DNF", G108="DNS", G108=""),"-",VLOOKUP(D108,'FERDİ SONUÇ'!$B$6:$H$962,7,0))</f>
        <v>-</v>
      </c>
      <c r="I108" s="16" t="str">
        <f>IF(OR(F108="",F108="F",G108="DQ", G108="DNF", G108="DNS", G108=""),"-",VLOOKUP(D108,'FERDİ SONUÇ'!$B$6:$H$962,7,0))</f>
        <v>-</v>
      </c>
      <c r="J108" s="18" t="str">
        <f>IF(ISERROR(SMALL(I106:I109,3)),"-",SMALL(I106:I109,3))</f>
        <v>-</v>
      </c>
      <c r="K108" s="141"/>
      <c r="L108" s="141"/>
      <c r="M108" s="141"/>
      <c r="N108" s="117" t="str">
        <f>IFERROR(IF(C108="","",IF(OR(J106="-",J107="-",J108="-"),"DQ",SUM(J106,J107,J108)))+(J108*0.0001),"DQ")</f>
        <v>DQ</v>
      </c>
      <c r="O108" s="117" t="str">
        <f>IF(C108="","",IF(OR(K108="DQ",L108="DQ",M108="DQ"),"DQ",SUM(K108,L108,M108)))</f>
        <v/>
      </c>
      <c r="BF108" s="2">
        <v>1152</v>
      </c>
    </row>
    <row r="109" spans="1:58" ht="15" customHeight="1" x14ac:dyDescent="0.2">
      <c r="B109" s="13"/>
      <c r="C109" s="14"/>
      <c r="D109" s="116"/>
      <c r="E109" s="15" t="str">
        <f>IF(ISERROR(VLOOKUP($D109,'START LİSTE'!$B$6:$F$836,2,0)),"",VLOOKUP($D109,'START LİSTE'!$B$6:$F$836,2,0))</f>
        <v/>
      </c>
      <c r="F109" s="16" t="str">
        <f>IF(ISERROR(VLOOKUP($D109,'START LİSTE'!$B$6:$F$836,4,0)),"",VLOOKUP($D109,'START LİSTE'!$B$6:$F$836,4,0))</f>
        <v/>
      </c>
      <c r="G109" s="113" t="str">
        <f>IF(ISERROR(VLOOKUP($D109,'FERDİ SONUÇ'!$B$6:$H$962,6,0)),"",VLOOKUP($D109,'FERDİ SONUÇ'!$B$6:$H$962,6,0))</f>
        <v/>
      </c>
      <c r="H109" s="16" t="str">
        <f>IF(OR(F109="",G109="DQ", G109="DNF", G109="DNS", G109=""),"-",VLOOKUP(D109,'FERDİ SONUÇ'!$B$6:$H$962,7,0))</f>
        <v>-</v>
      </c>
      <c r="I109" s="16" t="str">
        <f>IF(OR(F109="",F109="F",G109="DQ", G109="DNF", G109="DNS", G109=""),"-",VLOOKUP(D109,'FERDİ SONUÇ'!$B$6:$H$962,7,0))</f>
        <v>-</v>
      </c>
      <c r="J109" s="18" t="str">
        <f>IF(ISERROR(SMALL(I106:I109,4)),"-",SMALL(I106:I109,4))</f>
        <v>-</v>
      </c>
      <c r="K109" s="141"/>
      <c r="L109" s="141"/>
      <c r="M109" s="141"/>
      <c r="N109" s="105"/>
      <c r="O109" s="19"/>
      <c r="BF109" s="2">
        <v>1153</v>
      </c>
    </row>
    <row r="110" spans="1:58" ht="15" customHeight="1" x14ac:dyDescent="0.2">
      <c r="B110" s="6"/>
      <c r="C110" s="7"/>
      <c r="D110" s="115"/>
      <c r="E110" s="8" t="str">
        <f>IF(ISERROR(VLOOKUP($D110,'START LİSTE'!$B$6:$F$836,2,0)),"",VLOOKUP($D110,'START LİSTE'!$B$6:$F$836,2,0))</f>
        <v/>
      </c>
      <c r="F110" s="9" t="str">
        <f>IF(ISERROR(VLOOKUP($D110,'START LİSTE'!$B$6:$F$836,4,0)),"",VLOOKUP($D110,'START LİSTE'!$B$6:$F$836,4,0))</f>
        <v/>
      </c>
      <c r="G110" s="112" t="str">
        <f>IF(ISERROR(VLOOKUP($D110,'FERDİ SONUÇ'!$B$6:$H$962,6,0)),"",VLOOKUP($D110,'FERDİ SONUÇ'!$B$6:$H$962,6,0))</f>
        <v/>
      </c>
      <c r="H110" s="9" t="str">
        <f>IF(OR(F110="",G110="DQ", G110="DNF", G110="DNS", G110=""),"-",VLOOKUP(D110,'FERDİ SONUÇ'!$B$6:$H$962,7,0))</f>
        <v>-</v>
      </c>
      <c r="I110" s="9" t="str">
        <f>IF(OR(F110="",F110="F",G110="DQ", G110="DNF", G110="DNS", G110=""),"-",VLOOKUP(D110,'FERDİ SONUÇ'!$B$6:$H$962,7,0))</f>
        <v>-</v>
      </c>
      <c r="J110" s="11" t="str">
        <f>IF(ISERROR(SMALL(I110:I113,1)),"-",SMALL(I110:I113,1))</f>
        <v>-</v>
      </c>
      <c r="K110" s="140"/>
      <c r="L110" s="140"/>
      <c r="M110" s="140"/>
      <c r="N110" s="104"/>
      <c r="O110" s="12"/>
      <c r="BF110" s="2">
        <v>1156</v>
      </c>
    </row>
    <row r="111" spans="1:58" ht="15" customHeight="1" x14ac:dyDescent="0.2">
      <c r="B111" s="13"/>
      <c r="C111" s="14"/>
      <c r="D111" s="116"/>
      <c r="E111" s="15" t="str">
        <f>IF(ISERROR(VLOOKUP($D111,'START LİSTE'!$B$6:$F$836,2,0)),"",VLOOKUP($D111,'START LİSTE'!$B$6:$F$836,2,0))</f>
        <v/>
      </c>
      <c r="F111" s="16" t="str">
        <f>IF(ISERROR(VLOOKUP($D111,'START LİSTE'!$B$6:$F$836,4,0)),"",VLOOKUP($D111,'START LİSTE'!$B$6:$F$836,4,0))</f>
        <v/>
      </c>
      <c r="G111" s="113" t="str">
        <f>IF(ISERROR(VLOOKUP($D111,'FERDİ SONUÇ'!$B$6:$H$962,6,0)),"",VLOOKUP($D111,'FERDİ SONUÇ'!$B$6:$H$962,6,0))</f>
        <v/>
      </c>
      <c r="H111" s="16" t="str">
        <f>IF(OR(F111="",G111="DQ", G111="DNF", G111="DNS", G111=""),"-",VLOOKUP(D111,'FERDİ SONUÇ'!$B$6:$H$962,7,0))</f>
        <v>-</v>
      </c>
      <c r="I111" s="16" t="str">
        <f>IF(OR(F111="",F111="F",G111="DQ", G111="DNF", G111="DNS", G111=""),"-",VLOOKUP(D111,'FERDİ SONUÇ'!$B$6:$H$962,7,0))</f>
        <v>-</v>
      </c>
      <c r="J111" s="18" t="str">
        <f>IF(ISERROR(SMALL(I110:I113,2)),"-",SMALL(I110:I113,2))</f>
        <v>-</v>
      </c>
      <c r="K111" s="141"/>
      <c r="L111" s="141"/>
      <c r="M111" s="141"/>
      <c r="N111" s="105"/>
      <c r="O111" s="19"/>
      <c r="BF111" s="2">
        <v>1157</v>
      </c>
    </row>
    <row r="112" spans="1:58" ht="15" customHeight="1" x14ac:dyDescent="0.2">
      <c r="A112" s="108" t="str">
        <f>IF(AND(C112&lt;&gt;"",O112&lt;&gt;"DQ"),COUNT(O$6:O$1247)-(RANK(O112,O$6:O$1247)+COUNTIF(O$6:O112,O112))+2,IF(D110&lt;&gt;"",BF112,""))</f>
        <v/>
      </c>
      <c r="B112" s="108" t="str">
        <f>IF(AND(C112&lt;&gt;"",N112&lt;&gt;"DQ"),COUNT(N$6:N$1247)-(RANK(N112,N$6:N$1247)+COUNTIF(N$6:N112,N112))+2,IF(D110&lt;&gt;"",BF112,""))</f>
        <v/>
      </c>
      <c r="C112" s="14" t="str">
        <f>IF(ISERROR(VLOOKUP(D110,'START LİSTE'!$B$6:$F$836,3,0)),"",VLOOKUP(D110,'START LİSTE'!$B$6:$F$836,3,0))</f>
        <v/>
      </c>
      <c r="D112" s="116"/>
      <c r="E112" s="15" t="str">
        <f>IF(ISERROR(VLOOKUP($D112,'START LİSTE'!$B$6:$F$836,2,0)),"",VLOOKUP($D112,'START LİSTE'!$B$6:$F$836,2,0))</f>
        <v/>
      </c>
      <c r="F112" s="16" t="str">
        <f>IF(ISERROR(VLOOKUP($D112,'START LİSTE'!$B$6:$F$836,4,0)),"",VLOOKUP($D112,'START LİSTE'!$B$6:$F$836,4,0))</f>
        <v/>
      </c>
      <c r="G112" s="113" t="str">
        <f>IF(ISERROR(VLOOKUP($D112,'FERDİ SONUÇ'!$B$6:$H$962,6,0)),"",VLOOKUP($D112,'FERDİ SONUÇ'!$B$6:$H$962,6,0))</f>
        <v/>
      </c>
      <c r="H112" s="16" t="str">
        <f>IF(OR(F112="",G112="DQ", G112="DNF", G112="DNS", G112=""),"-",VLOOKUP(D112,'FERDİ SONUÇ'!$B$6:$H$962,7,0))</f>
        <v>-</v>
      </c>
      <c r="I112" s="16" t="str">
        <f>IF(OR(F112="",F112="F",G112="DQ", G112="DNF", G112="DNS", G112=""),"-",VLOOKUP(D112,'FERDİ SONUÇ'!$B$6:$H$962,7,0))</f>
        <v>-</v>
      </c>
      <c r="J112" s="18" t="str">
        <f>IF(ISERROR(SMALL(I110:I113,3)),"-",SMALL(I110:I113,3))</f>
        <v>-</v>
      </c>
      <c r="K112" s="141"/>
      <c r="L112" s="141"/>
      <c r="M112" s="141"/>
      <c r="N112" s="117" t="str">
        <f>IFERROR(IF(C112="","",IF(OR(J110="-",J111="-",J112="-"),"DQ",SUM(J110,J111,J112)))+(J112*0.0001),"DQ")</f>
        <v>DQ</v>
      </c>
      <c r="O112" s="117" t="str">
        <f>IF(C112="","",IF(OR(K112="DQ",L112="DQ",M112="DQ"),"DQ",SUM(K112,L112,M112)))</f>
        <v/>
      </c>
      <c r="BF112" s="2">
        <v>1158</v>
      </c>
    </row>
    <row r="113" spans="1:58" ht="15" customHeight="1" x14ac:dyDescent="0.2">
      <c r="B113" s="13"/>
      <c r="C113" s="14"/>
      <c r="D113" s="116"/>
      <c r="E113" s="15" t="str">
        <f>IF(ISERROR(VLOOKUP($D113,'START LİSTE'!$B$6:$F$836,2,0)),"",VLOOKUP($D113,'START LİSTE'!$B$6:$F$836,2,0))</f>
        <v/>
      </c>
      <c r="F113" s="16" t="str">
        <f>IF(ISERROR(VLOOKUP($D113,'START LİSTE'!$B$6:$F$836,4,0)),"",VLOOKUP($D113,'START LİSTE'!$B$6:$F$836,4,0))</f>
        <v/>
      </c>
      <c r="G113" s="113" t="str">
        <f>IF(ISERROR(VLOOKUP($D113,'FERDİ SONUÇ'!$B$6:$H$962,6,0)),"",VLOOKUP($D113,'FERDİ SONUÇ'!$B$6:$H$962,6,0))</f>
        <v/>
      </c>
      <c r="H113" s="16" t="str">
        <f>IF(OR(F113="",G113="DQ", G113="DNF", G113="DNS", G113=""),"-",VLOOKUP(D113,'FERDİ SONUÇ'!$B$6:$H$962,7,0))</f>
        <v>-</v>
      </c>
      <c r="I113" s="16" t="str">
        <f>IF(OR(F113="",F113="F",G113="DQ", G113="DNF", G113="DNS", G113=""),"-",VLOOKUP(D113,'FERDİ SONUÇ'!$B$6:$H$962,7,0))</f>
        <v>-</v>
      </c>
      <c r="J113" s="18" t="str">
        <f>IF(ISERROR(SMALL(I110:I113,4)),"-",SMALL(I110:I113,4))</f>
        <v>-</v>
      </c>
      <c r="K113" s="141"/>
      <c r="L113" s="141"/>
      <c r="M113" s="141"/>
      <c r="N113" s="105"/>
      <c r="O113" s="19"/>
      <c r="BF113" s="2">
        <v>1159</v>
      </c>
    </row>
    <row r="114" spans="1:58" ht="15" customHeight="1" x14ac:dyDescent="0.2">
      <c r="B114" s="6"/>
      <c r="C114" s="7"/>
      <c r="D114" s="115"/>
      <c r="E114" s="8" t="str">
        <f>IF(ISERROR(VLOOKUP($D114,'START LİSTE'!$B$6:$F$836,2,0)),"",VLOOKUP($D114,'START LİSTE'!$B$6:$F$836,2,0))</f>
        <v/>
      </c>
      <c r="F114" s="9" t="str">
        <f>IF(ISERROR(VLOOKUP($D114,'START LİSTE'!$B$6:$F$836,4,0)),"",VLOOKUP($D114,'START LİSTE'!$B$6:$F$836,4,0))</f>
        <v/>
      </c>
      <c r="G114" s="112" t="str">
        <f>IF(ISERROR(VLOOKUP($D114,'FERDİ SONUÇ'!$B$6:$H$962,6,0)),"",VLOOKUP($D114,'FERDİ SONUÇ'!$B$6:$H$962,6,0))</f>
        <v/>
      </c>
      <c r="H114" s="9" t="str">
        <f>IF(OR(F114="",G114="DQ", G114="DNF", G114="DNS", G114=""),"-",VLOOKUP(D114,'FERDİ SONUÇ'!$B$6:$H$962,7,0))</f>
        <v>-</v>
      </c>
      <c r="I114" s="9" t="str">
        <f>IF(OR(F114="",F114="F",G114="DQ", G114="DNF", G114="DNS", G114=""),"-",VLOOKUP(D114,'FERDİ SONUÇ'!$B$6:$H$962,7,0))</f>
        <v>-</v>
      </c>
      <c r="J114" s="11" t="str">
        <f>IF(ISERROR(SMALL(I114:I117,1)),"-",SMALL(I114:I117,1))</f>
        <v>-</v>
      </c>
      <c r="K114" s="140"/>
      <c r="L114" s="140"/>
      <c r="M114" s="140"/>
      <c r="N114" s="104"/>
      <c r="O114" s="12"/>
      <c r="BF114" s="2">
        <v>1162</v>
      </c>
    </row>
    <row r="115" spans="1:58" ht="15" customHeight="1" x14ac:dyDescent="0.2">
      <c r="B115" s="13"/>
      <c r="C115" s="14"/>
      <c r="D115" s="116"/>
      <c r="E115" s="15" t="str">
        <f>IF(ISERROR(VLOOKUP($D115,'START LİSTE'!$B$6:$F$836,2,0)),"",VLOOKUP($D115,'START LİSTE'!$B$6:$F$836,2,0))</f>
        <v/>
      </c>
      <c r="F115" s="16" t="str">
        <f>IF(ISERROR(VLOOKUP($D115,'START LİSTE'!$B$6:$F$836,4,0)),"",VLOOKUP($D115,'START LİSTE'!$B$6:$F$836,4,0))</f>
        <v/>
      </c>
      <c r="G115" s="113" t="str">
        <f>IF(ISERROR(VLOOKUP($D115,'FERDİ SONUÇ'!$B$6:$H$962,6,0)),"",VLOOKUP($D115,'FERDİ SONUÇ'!$B$6:$H$962,6,0))</f>
        <v/>
      </c>
      <c r="H115" s="16" t="str">
        <f>IF(OR(F115="",G115="DQ", G115="DNF", G115="DNS", G115=""),"-",VLOOKUP(D115,'FERDİ SONUÇ'!$B$6:$H$962,7,0))</f>
        <v>-</v>
      </c>
      <c r="I115" s="16" t="str">
        <f>IF(OR(F115="",F115="F",G115="DQ", G115="DNF", G115="DNS", G115=""),"-",VLOOKUP(D115,'FERDİ SONUÇ'!$B$6:$H$962,7,0))</f>
        <v>-</v>
      </c>
      <c r="J115" s="18" t="str">
        <f>IF(ISERROR(SMALL(I114:I117,2)),"-",SMALL(I114:I117,2))</f>
        <v>-</v>
      </c>
      <c r="K115" s="141"/>
      <c r="L115" s="141"/>
      <c r="M115" s="141"/>
      <c r="N115" s="105"/>
      <c r="O115" s="19"/>
      <c r="BF115" s="2">
        <v>1163</v>
      </c>
    </row>
    <row r="116" spans="1:58" ht="15" customHeight="1" x14ac:dyDescent="0.2">
      <c r="A116" s="108" t="str">
        <f>IF(AND(C116&lt;&gt;"",O116&lt;&gt;"DQ"),COUNT(O$6:O$1247)-(RANK(O116,O$6:O$1247)+COUNTIF(O$6:O116,O116))+2,IF(D114&lt;&gt;"",BF116,""))</f>
        <v/>
      </c>
      <c r="B116" s="108" t="str">
        <f>IF(AND(C116&lt;&gt;"",N116&lt;&gt;"DQ"),COUNT(N$6:N$1247)-(RANK(N116,N$6:N$1247)+COUNTIF(N$6:N116,N116))+2,IF(D114&lt;&gt;"",BF116,""))</f>
        <v/>
      </c>
      <c r="C116" s="14" t="str">
        <f>IF(ISERROR(VLOOKUP(D114,'START LİSTE'!$B$6:$F$836,3,0)),"",VLOOKUP(D114,'START LİSTE'!$B$6:$F$836,3,0))</f>
        <v/>
      </c>
      <c r="D116" s="116"/>
      <c r="E116" s="15" t="str">
        <f>IF(ISERROR(VLOOKUP($D116,'START LİSTE'!$B$6:$F$836,2,0)),"",VLOOKUP($D116,'START LİSTE'!$B$6:$F$836,2,0))</f>
        <v/>
      </c>
      <c r="F116" s="16" t="str">
        <f>IF(ISERROR(VLOOKUP($D116,'START LİSTE'!$B$6:$F$836,4,0)),"",VLOOKUP($D116,'START LİSTE'!$B$6:$F$836,4,0))</f>
        <v/>
      </c>
      <c r="G116" s="113" t="str">
        <f>IF(ISERROR(VLOOKUP($D116,'FERDİ SONUÇ'!$B$6:$H$962,6,0)),"",VLOOKUP($D116,'FERDİ SONUÇ'!$B$6:$H$962,6,0))</f>
        <v/>
      </c>
      <c r="H116" s="16" t="str">
        <f>IF(OR(F116="",G116="DQ", G116="DNF", G116="DNS", G116=""),"-",VLOOKUP(D116,'FERDİ SONUÇ'!$B$6:$H$962,7,0))</f>
        <v>-</v>
      </c>
      <c r="I116" s="16" t="str">
        <f>IF(OR(F116="",F116="F",G116="DQ", G116="DNF", G116="DNS", G116=""),"-",VLOOKUP(D116,'FERDİ SONUÇ'!$B$6:$H$962,7,0))</f>
        <v>-</v>
      </c>
      <c r="J116" s="18" t="str">
        <f>IF(ISERROR(SMALL(I114:I117,3)),"-",SMALL(I114:I117,3))</f>
        <v>-</v>
      </c>
      <c r="K116" s="141"/>
      <c r="L116" s="141"/>
      <c r="M116" s="141"/>
      <c r="N116" s="117" t="str">
        <f>IFERROR(IF(C116="","",IF(OR(J114="-",J115="-",J116="-"),"DQ",SUM(J114,J115,J116)))+(J116*0.0001),"DQ")</f>
        <v>DQ</v>
      </c>
      <c r="O116" s="117" t="str">
        <f>IF(C116="","",IF(OR(K116="DQ",L116="DQ",M116="DQ"),"DQ",SUM(K116,L116,M116)))</f>
        <v/>
      </c>
      <c r="BF116" s="2">
        <v>1164</v>
      </c>
    </row>
    <row r="117" spans="1:58" ht="15" customHeight="1" x14ac:dyDescent="0.2">
      <c r="B117" s="13"/>
      <c r="C117" s="14"/>
      <c r="D117" s="116"/>
      <c r="E117" s="15" t="str">
        <f>IF(ISERROR(VLOOKUP($D117,'START LİSTE'!$B$6:$F$836,2,0)),"",VLOOKUP($D117,'START LİSTE'!$B$6:$F$836,2,0))</f>
        <v/>
      </c>
      <c r="F117" s="16" t="str">
        <f>IF(ISERROR(VLOOKUP($D117,'START LİSTE'!$B$6:$F$836,4,0)),"",VLOOKUP($D117,'START LİSTE'!$B$6:$F$836,4,0))</f>
        <v/>
      </c>
      <c r="G117" s="113" t="str">
        <f>IF(ISERROR(VLOOKUP($D117,'FERDİ SONUÇ'!$B$6:$H$962,6,0)),"",VLOOKUP($D117,'FERDİ SONUÇ'!$B$6:$H$962,6,0))</f>
        <v/>
      </c>
      <c r="H117" s="16" t="str">
        <f>IF(OR(F117="",G117="DQ", G117="DNF", G117="DNS", G117=""),"-",VLOOKUP(D117,'FERDİ SONUÇ'!$B$6:$H$962,7,0))</f>
        <v>-</v>
      </c>
      <c r="I117" s="16" t="str">
        <f>IF(OR(F117="",F117="F",G117="DQ", G117="DNF", G117="DNS", G117=""),"-",VLOOKUP(D117,'FERDİ SONUÇ'!$B$6:$H$962,7,0))</f>
        <v>-</v>
      </c>
      <c r="J117" s="18" t="str">
        <f>IF(ISERROR(SMALL(I114:I117,4)),"-",SMALL(I114:I117,4))</f>
        <v>-</v>
      </c>
      <c r="K117" s="141"/>
      <c r="L117" s="141"/>
      <c r="M117" s="141"/>
      <c r="N117" s="105"/>
      <c r="O117" s="19"/>
      <c r="BF117" s="2">
        <v>1165</v>
      </c>
    </row>
    <row r="118" spans="1:58" ht="15" customHeight="1" x14ac:dyDescent="0.2">
      <c r="B118" s="6"/>
      <c r="C118" s="7"/>
      <c r="D118" s="115"/>
      <c r="E118" s="8" t="str">
        <f>IF(ISERROR(VLOOKUP($D118,'START LİSTE'!$B$6:$F$836,2,0)),"",VLOOKUP($D118,'START LİSTE'!$B$6:$F$836,2,0))</f>
        <v/>
      </c>
      <c r="F118" s="9" t="str">
        <f>IF(ISERROR(VLOOKUP($D118,'START LİSTE'!$B$6:$F$836,4,0)),"",VLOOKUP($D118,'START LİSTE'!$B$6:$F$836,4,0))</f>
        <v/>
      </c>
      <c r="G118" s="112" t="str">
        <f>IF(ISERROR(VLOOKUP($D118,'FERDİ SONUÇ'!$B$6:$H$962,6,0)),"",VLOOKUP($D118,'FERDİ SONUÇ'!$B$6:$H$962,6,0))</f>
        <v/>
      </c>
      <c r="H118" s="9" t="str">
        <f>IF(OR(F118="",G118="DQ", G118="DNF", G118="DNS", G118=""),"-",VLOOKUP(D118,'FERDİ SONUÇ'!$B$6:$H$962,7,0))</f>
        <v>-</v>
      </c>
      <c r="I118" s="9" t="str">
        <f>IF(OR(F118="",F118="F",G118="DQ", G118="DNF", G118="DNS", G118=""),"-",VLOOKUP(D118,'FERDİ SONUÇ'!$B$6:$H$962,7,0))</f>
        <v>-</v>
      </c>
      <c r="J118" s="11" t="str">
        <f>IF(ISERROR(SMALL(I118:I121,1)),"-",SMALL(I118:I121,1))</f>
        <v>-</v>
      </c>
      <c r="K118" s="140"/>
      <c r="L118" s="140"/>
      <c r="M118" s="140"/>
      <c r="N118" s="104"/>
      <c r="O118" s="12"/>
      <c r="BF118" s="2">
        <v>1168</v>
      </c>
    </row>
    <row r="119" spans="1:58" ht="15" customHeight="1" x14ac:dyDescent="0.2">
      <c r="B119" s="13"/>
      <c r="C119" s="14"/>
      <c r="D119" s="116"/>
      <c r="E119" s="15" t="str">
        <f>IF(ISERROR(VLOOKUP($D119,'START LİSTE'!$B$6:$F$836,2,0)),"",VLOOKUP($D119,'START LİSTE'!$B$6:$F$836,2,0))</f>
        <v/>
      </c>
      <c r="F119" s="16" t="str">
        <f>IF(ISERROR(VLOOKUP($D119,'START LİSTE'!$B$6:$F$836,4,0)),"",VLOOKUP($D119,'START LİSTE'!$B$6:$F$836,4,0))</f>
        <v/>
      </c>
      <c r="G119" s="113" t="str">
        <f>IF(ISERROR(VLOOKUP($D119,'FERDİ SONUÇ'!$B$6:$H$962,6,0)),"",VLOOKUP($D119,'FERDİ SONUÇ'!$B$6:$H$962,6,0))</f>
        <v/>
      </c>
      <c r="H119" s="16" t="str">
        <f>IF(OR(F119="",G119="DQ", G119="DNF", G119="DNS", G119=""),"-",VLOOKUP(D119,'FERDİ SONUÇ'!$B$6:$H$962,7,0))</f>
        <v>-</v>
      </c>
      <c r="I119" s="16" t="str">
        <f>IF(OR(F119="",F119="F",G119="DQ", G119="DNF", G119="DNS", G119=""),"-",VLOOKUP(D119,'FERDİ SONUÇ'!$B$6:$H$962,7,0))</f>
        <v>-</v>
      </c>
      <c r="J119" s="18" t="str">
        <f>IF(ISERROR(SMALL(I118:I121,2)),"-",SMALL(I118:I121,2))</f>
        <v>-</v>
      </c>
      <c r="K119" s="141"/>
      <c r="L119" s="141"/>
      <c r="M119" s="141"/>
      <c r="N119" s="105"/>
      <c r="O119" s="19"/>
      <c r="BF119" s="2">
        <v>1169</v>
      </c>
    </row>
    <row r="120" spans="1:58" ht="15" customHeight="1" x14ac:dyDescent="0.2">
      <c r="A120" s="108" t="str">
        <f>IF(AND(C120&lt;&gt;"",O120&lt;&gt;"DQ"),COUNT(O$6:O$1247)-(RANK(O120,O$6:O$1247)+COUNTIF(O$6:O120,O120))+2,IF(D118&lt;&gt;"",BF120,""))</f>
        <v/>
      </c>
      <c r="B120" s="108" t="str">
        <f>IF(AND(C120&lt;&gt;"",N120&lt;&gt;"DQ"),COUNT(N$6:N$1247)-(RANK(N120,N$6:N$1247)+COUNTIF(N$6:N120,N120))+2,IF(D118&lt;&gt;"",BF120,""))</f>
        <v/>
      </c>
      <c r="C120" s="14" t="str">
        <f>IF(ISERROR(VLOOKUP(D118,'START LİSTE'!$B$6:$F$836,3,0)),"",VLOOKUP(D118,'START LİSTE'!$B$6:$F$836,3,0))</f>
        <v/>
      </c>
      <c r="D120" s="116"/>
      <c r="E120" s="15" t="str">
        <f>IF(ISERROR(VLOOKUP($D120,'START LİSTE'!$B$6:$F$836,2,0)),"",VLOOKUP($D120,'START LİSTE'!$B$6:$F$836,2,0))</f>
        <v/>
      </c>
      <c r="F120" s="16" t="str">
        <f>IF(ISERROR(VLOOKUP($D120,'START LİSTE'!$B$6:$F$836,4,0)),"",VLOOKUP($D120,'START LİSTE'!$B$6:$F$836,4,0))</f>
        <v/>
      </c>
      <c r="G120" s="113" t="str">
        <f>IF(ISERROR(VLOOKUP($D120,'FERDİ SONUÇ'!$B$6:$H$962,6,0)),"",VLOOKUP($D120,'FERDİ SONUÇ'!$B$6:$H$962,6,0))</f>
        <v/>
      </c>
      <c r="H120" s="16" t="str">
        <f>IF(OR(F120="",G120="DQ", G120="DNF", G120="DNS", G120=""),"-",VLOOKUP(D120,'FERDİ SONUÇ'!$B$6:$H$962,7,0))</f>
        <v>-</v>
      </c>
      <c r="I120" s="16" t="str">
        <f>IF(OR(F120="",F120="F",G120="DQ", G120="DNF", G120="DNS", G120=""),"-",VLOOKUP(D120,'FERDİ SONUÇ'!$B$6:$H$962,7,0))</f>
        <v>-</v>
      </c>
      <c r="J120" s="18" t="str">
        <f>IF(ISERROR(SMALL(I118:I121,3)),"-",SMALL(I118:I121,3))</f>
        <v>-</v>
      </c>
      <c r="K120" s="141"/>
      <c r="L120" s="141"/>
      <c r="M120" s="141"/>
      <c r="N120" s="117" t="str">
        <f>IFERROR(IF(C120="","",IF(OR(J118="-",J119="-",J120="-"),"DQ",SUM(J118,J119,J120)))+(J120*0.0001),"DQ")</f>
        <v>DQ</v>
      </c>
      <c r="O120" s="117" t="str">
        <f>IF(C120="","",IF(OR(K120="DQ",L120="DQ",M120="DQ"),"DQ",SUM(K120,L120,M120)))</f>
        <v/>
      </c>
      <c r="BF120" s="2">
        <v>1170</v>
      </c>
    </row>
    <row r="121" spans="1:58" ht="15" customHeight="1" x14ac:dyDescent="0.2">
      <c r="B121" s="13"/>
      <c r="C121" s="14"/>
      <c r="D121" s="116"/>
      <c r="E121" s="15" t="str">
        <f>IF(ISERROR(VLOOKUP($D121,'START LİSTE'!$B$6:$F$836,2,0)),"",VLOOKUP($D121,'START LİSTE'!$B$6:$F$836,2,0))</f>
        <v/>
      </c>
      <c r="F121" s="16" t="str">
        <f>IF(ISERROR(VLOOKUP($D121,'START LİSTE'!$B$6:$F$836,4,0)),"",VLOOKUP($D121,'START LİSTE'!$B$6:$F$836,4,0))</f>
        <v/>
      </c>
      <c r="G121" s="113" t="str">
        <f>IF(ISERROR(VLOOKUP($D121,'FERDİ SONUÇ'!$B$6:$H$962,6,0)),"",VLOOKUP($D121,'FERDİ SONUÇ'!$B$6:$H$962,6,0))</f>
        <v/>
      </c>
      <c r="H121" s="16" t="str">
        <f>IF(OR(F121="",G121="DQ", G121="DNF", G121="DNS", G121=""),"-",VLOOKUP(D121,'FERDİ SONUÇ'!$B$6:$H$962,7,0))</f>
        <v>-</v>
      </c>
      <c r="I121" s="16" t="str">
        <f>IF(OR(F121="",F121="F",G121="DQ", G121="DNF", G121="DNS", G121=""),"-",VLOOKUP(D121,'FERDİ SONUÇ'!$B$6:$H$962,7,0))</f>
        <v>-</v>
      </c>
      <c r="J121" s="18" t="str">
        <f>IF(ISERROR(SMALL(I118:I121,4)),"-",SMALL(I118:I121,4))</f>
        <v>-</v>
      </c>
      <c r="K121" s="141"/>
      <c r="L121" s="141"/>
      <c r="M121" s="141"/>
      <c r="N121" s="105"/>
      <c r="O121" s="19"/>
      <c r="BF121" s="2">
        <v>1171</v>
      </c>
    </row>
    <row r="122" spans="1:58" ht="15" customHeight="1" x14ac:dyDescent="0.2">
      <c r="B122" s="6"/>
      <c r="C122" s="7"/>
      <c r="D122" s="115"/>
      <c r="E122" s="8" t="str">
        <f>IF(ISERROR(VLOOKUP($D122,'START LİSTE'!$B$6:$F$836,2,0)),"",VLOOKUP($D122,'START LİSTE'!$B$6:$F$836,2,0))</f>
        <v/>
      </c>
      <c r="F122" s="9" t="str">
        <f>IF(ISERROR(VLOOKUP($D122,'START LİSTE'!$B$6:$F$836,4,0)),"",VLOOKUP($D122,'START LİSTE'!$B$6:$F$836,4,0))</f>
        <v/>
      </c>
      <c r="G122" s="112" t="str">
        <f>IF(ISERROR(VLOOKUP($D122,'FERDİ SONUÇ'!$B$6:$H$962,6,0)),"",VLOOKUP($D122,'FERDİ SONUÇ'!$B$6:$H$962,6,0))</f>
        <v/>
      </c>
      <c r="H122" s="9" t="str">
        <f>IF(OR(F122="",G122="DQ", G122="DNF", G122="DNS", G122=""),"-",VLOOKUP(D122,'FERDİ SONUÇ'!$B$6:$H$962,7,0))</f>
        <v>-</v>
      </c>
      <c r="I122" s="9" t="str">
        <f>IF(OR(F122="",F122="F",G122="DQ", G122="DNF", G122="DNS", G122=""),"-",VLOOKUP(D122,'FERDİ SONUÇ'!$B$6:$H$962,7,0))</f>
        <v>-</v>
      </c>
      <c r="J122" s="11" t="str">
        <f>IF(ISERROR(SMALL(I122:I125,1)),"-",SMALL(I122:I125,1))</f>
        <v>-</v>
      </c>
      <c r="K122" s="140"/>
      <c r="L122" s="140"/>
      <c r="M122" s="140"/>
      <c r="N122" s="104"/>
      <c r="O122" s="12"/>
      <c r="BF122" s="2">
        <v>1174</v>
      </c>
    </row>
    <row r="123" spans="1:58" ht="15" customHeight="1" x14ac:dyDescent="0.2">
      <c r="B123" s="13"/>
      <c r="C123" s="14"/>
      <c r="D123" s="116"/>
      <c r="E123" s="15" t="str">
        <f>IF(ISERROR(VLOOKUP($D123,'START LİSTE'!$B$6:$F$836,2,0)),"",VLOOKUP($D123,'START LİSTE'!$B$6:$F$836,2,0))</f>
        <v/>
      </c>
      <c r="F123" s="16" t="str">
        <f>IF(ISERROR(VLOOKUP($D123,'START LİSTE'!$B$6:$F$836,4,0)),"",VLOOKUP($D123,'START LİSTE'!$B$6:$F$836,4,0))</f>
        <v/>
      </c>
      <c r="G123" s="113" t="str">
        <f>IF(ISERROR(VLOOKUP($D123,'FERDİ SONUÇ'!$B$6:$H$962,6,0)),"",VLOOKUP($D123,'FERDİ SONUÇ'!$B$6:$H$962,6,0))</f>
        <v/>
      </c>
      <c r="H123" s="16" t="str">
        <f>IF(OR(F123="",G123="DQ", G123="DNF", G123="DNS", G123=""),"-",VLOOKUP(D123,'FERDİ SONUÇ'!$B$6:$H$962,7,0))</f>
        <v>-</v>
      </c>
      <c r="I123" s="16" t="str">
        <f>IF(OR(F123="",F123="F",G123="DQ", G123="DNF", G123="DNS", G123=""),"-",VLOOKUP(D123,'FERDİ SONUÇ'!$B$6:$H$962,7,0))</f>
        <v>-</v>
      </c>
      <c r="J123" s="18" t="str">
        <f>IF(ISERROR(SMALL(I122:I125,2)),"-",SMALL(I122:I125,2))</f>
        <v>-</v>
      </c>
      <c r="K123" s="141"/>
      <c r="L123" s="141"/>
      <c r="M123" s="141"/>
      <c r="N123" s="105"/>
      <c r="O123" s="19"/>
      <c r="BF123" s="2">
        <v>1175</v>
      </c>
    </row>
    <row r="124" spans="1:58" ht="15" customHeight="1" x14ac:dyDescent="0.2">
      <c r="A124" s="108" t="str">
        <f>IF(AND(C124&lt;&gt;"",O124&lt;&gt;"DQ"),COUNT(O$6:O$1247)-(RANK(O124,O$6:O$1247)+COUNTIF(O$6:O124,O124))+2,IF(D122&lt;&gt;"",BF124,""))</f>
        <v/>
      </c>
      <c r="B124" s="108" t="str">
        <f>IF(AND(C124&lt;&gt;"",N124&lt;&gt;"DQ"),COUNT(N$6:N$1247)-(RANK(N124,N$6:N$1247)+COUNTIF(N$6:N124,N124))+2,IF(D122&lt;&gt;"",BF124,""))</f>
        <v/>
      </c>
      <c r="C124" s="14" t="str">
        <f>IF(ISERROR(VLOOKUP(D122,'START LİSTE'!$B$6:$F$836,3,0)),"",VLOOKUP(D122,'START LİSTE'!$B$6:$F$836,3,0))</f>
        <v/>
      </c>
      <c r="D124" s="116"/>
      <c r="E124" s="15" t="str">
        <f>IF(ISERROR(VLOOKUP($D124,'START LİSTE'!$B$6:$F$836,2,0)),"",VLOOKUP($D124,'START LİSTE'!$B$6:$F$836,2,0))</f>
        <v/>
      </c>
      <c r="F124" s="16" t="str">
        <f>IF(ISERROR(VLOOKUP($D124,'START LİSTE'!$B$6:$F$836,4,0)),"",VLOOKUP($D124,'START LİSTE'!$B$6:$F$836,4,0))</f>
        <v/>
      </c>
      <c r="G124" s="113" t="str">
        <f>IF(ISERROR(VLOOKUP($D124,'FERDİ SONUÇ'!$B$6:$H$962,6,0)),"",VLOOKUP($D124,'FERDİ SONUÇ'!$B$6:$H$962,6,0))</f>
        <v/>
      </c>
      <c r="H124" s="16" t="str">
        <f>IF(OR(F124="",G124="DQ", G124="DNF", G124="DNS", G124=""),"-",VLOOKUP(D124,'FERDİ SONUÇ'!$B$6:$H$962,7,0))</f>
        <v>-</v>
      </c>
      <c r="I124" s="16" t="str">
        <f>IF(OR(F124="",F124="F",G124="DQ", G124="DNF", G124="DNS", G124=""),"-",VLOOKUP(D124,'FERDİ SONUÇ'!$B$6:$H$962,7,0))</f>
        <v>-</v>
      </c>
      <c r="J124" s="18" t="str">
        <f>IF(ISERROR(SMALL(I122:I125,3)),"-",SMALL(I122:I125,3))</f>
        <v>-</v>
      </c>
      <c r="K124" s="141"/>
      <c r="L124" s="141"/>
      <c r="M124" s="141"/>
      <c r="N124" s="117" t="str">
        <f>IFERROR(IF(C124="","",IF(OR(J122="-",J123="-",J124="-"),"DQ",SUM(J122,J123,J124)))+(J124*0.0001),"DQ")</f>
        <v>DQ</v>
      </c>
      <c r="O124" s="117" t="str">
        <f>IF(C124="","",IF(OR(K124="DQ",L124="DQ",M124="DQ"),"DQ",SUM(K124,L124,M124)))</f>
        <v/>
      </c>
      <c r="BF124" s="2">
        <v>1176</v>
      </c>
    </row>
    <row r="125" spans="1:58" ht="15" customHeight="1" x14ac:dyDescent="0.2">
      <c r="B125" s="22"/>
      <c r="C125" s="23"/>
      <c r="D125" s="116"/>
      <c r="E125" s="24" t="str">
        <f>IF(ISERROR(VLOOKUP($D125,'START LİSTE'!$B$6:$F$836,2,0)),"",VLOOKUP($D125,'START LİSTE'!$B$6:$F$836,2,0))</f>
        <v/>
      </c>
      <c r="F125" s="25" t="str">
        <f>IF(ISERROR(VLOOKUP($D125,'START LİSTE'!$B$6:$F$836,4,0)),"",VLOOKUP($D125,'START LİSTE'!$B$6:$F$836,4,0))</f>
        <v/>
      </c>
      <c r="G125" s="114" t="str">
        <f>IF(ISERROR(VLOOKUP($D125,'FERDİ SONUÇ'!$B$6:$H$962,6,0)),"",VLOOKUP($D125,'FERDİ SONUÇ'!$B$6:$H$962,6,0))</f>
        <v/>
      </c>
      <c r="H125" s="25" t="str">
        <f>IF(OR(F125="",G125="DQ", G125="DNF", G125="DNS", G125=""),"-",VLOOKUP(D125,'FERDİ SONUÇ'!$B$6:$H$962,7,0))</f>
        <v>-</v>
      </c>
      <c r="I125" s="25" t="str">
        <f>IF(OR(F125="",F125="F",G125="DQ", G125="DNF", G125="DNS", G125=""),"-",VLOOKUP(D125,'FERDİ SONUÇ'!$B$6:$H$962,7,0))</f>
        <v>-</v>
      </c>
      <c r="J125" s="26" t="str">
        <f>IF(ISERROR(SMALL(I122:I125,4)),"-",SMALL(I122:I125,4))</f>
        <v>-</v>
      </c>
      <c r="K125" s="142"/>
      <c r="L125" s="142"/>
      <c r="M125" s="142"/>
      <c r="N125" s="107"/>
      <c r="O125" s="27"/>
      <c r="BF125" s="2">
        <v>1177</v>
      </c>
    </row>
    <row r="126" spans="1:58" x14ac:dyDescent="0.2">
      <c r="BF126" s="2">
        <v>1180</v>
      </c>
    </row>
    <row r="127" spans="1:58" x14ac:dyDescent="0.2">
      <c r="BF127" s="2">
        <v>1181</v>
      </c>
    </row>
    <row r="128" spans="1:58" x14ac:dyDescent="0.2">
      <c r="BF128" s="2">
        <v>1182</v>
      </c>
    </row>
    <row r="129" spans="58:58" x14ac:dyDescent="0.2">
      <c r="BF129" s="2">
        <v>1183</v>
      </c>
    </row>
    <row r="130" spans="58:58" x14ac:dyDescent="0.2">
      <c r="BF130" s="2">
        <v>1186</v>
      </c>
    </row>
    <row r="131" spans="58:58" x14ac:dyDescent="0.2">
      <c r="BF131" s="2">
        <v>1187</v>
      </c>
    </row>
    <row r="132" spans="58:58" x14ac:dyDescent="0.2">
      <c r="BF132" s="2">
        <v>1188</v>
      </c>
    </row>
    <row r="133" spans="58:58" x14ac:dyDescent="0.2">
      <c r="BF133" s="2">
        <v>1189</v>
      </c>
    </row>
    <row r="134" spans="58:58" x14ac:dyDescent="0.2">
      <c r="BF134" s="2"/>
    </row>
    <row r="135" spans="58:58" x14ac:dyDescent="0.2">
      <c r="BF135" s="2"/>
    </row>
    <row r="136" spans="58:58" x14ac:dyDescent="0.2">
      <c r="BF136" s="2"/>
    </row>
    <row r="137" spans="58:58" x14ac:dyDescent="0.2">
      <c r="BF137" s="2"/>
    </row>
    <row r="138" spans="58:58" x14ac:dyDescent="0.2">
      <c r="BF138" s="2"/>
    </row>
    <row r="139" spans="58:58" x14ac:dyDescent="0.2">
      <c r="BF139" s="2"/>
    </row>
    <row r="140" spans="58:58" x14ac:dyDescent="0.2">
      <c r="BF140" s="2"/>
    </row>
    <row r="141" spans="58:58" x14ac:dyDescent="0.2">
      <c r="BF141" s="2"/>
    </row>
    <row r="142" spans="58:58" x14ac:dyDescent="0.2">
      <c r="BF142" s="2"/>
    </row>
    <row r="143" spans="58:58" x14ac:dyDescent="0.2">
      <c r="BF143" s="2"/>
    </row>
    <row r="144" spans="58:58" x14ac:dyDescent="0.2">
      <c r="BF144" s="2"/>
    </row>
    <row r="145" spans="58:58" x14ac:dyDescent="0.2">
      <c r="BF145" s="2"/>
    </row>
    <row r="146" spans="58:58" x14ac:dyDescent="0.2">
      <c r="BF146" s="2"/>
    </row>
    <row r="147" spans="58:58" x14ac:dyDescent="0.2">
      <c r="BF147" s="2"/>
    </row>
    <row r="148" spans="58:58" x14ac:dyDescent="0.2">
      <c r="BF148" s="2"/>
    </row>
    <row r="149" spans="58:58" x14ac:dyDescent="0.2">
      <c r="BF149" s="2"/>
    </row>
    <row r="150" spans="58:58" x14ac:dyDescent="0.2">
      <c r="BF150" s="2"/>
    </row>
    <row r="151" spans="58:58" x14ac:dyDescent="0.2">
      <c r="BF151" s="2"/>
    </row>
    <row r="152" spans="58:58" x14ac:dyDescent="0.2">
      <c r="BF152" s="2"/>
    </row>
  </sheetData>
  <sheetProtection password="AA32" sheet="1"/>
  <mergeCells count="6">
    <mergeCell ref="D4:E4"/>
    <mergeCell ref="F4:O4"/>
    <mergeCell ref="A1:O1"/>
    <mergeCell ref="A2:O2"/>
    <mergeCell ref="A3:O3"/>
    <mergeCell ref="A4:C4"/>
  </mergeCells>
  <phoneticPr fontId="2" type="noConversion"/>
  <conditionalFormatting sqref="C5">
    <cfRule type="duplicateValues" dxfId="528" priority="534" stopIfTrue="1"/>
  </conditionalFormatting>
  <conditionalFormatting sqref="B6:B7 B9:B11 B13:B15 B17:B19 B21:B23 B25:B27 B29:B31 B33:B35 B37:B39 B41:B43 B45:B47 B49:B51 B53:B55 B57:B59 B61:B63 B65:B67 B69:B71 B73:B75 B77:B79 B81:B83 B85:B87 B89:B91 B93:B95 B97:B99 B101:B103 B105:B107 B109:B111 B113:B115 B117:B119 B121:B123 B125">
    <cfRule type="cellIs" dxfId="527" priority="524" operator="greaterThan">
      <formula>1000</formula>
    </cfRule>
  </conditionalFormatting>
  <conditionalFormatting sqref="O6:O7 O9:O11 O13:O15 O17:O19 O21:O23 O25:O27 O29:O31 O33:O35 O37:O39 O41:O43 O45:O47 O49:O51 O53:O55 O57:O59 O61:O63 O65:O67 O69:O71 O73:O75 O77:O79 O81:O83 O85:O87 O89:O91 O93:O95 O97:O99 O101:O103 O105:O107 O109:O111 O113:O115 O117:O119 O121:O123 O125">
    <cfRule type="duplicateValues" dxfId="526" priority="651" stopIfTrue="1"/>
  </conditionalFormatting>
  <conditionalFormatting sqref="N8">
    <cfRule type="duplicateValues" dxfId="525" priority="517" stopIfTrue="1"/>
  </conditionalFormatting>
  <conditionalFormatting sqref="N8">
    <cfRule type="duplicateValues" dxfId="524" priority="515"/>
    <cfRule type="duplicateValues" dxfId="523" priority="516" stopIfTrue="1"/>
  </conditionalFormatting>
  <conditionalFormatting sqref="N8">
    <cfRule type="duplicateValues" dxfId="522" priority="514" stopIfTrue="1"/>
  </conditionalFormatting>
  <conditionalFormatting sqref="N8">
    <cfRule type="duplicateValues" dxfId="521" priority="513" stopIfTrue="1"/>
  </conditionalFormatting>
  <conditionalFormatting sqref="N8">
    <cfRule type="duplicateValues" dxfId="520" priority="512" stopIfTrue="1"/>
  </conditionalFormatting>
  <conditionalFormatting sqref="N8">
    <cfRule type="duplicateValues" dxfId="519" priority="511" stopIfTrue="1"/>
  </conditionalFormatting>
  <conditionalFormatting sqref="N8">
    <cfRule type="duplicateValues" dxfId="518" priority="510" stopIfTrue="1"/>
  </conditionalFormatting>
  <conditionalFormatting sqref="N8">
    <cfRule type="duplicateValues" dxfId="517" priority="509" stopIfTrue="1"/>
  </conditionalFormatting>
  <conditionalFormatting sqref="N8">
    <cfRule type="duplicateValues" dxfId="516" priority="508" stopIfTrue="1"/>
  </conditionalFormatting>
  <conditionalFormatting sqref="N8">
    <cfRule type="duplicateValues" dxfId="515" priority="506"/>
    <cfRule type="duplicateValues" dxfId="514" priority="507" stopIfTrue="1"/>
  </conditionalFormatting>
  <conditionalFormatting sqref="N8">
    <cfRule type="duplicateValues" dxfId="513" priority="505" stopIfTrue="1"/>
  </conditionalFormatting>
  <conditionalFormatting sqref="N8">
    <cfRule type="duplicateValues" dxfId="512" priority="504" stopIfTrue="1"/>
  </conditionalFormatting>
  <conditionalFormatting sqref="N8">
    <cfRule type="duplicateValues" dxfId="511" priority="503" stopIfTrue="1"/>
  </conditionalFormatting>
  <conditionalFormatting sqref="N8">
    <cfRule type="duplicateValues" dxfId="510" priority="502" stopIfTrue="1"/>
  </conditionalFormatting>
  <conditionalFormatting sqref="N8">
    <cfRule type="duplicateValues" dxfId="509" priority="501" stopIfTrue="1"/>
  </conditionalFormatting>
  <conditionalFormatting sqref="N8">
    <cfRule type="duplicateValues" dxfId="508" priority="500" stopIfTrue="1"/>
  </conditionalFormatting>
  <conditionalFormatting sqref="N8">
    <cfRule type="duplicateValues" dxfId="507" priority="499" stopIfTrue="1"/>
  </conditionalFormatting>
  <conditionalFormatting sqref="N12">
    <cfRule type="duplicateValues" dxfId="506" priority="498" stopIfTrue="1"/>
  </conditionalFormatting>
  <conditionalFormatting sqref="N12">
    <cfRule type="duplicateValues" dxfId="505" priority="496"/>
    <cfRule type="duplicateValues" dxfId="504" priority="497" stopIfTrue="1"/>
  </conditionalFormatting>
  <conditionalFormatting sqref="N12">
    <cfRule type="duplicateValues" dxfId="503" priority="495" stopIfTrue="1"/>
  </conditionalFormatting>
  <conditionalFormatting sqref="N12">
    <cfRule type="duplicateValues" dxfId="502" priority="494" stopIfTrue="1"/>
  </conditionalFormatting>
  <conditionalFormatting sqref="N12">
    <cfRule type="duplicateValues" dxfId="501" priority="493" stopIfTrue="1"/>
  </conditionalFormatting>
  <conditionalFormatting sqref="N12">
    <cfRule type="duplicateValues" dxfId="500" priority="492" stopIfTrue="1"/>
  </conditionalFormatting>
  <conditionalFormatting sqref="N12">
    <cfRule type="duplicateValues" dxfId="499" priority="491" stopIfTrue="1"/>
  </conditionalFormatting>
  <conditionalFormatting sqref="N12">
    <cfRule type="duplicateValues" dxfId="498" priority="490" stopIfTrue="1"/>
  </conditionalFormatting>
  <conditionalFormatting sqref="N12">
    <cfRule type="duplicateValues" dxfId="497" priority="489" stopIfTrue="1"/>
  </conditionalFormatting>
  <conditionalFormatting sqref="N12">
    <cfRule type="duplicateValues" dxfId="496" priority="487"/>
    <cfRule type="duplicateValues" dxfId="495" priority="488" stopIfTrue="1"/>
  </conditionalFormatting>
  <conditionalFormatting sqref="N12">
    <cfRule type="duplicateValues" dxfId="494" priority="486" stopIfTrue="1"/>
  </conditionalFormatting>
  <conditionalFormatting sqref="N12">
    <cfRule type="duplicateValues" dxfId="493" priority="485" stopIfTrue="1"/>
  </conditionalFormatting>
  <conditionalFormatting sqref="N12">
    <cfRule type="duplicateValues" dxfId="492" priority="484" stopIfTrue="1"/>
  </conditionalFormatting>
  <conditionalFormatting sqref="N12">
    <cfRule type="duplicateValues" dxfId="491" priority="483" stopIfTrue="1"/>
  </conditionalFormatting>
  <conditionalFormatting sqref="N12">
    <cfRule type="duplicateValues" dxfId="490" priority="482" stopIfTrue="1"/>
  </conditionalFormatting>
  <conditionalFormatting sqref="N12">
    <cfRule type="duplicateValues" dxfId="489" priority="481" stopIfTrue="1"/>
  </conditionalFormatting>
  <conditionalFormatting sqref="N12">
    <cfRule type="duplicateValues" dxfId="488" priority="480" stopIfTrue="1"/>
  </conditionalFormatting>
  <conditionalFormatting sqref="N16">
    <cfRule type="duplicateValues" dxfId="487" priority="479" stopIfTrue="1"/>
  </conditionalFormatting>
  <conditionalFormatting sqref="N16">
    <cfRule type="duplicateValues" dxfId="486" priority="477"/>
    <cfRule type="duplicateValues" dxfId="485" priority="478" stopIfTrue="1"/>
  </conditionalFormatting>
  <conditionalFormatting sqref="N16">
    <cfRule type="duplicateValues" dxfId="484" priority="476" stopIfTrue="1"/>
  </conditionalFormatting>
  <conditionalFormatting sqref="N16">
    <cfRule type="duplicateValues" dxfId="483" priority="475" stopIfTrue="1"/>
  </conditionalFormatting>
  <conditionalFormatting sqref="N16">
    <cfRule type="duplicateValues" dxfId="482" priority="474" stopIfTrue="1"/>
  </conditionalFormatting>
  <conditionalFormatting sqref="N16">
    <cfRule type="duplicateValues" dxfId="481" priority="473" stopIfTrue="1"/>
  </conditionalFormatting>
  <conditionalFormatting sqref="N16">
    <cfRule type="duplicateValues" dxfId="480" priority="472" stopIfTrue="1"/>
  </conditionalFormatting>
  <conditionalFormatting sqref="N16">
    <cfRule type="duplicateValues" dxfId="479" priority="471" stopIfTrue="1"/>
  </conditionalFormatting>
  <conditionalFormatting sqref="N16">
    <cfRule type="duplicateValues" dxfId="478" priority="470" stopIfTrue="1"/>
  </conditionalFormatting>
  <conditionalFormatting sqref="N16">
    <cfRule type="duplicateValues" dxfId="477" priority="468"/>
    <cfRule type="duplicateValues" dxfId="476" priority="469" stopIfTrue="1"/>
  </conditionalFormatting>
  <conditionalFormatting sqref="N16">
    <cfRule type="duplicateValues" dxfId="475" priority="467" stopIfTrue="1"/>
  </conditionalFormatting>
  <conditionalFormatting sqref="N16">
    <cfRule type="duplicateValues" dxfId="474" priority="466" stopIfTrue="1"/>
  </conditionalFormatting>
  <conditionalFormatting sqref="N16">
    <cfRule type="duplicateValues" dxfId="473" priority="465" stopIfTrue="1"/>
  </conditionalFormatting>
  <conditionalFormatting sqref="N16">
    <cfRule type="duplicateValues" dxfId="472" priority="464" stopIfTrue="1"/>
  </conditionalFormatting>
  <conditionalFormatting sqref="N16">
    <cfRule type="duplicateValues" dxfId="471" priority="463" stopIfTrue="1"/>
  </conditionalFormatting>
  <conditionalFormatting sqref="N16">
    <cfRule type="duplicateValues" dxfId="470" priority="462" stopIfTrue="1"/>
  </conditionalFormatting>
  <conditionalFormatting sqref="N16">
    <cfRule type="duplicateValues" dxfId="469" priority="461" stopIfTrue="1"/>
  </conditionalFormatting>
  <conditionalFormatting sqref="N20">
    <cfRule type="duplicateValues" dxfId="468" priority="460" stopIfTrue="1"/>
  </conditionalFormatting>
  <conditionalFormatting sqref="N20">
    <cfRule type="duplicateValues" dxfId="467" priority="458"/>
    <cfRule type="duplicateValues" dxfId="466" priority="459" stopIfTrue="1"/>
  </conditionalFormatting>
  <conditionalFormatting sqref="N20">
    <cfRule type="duplicateValues" dxfId="465" priority="457" stopIfTrue="1"/>
  </conditionalFormatting>
  <conditionalFormatting sqref="N20">
    <cfRule type="duplicateValues" dxfId="464" priority="456" stopIfTrue="1"/>
  </conditionalFormatting>
  <conditionalFormatting sqref="N20">
    <cfRule type="duplicateValues" dxfId="463" priority="455" stopIfTrue="1"/>
  </conditionalFormatting>
  <conditionalFormatting sqref="N20">
    <cfRule type="duplicateValues" dxfId="462" priority="454" stopIfTrue="1"/>
  </conditionalFormatting>
  <conditionalFormatting sqref="N20">
    <cfRule type="duplicateValues" dxfId="461" priority="453" stopIfTrue="1"/>
  </conditionalFormatting>
  <conditionalFormatting sqref="N20">
    <cfRule type="duplicateValues" dxfId="460" priority="452" stopIfTrue="1"/>
  </conditionalFormatting>
  <conditionalFormatting sqref="N20">
    <cfRule type="duplicateValues" dxfId="459" priority="451" stopIfTrue="1"/>
  </conditionalFormatting>
  <conditionalFormatting sqref="N20">
    <cfRule type="duplicateValues" dxfId="458" priority="449"/>
    <cfRule type="duplicateValues" dxfId="457" priority="450" stopIfTrue="1"/>
  </conditionalFormatting>
  <conditionalFormatting sqref="N20">
    <cfRule type="duplicateValues" dxfId="456" priority="448" stopIfTrue="1"/>
  </conditionalFormatting>
  <conditionalFormatting sqref="N20">
    <cfRule type="duplicateValues" dxfId="455" priority="447" stopIfTrue="1"/>
  </conditionalFormatting>
  <conditionalFormatting sqref="N20">
    <cfRule type="duplicateValues" dxfId="454" priority="446" stopIfTrue="1"/>
  </conditionalFormatting>
  <conditionalFormatting sqref="N20">
    <cfRule type="duplicateValues" dxfId="453" priority="445" stopIfTrue="1"/>
  </conditionalFormatting>
  <conditionalFormatting sqref="N20">
    <cfRule type="duplicateValues" dxfId="452" priority="444" stopIfTrue="1"/>
  </conditionalFormatting>
  <conditionalFormatting sqref="N20">
    <cfRule type="duplicateValues" dxfId="451" priority="443" stopIfTrue="1"/>
  </conditionalFormatting>
  <conditionalFormatting sqref="N20">
    <cfRule type="duplicateValues" dxfId="450" priority="442" stopIfTrue="1"/>
  </conditionalFormatting>
  <conditionalFormatting sqref="N24">
    <cfRule type="duplicateValues" dxfId="449" priority="441" stopIfTrue="1"/>
  </conditionalFormatting>
  <conditionalFormatting sqref="N24">
    <cfRule type="duplicateValues" dxfId="448" priority="439"/>
    <cfRule type="duplicateValues" dxfId="447" priority="440" stopIfTrue="1"/>
  </conditionalFormatting>
  <conditionalFormatting sqref="N24">
    <cfRule type="duplicateValues" dxfId="446" priority="438" stopIfTrue="1"/>
  </conditionalFormatting>
  <conditionalFormatting sqref="N24">
    <cfRule type="duplicateValues" dxfId="445" priority="437" stopIfTrue="1"/>
  </conditionalFormatting>
  <conditionalFormatting sqref="N24">
    <cfRule type="duplicateValues" dxfId="444" priority="436" stopIfTrue="1"/>
  </conditionalFormatting>
  <conditionalFormatting sqref="N24">
    <cfRule type="duplicateValues" dxfId="443" priority="435" stopIfTrue="1"/>
  </conditionalFormatting>
  <conditionalFormatting sqref="N24">
    <cfRule type="duplicateValues" dxfId="442" priority="434" stopIfTrue="1"/>
  </conditionalFormatting>
  <conditionalFormatting sqref="N24">
    <cfRule type="duplicateValues" dxfId="441" priority="433" stopIfTrue="1"/>
  </conditionalFormatting>
  <conditionalFormatting sqref="N24">
    <cfRule type="duplicateValues" dxfId="440" priority="432" stopIfTrue="1"/>
  </conditionalFormatting>
  <conditionalFormatting sqref="N24">
    <cfRule type="duplicateValues" dxfId="439" priority="430"/>
    <cfRule type="duplicateValues" dxfId="438" priority="431" stopIfTrue="1"/>
  </conditionalFormatting>
  <conditionalFormatting sqref="N24">
    <cfRule type="duplicateValues" dxfId="437" priority="429" stopIfTrue="1"/>
  </conditionalFormatting>
  <conditionalFormatting sqref="N24">
    <cfRule type="duplicateValues" dxfId="436" priority="428" stopIfTrue="1"/>
  </conditionalFormatting>
  <conditionalFormatting sqref="N24">
    <cfRule type="duplicateValues" dxfId="435" priority="427" stopIfTrue="1"/>
  </conditionalFormatting>
  <conditionalFormatting sqref="N24">
    <cfRule type="duplicateValues" dxfId="434" priority="426" stopIfTrue="1"/>
  </conditionalFormatting>
  <conditionalFormatting sqref="N24">
    <cfRule type="duplicateValues" dxfId="433" priority="425" stopIfTrue="1"/>
  </conditionalFormatting>
  <conditionalFormatting sqref="N24">
    <cfRule type="duplicateValues" dxfId="432" priority="424" stopIfTrue="1"/>
  </conditionalFormatting>
  <conditionalFormatting sqref="N24">
    <cfRule type="duplicateValues" dxfId="431" priority="423" stopIfTrue="1"/>
  </conditionalFormatting>
  <conditionalFormatting sqref="N28">
    <cfRule type="duplicateValues" dxfId="430" priority="422" stopIfTrue="1"/>
  </conditionalFormatting>
  <conditionalFormatting sqref="N28">
    <cfRule type="duplicateValues" dxfId="429" priority="420"/>
    <cfRule type="duplicateValues" dxfId="428" priority="421" stopIfTrue="1"/>
  </conditionalFormatting>
  <conditionalFormatting sqref="N28">
    <cfRule type="duplicateValues" dxfId="427" priority="419" stopIfTrue="1"/>
  </conditionalFormatting>
  <conditionalFormatting sqref="N28">
    <cfRule type="duplicateValues" dxfId="426" priority="418" stopIfTrue="1"/>
  </conditionalFormatting>
  <conditionalFormatting sqref="N28">
    <cfRule type="duplicateValues" dxfId="425" priority="417" stopIfTrue="1"/>
  </conditionalFormatting>
  <conditionalFormatting sqref="N28">
    <cfRule type="duplicateValues" dxfId="424" priority="416" stopIfTrue="1"/>
  </conditionalFormatting>
  <conditionalFormatting sqref="N28">
    <cfRule type="duplicateValues" dxfId="423" priority="415" stopIfTrue="1"/>
  </conditionalFormatting>
  <conditionalFormatting sqref="N28">
    <cfRule type="duplicateValues" dxfId="422" priority="414" stopIfTrue="1"/>
  </conditionalFormatting>
  <conditionalFormatting sqref="N28">
    <cfRule type="duplicateValues" dxfId="421" priority="413" stopIfTrue="1"/>
  </conditionalFormatting>
  <conditionalFormatting sqref="N28">
    <cfRule type="duplicateValues" dxfId="420" priority="411"/>
    <cfRule type="duplicateValues" dxfId="419" priority="412" stopIfTrue="1"/>
  </conditionalFormatting>
  <conditionalFormatting sqref="N28">
    <cfRule type="duplicateValues" dxfId="418" priority="410" stopIfTrue="1"/>
  </conditionalFormatting>
  <conditionalFormatting sqref="N28">
    <cfRule type="duplicateValues" dxfId="417" priority="409" stopIfTrue="1"/>
  </conditionalFormatting>
  <conditionalFormatting sqref="N28">
    <cfRule type="duplicateValues" dxfId="416" priority="408" stopIfTrue="1"/>
  </conditionalFormatting>
  <conditionalFormatting sqref="N28">
    <cfRule type="duplicateValues" dxfId="415" priority="407" stopIfTrue="1"/>
  </conditionalFormatting>
  <conditionalFormatting sqref="N28">
    <cfRule type="duplicateValues" dxfId="414" priority="406" stopIfTrue="1"/>
  </conditionalFormatting>
  <conditionalFormatting sqref="N28">
    <cfRule type="duplicateValues" dxfId="413" priority="405" stopIfTrue="1"/>
  </conditionalFormatting>
  <conditionalFormatting sqref="N28">
    <cfRule type="duplicateValues" dxfId="412" priority="404" stopIfTrue="1"/>
  </conditionalFormatting>
  <conditionalFormatting sqref="N32">
    <cfRule type="duplicateValues" dxfId="411" priority="403" stopIfTrue="1"/>
  </conditionalFormatting>
  <conditionalFormatting sqref="N32">
    <cfRule type="duplicateValues" dxfId="410" priority="401"/>
    <cfRule type="duplicateValues" dxfId="409" priority="402" stopIfTrue="1"/>
  </conditionalFormatting>
  <conditionalFormatting sqref="N32">
    <cfRule type="duplicateValues" dxfId="408" priority="400" stopIfTrue="1"/>
  </conditionalFormatting>
  <conditionalFormatting sqref="N32">
    <cfRule type="duplicateValues" dxfId="407" priority="399" stopIfTrue="1"/>
  </conditionalFormatting>
  <conditionalFormatting sqref="N32">
    <cfRule type="duplicateValues" dxfId="406" priority="398" stopIfTrue="1"/>
  </conditionalFormatting>
  <conditionalFormatting sqref="N32">
    <cfRule type="duplicateValues" dxfId="405" priority="397" stopIfTrue="1"/>
  </conditionalFormatting>
  <conditionalFormatting sqref="N32">
    <cfRule type="duplicateValues" dxfId="404" priority="396" stopIfTrue="1"/>
  </conditionalFormatting>
  <conditionalFormatting sqref="N32">
    <cfRule type="duplicateValues" dxfId="403" priority="395" stopIfTrue="1"/>
  </conditionalFormatting>
  <conditionalFormatting sqref="N32">
    <cfRule type="duplicateValues" dxfId="402" priority="394" stopIfTrue="1"/>
  </conditionalFormatting>
  <conditionalFormatting sqref="N32">
    <cfRule type="duplicateValues" dxfId="401" priority="392"/>
    <cfRule type="duplicateValues" dxfId="400" priority="393" stopIfTrue="1"/>
  </conditionalFormatting>
  <conditionalFormatting sqref="N32">
    <cfRule type="duplicateValues" dxfId="399" priority="391" stopIfTrue="1"/>
  </conditionalFormatting>
  <conditionalFormatting sqref="N32">
    <cfRule type="duplicateValues" dxfId="398" priority="390" stopIfTrue="1"/>
  </conditionalFormatting>
  <conditionalFormatting sqref="N32">
    <cfRule type="duplicateValues" dxfId="397" priority="389" stopIfTrue="1"/>
  </conditionalFormatting>
  <conditionalFormatting sqref="N32">
    <cfRule type="duplicateValues" dxfId="396" priority="388" stopIfTrue="1"/>
  </conditionalFormatting>
  <conditionalFormatting sqref="N32">
    <cfRule type="duplicateValues" dxfId="395" priority="387" stopIfTrue="1"/>
  </conditionalFormatting>
  <conditionalFormatting sqref="N32">
    <cfRule type="duplicateValues" dxfId="394" priority="386" stopIfTrue="1"/>
  </conditionalFormatting>
  <conditionalFormatting sqref="N32">
    <cfRule type="duplicateValues" dxfId="393" priority="385" stopIfTrue="1"/>
  </conditionalFormatting>
  <conditionalFormatting sqref="N36">
    <cfRule type="duplicateValues" dxfId="392" priority="384" stopIfTrue="1"/>
  </conditionalFormatting>
  <conditionalFormatting sqref="N36">
    <cfRule type="duplicateValues" dxfId="391" priority="382"/>
    <cfRule type="duplicateValues" dxfId="390" priority="383" stopIfTrue="1"/>
  </conditionalFormatting>
  <conditionalFormatting sqref="N36">
    <cfRule type="duplicateValues" dxfId="389" priority="381" stopIfTrue="1"/>
  </conditionalFormatting>
  <conditionalFormatting sqref="N36">
    <cfRule type="duplicateValues" dxfId="388" priority="380" stopIfTrue="1"/>
  </conditionalFormatting>
  <conditionalFormatting sqref="N36">
    <cfRule type="duplicateValues" dxfId="387" priority="379" stopIfTrue="1"/>
  </conditionalFormatting>
  <conditionalFormatting sqref="N36">
    <cfRule type="duplicateValues" dxfId="386" priority="378" stopIfTrue="1"/>
  </conditionalFormatting>
  <conditionalFormatting sqref="N36">
    <cfRule type="duplicateValues" dxfId="385" priority="377" stopIfTrue="1"/>
  </conditionalFormatting>
  <conditionalFormatting sqref="N36">
    <cfRule type="duplicateValues" dxfId="384" priority="376" stopIfTrue="1"/>
  </conditionalFormatting>
  <conditionalFormatting sqref="N36">
    <cfRule type="duplicateValues" dxfId="383" priority="375" stopIfTrue="1"/>
  </conditionalFormatting>
  <conditionalFormatting sqref="N36">
    <cfRule type="duplicateValues" dxfId="382" priority="373"/>
    <cfRule type="duplicateValues" dxfId="381" priority="374" stopIfTrue="1"/>
  </conditionalFormatting>
  <conditionalFormatting sqref="N36">
    <cfRule type="duplicateValues" dxfId="380" priority="372" stopIfTrue="1"/>
  </conditionalFormatting>
  <conditionalFormatting sqref="N36">
    <cfRule type="duplicateValues" dxfId="379" priority="371" stopIfTrue="1"/>
  </conditionalFormatting>
  <conditionalFormatting sqref="N36">
    <cfRule type="duplicateValues" dxfId="378" priority="370" stopIfTrue="1"/>
  </conditionalFormatting>
  <conditionalFormatting sqref="N36">
    <cfRule type="duplicateValues" dxfId="377" priority="369" stopIfTrue="1"/>
  </conditionalFormatting>
  <conditionalFormatting sqref="N36">
    <cfRule type="duplicateValues" dxfId="376" priority="368" stopIfTrue="1"/>
  </conditionalFormatting>
  <conditionalFormatting sqref="N36">
    <cfRule type="duplicateValues" dxfId="375" priority="367" stopIfTrue="1"/>
  </conditionalFormatting>
  <conditionalFormatting sqref="N36">
    <cfRule type="duplicateValues" dxfId="374" priority="366" stopIfTrue="1"/>
  </conditionalFormatting>
  <conditionalFormatting sqref="N40">
    <cfRule type="duplicateValues" dxfId="373" priority="365" stopIfTrue="1"/>
  </conditionalFormatting>
  <conditionalFormatting sqref="N40">
    <cfRule type="duplicateValues" dxfId="372" priority="363"/>
    <cfRule type="duplicateValues" dxfId="371" priority="364" stopIfTrue="1"/>
  </conditionalFormatting>
  <conditionalFormatting sqref="N40">
    <cfRule type="duplicateValues" dxfId="370" priority="362" stopIfTrue="1"/>
  </conditionalFormatting>
  <conditionalFormatting sqref="N40">
    <cfRule type="duplicateValues" dxfId="369" priority="361" stopIfTrue="1"/>
  </conditionalFormatting>
  <conditionalFormatting sqref="N40">
    <cfRule type="duplicateValues" dxfId="368" priority="360" stopIfTrue="1"/>
  </conditionalFormatting>
  <conditionalFormatting sqref="N40">
    <cfRule type="duplicateValues" dxfId="367" priority="359" stopIfTrue="1"/>
  </conditionalFormatting>
  <conditionalFormatting sqref="N40">
    <cfRule type="duplicateValues" dxfId="366" priority="358" stopIfTrue="1"/>
  </conditionalFormatting>
  <conditionalFormatting sqref="N40">
    <cfRule type="duplicateValues" dxfId="365" priority="357" stopIfTrue="1"/>
  </conditionalFormatting>
  <conditionalFormatting sqref="N40">
    <cfRule type="duplicateValues" dxfId="364" priority="356" stopIfTrue="1"/>
  </conditionalFormatting>
  <conditionalFormatting sqref="N40">
    <cfRule type="duplicateValues" dxfId="363" priority="354"/>
    <cfRule type="duplicateValues" dxfId="362" priority="355" stopIfTrue="1"/>
  </conditionalFormatting>
  <conditionalFormatting sqref="N40">
    <cfRule type="duplicateValues" dxfId="361" priority="353" stopIfTrue="1"/>
  </conditionalFormatting>
  <conditionalFormatting sqref="N40">
    <cfRule type="duplicateValues" dxfId="360" priority="352" stopIfTrue="1"/>
  </conditionalFormatting>
  <conditionalFormatting sqref="N40">
    <cfRule type="duplicateValues" dxfId="359" priority="351" stopIfTrue="1"/>
  </conditionalFormatting>
  <conditionalFormatting sqref="N40">
    <cfRule type="duplicateValues" dxfId="358" priority="350" stopIfTrue="1"/>
  </conditionalFormatting>
  <conditionalFormatting sqref="N40">
    <cfRule type="duplicateValues" dxfId="357" priority="349" stopIfTrue="1"/>
  </conditionalFormatting>
  <conditionalFormatting sqref="N40">
    <cfRule type="duplicateValues" dxfId="356" priority="348" stopIfTrue="1"/>
  </conditionalFormatting>
  <conditionalFormatting sqref="N40">
    <cfRule type="duplicateValues" dxfId="355" priority="347" stopIfTrue="1"/>
  </conditionalFormatting>
  <conditionalFormatting sqref="N44">
    <cfRule type="duplicateValues" dxfId="354" priority="346" stopIfTrue="1"/>
  </conditionalFormatting>
  <conditionalFormatting sqref="N44">
    <cfRule type="duplicateValues" dxfId="353" priority="344"/>
    <cfRule type="duplicateValues" dxfId="352" priority="345" stopIfTrue="1"/>
  </conditionalFormatting>
  <conditionalFormatting sqref="N44">
    <cfRule type="duplicateValues" dxfId="351" priority="343" stopIfTrue="1"/>
  </conditionalFormatting>
  <conditionalFormatting sqref="N44">
    <cfRule type="duplicateValues" dxfId="350" priority="342" stopIfTrue="1"/>
  </conditionalFormatting>
  <conditionalFormatting sqref="N44">
    <cfRule type="duplicateValues" dxfId="349" priority="341" stopIfTrue="1"/>
  </conditionalFormatting>
  <conditionalFormatting sqref="N44">
    <cfRule type="duplicateValues" dxfId="348" priority="340" stopIfTrue="1"/>
  </conditionalFormatting>
  <conditionalFormatting sqref="N44">
    <cfRule type="duplicateValues" dxfId="347" priority="339" stopIfTrue="1"/>
  </conditionalFormatting>
  <conditionalFormatting sqref="N44">
    <cfRule type="duplicateValues" dxfId="346" priority="338" stopIfTrue="1"/>
  </conditionalFormatting>
  <conditionalFormatting sqref="N44">
    <cfRule type="duplicateValues" dxfId="345" priority="337" stopIfTrue="1"/>
  </conditionalFormatting>
  <conditionalFormatting sqref="N44">
    <cfRule type="duplicateValues" dxfId="344" priority="335"/>
    <cfRule type="duplicateValues" dxfId="343" priority="336" stopIfTrue="1"/>
  </conditionalFormatting>
  <conditionalFormatting sqref="N44">
    <cfRule type="duplicateValues" dxfId="342" priority="334" stopIfTrue="1"/>
  </conditionalFormatting>
  <conditionalFormatting sqref="N44">
    <cfRule type="duplicateValues" dxfId="341" priority="333" stopIfTrue="1"/>
  </conditionalFormatting>
  <conditionalFormatting sqref="N44">
    <cfRule type="duplicateValues" dxfId="340" priority="332" stopIfTrue="1"/>
  </conditionalFormatting>
  <conditionalFormatting sqref="N44">
    <cfRule type="duplicateValues" dxfId="339" priority="331" stopIfTrue="1"/>
  </conditionalFormatting>
  <conditionalFormatting sqref="N44">
    <cfRule type="duplicateValues" dxfId="338" priority="330" stopIfTrue="1"/>
  </conditionalFormatting>
  <conditionalFormatting sqref="N44">
    <cfRule type="duplicateValues" dxfId="337" priority="329" stopIfTrue="1"/>
  </conditionalFormatting>
  <conditionalFormatting sqref="N44">
    <cfRule type="duplicateValues" dxfId="336" priority="328" stopIfTrue="1"/>
  </conditionalFormatting>
  <conditionalFormatting sqref="N48">
    <cfRule type="duplicateValues" dxfId="335" priority="327" stopIfTrue="1"/>
  </conditionalFormatting>
  <conditionalFormatting sqref="N48">
    <cfRule type="duplicateValues" dxfId="334" priority="325"/>
    <cfRule type="duplicateValues" dxfId="333" priority="326" stopIfTrue="1"/>
  </conditionalFormatting>
  <conditionalFormatting sqref="N48">
    <cfRule type="duplicateValues" dxfId="332" priority="324" stopIfTrue="1"/>
  </conditionalFormatting>
  <conditionalFormatting sqref="N48">
    <cfRule type="duplicateValues" dxfId="331" priority="323" stopIfTrue="1"/>
  </conditionalFormatting>
  <conditionalFormatting sqref="N48">
    <cfRule type="duplicateValues" dxfId="330" priority="322" stopIfTrue="1"/>
  </conditionalFormatting>
  <conditionalFormatting sqref="N48">
    <cfRule type="duplicateValues" dxfId="329" priority="321" stopIfTrue="1"/>
  </conditionalFormatting>
  <conditionalFormatting sqref="N48">
    <cfRule type="duplicateValues" dxfId="328" priority="320" stopIfTrue="1"/>
  </conditionalFormatting>
  <conditionalFormatting sqref="N48">
    <cfRule type="duplicateValues" dxfId="327" priority="319" stopIfTrue="1"/>
  </conditionalFormatting>
  <conditionalFormatting sqref="N48">
    <cfRule type="duplicateValues" dxfId="326" priority="318" stopIfTrue="1"/>
  </conditionalFormatting>
  <conditionalFormatting sqref="N48">
    <cfRule type="duplicateValues" dxfId="325" priority="316"/>
    <cfRule type="duplicateValues" dxfId="324" priority="317" stopIfTrue="1"/>
  </conditionalFormatting>
  <conditionalFormatting sqref="N48">
    <cfRule type="duplicateValues" dxfId="323" priority="315" stopIfTrue="1"/>
  </conditionalFormatting>
  <conditionalFormatting sqref="N48">
    <cfRule type="duplicateValues" dxfId="322" priority="314" stopIfTrue="1"/>
  </conditionalFormatting>
  <conditionalFormatting sqref="N48">
    <cfRule type="duplicateValues" dxfId="321" priority="313" stopIfTrue="1"/>
  </conditionalFormatting>
  <conditionalFormatting sqref="N48">
    <cfRule type="duplicateValues" dxfId="320" priority="312" stopIfTrue="1"/>
  </conditionalFormatting>
  <conditionalFormatting sqref="N48">
    <cfRule type="duplicateValues" dxfId="319" priority="311" stopIfTrue="1"/>
  </conditionalFormatting>
  <conditionalFormatting sqref="N48">
    <cfRule type="duplicateValues" dxfId="318" priority="310" stopIfTrue="1"/>
  </conditionalFormatting>
  <conditionalFormatting sqref="N48">
    <cfRule type="duplicateValues" dxfId="317" priority="309" stopIfTrue="1"/>
  </conditionalFormatting>
  <conditionalFormatting sqref="N52">
    <cfRule type="duplicateValues" dxfId="316" priority="308" stopIfTrue="1"/>
  </conditionalFormatting>
  <conditionalFormatting sqref="N52">
    <cfRule type="duplicateValues" dxfId="315" priority="306"/>
    <cfRule type="duplicateValues" dxfId="314" priority="307" stopIfTrue="1"/>
  </conditionalFormatting>
  <conditionalFormatting sqref="N52">
    <cfRule type="duplicateValues" dxfId="313" priority="305" stopIfTrue="1"/>
  </conditionalFormatting>
  <conditionalFormatting sqref="N52">
    <cfRule type="duplicateValues" dxfId="312" priority="304" stopIfTrue="1"/>
  </conditionalFormatting>
  <conditionalFormatting sqref="N52">
    <cfRule type="duplicateValues" dxfId="311" priority="303" stopIfTrue="1"/>
  </conditionalFormatting>
  <conditionalFormatting sqref="N52">
    <cfRule type="duplicateValues" dxfId="310" priority="302" stopIfTrue="1"/>
  </conditionalFormatting>
  <conditionalFormatting sqref="N52">
    <cfRule type="duplicateValues" dxfId="309" priority="301" stopIfTrue="1"/>
  </conditionalFormatting>
  <conditionalFormatting sqref="N52">
    <cfRule type="duplicateValues" dxfId="308" priority="300" stopIfTrue="1"/>
  </conditionalFormatting>
  <conditionalFormatting sqref="N52">
    <cfRule type="duplicateValues" dxfId="307" priority="299" stopIfTrue="1"/>
  </conditionalFormatting>
  <conditionalFormatting sqref="N52">
    <cfRule type="duplicateValues" dxfId="306" priority="297"/>
    <cfRule type="duplicateValues" dxfId="305" priority="298" stopIfTrue="1"/>
  </conditionalFormatting>
  <conditionalFormatting sqref="N52">
    <cfRule type="duplicateValues" dxfId="304" priority="296" stopIfTrue="1"/>
  </conditionalFormatting>
  <conditionalFormatting sqref="N52">
    <cfRule type="duplicateValues" dxfId="303" priority="295" stopIfTrue="1"/>
  </conditionalFormatting>
  <conditionalFormatting sqref="N52">
    <cfRule type="duplicateValues" dxfId="302" priority="294" stopIfTrue="1"/>
  </conditionalFormatting>
  <conditionalFormatting sqref="N52">
    <cfRule type="duplicateValues" dxfId="301" priority="293" stopIfTrue="1"/>
  </conditionalFormatting>
  <conditionalFormatting sqref="N52">
    <cfRule type="duplicateValues" dxfId="300" priority="292" stopIfTrue="1"/>
  </conditionalFormatting>
  <conditionalFormatting sqref="N52">
    <cfRule type="duplicateValues" dxfId="299" priority="291" stopIfTrue="1"/>
  </conditionalFormatting>
  <conditionalFormatting sqref="N52">
    <cfRule type="duplicateValues" dxfId="298" priority="290" stopIfTrue="1"/>
  </conditionalFormatting>
  <conditionalFormatting sqref="N56">
    <cfRule type="duplicateValues" dxfId="297" priority="289" stopIfTrue="1"/>
  </conditionalFormatting>
  <conditionalFormatting sqref="N56">
    <cfRule type="duplicateValues" dxfId="296" priority="287"/>
    <cfRule type="duplicateValues" dxfId="295" priority="288" stopIfTrue="1"/>
  </conditionalFormatting>
  <conditionalFormatting sqref="N56">
    <cfRule type="duplicateValues" dxfId="294" priority="286" stopIfTrue="1"/>
  </conditionalFormatting>
  <conditionalFormatting sqref="N56">
    <cfRule type="duplicateValues" dxfId="293" priority="285" stopIfTrue="1"/>
  </conditionalFormatting>
  <conditionalFormatting sqref="N56">
    <cfRule type="duplicateValues" dxfId="292" priority="284" stopIfTrue="1"/>
  </conditionalFormatting>
  <conditionalFormatting sqref="N56">
    <cfRule type="duplicateValues" dxfId="291" priority="283" stopIfTrue="1"/>
  </conditionalFormatting>
  <conditionalFormatting sqref="N56">
    <cfRule type="duplicateValues" dxfId="290" priority="282" stopIfTrue="1"/>
  </conditionalFormatting>
  <conditionalFormatting sqref="N56">
    <cfRule type="duplicateValues" dxfId="289" priority="281" stopIfTrue="1"/>
  </conditionalFormatting>
  <conditionalFormatting sqref="N56">
    <cfRule type="duplicateValues" dxfId="288" priority="280" stopIfTrue="1"/>
  </conditionalFormatting>
  <conditionalFormatting sqref="N56">
    <cfRule type="duplicateValues" dxfId="287" priority="278"/>
    <cfRule type="duplicateValues" dxfId="286" priority="279" stopIfTrue="1"/>
  </conditionalFormatting>
  <conditionalFormatting sqref="N56">
    <cfRule type="duplicateValues" dxfId="285" priority="277" stopIfTrue="1"/>
  </conditionalFormatting>
  <conditionalFormatting sqref="N56">
    <cfRule type="duplicateValues" dxfId="284" priority="276" stopIfTrue="1"/>
  </conditionalFormatting>
  <conditionalFormatting sqref="N56">
    <cfRule type="duplicateValues" dxfId="283" priority="275" stopIfTrue="1"/>
  </conditionalFormatting>
  <conditionalFormatting sqref="N56">
    <cfRule type="duplicateValues" dxfId="282" priority="274" stopIfTrue="1"/>
  </conditionalFormatting>
  <conditionalFormatting sqref="N56">
    <cfRule type="duplicateValues" dxfId="281" priority="273" stopIfTrue="1"/>
  </conditionalFormatting>
  <conditionalFormatting sqref="N56">
    <cfRule type="duplicateValues" dxfId="280" priority="272" stopIfTrue="1"/>
  </conditionalFormatting>
  <conditionalFormatting sqref="N56">
    <cfRule type="duplicateValues" dxfId="279" priority="271" stopIfTrue="1"/>
  </conditionalFormatting>
  <conditionalFormatting sqref="N60">
    <cfRule type="duplicateValues" dxfId="278" priority="270" stopIfTrue="1"/>
  </conditionalFormatting>
  <conditionalFormatting sqref="N60">
    <cfRule type="duplicateValues" dxfId="277" priority="268"/>
    <cfRule type="duplicateValues" dxfId="276" priority="269" stopIfTrue="1"/>
  </conditionalFormatting>
  <conditionalFormatting sqref="N60">
    <cfRule type="duplicateValues" dxfId="275" priority="267" stopIfTrue="1"/>
  </conditionalFormatting>
  <conditionalFormatting sqref="N60">
    <cfRule type="duplicateValues" dxfId="274" priority="266" stopIfTrue="1"/>
  </conditionalFormatting>
  <conditionalFormatting sqref="N60">
    <cfRule type="duplicateValues" dxfId="273" priority="265" stopIfTrue="1"/>
  </conditionalFormatting>
  <conditionalFormatting sqref="N60">
    <cfRule type="duplicateValues" dxfId="272" priority="264" stopIfTrue="1"/>
  </conditionalFormatting>
  <conditionalFormatting sqref="N60">
    <cfRule type="duplicateValues" dxfId="271" priority="263" stopIfTrue="1"/>
  </conditionalFormatting>
  <conditionalFormatting sqref="N60">
    <cfRule type="duplicateValues" dxfId="270" priority="262" stopIfTrue="1"/>
  </conditionalFormatting>
  <conditionalFormatting sqref="N60">
    <cfRule type="duplicateValues" dxfId="269" priority="261" stopIfTrue="1"/>
  </conditionalFormatting>
  <conditionalFormatting sqref="N60">
    <cfRule type="duplicateValues" dxfId="268" priority="259"/>
    <cfRule type="duplicateValues" dxfId="267" priority="260" stopIfTrue="1"/>
  </conditionalFormatting>
  <conditionalFormatting sqref="N60">
    <cfRule type="duplicateValues" dxfId="266" priority="258" stopIfTrue="1"/>
  </conditionalFormatting>
  <conditionalFormatting sqref="N60">
    <cfRule type="duplicateValues" dxfId="265" priority="257" stopIfTrue="1"/>
  </conditionalFormatting>
  <conditionalFormatting sqref="N60">
    <cfRule type="duplicateValues" dxfId="264" priority="256" stopIfTrue="1"/>
  </conditionalFormatting>
  <conditionalFormatting sqref="N60">
    <cfRule type="duplicateValues" dxfId="263" priority="255" stopIfTrue="1"/>
  </conditionalFormatting>
  <conditionalFormatting sqref="N60">
    <cfRule type="duplicateValues" dxfId="262" priority="254" stopIfTrue="1"/>
  </conditionalFormatting>
  <conditionalFormatting sqref="N60">
    <cfRule type="duplicateValues" dxfId="261" priority="253" stopIfTrue="1"/>
  </conditionalFormatting>
  <conditionalFormatting sqref="N60">
    <cfRule type="duplicateValues" dxfId="260" priority="252" stopIfTrue="1"/>
  </conditionalFormatting>
  <conditionalFormatting sqref="N64">
    <cfRule type="duplicateValues" dxfId="259" priority="251" stopIfTrue="1"/>
  </conditionalFormatting>
  <conditionalFormatting sqref="N64">
    <cfRule type="duplicateValues" dxfId="258" priority="249"/>
    <cfRule type="duplicateValues" dxfId="257" priority="250" stopIfTrue="1"/>
  </conditionalFormatting>
  <conditionalFormatting sqref="N64">
    <cfRule type="duplicateValues" dxfId="256" priority="248" stopIfTrue="1"/>
  </conditionalFormatting>
  <conditionalFormatting sqref="N64">
    <cfRule type="duplicateValues" dxfId="255" priority="247" stopIfTrue="1"/>
  </conditionalFormatting>
  <conditionalFormatting sqref="N64">
    <cfRule type="duplicateValues" dxfId="254" priority="246" stopIfTrue="1"/>
  </conditionalFormatting>
  <conditionalFormatting sqref="N64">
    <cfRule type="duplicateValues" dxfId="253" priority="245" stopIfTrue="1"/>
  </conditionalFormatting>
  <conditionalFormatting sqref="N64">
    <cfRule type="duplicateValues" dxfId="252" priority="244" stopIfTrue="1"/>
  </conditionalFormatting>
  <conditionalFormatting sqref="N64">
    <cfRule type="duplicateValues" dxfId="251" priority="243" stopIfTrue="1"/>
  </conditionalFormatting>
  <conditionalFormatting sqref="N64">
    <cfRule type="duplicateValues" dxfId="250" priority="242" stopIfTrue="1"/>
  </conditionalFormatting>
  <conditionalFormatting sqref="N64">
    <cfRule type="duplicateValues" dxfId="249" priority="240"/>
    <cfRule type="duplicateValues" dxfId="248" priority="241" stopIfTrue="1"/>
  </conditionalFormatting>
  <conditionalFormatting sqref="N64">
    <cfRule type="duplicateValues" dxfId="247" priority="239" stopIfTrue="1"/>
  </conditionalFormatting>
  <conditionalFormatting sqref="N64">
    <cfRule type="duplicateValues" dxfId="246" priority="238" stopIfTrue="1"/>
  </conditionalFormatting>
  <conditionalFormatting sqref="N64">
    <cfRule type="duplicateValues" dxfId="245" priority="237" stopIfTrue="1"/>
  </conditionalFormatting>
  <conditionalFormatting sqref="N64">
    <cfRule type="duplicateValues" dxfId="244" priority="236" stopIfTrue="1"/>
  </conditionalFormatting>
  <conditionalFormatting sqref="N64">
    <cfRule type="duplicateValues" dxfId="243" priority="235" stopIfTrue="1"/>
  </conditionalFormatting>
  <conditionalFormatting sqref="N64">
    <cfRule type="duplicateValues" dxfId="242" priority="234" stopIfTrue="1"/>
  </conditionalFormatting>
  <conditionalFormatting sqref="N64">
    <cfRule type="duplicateValues" dxfId="241" priority="233" stopIfTrue="1"/>
  </conditionalFormatting>
  <conditionalFormatting sqref="N68">
    <cfRule type="duplicateValues" dxfId="240" priority="232" stopIfTrue="1"/>
  </conditionalFormatting>
  <conditionalFormatting sqref="N68">
    <cfRule type="duplicateValues" dxfId="239" priority="230"/>
    <cfRule type="duplicateValues" dxfId="238" priority="231" stopIfTrue="1"/>
  </conditionalFormatting>
  <conditionalFormatting sqref="N68">
    <cfRule type="duplicateValues" dxfId="237" priority="229" stopIfTrue="1"/>
  </conditionalFormatting>
  <conditionalFormatting sqref="N68">
    <cfRule type="duplicateValues" dxfId="236" priority="228" stopIfTrue="1"/>
  </conditionalFormatting>
  <conditionalFormatting sqref="N68">
    <cfRule type="duplicateValues" dxfId="235" priority="227" stopIfTrue="1"/>
  </conditionalFormatting>
  <conditionalFormatting sqref="N68">
    <cfRule type="duplicateValues" dxfId="234" priority="226" stopIfTrue="1"/>
  </conditionalFormatting>
  <conditionalFormatting sqref="N68">
    <cfRule type="duplicateValues" dxfId="233" priority="225" stopIfTrue="1"/>
  </conditionalFormatting>
  <conditionalFormatting sqref="N68">
    <cfRule type="duplicateValues" dxfId="232" priority="224" stopIfTrue="1"/>
  </conditionalFormatting>
  <conditionalFormatting sqref="N68">
    <cfRule type="duplicateValues" dxfId="231" priority="223" stopIfTrue="1"/>
  </conditionalFormatting>
  <conditionalFormatting sqref="N68">
    <cfRule type="duplicateValues" dxfId="230" priority="221"/>
    <cfRule type="duplicateValues" dxfId="229" priority="222" stopIfTrue="1"/>
  </conditionalFormatting>
  <conditionalFormatting sqref="N68">
    <cfRule type="duplicateValues" dxfId="228" priority="220" stopIfTrue="1"/>
  </conditionalFormatting>
  <conditionalFormatting sqref="N68">
    <cfRule type="duplicateValues" dxfId="227" priority="219" stopIfTrue="1"/>
  </conditionalFormatting>
  <conditionalFormatting sqref="N68">
    <cfRule type="duplicateValues" dxfId="226" priority="218" stopIfTrue="1"/>
  </conditionalFormatting>
  <conditionalFormatting sqref="N68">
    <cfRule type="duplicateValues" dxfId="225" priority="217" stopIfTrue="1"/>
  </conditionalFormatting>
  <conditionalFormatting sqref="N68">
    <cfRule type="duplicateValues" dxfId="224" priority="216" stopIfTrue="1"/>
  </conditionalFormatting>
  <conditionalFormatting sqref="N68">
    <cfRule type="duplicateValues" dxfId="223" priority="215" stopIfTrue="1"/>
  </conditionalFormatting>
  <conditionalFormatting sqref="N68">
    <cfRule type="duplicateValues" dxfId="222" priority="214" stopIfTrue="1"/>
  </conditionalFormatting>
  <conditionalFormatting sqref="N72">
    <cfRule type="duplicateValues" dxfId="221" priority="213" stopIfTrue="1"/>
  </conditionalFormatting>
  <conditionalFormatting sqref="N72">
    <cfRule type="duplicateValues" dxfId="220" priority="211"/>
    <cfRule type="duplicateValues" dxfId="219" priority="212" stopIfTrue="1"/>
  </conditionalFormatting>
  <conditionalFormatting sqref="N72">
    <cfRule type="duplicateValues" dxfId="218" priority="210" stopIfTrue="1"/>
  </conditionalFormatting>
  <conditionalFormatting sqref="N72">
    <cfRule type="duplicateValues" dxfId="217" priority="209" stopIfTrue="1"/>
  </conditionalFormatting>
  <conditionalFormatting sqref="N72">
    <cfRule type="duplicateValues" dxfId="216" priority="208" stopIfTrue="1"/>
  </conditionalFormatting>
  <conditionalFormatting sqref="N72">
    <cfRule type="duplicateValues" dxfId="215" priority="207" stopIfTrue="1"/>
  </conditionalFormatting>
  <conditionalFormatting sqref="N72">
    <cfRule type="duplicateValues" dxfId="214" priority="206" stopIfTrue="1"/>
  </conditionalFormatting>
  <conditionalFormatting sqref="N72">
    <cfRule type="duplicateValues" dxfId="213" priority="205" stopIfTrue="1"/>
  </conditionalFormatting>
  <conditionalFormatting sqref="N72">
    <cfRule type="duplicateValues" dxfId="212" priority="204" stopIfTrue="1"/>
  </conditionalFormatting>
  <conditionalFormatting sqref="N72">
    <cfRule type="duplicateValues" dxfId="211" priority="202"/>
    <cfRule type="duplicateValues" dxfId="210" priority="203" stopIfTrue="1"/>
  </conditionalFormatting>
  <conditionalFormatting sqref="N72">
    <cfRule type="duplicateValues" dxfId="209" priority="201" stopIfTrue="1"/>
  </conditionalFormatting>
  <conditionalFormatting sqref="N72">
    <cfRule type="duplicateValues" dxfId="208" priority="200" stopIfTrue="1"/>
  </conditionalFormatting>
  <conditionalFormatting sqref="N72">
    <cfRule type="duplicateValues" dxfId="207" priority="199" stopIfTrue="1"/>
  </conditionalFormatting>
  <conditionalFormatting sqref="N72">
    <cfRule type="duplicateValues" dxfId="206" priority="198" stopIfTrue="1"/>
  </conditionalFormatting>
  <conditionalFormatting sqref="N72">
    <cfRule type="duplicateValues" dxfId="205" priority="197" stopIfTrue="1"/>
  </conditionalFormatting>
  <conditionalFormatting sqref="N72">
    <cfRule type="duplicateValues" dxfId="204" priority="196" stopIfTrue="1"/>
  </conditionalFormatting>
  <conditionalFormatting sqref="N72">
    <cfRule type="duplicateValues" dxfId="203" priority="195" stopIfTrue="1"/>
  </conditionalFormatting>
  <conditionalFormatting sqref="N124 N120 N116 N112 N108 N104 N100 N96 N92 N88 N84 N80 N76">
    <cfRule type="duplicateValues" dxfId="202" priority="194" stopIfTrue="1"/>
  </conditionalFormatting>
  <conditionalFormatting sqref="N124 N120 N116 N112 N108 N104 N100 N96 N92 N88 N84 N80 N76">
    <cfRule type="duplicateValues" dxfId="201" priority="192"/>
    <cfRule type="duplicateValues" dxfId="200" priority="193" stopIfTrue="1"/>
  </conditionalFormatting>
  <conditionalFormatting sqref="N124 N120 N116 N112 N108 N104 N100 N96 N92 N88 N84 N80 N76">
    <cfRule type="duplicateValues" dxfId="199" priority="191" stopIfTrue="1"/>
  </conditionalFormatting>
  <conditionalFormatting sqref="N124 N120 N116 N112 N108 N104 N100 N96 N92 N88 N84 N80 N76">
    <cfRule type="duplicateValues" dxfId="198" priority="190" stopIfTrue="1"/>
  </conditionalFormatting>
  <conditionalFormatting sqref="N124 N120 N116 N112 N108 N104 N100 N96 N92 N88 N84 N80 N76">
    <cfRule type="duplicateValues" dxfId="197" priority="189" stopIfTrue="1"/>
  </conditionalFormatting>
  <conditionalFormatting sqref="N124 N120 N116 N112 N108 N104 N100 N96 N92 N88 N84 N80 N76">
    <cfRule type="duplicateValues" dxfId="196" priority="188" stopIfTrue="1"/>
  </conditionalFormatting>
  <conditionalFormatting sqref="N124 N120 N116 N112 N108 N104 N100 N96 N92 N88 N84 N80 N76">
    <cfRule type="duplicateValues" dxfId="195" priority="187" stopIfTrue="1"/>
  </conditionalFormatting>
  <conditionalFormatting sqref="N124 N120 N116 N112 N108 N104 N100 N96 N92 N88 N84 N80 N76">
    <cfRule type="duplicateValues" dxfId="194" priority="186" stopIfTrue="1"/>
  </conditionalFormatting>
  <conditionalFormatting sqref="N124 N120 N116 N112 N108 N104 N100 N96 N92 N88 N84 N80 N76">
    <cfRule type="duplicateValues" dxfId="193" priority="185" stopIfTrue="1"/>
  </conditionalFormatting>
  <conditionalFormatting sqref="N124 N120 N116 N112 N108 N104 N100 N96 N92 N88 N84 N80 N76">
    <cfRule type="duplicateValues" dxfId="192" priority="183"/>
    <cfRule type="duplicateValues" dxfId="191" priority="184" stopIfTrue="1"/>
  </conditionalFormatting>
  <conditionalFormatting sqref="N124 N120 N116 N112 N108 N104 N100 N96 N92 N88 N84 N80 N76">
    <cfRule type="duplicateValues" dxfId="190" priority="182" stopIfTrue="1"/>
  </conditionalFormatting>
  <conditionalFormatting sqref="N124 N120 N116 N112 N108 N104 N100 N96 N92 N88 N84 N80 N76">
    <cfRule type="duplicateValues" dxfId="189" priority="181" stopIfTrue="1"/>
  </conditionalFormatting>
  <conditionalFormatting sqref="N124 N120 N116 N112 N108 N104 N100 N96 N92 N88 N84 N80 N76">
    <cfRule type="duplicateValues" dxfId="188" priority="180" stopIfTrue="1"/>
  </conditionalFormatting>
  <conditionalFormatting sqref="N124 N120 N116 N112 N108 N104 N100 N96 N92 N88 N84 N80 N76">
    <cfRule type="duplicateValues" dxfId="187" priority="179" stopIfTrue="1"/>
  </conditionalFormatting>
  <conditionalFormatting sqref="N124 N120 N116 N112 N108 N104 N100 N96 N92 N88 N84 N80 N76">
    <cfRule type="duplicateValues" dxfId="186" priority="178" stopIfTrue="1"/>
  </conditionalFormatting>
  <conditionalFormatting sqref="N124 N120 N116 N112 N108 N104 N100 N96 N92 N88 N84 N80 N76">
    <cfRule type="duplicateValues" dxfId="185" priority="177" stopIfTrue="1"/>
  </conditionalFormatting>
  <conditionalFormatting sqref="N124 N120 N116 N112 N108 N104 N100 N96 N92 N88 N84 N80 N76">
    <cfRule type="duplicateValues" dxfId="184" priority="176" stopIfTrue="1"/>
  </conditionalFormatting>
  <conditionalFormatting sqref="O124 O120 O116 O112 O108 O104 O100 O96 O92 O88 O84 O80 O76 O72 O68 O64 O60 O56 O52 O48 O44 O40 O36 O32 O28 O24 O20 O16 O12">
    <cfRule type="duplicateValues" dxfId="183" priority="154"/>
    <cfRule type="duplicateValues" dxfId="182" priority="155" stopIfTrue="1"/>
  </conditionalFormatting>
  <conditionalFormatting sqref="O124 O120 O116 O112 O108 O104 O100 O96 O92 O88 O84 O80 O76 O72 O68 O64 O60 O56 O52 O48 O44 O40 O36 O32 O28 O24 O20 O16 O12">
    <cfRule type="duplicateValues" dxfId="181" priority="153" stopIfTrue="1"/>
  </conditionalFormatting>
  <conditionalFormatting sqref="O124 O120 O116 O112 O108 O104 O100 O96 O92 O88 O84 O80 O76 O72 O68 O64 O60 O56 O52 O48 O44 O40 O36 O32 O28 O24 O20 O16 O12">
    <cfRule type="duplicateValues" dxfId="180" priority="152" stopIfTrue="1"/>
  </conditionalFormatting>
  <conditionalFormatting sqref="O124 O120 O116 O112 O108 O104 O100 O96 O92 O88 O84 O80 O76 O72 O68 O64 O60 O56 O52 O48 O44 O40 O36 O32 O28 O24 O20 O16 O12">
    <cfRule type="duplicateValues" dxfId="179" priority="151" stopIfTrue="1"/>
  </conditionalFormatting>
  <conditionalFormatting sqref="O124 O120 O116 O112 O108 O104 O100 O96 O92 O88 O84 O80 O76 O72 O68 O64 O60 O56 O52 O48 O44 O40 O36 O32 O28 O24 O20 O16 O12">
    <cfRule type="duplicateValues" dxfId="178" priority="150" stopIfTrue="1"/>
  </conditionalFormatting>
  <conditionalFormatting sqref="O124 O120 O116 O112 O108 O104 O100 O96 O92 O88 O84 O80 O76 O72 O68 O64 O60 O56 O52 O48 O44 O40 O36 O32 O28 O24 O20 O16 O12">
    <cfRule type="duplicateValues" dxfId="177" priority="149" stopIfTrue="1"/>
  </conditionalFormatting>
  <conditionalFormatting sqref="O124 O120 O116 O112 O108 O104 O100 O96 O92 O88 O84 O80 O76 O72 O68 O64 O60 O56 O52 O48 O44 O40 O36 O32 O28 O24 O20 O16 O12">
    <cfRule type="duplicateValues" dxfId="176" priority="148" stopIfTrue="1"/>
  </conditionalFormatting>
  <conditionalFormatting sqref="O124 O120 O116 O112 O108 O104 O100 O96 O92 O88 O84 O80 O76 O72 O68 O64 O60 O56 O52 O48 O44 O40 O36 O32 O28 O24 O20 O16 O12">
    <cfRule type="duplicateValues" dxfId="175" priority="147" stopIfTrue="1"/>
  </conditionalFormatting>
  <conditionalFormatting sqref="O124 O120 O116 O112 O108 O104 O100 O96 O92 O88 O84 O80 O76 O72 O68 O64 O60 O56 O52 O48 O44 O40 O36 O32 O28 O24 O20 O16 O12">
    <cfRule type="duplicateValues" dxfId="174" priority="145"/>
    <cfRule type="duplicateValues" dxfId="173" priority="146" stopIfTrue="1"/>
  </conditionalFormatting>
  <conditionalFormatting sqref="O124 O120 O116 O112 O108 O104 O100 O96 O92 O88 O84 O80 O76 O72 O68 O64 O60 O56 O52 O48 O44 O40 O36 O32 O28 O24 O20 O16 O12">
    <cfRule type="duplicateValues" dxfId="172" priority="144" stopIfTrue="1"/>
  </conditionalFormatting>
  <conditionalFormatting sqref="O124 O120 O116 O112 O108 O104 O100 O96 O92 O88 O84 O80 O76 O72 O68 O64 O60 O56 O52 O48 O44 O40 O36 O32 O28 O24 O20 O16 O12">
    <cfRule type="duplicateValues" dxfId="171" priority="143" stopIfTrue="1"/>
  </conditionalFormatting>
  <conditionalFormatting sqref="O124 O120 O116 O112 O108 O104 O100 O96 O92 O88 O84 O80 O76 O72 O68 O64 O60 O56 O52 O48 O44 O40 O36 O32 O28 O24 O20 O16 O12">
    <cfRule type="duplicateValues" dxfId="170" priority="142" stopIfTrue="1"/>
  </conditionalFormatting>
  <conditionalFormatting sqref="O124 O120 O116 O112 O108 O104 O100 O96 O92 O88 O84 O80 O76 O72 O68 O64 O60 O56 O52 O48 O44 O40 O36 O32 O28 O24 O20 O16 O12">
    <cfRule type="duplicateValues" dxfId="169" priority="141" stopIfTrue="1"/>
  </conditionalFormatting>
  <conditionalFormatting sqref="O124 O120 O116 O112 O108 O104 O100 O96 O92 O88 O84 O80 O76 O72 O68 O64 O60 O56 O52 O48 O44 O40 O36 O32 O28 O24 O20 O16 O12">
    <cfRule type="duplicateValues" dxfId="168" priority="140" stopIfTrue="1"/>
  </conditionalFormatting>
  <conditionalFormatting sqref="O124 O120 O116 O112 O108 O104 O100 O96 O92 O88 O84 O80 O76 O72 O68 O64 O60 O56 O52 O48 O44 O40 O36 O32 O28 O24 O20 O16 O12">
    <cfRule type="duplicateValues" dxfId="167" priority="139" stopIfTrue="1"/>
  </conditionalFormatting>
  <conditionalFormatting sqref="O124 O120 O116 O112 O108 O104 O100 O96 O92 O88 O84 O80 O76 O72 O68 O64 O60 O56 O52 O48 O44 O40 O36 O32 O28 O24 O20 O16 O12">
    <cfRule type="duplicateValues" dxfId="166" priority="138" stopIfTrue="1"/>
  </conditionalFormatting>
  <conditionalFormatting sqref="O124 O120 O116 O112 O108 O104 O100 O96 O92 O88 O84 O80 O76 O72 O68 O64 O60 O56 O52 O48 O44 O40 O36 O32 O28 O24 O20 O16 O12">
    <cfRule type="duplicateValues" dxfId="165" priority="156" stopIfTrue="1"/>
  </conditionalFormatting>
  <conditionalFormatting sqref="A8">
    <cfRule type="cellIs" dxfId="164" priority="137" operator="greaterThan">
      <formula>1000</formula>
    </cfRule>
  </conditionalFormatting>
  <conditionalFormatting sqref="A8">
    <cfRule type="cellIs" dxfId="163" priority="136" operator="greaterThan">
      <formula>1000</formula>
    </cfRule>
  </conditionalFormatting>
  <conditionalFormatting sqref="A8">
    <cfRule type="cellIs" dxfId="162" priority="135" operator="greaterThan">
      <formula>1000</formula>
    </cfRule>
  </conditionalFormatting>
  <conditionalFormatting sqref="O8">
    <cfRule type="duplicateValues" dxfId="161" priority="126"/>
    <cfRule type="duplicateValues" dxfId="160" priority="127" stopIfTrue="1"/>
  </conditionalFormatting>
  <conditionalFormatting sqref="O8">
    <cfRule type="duplicateValues" dxfId="159" priority="125" stopIfTrue="1"/>
  </conditionalFormatting>
  <conditionalFormatting sqref="O8">
    <cfRule type="duplicateValues" dxfId="158" priority="124" stopIfTrue="1"/>
  </conditionalFormatting>
  <conditionalFormatting sqref="O8">
    <cfRule type="duplicateValues" dxfId="157" priority="123" stopIfTrue="1"/>
  </conditionalFormatting>
  <conditionalFormatting sqref="O8">
    <cfRule type="duplicateValues" dxfId="156" priority="122" stopIfTrue="1"/>
  </conditionalFormatting>
  <conditionalFormatting sqref="O8">
    <cfRule type="duplicateValues" dxfId="155" priority="121" stopIfTrue="1"/>
  </conditionalFormatting>
  <conditionalFormatting sqref="O8">
    <cfRule type="duplicateValues" dxfId="154" priority="120" stopIfTrue="1"/>
  </conditionalFormatting>
  <conditionalFormatting sqref="O8">
    <cfRule type="duplicateValues" dxfId="153" priority="119" stopIfTrue="1"/>
  </conditionalFormatting>
  <conditionalFormatting sqref="O8">
    <cfRule type="duplicateValues" dxfId="152" priority="117"/>
    <cfRule type="duplicateValues" dxfId="151" priority="118" stopIfTrue="1"/>
  </conditionalFormatting>
  <conditionalFormatting sqref="O8">
    <cfRule type="duplicateValues" dxfId="150" priority="116" stopIfTrue="1"/>
  </conditionalFormatting>
  <conditionalFormatting sqref="O8">
    <cfRule type="duplicateValues" dxfId="149" priority="115" stopIfTrue="1"/>
  </conditionalFormatting>
  <conditionalFormatting sqref="O8">
    <cfRule type="duplicateValues" dxfId="148" priority="114" stopIfTrue="1"/>
  </conditionalFormatting>
  <conditionalFormatting sqref="O8">
    <cfRule type="duplicateValues" dxfId="147" priority="113" stopIfTrue="1"/>
  </conditionalFormatting>
  <conditionalFormatting sqref="O8">
    <cfRule type="duplicateValues" dxfId="146" priority="112" stopIfTrue="1"/>
  </conditionalFormatting>
  <conditionalFormatting sqref="O8">
    <cfRule type="duplicateValues" dxfId="145" priority="111" stopIfTrue="1"/>
  </conditionalFormatting>
  <conditionalFormatting sqref="O8">
    <cfRule type="duplicateValues" dxfId="144" priority="110" stopIfTrue="1"/>
  </conditionalFormatting>
  <conditionalFormatting sqref="O8">
    <cfRule type="duplicateValues" dxfId="143" priority="128" stopIfTrue="1"/>
  </conditionalFormatting>
  <conditionalFormatting sqref="B8">
    <cfRule type="cellIs" dxfId="142" priority="109" operator="greaterThan">
      <formula>1000</formula>
    </cfRule>
  </conditionalFormatting>
  <conditionalFormatting sqref="B8">
    <cfRule type="cellIs" dxfId="141" priority="108" operator="greaterThan">
      <formula>1000</formula>
    </cfRule>
  </conditionalFormatting>
  <conditionalFormatting sqref="B8">
    <cfRule type="cellIs" dxfId="140" priority="107" operator="greaterThan">
      <formula>1000</formula>
    </cfRule>
  </conditionalFormatting>
  <conditionalFormatting sqref="B8">
    <cfRule type="cellIs" dxfId="139" priority="106" operator="greaterThan">
      <formula>1000</formula>
    </cfRule>
  </conditionalFormatting>
  <conditionalFormatting sqref="B16 B12 B20">
    <cfRule type="cellIs" dxfId="138" priority="105" operator="greaterThan">
      <formula>1000</formula>
    </cfRule>
  </conditionalFormatting>
  <conditionalFormatting sqref="B16 B12 B20">
    <cfRule type="cellIs" dxfId="137" priority="104" operator="greaterThan">
      <formula>1000</formula>
    </cfRule>
  </conditionalFormatting>
  <conditionalFormatting sqref="B16 B12 B20">
    <cfRule type="cellIs" dxfId="136" priority="103" operator="greaterThan">
      <formula>1000</formula>
    </cfRule>
  </conditionalFormatting>
  <conditionalFormatting sqref="B16 B12 B20">
    <cfRule type="cellIs" dxfId="135" priority="102" operator="greaterThan">
      <formula>1000</formula>
    </cfRule>
  </conditionalFormatting>
  <conditionalFormatting sqref="B112">
    <cfRule type="cellIs" dxfId="134" priority="25" operator="greaterThan">
      <formula>1000</formula>
    </cfRule>
  </conditionalFormatting>
  <conditionalFormatting sqref="B112">
    <cfRule type="cellIs" dxfId="133" priority="24" operator="greaterThan">
      <formula>1000</formula>
    </cfRule>
  </conditionalFormatting>
  <conditionalFormatting sqref="B112">
    <cfRule type="cellIs" dxfId="132" priority="23" operator="greaterThan">
      <formula>1000</formula>
    </cfRule>
  </conditionalFormatting>
  <conditionalFormatting sqref="B112">
    <cfRule type="cellIs" dxfId="131" priority="22" operator="greaterThan">
      <formula>1000</formula>
    </cfRule>
  </conditionalFormatting>
  <conditionalFormatting sqref="B120">
    <cfRule type="cellIs" dxfId="130" priority="17" operator="greaterThan">
      <formula>1000</formula>
    </cfRule>
  </conditionalFormatting>
  <conditionalFormatting sqref="B120">
    <cfRule type="cellIs" dxfId="129" priority="16" operator="greaterThan">
      <formula>1000</formula>
    </cfRule>
  </conditionalFormatting>
  <conditionalFormatting sqref="B120">
    <cfRule type="cellIs" dxfId="128" priority="15" operator="greaterThan">
      <formula>1000</formula>
    </cfRule>
  </conditionalFormatting>
  <conditionalFormatting sqref="B120">
    <cfRule type="cellIs" dxfId="127" priority="14" operator="greaterThan">
      <formula>1000</formula>
    </cfRule>
  </conditionalFormatting>
  <conditionalFormatting sqref="B28 B24">
    <cfRule type="cellIs" dxfId="126" priority="93" operator="greaterThan">
      <formula>1000</formula>
    </cfRule>
  </conditionalFormatting>
  <conditionalFormatting sqref="B28 B24">
    <cfRule type="cellIs" dxfId="125" priority="92" operator="greaterThan">
      <formula>1000</formula>
    </cfRule>
  </conditionalFormatting>
  <conditionalFormatting sqref="B28 B24">
    <cfRule type="cellIs" dxfId="124" priority="91" operator="greaterThan">
      <formula>1000</formula>
    </cfRule>
  </conditionalFormatting>
  <conditionalFormatting sqref="B28 B24">
    <cfRule type="cellIs" dxfId="123" priority="90" operator="greaterThan">
      <formula>1000</formula>
    </cfRule>
  </conditionalFormatting>
  <conditionalFormatting sqref="B48 B44 B40 B36 B32">
    <cfRule type="cellIs" dxfId="122" priority="89" operator="greaterThan">
      <formula>1000</formula>
    </cfRule>
  </conditionalFormatting>
  <conditionalFormatting sqref="B48 B44 B40 B36 B32">
    <cfRule type="cellIs" dxfId="121" priority="88" operator="greaterThan">
      <formula>1000</formula>
    </cfRule>
  </conditionalFormatting>
  <conditionalFormatting sqref="B48 B44 B40 B36 B32">
    <cfRule type="cellIs" dxfId="120" priority="87" operator="greaterThan">
      <formula>1000</formula>
    </cfRule>
  </conditionalFormatting>
  <conditionalFormatting sqref="B48 B44 B40 B36 B32">
    <cfRule type="cellIs" dxfId="119" priority="86" operator="greaterThan">
      <formula>1000</formula>
    </cfRule>
  </conditionalFormatting>
  <conditionalFormatting sqref="B52">
    <cfRule type="cellIs" dxfId="118" priority="85" operator="greaterThan">
      <formula>1000</formula>
    </cfRule>
  </conditionalFormatting>
  <conditionalFormatting sqref="B52">
    <cfRule type="cellIs" dxfId="117" priority="84" operator="greaterThan">
      <formula>1000</formula>
    </cfRule>
  </conditionalFormatting>
  <conditionalFormatting sqref="B52">
    <cfRule type="cellIs" dxfId="116" priority="83" operator="greaterThan">
      <formula>1000</formula>
    </cfRule>
  </conditionalFormatting>
  <conditionalFormatting sqref="B52">
    <cfRule type="cellIs" dxfId="115" priority="82" operator="greaterThan">
      <formula>1000</formula>
    </cfRule>
  </conditionalFormatting>
  <conditionalFormatting sqref="B56">
    <cfRule type="cellIs" dxfId="114" priority="81" operator="greaterThan">
      <formula>1000</formula>
    </cfRule>
  </conditionalFormatting>
  <conditionalFormatting sqref="B56">
    <cfRule type="cellIs" dxfId="113" priority="80" operator="greaterThan">
      <formula>1000</formula>
    </cfRule>
  </conditionalFormatting>
  <conditionalFormatting sqref="B56">
    <cfRule type="cellIs" dxfId="112" priority="79" operator="greaterThan">
      <formula>1000</formula>
    </cfRule>
  </conditionalFormatting>
  <conditionalFormatting sqref="B56">
    <cfRule type="cellIs" dxfId="111" priority="78" operator="greaterThan">
      <formula>1000</formula>
    </cfRule>
  </conditionalFormatting>
  <conditionalFormatting sqref="B60">
    <cfRule type="cellIs" dxfId="110" priority="77" operator="greaterThan">
      <formula>1000</formula>
    </cfRule>
  </conditionalFormatting>
  <conditionalFormatting sqref="B60">
    <cfRule type="cellIs" dxfId="109" priority="76" operator="greaterThan">
      <formula>1000</formula>
    </cfRule>
  </conditionalFormatting>
  <conditionalFormatting sqref="B60">
    <cfRule type="cellIs" dxfId="108" priority="75" operator="greaterThan">
      <formula>1000</formula>
    </cfRule>
  </conditionalFormatting>
  <conditionalFormatting sqref="B60">
    <cfRule type="cellIs" dxfId="107" priority="74" operator="greaterThan">
      <formula>1000</formula>
    </cfRule>
  </conditionalFormatting>
  <conditionalFormatting sqref="B64">
    <cfRule type="cellIs" dxfId="106" priority="73" operator="greaterThan">
      <formula>1000</formula>
    </cfRule>
  </conditionalFormatting>
  <conditionalFormatting sqref="B64">
    <cfRule type="cellIs" dxfId="105" priority="72" operator="greaterThan">
      <formula>1000</formula>
    </cfRule>
  </conditionalFormatting>
  <conditionalFormatting sqref="B64">
    <cfRule type="cellIs" dxfId="104" priority="71" operator="greaterThan">
      <formula>1000</formula>
    </cfRule>
  </conditionalFormatting>
  <conditionalFormatting sqref="B64">
    <cfRule type="cellIs" dxfId="103" priority="70" operator="greaterThan">
      <formula>1000</formula>
    </cfRule>
  </conditionalFormatting>
  <conditionalFormatting sqref="B68">
    <cfRule type="cellIs" dxfId="102" priority="69" operator="greaterThan">
      <formula>1000</formula>
    </cfRule>
  </conditionalFormatting>
  <conditionalFormatting sqref="B68">
    <cfRule type="cellIs" dxfId="101" priority="68" operator="greaterThan">
      <formula>1000</formula>
    </cfRule>
  </conditionalFormatting>
  <conditionalFormatting sqref="B68">
    <cfRule type="cellIs" dxfId="100" priority="67" operator="greaterThan">
      <formula>1000</formula>
    </cfRule>
  </conditionalFormatting>
  <conditionalFormatting sqref="B68">
    <cfRule type="cellIs" dxfId="99" priority="66" operator="greaterThan">
      <formula>1000</formula>
    </cfRule>
  </conditionalFormatting>
  <conditionalFormatting sqref="B72">
    <cfRule type="cellIs" dxfId="98" priority="65" operator="greaterThan">
      <formula>1000</formula>
    </cfRule>
  </conditionalFormatting>
  <conditionalFormatting sqref="B72">
    <cfRule type="cellIs" dxfId="97" priority="64" operator="greaterThan">
      <formula>1000</formula>
    </cfRule>
  </conditionalFormatting>
  <conditionalFormatting sqref="B72">
    <cfRule type="cellIs" dxfId="96" priority="63" operator="greaterThan">
      <formula>1000</formula>
    </cfRule>
  </conditionalFormatting>
  <conditionalFormatting sqref="B72">
    <cfRule type="cellIs" dxfId="95" priority="62" operator="greaterThan">
      <formula>1000</formula>
    </cfRule>
  </conditionalFormatting>
  <conditionalFormatting sqref="B76">
    <cfRule type="cellIs" dxfId="94" priority="61" operator="greaterThan">
      <formula>1000</formula>
    </cfRule>
  </conditionalFormatting>
  <conditionalFormatting sqref="B76">
    <cfRule type="cellIs" dxfId="93" priority="60" operator="greaterThan">
      <formula>1000</formula>
    </cfRule>
  </conditionalFormatting>
  <conditionalFormatting sqref="B76">
    <cfRule type="cellIs" dxfId="92" priority="59" operator="greaterThan">
      <formula>1000</formula>
    </cfRule>
  </conditionalFormatting>
  <conditionalFormatting sqref="B76">
    <cfRule type="cellIs" dxfId="91" priority="58" operator="greaterThan">
      <formula>1000</formula>
    </cfRule>
  </conditionalFormatting>
  <conditionalFormatting sqref="B80">
    <cfRule type="cellIs" dxfId="90" priority="57" operator="greaterThan">
      <formula>1000</formula>
    </cfRule>
  </conditionalFormatting>
  <conditionalFormatting sqref="B80">
    <cfRule type="cellIs" dxfId="89" priority="56" operator="greaterThan">
      <formula>1000</formula>
    </cfRule>
  </conditionalFormatting>
  <conditionalFormatting sqref="B80">
    <cfRule type="cellIs" dxfId="88" priority="55" operator="greaterThan">
      <formula>1000</formula>
    </cfRule>
  </conditionalFormatting>
  <conditionalFormatting sqref="B80">
    <cfRule type="cellIs" dxfId="87" priority="54" operator="greaterThan">
      <formula>1000</formula>
    </cfRule>
  </conditionalFormatting>
  <conditionalFormatting sqref="B84">
    <cfRule type="cellIs" dxfId="86" priority="53" operator="greaterThan">
      <formula>1000</formula>
    </cfRule>
  </conditionalFormatting>
  <conditionalFormatting sqref="B84">
    <cfRule type="cellIs" dxfId="85" priority="52" operator="greaterThan">
      <formula>1000</formula>
    </cfRule>
  </conditionalFormatting>
  <conditionalFormatting sqref="B84">
    <cfRule type="cellIs" dxfId="84" priority="51" operator="greaterThan">
      <formula>1000</formula>
    </cfRule>
  </conditionalFormatting>
  <conditionalFormatting sqref="B84">
    <cfRule type="cellIs" dxfId="83" priority="50" operator="greaterThan">
      <formula>1000</formula>
    </cfRule>
  </conditionalFormatting>
  <conditionalFormatting sqref="B88">
    <cfRule type="cellIs" dxfId="82" priority="49" operator="greaterThan">
      <formula>1000</formula>
    </cfRule>
  </conditionalFormatting>
  <conditionalFormatting sqref="B88">
    <cfRule type="cellIs" dxfId="81" priority="48" operator="greaterThan">
      <formula>1000</formula>
    </cfRule>
  </conditionalFormatting>
  <conditionalFormatting sqref="B88">
    <cfRule type="cellIs" dxfId="80" priority="47" operator="greaterThan">
      <formula>1000</formula>
    </cfRule>
  </conditionalFormatting>
  <conditionalFormatting sqref="B88">
    <cfRule type="cellIs" dxfId="79" priority="46" operator="greaterThan">
      <formula>1000</formula>
    </cfRule>
  </conditionalFormatting>
  <conditionalFormatting sqref="B92">
    <cfRule type="cellIs" dxfId="78" priority="45" operator="greaterThan">
      <formula>1000</formula>
    </cfRule>
  </conditionalFormatting>
  <conditionalFormatting sqref="B92">
    <cfRule type="cellIs" dxfId="77" priority="44" operator="greaterThan">
      <formula>1000</formula>
    </cfRule>
  </conditionalFormatting>
  <conditionalFormatting sqref="B92">
    <cfRule type="cellIs" dxfId="76" priority="43" operator="greaterThan">
      <formula>1000</formula>
    </cfRule>
  </conditionalFormatting>
  <conditionalFormatting sqref="B92">
    <cfRule type="cellIs" dxfId="75" priority="42" operator="greaterThan">
      <formula>1000</formula>
    </cfRule>
  </conditionalFormatting>
  <conditionalFormatting sqref="B96">
    <cfRule type="cellIs" dxfId="74" priority="41" operator="greaterThan">
      <formula>1000</formula>
    </cfRule>
  </conditionalFormatting>
  <conditionalFormatting sqref="B96">
    <cfRule type="cellIs" dxfId="73" priority="40" operator="greaterThan">
      <formula>1000</formula>
    </cfRule>
  </conditionalFormatting>
  <conditionalFormatting sqref="B96">
    <cfRule type="cellIs" dxfId="72" priority="39" operator="greaterThan">
      <formula>1000</formula>
    </cfRule>
  </conditionalFormatting>
  <conditionalFormatting sqref="B96">
    <cfRule type="cellIs" dxfId="71" priority="38" operator="greaterThan">
      <formula>1000</formula>
    </cfRule>
  </conditionalFormatting>
  <conditionalFormatting sqref="B100">
    <cfRule type="cellIs" dxfId="70" priority="37" operator="greaterThan">
      <formula>1000</formula>
    </cfRule>
  </conditionalFormatting>
  <conditionalFormatting sqref="B100">
    <cfRule type="cellIs" dxfId="69" priority="36" operator="greaterThan">
      <formula>1000</formula>
    </cfRule>
  </conditionalFormatting>
  <conditionalFormatting sqref="B100">
    <cfRule type="cellIs" dxfId="68" priority="35" operator="greaterThan">
      <formula>1000</formula>
    </cfRule>
  </conditionalFormatting>
  <conditionalFormatting sqref="B100">
    <cfRule type="cellIs" dxfId="67" priority="34" operator="greaterThan">
      <formula>1000</formula>
    </cfRule>
  </conditionalFormatting>
  <conditionalFormatting sqref="B104">
    <cfRule type="cellIs" dxfId="66" priority="33" operator="greaterThan">
      <formula>1000</formula>
    </cfRule>
  </conditionalFormatting>
  <conditionalFormatting sqref="B104">
    <cfRule type="cellIs" dxfId="65" priority="32" operator="greaterThan">
      <formula>1000</formula>
    </cfRule>
  </conditionalFormatting>
  <conditionalFormatting sqref="B104">
    <cfRule type="cellIs" dxfId="64" priority="31" operator="greaterThan">
      <formula>1000</formula>
    </cfRule>
  </conditionalFormatting>
  <conditionalFormatting sqref="B104">
    <cfRule type="cellIs" dxfId="63" priority="30" operator="greaterThan">
      <formula>1000</formula>
    </cfRule>
  </conditionalFormatting>
  <conditionalFormatting sqref="B108">
    <cfRule type="cellIs" dxfId="62" priority="29" operator="greaterThan">
      <formula>1000</formula>
    </cfRule>
  </conditionalFormatting>
  <conditionalFormatting sqref="B108">
    <cfRule type="cellIs" dxfId="61" priority="28" operator="greaterThan">
      <formula>1000</formula>
    </cfRule>
  </conditionalFormatting>
  <conditionalFormatting sqref="B108">
    <cfRule type="cellIs" dxfId="60" priority="27" operator="greaterThan">
      <formula>1000</formula>
    </cfRule>
  </conditionalFormatting>
  <conditionalFormatting sqref="B108">
    <cfRule type="cellIs" dxfId="59" priority="26" operator="greaterThan">
      <formula>1000</formula>
    </cfRule>
  </conditionalFormatting>
  <conditionalFormatting sqref="B116">
    <cfRule type="cellIs" dxfId="58" priority="21" operator="greaterThan">
      <formula>1000</formula>
    </cfRule>
  </conditionalFormatting>
  <conditionalFormatting sqref="B116">
    <cfRule type="cellIs" dxfId="57" priority="20" operator="greaterThan">
      <formula>1000</formula>
    </cfRule>
  </conditionalFormatting>
  <conditionalFormatting sqref="B116">
    <cfRule type="cellIs" dxfId="56" priority="19" operator="greaterThan">
      <formula>1000</formula>
    </cfRule>
  </conditionalFormatting>
  <conditionalFormatting sqref="B116">
    <cfRule type="cellIs" dxfId="55" priority="18" operator="greaterThan">
      <formula>1000</formula>
    </cfRule>
  </conditionalFormatting>
  <conditionalFormatting sqref="B124">
    <cfRule type="cellIs" dxfId="54" priority="13" operator="greaterThan">
      <formula>1000</formula>
    </cfRule>
  </conditionalFormatting>
  <conditionalFormatting sqref="B124">
    <cfRule type="cellIs" dxfId="53" priority="12" operator="greaterThan">
      <formula>1000</formula>
    </cfRule>
  </conditionalFormatting>
  <conditionalFormatting sqref="B124">
    <cfRule type="cellIs" dxfId="52" priority="11" operator="greaterThan">
      <formula>1000</formula>
    </cfRule>
  </conditionalFormatting>
  <conditionalFormatting sqref="B124">
    <cfRule type="cellIs" dxfId="51" priority="10" operator="greaterThan">
      <formula>1000</formula>
    </cfRule>
  </conditionalFormatting>
  <conditionalFormatting sqref="A52 A48 A44 A40 A36 A32 A28 A24 A20 A16 A12">
    <cfRule type="cellIs" dxfId="50" priority="9" operator="greaterThan">
      <formula>1000</formula>
    </cfRule>
  </conditionalFormatting>
  <conditionalFormatting sqref="A52 A48 A44 A40 A36 A32 A28 A24 A20 A16 A12">
    <cfRule type="cellIs" dxfId="49" priority="8" operator="greaterThan">
      <formula>1000</formula>
    </cfRule>
  </conditionalFormatting>
  <conditionalFormatting sqref="A52 A48 A44 A40 A36 A32 A28 A24 A20 A16 A12">
    <cfRule type="cellIs" dxfId="48" priority="7" operator="greaterThan">
      <formula>1000</formula>
    </cfRule>
  </conditionalFormatting>
  <conditionalFormatting sqref="A88 A84 A80 A76 A72 A68 A64 A60 A56">
    <cfRule type="cellIs" dxfId="47" priority="6" operator="greaterThan">
      <formula>1000</formula>
    </cfRule>
  </conditionalFormatting>
  <conditionalFormatting sqref="A88 A84 A80 A76 A72 A68 A64 A60 A56">
    <cfRule type="cellIs" dxfId="46" priority="5" operator="greaterThan">
      <formula>1000</formula>
    </cfRule>
  </conditionalFormatting>
  <conditionalFormatting sqref="A88 A84 A80 A76 A72 A68 A64 A60 A56">
    <cfRule type="cellIs" dxfId="45" priority="4" operator="greaterThan">
      <formula>1000</formula>
    </cfRule>
  </conditionalFormatting>
  <conditionalFormatting sqref="A124 A120 A116 A112 A108 A104 A100 A96 A92">
    <cfRule type="cellIs" dxfId="44" priority="3" operator="greaterThan">
      <formula>1000</formula>
    </cfRule>
  </conditionalFormatting>
  <conditionalFormatting sqref="A124 A120 A116 A112 A108 A104 A100 A96 A92">
    <cfRule type="cellIs" dxfId="43" priority="2" operator="greaterThan">
      <formula>1000</formula>
    </cfRule>
  </conditionalFormatting>
  <conditionalFormatting sqref="A124 A120 A116 A112 A108 A104 A100 A96 A92">
    <cfRule type="cellIs" dxfId="42" priority="1" operator="greaterThan">
      <formula>1000</formula>
    </cfRule>
  </conditionalFormatting>
  <printOptions horizontalCentered="1"/>
  <pageMargins left="0.82677165354330717" right="0.23622047244094491" top="0.59055118110236227" bottom="0.39370078740157483" header="0.39370078740157483" footer="0.15748031496062992"/>
  <pageSetup paperSize="9" scale="74" orientation="portrait" horizontalDpi="300" verticalDpi="300" r:id="rId1"/>
  <headerFooter alignWithMargins="0">
    <oddFooter>&amp;C&amp;P</oddFooter>
  </headerFooter>
  <rowBreaks count="1" manualBreakCount="1">
    <brk id="65" max="10" man="1"/>
  </rowBreaks>
  <ignoredErrors>
    <ignoredError sqref="C8:C73 C74:C12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0000"/>
  </sheetPr>
  <dimension ref="A1:H125"/>
  <sheetViews>
    <sheetView view="pageBreakPreview" topLeftCell="A11" zoomScale="110" zoomScaleNormal="100" zoomScaleSheetLayoutView="110" workbookViewId="0">
      <selection activeCell="D11" sqref="D11"/>
    </sheetView>
  </sheetViews>
  <sheetFormatPr defaultRowHeight="12.75" x14ac:dyDescent="0.2"/>
  <cols>
    <col min="1" max="1" width="8.7109375" style="28" customWidth="1"/>
    <col min="2" max="2" width="30.7109375" style="21" customWidth="1"/>
    <col min="3" max="3" width="6.5703125" style="21" customWidth="1"/>
    <col min="4" max="4" width="24.28515625" style="21" customWidth="1"/>
    <col min="5" max="5" width="5.85546875" style="21" hidden="1" customWidth="1"/>
    <col min="6" max="6" width="8" style="21" customWidth="1"/>
    <col min="7" max="7" width="6.42578125" style="21" customWidth="1"/>
    <col min="8" max="8" width="9.140625" style="28" customWidth="1"/>
    <col min="9" max="9" width="9.140625" style="21"/>
    <col min="10" max="10" width="14.28515625" style="21" customWidth="1"/>
    <col min="11" max="11" width="9.140625" style="21"/>
    <col min="12" max="12" width="16.85546875" style="21" customWidth="1"/>
    <col min="13" max="16384" width="9.140625" style="21"/>
  </cols>
  <sheetData>
    <row r="1" spans="1:8" s="1" customFormat="1" ht="30" customHeight="1" x14ac:dyDescent="0.2">
      <c r="A1" s="184" t="str">
        <f>KAPAK!A2</f>
        <v>Rize Atletizm İl Temsilciliği</v>
      </c>
      <c r="B1" s="184"/>
      <c r="C1" s="184"/>
      <c r="D1" s="184"/>
      <c r="E1" s="184"/>
      <c r="F1" s="184"/>
      <c r="G1" s="184"/>
      <c r="H1" s="184"/>
    </row>
    <row r="2" spans="1:8" s="1" customFormat="1" ht="14.25" x14ac:dyDescent="0.2">
      <c r="A2" s="188" t="str">
        <f>KAPAK!B24</f>
        <v>Küçükler ve Yıldızlar Bölgesel Kros Ligi 1.Kademe</v>
      </c>
      <c r="B2" s="188"/>
      <c r="C2" s="188"/>
      <c r="D2" s="188"/>
      <c r="E2" s="188"/>
      <c r="F2" s="188"/>
      <c r="G2" s="188"/>
      <c r="H2" s="188"/>
    </row>
    <row r="3" spans="1:8" s="1" customFormat="1" ht="14.25" x14ac:dyDescent="0.2">
      <c r="A3" s="189" t="str">
        <f>KAPAK!B27</f>
        <v>Rize</v>
      </c>
      <c r="B3" s="189"/>
      <c r="C3" s="189"/>
      <c r="D3" s="189"/>
      <c r="E3" s="189"/>
      <c r="F3" s="189"/>
      <c r="G3" s="189"/>
      <c r="H3" s="189"/>
    </row>
    <row r="4" spans="1:8" s="1" customFormat="1" ht="17.25" customHeight="1" x14ac:dyDescent="0.2">
      <c r="A4" s="190" t="str">
        <f>KAPAK!B26</f>
        <v>Yıldız Erkekler</v>
      </c>
      <c r="B4" s="190"/>
      <c r="C4" s="182" t="str">
        <f>KAPAK!B25</f>
        <v>3 km.</v>
      </c>
      <c r="D4" s="182"/>
      <c r="E4" s="42"/>
      <c r="F4" s="183">
        <f>KAPAK!B28</f>
        <v>41924.458333333336</v>
      </c>
      <c r="G4" s="183"/>
      <c r="H4" s="183"/>
    </row>
    <row r="5" spans="1:8" s="4" customFormat="1" ht="29.25" customHeight="1" x14ac:dyDescent="0.2">
      <c r="A5" s="93" t="s">
        <v>5</v>
      </c>
      <c r="B5" s="94" t="s">
        <v>17</v>
      </c>
      <c r="C5" s="95" t="s">
        <v>1</v>
      </c>
      <c r="D5" s="94" t="s">
        <v>3</v>
      </c>
      <c r="E5" s="94" t="s">
        <v>8</v>
      </c>
      <c r="F5" s="94" t="s">
        <v>7</v>
      </c>
      <c r="G5" s="97" t="s">
        <v>15</v>
      </c>
      <c r="H5" s="94" t="s">
        <v>6</v>
      </c>
    </row>
    <row r="6" spans="1:8" s="1" customFormat="1" ht="14.25" customHeight="1" x14ac:dyDescent="0.2">
      <c r="A6" s="6"/>
      <c r="B6" s="7"/>
      <c r="C6" s="99">
        <f>IF(A8="","",INDEX('TAKIM KAYIT'!$D$6:$D$125,MATCH(C8,'TAKIM KAYIT'!$D$6:$D$125,0)-2))</f>
        <v>631</v>
      </c>
      <c r="D6" s="8" t="str">
        <f>IF(ISERROR(VLOOKUP($C6,'START LİSTE'!$B$6:$F$836,2,0)),"",VLOOKUP($C6,'START LİSTE'!$B$6:$F$836,2,0))</f>
        <v>ONUR BİLGİN</v>
      </c>
      <c r="E6" s="9" t="str">
        <f>IF(ISERROR(VLOOKUP($C6,'START LİSTE'!$B$6:$F$836,4,0)),"",VLOOKUP($C6,'START LİSTE'!$B$6:$F$836,4,0))</f>
        <v>T</v>
      </c>
      <c r="F6" s="112">
        <f>IF(ISERROR(VLOOKUP($C6,'FERDİ SONUÇ'!$B$6:$H$962,6,0)),"",VLOOKUP($C6,'FERDİ SONUÇ'!$B$6:$H$962,6,0))</f>
        <v>933</v>
      </c>
      <c r="G6" s="43">
        <f>IF(OR(E6="",F6="DQ", F6="DNF", F6="DNS", F6=""),"-",VLOOKUP(C6,'FERDİ SONUÇ'!$B$6:$H$962,7,0))</f>
        <v>3</v>
      </c>
      <c r="H6" s="12"/>
    </row>
    <row r="7" spans="1:8" s="1" customFormat="1" ht="14.25" customHeight="1" x14ac:dyDescent="0.2">
      <c r="A7" s="13"/>
      <c r="B7" s="14"/>
      <c r="C7" s="101">
        <f>IF(A8="","",INDEX('TAKIM KAYIT'!$D$6:$D$125,MATCH(C8,'TAKIM KAYIT'!$D$6:$D$125,0)-1))</f>
        <v>632</v>
      </c>
      <c r="D7" s="15" t="str">
        <f>IF(ISERROR(VLOOKUP($C7,'START LİSTE'!$B$6:$F$836,2,0)),"",VLOOKUP($C7,'START LİSTE'!$B$6:$F$836,2,0))</f>
        <v>OSMAN CANSEVER</v>
      </c>
      <c r="E7" s="16" t="str">
        <f>IF(ISERROR(VLOOKUP($C7,'START LİSTE'!$B$6:$F$836,4,0)),"",VLOOKUP($C7,'START LİSTE'!$B$6:$F$836,4,0))</f>
        <v>T</v>
      </c>
      <c r="F7" s="113">
        <f>IF(ISERROR(VLOOKUP($C7,'FERDİ SONUÇ'!$B$6:$H$962,6,0)),"",VLOOKUP($C7,'FERDİ SONUÇ'!$B$6:$H$962,6,0))</f>
        <v>930</v>
      </c>
      <c r="G7" s="44">
        <f>IF(OR(E7="",F7="DQ", F7="DNF", F7="DNS", F7=""),"-",VLOOKUP(C7,'FERDİ SONUÇ'!$B$6:$H$962,7,0))</f>
        <v>2</v>
      </c>
      <c r="H7" s="19"/>
    </row>
    <row r="8" spans="1:8" s="1" customFormat="1" ht="14.25" customHeight="1" x14ac:dyDescent="0.2">
      <c r="A8" s="45">
        <f>IF(ISERROR(SMALL('TAKIM KAYIT'!$B$6:$B$125,1)),"",SMALL('TAKIM KAYIT'!$B$6:$B$125,1))</f>
        <v>1</v>
      </c>
      <c r="B8" s="14" t="str">
        <f>IF(A8="","",VLOOKUP(A8,'TAKIM KAYIT'!$B$6:$O$125,2,FALSE))</f>
        <v>GÜMÜŞHANE GENÇLİK SPOR KULÜBÜ</v>
      </c>
      <c r="C8" s="101">
        <f>IF(A8="","",VLOOKUP(A8,'TAKIM KAYIT'!$B$6:$O$125,3,FALSE))</f>
        <v>633</v>
      </c>
      <c r="D8" s="15" t="str">
        <f>IF(ISERROR(VLOOKUP($C8,'START LİSTE'!$B$6:$F$836,2,0)),"",VLOOKUP($C8,'START LİSTE'!$B$6:$F$836,2,0))</f>
        <v>EMRAH KÜÇÜK</v>
      </c>
      <c r="E8" s="16" t="str">
        <f>IF(ISERROR(VLOOKUP($C8,'START LİSTE'!$B$6:$F$836,4,0)),"",VLOOKUP($C8,'START LİSTE'!$B$6:$F$836,4,0))</f>
        <v>T</v>
      </c>
      <c r="F8" s="113">
        <f>IF(ISERROR(VLOOKUP($C8,'FERDİ SONUÇ'!$B$6:$H$962,6,0)),"",VLOOKUP($C8,'FERDİ SONUÇ'!$B$6:$H$962,6,0))</f>
        <v>936</v>
      </c>
      <c r="G8" s="44">
        <f>IF(OR(E8="",F8="DQ", F8="DNF", F8="DNS", F8=""),"-",VLOOKUP(C8,'FERDİ SONUÇ'!$B$6:$H$962,7,0))</f>
        <v>4</v>
      </c>
      <c r="H8" s="151">
        <f>IF(A8="","",VLOOKUP(A8,'TAKIM KAYIT'!$B$6:$P$125,13,FALSE))</f>
        <v>9.0004000000000008</v>
      </c>
    </row>
    <row r="9" spans="1:8" s="1" customFormat="1" ht="14.25" customHeight="1" x14ac:dyDescent="0.2">
      <c r="A9" s="13"/>
      <c r="B9" s="14"/>
      <c r="C9" s="101">
        <f>IF(A8="","",INDEX('TAKIM KAYIT'!$D$6:$D$125,MATCH(C8,'TAKIM KAYIT'!$D$6:$D$125,0)+1))</f>
        <v>634</v>
      </c>
      <c r="D9" s="15" t="str">
        <f>IF(ISERROR(VLOOKUP($C9,'START LİSTE'!$B$6:$F$836,2,0)),"",VLOOKUP($C9,'START LİSTE'!$B$6:$F$836,2,0))</f>
        <v>MİHRAÇ KAYA</v>
      </c>
      <c r="E9" s="16" t="str">
        <f>IF(ISERROR(VLOOKUP($C9,'START LİSTE'!$B$6:$F$836,4,0)),"",VLOOKUP($C9,'START LİSTE'!$B$6:$F$836,4,0))</f>
        <v>T</v>
      </c>
      <c r="F9" s="113">
        <f>IF(ISERROR(VLOOKUP($C9,'FERDİ SONUÇ'!$B$6:$H$962,6,0)),"",VLOOKUP($C9,'FERDİ SONUÇ'!$B$6:$H$962,6,0))</f>
        <v>1132</v>
      </c>
      <c r="G9" s="44">
        <f>IF(OR(E9="",F9="DQ", F9="DNF", F9="DNS", F9=""),"-",VLOOKUP(C9,'FERDİ SONUÇ'!$B$6:$H$962,7,0))</f>
        <v>16</v>
      </c>
      <c r="H9" s="19"/>
    </row>
    <row r="10" spans="1:8" ht="14.25" customHeight="1" x14ac:dyDescent="0.2">
      <c r="A10" s="6"/>
      <c r="B10" s="7"/>
      <c r="C10" s="99">
        <f>IF(A12="","",INDEX('TAKIM KAYIT'!$D$6:$D$125,MATCH(C12,'TAKIM KAYIT'!$D$6:$D$125,0)-2))</f>
        <v>623</v>
      </c>
      <c r="D10" s="8" t="str">
        <f>IF(ISERROR(VLOOKUP($C10,'START LİSTE'!$B$6:$F$836,2,0)),"",VLOOKUP($C10,'START LİSTE'!$B$6:$F$836,2,0))</f>
        <v>KUBİLAY YILDIZ</v>
      </c>
      <c r="E10" s="9" t="str">
        <f>IF(ISERROR(VLOOKUP($C10,'START LİSTE'!$B$6:$F$836,4,0)),"",VLOOKUP($C10,'START LİSTE'!$B$6:$F$836,4,0))</f>
        <v>T</v>
      </c>
      <c r="F10" s="112">
        <f>IF(ISERROR(VLOOKUP($C10,'FERDİ SONUÇ'!$B$6:$H$962,6,0)),"",VLOOKUP($C10,'FERDİ SONUÇ'!$B$6:$H$962,6,0))</f>
        <v>920</v>
      </c>
      <c r="G10" s="43">
        <f>IF(OR(E10="",F10="DQ", F10="DNF", F10="DNS", F10=""),"-",VLOOKUP(C10,'FERDİ SONUÇ'!$B$6:$H$962,7,0))</f>
        <v>1</v>
      </c>
      <c r="H10" s="12"/>
    </row>
    <row r="11" spans="1:8" ht="14.25" customHeight="1" x14ac:dyDescent="0.2">
      <c r="A11" s="13"/>
      <c r="B11" s="14"/>
      <c r="C11" s="101">
        <f>IF(A12="","",INDEX('TAKIM KAYIT'!$D$6:$D$125,MATCH(C12,'TAKIM KAYIT'!$D$6:$D$125,0)-1))</f>
        <v>624</v>
      </c>
      <c r="D11" s="15" t="str">
        <f>IF(ISERROR(VLOOKUP($C11,'START LİSTE'!$B$6:$F$836,2,0)),"",VLOOKUP($C11,'START LİSTE'!$B$6:$F$836,2,0))</f>
        <v>ENES AYIK</v>
      </c>
      <c r="E11" s="16" t="str">
        <f>IF(ISERROR(VLOOKUP($C11,'START LİSTE'!$B$6:$F$836,4,0)),"",VLOOKUP($C11,'START LİSTE'!$B$6:$F$836,4,0))</f>
        <v>T</v>
      </c>
      <c r="F11" s="113">
        <f>IF(ISERROR(VLOOKUP($C11,'FERDİ SONUÇ'!$B$6:$H$962,6,0)),"",VLOOKUP($C11,'FERDİ SONUÇ'!$B$6:$H$962,6,0))</f>
        <v>943</v>
      </c>
      <c r="G11" s="44">
        <f>IF(OR(E11="",F11="DQ", F11="DNF", F11="DNS", F11=""),"-",VLOOKUP(C11,'FERDİ SONUÇ'!$B$6:$H$962,7,0))</f>
        <v>5</v>
      </c>
      <c r="H11" s="19"/>
    </row>
    <row r="12" spans="1:8" ht="14.25" customHeight="1" x14ac:dyDescent="0.2">
      <c r="A12" s="45">
        <f>IF(ISERROR(SMALL('TAKIM KAYIT'!$B$6:$B$125,2)),"",SMALL('TAKIM KAYIT'!$B$6:$B$125,2))</f>
        <v>2</v>
      </c>
      <c r="B12" s="14" t="str">
        <f>IF(A12="","",VLOOKUP(A12,'TAKIM KAYIT'!$B$6:$O$125,2,FALSE))</f>
        <v>TOKAT BELEDİYE PLEVNE</v>
      </c>
      <c r="C12" s="101">
        <f>IF(A12="","",VLOOKUP(A12,'TAKIM KAYIT'!$B$6:$O$125,3,FALSE))</f>
        <v>625</v>
      </c>
      <c r="D12" s="15" t="str">
        <f>IF(ISERROR(VLOOKUP($C12,'START LİSTE'!$B$6:$F$836,2,0)),"",VLOOKUP($C12,'START LİSTE'!$B$6:$F$836,2,0))</f>
        <v>EFE MERT DAMAR</v>
      </c>
      <c r="E12" s="16" t="str">
        <f>IF(ISERROR(VLOOKUP($C12,'START LİSTE'!$B$6:$F$836,4,0)),"",VLOOKUP($C12,'START LİSTE'!$B$6:$F$836,4,0))</f>
        <v>T</v>
      </c>
      <c r="F12" s="113">
        <f>IF(ISERROR(VLOOKUP($C12,'FERDİ SONUÇ'!$B$6:$H$962,6,0)),"",VLOOKUP($C12,'FERDİ SONUÇ'!$B$6:$H$962,6,0))</f>
        <v>1106</v>
      </c>
      <c r="G12" s="44">
        <f>IF(OR(E12="",F12="DQ", F12="DNF", F12="DNS", F12=""),"-",VLOOKUP(C12,'FERDİ SONUÇ'!$B$6:$H$962,7,0))</f>
        <v>15</v>
      </c>
      <c r="H12" s="20">
        <f>IF(A12="","",VLOOKUP(A12,'TAKIM KAYIT'!$B$6:$P$125,13,FALSE))</f>
        <v>12.0006</v>
      </c>
    </row>
    <row r="13" spans="1:8" ht="14.25" customHeight="1" x14ac:dyDescent="0.2">
      <c r="A13" s="13"/>
      <c r="B13" s="14"/>
      <c r="C13" s="101">
        <f>IF(A12="","",INDEX('TAKIM KAYIT'!$D$6:$D$125,MATCH(C12,'TAKIM KAYIT'!$D$6:$D$125,0)+1))</f>
        <v>626</v>
      </c>
      <c r="D13" s="15" t="str">
        <f>IF(ISERROR(VLOOKUP($C13,'START LİSTE'!$B$6:$F$836,2,0)),"",VLOOKUP($C13,'START LİSTE'!$B$6:$F$836,2,0))</f>
        <v>BAYRAM İLYÜN</v>
      </c>
      <c r="E13" s="16" t="str">
        <f>IF(ISERROR(VLOOKUP($C13,'START LİSTE'!$B$6:$F$836,4,0)),"",VLOOKUP($C13,'START LİSTE'!$B$6:$F$836,4,0))</f>
        <v>T</v>
      </c>
      <c r="F13" s="113">
        <f>IF(ISERROR(VLOOKUP($C13,'FERDİ SONUÇ'!$B$6:$H$962,6,0)),"",VLOOKUP($C13,'FERDİ SONUÇ'!$B$6:$H$962,6,0))</f>
        <v>951</v>
      </c>
      <c r="G13" s="44">
        <f>IF(OR(E13="",F13="DQ", F13="DNF", F13="DNS", F13=""),"-",VLOOKUP(C13,'FERDİ SONUÇ'!$B$6:$H$962,7,0))</f>
        <v>6</v>
      </c>
      <c r="H13" s="19"/>
    </row>
    <row r="14" spans="1:8" ht="14.25" customHeight="1" x14ac:dyDescent="0.2">
      <c r="A14" s="6"/>
      <c r="B14" s="7"/>
      <c r="C14" s="99">
        <f>IF(A16="","",INDEX('TAKIM KAYIT'!$D$6:$D$125,MATCH(C16,'TAKIM KAYIT'!$D$6:$D$125,0)-2))</f>
        <v>627</v>
      </c>
      <c r="D14" s="8" t="str">
        <f>IF(ISERROR(VLOOKUP($C14,'START LİSTE'!$B$6:$F$836,2,0)),"",VLOOKUP($C14,'START LİSTE'!$B$6:$F$836,2,0))</f>
        <v>HAKAN ASLAN</v>
      </c>
      <c r="E14" s="9" t="str">
        <f>IF(ISERROR(VLOOKUP($C14,'START LİSTE'!$B$6:$F$836,4,0)),"",VLOOKUP($C14,'START LİSTE'!$B$6:$F$836,4,0))</f>
        <v>T</v>
      </c>
      <c r="F14" s="112">
        <f>IF(ISERROR(VLOOKUP($C14,'FERDİ SONUÇ'!$B$6:$H$962,6,0)),"",VLOOKUP($C14,'FERDİ SONUÇ'!$B$6:$H$962,6,0))</f>
        <v>1058</v>
      </c>
      <c r="G14" s="43">
        <f>IF(OR(E14="",F14="DQ", F14="DNF", F14="DNS", F14=""),"-",VLOOKUP(C14,'FERDİ SONUÇ'!$B$6:$H$962,7,0))</f>
        <v>12</v>
      </c>
      <c r="H14" s="12"/>
    </row>
    <row r="15" spans="1:8" ht="14.25" customHeight="1" x14ac:dyDescent="0.2">
      <c r="A15" s="13"/>
      <c r="B15" s="14"/>
      <c r="C15" s="101">
        <f>IF(A16="","",INDEX('TAKIM KAYIT'!$D$6:$D$125,MATCH(C16,'TAKIM KAYIT'!$D$6:$D$125,0)-1))</f>
        <v>628</v>
      </c>
      <c r="D15" s="15" t="str">
        <f>IF(ISERROR(VLOOKUP($C15,'START LİSTE'!$B$6:$F$836,2,0)),"",VLOOKUP($C15,'START LİSTE'!$B$6:$F$836,2,0))</f>
        <v>CEMAL AKÇİN</v>
      </c>
      <c r="E15" s="16" t="str">
        <f>IF(ISERROR(VLOOKUP($C15,'START LİSTE'!$B$6:$F$836,4,0)),"",VLOOKUP($C15,'START LİSTE'!$B$6:$F$836,4,0))</f>
        <v>T</v>
      </c>
      <c r="F15" s="113">
        <f>IF(ISERROR(VLOOKUP($C15,'FERDİ SONUÇ'!$B$6:$H$962,6,0)),"",VLOOKUP($C15,'FERDİ SONUÇ'!$B$6:$H$962,6,0))</f>
        <v>1025</v>
      </c>
      <c r="G15" s="44">
        <f>IF(OR(E15="",F15="DQ", F15="DNF", F15="DNS", F15=""),"-",VLOOKUP(C15,'FERDİ SONUÇ'!$B$6:$H$962,7,0))</f>
        <v>9</v>
      </c>
      <c r="H15" s="19"/>
    </row>
    <row r="16" spans="1:8" ht="14.25" customHeight="1" x14ac:dyDescent="0.2">
      <c r="A16" s="45">
        <f>IF(ISERROR(SMALL('TAKIM KAYIT'!$B$6:$B$125,3)),"",SMALL('TAKIM KAYIT'!$B$6:$B$125,3))</f>
        <v>3</v>
      </c>
      <c r="B16" s="14" t="str">
        <f>IF(A16="","",VLOOKUP(A16,'TAKIM KAYIT'!$B$6:$O$125,2,FALSE))</f>
        <v>ORDU-GENÇLİK SPOR</v>
      </c>
      <c r="C16" s="101">
        <f>IF(A16="","",VLOOKUP(A16,'TAKIM KAYIT'!$B$6:$O$125,3,FALSE))</f>
        <v>629</v>
      </c>
      <c r="D16" s="15" t="str">
        <f>IF(ISERROR(VLOOKUP($C16,'START LİSTE'!$B$6:$F$836,2,0)),"",VLOOKUP($C16,'START LİSTE'!$B$6:$F$836,2,0))</f>
        <v>VOLKAN KARAMAN</v>
      </c>
      <c r="E16" s="16" t="str">
        <f>IF(ISERROR(VLOOKUP($C16,'START LİSTE'!$B$6:$F$836,4,0)),"",VLOOKUP($C16,'START LİSTE'!$B$6:$F$836,4,0))</f>
        <v>T</v>
      </c>
      <c r="F16" s="113">
        <f>IF(ISERROR(VLOOKUP($C16,'FERDİ SONUÇ'!$B$6:$H$962,6,0)),"",VLOOKUP($C16,'FERDİ SONUÇ'!$B$6:$H$962,6,0))</f>
        <v>1018</v>
      </c>
      <c r="G16" s="44">
        <f>IF(OR(E16="",F16="DQ", F16="DNF", F16="DNS", F16=""),"-",VLOOKUP(C16,'FERDİ SONUÇ'!$B$6:$H$962,7,0))</f>
        <v>8</v>
      </c>
      <c r="H16" s="20">
        <f>IF(A16="","",VLOOKUP(A16,'TAKIM KAYIT'!$B$6:$P$125,13,FALSE))</f>
        <v>27.001000000000001</v>
      </c>
    </row>
    <row r="17" spans="1:8" ht="14.25" customHeight="1" x14ac:dyDescent="0.2">
      <c r="A17" s="13"/>
      <c r="B17" s="14"/>
      <c r="C17" s="101">
        <f>IF(A16="","",INDEX('TAKIM KAYIT'!$D$6:$D$125,MATCH(C16,'TAKIM KAYIT'!$D$6:$D$125,0)+1))</f>
        <v>630</v>
      </c>
      <c r="D17" s="15" t="str">
        <f>IF(ISERROR(VLOOKUP($C17,'START LİSTE'!$B$6:$F$836,2,0)),"",VLOOKUP($C17,'START LİSTE'!$B$6:$F$836,2,0))</f>
        <v>EBUBEKİR BAYRAM</v>
      </c>
      <c r="E17" s="16" t="str">
        <f>IF(ISERROR(VLOOKUP($C17,'START LİSTE'!$B$6:$F$836,4,0)),"",VLOOKUP($C17,'START LİSTE'!$B$6:$F$836,4,0))</f>
        <v>T</v>
      </c>
      <c r="F17" s="113">
        <f>IF(ISERROR(VLOOKUP($C17,'FERDİ SONUÇ'!$B$6:$H$962,6,0)),"",VLOOKUP($C17,'FERDİ SONUÇ'!$B$6:$H$962,6,0))</f>
        <v>1027</v>
      </c>
      <c r="G17" s="44">
        <f>IF(OR(E17="",F17="DQ", F17="DNF", F17="DNS", F17=""),"-",VLOOKUP(C17,'FERDİ SONUÇ'!$B$6:$H$962,7,0))</f>
        <v>10</v>
      </c>
      <c r="H17" s="19"/>
    </row>
    <row r="18" spans="1:8" ht="14.25" customHeight="1" x14ac:dyDescent="0.2">
      <c r="A18" s="6"/>
      <c r="B18" s="7"/>
      <c r="C18" s="99">
        <f>IF(A20="","",INDEX('TAKIM KAYIT'!$D$6:$D$125,MATCH(C20,'TAKIM KAYIT'!$D$6:$D$125,0)-2))</f>
        <v>639</v>
      </c>
      <c r="D18" s="8" t="str">
        <f>IF(ISERROR(VLOOKUP($C18,'START LİSTE'!$B$6:$F$836,2,0)),"",VLOOKUP($C18,'START LİSTE'!$B$6:$F$836,2,0))</f>
        <v>TURGAY SEZGİN</v>
      </c>
      <c r="E18" s="9" t="str">
        <f>IF(ISERROR(VLOOKUP($C18,'START LİSTE'!$B$6:$F$836,4,0)),"",VLOOKUP($C18,'START LİSTE'!$B$6:$F$836,4,0))</f>
        <v>T</v>
      </c>
      <c r="F18" s="112" t="str">
        <f>IF(ISERROR(VLOOKUP($C18,'FERDİ SONUÇ'!$B$6:$H$962,6,0)),"",VLOOKUP($C18,'FERDİ SONUÇ'!$B$6:$H$962,6,0))</f>
        <v>DNF</v>
      </c>
      <c r="G18" s="11" t="str">
        <f>IF(OR(E18="",F18="DQ", F18="DNF", F18="DNS", F18=""),"-",VLOOKUP(C18,'FERDİ SONUÇ'!$B$6:$H$962,7,0))</f>
        <v>-</v>
      </c>
      <c r="H18" s="12"/>
    </row>
    <row r="19" spans="1:8" ht="14.25" customHeight="1" x14ac:dyDescent="0.2">
      <c r="A19" s="13"/>
      <c r="B19" s="14"/>
      <c r="C19" s="101">
        <f>IF(A20="","",INDEX('TAKIM KAYIT'!$D$6:$D$125,MATCH(C20,'TAKIM KAYIT'!$D$6:$D$125,0)-1))</f>
        <v>640</v>
      </c>
      <c r="D19" s="15" t="str">
        <f>IF(ISERROR(VLOOKUP($C19,'START LİSTE'!$B$6:$F$836,2,0)),"",VLOOKUP($C19,'START LİSTE'!$B$6:$F$836,2,0))</f>
        <v>OĞUZHAN YAKAR</v>
      </c>
      <c r="E19" s="16" t="str">
        <f>IF(ISERROR(VLOOKUP($C19,'START LİSTE'!$B$6:$F$836,4,0)),"",VLOOKUP($C19,'START LİSTE'!$B$6:$F$836,4,0))</f>
        <v>T</v>
      </c>
      <c r="F19" s="113">
        <f>IF(ISERROR(VLOOKUP($C19,'FERDİ SONUÇ'!$B$6:$H$962,6,0)),"",VLOOKUP($C19,'FERDİ SONUÇ'!$B$6:$H$962,6,0))</f>
        <v>1105</v>
      </c>
      <c r="G19" s="18">
        <f>IF(OR(E19="",F19="DQ", F19="DNF", F19="DNS", F19=""),"-",VLOOKUP(C19,'FERDİ SONUÇ'!$B$6:$H$962,7,0))</f>
        <v>14</v>
      </c>
      <c r="H19" s="19"/>
    </row>
    <row r="20" spans="1:8" ht="14.25" customHeight="1" x14ac:dyDescent="0.2">
      <c r="A20" s="45">
        <f>IF(ISERROR(SMALL('TAKIM KAYIT'!$B$6:$B$125,4)),"",SMALL('TAKIM KAYIT'!$B$6:$B$125,4))</f>
        <v>4</v>
      </c>
      <c r="B20" s="14" t="str">
        <f>IF(A20="","",VLOOKUP(A20,'TAKIM KAYIT'!$B$6:$O$125,2,FALSE))</f>
        <v>SAMSUN-G.H.Y GENÇLİK VE SPOR KLÜBÜ</v>
      </c>
      <c r="C20" s="101">
        <f>IF(A20="","",VLOOKUP(A20,'TAKIM KAYIT'!$B$6:$O$125,3,FALSE))</f>
        <v>641</v>
      </c>
      <c r="D20" s="15" t="str">
        <f>IF(ISERROR(VLOOKUP($C20,'START LİSTE'!$B$6:$F$836,2,0)),"",VLOOKUP($C20,'START LİSTE'!$B$6:$F$836,2,0))</f>
        <v>HALUK ÇAĞDAŞ ZORLU</v>
      </c>
      <c r="E20" s="16" t="str">
        <f>IF(ISERROR(VLOOKUP($C20,'START LİSTE'!$B$6:$F$836,4,0)),"",VLOOKUP($C20,'START LİSTE'!$B$6:$F$836,4,0))</f>
        <v>T</v>
      </c>
      <c r="F20" s="113">
        <f>IF(ISERROR(VLOOKUP($C20,'FERDİ SONUÇ'!$B$6:$H$962,6,0)),"",VLOOKUP($C20,'FERDİ SONUÇ'!$B$6:$H$962,6,0))</f>
        <v>1030</v>
      </c>
      <c r="G20" s="18">
        <f>IF(OR(E20="",F20="DQ", F20="DNF", F20="DNS", F20=""),"-",VLOOKUP(C20,'FERDİ SONUÇ'!$B$6:$H$962,7,0))</f>
        <v>11</v>
      </c>
      <c r="H20" s="151">
        <f>IF(A20="","",VLOOKUP(A20,'TAKIM KAYIT'!$B$6:$P$125,13,FALSE))</f>
        <v>32.001399999999997</v>
      </c>
    </row>
    <row r="21" spans="1:8" ht="14.25" customHeight="1" x14ac:dyDescent="0.2">
      <c r="A21" s="13"/>
      <c r="B21" s="14"/>
      <c r="C21" s="101">
        <f>IF(A20="","",INDEX('TAKIM KAYIT'!$D$6:$D$125,MATCH(C20,'TAKIM KAYIT'!$D$6:$D$125,0)+1))</f>
        <v>642</v>
      </c>
      <c r="D21" s="15" t="str">
        <f>IF(ISERROR(VLOOKUP($C21,'START LİSTE'!$B$6:$F$836,2,0)),"",VLOOKUP($C21,'START LİSTE'!$B$6:$F$836,2,0))</f>
        <v>ATAKAN BAYRİ</v>
      </c>
      <c r="E21" s="16" t="str">
        <f>IF(ISERROR(VLOOKUP($C21,'START LİSTE'!$B$6:$F$836,4,0)),"",VLOOKUP($C21,'START LİSTE'!$B$6:$F$836,4,0))</f>
        <v>T</v>
      </c>
      <c r="F21" s="113">
        <f>IF(ISERROR(VLOOKUP($C21,'FERDİ SONUÇ'!$B$6:$H$962,6,0)),"",VLOOKUP($C21,'FERDİ SONUÇ'!$B$6:$H$962,6,0))</f>
        <v>1005</v>
      </c>
      <c r="G21" s="18">
        <f>IF(OR(E21="",F21="DQ", F21="DNF", F21="DNS", F21=""),"-",VLOOKUP(C21,'FERDİ SONUÇ'!$B$6:$H$962,7,0))</f>
        <v>7</v>
      </c>
      <c r="H21" s="19"/>
    </row>
    <row r="22" spans="1:8" ht="14.25" customHeight="1" x14ac:dyDescent="0.2">
      <c r="A22" s="6"/>
      <c r="B22" s="7"/>
      <c r="C22" s="99">
        <f>IF(A24="","",INDEX('TAKIM KAYIT'!$D$6:$D$125,MATCH(C24,'TAKIM KAYIT'!$D$6:$D$125,0)-2))</f>
        <v>635</v>
      </c>
      <c r="D22" s="8" t="str">
        <f>IF(ISERROR(VLOOKUP($C22,'START LİSTE'!$B$6:$F$836,2,0)),"",VLOOKUP($C22,'START LİSTE'!$B$6:$F$836,2,0))</f>
        <v>ÜMİT TUTKUN</v>
      </c>
      <c r="E22" s="9" t="str">
        <f>IF(ISERROR(VLOOKUP($C22,'START LİSTE'!$B$6:$F$836,4,0)),"",VLOOKUP($C22,'START LİSTE'!$B$6:$F$836,4,0))</f>
        <v>T</v>
      </c>
      <c r="F22" s="112">
        <f>IF(ISERROR(VLOOKUP($C22,'FERDİ SONUÇ'!$B$6:$H$962,6,0)),"",VLOOKUP($C22,'FERDİ SONUÇ'!$B$6:$H$962,6,0))</f>
        <v>1102</v>
      </c>
      <c r="G22" s="11">
        <f>IF(OR(E22="",F22="DQ", F22="DNF", F22="DNS", F22=""),"-",VLOOKUP(C22,'FERDİ SONUÇ'!$B$6:$H$962,7,0))</f>
        <v>13</v>
      </c>
      <c r="H22" s="12"/>
    </row>
    <row r="23" spans="1:8" ht="14.25" customHeight="1" x14ac:dyDescent="0.2">
      <c r="A23" s="13"/>
      <c r="B23" s="14"/>
      <c r="C23" s="101">
        <f>IF(A24="","",INDEX('TAKIM KAYIT'!$D$6:$D$125,MATCH(C24,'TAKIM KAYIT'!$D$6:$D$125,0)-1))</f>
        <v>636</v>
      </c>
      <c r="D23" s="15" t="str">
        <f>IF(ISERROR(VLOOKUP($C23,'START LİSTE'!$B$6:$F$836,2,0)),"",VLOOKUP($C23,'START LİSTE'!$B$6:$F$836,2,0))</f>
        <v>HÜSEYİN KESKİN</v>
      </c>
      <c r="E23" s="16" t="str">
        <f>IF(ISERROR(VLOOKUP($C23,'START LİSTE'!$B$6:$F$836,4,0)),"",VLOOKUP($C23,'START LİSTE'!$B$6:$F$836,4,0))</f>
        <v>T</v>
      </c>
      <c r="F23" s="113">
        <f>IF(ISERROR(VLOOKUP($C23,'FERDİ SONUÇ'!$B$6:$H$962,6,0)),"",VLOOKUP($C23,'FERDİ SONUÇ'!$B$6:$H$962,6,0))</f>
        <v>1145</v>
      </c>
      <c r="G23" s="18">
        <f>IF(OR(E23="",F23="DQ", F23="DNF", F23="DNS", F23=""),"-",VLOOKUP(C23,'FERDİ SONUÇ'!$B$6:$H$962,7,0))</f>
        <v>17</v>
      </c>
      <c r="H23" s="19"/>
    </row>
    <row r="24" spans="1:8" ht="14.25" customHeight="1" x14ac:dyDescent="0.2">
      <c r="A24" s="45">
        <f>IF(ISERROR(SMALL('TAKIM KAYIT'!$B$6:$B$125,5)),"",SMALL('TAKIM KAYIT'!$B$6:$B$125,5))</f>
        <v>5</v>
      </c>
      <c r="B24" s="14" t="str">
        <f>IF(A24="","",VLOOKUP(A24,'TAKIM KAYIT'!$B$6:$O$125,2,FALSE))</f>
        <v>SAMSUN ÇARŞAMBA END. MES. LİS. SP. K.</v>
      </c>
      <c r="C24" s="101">
        <f>IF(A24="","",VLOOKUP(A24,'TAKIM KAYIT'!$B$6:$O$125,3,FALSE))</f>
        <v>637</v>
      </c>
      <c r="D24" s="15" t="str">
        <f>IF(ISERROR(VLOOKUP($C24,'START LİSTE'!$B$6:$F$836,2,0)),"",VLOOKUP($C24,'START LİSTE'!$B$6:$F$836,2,0))</f>
        <v>ONUR ŞAHİN</v>
      </c>
      <c r="E24" s="16" t="str">
        <f>IF(ISERROR(VLOOKUP($C24,'START LİSTE'!$B$6:$F$836,4,0)),"",VLOOKUP($C24,'START LİSTE'!$B$6:$F$836,4,0))</f>
        <v>T</v>
      </c>
      <c r="F24" s="113">
        <f>IF(ISERROR(VLOOKUP($C24,'FERDİ SONUÇ'!$B$6:$H$962,6,0)),"",VLOOKUP($C24,'FERDİ SONUÇ'!$B$6:$H$962,6,0))</f>
        <v>1301</v>
      </c>
      <c r="G24" s="18">
        <f>IF(OR(E24="",F24="DQ", F24="DNF", F24="DNS", F24=""),"-",VLOOKUP(C24,'FERDİ SONUÇ'!$B$6:$H$962,7,0))</f>
        <v>18</v>
      </c>
      <c r="H24" s="151">
        <f>IF(A24="","",VLOOKUP(A24,'TAKIM KAYIT'!$B$6:$P$125,13,FALSE))</f>
        <v>48.001800000000003</v>
      </c>
    </row>
    <row r="25" spans="1:8" ht="14.25" customHeight="1" x14ac:dyDescent="0.2">
      <c r="A25" s="13"/>
      <c r="B25" s="14"/>
      <c r="C25" s="101">
        <f>IF(A24="","",INDEX('TAKIM KAYIT'!$D$6:$D$125,MATCH(C24,'TAKIM KAYIT'!$D$6:$D$125,0)+1))</f>
        <v>638</v>
      </c>
      <c r="D25" s="15" t="str">
        <f>IF(ISERROR(VLOOKUP($C25,'START LİSTE'!$B$6:$F$836,2,0)),"",VLOOKUP($C25,'START LİSTE'!$B$6:$F$836,2,0))</f>
        <v>ALPEREN SEMİZ</v>
      </c>
      <c r="E25" s="16" t="str">
        <f>IF(ISERROR(VLOOKUP($C25,'START LİSTE'!$B$6:$F$836,4,0)),"",VLOOKUP($C25,'START LİSTE'!$B$6:$F$836,4,0))</f>
        <v>T</v>
      </c>
      <c r="F25" s="113">
        <f>IF(ISERROR(VLOOKUP($C25,'FERDİ SONUÇ'!$B$6:$H$962,6,0)),"",VLOOKUP($C25,'FERDİ SONUÇ'!$B$6:$H$962,6,0))</f>
        <v>1405</v>
      </c>
      <c r="G25" s="18">
        <f>IF(OR(E25="",F25="DQ", F25="DNF", F25="DNS", F25=""),"-",VLOOKUP(C25,'FERDİ SONUÇ'!$B$6:$H$962,7,0))</f>
        <v>19</v>
      </c>
      <c r="H25" s="19"/>
    </row>
    <row r="26" spans="1:8" ht="14.25" customHeight="1" x14ac:dyDescent="0.2">
      <c r="A26" s="6"/>
      <c r="B26" s="7"/>
      <c r="C26" s="99" t="str">
        <f>IF(A28="","",INDEX('TAKIM KAYIT'!$D$6:$D$125,MATCH(C28,'TAKIM KAYIT'!$D$6:$D$125,0)-2))</f>
        <v/>
      </c>
      <c r="D26" s="8" t="str">
        <f>IF(ISERROR(VLOOKUP($C26,'START LİSTE'!$B$6:$F$836,2,0)),"",VLOOKUP($C26,'START LİSTE'!$B$6:$F$836,2,0))</f>
        <v/>
      </c>
      <c r="E26" s="9" t="str">
        <f>IF(ISERROR(VLOOKUP($C26,'START LİSTE'!$B$6:$F$836,4,0)),"",VLOOKUP($C26,'START LİSTE'!$B$6:$F$836,4,0))</f>
        <v/>
      </c>
      <c r="F26" s="112" t="str">
        <f>IF(ISERROR(VLOOKUP($C26,'FERDİ SONUÇ'!$B$6:$H$962,6,0)),"",VLOOKUP($C26,'FERDİ SONUÇ'!$B$6:$H$962,6,0))</f>
        <v/>
      </c>
      <c r="G26" s="11" t="str">
        <f>IF(OR(E26="",F26="DQ", F26="DNF", F26="DNS", F26=""),"-",VLOOKUP(C26,'FERDİ SONUÇ'!$B$6:$H$962,7,0))</f>
        <v>-</v>
      </c>
      <c r="H26" s="12"/>
    </row>
    <row r="27" spans="1:8" ht="14.25" customHeight="1" x14ac:dyDescent="0.2">
      <c r="A27" s="13"/>
      <c r="B27" s="14"/>
      <c r="C27" s="101" t="str">
        <f>IF(A28="","",INDEX('TAKIM KAYIT'!$D$6:$D$125,MATCH(C28,'TAKIM KAYIT'!$D$6:$D$125,0)-1))</f>
        <v/>
      </c>
      <c r="D27" s="15" t="str">
        <f>IF(ISERROR(VLOOKUP($C27,'START LİSTE'!$B$6:$F$836,2,0)),"",VLOOKUP($C27,'START LİSTE'!$B$6:$F$836,2,0))</f>
        <v/>
      </c>
      <c r="E27" s="16" t="str">
        <f>IF(ISERROR(VLOOKUP($C27,'START LİSTE'!$B$6:$F$836,4,0)),"",VLOOKUP($C27,'START LİSTE'!$B$6:$F$836,4,0))</f>
        <v/>
      </c>
      <c r="F27" s="113" t="str">
        <f>IF(ISERROR(VLOOKUP($C27,'FERDİ SONUÇ'!$B$6:$H$962,6,0)),"",VLOOKUP($C27,'FERDİ SONUÇ'!$B$6:$H$962,6,0))</f>
        <v/>
      </c>
      <c r="G27" s="18" t="str">
        <f>IF(OR(E27="",F27="DQ", F27="DNF", F27="DNS", F27=""),"-",VLOOKUP(C27,'FERDİ SONUÇ'!$B$6:$H$962,7,0))</f>
        <v>-</v>
      </c>
      <c r="H27" s="19"/>
    </row>
    <row r="28" spans="1:8" ht="14.25" customHeight="1" x14ac:dyDescent="0.2">
      <c r="A28" s="45" t="str">
        <f>IF(ISERROR(SMALL('TAKIM KAYIT'!$B$6:$B$125,6)),"",SMALL('TAKIM KAYIT'!$B$6:$B$125,6))</f>
        <v/>
      </c>
      <c r="B28" s="14" t="str">
        <f>IF(A28="","",VLOOKUP(A28,'TAKIM KAYIT'!$B$6:$O$125,2,FALSE))</f>
        <v/>
      </c>
      <c r="C28" s="101" t="str">
        <f>IF(A28="","",VLOOKUP(A28,'TAKIM KAYIT'!$B$6:$O$125,3,FALSE))</f>
        <v/>
      </c>
      <c r="D28" s="15" t="str">
        <f>IF(ISERROR(VLOOKUP($C28,'START LİSTE'!$B$6:$F$836,2,0)),"",VLOOKUP($C28,'START LİSTE'!$B$6:$F$836,2,0))</f>
        <v/>
      </c>
      <c r="E28" s="16" t="str">
        <f>IF(ISERROR(VLOOKUP($C28,'START LİSTE'!$B$6:$F$836,4,0)),"",VLOOKUP($C28,'START LİSTE'!$B$6:$F$836,4,0))</f>
        <v/>
      </c>
      <c r="F28" s="113" t="str">
        <f>IF(ISERROR(VLOOKUP($C28,'FERDİ SONUÇ'!$B$6:$H$962,6,0)),"",VLOOKUP($C28,'FERDİ SONUÇ'!$B$6:$H$962,6,0))</f>
        <v/>
      </c>
      <c r="G28" s="18" t="str">
        <f>IF(OR(E28="",F28="DQ", F28="DNF", F28="DNS", F28=""),"-",VLOOKUP(C28,'FERDİ SONUÇ'!$B$6:$H$962,7,0))</f>
        <v>-</v>
      </c>
      <c r="H28" s="151" t="str">
        <f>IF(A28="","",VLOOKUP(A28,'TAKIM KAYIT'!$B$6:$P$125,13,FALSE))</f>
        <v/>
      </c>
    </row>
    <row r="29" spans="1:8" ht="14.25" customHeight="1" x14ac:dyDescent="0.2">
      <c r="A29" s="13"/>
      <c r="B29" s="14"/>
      <c r="C29" s="101" t="str">
        <f>IF(A28="","",INDEX('TAKIM KAYIT'!$D$6:$D$125,MATCH(C28,'TAKIM KAYIT'!$D$6:$D$125,0)+1))</f>
        <v/>
      </c>
      <c r="D29" s="15" t="str">
        <f>IF(ISERROR(VLOOKUP($C29,'START LİSTE'!$B$6:$F$836,2,0)),"",VLOOKUP($C29,'START LİSTE'!$B$6:$F$836,2,0))</f>
        <v/>
      </c>
      <c r="E29" s="16" t="str">
        <f>IF(ISERROR(VLOOKUP($C29,'START LİSTE'!$B$6:$F$836,4,0)),"",VLOOKUP($C29,'START LİSTE'!$B$6:$F$836,4,0))</f>
        <v/>
      </c>
      <c r="F29" s="113" t="str">
        <f>IF(ISERROR(VLOOKUP($C29,'FERDİ SONUÇ'!$B$6:$H$962,6,0)),"",VLOOKUP($C29,'FERDİ SONUÇ'!$B$6:$H$962,6,0))</f>
        <v/>
      </c>
      <c r="G29" s="18" t="str">
        <f>IF(OR(E29="",F29="DQ", F29="DNF", F29="DNS", F29=""),"-",VLOOKUP(C29,'FERDİ SONUÇ'!$B$6:$H$962,7,0))</f>
        <v>-</v>
      </c>
      <c r="H29" s="19"/>
    </row>
    <row r="30" spans="1:8" ht="14.25" customHeight="1" x14ac:dyDescent="0.2">
      <c r="A30" s="6"/>
      <c r="B30" s="7"/>
      <c r="C30" s="99" t="str">
        <f>IF(A32="","",INDEX('TAKIM KAYIT'!$D$6:$D$125,MATCH(C32,'TAKIM KAYIT'!$D$6:$D$125,0)-2))</f>
        <v/>
      </c>
      <c r="D30" s="8" t="str">
        <f>IF(ISERROR(VLOOKUP($C30,'START LİSTE'!$B$6:$F$836,2,0)),"",VLOOKUP($C30,'START LİSTE'!$B$6:$F$836,2,0))</f>
        <v/>
      </c>
      <c r="E30" s="9" t="str">
        <f>IF(ISERROR(VLOOKUP($C30,'START LİSTE'!$B$6:$F$836,4,0)),"",VLOOKUP($C30,'START LİSTE'!$B$6:$F$836,4,0))</f>
        <v/>
      </c>
      <c r="F30" s="112" t="str">
        <f>IF(ISERROR(VLOOKUP($C30,'FERDİ SONUÇ'!$B$6:$H$962,6,0)),"",VLOOKUP($C30,'FERDİ SONUÇ'!$B$6:$H$962,6,0))</f>
        <v/>
      </c>
      <c r="G30" s="11" t="str">
        <f>IF(OR(E30="",F30="DQ", F30="DNF", F30="DNS", F30=""),"-",VLOOKUP(C30,'FERDİ SONUÇ'!$B$6:$H$962,7,0))</f>
        <v>-</v>
      </c>
      <c r="H30" s="12"/>
    </row>
    <row r="31" spans="1:8" ht="14.25" customHeight="1" x14ac:dyDescent="0.2">
      <c r="A31" s="13"/>
      <c r="B31" s="14"/>
      <c r="C31" s="101" t="str">
        <f>IF(A32="","",INDEX('TAKIM KAYIT'!$D$6:$D$125,MATCH(C32,'TAKIM KAYIT'!$D$6:$D$125,0)-1))</f>
        <v/>
      </c>
      <c r="D31" s="15" t="str">
        <f>IF(ISERROR(VLOOKUP($C31,'START LİSTE'!$B$6:$F$836,2,0)),"",VLOOKUP($C31,'START LİSTE'!$B$6:$F$836,2,0))</f>
        <v/>
      </c>
      <c r="E31" s="16" t="str">
        <f>IF(ISERROR(VLOOKUP($C31,'START LİSTE'!$B$6:$F$836,4,0)),"",VLOOKUP($C31,'START LİSTE'!$B$6:$F$836,4,0))</f>
        <v/>
      </c>
      <c r="F31" s="113" t="str">
        <f>IF(ISERROR(VLOOKUP($C31,'FERDİ SONUÇ'!$B$6:$H$962,6,0)),"",VLOOKUP($C31,'FERDİ SONUÇ'!$B$6:$H$962,6,0))</f>
        <v/>
      </c>
      <c r="G31" s="18" t="str">
        <f>IF(OR(E31="",F31="DQ", F31="DNF", F31="DNS", F31=""),"-",VLOOKUP(C31,'FERDİ SONUÇ'!$B$6:$H$962,7,0))</f>
        <v>-</v>
      </c>
      <c r="H31" s="19"/>
    </row>
    <row r="32" spans="1:8" ht="14.25" customHeight="1" x14ac:dyDescent="0.2">
      <c r="A32" s="45" t="str">
        <f>IF(ISERROR(SMALL('TAKIM KAYIT'!$B$6:$B$125,7)),"",SMALL('TAKIM KAYIT'!$B$6:$B$125,7))</f>
        <v/>
      </c>
      <c r="B32" s="14" t="str">
        <f>IF(A32="","",VLOOKUP(A32,'TAKIM KAYIT'!$B$6:$O$125,2,FALSE))</f>
        <v/>
      </c>
      <c r="C32" s="101" t="str">
        <f>IF(A32="","",VLOOKUP(A32,'TAKIM KAYIT'!$B$6:$O$125,3,FALSE))</f>
        <v/>
      </c>
      <c r="D32" s="15" t="str">
        <f>IF(ISERROR(VLOOKUP($C32,'START LİSTE'!$B$6:$F$836,2,0)),"",VLOOKUP($C32,'START LİSTE'!$B$6:$F$836,2,0))</f>
        <v/>
      </c>
      <c r="E32" s="16" t="str">
        <f>IF(ISERROR(VLOOKUP($C32,'START LİSTE'!$B$6:$F$836,4,0)),"",VLOOKUP($C32,'START LİSTE'!$B$6:$F$836,4,0))</f>
        <v/>
      </c>
      <c r="F32" s="113" t="str">
        <f>IF(ISERROR(VLOOKUP($C32,'FERDİ SONUÇ'!$B$6:$H$962,6,0)),"",VLOOKUP($C32,'FERDİ SONUÇ'!$B$6:$H$962,6,0))</f>
        <v/>
      </c>
      <c r="G32" s="18" t="str">
        <f>IF(OR(E32="",F32="DQ", F32="DNF", F32="DNS", F32=""),"-",VLOOKUP(C32,'FERDİ SONUÇ'!$B$6:$H$962,7,0))</f>
        <v>-</v>
      </c>
      <c r="H32" s="151" t="str">
        <f>IF(A32="","",VLOOKUP(A32,'TAKIM KAYIT'!$B$6:$P$125,13,FALSE))</f>
        <v/>
      </c>
    </row>
    <row r="33" spans="1:8" ht="14.25" customHeight="1" x14ac:dyDescent="0.2">
      <c r="A33" s="13"/>
      <c r="B33" s="14"/>
      <c r="C33" s="101" t="str">
        <f>IF(A32="","",INDEX('TAKIM KAYIT'!$D$6:$D$125,MATCH(C32,'TAKIM KAYIT'!$D$6:$D$125,0)+1))</f>
        <v/>
      </c>
      <c r="D33" s="15" t="str">
        <f>IF(ISERROR(VLOOKUP($C33,'START LİSTE'!$B$6:$F$836,2,0)),"",VLOOKUP($C33,'START LİSTE'!$B$6:$F$836,2,0))</f>
        <v/>
      </c>
      <c r="E33" s="16" t="str">
        <f>IF(ISERROR(VLOOKUP($C33,'START LİSTE'!$B$6:$F$836,4,0)),"",VLOOKUP($C33,'START LİSTE'!$B$6:$F$836,4,0))</f>
        <v/>
      </c>
      <c r="F33" s="113" t="str">
        <f>IF(ISERROR(VLOOKUP($C33,'FERDİ SONUÇ'!$B$6:$H$962,6,0)),"",VLOOKUP($C33,'FERDİ SONUÇ'!$B$6:$H$962,6,0))</f>
        <v/>
      </c>
      <c r="G33" s="18" t="str">
        <f>IF(OR(E33="",F33="DQ", F33="DNF", F33="DNS", F33=""),"-",VLOOKUP(C33,'FERDİ SONUÇ'!$B$6:$H$962,7,0))</f>
        <v>-</v>
      </c>
      <c r="H33" s="19"/>
    </row>
    <row r="34" spans="1:8" ht="14.25" customHeight="1" x14ac:dyDescent="0.2">
      <c r="A34" s="6"/>
      <c r="B34" s="7"/>
      <c r="C34" s="99" t="str">
        <f>IF(A36="","",INDEX('TAKIM KAYIT'!$D$6:$D$125,MATCH(C36,'TAKIM KAYIT'!$D$6:$D$125,0)-2))</f>
        <v/>
      </c>
      <c r="D34" s="8" t="str">
        <f>IF(ISERROR(VLOOKUP($C34,'START LİSTE'!$B$6:$F$836,2,0)),"",VLOOKUP($C34,'START LİSTE'!$B$6:$F$836,2,0))</f>
        <v/>
      </c>
      <c r="E34" s="9" t="str">
        <f>IF(ISERROR(VLOOKUP($C34,'START LİSTE'!$B$6:$F$836,4,0)),"",VLOOKUP($C34,'START LİSTE'!$B$6:$F$836,4,0))</f>
        <v/>
      </c>
      <c r="F34" s="112" t="str">
        <f>IF(ISERROR(VLOOKUP($C34,'FERDİ SONUÇ'!$B$6:$H$962,6,0)),"",VLOOKUP($C34,'FERDİ SONUÇ'!$B$6:$H$962,6,0))</f>
        <v/>
      </c>
      <c r="G34" s="11" t="str">
        <f>IF(OR(E34="",F34="DQ", F34="DNF", F34="DNS", F34=""),"-",VLOOKUP(C34,'FERDİ SONUÇ'!$B$6:$H$962,7,0))</f>
        <v>-</v>
      </c>
      <c r="H34" s="12"/>
    </row>
    <row r="35" spans="1:8" ht="14.25" customHeight="1" x14ac:dyDescent="0.2">
      <c r="A35" s="13"/>
      <c r="B35" s="14"/>
      <c r="C35" s="101" t="str">
        <f>IF(A36="","",INDEX('TAKIM KAYIT'!$D$6:$D$125,MATCH(C36,'TAKIM KAYIT'!$D$6:$D$125,0)-1))</f>
        <v/>
      </c>
      <c r="D35" s="15" t="str">
        <f>IF(ISERROR(VLOOKUP($C35,'START LİSTE'!$B$6:$F$836,2,0)),"",VLOOKUP($C35,'START LİSTE'!$B$6:$F$836,2,0))</f>
        <v/>
      </c>
      <c r="E35" s="16" t="str">
        <f>IF(ISERROR(VLOOKUP($C35,'START LİSTE'!$B$6:$F$836,4,0)),"",VLOOKUP($C35,'START LİSTE'!$B$6:$F$836,4,0))</f>
        <v/>
      </c>
      <c r="F35" s="113" t="str">
        <f>IF(ISERROR(VLOOKUP($C35,'FERDİ SONUÇ'!$B$6:$H$962,6,0)),"",VLOOKUP($C35,'FERDİ SONUÇ'!$B$6:$H$962,6,0))</f>
        <v/>
      </c>
      <c r="G35" s="18" t="str">
        <f>IF(OR(E35="",F35="DQ", F35="DNF", F35="DNS", F35=""),"-",VLOOKUP(C35,'FERDİ SONUÇ'!$B$6:$H$962,7,0))</f>
        <v>-</v>
      </c>
      <c r="H35" s="19"/>
    </row>
    <row r="36" spans="1:8" ht="14.25" customHeight="1" x14ac:dyDescent="0.2">
      <c r="A36" s="45" t="str">
        <f>IF(ISERROR(SMALL('TAKIM KAYIT'!$B$6:$B$125,8)),"",SMALL('TAKIM KAYIT'!$B$6:$B$125,8))</f>
        <v/>
      </c>
      <c r="B36" s="14" t="str">
        <f>IF(A36="","",VLOOKUP(A36,'TAKIM KAYIT'!$B$6:$O$125,2,FALSE))</f>
        <v/>
      </c>
      <c r="C36" s="101" t="str">
        <f>IF(A36="","",VLOOKUP(A36,'TAKIM KAYIT'!$B$6:$O$125,3,FALSE))</f>
        <v/>
      </c>
      <c r="D36" s="15" t="str">
        <f>IF(ISERROR(VLOOKUP($C36,'START LİSTE'!$B$6:$F$836,2,0)),"",VLOOKUP($C36,'START LİSTE'!$B$6:$F$836,2,0))</f>
        <v/>
      </c>
      <c r="E36" s="16" t="str">
        <f>IF(ISERROR(VLOOKUP($C36,'START LİSTE'!$B$6:$F$836,4,0)),"",VLOOKUP($C36,'START LİSTE'!$B$6:$F$836,4,0))</f>
        <v/>
      </c>
      <c r="F36" s="113" t="str">
        <f>IF(ISERROR(VLOOKUP($C36,'FERDİ SONUÇ'!$B$6:$H$962,6,0)),"",VLOOKUP($C36,'FERDİ SONUÇ'!$B$6:$H$962,6,0))</f>
        <v/>
      </c>
      <c r="G36" s="18" t="str">
        <f>IF(OR(E36="",F36="DQ", F36="DNF", F36="DNS", F36=""),"-",VLOOKUP(C36,'FERDİ SONUÇ'!$B$6:$H$962,7,0))</f>
        <v>-</v>
      </c>
      <c r="H36" s="151" t="str">
        <f>IF(A36="","",VLOOKUP(A36,'TAKIM KAYIT'!$B$6:$P$125,13,FALSE))</f>
        <v/>
      </c>
    </row>
    <row r="37" spans="1:8" ht="14.25" customHeight="1" x14ac:dyDescent="0.2">
      <c r="A37" s="22"/>
      <c r="B37" s="23"/>
      <c r="C37" s="106" t="str">
        <f>IF(A36="","",INDEX('TAKIM KAYIT'!$D$6:$D$125,MATCH(C36,'TAKIM KAYIT'!$D$6:$D$125,0)+1))</f>
        <v/>
      </c>
      <c r="D37" s="24" t="str">
        <f>IF(ISERROR(VLOOKUP($C37,'START LİSTE'!$B$6:$F$836,2,0)),"",VLOOKUP($C37,'START LİSTE'!$B$6:$F$836,2,0))</f>
        <v/>
      </c>
      <c r="E37" s="25" t="str">
        <f>IF(ISERROR(VLOOKUP($C37,'START LİSTE'!$B$6:$F$836,4,0)),"",VLOOKUP($C37,'START LİSTE'!$B$6:$F$836,4,0))</f>
        <v/>
      </c>
      <c r="F37" s="114" t="str">
        <f>IF(ISERROR(VLOOKUP($C37,'FERDİ SONUÇ'!$B$6:$H$962,6,0)),"",VLOOKUP($C37,'FERDİ SONUÇ'!$B$6:$H$962,6,0))</f>
        <v/>
      </c>
      <c r="G37" s="26" t="str">
        <f>IF(OR(E37="",F37="DQ", F37="DNF", F37="DNS", F37=""),"-",VLOOKUP(C37,'FERDİ SONUÇ'!$B$6:$H$962,7,0))</f>
        <v>-</v>
      </c>
      <c r="H37" s="27"/>
    </row>
    <row r="38" spans="1:8" ht="14.25" customHeight="1" x14ac:dyDescent="0.2">
      <c r="A38" s="6"/>
      <c r="B38" s="7"/>
      <c r="C38" s="99" t="str">
        <f>IF(A40="","",INDEX('TAKIM KAYIT'!$D$6:$D$125,MATCH(C40,'TAKIM KAYIT'!$D$6:$D$125,0)-2))</f>
        <v/>
      </c>
      <c r="D38" s="8" t="str">
        <f>IF(ISERROR(VLOOKUP($C38,'START LİSTE'!$B$6:$F$836,2,0)),"",VLOOKUP($C38,'START LİSTE'!$B$6:$F$836,2,0))</f>
        <v/>
      </c>
      <c r="E38" s="9" t="str">
        <f>IF(ISERROR(VLOOKUP($C38,'START LİSTE'!$B$6:$F$836,4,0)),"",VLOOKUP($C38,'START LİSTE'!$B$6:$F$836,4,0))</f>
        <v/>
      </c>
      <c r="F38" s="112" t="str">
        <f>IF(ISERROR(VLOOKUP($C38,'FERDİ SONUÇ'!$B$6:$H$962,6,0)),"",VLOOKUP($C38,'FERDİ SONUÇ'!$B$6:$H$962,6,0))</f>
        <v/>
      </c>
      <c r="G38" s="11" t="str">
        <f>IF(OR(E38="",F38="DQ", F38="DNF", F38="DNS", F38=""),"-",VLOOKUP(C38,'FERDİ SONUÇ'!$B$6:$H$962,7,0))</f>
        <v>-</v>
      </c>
      <c r="H38" s="12"/>
    </row>
    <row r="39" spans="1:8" ht="14.25" customHeight="1" x14ac:dyDescent="0.2">
      <c r="A39" s="13"/>
      <c r="B39" s="14"/>
      <c r="C39" s="101" t="str">
        <f>IF(A40="","",INDEX('TAKIM KAYIT'!$D$6:$D$125,MATCH(C40,'TAKIM KAYIT'!$D$6:$D$125,0)-1))</f>
        <v/>
      </c>
      <c r="D39" s="15" t="str">
        <f>IF(ISERROR(VLOOKUP($C39,'START LİSTE'!$B$6:$F$836,2,0)),"",VLOOKUP($C39,'START LİSTE'!$B$6:$F$836,2,0))</f>
        <v/>
      </c>
      <c r="E39" s="16" t="str">
        <f>IF(ISERROR(VLOOKUP($C39,'START LİSTE'!$B$6:$F$836,4,0)),"",VLOOKUP($C39,'START LİSTE'!$B$6:$F$836,4,0))</f>
        <v/>
      </c>
      <c r="F39" s="113" t="str">
        <f>IF(ISERROR(VLOOKUP($C39,'FERDİ SONUÇ'!$B$6:$H$962,6,0)),"",VLOOKUP($C39,'FERDİ SONUÇ'!$B$6:$H$962,6,0))</f>
        <v/>
      </c>
      <c r="G39" s="18" t="str">
        <f>IF(OR(E39="",F39="DQ", F39="DNF", F39="DNS", F39=""),"-",VLOOKUP(C39,'FERDİ SONUÇ'!$B$6:$H$962,7,0))</f>
        <v>-</v>
      </c>
      <c r="H39" s="19"/>
    </row>
    <row r="40" spans="1:8" ht="14.25" customHeight="1" x14ac:dyDescent="0.2">
      <c r="A40" s="45" t="str">
        <f>IF(ISERROR(SMALL('TAKIM KAYIT'!$B$6:$B$125,9)),"",SMALL('TAKIM KAYIT'!$B$6:$B$125,9))</f>
        <v/>
      </c>
      <c r="B40" s="14" t="str">
        <f>IF(A40="","",VLOOKUP(A40,'TAKIM KAYIT'!$B$6:$O$125,2,FALSE))</f>
        <v/>
      </c>
      <c r="C40" s="101" t="str">
        <f>IF(A40="","",VLOOKUP(A40,'TAKIM KAYIT'!$B$6:$O$125,3,FALSE))</f>
        <v/>
      </c>
      <c r="D40" s="15" t="str">
        <f>IF(ISERROR(VLOOKUP($C40,'START LİSTE'!$B$6:$F$836,2,0)),"",VLOOKUP($C40,'START LİSTE'!$B$6:$F$836,2,0))</f>
        <v/>
      </c>
      <c r="E40" s="16" t="str">
        <f>IF(ISERROR(VLOOKUP($C40,'START LİSTE'!$B$6:$F$836,4,0)),"",VLOOKUP($C40,'START LİSTE'!$B$6:$F$836,4,0))</f>
        <v/>
      </c>
      <c r="F40" s="113" t="str">
        <f>IF(ISERROR(VLOOKUP($C40,'FERDİ SONUÇ'!$B$6:$H$962,6,0)),"",VLOOKUP($C40,'FERDİ SONUÇ'!$B$6:$H$962,6,0))</f>
        <v/>
      </c>
      <c r="G40" s="18" t="str">
        <f>IF(OR(E40="",F40="DQ", F40="DNF", F40="DNS", F40=""),"-",VLOOKUP(C40,'FERDİ SONUÇ'!$B$6:$H$962,7,0))</f>
        <v>-</v>
      </c>
      <c r="H40" s="151" t="str">
        <f>IF(A40="","",VLOOKUP(A40,'TAKIM KAYIT'!$B$6:$P$125,13,FALSE))</f>
        <v/>
      </c>
    </row>
    <row r="41" spans="1:8" ht="14.25" customHeight="1" x14ac:dyDescent="0.2">
      <c r="A41" s="13"/>
      <c r="B41" s="14"/>
      <c r="C41" s="101" t="str">
        <f>IF(A40="","",INDEX('TAKIM KAYIT'!$D$6:$D$125,MATCH(C40,'TAKIM KAYIT'!$D$6:$D$125,0)+1))</f>
        <v/>
      </c>
      <c r="D41" s="15" t="str">
        <f>IF(ISERROR(VLOOKUP($C41,'START LİSTE'!$B$6:$F$836,2,0)),"",VLOOKUP($C41,'START LİSTE'!$B$6:$F$836,2,0))</f>
        <v/>
      </c>
      <c r="E41" s="16" t="str">
        <f>IF(ISERROR(VLOOKUP($C41,'START LİSTE'!$B$6:$F$836,4,0)),"",VLOOKUP($C41,'START LİSTE'!$B$6:$F$836,4,0))</f>
        <v/>
      </c>
      <c r="F41" s="113" t="str">
        <f>IF(ISERROR(VLOOKUP($C41,'FERDİ SONUÇ'!$B$6:$H$962,6,0)),"",VLOOKUP($C41,'FERDİ SONUÇ'!$B$6:$H$962,6,0))</f>
        <v/>
      </c>
      <c r="G41" s="18" t="str">
        <f>IF(OR(E41="",F41="DQ", F41="DNF", F41="DNS", F41=""),"-",VLOOKUP(C41,'FERDİ SONUÇ'!$B$6:$H$962,7,0))</f>
        <v>-</v>
      </c>
      <c r="H41" s="19"/>
    </row>
    <row r="42" spans="1:8" ht="14.25" customHeight="1" x14ac:dyDescent="0.2">
      <c r="A42" s="6"/>
      <c r="B42" s="7"/>
      <c r="C42" s="99" t="str">
        <f>IF(A44="","",INDEX('TAKIM KAYIT'!$D$6:$D$125,MATCH(C44,'TAKIM KAYIT'!$D$6:$D$125,0)-2))</f>
        <v/>
      </c>
      <c r="D42" s="8" t="str">
        <f>IF(ISERROR(VLOOKUP($C42,'START LİSTE'!$B$6:$F$836,2,0)),"",VLOOKUP($C42,'START LİSTE'!$B$6:$F$836,2,0))</f>
        <v/>
      </c>
      <c r="E42" s="9" t="str">
        <f>IF(ISERROR(VLOOKUP($C42,'START LİSTE'!$B$6:$F$836,4,0)),"",VLOOKUP($C42,'START LİSTE'!$B$6:$F$836,4,0))</f>
        <v/>
      </c>
      <c r="F42" s="112" t="str">
        <f>IF(ISERROR(VLOOKUP($C42,'FERDİ SONUÇ'!$B$6:$H$962,6,0)),"",VLOOKUP($C42,'FERDİ SONUÇ'!$B$6:$H$962,6,0))</f>
        <v/>
      </c>
      <c r="G42" s="11" t="str">
        <f>IF(OR(E42="",F42="DQ", F42="DNF", F42="DNS", F42=""),"-",VLOOKUP(C42,'FERDİ SONUÇ'!$B$6:$H$962,7,0))</f>
        <v>-</v>
      </c>
      <c r="H42" s="12"/>
    </row>
    <row r="43" spans="1:8" ht="14.25" customHeight="1" x14ac:dyDescent="0.2">
      <c r="A43" s="13"/>
      <c r="B43" s="14"/>
      <c r="C43" s="101" t="str">
        <f>IF(A44="","",INDEX('TAKIM KAYIT'!$D$6:$D$125,MATCH(C44,'TAKIM KAYIT'!$D$6:$D$125,0)-1))</f>
        <v/>
      </c>
      <c r="D43" s="15" t="str">
        <f>IF(ISERROR(VLOOKUP($C43,'START LİSTE'!$B$6:$F$836,2,0)),"",VLOOKUP($C43,'START LİSTE'!$B$6:$F$836,2,0))</f>
        <v/>
      </c>
      <c r="E43" s="16" t="str">
        <f>IF(ISERROR(VLOOKUP($C43,'START LİSTE'!$B$6:$F$836,4,0)),"",VLOOKUP($C43,'START LİSTE'!$B$6:$F$836,4,0))</f>
        <v/>
      </c>
      <c r="F43" s="113" t="str">
        <f>IF(ISERROR(VLOOKUP($C43,'FERDİ SONUÇ'!$B$6:$H$962,6,0)),"",VLOOKUP($C43,'FERDİ SONUÇ'!$B$6:$H$962,6,0))</f>
        <v/>
      </c>
      <c r="G43" s="18" t="str">
        <f>IF(OR(E43="",F43="DQ", F43="DNF", F43="DNS", F43=""),"-",VLOOKUP(C43,'FERDİ SONUÇ'!$B$6:$H$962,7,0))</f>
        <v>-</v>
      </c>
      <c r="H43" s="19"/>
    </row>
    <row r="44" spans="1:8" ht="14.25" customHeight="1" x14ac:dyDescent="0.2">
      <c r="A44" s="60" t="str">
        <f>IF(ISERROR(SMALL('TAKIM KAYIT'!$B$6:$B$125,10)),"",SMALL('TAKIM KAYIT'!$B$6:$B$125,10))</f>
        <v/>
      </c>
      <c r="B44" s="14" t="str">
        <f>IF(A44="","",VLOOKUP(A44,'TAKIM KAYIT'!$B$6:$O$125,2,FALSE))</f>
        <v/>
      </c>
      <c r="C44" s="101" t="str">
        <f>IF(A44="","",VLOOKUP(A44,'TAKIM KAYIT'!$B$6:$O$125,3,FALSE))</f>
        <v/>
      </c>
      <c r="D44" s="15" t="str">
        <f>IF(ISERROR(VLOOKUP($C44,'START LİSTE'!$B$6:$F$836,2,0)),"",VLOOKUP($C44,'START LİSTE'!$B$6:$F$836,2,0))</f>
        <v/>
      </c>
      <c r="E44" s="16" t="str">
        <f>IF(ISERROR(VLOOKUP($C44,'START LİSTE'!$B$6:$F$836,4,0)),"",VLOOKUP($C44,'START LİSTE'!$B$6:$F$836,4,0))</f>
        <v/>
      </c>
      <c r="F44" s="113" t="str">
        <f>IF(ISERROR(VLOOKUP($C44,'FERDİ SONUÇ'!$B$6:$H$962,6,0)),"",VLOOKUP($C44,'FERDİ SONUÇ'!$B$6:$H$962,6,0))</f>
        <v/>
      </c>
      <c r="G44" s="18" t="str">
        <f>IF(OR(E44="",F44="DQ", F44="DNF", F44="DNS", F44=""),"-",VLOOKUP(C44,'FERDİ SONUÇ'!$B$6:$H$962,7,0))</f>
        <v>-</v>
      </c>
      <c r="H44" s="151" t="str">
        <f>IF(A44="","",VLOOKUP(A44,'TAKIM KAYIT'!$B$6:$P$125,13,FALSE))</f>
        <v/>
      </c>
    </row>
    <row r="45" spans="1:8" ht="14.25" customHeight="1" x14ac:dyDescent="0.2">
      <c r="A45" s="13"/>
      <c r="B45" s="14"/>
      <c r="C45" s="101" t="str">
        <f>IF(A44="","",INDEX('TAKIM KAYIT'!$D$6:$D$125,MATCH(C44,'TAKIM KAYIT'!$D$6:$D$125,0)+1))</f>
        <v/>
      </c>
      <c r="D45" s="15" t="str">
        <f>IF(ISERROR(VLOOKUP($C45,'START LİSTE'!$B$6:$F$836,2,0)),"",VLOOKUP($C45,'START LİSTE'!$B$6:$F$836,2,0))</f>
        <v/>
      </c>
      <c r="E45" s="16" t="str">
        <f>IF(ISERROR(VLOOKUP($C45,'START LİSTE'!$B$6:$F$836,4,0)),"",VLOOKUP($C45,'START LİSTE'!$B$6:$F$836,4,0))</f>
        <v/>
      </c>
      <c r="F45" s="113" t="str">
        <f>IF(ISERROR(VLOOKUP($C45,'FERDİ SONUÇ'!$B$6:$H$962,6,0)),"",VLOOKUP($C45,'FERDİ SONUÇ'!$B$6:$H$962,6,0))</f>
        <v/>
      </c>
      <c r="G45" s="18" t="str">
        <f>IF(OR(E45="",F45="DQ", F45="DNF", F45="DNS", F45=""),"-",VLOOKUP(C45,'FERDİ SONUÇ'!$B$6:$H$962,7,0))</f>
        <v>-</v>
      </c>
      <c r="H45" s="19"/>
    </row>
    <row r="46" spans="1:8" ht="14.25" customHeight="1" x14ac:dyDescent="0.2">
      <c r="A46" s="6"/>
      <c r="B46" s="7"/>
      <c r="C46" s="99" t="str">
        <f>IF(A48="","",INDEX('TAKIM KAYIT'!$D$6:$D$125,MATCH(C48,'TAKIM KAYIT'!$D$6:$D$125,0)-2))</f>
        <v/>
      </c>
      <c r="D46" s="8" t="str">
        <f>IF(ISERROR(VLOOKUP($C46,'START LİSTE'!$B$6:$F$836,2,0)),"",VLOOKUP($C46,'START LİSTE'!$B$6:$F$836,2,0))</f>
        <v/>
      </c>
      <c r="E46" s="9" t="str">
        <f>IF(ISERROR(VLOOKUP($C46,'START LİSTE'!$B$6:$F$836,4,0)),"",VLOOKUP($C46,'START LİSTE'!$B$6:$F$836,4,0))</f>
        <v/>
      </c>
      <c r="F46" s="112" t="str">
        <f>IF(ISERROR(VLOOKUP($C46,'FERDİ SONUÇ'!$B$6:$H$962,6,0)),"",VLOOKUP($C46,'FERDİ SONUÇ'!$B$6:$H$962,6,0))</f>
        <v/>
      </c>
      <c r="G46" s="11" t="str">
        <f>IF(OR(E46="",F46="DQ", F46="DNF", F46="DNS", F46=""),"-",VLOOKUP(C46,'FERDİ SONUÇ'!$B$6:$H$962,7,0))</f>
        <v>-</v>
      </c>
      <c r="H46" s="12"/>
    </row>
    <row r="47" spans="1:8" ht="14.25" customHeight="1" x14ac:dyDescent="0.2">
      <c r="A47" s="13"/>
      <c r="B47" s="14"/>
      <c r="C47" s="101" t="str">
        <f>IF(A48="","",INDEX('TAKIM KAYIT'!$D$6:$D$125,MATCH(C48,'TAKIM KAYIT'!$D$6:$D$125,0)-1))</f>
        <v/>
      </c>
      <c r="D47" s="15" t="str">
        <f>IF(ISERROR(VLOOKUP($C47,'START LİSTE'!$B$6:$F$836,2,0)),"",VLOOKUP($C47,'START LİSTE'!$B$6:$F$836,2,0))</f>
        <v/>
      </c>
      <c r="E47" s="16" t="str">
        <f>IF(ISERROR(VLOOKUP($C47,'START LİSTE'!$B$6:$F$836,4,0)),"",VLOOKUP($C47,'START LİSTE'!$B$6:$F$836,4,0))</f>
        <v/>
      </c>
      <c r="F47" s="113" t="str">
        <f>IF(ISERROR(VLOOKUP($C47,'FERDİ SONUÇ'!$B$6:$H$962,6,0)),"",VLOOKUP($C47,'FERDİ SONUÇ'!$B$6:$H$962,6,0))</f>
        <v/>
      </c>
      <c r="G47" s="18" t="str">
        <f>IF(OR(E47="",F47="DQ", F47="DNF", F47="DNS", F47=""),"-",VLOOKUP(C47,'FERDİ SONUÇ'!$B$6:$H$962,7,0))</f>
        <v>-</v>
      </c>
      <c r="H47" s="19"/>
    </row>
    <row r="48" spans="1:8" ht="14.25" customHeight="1" x14ac:dyDescent="0.2">
      <c r="A48" s="60" t="str">
        <f>IF(ISERROR(SMALL('TAKIM KAYIT'!$B$6:$B$125,11)),"",SMALL('TAKIM KAYIT'!$B$6:$B$125,11))</f>
        <v/>
      </c>
      <c r="B48" s="14" t="str">
        <f>IF(A48="","",VLOOKUP(A48,'TAKIM KAYIT'!$B$6:$O$125,2,FALSE))</f>
        <v/>
      </c>
      <c r="C48" s="101" t="str">
        <f>IF(A48="","",VLOOKUP(A48,'TAKIM KAYIT'!$B$6:$O$125,3,FALSE))</f>
        <v/>
      </c>
      <c r="D48" s="15" t="str">
        <f>IF(ISERROR(VLOOKUP($C48,'START LİSTE'!$B$6:$F$836,2,0)),"",VLOOKUP($C48,'START LİSTE'!$B$6:$F$836,2,0))</f>
        <v/>
      </c>
      <c r="E48" s="16" t="str">
        <f>IF(ISERROR(VLOOKUP($C48,'START LİSTE'!$B$6:$F$836,4,0)),"",VLOOKUP($C48,'START LİSTE'!$B$6:$F$836,4,0))</f>
        <v/>
      </c>
      <c r="F48" s="113" t="str">
        <f>IF(ISERROR(VLOOKUP($C48,'FERDİ SONUÇ'!$B$6:$H$962,6,0)),"",VLOOKUP($C48,'FERDİ SONUÇ'!$B$6:$H$962,6,0))</f>
        <v/>
      </c>
      <c r="G48" s="18" t="str">
        <f>IF(OR(E48="",F48="DQ", F48="DNF", F48="DNS", F48=""),"-",VLOOKUP(C48,'FERDİ SONUÇ'!$B$6:$H$962,7,0))</f>
        <v>-</v>
      </c>
      <c r="H48" s="151" t="str">
        <f>IF(A48="","",VLOOKUP(A48,'TAKIM KAYIT'!$B$6:$P$125,13,FALSE))</f>
        <v/>
      </c>
    </row>
    <row r="49" spans="1:8" ht="14.25" customHeight="1" x14ac:dyDescent="0.2">
      <c r="A49" s="13"/>
      <c r="B49" s="14"/>
      <c r="C49" s="101" t="str">
        <f>IF(A48="","",INDEX('TAKIM KAYIT'!$D$6:$D$125,MATCH(C48,'TAKIM KAYIT'!$D$6:$D$125,0)+1))</f>
        <v/>
      </c>
      <c r="D49" s="15" t="str">
        <f>IF(ISERROR(VLOOKUP($C49,'START LİSTE'!$B$6:$F$836,2,0)),"",VLOOKUP($C49,'START LİSTE'!$B$6:$F$836,2,0))</f>
        <v/>
      </c>
      <c r="E49" s="16" t="str">
        <f>IF(ISERROR(VLOOKUP($C49,'START LİSTE'!$B$6:$F$836,4,0)),"",VLOOKUP($C49,'START LİSTE'!$B$6:$F$836,4,0))</f>
        <v/>
      </c>
      <c r="F49" s="113" t="str">
        <f>IF(ISERROR(VLOOKUP($C49,'FERDİ SONUÇ'!$B$6:$H$962,6,0)),"",VLOOKUP($C49,'FERDİ SONUÇ'!$B$6:$H$962,6,0))</f>
        <v/>
      </c>
      <c r="G49" s="18" t="str">
        <f>IF(OR(E49="",F49="DQ", F49="DNF", F49="DNS", F49=""),"-",VLOOKUP(C49,'FERDİ SONUÇ'!$B$6:$H$962,7,0))</f>
        <v>-</v>
      </c>
      <c r="H49" s="19"/>
    </row>
    <row r="50" spans="1:8" ht="14.25" customHeight="1" x14ac:dyDescent="0.2">
      <c r="A50" s="6"/>
      <c r="B50" s="7"/>
      <c r="C50" s="99" t="str">
        <f>IF(A52="","",INDEX('TAKIM KAYIT'!$D$6:$D$125,MATCH(C52,'TAKIM KAYIT'!$D$6:$D$125,0)-2))</f>
        <v/>
      </c>
      <c r="D50" s="8" t="str">
        <f>IF(ISERROR(VLOOKUP($C50,'START LİSTE'!$B$6:$F$836,2,0)),"",VLOOKUP($C50,'START LİSTE'!$B$6:$F$836,2,0))</f>
        <v/>
      </c>
      <c r="E50" s="9" t="str">
        <f>IF(ISERROR(VLOOKUP($C50,'START LİSTE'!$B$6:$F$836,4,0)),"",VLOOKUP($C50,'START LİSTE'!$B$6:$F$836,4,0))</f>
        <v/>
      </c>
      <c r="F50" s="112" t="str">
        <f>IF(ISERROR(VLOOKUP($C50,'FERDİ SONUÇ'!$B$6:$H$962,6,0)),"",VLOOKUP($C50,'FERDİ SONUÇ'!$B$6:$H$962,6,0))</f>
        <v/>
      </c>
      <c r="G50" s="11" t="str">
        <f>IF(OR(E50="",F50="DQ", F50="DNF", F50="DNS", F50=""),"-",VLOOKUP(C50,'FERDİ SONUÇ'!$B$6:$H$962,7,0))</f>
        <v>-</v>
      </c>
      <c r="H50" s="12"/>
    </row>
    <row r="51" spans="1:8" ht="14.25" customHeight="1" x14ac:dyDescent="0.2">
      <c r="A51" s="13"/>
      <c r="B51" s="14"/>
      <c r="C51" s="101" t="str">
        <f>IF(A52="","",INDEX('TAKIM KAYIT'!$D$6:$D$125,MATCH(C52,'TAKIM KAYIT'!$D$6:$D$125,0)-1))</f>
        <v/>
      </c>
      <c r="D51" s="15" t="str">
        <f>IF(ISERROR(VLOOKUP($C51,'START LİSTE'!$B$6:$F$836,2,0)),"",VLOOKUP($C51,'START LİSTE'!$B$6:$F$836,2,0))</f>
        <v/>
      </c>
      <c r="E51" s="16" t="str">
        <f>IF(ISERROR(VLOOKUP($C51,'START LİSTE'!$B$6:$F$836,4,0)),"",VLOOKUP($C51,'START LİSTE'!$B$6:$F$836,4,0))</f>
        <v/>
      </c>
      <c r="F51" s="113" t="str">
        <f>IF(ISERROR(VLOOKUP($C51,'FERDİ SONUÇ'!$B$6:$H$962,6,0)),"",VLOOKUP($C51,'FERDİ SONUÇ'!$B$6:$H$962,6,0))</f>
        <v/>
      </c>
      <c r="G51" s="18" t="str">
        <f>IF(OR(E51="",F51="DQ", F51="DNF", F51="DNS", F51=""),"-",VLOOKUP(C51,'FERDİ SONUÇ'!$B$6:$H$962,7,0))</f>
        <v>-</v>
      </c>
      <c r="H51" s="19"/>
    </row>
    <row r="52" spans="1:8" ht="14.25" customHeight="1" x14ac:dyDescent="0.2">
      <c r="A52" s="60" t="str">
        <f>IF(ISERROR(SMALL('TAKIM KAYIT'!$B$6:$B$125,12)),"",SMALL('TAKIM KAYIT'!$B$6:$B$125,12))</f>
        <v/>
      </c>
      <c r="B52" s="14" t="str">
        <f>IF(A52="","",VLOOKUP(A52,'TAKIM KAYIT'!$B$6:$O$125,2,FALSE))</f>
        <v/>
      </c>
      <c r="C52" s="101" t="str">
        <f>IF(A52="","",VLOOKUP(A52,'TAKIM KAYIT'!$B$6:$O$125,3,FALSE))</f>
        <v/>
      </c>
      <c r="D52" s="15" t="str">
        <f>IF(ISERROR(VLOOKUP($C52,'START LİSTE'!$B$6:$F$836,2,0)),"",VLOOKUP($C52,'START LİSTE'!$B$6:$F$836,2,0))</f>
        <v/>
      </c>
      <c r="E52" s="16" t="str">
        <f>IF(ISERROR(VLOOKUP($C52,'START LİSTE'!$B$6:$F$836,4,0)),"",VLOOKUP($C52,'START LİSTE'!$B$6:$F$836,4,0))</f>
        <v/>
      </c>
      <c r="F52" s="113" t="str">
        <f>IF(ISERROR(VLOOKUP($C52,'FERDİ SONUÇ'!$B$6:$H$962,6,0)),"",VLOOKUP($C52,'FERDİ SONUÇ'!$B$6:$H$962,6,0))</f>
        <v/>
      </c>
      <c r="G52" s="18" t="str">
        <f>IF(OR(E52="",F52="DQ", F52="DNF", F52="DNS", F52=""),"-",VLOOKUP(C52,'FERDİ SONUÇ'!$B$6:$H$962,7,0))</f>
        <v>-</v>
      </c>
      <c r="H52" s="151" t="str">
        <f>IF(A52="","",VLOOKUP(A52,'TAKIM KAYIT'!$B$6:$P$125,13,FALSE))</f>
        <v/>
      </c>
    </row>
    <row r="53" spans="1:8" ht="14.25" customHeight="1" x14ac:dyDescent="0.2">
      <c r="A53" s="13"/>
      <c r="B53" s="14"/>
      <c r="C53" s="101" t="str">
        <f>IF(A52="","",INDEX('TAKIM KAYIT'!$D$6:$D$125,MATCH(C52,'TAKIM KAYIT'!$D$6:$D$125,0)+1))</f>
        <v/>
      </c>
      <c r="D53" s="15" t="str">
        <f>IF(ISERROR(VLOOKUP($C53,'START LİSTE'!$B$6:$F$836,2,0)),"",VLOOKUP($C53,'START LİSTE'!$B$6:$F$836,2,0))</f>
        <v/>
      </c>
      <c r="E53" s="16" t="str">
        <f>IF(ISERROR(VLOOKUP($C53,'START LİSTE'!$B$6:$F$836,4,0)),"",VLOOKUP($C53,'START LİSTE'!$B$6:$F$836,4,0))</f>
        <v/>
      </c>
      <c r="F53" s="113" t="str">
        <f>IF(ISERROR(VLOOKUP($C53,'FERDİ SONUÇ'!$B$6:$H$962,6,0)),"",VLOOKUP($C53,'FERDİ SONUÇ'!$B$6:$H$962,6,0))</f>
        <v/>
      </c>
      <c r="G53" s="18" t="str">
        <f>IF(OR(E53="",F53="DQ", F53="DNF", F53="DNS", F53=""),"-",VLOOKUP(C53,'FERDİ SONUÇ'!$B$6:$H$962,7,0))</f>
        <v>-</v>
      </c>
      <c r="H53" s="19"/>
    </row>
    <row r="54" spans="1:8" ht="14.25" customHeight="1" x14ac:dyDescent="0.2">
      <c r="A54" s="6"/>
      <c r="B54" s="7"/>
      <c r="C54" s="99" t="str">
        <f>IF(A56="","",INDEX('TAKIM KAYIT'!$D$6:$D$125,MATCH(C56,'TAKIM KAYIT'!$D$6:$D$125,0)-2))</f>
        <v/>
      </c>
      <c r="D54" s="8" t="str">
        <f>IF(ISERROR(VLOOKUP($C54,'START LİSTE'!$B$6:$F$836,2,0)),"",VLOOKUP($C54,'START LİSTE'!$B$6:$F$836,2,0))</f>
        <v/>
      </c>
      <c r="E54" s="9" t="str">
        <f>IF(ISERROR(VLOOKUP($C54,'START LİSTE'!$B$6:$F$836,4,0)),"",VLOOKUP($C54,'START LİSTE'!$B$6:$F$836,4,0))</f>
        <v/>
      </c>
      <c r="F54" s="112" t="str">
        <f>IF(ISERROR(VLOOKUP($C54,'FERDİ SONUÇ'!$B$6:$H$962,6,0)),"",VLOOKUP($C54,'FERDİ SONUÇ'!$B$6:$H$962,6,0))</f>
        <v/>
      </c>
      <c r="G54" s="11" t="str">
        <f>IF(OR(E54="",F54="DQ", F54="DNF", F54="DNS", F54=""),"-",VLOOKUP(C54,'FERDİ SONUÇ'!$B$6:$H$962,7,0))</f>
        <v>-</v>
      </c>
      <c r="H54" s="12"/>
    </row>
    <row r="55" spans="1:8" ht="14.25" customHeight="1" x14ac:dyDescent="0.2">
      <c r="A55" s="13"/>
      <c r="B55" s="14"/>
      <c r="C55" s="101" t="str">
        <f>IF(A56="","",INDEX('TAKIM KAYIT'!$D$6:$D$125,MATCH(C56,'TAKIM KAYIT'!$D$6:$D$125,0)-1))</f>
        <v/>
      </c>
      <c r="D55" s="15" t="str">
        <f>IF(ISERROR(VLOOKUP($C55,'START LİSTE'!$B$6:$F$836,2,0)),"",VLOOKUP($C55,'START LİSTE'!$B$6:$F$836,2,0))</f>
        <v/>
      </c>
      <c r="E55" s="16" t="str">
        <f>IF(ISERROR(VLOOKUP($C55,'START LİSTE'!$B$6:$F$836,4,0)),"",VLOOKUP($C55,'START LİSTE'!$B$6:$F$836,4,0))</f>
        <v/>
      </c>
      <c r="F55" s="113" t="str">
        <f>IF(ISERROR(VLOOKUP($C55,'FERDİ SONUÇ'!$B$6:$H$962,6,0)),"",VLOOKUP($C55,'FERDİ SONUÇ'!$B$6:$H$962,6,0))</f>
        <v/>
      </c>
      <c r="G55" s="18" t="str">
        <f>IF(OR(E55="",F55="DQ", F55="DNF", F55="DNS", F55=""),"-",VLOOKUP(C55,'FERDİ SONUÇ'!$B$6:$H$962,7,0))</f>
        <v>-</v>
      </c>
      <c r="H55" s="19"/>
    </row>
    <row r="56" spans="1:8" ht="14.25" customHeight="1" x14ac:dyDescent="0.2">
      <c r="A56" s="61" t="str">
        <f>IF(ISERROR(SMALL('TAKIM KAYIT'!$B$6:$B$125,13)),"",SMALL('TAKIM KAYIT'!$B$6:$B$125,13))</f>
        <v/>
      </c>
      <c r="B56" s="14" t="str">
        <f>IF(A56="","",VLOOKUP(A56,'TAKIM KAYIT'!$B$6:$O$125,2,FALSE))</f>
        <v/>
      </c>
      <c r="C56" s="101" t="str">
        <f>IF(A56="","",VLOOKUP(A56,'TAKIM KAYIT'!$B$6:$O$125,3,FALSE))</f>
        <v/>
      </c>
      <c r="D56" s="15" t="str">
        <f>IF(ISERROR(VLOOKUP($C56,'START LİSTE'!$B$6:$F$836,2,0)),"",VLOOKUP($C56,'START LİSTE'!$B$6:$F$836,2,0))</f>
        <v/>
      </c>
      <c r="E56" s="16" t="str">
        <f>IF(ISERROR(VLOOKUP($C56,'START LİSTE'!$B$6:$F$836,4,0)),"",VLOOKUP($C56,'START LİSTE'!$B$6:$F$836,4,0))</f>
        <v/>
      </c>
      <c r="F56" s="113" t="str">
        <f>IF(ISERROR(VLOOKUP($C56,'FERDİ SONUÇ'!$B$6:$H$962,6,0)),"",VLOOKUP($C56,'FERDİ SONUÇ'!$B$6:$H$962,6,0))</f>
        <v/>
      </c>
      <c r="G56" s="18" t="str">
        <f>IF(OR(E56="",F56="DQ", F56="DNF", F56="DNS", F56=""),"-",VLOOKUP(C56,'FERDİ SONUÇ'!$B$6:$H$962,7,0))</f>
        <v>-</v>
      </c>
      <c r="H56" s="151" t="str">
        <f>IF(A56="","",VLOOKUP(A56,'TAKIM KAYIT'!$B$6:$P$125,13,FALSE))</f>
        <v/>
      </c>
    </row>
    <row r="57" spans="1:8" ht="14.25" customHeight="1" x14ac:dyDescent="0.2">
      <c r="A57" s="13"/>
      <c r="B57" s="14"/>
      <c r="C57" s="101" t="str">
        <f>IF(A56="","",INDEX('TAKIM KAYIT'!$D$6:$D$125,MATCH(C56,'TAKIM KAYIT'!$D$6:$D$125,0)+1))</f>
        <v/>
      </c>
      <c r="D57" s="15" t="str">
        <f>IF(ISERROR(VLOOKUP($C57,'START LİSTE'!$B$6:$F$836,2,0)),"",VLOOKUP($C57,'START LİSTE'!$B$6:$F$836,2,0))</f>
        <v/>
      </c>
      <c r="E57" s="16" t="str">
        <f>IF(ISERROR(VLOOKUP($C57,'START LİSTE'!$B$6:$F$836,4,0)),"",VLOOKUP($C57,'START LİSTE'!$B$6:$F$836,4,0))</f>
        <v/>
      </c>
      <c r="F57" s="113" t="str">
        <f>IF(ISERROR(VLOOKUP($C57,'FERDİ SONUÇ'!$B$6:$H$962,6,0)),"",VLOOKUP($C57,'FERDİ SONUÇ'!$B$6:$H$962,6,0))</f>
        <v/>
      </c>
      <c r="G57" s="18" t="str">
        <f>IF(OR(E57="",F57="DQ", F57="DNF", F57="DNS", F57=""),"-",VLOOKUP(C57,'FERDİ SONUÇ'!$B$6:$H$962,7,0))</f>
        <v>-</v>
      </c>
      <c r="H57" s="19"/>
    </row>
    <row r="58" spans="1:8" ht="14.25" customHeight="1" x14ac:dyDescent="0.2">
      <c r="A58" s="6"/>
      <c r="B58" s="7"/>
      <c r="C58" s="99" t="str">
        <f>IF(A60="","",INDEX('TAKIM KAYIT'!$D$6:$D$125,MATCH(C60,'TAKIM KAYIT'!$D$6:$D$125,0)-2))</f>
        <v/>
      </c>
      <c r="D58" s="8" t="str">
        <f>IF(ISERROR(VLOOKUP($C58,'START LİSTE'!$B$6:$F$836,2,0)),"",VLOOKUP($C58,'START LİSTE'!$B$6:$F$836,2,0))</f>
        <v/>
      </c>
      <c r="E58" s="9" t="str">
        <f>IF(ISERROR(VLOOKUP($C58,'START LİSTE'!$B$6:$F$836,4,0)),"",VLOOKUP($C58,'START LİSTE'!$B$6:$F$836,4,0))</f>
        <v/>
      </c>
      <c r="F58" s="112" t="str">
        <f>IF(ISERROR(VLOOKUP($C58,'FERDİ SONUÇ'!$B$6:$H$962,6,0)),"",VLOOKUP($C58,'FERDİ SONUÇ'!$B$6:$H$962,6,0))</f>
        <v/>
      </c>
      <c r="G58" s="11" t="str">
        <f>IF(OR(E58="",F58="DQ", F58="DNF", F58="DNS", F58=""),"-",VLOOKUP(C58,'FERDİ SONUÇ'!$B$6:$H$962,7,0))</f>
        <v>-</v>
      </c>
      <c r="H58" s="12"/>
    </row>
    <row r="59" spans="1:8" ht="14.25" customHeight="1" x14ac:dyDescent="0.2">
      <c r="A59" s="13"/>
      <c r="B59" s="14"/>
      <c r="C59" s="101" t="str">
        <f>IF(A60="","",INDEX('TAKIM KAYIT'!$D$6:$D$125,MATCH(C60,'TAKIM KAYIT'!$D$6:$D$125,0)-1))</f>
        <v/>
      </c>
      <c r="D59" s="15" t="str">
        <f>IF(ISERROR(VLOOKUP($C59,'START LİSTE'!$B$6:$F$836,2,0)),"",VLOOKUP($C59,'START LİSTE'!$B$6:$F$836,2,0))</f>
        <v/>
      </c>
      <c r="E59" s="16" t="str">
        <f>IF(ISERROR(VLOOKUP($C59,'START LİSTE'!$B$6:$F$836,4,0)),"",VLOOKUP($C59,'START LİSTE'!$B$6:$F$836,4,0))</f>
        <v/>
      </c>
      <c r="F59" s="113" t="str">
        <f>IF(ISERROR(VLOOKUP($C59,'FERDİ SONUÇ'!$B$6:$H$962,6,0)),"",VLOOKUP($C59,'FERDİ SONUÇ'!$B$6:$H$962,6,0))</f>
        <v/>
      </c>
      <c r="G59" s="18" t="str">
        <f>IF(OR(E59="",F59="DQ", F59="DNF", F59="DNS", F59=""),"-",VLOOKUP(C59,'FERDİ SONUÇ'!$B$6:$H$962,7,0))</f>
        <v>-</v>
      </c>
      <c r="H59" s="19"/>
    </row>
    <row r="60" spans="1:8" ht="14.25" customHeight="1" x14ac:dyDescent="0.2">
      <c r="A60" s="60" t="str">
        <f>IF(ISERROR(SMALL('TAKIM KAYIT'!$B$6:$B$125,14)),"",SMALL('TAKIM KAYIT'!$B$6:$B$125,14))</f>
        <v/>
      </c>
      <c r="B60" s="14" t="str">
        <f>IF(A60="","",VLOOKUP(A60,'TAKIM KAYIT'!$B$6:$O$125,2,FALSE))</f>
        <v/>
      </c>
      <c r="C60" s="101" t="str">
        <f>IF(A60="","",VLOOKUP(A60,'TAKIM KAYIT'!$B$6:$O$125,3,FALSE))</f>
        <v/>
      </c>
      <c r="D60" s="15" t="str">
        <f>IF(ISERROR(VLOOKUP($C60,'START LİSTE'!$B$6:$F$836,2,0)),"",VLOOKUP($C60,'START LİSTE'!$B$6:$F$836,2,0))</f>
        <v/>
      </c>
      <c r="E60" s="16" t="str">
        <f>IF(ISERROR(VLOOKUP($C60,'START LİSTE'!$B$6:$F$836,4,0)),"",VLOOKUP($C60,'START LİSTE'!$B$6:$F$836,4,0))</f>
        <v/>
      </c>
      <c r="F60" s="113" t="str">
        <f>IF(ISERROR(VLOOKUP($C60,'FERDİ SONUÇ'!$B$6:$H$962,6,0)),"",VLOOKUP($C60,'FERDİ SONUÇ'!$B$6:$H$962,6,0))</f>
        <v/>
      </c>
      <c r="G60" s="18" t="str">
        <f>IF(OR(E60="",F60="DQ", F60="DNF", F60="DNS", F60=""),"-",VLOOKUP(C60,'FERDİ SONUÇ'!$B$6:$H$962,7,0))</f>
        <v>-</v>
      </c>
      <c r="H60" s="151" t="str">
        <f>IF(A60="","",VLOOKUP(A60,'TAKIM KAYIT'!$B$6:$P$125,13,FALSE))</f>
        <v/>
      </c>
    </row>
    <row r="61" spans="1:8" ht="14.25" customHeight="1" x14ac:dyDescent="0.2">
      <c r="A61" s="13"/>
      <c r="B61" s="14"/>
      <c r="C61" s="101" t="str">
        <f>IF(A60="","",INDEX('TAKIM KAYIT'!$D$6:$D$125,MATCH(C60,'TAKIM KAYIT'!$D$6:$D$125,0)+1))</f>
        <v/>
      </c>
      <c r="D61" s="15" t="str">
        <f>IF(ISERROR(VLOOKUP($C61,'START LİSTE'!$B$6:$F$836,2,0)),"",VLOOKUP($C61,'START LİSTE'!$B$6:$F$836,2,0))</f>
        <v/>
      </c>
      <c r="E61" s="16" t="str">
        <f>IF(ISERROR(VLOOKUP($C61,'START LİSTE'!$B$6:$F$836,4,0)),"",VLOOKUP($C61,'START LİSTE'!$B$6:$F$836,4,0))</f>
        <v/>
      </c>
      <c r="F61" s="113" t="str">
        <f>IF(ISERROR(VLOOKUP($C61,'FERDİ SONUÇ'!$B$6:$H$962,6,0)),"",VLOOKUP($C61,'FERDİ SONUÇ'!$B$6:$H$962,6,0))</f>
        <v/>
      </c>
      <c r="G61" s="18" t="str">
        <f>IF(OR(E61="",F61="DQ", F61="DNF", F61="DNS", F61=""),"-",VLOOKUP(C61,'FERDİ SONUÇ'!$B$6:$H$962,7,0))</f>
        <v>-</v>
      </c>
      <c r="H61" s="19"/>
    </row>
    <row r="62" spans="1:8" ht="14.25" customHeight="1" x14ac:dyDescent="0.2">
      <c r="A62" s="6"/>
      <c r="B62" s="7"/>
      <c r="C62" s="99" t="str">
        <f>IF(A64="","",INDEX('TAKIM KAYIT'!$D$6:$D$125,MATCH(C64,'TAKIM KAYIT'!$D$6:$D$125,0)-2))</f>
        <v/>
      </c>
      <c r="D62" s="8" t="str">
        <f>IF(ISERROR(VLOOKUP($C62,'START LİSTE'!$B$6:$F$836,2,0)),"",VLOOKUP($C62,'START LİSTE'!$B$6:$F$836,2,0))</f>
        <v/>
      </c>
      <c r="E62" s="9" t="str">
        <f>IF(ISERROR(VLOOKUP($C62,'START LİSTE'!$B$6:$F$836,4,0)),"",VLOOKUP($C62,'START LİSTE'!$B$6:$F$836,4,0))</f>
        <v/>
      </c>
      <c r="F62" s="112" t="str">
        <f>IF(ISERROR(VLOOKUP($C62,'FERDİ SONUÇ'!$B$6:$H$962,6,0)),"",VLOOKUP($C62,'FERDİ SONUÇ'!$B$6:$H$962,6,0))</f>
        <v/>
      </c>
      <c r="G62" s="11" t="str">
        <f>IF(OR(E62="",F62="DQ", F62="DNF", F62="DNS", F62=""),"-",VLOOKUP(C62,'FERDİ SONUÇ'!$B$6:$H$962,7,0))</f>
        <v>-</v>
      </c>
      <c r="H62" s="12"/>
    </row>
    <row r="63" spans="1:8" ht="14.25" customHeight="1" x14ac:dyDescent="0.2">
      <c r="A63" s="13"/>
      <c r="B63" s="14"/>
      <c r="C63" s="101" t="str">
        <f>IF(A64="","",INDEX('TAKIM KAYIT'!$D$6:$D$125,MATCH(C64,'TAKIM KAYIT'!$D$6:$D$125,0)-1))</f>
        <v/>
      </c>
      <c r="D63" s="15" t="str">
        <f>IF(ISERROR(VLOOKUP($C63,'START LİSTE'!$B$6:$F$836,2,0)),"",VLOOKUP($C63,'START LİSTE'!$B$6:$F$836,2,0))</f>
        <v/>
      </c>
      <c r="E63" s="16" t="str">
        <f>IF(ISERROR(VLOOKUP($C63,'START LİSTE'!$B$6:$F$836,4,0)),"",VLOOKUP($C63,'START LİSTE'!$B$6:$F$836,4,0))</f>
        <v/>
      </c>
      <c r="F63" s="113" t="str">
        <f>IF(ISERROR(VLOOKUP($C63,'FERDİ SONUÇ'!$B$6:$H$962,6,0)),"",VLOOKUP($C63,'FERDİ SONUÇ'!$B$6:$H$962,6,0))</f>
        <v/>
      </c>
      <c r="G63" s="18" t="str">
        <f>IF(OR(E63="",F63="DQ", F63="DNF", F63="DNS", F63=""),"-",VLOOKUP(C63,'FERDİ SONUÇ'!$B$6:$H$962,7,0))</f>
        <v>-</v>
      </c>
      <c r="H63" s="19"/>
    </row>
    <row r="64" spans="1:8" ht="14.25" customHeight="1" x14ac:dyDescent="0.2">
      <c r="A64" s="60" t="str">
        <f>IF(ISERROR(SMALL('TAKIM KAYIT'!$B$6:$B$125,15)),"",SMALL('TAKIM KAYIT'!$B$6:$B$125,15))</f>
        <v/>
      </c>
      <c r="B64" s="14" t="str">
        <f>IF(A64="","",VLOOKUP(A64,'TAKIM KAYIT'!$B$6:$O$125,2,FALSE))</f>
        <v/>
      </c>
      <c r="C64" s="101" t="str">
        <f>IF(A64="","",VLOOKUP(A64,'TAKIM KAYIT'!$B$6:$O$125,3,FALSE))</f>
        <v/>
      </c>
      <c r="D64" s="15" t="str">
        <f>IF(ISERROR(VLOOKUP($C64,'START LİSTE'!$B$6:$F$836,2,0)),"",VLOOKUP($C64,'START LİSTE'!$B$6:$F$836,2,0))</f>
        <v/>
      </c>
      <c r="E64" s="16" t="str">
        <f>IF(ISERROR(VLOOKUP($C64,'START LİSTE'!$B$6:$F$836,4,0)),"",VLOOKUP($C64,'START LİSTE'!$B$6:$F$836,4,0))</f>
        <v/>
      </c>
      <c r="F64" s="113" t="str">
        <f>IF(ISERROR(VLOOKUP($C64,'FERDİ SONUÇ'!$B$6:$H$962,6,0)),"",VLOOKUP($C64,'FERDİ SONUÇ'!$B$6:$H$962,6,0))</f>
        <v/>
      </c>
      <c r="G64" s="18" t="str">
        <f>IF(OR(E64="",F64="DQ", F64="DNF", F64="DNS", F64=""),"-",VLOOKUP(C64,'FERDİ SONUÇ'!$B$6:$H$962,7,0))</f>
        <v>-</v>
      </c>
      <c r="H64" s="151" t="str">
        <f>IF(A64="","",VLOOKUP(A64,'TAKIM KAYIT'!$B$6:$P$125,13,FALSE))</f>
        <v/>
      </c>
    </row>
    <row r="65" spans="1:8" ht="14.25" customHeight="1" x14ac:dyDescent="0.2">
      <c r="A65" s="13"/>
      <c r="B65" s="14"/>
      <c r="C65" s="101" t="str">
        <f>IF(A64="","",INDEX('TAKIM KAYIT'!$D$6:$D$125,MATCH(C64,'TAKIM KAYIT'!$D$6:$D$125,0)+1))</f>
        <v/>
      </c>
      <c r="D65" s="15" t="str">
        <f>IF(ISERROR(VLOOKUP($C65,'START LİSTE'!$B$6:$F$836,2,0)),"",VLOOKUP($C65,'START LİSTE'!$B$6:$F$836,2,0))</f>
        <v/>
      </c>
      <c r="E65" s="16" t="str">
        <f>IF(ISERROR(VLOOKUP($C65,'START LİSTE'!$B$6:$F$836,4,0)),"",VLOOKUP($C65,'START LİSTE'!$B$6:$F$836,4,0))</f>
        <v/>
      </c>
      <c r="F65" s="113" t="str">
        <f>IF(ISERROR(VLOOKUP($C65,'FERDİ SONUÇ'!$B$6:$H$962,6,0)),"",VLOOKUP($C65,'FERDİ SONUÇ'!$B$6:$H$962,6,0))</f>
        <v/>
      </c>
      <c r="G65" s="18" t="str">
        <f>IF(OR(E65="",F65="DQ", F65="DNF", F65="DNS", F65=""),"-",VLOOKUP(C65,'FERDİ SONUÇ'!$B$6:$H$962,7,0))</f>
        <v>-</v>
      </c>
      <c r="H65" s="19"/>
    </row>
    <row r="66" spans="1:8" ht="14.25" customHeight="1" x14ac:dyDescent="0.2">
      <c r="A66" s="6"/>
      <c r="B66" s="7"/>
      <c r="C66" s="99" t="str">
        <f>IF(A68="","",INDEX('TAKIM KAYIT'!$D$6:$D$125,MATCH(C68,'TAKIM KAYIT'!$D$6:$D$125,0)-2))</f>
        <v/>
      </c>
      <c r="D66" s="8" t="str">
        <f>IF(ISERROR(VLOOKUP($C66,'START LİSTE'!$B$6:$F$836,2,0)),"",VLOOKUP($C66,'START LİSTE'!$B$6:$F$836,2,0))</f>
        <v/>
      </c>
      <c r="E66" s="9" t="str">
        <f>IF(ISERROR(VLOOKUP($C66,'START LİSTE'!$B$6:$F$836,4,0)),"",VLOOKUP($C66,'START LİSTE'!$B$6:$F$836,4,0))</f>
        <v/>
      </c>
      <c r="F66" s="112" t="str">
        <f>IF(ISERROR(VLOOKUP($C66,'FERDİ SONUÇ'!$B$6:$H$962,6,0)),"",VLOOKUP($C66,'FERDİ SONUÇ'!$B$6:$H$962,6,0))</f>
        <v/>
      </c>
      <c r="G66" s="11" t="str">
        <f>IF(OR(E66="",F66="DQ", F66="DNF", F66="DNS", F66=""),"-",VLOOKUP(C66,'FERDİ SONUÇ'!$B$6:$H$962,7,0))</f>
        <v>-</v>
      </c>
      <c r="H66" s="12"/>
    </row>
    <row r="67" spans="1:8" ht="14.25" customHeight="1" x14ac:dyDescent="0.2">
      <c r="A67" s="13"/>
      <c r="B67" s="14"/>
      <c r="C67" s="101" t="str">
        <f>IF(A68="","",INDEX('TAKIM KAYIT'!$D$6:$D$125,MATCH(C68,'TAKIM KAYIT'!$D$6:$D$125,0)-1))</f>
        <v/>
      </c>
      <c r="D67" s="15" t="str">
        <f>IF(ISERROR(VLOOKUP($C67,'START LİSTE'!$B$6:$F$836,2,0)),"",VLOOKUP($C67,'START LİSTE'!$B$6:$F$836,2,0))</f>
        <v/>
      </c>
      <c r="E67" s="16" t="str">
        <f>IF(ISERROR(VLOOKUP($C67,'START LİSTE'!$B$6:$F$836,4,0)),"",VLOOKUP($C67,'START LİSTE'!$B$6:$F$836,4,0))</f>
        <v/>
      </c>
      <c r="F67" s="113" t="str">
        <f>IF(ISERROR(VLOOKUP($C67,'FERDİ SONUÇ'!$B$6:$H$962,6,0)),"",VLOOKUP($C67,'FERDİ SONUÇ'!$B$6:$H$962,6,0))</f>
        <v/>
      </c>
      <c r="G67" s="18" t="str">
        <f>IF(OR(E67="",F67="DQ", F67="DNF", F67="DNS", F67=""),"-",VLOOKUP(C67,'FERDİ SONUÇ'!$B$6:$H$962,7,0))</f>
        <v>-</v>
      </c>
      <c r="H67" s="19"/>
    </row>
    <row r="68" spans="1:8" ht="14.25" customHeight="1" x14ac:dyDescent="0.2">
      <c r="A68" s="60" t="str">
        <f>IF(ISERROR(SMALL('TAKIM KAYIT'!$B$6:$B$125,16)),"",SMALL('TAKIM KAYIT'!$B$6:$B$125,16))</f>
        <v/>
      </c>
      <c r="B68" s="14" t="str">
        <f>IF(A68="","",VLOOKUP(A68,'TAKIM KAYIT'!$B$6:$O$125,2,FALSE))</f>
        <v/>
      </c>
      <c r="C68" s="101" t="str">
        <f>IF(A68="","",VLOOKUP(A68,'TAKIM KAYIT'!$B$6:$O$125,3,FALSE))</f>
        <v/>
      </c>
      <c r="D68" s="15" t="str">
        <f>IF(ISERROR(VLOOKUP($C68,'START LİSTE'!$B$6:$F$836,2,0)),"",VLOOKUP($C68,'START LİSTE'!$B$6:$F$836,2,0))</f>
        <v/>
      </c>
      <c r="E68" s="16" t="str">
        <f>IF(ISERROR(VLOOKUP($C68,'START LİSTE'!$B$6:$F$836,4,0)),"",VLOOKUP($C68,'START LİSTE'!$B$6:$F$836,4,0))</f>
        <v/>
      </c>
      <c r="F68" s="113" t="str">
        <f>IF(ISERROR(VLOOKUP($C68,'FERDİ SONUÇ'!$B$6:$H$962,6,0)),"",VLOOKUP($C68,'FERDİ SONUÇ'!$B$6:$H$962,6,0))</f>
        <v/>
      </c>
      <c r="G68" s="18" t="str">
        <f>IF(OR(E68="",F68="DQ", F68="DNF", F68="DNS", F68=""),"-",VLOOKUP(C68,'FERDİ SONUÇ'!$B$6:$H$962,7,0))</f>
        <v>-</v>
      </c>
      <c r="H68" s="151" t="str">
        <f>IF(A68="","",VLOOKUP(A68,'TAKIM KAYIT'!$B$6:$P$125,13,FALSE))</f>
        <v/>
      </c>
    </row>
    <row r="69" spans="1:8" ht="14.25" customHeight="1" x14ac:dyDescent="0.2">
      <c r="A69" s="13"/>
      <c r="B69" s="14"/>
      <c r="C69" s="101" t="str">
        <f>IF(A68="","",INDEX('TAKIM KAYIT'!$D$6:$D$125,MATCH(C68,'TAKIM KAYIT'!$D$6:$D$125,0)+1))</f>
        <v/>
      </c>
      <c r="D69" s="15" t="str">
        <f>IF(ISERROR(VLOOKUP($C69,'START LİSTE'!$B$6:$F$836,2,0)),"",VLOOKUP($C69,'START LİSTE'!$B$6:$F$836,2,0))</f>
        <v/>
      </c>
      <c r="E69" s="16" t="str">
        <f>IF(ISERROR(VLOOKUP($C69,'START LİSTE'!$B$6:$F$836,4,0)),"",VLOOKUP($C69,'START LİSTE'!$B$6:$F$836,4,0))</f>
        <v/>
      </c>
      <c r="F69" s="113" t="str">
        <f>IF(ISERROR(VLOOKUP($C69,'FERDİ SONUÇ'!$B$6:$H$962,6,0)),"",VLOOKUP($C69,'FERDİ SONUÇ'!$B$6:$H$962,6,0))</f>
        <v/>
      </c>
      <c r="G69" s="18" t="str">
        <f>IF(OR(E69="",F69="DQ", F69="DNF", F69="DNS", F69=""),"-",VLOOKUP(C69,'FERDİ SONUÇ'!$B$6:$H$962,7,0))</f>
        <v>-</v>
      </c>
      <c r="H69" s="19"/>
    </row>
    <row r="70" spans="1:8" ht="14.25" customHeight="1" x14ac:dyDescent="0.2">
      <c r="A70" s="6"/>
      <c r="B70" s="7"/>
      <c r="C70" s="99" t="str">
        <f>IF(A72="","",INDEX('TAKIM KAYIT'!$D$6:$D$125,MATCH(C72,'TAKIM KAYIT'!$D$6:$D$125,0)-2))</f>
        <v/>
      </c>
      <c r="D70" s="8" t="str">
        <f>IF(ISERROR(VLOOKUP($C70,'START LİSTE'!$B$6:$F$836,2,0)),"",VLOOKUP($C70,'START LİSTE'!$B$6:$F$836,2,0))</f>
        <v/>
      </c>
      <c r="E70" s="9" t="str">
        <f>IF(ISERROR(VLOOKUP($C70,'START LİSTE'!$B$6:$F$836,4,0)),"",VLOOKUP($C70,'START LİSTE'!$B$6:$F$836,4,0))</f>
        <v/>
      </c>
      <c r="F70" s="112" t="str">
        <f>IF(ISERROR(VLOOKUP($C70,'FERDİ SONUÇ'!$B$6:$H$962,6,0)),"",VLOOKUP($C70,'FERDİ SONUÇ'!$B$6:$H$962,6,0))</f>
        <v/>
      </c>
      <c r="G70" s="11" t="str">
        <f>IF(OR(E70="",F70="DQ", F70="DNF", F70="DNS", F70=""),"-",VLOOKUP(C70,'FERDİ SONUÇ'!$B$6:$H$962,7,0))</f>
        <v>-</v>
      </c>
      <c r="H70" s="12"/>
    </row>
    <row r="71" spans="1:8" ht="14.25" customHeight="1" x14ac:dyDescent="0.2">
      <c r="A71" s="13"/>
      <c r="B71" s="14"/>
      <c r="C71" s="101" t="str">
        <f>IF(A72="","",INDEX('TAKIM KAYIT'!$D$6:$D$125,MATCH(C72,'TAKIM KAYIT'!$D$6:$D$125,0)-1))</f>
        <v/>
      </c>
      <c r="D71" s="15" t="str">
        <f>IF(ISERROR(VLOOKUP($C71,'START LİSTE'!$B$6:$F$836,2,0)),"",VLOOKUP($C71,'START LİSTE'!$B$6:$F$836,2,0))</f>
        <v/>
      </c>
      <c r="E71" s="16" t="str">
        <f>IF(ISERROR(VLOOKUP($C71,'START LİSTE'!$B$6:$F$836,4,0)),"",VLOOKUP($C71,'START LİSTE'!$B$6:$F$836,4,0))</f>
        <v/>
      </c>
      <c r="F71" s="113" t="str">
        <f>IF(ISERROR(VLOOKUP($C71,'FERDİ SONUÇ'!$B$6:$H$962,6,0)),"",VLOOKUP($C71,'FERDİ SONUÇ'!$B$6:$H$962,6,0))</f>
        <v/>
      </c>
      <c r="G71" s="18" t="str">
        <f>IF(OR(E71="",F71="DQ", F71="DNF", F71="DNS", F71=""),"-",VLOOKUP(C71,'FERDİ SONUÇ'!$B$6:$H$962,7,0))</f>
        <v>-</v>
      </c>
      <c r="H71" s="19"/>
    </row>
    <row r="72" spans="1:8" ht="14.25" customHeight="1" x14ac:dyDescent="0.2">
      <c r="A72" s="60" t="str">
        <f>IF(ISERROR(SMALL('TAKIM KAYIT'!$B$6:$B$125,17)),"",SMALL('TAKIM KAYIT'!$B$6:$B$125,17))</f>
        <v/>
      </c>
      <c r="B72" s="14" t="str">
        <f>IF(A72="","",VLOOKUP(A72,'TAKIM KAYIT'!$B$6:$O$125,2,FALSE))</f>
        <v/>
      </c>
      <c r="C72" s="101" t="str">
        <f>IF(A72="","",VLOOKUP(A72,'TAKIM KAYIT'!$B$6:$O$125,3,FALSE))</f>
        <v/>
      </c>
      <c r="D72" s="15" t="str">
        <f>IF(ISERROR(VLOOKUP($C72,'START LİSTE'!$B$6:$F$836,2,0)),"",VLOOKUP($C72,'START LİSTE'!$B$6:$F$836,2,0))</f>
        <v/>
      </c>
      <c r="E72" s="16" t="str">
        <f>IF(ISERROR(VLOOKUP($C72,'START LİSTE'!$B$6:$F$836,4,0)),"",VLOOKUP($C72,'START LİSTE'!$B$6:$F$836,4,0))</f>
        <v/>
      </c>
      <c r="F72" s="113" t="str">
        <f>IF(ISERROR(VLOOKUP($C72,'FERDİ SONUÇ'!$B$6:$H$962,6,0)),"",VLOOKUP($C72,'FERDİ SONUÇ'!$B$6:$H$962,6,0))</f>
        <v/>
      </c>
      <c r="G72" s="18" t="str">
        <f>IF(OR(E72="",F72="DQ", F72="DNF", F72="DNS", F72=""),"-",VLOOKUP(C72,'FERDİ SONUÇ'!$B$6:$H$962,7,0))</f>
        <v>-</v>
      </c>
      <c r="H72" s="151" t="str">
        <f>IF(A72="","",VLOOKUP(A72,'TAKIM KAYIT'!$B$6:$P$125,13,FALSE))</f>
        <v/>
      </c>
    </row>
    <row r="73" spans="1:8" ht="14.25" customHeight="1" x14ac:dyDescent="0.2">
      <c r="A73" s="13"/>
      <c r="B73" s="14"/>
      <c r="C73" s="101" t="str">
        <f>IF(A72="","",INDEX('TAKIM KAYIT'!$D$6:$D$125,MATCH(C72,'TAKIM KAYIT'!$D$6:$D$125,0)+1))</f>
        <v/>
      </c>
      <c r="D73" s="15" t="str">
        <f>IF(ISERROR(VLOOKUP($C73,'START LİSTE'!$B$6:$F$836,2,0)),"",VLOOKUP($C73,'START LİSTE'!$B$6:$F$836,2,0))</f>
        <v/>
      </c>
      <c r="E73" s="16" t="str">
        <f>IF(ISERROR(VLOOKUP($C73,'START LİSTE'!$B$6:$F$836,4,0)),"",VLOOKUP($C73,'START LİSTE'!$B$6:$F$836,4,0))</f>
        <v/>
      </c>
      <c r="F73" s="113" t="str">
        <f>IF(ISERROR(VLOOKUP($C73,'FERDİ SONUÇ'!$B$6:$H$962,6,0)),"",VLOOKUP($C73,'FERDİ SONUÇ'!$B$6:$H$962,6,0))</f>
        <v/>
      </c>
      <c r="G73" s="18" t="str">
        <f>IF(OR(E73="",F73="DQ", F73="DNF", F73="DNS", F73=""),"-",VLOOKUP(C73,'FERDİ SONUÇ'!$B$6:$H$962,7,0))</f>
        <v>-</v>
      </c>
      <c r="H73" s="19"/>
    </row>
    <row r="74" spans="1:8" ht="14.25" customHeight="1" x14ac:dyDescent="0.2">
      <c r="A74" s="6"/>
      <c r="B74" s="7"/>
      <c r="C74" s="99" t="str">
        <f>IF(A76="","",INDEX('TAKIM KAYIT'!$D$6:$D$125,MATCH(C76,'TAKIM KAYIT'!$D$6:$D$125,0)-2))</f>
        <v/>
      </c>
      <c r="D74" s="8" t="str">
        <f>IF(ISERROR(VLOOKUP($C74,'START LİSTE'!$B$6:$F$836,2,0)),"",VLOOKUP($C74,'START LİSTE'!$B$6:$F$836,2,0))</f>
        <v/>
      </c>
      <c r="E74" s="9" t="str">
        <f>IF(ISERROR(VLOOKUP($C74,'START LİSTE'!$B$6:$F$836,4,0)),"",VLOOKUP($C74,'START LİSTE'!$B$6:$F$836,4,0))</f>
        <v/>
      </c>
      <c r="F74" s="112" t="str">
        <f>IF(ISERROR(VLOOKUP($C74,'FERDİ SONUÇ'!$B$6:$H$962,6,0)),"",VLOOKUP($C74,'FERDİ SONUÇ'!$B$6:$H$962,6,0))</f>
        <v/>
      </c>
      <c r="G74" s="11" t="str">
        <f>IF(OR(E74="",F74="DQ", F74="DNF", F74="DNS", F74=""),"-",VLOOKUP(C74,'FERDİ SONUÇ'!$B$6:$H$962,7,0))</f>
        <v>-</v>
      </c>
      <c r="H74" s="12"/>
    </row>
    <row r="75" spans="1:8" ht="14.25" customHeight="1" x14ac:dyDescent="0.2">
      <c r="A75" s="13"/>
      <c r="B75" s="14"/>
      <c r="C75" s="101" t="str">
        <f>IF(A76="","",INDEX('TAKIM KAYIT'!$D$6:$D$125,MATCH(C76,'TAKIM KAYIT'!$D$6:$D$125,0)-1))</f>
        <v/>
      </c>
      <c r="D75" s="15" t="str">
        <f>IF(ISERROR(VLOOKUP($C75,'START LİSTE'!$B$6:$F$836,2,0)),"",VLOOKUP($C75,'START LİSTE'!$B$6:$F$836,2,0))</f>
        <v/>
      </c>
      <c r="E75" s="16" t="str">
        <f>IF(ISERROR(VLOOKUP($C75,'START LİSTE'!$B$6:$F$836,4,0)),"",VLOOKUP($C75,'START LİSTE'!$B$6:$F$836,4,0))</f>
        <v/>
      </c>
      <c r="F75" s="113" t="str">
        <f>IF(ISERROR(VLOOKUP($C75,'FERDİ SONUÇ'!$B$6:$H$962,6,0)),"",VLOOKUP($C75,'FERDİ SONUÇ'!$B$6:$H$962,6,0))</f>
        <v/>
      </c>
      <c r="G75" s="18" t="str">
        <f>IF(OR(E75="",F75="DQ", F75="DNF", F75="DNS", F75=""),"-",VLOOKUP(C75,'FERDİ SONUÇ'!$B$6:$H$962,7,0))</f>
        <v>-</v>
      </c>
      <c r="H75" s="19"/>
    </row>
    <row r="76" spans="1:8" ht="14.25" customHeight="1" x14ac:dyDescent="0.2">
      <c r="A76" s="60" t="str">
        <f>IF(ISERROR(SMALL('TAKIM KAYIT'!$B$6:$B$125,18)),"",SMALL('TAKIM KAYIT'!$B$6:$B$125,18))</f>
        <v/>
      </c>
      <c r="B76" s="14" t="str">
        <f>IF(A76="","",VLOOKUP(A76,'TAKIM KAYIT'!$B$6:$O$125,2,FALSE))</f>
        <v/>
      </c>
      <c r="C76" s="101" t="str">
        <f>IF(A76="","",VLOOKUP(A76,'TAKIM KAYIT'!$B$6:$O$125,3,FALSE))</f>
        <v/>
      </c>
      <c r="D76" s="15" t="str">
        <f>IF(ISERROR(VLOOKUP($C76,'START LİSTE'!$B$6:$F$836,2,0)),"",VLOOKUP($C76,'START LİSTE'!$B$6:$F$836,2,0))</f>
        <v/>
      </c>
      <c r="E76" s="16" t="str">
        <f>IF(ISERROR(VLOOKUP($C76,'START LİSTE'!$B$6:$F$836,4,0)),"",VLOOKUP($C76,'START LİSTE'!$B$6:$F$836,4,0))</f>
        <v/>
      </c>
      <c r="F76" s="113" t="str">
        <f>IF(ISERROR(VLOOKUP($C76,'FERDİ SONUÇ'!$B$6:$H$962,6,0)),"",VLOOKUP($C76,'FERDİ SONUÇ'!$B$6:$H$962,6,0))</f>
        <v/>
      </c>
      <c r="G76" s="18" t="str">
        <f>IF(OR(E76="",F76="DQ", F76="DNF", F76="DNS", F76=""),"-",VLOOKUP(C76,'FERDİ SONUÇ'!$B$6:$H$962,7,0))</f>
        <v>-</v>
      </c>
      <c r="H76" s="151" t="str">
        <f>IF(A76="","",VLOOKUP(A76,'TAKIM KAYIT'!$B$6:$P$125,13,FALSE))</f>
        <v/>
      </c>
    </row>
    <row r="77" spans="1:8" ht="14.25" customHeight="1" x14ac:dyDescent="0.2">
      <c r="A77" s="22"/>
      <c r="B77" s="23"/>
      <c r="C77" s="106" t="str">
        <f>IF(A76="","",INDEX('TAKIM KAYIT'!$D$6:$D$125,MATCH(C76,'TAKIM KAYIT'!$D$6:$D$125,0)+1))</f>
        <v/>
      </c>
      <c r="D77" s="24" t="str">
        <f>IF(ISERROR(VLOOKUP($C77,'START LİSTE'!$B$6:$F$836,2,0)),"",VLOOKUP($C77,'START LİSTE'!$B$6:$F$836,2,0))</f>
        <v/>
      </c>
      <c r="E77" s="25" t="str">
        <f>IF(ISERROR(VLOOKUP($C77,'START LİSTE'!$B$6:$F$836,4,0)),"",VLOOKUP($C77,'START LİSTE'!$B$6:$F$836,4,0))</f>
        <v/>
      </c>
      <c r="F77" s="114" t="str">
        <f>IF(ISERROR(VLOOKUP($C77,'FERDİ SONUÇ'!$B$6:$H$962,6,0)),"",VLOOKUP($C77,'FERDİ SONUÇ'!$B$6:$H$962,6,0))</f>
        <v/>
      </c>
      <c r="G77" s="26" t="str">
        <f>IF(OR(E77="",F77="DQ", F77="DNF", F77="DNS", F77=""),"-",VLOOKUP(C77,'FERDİ SONUÇ'!$B$6:$H$962,7,0))</f>
        <v>-</v>
      </c>
      <c r="H77" s="27"/>
    </row>
    <row r="78" spans="1:8" ht="14.25" customHeight="1" x14ac:dyDescent="0.2">
      <c r="A78" s="6"/>
      <c r="B78" s="7"/>
      <c r="C78" s="99" t="str">
        <f>IF(A80="","",INDEX('TAKIM KAYIT'!$D$6:$D$125,MATCH(C80,'TAKIM KAYIT'!$D$6:$D$125,0)-2))</f>
        <v/>
      </c>
      <c r="D78" s="8" t="str">
        <f>IF(ISERROR(VLOOKUP($C78,'START LİSTE'!$B$6:$F$836,2,0)),"",VLOOKUP($C78,'START LİSTE'!$B$6:$F$836,2,0))</f>
        <v/>
      </c>
      <c r="E78" s="9" t="str">
        <f>IF(ISERROR(VLOOKUP($C78,'START LİSTE'!$B$6:$F$836,4,0)),"",VLOOKUP($C78,'START LİSTE'!$B$6:$F$836,4,0))</f>
        <v/>
      </c>
      <c r="F78" s="112" t="str">
        <f>IF(ISERROR(VLOOKUP($C78,'FERDİ SONUÇ'!$B$6:$H$962,6,0)),"",VLOOKUP($C78,'FERDİ SONUÇ'!$B$6:$H$962,6,0))</f>
        <v/>
      </c>
      <c r="G78" s="11" t="str">
        <f>IF(OR(E78="",F78="DQ", F78="DNF", F78="DNS", F78=""),"-",VLOOKUP(C78,'FERDİ SONUÇ'!$B$6:$H$962,7,0))</f>
        <v>-</v>
      </c>
      <c r="H78" s="12"/>
    </row>
    <row r="79" spans="1:8" ht="14.25" customHeight="1" x14ac:dyDescent="0.2">
      <c r="A79" s="13"/>
      <c r="B79" s="14"/>
      <c r="C79" s="101" t="str">
        <f>IF(A80="","",INDEX('TAKIM KAYIT'!$D$6:$D$125,MATCH(C80,'TAKIM KAYIT'!$D$6:$D$125,0)-1))</f>
        <v/>
      </c>
      <c r="D79" s="15" t="str">
        <f>IF(ISERROR(VLOOKUP($C79,'START LİSTE'!$B$6:$F$836,2,0)),"",VLOOKUP($C79,'START LİSTE'!$B$6:$F$836,2,0))</f>
        <v/>
      </c>
      <c r="E79" s="16" t="str">
        <f>IF(ISERROR(VLOOKUP($C79,'START LİSTE'!$B$6:$F$836,4,0)),"",VLOOKUP($C79,'START LİSTE'!$B$6:$F$836,4,0))</f>
        <v/>
      </c>
      <c r="F79" s="113" t="str">
        <f>IF(ISERROR(VLOOKUP($C79,'FERDİ SONUÇ'!$B$6:$H$962,6,0)),"",VLOOKUP($C79,'FERDİ SONUÇ'!$B$6:$H$962,6,0))</f>
        <v/>
      </c>
      <c r="G79" s="18" t="str">
        <f>IF(OR(E79="",F79="DQ", F79="DNF", F79="DNS", F79=""),"-",VLOOKUP(C79,'FERDİ SONUÇ'!$B$6:$H$962,7,0))</f>
        <v>-</v>
      </c>
      <c r="H79" s="19"/>
    </row>
    <row r="80" spans="1:8" ht="14.25" customHeight="1" x14ac:dyDescent="0.2">
      <c r="A80" s="60" t="str">
        <f>IF(ISERROR(SMALL('TAKIM KAYIT'!$B$6:$B$125,19)),"",SMALL('TAKIM KAYIT'!$B$6:$B$125,19))</f>
        <v/>
      </c>
      <c r="B80" s="14" t="str">
        <f>IF(A80="","",VLOOKUP(A80,'TAKIM KAYIT'!$B$6:$O$125,2,FALSE))</f>
        <v/>
      </c>
      <c r="C80" s="101" t="str">
        <f>IF(A80="","",VLOOKUP(A80,'TAKIM KAYIT'!$B$6:$O$125,3,FALSE))</f>
        <v/>
      </c>
      <c r="D80" s="15" t="str">
        <f>IF(ISERROR(VLOOKUP($C80,'START LİSTE'!$B$6:$F$836,2,0)),"",VLOOKUP($C80,'START LİSTE'!$B$6:$F$836,2,0))</f>
        <v/>
      </c>
      <c r="E80" s="16" t="str">
        <f>IF(ISERROR(VLOOKUP($C80,'START LİSTE'!$B$6:$F$836,4,0)),"",VLOOKUP($C80,'START LİSTE'!$B$6:$F$836,4,0))</f>
        <v/>
      </c>
      <c r="F80" s="113" t="str">
        <f>IF(ISERROR(VLOOKUP($C80,'FERDİ SONUÇ'!$B$6:$H$962,6,0)),"",VLOOKUP($C80,'FERDİ SONUÇ'!$B$6:$H$962,6,0))</f>
        <v/>
      </c>
      <c r="G80" s="18" t="str">
        <f>IF(OR(E80="",F80="DQ", F80="DNF", F80="DNS", F80=""),"-",VLOOKUP(C80,'FERDİ SONUÇ'!$B$6:$H$962,7,0))</f>
        <v>-</v>
      </c>
      <c r="H80" s="151" t="str">
        <f>IF(A80="","",VLOOKUP(A80,'TAKIM KAYIT'!$B$6:$P$125,13,FALSE))</f>
        <v/>
      </c>
    </row>
    <row r="81" spans="1:8" ht="14.25" customHeight="1" x14ac:dyDescent="0.2">
      <c r="A81" s="13"/>
      <c r="B81" s="14"/>
      <c r="C81" s="101" t="str">
        <f>IF(A80="","",INDEX('TAKIM KAYIT'!$D$6:$D$125,MATCH(C80,'TAKIM KAYIT'!$D$6:$D$125,0)+1))</f>
        <v/>
      </c>
      <c r="D81" s="15" t="str">
        <f>IF(ISERROR(VLOOKUP($C81,'START LİSTE'!$B$6:$F$836,2,0)),"",VLOOKUP($C81,'START LİSTE'!$B$6:$F$836,2,0))</f>
        <v/>
      </c>
      <c r="E81" s="16" t="str">
        <f>IF(ISERROR(VLOOKUP($C81,'START LİSTE'!$B$6:$F$836,4,0)),"",VLOOKUP($C81,'START LİSTE'!$B$6:$F$836,4,0))</f>
        <v/>
      </c>
      <c r="F81" s="113" t="str">
        <f>IF(ISERROR(VLOOKUP($C81,'FERDİ SONUÇ'!$B$6:$H$962,6,0)),"",VLOOKUP($C81,'FERDİ SONUÇ'!$B$6:$H$962,6,0))</f>
        <v/>
      </c>
      <c r="G81" s="18" t="str">
        <f>IF(OR(E81="",F81="DQ", F81="DNF", F81="DNS", F81=""),"-",VLOOKUP(C81,'FERDİ SONUÇ'!$B$6:$H$962,7,0))</f>
        <v>-</v>
      </c>
      <c r="H81" s="19"/>
    </row>
    <row r="82" spans="1:8" ht="14.25" customHeight="1" x14ac:dyDescent="0.2">
      <c r="A82" s="6"/>
      <c r="B82" s="7"/>
      <c r="C82" s="99" t="str">
        <f>IF(A84="","",INDEX('TAKIM KAYIT'!$D$6:$D$125,MATCH(C84,'TAKIM KAYIT'!$D$6:$D$125,0)-2))</f>
        <v/>
      </c>
      <c r="D82" s="8" t="str">
        <f>IF(ISERROR(VLOOKUP($C82,'START LİSTE'!$B$6:$F$836,2,0)),"",VLOOKUP($C82,'START LİSTE'!$B$6:$F$836,2,0))</f>
        <v/>
      </c>
      <c r="E82" s="9" t="str">
        <f>IF(ISERROR(VLOOKUP($C82,'START LİSTE'!$B$6:$F$836,4,0)),"",VLOOKUP($C82,'START LİSTE'!$B$6:$F$836,4,0))</f>
        <v/>
      </c>
      <c r="F82" s="112" t="str">
        <f>IF(ISERROR(VLOOKUP($C82,'FERDİ SONUÇ'!$B$6:$H$962,6,0)),"",VLOOKUP($C82,'FERDİ SONUÇ'!$B$6:$H$962,6,0))</f>
        <v/>
      </c>
      <c r="G82" s="11" t="str">
        <f>IF(OR(E82="",F82="DQ", F82="DNF", F82="DNS", F82=""),"-",VLOOKUP(C82,'FERDİ SONUÇ'!$B$6:$H$962,7,0))</f>
        <v>-</v>
      </c>
      <c r="H82" s="12"/>
    </row>
    <row r="83" spans="1:8" ht="14.25" customHeight="1" x14ac:dyDescent="0.2">
      <c r="A83" s="13"/>
      <c r="B83" s="14"/>
      <c r="C83" s="101" t="str">
        <f>IF(A84="","",INDEX('TAKIM KAYIT'!$D$6:$D$125,MATCH(C84,'TAKIM KAYIT'!$D$6:$D$125,0)-1))</f>
        <v/>
      </c>
      <c r="D83" s="15" t="str">
        <f>IF(ISERROR(VLOOKUP($C83,'START LİSTE'!$B$6:$F$836,2,0)),"",VLOOKUP($C83,'START LİSTE'!$B$6:$F$836,2,0))</f>
        <v/>
      </c>
      <c r="E83" s="16" t="str">
        <f>IF(ISERROR(VLOOKUP($C83,'START LİSTE'!$B$6:$F$836,4,0)),"",VLOOKUP($C83,'START LİSTE'!$B$6:$F$836,4,0))</f>
        <v/>
      </c>
      <c r="F83" s="113" t="str">
        <f>IF(ISERROR(VLOOKUP($C83,'FERDİ SONUÇ'!$B$6:$H$962,6,0)),"",VLOOKUP($C83,'FERDİ SONUÇ'!$B$6:$H$962,6,0))</f>
        <v/>
      </c>
      <c r="G83" s="18" t="str">
        <f>IF(OR(E83="",F83="DQ", F83="DNF", F83="DNS", F83=""),"-",VLOOKUP(C83,'FERDİ SONUÇ'!$B$6:$H$962,7,0))</f>
        <v>-</v>
      </c>
      <c r="H83" s="19"/>
    </row>
    <row r="84" spans="1:8" ht="14.25" customHeight="1" x14ac:dyDescent="0.2">
      <c r="A84" s="62" t="str">
        <f>IF(ISERROR(SMALL('TAKIM KAYIT'!$B$6:$B$125,20)),"",SMALL('TAKIM KAYIT'!$B$6:$B$125,20))</f>
        <v/>
      </c>
      <c r="B84" s="14" t="str">
        <f>IF(A84="","",VLOOKUP(A84,'TAKIM KAYIT'!$B$6:$O$125,2,FALSE))</f>
        <v/>
      </c>
      <c r="C84" s="101" t="str">
        <f>IF(A84="","",VLOOKUP(A84,'TAKIM KAYIT'!$B$6:$O$125,3,FALSE))</f>
        <v/>
      </c>
      <c r="D84" s="15" t="str">
        <f>IF(ISERROR(VLOOKUP($C84,'START LİSTE'!$B$6:$F$836,2,0)),"",VLOOKUP($C84,'START LİSTE'!$B$6:$F$836,2,0))</f>
        <v/>
      </c>
      <c r="E84" s="16" t="str">
        <f>IF(ISERROR(VLOOKUP($C84,'START LİSTE'!$B$6:$F$836,4,0)),"",VLOOKUP($C84,'START LİSTE'!$B$6:$F$836,4,0))</f>
        <v/>
      </c>
      <c r="F84" s="113" t="str">
        <f>IF(ISERROR(VLOOKUP($C84,'FERDİ SONUÇ'!$B$6:$H$962,6,0)),"",VLOOKUP($C84,'FERDİ SONUÇ'!$B$6:$H$962,6,0))</f>
        <v/>
      </c>
      <c r="G84" s="18" t="str">
        <f>IF(OR(E84="",F84="DQ", F84="DNF", F84="DNS", F84=""),"-",VLOOKUP(C84,'FERDİ SONUÇ'!$B$6:$H$962,7,0))</f>
        <v>-</v>
      </c>
      <c r="H84" s="151" t="str">
        <f>IF(A84="","",VLOOKUP(A84,'TAKIM KAYIT'!$B$6:$P$125,13,FALSE))</f>
        <v/>
      </c>
    </row>
    <row r="85" spans="1:8" ht="14.25" customHeight="1" x14ac:dyDescent="0.2">
      <c r="A85" s="13"/>
      <c r="B85" s="14"/>
      <c r="C85" s="101" t="str">
        <f>IF(A84="","",INDEX('TAKIM KAYIT'!$D$6:$D$125,MATCH(C84,'TAKIM KAYIT'!$D$6:$D$125,0)+1))</f>
        <v/>
      </c>
      <c r="D85" s="15" t="str">
        <f>IF(ISERROR(VLOOKUP($C85,'START LİSTE'!$B$6:$F$836,2,0)),"",VLOOKUP($C85,'START LİSTE'!$B$6:$F$836,2,0))</f>
        <v/>
      </c>
      <c r="E85" s="16" t="str">
        <f>IF(ISERROR(VLOOKUP($C85,'START LİSTE'!$B$6:$F$836,4,0)),"",VLOOKUP($C85,'START LİSTE'!$B$6:$F$836,4,0))</f>
        <v/>
      </c>
      <c r="F85" s="113" t="str">
        <f>IF(ISERROR(VLOOKUP($C85,'FERDİ SONUÇ'!$B$6:$H$962,6,0)),"",VLOOKUP($C85,'FERDİ SONUÇ'!$B$6:$H$962,6,0))</f>
        <v/>
      </c>
      <c r="G85" s="18" t="str">
        <f>IF(OR(E85="",F85="DQ", F85="DNF", F85="DNS", F85=""),"-",VLOOKUP(C85,'FERDİ SONUÇ'!$B$6:$H$962,7,0))</f>
        <v>-</v>
      </c>
      <c r="H85" s="19"/>
    </row>
    <row r="86" spans="1:8" ht="14.25" customHeight="1" x14ac:dyDescent="0.2">
      <c r="A86" s="6"/>
      <c r="B86" s="7"/>
      <c r="C86" s="99" t="str">
        <f>IF(A88="","",INDEX('TAKIM KAYIT'!$D$6:$D$125,MATCH(C88,'TAKIM KAYIT'!$D$6:$D$125,0)-2))</f>
        <v/>
      </c>
      <c r="D86" s="8" t="str">
        <f>IF(ISERROR(VLOOKUP($C86,'START LİSTE'!$B$6:$F$836,2,0)),"",VLOOKUP($C86,'START LİSTE'!$B$6:$F$836,2,0))</f>
        <v/>
      </c>
      <c r="E86" s="9" t="str">
        <f>IF(ISERROR(VLOOKUP($C86,'START LİSTE'!$B$6:$F$836,4,0)),"",VLOOKUP($C86,'START LİSTE'!$B$6:$F$836,4,0))</f>
        <v/>
      </c>
      <c r="F86" s="112" t="str">
        <f>IF(ISERROR(VLOOKUP($C86,'FERDİ SONUÇ'!$B$6:$H$962,6,0)),"",VLOOKUP($C86,'FERDİ SONUÇ'!$B$6:$H$962,6,0))</f>
        <v/>
      </c>
      <c r="G86" s="11" t="str">
        <f>IF(OR(E86="",F86="DQ", F86="DNF", F86="DNS", F86=""),"-",VLOOKUP(C86,'FERDİ SONUÇ'!$B$6:$H$962,7,0))</f>
        <v>-</v>
      </c>
      <c r="H86" s="12"/>
    </row>
    <row r="87" spans="1:8" ht="14.25" customHeight="1" x14ac:dyDescent="0.2">
      <c r="A87" s="13"/>
      <c r="B87" s="14"/>
      <c r="C87" s="101" t="str">
        <f>IF(A88="","",INDEX('TAKIM KAYIT'!$D$6:$D$125,MATCH(C88,'TAKIM KAYIT'!$D$6:$D$125,0)-1))</f>
        <v/>
      </c>
      <c r="D87" s="15" t="str">
        <f>IF(ISERROR(VLOOKUP($C87,'START LİSTE'!$B$6:$F$836,2,0)),"",VLOOKUP($C87,'START LİSTE'!$B$6:$F$836,2,0))</f>
        <v/>
      </c>
      <c r="E87" s="16" t="str">
        <f>IF(ISERROR(VLOOKUP($C87,'START LİSTE'!$B$6:$F$836,4,0)),"",VLOOKUP($C87,'START LİSTE'!$B$6:$F$836,4,0))</f>
        <v/>
      </c>
      <c r="F87" s="113" t="str">
        <f>IF(ISERROR(VLOOKUP($C87,'FERDİ SONUÇ'!$B$6:$H$962,6,0)),"",VLOOKUP($C87,'FERDİ SONUÇ'!$B$6:$H$962,6,0))</f>
        <v/>
      </c>
      <c r="G87" s="18" t="str">
        <f>IF(OR(E87="",F87="DQ", F87="DNF", F87="DNS", F87=""),"-",VLOOKUP(C87,'FERDİ SONUÇ'!$B$6:$H$962,7,0))</f>
        <v>-</v>
      </c>
      <c r="H87" s="19"/>
    </row>
    <row r="88" spans="1:8" ht="14.25" customHeight="1" x14ac:dyDescent="0.2">
      <c r="A88" s="60" t="str">
        <f>IF(ISERROR(SMALL('TAKIM KAYIT'!$B$6:$B$125,21)),"",SMALL('TAKIM KAYIT'!$B$6:$B$125,21))</f>
        <v/>
      </c>
      <c r="B88" s="14" t="str">
        <f>IF(A88="","",VLOOKUP(A88,'TAKIM KAYIT'!$B$6:$O$125,2,FALSE))</f>
        <v/>
      </c>
      <c r="C88" s="101" t="str">
        <f>IF(A88="","",VLOOKUP(A88,'TAKIM KAYIT'!$B$6:$O$125,3,FALSE))</f>
        <v/>
      </c>
      <c r="D88" s="15" t="str">
        <f>IF(ISERROR(VLOOKUP($C88,'START LİSTE'!$B$6:$F$836,2,0)),"",VLOOKUP($C88,'START LİSTE'!$B$6:$F$836,2,0))</f>
        <v/>
      </c>
      <c r="E88" s="16" t="str">
        <f>IF(ISERROR(VLOOKUP($C88,'START LİSTE'!$B$6:$F$836,4,0)),"",VLOOKUP($C88,'START LİSTE'!$B$6:$F$836,4,0))</f>
        <v/>
      </c>
      <c r="F88" s="113" t="str">
        <f>IF(ISERROR(VLOOKUP($C88,'FERDİ SONUÇ'!$B$6:$H$962,6,0)),"",VLOOKUP($C88,'FERDİ SONUÇ'!$B$6:$H$962,6,0))</f>
        <v/>
      </c>
      <c r="G88" s="18" t="str">
        <f>IF(OR(E88="",F88="DQ", F88="DNF", F88="DNS", F88=""),"-",VLOOKUP(C88,'FERDİ SONUÇ'!$B$6:$H$962,7,0))</f>
        <v>-</v>
      </c>
      <c r="H88" s="151" t="str">
        <f>IF(A88="","",VLOOKUP(A88,'TAKIM KAYIT'!$B$6:$P$125,13,FALSE))</f>
        <v/>
      </c>
    </row>
    <row r="89" spans="1:8" ht="14.25" customHeight="1" x14ac:dyDescent="0.2">
      <c r="A89" s="13"/>
      <c r="B89" s="14"/>
      <c r="C89" s="101" t="str">
        <f>IF(A88="","",INDEX('TAKIM KAYIT'!$D$6:$D$125,MATCH(C88,'TAKIM KAYIT'!$D$6:$D$125,0)+1))</f>
        <v/>
      </c>
      <c r="D89" s="15" t="str">
        <f>IF(ISERROR(VLOOKUP($C89,'START LİSTE'!$B$6:$F$836,2,0)),"",VLOOKUP($C89,'START LİSTE'!$B$6:$F$836,2,0))</f>
        <v/>
      </c>
      <c r="E89" s="16" t="str">
        <f>IF(ISERROR(VLOOKUP($C89,'START LİSTE'!$B$6:$F$836,4,0)),"",VLOOKUP($C89,'START LİSTE'!$B$6:$F$836,4,0))</f>
        <v/>
      </c>
      <c r="F89" s="113" t="str">
        <f>IF(ISERROR(VLOOKUP($C89,'FERDİ SONUÇ'!$B$6:$H$962,6,0)),"",VLOOKUP($C89,'FERDİ SONUÇ'!$B$6:$H$962,6,0))</f>
        <v/>
      </c>
      <c r="G89" s="18" t="str">
        <f>IF(OR(E89="",F89="DQ", F89="DNF", F89="DNS", F89=""),"-",VLOOKUP(C89,'FERDİ SONUÇ'!$B$6:$H$962,7,0))</f>
        <v>-</v>
      </c>
      <c r="H89" s="19"/>
    </row>
    <row r="90" spans="1:8" ht="14.25" customHeight="1" x14ac:dyDescent="0.2">
      <c r="A90" s="6"/>
      <c r="B90" s="7"/>
      <c r="C90" s="99" t="str">
        <f>IF(A92="","",INDEX('TAKIM KAYIT'!$D$6:$D$125,MATCH(C92,'TAKIM KAYIT'!$D$6:$D$125,0)-2))</f>
        <v/>
      </c>
      <c r="D90" s="8" t="str">
        <f>IF(ISERROR(VLOOKUP($C90,'START LİSTE'!$B$6:$F$836,2,0)),"",VLOOKUP($C90,'START LİSTE'!$B$6:$F$836,2,0))</f>
        <v/>
      </c>
      <c r="E90" s="9" t="str">
        <f>IF(ISERROR(VLOOKUP($C90,'START LİSTE'!$B$6:$F$836,4,0)),"",VLOOKUP($C90,'START LİSTE'!$B$6:$F$836,4,0))</f>
        <v/>
      </c>
      <c r="F90" s="112" t="str">
        <f>IF(ISERROR(VLOOKUP($C90,'FERDİ SONUÇ'!$B$6:$H$962,6,0)),"",VLOOKUP($C90,'FERDİ SONUÇ'!$B$6:$H$962,6,0))</f>
        <v/>
      </c>
      <c r="G90" s="11" t="str">
        <f>IF(OR(E90="",F90="DQ", F90="DNF", F90="DNS", F90=""),"-",VLOOKUP(C90,'FERDİ SONUÇ'!$B$6:$H$962,7,0))</f>
        <v>-</v>
      </c>
      <c r="H90" s="12"/>
    </row>
    <row r="91" spans="1:8" ht="14.25" customHeight="1" x14ac:dyDescent="0.2">
      <c r="A91" s="13"/>
      <c r="B91" s="14"/>
      <c r="C91" s="101" t="str">
        <f>IF(A92="","",INDEX('TAKIM KAYIT'!$D$6:$D$125,MATCH(C92,'TAKIM KAYIT'!$D$6:$D$125,0)-1))</f>
        <v/>
      </c>
      <c r="D91" s="15" t="str">
        <f>IF(ISERROR(VLOOKUP($C91,'START LİSTE'!$B$6:$F$836,2,0)),"",VLOOKUP($C91,'START LİSTE'!$B$6:$F$836,2,0))</f>
        <v/>
      </c>
      <c r="E91" s="16" t="str">
        <f>IF(ISERROR(VLOOKUP($C91,'START LİSTE'!$B$6:$F$836,4,0)),"",VLOOKUP($C91,'START LİSTE'!$B$6:$F$836,4,0))</f>
        <v/>
      </c>
      <c r="F91" s="113" t="str">
        <f>IF(ISERROR(VLOOKUP($C91,'FERDİ SONUÇ'!$B$6:$H$962,6,0)),"",VLOOKUP($C91,'FERDİ SONUÇ'!$B$6:$H$962,6,0))</f>
        <v/>
      </c>
      <c r="G91" s="18" t="str">
        <f>IF(OR(E91="",F91="DQ", F91="DNF", F91="DNS", F91=""),"-",VLOOKUP(C91,'FERDİ SONUÇ'!$B$6:$H$962,7,0))</f>
        <v>-</v>
      </c>
      <c r="H91" s="19"/>
    </row>
    <row r="92" spans="1:8" ht="14.25" customHeight="1" x14ac:dyDescent="0.2">
      <c r="A92" s="60" t="str">
        <f>IF(ISERROR(SMALL('TAKIM KAYIT'!$B$6:$B$125,22)),"",SMALL('TAKIM KAYIT'!$B$6:$B$125,22))</f>
        <v/>
      </c>
      <c r="B92" s="14" t="str">
        <f>IF(A92="","",VLOOKUP(A92,'TAKIM KAYIT'!$B$6:$O$125,2,FALSE))</f>
        <v/>
      </c>
      <c r="C92" s="101" t="str">
        <f>IF(A92="","",VLOOKUP(A92,'TAKIM KAYIT'!$B$6:$O$125,3,FALSE))</f>
        <v/>
      </c>
      <c r="D92" s="15" t="str">
        <f>IF(ISERROR(VLOOKUP($C92,'START LİSTE'!$B$6:$F$836,2,0)),"",VLOOKUP($C92,'START LİSTE'!$B$6:$F$836,2,0))</f>
        <v/>
      </c>
      <c r="E92" s="16" t="str">
        <f>IF(ISERROR(VLOOKUP($C92,'START LİSTE'!$B$6:$F$836,4,0)),"",VLOOKUP($C92,'START LİSTE'!$B$6:$F$836,4,0))</f>
        <v/>
      </c>
      <c r="F92" s="113" t="str">
        <f>IF(ISERROR(VLOOKUP($C92,'FERDİ SONUÇ'!$B$6:$H$962,6,0)),"",VLOOKUP($C92,'FERDİ SONUÇ'!$B$6:$H$962,6,0))</f>
        <v/>
      </c>
      <c r="G92" s="18" t="str">
        <f>IF(OR(E92="",F92="DQ", F92="DNF", F92="DNS", F92=""),"-",VLOOKUP(C92,'FERDİ SONUÇ'!$B$6:$H$962,7,0))</f>
        <v>-</v>
      </c>
      <c r="H92" s="151" t="str">
        <f>IF(A92="","",VLOOKUP(A92,'TAKIM KAYIT'!$B$6:$P$125,13,FALSE))</f>
        <v/>
      </c>
    </row>
    <row r="93" spans="1:8" ht="14.25" customHeight="1" x14ac:dyDescent="0.2">
      <c r="A93" s="13"/>
      <c r="B93" s="14"/>
      <c r="C93" s="101" t="str">
        <f>IF(A92="","",INDEX('TAKIM KAYIT'!$D$6:$D$125,MATCH(C92,'TAKIM KAYIT'!$D$6:$D$125,0)+1))</f>
        <v/>
      </c>
      <c r="D93" s="15" t="str">
        <f>IF(ISERROR(VLOOKUP($C93,'START LİSTE'!$B$6:$F$836,2,0)),"",VLOOKUP($C93,'START LİSTE'!$B$6:$F$836,2,0))</f>
        <v/>
      </c>
      <c r="E93" s="16" t="str">
        <f>IF(ISERROR(VLOOKUP($C93,'START LİSTE'!$B$6:$F$836,4,0)),"",VLOOKUP($C93,'START LİSTE'!$B$6:$F$836,4,0))</f>
        <v/>
      </c>
      <c r="F93" s="113" t="str">
        <f>IF(ISERROR(VLOOKUP($C93,'FERDİ SONUÇ'!$B$6:$H$962,6,0)),"",VLOOKUP($C93,'FERDİ SONUÇ'!$B$6:$H$962,6,0))</f>
        <v/>
      </c>
      <c r="G93" s="18" t="str">
        <f>IF(OR(E93="",F93="DQ", F93="DNF", F93="DNS", F93=""),"-",VLOOKUP(C93,'FERDİ SONUÇ'!$B$6:$H$962,7,0))</f>
        <v>-</v>
      </c>
      <c r="H93" s="19"/>
    </row>
    <row r="94" spans="1:8" ht="14.25" customHeight="1" x14ac:dyDescent="0.2">
      <c r="A94" s="6"/>
      <c r="B94" s="7"/>
      <c r="C94" s="99" t="str">
        <f>IF(A96="","",INDEX('TAKIM KAYIT'!$D$6:$D$125,MATCH(C96,'TAKIM KAYIT'!$D$6:$D$125,0)-2))</f>
        <v/>
      </c>
      <c r="D94" s="8" t="str">
        <f>IF(ISERROR(VLOOKUP($C94,'START LİSTE'!$B$6:$F$836,2,0)),"",VLOOKUP($C94,'START LİSTE'!$B$6:$F$836,2,0))</f>
        <v/>
      </c>
      <c r="E94" s="9" t="str">
        <f>IF(ISERROR(VLOOKUP($C94,'START LİSTE'!$B$6:$F$836,4,0)),"",VLOOKUP($C94,'START LİSTE'!$B$6:$F$836,4,0))</f>
        <v/>
      </c>
      <c r="F94" s="112" t="str">
        <f>IF(ISERROR(VLOOKUP($C94,'FERDİ SONUÇ'!$B$6:$H$962,6,0)),"",VLOOKUP($C94,'FERDİ SONUÇ'!$B$6:$H$962,6,0))</f>
        <v/>
      </c>
      <c r="G94" s="11" t="str">
        <f>IF(OR(E94="",F94="DQ", F94="DNF", F94="DNS", F94=""),"-",VLOOKUP(C94,'FERDİ SONUÇ'!$B$6:$H$962,7,0))</f>
        <v>-</v>
      </c>
      <c r="H94" s="12"/>
    </row>
    <row r="95" spans="1:8" ht="14.25" customHeight="1" x14ac:dyDescent="0.2">
      <c r="A95" s="13"/>
      <c r="B95" s="14"/>
      <c r="C95" s="101" t="str">
        <f>IF(A96="","",INDEX('TAKIM KAYIT'!$D$6:$D$125,MATCH(C96,'TAKIM KAYIT'!$D$6:$D$125,0)-1))</f>
        <v/>
      </c>
      <c r="D95" s="15" t="str">
        <f>IF(ISERROR(VLOOKUP($C95,'START LİSTE'!$B$6:$F$836,2,0)),"",VLOOKUP($C95,'START LİSTE'!$B$6:$F$836,2,0))</f>
        <v/>
      </c>
      <c r="E95" s="16" t="str">
        <f>IF(ISERROR(VLOOKUP($C95,'START LİSTE'!$B$6:$F$836,4,0)),"",VLOOKUP($C95,'START LİSTE'!$B$6:$F$836,4,0))</f>
        <v/>
      </c>
      <c r="F95" s="113" t="str">
        <f>IF(ISERROR(VLOOKUP($C95,'FERDİ SONUÇ'!$B$6:$H$962,6,0)),"",VLOOKUP($C95,'FERDİ SONUÇ'!$B$6:$H$962,6,0))</f>
        <v/>
      </c>
      <c r="G95" s="18" t="str">
        <f>IF(OR(E95="",F95="DQ", F95="DNF", F95="DNS", F95=""),"-",VLOOKUP(C95,'FERDİ SONUÇ'!$B$6:$H$962,7,0))</f>
        <v>-</v>
      </c>
      <c r="H95" s="19"/>
    </row>
    <row r="96" spans="1:8" ht="14.25" customHeight="1" x14ac:dyDescent="0.2">
      <c r="A96" s="60" t="str">
        <f>IF(ISERROR(SMALL('TAKIM KAYIT'!$B$6:$B$125,23)),"",SMALL('TAKIM KAYIT'!$B$6:$B$125,23))</f>
        <v/>
      </c>
      <c r="B96" s="14" t="str">
        <f>IF(A96="","",VLOOKUP(A96,'TAKIM KAYIT'!$B$6:$O$125,2,FALSE))</f>
        <v/>
      </c>
      <c r="C96" s="101" t="str">
        <f>IF(A96="","",VLOOKUP(A96,'TAKIM KAYIT'!$B$6:$O$125,3,FALSE))</f>
        <v/>
      </c>
      <c r="D96" s="15" t="str">
        <f>IF(ISERROR(VLOOKUP($C96,'START LİSTE'!$B$6:$F$836,2,0)),"",VLOOKUP($C96,'START LİSTE'!$B$6:$F$836,2,0))</f>
        <v/>
      </c>
      <c r="E96" s="16" t="str">
        <f>IF(ISERROR(VLOOKUP($C96,'START LİSTE'!$B$6:$F$836,4,0)),"",VLOOKUP($C96,'START LİSTE'!$B$6:$F$836,4,0))</f>
        <v/>
      </c>
      <c r="F96" s="113" t="str">
        <f>IF(ISERROR(VLOOKUP($C96,'FERDİ SONUÇ'!$B$6:$H$962,6,0)),"",VLOOKUP($C96,'FERDİ SONUÇ'!$B$6:$H$962,6,0))</f>
        <v/>
      </c>
      <c r="G96" s="18" t="str">
        <f>IF(OR(E96="",F96="DQ", F96="DNF", F96="DNS", F96=""),"-",VLOOKUP(C96,'FERDİ SONUÇ'!$B$6:$H$962,7,0))</f>
        <v>-</v>
      </c>
      <c r="H96" s="151" t="str">
        <f>IF(A96="","",VLOOKUP(A96,'TAKIM KAYIT'!$B$6:$P$125,13,FALSE))</f>
        <v/>
      </c>
    </row>
    <row r="97" spans="1:8" ht="14.25" customHeight="1" x14ac:dyDescent="0.2">
      <c r="A97" s="13"/>
      <c r="B97" s="14"/>
      <c r="C97" s="101" t="str">
        <f>IF(A96="","",INDEX('TAKIM KAYIT'!$D$6:$D$125,MATCH(C96,'TAKIM KAYIT'!$D$6:$D$125,0)+1))</f>
        <v/>
      </c>
      <c r="D97" s="15" t="str">
        <f>IF(ISERROR(VLOOKUP($C97,'START LİSTE'!$B$6:$F$836,2,0)),"",VLOOKUP($C97,'START LİSTE'!$B$6:$F$836,2,0))</f>
        <v/>
      </c>
      <c r="E97" s="16" t="str">
        <f>IF(ISERROR(VLOOKUP($C97,'START LİSTE'!$B$6:$F$836,4,0)),"",VLOOKUP($C97,'START LİSTE'!$B$6:$F$836,4,0))</f>
        <v/>
      </c>
      <c r="F97" s="113" t="str">
        <f>IF(ISERROR(VLOOKUP($C97,'FERDİ SONUÇ'!$B$6:$H$962,6,0)),"",VLOOKUP($C97,'FERDİ SONUÇ'!$B$6:$H$962,6,0))</f>
        <v/>
      </c>
      <c r="G97" s="18" t="str">
        <f>IF(OR(E97="",F97="DQ", F97="DNF", F97="DNS", F97=""),"-",VLOOKUP(C97,'FERDİ SONUÇ'!$B$6:$H$962,7,0))</f>
        <v>-</v>
      </c>
      <c r="H97" s="19"/>
    </row>
    <row r="98" spans="1:8" ht="14.25" customHeight="1" x14ac:dyDescent="0.2">
      <c r="A98" s="6"/>
      <c r="B98" s="7"/>
      <c r="C98" s="99" t="str">
        <f>IF(A100="","",INDEX('TAKIM KAYIT'!$D$6:$D$125,MATCH(C100,'TAKIM KAYIT'!$D$6:$D$125,0)-2))</f>
        <v/>
      </c>
      <c r="D98" s="8" t="str">
        <f>IF(ISERROR(VLOOKUP($C98,'START LİSTE'!$B$6:$F$836,2,0)),"",VLOOKUP($C98,'START LİSTE'!$B$6:$F$836,2,0))</f>
        <v/>
      </c>
      <c r="E98" s="9" t="str">
        <f>IF(ISERROR(VLOOKUP($C98,'START LİSTE'!$B$6:$F$836,4,0)),"",VLOOKUP($C98,'START LİSTE'!$B$6:$F$836,4,0))</f>
        <v/>
      </c>
      <c r="F98" s="112" t="str">
        <f>IF(ISERROR(VLOOKUP($C98,'FERDİ SONUÇ'!$B$6:$H$962,6,0)),"",VLOOKUP($C98,'FERDİ SONUÇ'!$B$6:$H$962,6,0))</f>
        <v/>
      </c>
      <c r="G98" s="11" t="str">
        <f>IF(OR(E98="",F98="DQ", F98="DNF", F98="DNS", F98=""),"-",VLOOKUP(C98,'FERDİ SONUÇ'!$B$6:$H$962,7,0))</f>
        <v>-</v>
      </c>
      <c r="H98" s="12"/>
    </row>
    <row r="99" spans="1:8" ht="14.25" customHeight="1" x14ac:dyDescent="0.2">
      <c r="A99" s="13"/>
      <c r="B99" s="14"/>
      <c r="C99" s="101" t="str">
        <f>IF(A100="","",INDEX('TAKIM KAYIT'!$D$6:$D$125,MATCH(C100,'TAKIM KAYIT'!$D$6:$D$125,0)-1))</f>
        <v/>
      </c>
      <c r="D99" s="15" t="str">
        <f>IF(ISERROR(VLOOKUP($C99,'START LİSTE'!$B$6:$F$836,2,0)),"",VLOOKUP($C99,'START LİSTE'!$B$6:$F$836,2,0))</f>
        <v/>
      </c>
      <c r="E99" s="16" t="str">
        <f>IF(ISERROR(VLOOKUP($C99,'START LİSTE'!$B$6:$F$836,4,0)),"",VLOOKUP($C99,'START LİSTE'!$B$6:$F$836,4,0))</f>
        <v/>
      </c>
      <c r="F99" s="113" t="str">
        <f>IF(ISERROR(VLOOKUP($C99,'FERDİ SONUÇ'!$B$6:$H$962,6,0)),"",VLOOKUP($C99,'FERDİ SONUÇ'!$B$6:$H$962,6,0))</f>
        <v/>
      </c>
      <c r="G99" s="18" t="str">
        <f>IF(OR(E99="",F99="DQ", F99="DNF", F99="DNS", F99=""),"-",VLOOKUP(C99,'FERDİ SONUÇ'!$B$6:$H$962,7,0))</f>
        <v>-</v>
      </c>
      <c r="H99" s="19"/>
    </row>
    <row r="100" spans="1:8" ht="14.25" customHeight="1" x14ac:dyDescent="0.2">
      <c r="A100" s="60" t="str">
        <f>IF(ISERROR(SMALL('TAKIM KAYIT'!$B$6:$B$125,24)),"",SMALL('TAKIM KAYIT'!$B$6:$B$125,24))</f>
        <v/>
      </c>
      <c r="B100" s="14" t="str">
        <f>IF(A100="","",VLOOKUP(A100,'TAKIM KAYIT'!$B$6:$O$125,2,FALSE))</f>
        <v/>
      </c>
      <c r="C100" s="101" t="str">
        <f>IF(A100="","",VLOOKUP(A100,'TAKIM KAYIT'!$B$6:$O$125,3,FALSE))</f>
        <v/>
      </c>
      <c r="D100" s="15" t="str">
        <f>IF(ISERROR(VLOOKUP($C100,'START LİSTE'!$B$6:$F$836,2,0)),"",VLOOKUP($C100,'START LİSTE'!$B$6:$F$836,2,0))</f>
        <v/>
      </c>
      <c r="E100" s="16" t="str">
        <f>IF(ISERROR(VLOOKUP($C100,'START LİSTE'!$B$6:$F$836,4,0)),"",VLOOKUP($C100,'START LİSTE'!$B$6:$F$836,4,0))</f>
        <v/>
      </c>
      <c r="F100" s="113" t="str">
        <f>IF(ISERROR(VLOOKUP($C100,'FERDİ SONUÇ'!$B$6:$H$962,6,0)),"",VLOOKUP($C100,'FERDİ SONUÇ'!$B$6:$H$962,6,0))</f>
        <v/>
      </c>
      <c r="G100" s="18" t="str">
        <f>IF(OR(E100="",F100="DQ", F100="DNF", F100="DNS", F100=""),"-",VLOOKUP(C100,'FERDİ SONUÇ'!$B$6:$H$962,7,0))</f>
        <v>-</v>
      </c>
      <c r="H100" s="151" t="str">
        <f>IF(A100="","",VLOOKUP(A100,'TAKIM KAYIT'!$B$6:$P$125,13,FALSE))</f>
        <v/>
      </c>
    </row>
    <row r="101" spans="1:8" ht="14.25" customHeight="1" x14ac:dyDescent="0.2">
      <c r="A101" s="13"/>
      <c r="B101" s="14"/>
      <c r="C101" s="101" t="str">
        <f>IF(A100="","",INDEX('TAKIM KAYIT'!$D$6:$D$125,MATCH(C100,'TAKIM KAYIT'!$D$6:$D$125,0)+1))</f>
        <v/>
      </c>
      <c r="D101" s="15" t="str">
        <f>IF(ISERROR(VLOOKUP($C101,'START LİSTE'!$B$6:$F$836,2,0)),"",VLOOKUP($C101,'START LİSTE'!$B$6:$F$836,2,0))</f>
        <v/>
      </c>
      <c r="E101" s="16" t="str">
        <f>IF(ISERROR(VLOOKUP($C101,'START LİSTE'!$B$6:$F$836,4,0)),"",VLOOKUP($C101,'START LİSTE'!$B$6:$F$836,4,0))</f>
        <v/>
      </c>
      <c r="F101" s="113" t="str">
        <f>IF(ISERROR(VLOOKUP($C101,'FERDİ SONUÇ'!$B$6:$H$962,6,0)),"",VLOOKUP($C101,'FERDİ SONUÇ'!$B$6:$H$962,6,0))</f>
        <v/>
      </c>
      <c r="G101" s="18" t="str">
        <f>IF(OR(E101="",F101="DQ", F101="DNF", F101="DNS", F101=""),"-",VLOOKUP(C101,'FERDİ SONUÇ'!$B$6:$H$962,7,0))</f>
        <v>-</v>
      </c>
      <c r="H101" s="19"/>
    </row>
    <row r="102" spans="1:8" ht="14.25" customHeight="1" x14ac:dyDescent="0.2">
      <c r="A102" s="6"/>
      <c r="B102" s="7"/>
      <c r="C102" s="99" t="str">
        <f>IF(A104="","",INDEX('TAKIM KAYIT'!$D$6:$D$125,MATCH(C104,'TAKIM KAYIT'!$D$6:$D$125,0)-2))</f>
        <v/>
      </c>
      <c r="D102" s="8" t="str">
        <f>IF(ISERROR(VLOOKUP($C102,'START LİSTE'!$B$6:$F$836,2,0)),"",VLOOKUP($C102,'START LİSTE'!$B$6:$F$836,2,0))</f>
        <v/>
      </c>
      <c r="E102" s="9" t="str">
        <f>IF(ISERROR(VLOOKUP($C102,'START LİSTE'!$B$6:$F$836,4,0)),"",VLOOKUP($C102,'START LİSTE'!$B$6:$F$836,4,0))</f>
        <v/>
      </c>
      <c r="F102" s="112" t="str">
        <f>IF(ISERROR(VLOOKUP($C102,'FERDİ SONUÇ'!$B$6:$H$962,6,0)),"",VLOOKUP($C102,'FERDİ SONUÇ'!$B$6:$H$962,6,0))</f>
        <v/>
      </c>
      <c r="G102" s="11" t="str">
        <f>IF(OR(E102="",F102="DQ", F102="DNF", F102="DNS", F102=""),"-",VLOOKUP(C102,'FERDİ SONUÇ'!$B$6:$H$962,7,0))</f>
        <v>-</v>
      </c>
      <c r="H102" s="12"/>
    </row>
    <row r="103" spans="1:8" ht="14.25" customHeight="1" x14ac:dyDescent="0.2">
      <c r="A103" s="13"/>
      <c r="B103" s="14"/>
      <c r="C103" s="101" t="str">
        <f>IF(A104="","",INDEX('TAKIM KAYIT'!$D$6:$D$125,MATCH(C104,'TAKIM KAYIT'!$D$6:$D$125,0)-1))</f>
        <v/>
      </c>
      <c r="D103" s="15" t="str">
        <f>IF(ISERROR(VLOOKUP($C103,'START LİSTE'!$B$6:$F$836,2,0)),"",VLOOKUP($C103,'START LİSTE'!$B$6:$F$836,2,0))</f>
        <v/>
      </c>
      <c r="E103" s="16" t="str">
        <f>IF(ISERROR(VLOOKUP($C103,'START LİSTE'!$B$6:$F$836,4,0)),"",VLOOKUP($C103,'START LİSTE'!$B$6:$F$836,4,0))</f>
        <v/>
      </c>
      <c r="F103" s="113" t="str">
        <f>IF(ISERROR(VLOOKUP($C103,'FERDİ SONUÇ'!$B$6:$H$962,6,0)),"",VLOOKUP($C103,'FERDİ SONUÇ'!$B$6:$H$962,6,0))</f>
        <v/>
      </c>
      <c r="G103" s="18" t="str">
        <f>IF(OR(E103="",F103="DQ", F103="DNF", F103="DNS", F103=""),"-",VLOOKUP(C103,'FERDİ SONUÇ'!$B$6:$H$962,7,0))</f>
        <v>-</v>
      </c>
      <c r="H103" s="19"/>
    </row>
    <row r="104" spans="1:8" ht="14.25" customHeight="1" x14ac:dyDescent="0.2">
      <c r="A104" s="60" t="str">
        <f>IF(ISERROR(SMALL('TAKIM KAYIT'!$B$6:$B$125,25)),"",SMALL('TAKIM KAYIT'!$B$6:$B$125,25))</f>
        <v/>
      </c>
      <c r="B104" s="14" t="str">
        <f>IF(A104="","",VLOOKUP(A104,'TAKIM KAYIT'!$B$6:$O$125,2,FALSE))</f>
        <v/>
      </c>
      <c r="C104" s="101" t="str">
        <f>IF(A104="","",VLOOKUP(A104,'TAKIM KAYIT'!$B$6:$O$125,3,FALSE))</f>
        <v/>
      </c>
      <c r="D104" s="15" t="str">
        <f>IF(ISERROR(VLOOKUP($C104,'START LİSTE'!$B$6:$F$836,2,0)),"",VLOOKUP($C104,'START LİSTE'!$B$6:$F$836,2,0))</f>
        <v/>
      </c>
      <c r="E104" s="16" t="str">
        <f>IF(ISERROR(VLOOKUP($C104,'START LİSTE'!$B$6:$F$836,4,0)),"",VLOOKUP($C104,'START LİSTE'!$B$6:$F$836,4,0))</f>
        <v/>
      </c>
      <c r="F104" s="113" t="str">
        <f>IF(ISERROR(VLOOKUP($C104,'FERDİ SONUÇ'!$B$6:$H$962,6,0)),"",VLOOKUP($C104,'FERDİ SONUÇ'!$B$6:$H$962,6,0))</f>
        <v/>
      </c>
      <c r="G104" s="18" t="str">
        <f>IF(OR(E104="",F104="DQ", F104="DNF", F104="DNS", F104=""),"-",VLOOKUP(C104,'FERDİ SONUÇ'!$B$6:$H$962,7,0))</f>
        <v>-</v>
      </c>
      <c r="H104" s="151" t="str">
        <f>IF(A104="","",VLOOKUP(A104,'TAKIM KAYIT'!$B$6:$P$125,13,FALSE))</f>
        <v/>
      </c>
    </row>
    <row r="105" spans="1:8" ht="14.25" customHeight="1" x14ac:dyDescent="0.2">
      <c r="A105" s="13"/>
      <c r="B105" s="14"/>
      <c r="C105" s="101" t="str">
        <f>IF(A104="","",INDEX('TAKIM KAYIT'!$D$6:$D$125,MATCH(C104,'TAKIM KAYIT'!$D$6:$D$125,0)+1))</f>
        <v/>
      </c>
      <c r="D105" s="15" t="str">
        <f>IF(ISERROR(VLOOKUP($C105,'START LİSTE'!$B$6:$F$836,2,0)),"",VLOOKUP($C105,'START LİSTE'!$B$6:$F$836,2,0))</f>
        <v/>
      </c>
      <c r="E105" s="16" t="str">
        <f>IF(ISERROR(VLOOKUP($C105,'START LİSTE'!$B$6:$F$836,4,0)),"",VLOOKUP($C105,'START LİSTE'!$B$6:$F$836,4,0))</f>
        <v/>
      </c>
      <c r="F105" s="113" t="str">
        <f>IF(ISERROR(VLOOKUP($C105,'FERDİ SONUÇ'!$B$6:$H$962,6,0)),"",VLOOKUP($C105,'FERDİ SONUÇ'!$B$6:$H$962,6,0))</f>
        <v/>
      </c>
      <c r="G105" s="18" t="str">
        <f>IF(OR(E105="",F105="DQ", F105="DNF", F105="DNS", F105=""),"-",VLOOKUP(C105,'FERDİ SONUÇ'!$B$6:$H$962,7,0))</f>
        <v>-</v>
      </c>
      <c r="H105" s="19"/>
    </row>
    <row r="106" spans="1:8" ht="14.25" customHeight="1" x14ac:dyDescent="0.2">
      <c r="A106" s="6"/>
      <c r="B106" s="7"/>
      <c r="C106" s="99" t="str">
        <f>IF(A108="","",INDEX('TAKIM KAYIT'!$D$6:$D$125,MATCH(C108,'TAKIM KAYIT'!$D$6:$D$125,0)-2))</f>
        <v/>
      </c>
      <c r="D106" s="8" t="str">
        <f>IF(ISERROR(VLOOKUP($C106,'START LİSTE'!$B$6:$F$836,2,0)),"",VLOOKUP($C106,'START LİSTE'!$B$6:$F$836,2,0))</f>
        <v/>
      </c>
      <c r="E106" s="9" t="str">
        <f>IF(ISERROR(VLOOKUP($C106,'START LİSTE'!$B$6:$F$836,4,0)),"",VLOOKUP($C106,'START LİSTE'!$B$6:$F$836,4,0))</f>
        <v/>
      </c>
      <c r="F106" s="112" t="str">
        <f>IF(ISERROR(VLOOKUP($C106,'FERDİ SONUÇ'!$B$6:$H$962,6,0)),"",VLOOKUP($C106,'FERDİ SONUÇ'!$B$6:$H$962,6,0))</f>
        <v/>
      </c>
      <c r="G106" s="11" t="str">
        <f>IF(OR(E106="",F106="DQ", F106="DNF", F106="DNS", F106=""),"-",VLOOKUP(C106,'FERDİ SONUÇ'!$B$6:$H$962,7,0))</f>
        <v>-</v>
      </c>
      <c r="H106" s="12"/>
    </row>
    <row r="107" spans="1:8" ht="14.25" customHeight="1" x14ac:dyDescent="0.2">
      <c r="A107" s="13"/>
      <c r="B107" s="14"/>
      <c r="C107" s="101" t="str">
        <f>IF(A108="","",INDEX('TAKIM KAYIT'!$D$6:$D$125,MATCH(C108,'TAKIM KAYIT'!$D$6:$D$125,0)-1))</f>
        <v/>
      </c>
      <c r="D107" s="15" t="str">
        <f>IF(ISERROR(VLOOKUP($C107,'START LİSTE'!$B$6:$F$836,2,0)),"",VLOOKUP($C107,'START LİSTE'!$B$6:$F$836,2,0))</f>
        <v/>
      </c>
      <c r="E107" s="16" t="str">
        <f>IF(ISERROR(VLOOKUP($C107,'START LİSTE'!$B$6:$F$836,4,0)),"",VLOOKUP($C107,'START LİSTE'!$B$6:$F$836,4,0))</f>
        <v/>
      </c>
      <c r="F107" s="113" t="str">
        <f>IF(ISERROR(VLOOKUP($C107,'FERDİ SONUÇ'!$B$6:$H$962,6,0)),"",VLOOKUP($C107,'FERDİ SONUÇ'!$B$6:$H$962,6,0))</f>
        <v/>
      </c>
      <c r="G107" s="18" t="str">
        <f>IF(OR(E107="",F107="DQ", F107="DNF", F107="DNS", F107=""),"-",VLOOKUP(C107,'FERDİ SONUÇ'!$B$6:$H$962,7,0))</f>
        <v>-</v>
      </c>
      <c r="H107" s="19"/>
    </row>
    <row r="108" spans="1:8" ht="14.25" customHeight="1" x14ac:dyDescent="0.2">
      <c r="A108" s="60" t="str">
        <f>IF(ISERROR(SMALL('TAKIM KAYIT'!$B$6:$B$125,26)),"",SMALL('TAKIM KAYIT'!$B$6:$B$125,26))</f>
        <v/>
      </c>
      <c r="B108" s="14" t="str">
        <f>IF(A108="","",VLOOKUP(A108,'TAKIM KAYIT'!$B$6:$O$125,2,FALSE))</f>
        <v/>
      </c>
      <c r="C108" s="101" t="str">
        <f>IF(A108="","",VLOOKUP(A108,'TAKIM KAYIT'!$B$6:$O$125,3,FALSE))</f>
        <v/>
      </c>
      <c r="D108" s="15" t="str">
        <f>IF(ISERROR(VLOOKUP($C108,'START LİSTE'!$B$6:$F$836,2,0)),"",VLOOKUP($C108,'START LİSTE'!$B$6:$F$836,2,0))</f>
        <v/>
      </c>
      <c r="E108" s="16" t="str">
        <f>IF(ISERROR(VLOOKUP($C108,'START LİSTE'!$B$6:$F$836,4,0)),"",VLOOKUP($C108,'START LİSTE'!$B$6:$F$836,4,0))</f>
        <v/>
      </c>
      <c r="F108" s="113" t="str">
        <f>IF(ISERROR(VLOOKUP($C108,'FERDİ SONUÇ'!$B$6:$H$962,6,0)),"",VLOOKUP($C108,'FERDİ SONUÇ'!$B$6:$H$962,6,0))</f>
        <v/>
      </c>
      <c r="G108" s="18" t="str">
        <f>IF(OR(E108="",F108="DQ", F108="DNF", F108="DNS", F108=""),"-",VLOOKUP(C108,'FERDİ SONUÇ'!$B$6:$H$962,7,0))</f>
        <v>-</v>
      </c>
      <c r="H108" s="151" t="str">
        <f>IF(A108="","",VLOOKUP(A108,'TAKIM KAYIT'!$B$6:$P$125,13,FALSE))</f>
        <v/>
      </c>
    </row>
    <row r="109" spans="1:8" ht="14.25" customHeight="1" x14ac:dyDescent="0.2">
      <c r="A109" s="13"/>
      <c r="B109" s="14"/>
      <c r="C109" s="101" t="str">
        <f>IF(A108="","",INDEX('TAKIM KAYIT'!$D$6:$D$125,MATCH(C108,'TAKIM KAYIT'!$D$6:$D$125,0)+1))</f>
        <v/>
      </c>
      <c r="D109" s="15" t="str">
        <f>IF(ISERROR(VLOOKUP($C109,'START LİSTE'!$B$6:$F$836,2,0)),"",VLOOKUP($C109,'START LİSTE'!$B$6:$F$836,2,0))</f>
        <v/>
      </c>
      <c r="E109" s="16" t="str">
        <f>IF(ISERROR(VLOOKUP($C109,'START LİSTE'!$B$6:$F$836,4,0)),"",VLOOKUP($C109,'START LİSTE'!$B$6:$F$836,4,0))</f>
        <v/>
      </c>
      <c r="F109" s="113" t="str">
        <f>IF(ISERROR(VLOOKUP($C109,'FERDİ SONUÇ'!$B$6:$H$962,6,0)),"",VLOOKUP($C109,'FERDİ SONUÇ'!$B$6:$H$962,6,0))</f>
        <v/>
      </c>
      <c r="G109" s="18" t="str">
        <f>IF(OR(E109="",F109="DQ", F109="DNF", F109="DNS", F109=""),"-",VLOOKUP(C109,'FERDİ SONUÇ'!$B$6:$H$962,7,0))</f>
        <v>-</v>
      </c>
      <c r="H109" s="19"/>
    </row>
    <row r="110" spans="1:8" ht="14.25" customHeight="1" x14ac:dyDescent="0.2">
      <c r="A110" s="6"/>
      <c r="B110" s="7"/>
      <c r="C110" s="99" t="str">
        <f>IF(A112="","",INDEX('TAKIM KAYIT'!$D$6:$D$125,MATCH(C112,'TAKIM KAYIT'!$D$6:$D$125,0)-2))</f>
        <v/>
      </c>
      <c r="D110" s="8" t="str">
        <f>IF(ISERROR(VLOOKUP($C110,'START LİSTE'!$B$6:$F$836,2,0)),"",VLOOKUP($C110,'START LİSTE'!$B$6:$F$836,2,0))</f>
        <v/>
      </c>
      <c r="E110" s="9" t="str">
        <f>IF(ISERROR(VLOOKUP($C110,'START LİSTE'!$B$6:$F$836,4,0)),"",VLOOKUP($C110,'START LİSTE'!$B$6:$F$836,4,0))</f>
        <v/>
      </c>
      <c r="F110" s="112" t="str">
        <f>IF(ISERROR(VLOOKUP($C110,'FERDİ SONUÇ'!$B$6:$H$962,6,0)),"",VLOOKUP($C110,'FERDİ SONUÇ'!$B$6:$H$962,6,0))</f>
        <v/>
      </c>
      <c r="G110" s="11" t="str">
        <f>IF(OR(E110="",F110="DQ", F110="DNF", F110="DNS", F110=""),"-",VLOOKUP(C110,'FERDİ SONUÇ'!$B$6:$H$962,7,0))</f>
        <v>-</v>
      </c>
      <c r="H110" s="12"/>
    </row>
    <row r="111" spans="1:8" ht="14.25" customHeight="1" x14ac:dyDescent="0.2">
      <c r="A111" s="13"/>
      <c r="B111" s="14"/>
      <c r="C111" s="101" t="str">
        <f>IF(A112="","",INDEX('TAKIM KAYIT'!$D$6:$D$125,MATCH(C112,'TAKIM KAYIT'!$D$6:$D$125,0)-1))</f>
        <v/>
      </c>
      <c r="D111" s="15" t="str">
        <f>IF(ISERROR(VLOOKUP($C111,'START LİSTE'!$B$6:$F$836,2,0)),"",VLOOKUP($C111,'START LİSTE'!$B$6:$F$836,2,0))</f>
        <v/>
      </c>
      <c r="E111" s="16" t="str">
        <f>IF(ISERROR(VLOOKUP($C111,'START LİSTE'!$B$6:$F$836,4,0)),"",VLOOKUP($C111,'START LİSTE'!$B$6:$F$836,4,0))</f>
        <v/>
      </c>
      <c r="F111" s="113" t="str">
        <f>IF(ISERROR(VLOOKUP($C111,'FERDİ SONUÇ'!$B$6:$H$962,6,0)),"",VLOOKUP($C111,'FERDİ SONUÇ'!$B$6:$H$962,6,0))</f>
        <v/>
      </c>
      <c r="G111" s="18" t="str">
        <f>IF(OR(E111="",F111="DQ", F111="DNF", F111="DNS", F111=""),"-",VLOOKUP(C111,'FERDİ SONUÇ'!$B$6:$H$962,7,0))</f>
        <v>-</v>
      </c>
      <c r="H111" s="19"/>
    </row>
    <row r="112" spans="1:8" ht="14.25" customHeight="1" x14ac:dyDescent="0.2">
      <c r="A112" s="60" t="str">
        <f>IF(ISERROR(SMALL('TAKIM KAYIT'!$B$6:$B$125,27)),"",SMALL('TAKIM KAYIT'!$B$6:$B$125,27))</f>
        <v/>
      </c>
      <c r="B112" s="14" t="str">
        <f>IF(A112="","",VLOOKUP(A112,'TAKIM KAYIT'!$B$6:$O$125,2,FALSE))</f>
        <v/>
      </c>
      <c r="C112" s="101" t="str">
        <f>IF(A112="","",VLOOKUP(A112,'TAKIM KAYIT'!$B$6:$O$125,3,FALSE))</f>
        <v/>
      </c>
      <c r="D112" s="15" t="str">
        <f>IF(ISERROR(VLOOKUP($C112,'START LİSTE'!$B$6:$F$836,2,0)),"",VLOOKUP($C112,'START LİSTE'!$B$6:$F$836,2,0))</f>
        <v/>
      </c>
      <c r="E112" s="16" t="str">
        <f>IF(ISERROR(VLOOKUP($C112,'START LİSTE'!$B$6:$F$836,4,0)),"",VLOOKUP($C112,'START LİSTE'!$B$6:$F$836,4,0))</f>
        <v/>
      </c>
      <c r="F112" s="113" t="str">
        <f>IF(ISERROR(VLOOKUP($C112,'FERDİ SONUÇ'!$B$6:$H$962,6,0)),"",VLOOKUP($C112,'FERDİ SONUÇ'!$B$6:$H$962,6,0))</f>
        <v/>
      </c>
      <c r="G112" s="18" t="str">
        <f>IF(OR(E112="",F112="DQ", F112="DNF", F112="DNS", F112=""),"-",VLOOKUP(C112,'FERDİ SONUÇ'!$B$6:$H$962,7,0))</f>
        <v>-</v>
      </c>
      <c r="H112" s="151" t="str">
        <f>IF(A112="","",VLOOKUP(A112,'TAKIM KAYIT'!$B$6:$P$125,13,FALSE))</f>
        <v/>
      </c>
    </row>
    <row r="113" spans="1:8" ht="14.25" customHeight="1" x14ac:dyDescent="0.2">
      <c r="A113" s="13"/>
      <c r="B113" s="14"/>
      <c r="C113" s="101" t="str">
        <f>IF(A112="","",INDEX('TAKIM KAYIT'!$D$6:$D$125,MATCH(C112,'TAKIM KAYIT'!$D$6:$D$125,0)+1))</f>
        <v/>
      </c>
      <c r="D113" s="15" t="str">
        <f>IF(ISERROR(VLOOKUP($C113,'START LİSTE'!$B$6:$F$836,2,0)),"",VLOOKUP($C113,'START LİSTE'!$B$6:$F$836,2,0))</f>
        <v/>
      </c>
      <c r="E113" s="16" t="str">
        <f>IF(ISERROR(VLOOKUP($C113,'START LİSTE'!$B$6:$F$836,4,0)),"",VLOOKUP($C113,'START LİSTE'!$B$6:$F$836,4,0))</f>
        <v/>
      </c>
      <c r="F113" s="113" t="str">
        <f>IF(ISERROR(VLOOKUP($C113,'FERDİ SONUÇ'!$B$6:$H$962,6,0)),"",VLOOKUP($C113,'FERDİ SONUÇ'!$B$6:$H$962,6,0))</f>
        <v/>
      </c>
      <c r="G113" s="18" t="str">
        <f>IF(OR(E113="",F113="DQ", F113="DNF", F113="DNS", F113=""),"-",VLOOKUP(C113,'FERDİ SONUÇ'!$B$6:$H$962,7,0))</f>
        <v>-</v>
      </c>
      <c r="H113" s="19"/>
    </row>
    <row r="114" spans="1:8" ht="14.25" customHeight="1" x14ac:dyDescent="0.2">
      <c r="A114" s="6"/>
      <c r="B114" s="7"/>
      <c r="C114" s="99" t="str">
        <f>IF(A116="","",INDEX('TAKIM KAYIT'!$D$6:$D$125,MATCH(C116,'TAKIM KAYIT'!$D$6:$D$125,0)-2))</f>
        <v/>
      </c>
      <c r="D114" s="8" t="str">
        <f>IF(ISERROR(VLOOKUP($C114,'START LİSTE'!$B$6:$F$836,2,0)),"",VLOOKUP($C114,'START LİSTE'!$B$6:$F$836,2,0))</f>
        <v/>
      </c>
      <c r="E114" s="9" t="str">
        <f>IF(ISERROR(VLOOKUP($C114,'START LİSTE'!$B$6:$F$836,4,0)),"",VLOOKUP($C114,'START LİSTE'!$B$6:$F$836,4,0))</f>
        <v/>
      </c>
      <c r="F114" s="112" t="str">
        <f>IF(ISERROR(VLOOKUP($C114,'FERDİ SONUÇ'!$B$6:$H$962,6,0)),"",VLOOKUP($C114,'FERDİ SONUÇ'!$B$6:$H$962,6,0))</f>
        <v/>
      </c>
      <c r="G114" s="11" t="str">
        <f>IF(OR(E114="",F114="DQ", F114="DNF", F114="DNS", F114=""),"-",VLOOKUP(C114,'FERDİ SONUÇ'!$B$6:$H$962,7,0))</f>
        <v>-</v>
      </c>
      <c r="H114" s="12"/>
    </row>
    <row r="115" spans="1:8" ht="14.25" customHeight="1" x14ac:dyDescent="0.2">
      <c r="A115" s="13"/>
      <c r="B115" s="14"/>
      <c r="C115" s="101" t="str">
        <f>IF(A116="","",INDEX('TAKIM KAYIT'!$D$6:$D$125,MATCH(C116,'TAKIM KAYIT'!$D$6:$D$125,0)-1))</f>
        <v/>
      </c>
      <c r="D115" s="15" t="str">
        <f>IF(ISERROR(VLOOKUP($C115,'START LİSTE'!$B$6:$F$836,2,0)),"",VLOOKUP($C115,'START LİSTE'!$B$6:$F$836,2,0))</f>
        <v/>
      </c>
      <c r="E115" s="16" t="str">
        <f>IF(ISERROR(VLOOKUP($C115,'START LİSTE'!$B$6:$F$836,4,0)),"",VLOOKUP($C115,'START LİSTE'!$B$6:$F$836,4,0))</f>
        <v/>
      </c>
      <c r="F115" s="113" t="str">
        <f>IF(ISERROR(VLOOKUP($C115,'FERDİ SONUÇ'!$B$6:$H$962,6,0)),"",VLOOKUP($C115,'FERDİ SONUÇ'!$B$6:$H$962,6,0))</f>
        <v/>
      </c>
      <c r="G115" s="18" t="str">
        <f>IF(OR(E115="",F115="DQ", F115="DNF", F115="DNS", F115=""),"-",VLOOKUP(C115,'FERDİ SONUÇ'!$B$6:$H$962,7,0))</f>
        <v>-</v>
      </c>
      <c r="H115" s="19"/>
    </row>
    <row r="116" spans="1:8" ht="14.25" customHeight="1" x14ac:dyDescent="0.2">
      <c r="A116" s="60" t="str">
        <f>IF(ISERROR(SMALL('TAKIM KAYIT'!$B$6:$B$125,28)),"",SMALL('TAKIM KAYIT'!$B$6:$B$125,28))</f>
        <v/>
      </c>
      <c r="B116" s="14" t="str">
        <f>IF(A116="","",VLOOKUP(A116,'TAKIM KAYIT'!$B$6:$O$125,2,FALSE))</f>
        <v/>
      </c>
      <c r="C116" s="101" t="str">
        <f>IF(A116="","",VLOOKUP(A116,'TAKIM KAYIT'!$B$6:$O$125,3,FALSE))</f>
        <v/>
      </c>
      <c r="D116" s="15" t="str">
        <f>IF(ISERROR(VLOOKUP($C116,'START LİSTE'!$B$6:$F$836,2,0)),"",VLOOKUP($C116,'START LİSTE'!$B$6:$F$836,2,0))</f>
        <v/>
      </c>
      <c r="E116" s="16" t="str">
        <f>IF(ISERROR(VLOOKUP($C116,'START LİSTE'!$B$6:$F$836,4,0)),"",VLOOKUP($C116,'START LİSTE'!$B$6:$F$836,4,0))</f>
        <v/>
      </c>
      <c r="F116" s="113" t="str">
        <f>IF(ISERROR(VLOOKUP($C116,'FERDİ SONUÇ'!$B$6:$H$962,6,0)),"",VLOOKUP($C116,'FERDİ SONUÇ'!$B$6:$H$962,6,0))</f>
        <v/>
      </c>
      <c r="G116" s="18" t="str">
        <f>IF(OR(E116="",F116="DQ", F116="DNF", F116="DNS", F116=""),"-",VLOOKUP(C116,'FERDİ SONUÇ'!$B$6:$H$962,7,0))</f>
        <v>-</v>
      </c>
      <c r="H116" s="151" t="str">
        <f>IF(A116="","",VLOOKUP(A116,'TAKIM KAYIT'!$B$6:$P$125,13,FALSE))</f>
        <v/>
      </c>
    </row>
    <row r="117" spans="1:8" ht="14.25" customHeight="1" x14ac:dyDescent="0.2">
      <c r="A117" s="13"/>
      <c r="B117" s="14"/>
      <c r="C117" s="101" t="str">
        <f>IF(A116="","",INDEX('TAKIM KAYIT'!$D$6:$D$125,MATCH(C116,'TAKIM KAYIT'!$D$6:$D$125,0)+1))</f>
        <v/>
      </c>
      <c r="D117" s="15" t="str">
        <f>IF(ISERROR(VLOOKUP($C117,'START LİSTE'!$B$6:$F$836,2,0)),"",VLOOKUP($C117,'START LİSTE'!$B$6:$F$836,2,0))</f>
        <v/>
      </c>
      <c r="E117" s="16" t="str">
        <f>IF(ISERROR(VLOOKUP($C117,'START LİSTE'!$B$6:$F$836,4,0)),"",VLOOKUP($C117,'START LİSTE'!$B$6:$F$836,4,0))</f>
        <v/>
      </c>
      <c r="F117" s="113" t="str">
        <f>IF(ISERROR(VLOOKUP($C117,'FERDİ SONUÇ'!$B$6:$H$962,6,0)),"",VLOOKUP($C117,'FERDİ SONUÇ'!$B$6:$H$962,6,0))</f>
        <v/>
      </c>
      <c r="G117" s="18" t="str">
        <f>IF(OR(E117="",F117="DQ", F117="DNF", F117="DNS", F117=""),"-",VLOOKUP(C117,'FERDİ SONUÇ'!$B$6:$H$962,7,0))</f>
        <v>-</v>
      </c>
      <c r="H117" s="19"/>
    </row>
    <row r="118" spans="1:8" ht="14.25" customHeight="1" x14ac:dyDescent="0.2">
      <c r="A118" s="6"/>
      <c r="B118" s="7"/>
      <c r="C118" s="99" t="str">
        <f>IF(A120="","",INDEX('TAKIM KAYIT'!$D$6:$D$125,MATCH(C120,'TAKIM KAYIT'!$D$6:$D$125,0)-2))</f>
        <v/>
      </c>
      <c r="D118" s="8" t="str">
        <f>IF(ISERROR(VLOOKUP($C118,'START LİSTE'!$B$6:$F$836,2,0)),"",VLOOKUP($C118,'START LİSTE'!$B$6:$F$836,2,0))</f>
        <v/>
      </c>
      <c r="E118" s="9" t="str">
        <f>IF(ISERROR(VLOOKUP($C118,'START LİSTE'!$B$6:$F$836,4,0)),"",VLOOKUP($C118,'START LİSTE'!$B$6:$F$836,4,0))</f>
        <v/>
      </c>
      <c r="F118" s="112" t="str">
        <f>IF(ISERROR(VLOOKUP($C118,'FERDİ SONUÇ'!$B$6:$H$962,6,0)),"",VLOOKUP($C118,'FERDİ SONUÇ'!$B$6:$H$962,6,0))</f>
        <v/>
      </c>
      <c r="G118" s="11" t="str">
        <f>IF(OR(E118="",F118="DQ", F118="DNF", F118="DNS", F118=""),"-",VLOOKUP(C118,'FERDİ SONUÇ'!$B$6:$H$962,7,0))</f>
        <v>-</v>
      </c>
      <c r="H118" s="12"/>
    </row>
    <row r="119" spans="1:8" ht="14.25" customHeight="1" x14ac:dyDescent="0.2">
      <c r="A119" s="13"/>
      <c r="B119" s="14"/>
      <c r="C119" s="101" t="str">
        <f>IF(A120="","",INDEX('TAKIM KAYIT'!$D$6:$D$125,MATCH(C120,'TAKIM KAYIT'!$D$6:$D$125,0)-1))</f>
        <v/>
      </c>
      <c r="D119" s="15" t="str">
        <f>IF(ISERROR(VLOOKUP($C119,'START LİSTE'!$B$6:$F$836,2,0)),"",VLOOKUP($C119,'START LİSTE'!$B$6:$F$836,2,0))</f>
        <v/>
      </c>
      <c r="E119" s="16" t="str">
        <f>IF(ISERROR(VLOOKUP($C119,'START LİSTE'!$B$6:$F$836,4,0)),"",VLOOKUP($C119,'START LİSTE'!$B$6:$F$836,4,0))</f>
        <v/>
      </c>
      <c r="F119" s="113" t="str">
        <f>IF(ISERROR(VLOOKUP($C119,'FERDİ SONUÇ'!$B$6:$H$962,6,0)),"",VLOOKUP($C119,'FERDİ SONUÇ'!$B$6:$H$962,6,0))</f>
        <v/>
      </c>
      <c r="G119" s="18" t="str">
        <f>IF(OR(E119="",F119="DQ", F119="DNF", F119="DNS", F119=""),"-",VLOOKUP(C119,'FERDİ SONUÇ'!$B$6:$H$962,7,0))</f>
        <v>-</v>
      </c>
      <c r="H119" s="19"/>
    </row>
    <row r="120" spans="1:8" ht="14.25" customHeight="1" x14ac:dyDescent="0.2">
      <c r="A120" s="60" t="str">
        <f>IF(ISERROR(SMALL('TAKIM KAYIT'!$B$6:$B$125,29)),"",SMALL('TAKIM KAYIT'!$B$6:$B$125,29))</f>
        <v/>
      </c>
      <c r="B120" s="14" t="str">
        <f>IF(A120="","",VLOOKUP(A120,'TAKIM KAYIT'!$B$6:$O$125,2,FALSE))</f>
        <v/>
      </c>
      <c r="C120" s="101" t="str">
        <f>IF(A120="","",VLOOKUP(A120,'TAKIM KAYIT'!$B$6:$O$125,3,FALSE))</f>
        <v/>
      </c>
      <c r="D120" s="15" t="str">
        <f>IF(ISERROR(VLOOKUP($C120,'START LİSTE'!$B$6:$F$836,2,0)),"",VLOOKUP($C120,'START LİSTE'!$B$6:$F$836,2,0))</f>
        <v/>
      </c>
      <c r="E120" s="16" t="str">
        <f>IF(ISERROR(VLOOKUP($C120,'START LİSTE'!$B$6:$F$836,4,0)),"",VLOOKUP($C120,'START LİSTE'!$B$6:$F$836,4,0))</f>
        <v/>
      </c>
      <c r="F120" s="113" t="str">
        <f>IF(ISERROR(VLOOKUP($C120,'FERDİ SONUÇ'!$B$6:$H$962,6,0)),"",VLOOKUP($C120,'FERDİ SONUÇ'!$B$6:$H$962,6,0))</f>
        <v/>
      </c>
      <c r="G120" s="18" t="str">
        <f>IF(OR(E120="",F120="DQ", F120="DNF", F120="DNS", F120=""),"-",VLOOKUP(C120,'FERDİ SONUÇ'!$B$6:$H$962,7,0))</f>
        <v>-</v>
      </c>
      <c r="H120" s="151" t="str">
        <f>IF(A120="","",VLOOKUP(A120,'TAKIM KAYIT'!$B$6:$P$125,13,FALSE))</f>
        <v/>
      </c>
    </row>
    <row r="121" spans="1:8" ht="14.25" customHeight="1" x14ac:dyDescent="0.2">
      <c r="A121" s="13"/>
      <c r="B121" s="14"/>
      <c r="C121" s="101" t="str">
        <f>IF(A120="","",INDEX('TAKIM KAYIT'!$D$6:$D$125,MATCH(C120,'TAKIM KAYIT'!$D$6:$D$125,0)+1))</f>
        <v/>
      </c>
      <c r="D121" s="15" t="str">
        <f>IF(ISERROR(VLOOKUP($C121,'START LİSTE'!$B$6:$F$836,2,0)),"",VLOOKUP($C121,'START LİSTE'!$B$6:$F$836,2,0))</f>
        <v/>
      </c>
      <c r="E121" s="16" t="str">
        <f>IF(ISERROR(VLOOKUP($C121,'START LİSTE'!$B$6:$F$836,4,0)),"",VLOOKUP($C121,'START LİSTE'!$B$6:$F$836,4,0))</f>
        <v/>
      </c>
      <c r="F121" s="113" t="str">
        <f>IF(ISERROR(VLOOKUP($C121,'FERDİ SONUÇ'!$B$6:$H$962,6,0)),"",VLOOKUP($C121,'FERDİ SONUÇ'!$B$6:$H$962,6,0))</f>
        <v/>
      </c>
      <c r="G121" s="18" t="str">
        <f>IF(OR(E121="",F121="DQ", F121="DNF", F121="DNS", F121=""),"-",VLOOKUP(C121,'FERDİ SONUÇ'!$B$6:$H$962,7,0))</f>
        <v>-</v>
      </c>
      <c r="H121" s="19"/>
    </row>
    <row r="122" spans="1:8" ht="14.25" customHeight="1" x14ac:dyDescent="0.2">
      <c r="A122" s="6"/>
      <c r="B122" s="7"/>
      <c r="C122" s="99" t="str">
        <f>IF(A124="","",INDEX('TAKIM KAYIT'!$D$6:$D$125,MATCH(C124,'TAKIM KAYIT'!$D$6:$D$125,0)-2))</f>
        <v/>
      </c>
      <c r="D122" s="8" t="str">
        <f>IF(ISERROR(VLOOKUP($C122,'START LİSTE'!$B$6:$F$836,2,0)),"",VLOOKUP($C122,'START LİSTE'!$B$6:$F$836,2,0))</f>
        <v/>
      </c>
      <c r="E122" s="9" t="str">
        <f>IF(ISERROR(VLOOKUP($C122,'START LİSTE'!$B$6:$F$836,4,0)),"",VLOOKUP($C122,'START LİSTE'!$B$6:$F$836,4,0))</f>
        <v/>
      </c>
      <c r="F122" s="112" t="str">
        <f>IF(ISERROR(VLOOKUP($C122,'FERDİ SONUÇ'!$B$6:$H$962,6,0)),"",VLOOKUP($C122,'FERDİ SONUÇ'!$B$6:$H$962,6,0))</f>
        <v/>
      </c>
      <c r="G122" s="11" t="str">
        <f>IF(OR(E122="",F122="DQ", F122="DNF", F122="DNS", F122=""),"-",VLOOKUP(C122,'FERDİ SONUÇ'!$B$6:$H$962,7,0))</f>
        <v>-</v>
      </c>
      <c r="H122" s="12"/>
    </row>
    <row r="123" spans="1:8" ht="14.25" customHeight="1" x14ac:dyDescent="0.2">
      <c r="A123" s="13"/>
      <c r="B123" s="14"/>
      <c r="C123" s="101" t="str">
        <f>IF(A124="","",INDEX('TAKIM KAYIT'!$D$6:$D$125,MATCH(C124,'TAKIM KAYIT'!$D$6:$D$125,0)-1))</f>
        <v/>
      </c>
      <c r="D123" s="15" t="str">
        <f>IF(ISERROR(VLOOKUP($C123,'START LİSTE'!$B$6:$F$836,2,0)),"",VLOOKUP($C123,'START LİSTE'!$B$6:$F$836,2,0))</f>
        <v/>
      </c>
      <c r="E123" s="16" t="str">
        <f>IF(ISERROR(VLOOKUP($C123,'START LİSTE'!$B$6:$F$836,4,0)),"",VLOOKUP($C123,'START LİSTE'!$B$6:$F$836,4,0))</f>
        <v/>
      </c>
      <c r="F123" s="113" t="str">
        <f>IF(ISERROR(VLOOKUP($C123,'FERDİ SONUÇ'!$B$6:$H$962,6,0)),"",VLOOKUP($C123,'FERDİ SONUÇ'!$B$6:$H$962,6,0))</f>
        <v/>
      </c>
      <c r="G123" s="18" t="str">
        <f>IF(OR(E123="",F123="DQ", F123="DNF", F123="DNS", F123=""),"-",VLOOKUP(C123,'FERDİ SONUÇ'!$B$6:$H$962,7,0))</f>
        <v>-</v>
      </c>
      <c r="H123" s="19"/>
    </row>
    <row r="124" spans="1:8" ht="14.25" customHeight="1" x14ac:dyDescent="0.2">
      <c r="A124" s="60" t="str">
        <f>IF(ISERROR(SMALL('TAKIM KAYIT'!$B$6:$B$125,30)),"",SMALL('TAKIM KAYIT'!$B$6:$B$125,30))</f>
        <v/>
      </c>
      <c r="B124" s="14" t="str">
        <f>IF(A124="","",VLOOKUP(A124,'TAKIM KAYIT'!$B$6:$O$125,2,FALSE))</f>
        <v/>
      </c>
      <c r="C124" s="101" t="str">
        <f>IF(A124="","",VLOOKUP(A124,'TAKIM KAYIT'!$B$6:$O$125,3,FALSE))</f>
        <v/>
      </c>
      <c r="D124" s="15" t="str">
        <f>IF(ISERROR(VLOOKUP($C124,'START LİSTE'!$B$6:$F$836,2,0)),"",VLOOKUP($C124,'START LİSTE'!$B$6:$F$836,2,0))</f>
        <v/>
      </c>
      <c r="E124" s="16" t="str">
        <f>IF(ISERROR(VLOOKUP($C124,'START LİSTE'!$B$6:$F$836,4,0)),"",VLOOKUP($C124,'START LİSTE'!$B$6:$F$836,4,0))</f>
        <v/>
      </c>
      <c r="F124" s="113" t="str">
        <f>IF(ISERROR(VLOOKUP($C124,'FERDİ SONUÇ'!$B$6:$H$962,6,0)),"",VLOOKUP($C124,'FERDİ SONUÇ'!$B$6:$H$962,6,0))</f>
        <v/>
      </c>
      <c r="G124" s="18" t="str">
        <f>IF(OR(E124="",F124="DQ", F124="DNF", F124="DNS", F124=""),"-",VLOOKUP(C124,'FERDİ SONUÇ'!$B$6:$H$962,7,0))</f>
        <v>-</v>
      </c>
      <c r="H124" s="151" t="str">
        <f>IF(A124="","",VLOOKUP(A124,'TAKIM KAYIT'!$B$6:$P$125,13,FALSE))</f>
        <v/>
      </c>
    </row>
    <row r="125" spans="1:8" ht="14.25" customHeight="1" x14ac:dyDescent="0.2">
      <c r="A125" s="13"/>
      <c r="B125" s="14"/>
      <c r="C125" s="101" t="str">
        <f>IF(A124="","",INDEX('TAKIM KAYIT'!$D$6:$D$125,MATCH(C124,'TAKIM KAYIT'!$D$6:$D$125,0)+1))</f>
        <v/>
      </c>
      <c r="D125" s="15" t="str">
        <f>IF(ISERROR(VLOOKUP($C125,'START LİSTE'!$B$6:$F$836,2,0)),"",VLOOKUP($C125,'START LİSTE'!$B$6:$F$836,2,0))</f>
        <v/>
      </c>
      <c r="E125" s="16" t="str">
        <f>IF(ISERROR(VLOOKUP($C125,'START LİSTE'!$B$6:$F$836,4,0)),"",VLOOKUP($C125,'START LİSTE'!$B$6:$F$836,4,0))</f>
        <v/>
      </c>
      <c r="F125" s="113" t="str">
        <f>IF(ISERROR(VLOOKUP($C125,'FERDİ SONUÇ'!$B$6:$H$962,6,0)),"",VLOOKUP($C125,'FERDİ SONUÇ'!$B$6:$H$962,6,0))</f>
        <v/>
      </c>
      <c r="G125" s="18" t="str">
        <f>IF(OR(E125="",F125="DQ", F125="DNF", F125="DNS", F125=""),"-",VLOOKUP(C125,'FERDİ SONUÇ'!$B$6:$H$962,7,0))</f>
        <v>-</v>
      </c>
      <c r="H125" s="19"/>
    </row>
  </sheetData>
  <sheetProtection password="AA32" sheet="1"/>
  <mergeCells count="6">
    <mergeCell ref="F4:H4"/>
    <mergeCell ref="A2:H2"/>
    <mergeCell ref="A1:H1"/>
    <mergeCell ref="A3:H3"/>
    <mergeCell ref="A4:B4"/>
    <mergeCell ref="C4:D4"/>
  </mergeCells>
  <conditionalFormatting sqref="B5">
    <cfRule type="duplicateValues" dxfId="41" priority="9" stopIfTrue="1"/>
  </conditionalFormatting>
  <conditionalFormatting sqref="A6:A125">
    <cfRule type="cellIs" dxfId="40" priority="6" operator="greaterThan">
      <formula>1000</formula>
    </cfRule>
    <cfRule type="cellIs" dxfId="39" priority="7" operator="greaterThan">
      <formula>"&gt;1000"</formula>
    </cfRule>
  </conditionalFormatting>
  <conditionalFormatting sqref="H6:H125">
    <cfRule type="duplicateValues" dxfId="38" priority="1"/>
  </conditionalFormatting>
  <printOptions horizontalCentered="1"/>
  <pageMargins left="0.59" right="0.23622047244094491" top="0.55118110236220474" bottom="0.35433070866141736" header="0.39370078740157483" footer="0.23622047244094491"/>
  <pageSetup paperSize="9" scale="99" orientation="portrait" r:id="rId1"/>
  <headerFooter alignWithMargins="0"/>
  <rowBreaks count="2" manualBreakCount="2">
    <brk id="53" max="7" man="1"/>
    <brk id="105" max="7" man="1"/>
  </rowBreaks>
  <ignoredErrors>
    <ignoredError sqref="C6:C7 C9 C10:C11 C14:C15 C18:C19 C22:C23 C26:C27 C30:C31 C34:C35 C42:C43 C46:C47 C50:C51 C54:C55 C58:C59 C62:C63 C66:C67 C70:C71 C74:C75 C82:C83 C86:C87 C90:C91 C94:C95 C98:C99 C102:C103 C106:C107 C110:C111 C114:C115 C118:C119 C122:C123 D6 E6:G24 E25:G27 D7:D37 C13 C17 C21 C25 C29 E29:G37 C33 C37 C45 D42:D125 E42:G125 C49 C53 C57 C61 C65 C69 C73 C85 C89 C93 C97 C101 C105 C125 C109 C113 C117 C121 C7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125"/>
  <sheetViews>
    <sheetView view="pageBreakPreview" zoomScale="90" zoomScaleNormal="100" zoomScaleSheetLayoutView="90" workbookViewId="0">
      <selection activeCell="D17" sqref="D17"/>
    </sheetView>
  </sheetViews>
  <sheetFormatPr defaultRowHeight="12.75" x14ac:dyDescent="0.2"/>
  <cols>
    <col min="2" max="2" width="26.42578125" customWidth="1"/>
    <col min="4" max="4" width="32.42578125" customWidth="1"/>
  </cols>
  <sheetData>
    <row r="1" spans="1:11" ht="39" customHeight="1" x14ac:dyDescent="0.2">
      <c r="A1" s="191" t="str">
        <f>KAPAK!A2</f>
        <v>Rize Atletizm İl Temsilciliği</v>
      </c>
      <c r="B1" s="191"/>
      <c r="C1" s="191"/>
      <c r="D1" s="191"/>
      <c r="E1" s="191"/>
      <c r="F1" s="191"/>
      <c r="G1" s="191"/>
      <c r="H1" s="191"/>
      <c r="I1" s="191"/>
      <c r="J1" s="191"/>
      <c r="K1" s="191"/>
    </row>
    <row r="2" spans="1:11" ht="26.25" customHeight="1" x14ac:dyDescent="0.2">
      <c r="A2" s="185" t="str">
        <f>KAPAK!B24</f>
        <v>Küçükler ve Yıldızlar Bölgesel Kros Ligi 1.Kademe</v>
      </c>
      <c r="B2" s="185"/>
      <c r="C2" s="185"/>
      <c r="D2" s="185"/>
      <c r="E2" s="185"/>
      <c r="F2" s="185"/>
      <c r="G2" s="185"/>
      <c r="H2" s="185"/>
      <c r="I2" s="185"/>
      <c r="J2" s="185"/>
      <c r="K2" s="185"/>
    </row>
    <row r="3" spans="1:11" ht="14.25" x14ac:dyDescent="0.2">
      <c r="A3" s="90"/>
      <c r="B3" s="90"/>
      <c r="C3" s="192"/>
      <c r="D3" s="192"/>
      <c r="E3" s="90"/>
      <c r="F3" s="91"/>
      <c r="G3" s="90"/>
      <c r="H3" s="90"/>
      <c r="I3" s="90"/>
      <c r="J3" s="90"/>
      <c r="K3" s="90"/>
    </row>
    <row r="4" spans="1:11" x14ac:dyDescent="0.2">
      <c r="A4" s="195" t="str">
        <f>KAPAK!B26</f>
        <v>Yıldız Erkekler</v>
      </c>
      <c r="B4" s="195"/>
      <c r="C4" s="193" t="str">
        <f>KAPAK!B25</f>
        <v>3 km.</v>
      </c>
      <c r="D4" s="193"/>
      <c r="E4" s="92"/>
      <c r="F4" s="194">
        <f>KAPAK!B28</f>
        <v>41924.458333333336</v>
      </c>
      <c r="G4" s="194"/>
      <c r="H4" s="194"/>
      <c r="I4" s="194"/>
      <c r="J4" s="194"/>
      <c r="K4" s="194"/>
    </row>
    <row r="5" spans="1:11" ht="44.25" customHeight="1" x14ac:dyDescent="0.2">
      <c r="A5" s="93" t="s">
        <v>5</v>
      </c>
      <c r="B5" s="94" t="s">
        <v>17</v>
      </c>
      <c r="C5" s="95" t="s">
        <v>1</v>
      </c>
      <c r="D5" s="94" t="s">
        <v>3</v>
      </c>
      <c r="E5" s="94" t="s">
        <v>8</v>
      </c>
      <c r="F5" s="96" t="s">
        <v>7</v>
      </c>
      <c r="G5" s="97" t="s">
        <v>15</v>
      </c>
      <c r="H5" s="98" t="s">
        <v>32</v>
      </c>
      <c r="I5" s="98" t="s">
        <v>33</v>
      </c>
      <c r="J5" s="98" t="s">
        <v>34</v>
      </c>
      <c r="K5" s="94" t="s">
        <v>35</v>
      </c>
    </row>
    <row r="6" spans="1:11" ht="14.25" x14ac:dyDescent="0.2">
      <c r="A6" s="126"/>
      <c r="B6" s="127"/>
      <c r="C6" s="128">
        <f>IF(A8="","",INDEX('TAKIM KAYIT'!$D$6:$D$125,MATCH(C8,'TAKIM KAYIT'!$D$6:$D$125,0)-2))</f>
        <v>631</v>
      </c>
      <c r="D6" s="129" t="str">
        <f>IF(ISERROR(VLOOKUP($C6,'START LİSTE'!$B$6:$F$1025,2,0)),"",VLOOKUP($C6,'START LİSTE'!$B$6:$F$1025,2,0))</f>
        <v>ONUR BİLGİN</v>
      </c>
      <c r="E6" s="130" t="str">
        <f>IF(ISERROR(VLOOKUP($C6,'START LİSTE'!$B$6:$F$1025,4,0)),"",VLOOKUP($C6,'START LİSTE'!$B$6:$F$1025,4,0))</f>
        <v>T</v>
      </c>
      <c r="F6" s="131">
        <f>IF(ISERROR(VLOOKUP($C6,'FERDİ SONUÇ'!$B$6:$H$1069,6,0)),"",VLOOKUP($C6,'FERDİ SONUÇ'!$B$6:$H$1069,6,0))</f>
        <v>933</v>
      </c>
      <c r="G6" s="132">
        <f>IF(OR(E6="",F6="DQ", F6="DNF", F6="DNS", F6=""),"-",VLOOKUP(C6,'FERDİ SONUÇ'!$B$6:$H$1069,7,0))</f>
        <v>3</v>
      </c>
      <c r="H6" s="100"/>
      <c r="I6" s="100"/>
      <c r="J6" s="100"/>
      <c r="K6" s="12"/>
    </row>
    <row r="7" spans="1:11" ht="14.25" x14ac:dyDescent="0.2">
      <c r="A7" s="133"/>
      <c r="B7" s="134"/>
      <c r="C7" s="135">
        <f>IF(A8="","",INDEX('TAKIM KAYIT'!$D$6:$D$125,MATCH(C8,'TAKIM KAYIT'!$D$6:$D$125,0)-1))</f>
        <v>632</v>
      </c>
      <c r="D7" s="136" t="str">
        <f>IF(ISERROR(VLOOKUP($C7,'START LİSTE'!$B$6:$F$1025,2,0)),"",VLOOKUP($C7,'START LİSTE'!$B$6:$F$1025,2,0))</f>
        <v>OSMAN CANSEVER</v>
      </c>
      <c r="E7" s="137" t="str">
        <f>IF(ISERROR(VLOOKUP($C7,'START LİSTE'!$B$6:$F$1025,4,0)),"",VLOOKUP($C7,'START LİSTE'!$B$6:$F$1025,4,0))</f>
        <v>T</v>
      </c>
      <c r="F7" s="138">
        <f>IF(ISERROR(VLOOKUP($C7,'FERDİ SONUÇ'!$B$6:$H$1069,6,0)),"",VLOOKUP($C7,'FERDİ SONUÇ'!$B$6:$H$1069,6,0))</f>
        <v>930</v>
      </c>
      <c r="G7" s="139">
        <f>IF(OR(E7="",F7="DQ", F7="DNF", F7="DNS", F7=""),"-",VLOOKUP(C7,'FERDİ SONUÇ'!$B$6:$H$1069,7,0))</f>
        <v>2</v>
      </c>
      <c r="H7" s="102"/>
      <c r="I7" s="102"/>
      <c r="J7" s="102"/>
      <c r="K7" s="19"/>
    </row>
    <row r="8" spans="1:11" ht="15.75" x14ac:dyDescent="0.2">
      <c r="A8" s="133">
        <f>IF(ISERROR(SMALL('TAKIM KAYIT'!$A$6:$A$125,1)),"",SMALL('TAKIM KAYIT'!$A$6:$A$125,1))</f>
        <v>1</v>
      </c>
      <c r="B8" s="134" t="str">
        <f>IF(A8="","",VLOOKUP(A8,'TAKIM KAYIT'!$A$6:$O$1250,3,0))</f>
        <v>GÜMÜŞHANE GENÇLİK SPOR KULÜBÜ</v>
      </c>
      <c r="C8" s="135">
        <f>IF(A8="","",VLOOKUP(A8,'TAKIM KAYIT'!$B$6:$O$125,3,FALSE))</f>
        <v>633</v>
      </c>
      <c r="D8" s="136" t="str">
        <f>IF(ISERROR(VLOOKUP($C8,'START LİSTE'!$B$6:$F$1025,2,0)),"",VLOOKUP($C8,'START LİSTE'!$B$6:$F$1025,2,0))</f>
        <v>EMRAH KÜÇÜK</v>
      </c>
      <c r="E8" s="137" t="str">
        <f>IF(ISERROR(VLOOKUP($C8,'START LİSTE'!$B$6:$F$1025,4,0)),"",VLOOKUP($C8,'START LİSTE'!$B$6:$F$1025,4,0))</f>
        <v>T</v>
      </c>
      <c r="F8" s="138">
        <f>IF(ISERROR(VLOOKUP($C8,'FERDİ SONUÇ'!$B$6:$H$1069,6,0)),"",VLOOKUP($C8,'FERDİ SONUÇ'!$B$6:$H$1069,6,0))</f>
        <v>936</v>
      </c>
      <c r="G8" s="139">
        <f>IF(OR(E8="",F8="DQ", F8="DNF", F8="DNS", F8=""),"-",VLOOKUP(C8,'FERDİ SONUÇ'!$B$6:$H$1069,7,0))</f>
        <v>4</v>
      </c>
      <c r="H8" s="20">
        <f>IF(A8="","",VLOOKUP(A8,'TAKIM KAYIT'!$A$6:$T$1250,11,0))</f>
        <v>9</v>
      </c>
      <c r="I8" s="20">
        <f>IF(A8="","",VLOOKUP(A8,'TAKIM KAYIT'!$A$6:$T$1250,12,0))</f>
        <v>0</v>
      </c>
      <c r="J8" s="103">
        <f>IF(A8="","",VLOOKUP(A8,'TAKIM KAYIT'!$A$6:$T$1250,13,0))</f>
        <v>0</v>
      </c>
      <c r="K8" s="20">
        <f>IF(A8="","",VLOOKUP(A8,'TAKIM KAYIT'!$A$6:$T$1250,15,0))</f>
        <v>9</v>
      </c>
    </row>
    <row r="9" spans="1:11" ht="14.25" x14ac:dyDescent="0.2">
      <c r="A9" s="133"/>
      <c r="B9" s="134"/>
      <c r="C9" s="135">
        <f>IF(A8="","",INDEX('TAKIM KAYIT'!$D$6:$D$125,MATCH(C8,'TAKIM KAYIT'!$D$6:$D$125,0)+1))</f>
        <v>634</v>
      </c>
      <c r="D9" s="136" t="str">
        <f>IF(ISERROR(VLOOKUP($C9,'START LİSTE'!$B$6:$F$1025,2,0)),"",VLOOKUP($C9,'START LİSTE'!$B$6:$F$1025,2,0))</f>
        <v>MİHRAÇ KAYA</v>
      </c>
      <c r="E9" s="137" t="str">
        <f>IF(ISERROR(VLOOKUP($C9,'START LİSTE'!$B$6:$F$1025,4,0)),"",VLOOKUP($C9,'START LİSTE'!$B$6:$F$1025,4,0))</f>
        <v>T</v>
      </c>
      <c r="F9" s="138">
        <f>IF(ISERROR(VLOOKUP($C9,'FERDİ SONUÇ'!$B$6:$H$1069,6,0)),"",VLOOKUP($C9,'FERDİ SONUÇ'!$B$6:$H$1069,6,0))</f>
        <v>1132</v>
      </c>
      <c r="G9" s="139">
        <f>IF(OR(E9="",F9="DQ", F9="DNF", F9="DNS", F9=""),"-",VLOOKUP(C9,'FERDİ SONUÇ'!$B$6:$H$1069,7,0))</f>
        <v>16</v>
      </c>
      <c r="H9" s="102"/>
      <c r="I9" s="102"/>
      <c r="J9" s="102"/>
      <c r="K9" s="19"/>
    </row>
    <row r="10" spans="1:11" ht="14.25" x14ac:dyDescent="0.2">
      <c r="A10" s="126"/>
      <c r="B10" s="127"/>
      <c r="C10" s="128">
        <f>IF(A12="","",INDEX('TAKIM KAYIT'!$D$6:$D$125,MATCH(C12,'TAKIM KAYIT'!$D$6:$D$125,0)-2))</f>
        <v>623</v>
      </c>
      <c r="D10" s="129" t="str">
        <f>IF(ISERROR(VLOOKUP($C10,'START LİSTE'!$B$6:$F$1025,2,0)),"",VLOOKUP($C10,'START LİSTE'!$B$6:$F$1025,2,0))</f>
        <v>KUBİLAY YILDIZ</v>
      </c>
      <c r="E10" s="130" t="str">
        <f>IF(ISERROR(VLOOKUP($C10,'START LİSTE'!$B$6:$F$1025,4,0)),"",VLOOKUP($C10,'START LİSTE'!$B$6:$F$1025,4,0))</f>
        <v>T</v>
      </c>
      <c r="F10" s="131">
        <f>IF(ISERROR(VLOOKUP($C10,'FERDİ SONUÇ'!$B$6:$H$1069,6,0)),"",VLOOKUP($C10,'FERDİ SONUÇ'!$B$6:$H$1069,6,0))</f>
        <v>920</v>
      </c>
      <c r="G10" s="132">
        <f>IF(OR(E10="",F10="DQ", F10="DNF", F10="DNS", F10=""),"-",VLOOKUP(C10,'FERDİ SONUÇ'!$B$6:$H$1069,7,0))</f>
        <v>1</v>
      </c>
      <c r="H10" s="100"/>
      <c r="I10" s="100"/>
      <c r="J10" s="100"/>
      <c r="K10" s="12"/>
    </row>
    <row r="11" spans="1:11" ht="14.25" x14ac:dyDescent="0.2">
      <c r="A11" s="133"/>
      <c r="B11" s="134"/>
      <c r="C11" s="135">
        <f>IF(A12="","",INDEX('TAKIM KAYIT'!$D$6:$D$125,MATCH(C12,'TAKIM KAYIT'!$D$6:$D$125,0)-1))</f>
        <v>624</v>
      </c>
      <c r="D11" s="136" t="str">
        <f>IF(ISERROR(VLOOKUP($C11,'START LİSTE'!$B$6:$F$1025,2,0)),"",VLOOKUP($C11,'START LİSTE'!$B$6:$F$1025,2,0))</f>
        <v>ENES AYIK</v>
      </c>
      <c r="E11" s="137" t="str">
        <f>IF(ISERROR(VLOOKUP($C11,'START LİSTE'!$B$6:$F$1025,4,0)),"",VLOOKUP($C11,'START LİSTE'!$B$6:$F$1025,4,0))</f>
        <v>T</v>
      </c>
      <c r="F11" s="138">
        <f>IF(ISERROR(VLOOKUP($C11,'FERDİ SONUÇ'!$B$6:$H$1069,6,0)),"",VLOOKUP($C11,'FERDİ SONUÇ'!$B$6:$H$1069,6,0))</f>
        <v>943</v>
      </c>
      <c r="G11" s="139">
        <f>IF(OR(E11="",F11="DQ", F11="DNF", F11="DNS", F11=""),"-",VLOOKUP(C11,'FERDİ SONUÇ'!$B$6:$H$1069,7,0))</f>
        <v>5</v>
      </c>
      <c r="H11" s="102"/>
      <c r="I11" s="102"/>
      <c r="J11" s="102"/>
      <c r="K11" s="19"/>
    </row>
    <row r="12" spans="1:11" ht="15.75" x14ac:dyDescent="0.2">
      <c r="A12" s="62">
        <f>IF(ISERROR(SMALL('TAKIM KAYIT'!$A$6:$A$125,1)),"",SMALL('TAKIM KAYIT'!$A$6:$A$125,2))</f>
        <v>2</v>
      </c>
      <c r="B12" s="134" t="str">
        <f>IF(A12="","",VLOOKUP(A12,'TAKIM KAYIT'!$A$6:$O$1250,3,0))</f>
        <v>TOKAT BELEDİYE PLEVNE</v>
      </c>
      <c r="C12" s="135">
        <f>IF(A12="","",VLOOKUP(A12,'TAKIM KAYIT'!$B$6:$O$125,3,FALSE))</f>
        <v>625</v>
      </c>
      <c r="D12" s="136" t="str">
        <f>IF(ISERROR(VLOOKUP($C12,'START LİSTE'!$B$6:$F$1025,2,0)),"",VLOOKUP($C12,'START LİSTE'!$B$6:$F$1025,2,0))</f>
        <v>EFE MERT DAMAR</v>
      </c>
      <c r="E12" s="137" t="str">
        <f>IF(ISERROR(VLOOKUP($C12,'START LİSTE'!$B$6:$F$1025,4,0)),"",VLOOKUP($C12,'START LİSTE'!$B$6:$F$1025,4,0))</f>
        <v>T</v>
      </c>
      <c r="F12" s="138">
        <f>IF(ISERROR(VLOOKUP($C12,'FERDİ SONUÇ'!$B$6:$H$1069,6,0)),"",VLOOKUP($C12,'FERDİ SONUÇ'!$B$6:$H$1069,6,0))</f>
        <v>1106</v>
      </c>
      <c r="G12" s="139">
        <f>IF(OR(E12="",F12="DQ", F12="DNF", F12="DNS", F12=""),"-",VLOOKUP(C12,'FERDİ SONUÇ'!$B$6:$H$1069,7,0))</f>
        <v>15</v>
      </c>
      <c r="H12" s="20">
        <f>IF(A12="","",VLOOKUP(A12,'TAKIM KAYIT'!$A$6:$T$1250,11,0))</f>
        <v>12</v>
      </c>
      <c r="I12" s="20">
        <f>IF(A12="","",VLOOKUP(A12,'TAKIM KAYIT'!$A$6:$T$1250,12,0))</f>
        <v>0</v>
      </c>
      <c r="J12" s="103">
        <f>IF(A12="","",VLOOKUP(A12,'TAKIM KAYIT'!$A$6:$T$1250,13,0))</f>
        <v>0</v>
      </c>
      <c r="K12" s="20">
        <f>IF(A12="","",VLOOKUP(A12,'TAKIM KAYIT'!$A$6:$T$1250,15,0))</f>
        <v>12</v>
      </c>
    </row>
    <row r="13" spans="1:11" ht="14.25" x14ac:dyDescent="0.2">
      <c r="A13" s="133"/>
      <c r="B13" s="134"/>
      <c r="C13" s="135">
        <f>IF(A12="","",INDEX('TAKIM KAYIT'!$D$6:$D$125,MATCH(C12,'TAKIM KAYIT'!$D$6:$D$125,0)+1))</f>
        <v>626</v>
      </c>
      <c r="D13" s="136" t="str">
        <f>IF(ISERROR(VLOOKUP($C13,'START LİSTE'!$B$6:$F$1025,2,0)),"",VLOOKUP($C13,'START LİSTE'!$B$6:$F$1025,2,0))</f>
        <v>BAYRAM İLYÜN</v>
      </c>
      <c r="E13" s="137" t="str">
        <f>IF(ISERROR(VLOOKUP($C13,'START LİSTE'!$B$6:$F$1025,4,0)),"",VLOOKUP($C13,'START LİSTE'!$B$6:$F$1025,4,0))</f>
        <v>T</v>
      </c>
      <c r="F13" s="138">
        <f>IF(ISERROR(VLOOKUP($C13,'FERDİ SONUÇ'!$B$6:$H$1069,6,0)),"",VLOOKUP($C13,'FERDİ SONUÇ'!$B$6:$H$1069,6,0))</f>
        <v>951</v>
      </c>
      <c r="G13" s="139">
        <f>IF(OR(E13="",F13="DQ", F13="DNF", F13="DNS", F13=""),"-",VLOOKUP(C13,'FERDİ SONUÇ'!$B$6:$H$1069,7,0))</f>
        <v>6</v>
      </c>
      <c r="H13" s="102"/>
      <c r="I13" s="102"/>
      <c r="J13" s="102"/>
      <c r="K13" s="19"/>
    </row>
    <row r="14" spans="1:11" ht="14.25" x14ac:dyDescent="0.2">
      <c r="A14" s="126"/>
      <c r="B14" s="127"/>
      <c r="C14" s="128">
        <f>IF(A16="","",INDEX('TAKIM KAYIT'!$D$6:$D$125,MATCH(C16,'TAKIM KAYIT'!$D$6:$D$125,0)-2))</f>
        <v>627</v>
      </c>
      <c r="D14" s="129" t="str">
        <f>IF(ISERROR(VLOOKUP($C14,'START LİSTE'!$B$6:$F$1025,2,0)),"",VLOOKUP($C14,'START LİSTE'!$B$6:$F$1025,2,0))</f>
        <v>HAKAN ASLAN</v>
      </c>
      <c r="E14" s="130" t="str">
        <f>IF(ISERROR(VLOOKUP($C14,'START LİSTE'!$B$6:$F$1025,4,0)),"",VLOOKUP($C14,'START LİSTE'!$B$6:$F$1025,4,0))</f>
        <v>T</v>
      </c>
      <c r="F14" s="131">
        <f>IF(ISERROR(VLOOKUP($C14,'FERDİ SONUÇ'!$B$6:$H$1069,6,0)),"",VLOOKUP($C14,'FERDİ SONUÇ'!$B$6:$H$1069,6,0))</f>
        <v>1058</v>
      </c>
      <c r="G14" s="132">
        <f>IF(OR(E14="",F14="DQ", F14="DNF", F14="DNS", F14=""),"-",VLOOKUP(C14,'FERDİ SONUÇ'!$B$6:$H$1069,7,0))</f>
        <v>12</v>
      </c>
      <c r="H14" s="100"/>
      <c r="I14" s="100"/>
      <c r="J14" s="100"/>
      <c r="K14" s="12"/>
    </row>
    <row r="15" spans="1:11" ht="14.25" x14ac:dyDescent="0.2">
      <c r="A15" s="133"/>
      <c r="B15" s="134"/>
      <c r="C15" s="135">
        <f>IF(A16="","",INDEX('TAKIM KAYIT'!$D$6:$D$125,MATCH(C16,'TAKIM KAYIT'!$D$6:$D$125,0)-1))</f>
        <v>628</v>
      </c>
      <c r="D15" s="136" t="str">
        <f>IF(ISERROR(VLOOKUP($C15,'START LİSTE'!$B$6:$F$1025,2,0)),"",VLOOKUP($C15,'START LİSTE'!$B$6:$F$1025,2,0))</f>
        <v>CEMAL AKÇİN</v>
      </c>
      <c r="E15" s="137" t="str">
        <f>IF(ISERROR(VLOOKUP($C15,'START LİSTE'!$B$6:$F$1025,4,0)),"",VLOOKUP($C15,'START LİSTE'!$B$6:$F$1025,4,0))</f>
        <v>T</v>
      </c>
      <c r="F15" s="138">
        <f>IF(ISERROR(VLOOKUP($C15,'FERDİ SONUÇ'!$B$6:$H$1069,6,0)),"",VLOOKUP($C15,'FERDİ SONUÇ'!$B$6:$H$1069,6,0))</f>
        <v>1025</v>
      </c>
      <c r="G15" s="139">
        <f>IF(OR(E15="",F15="DQ", F15="DNF", F15="DNS", F15=""),"-",VLOOKUP(C15,'FERDİ SONUÇ'!$B$6:$H$1069,7,0))</f>
        <v>9</v>
      </c>
      <c r="H15" s="102"/>
      <c r="I15" s="102"/>
      <c r="J15" s="102"/>
      <c r="K15" s="19"/>
    </row>
    <row r="16" spans="1:11" ht="15.75" x14ac:dyDescent="0.2">
      <c r="A16" s="133">
        <f>IF(ISERROR(SMALL('TAKIM KAYIT'!$A$6:$A$125,1)),"",SMALL('TAKIM KAYIT'!$A$6:$A$125,3))</f>
        <v>3</v>
      </c>
      <c r="B16" s="134" t="str">
        <f>IF(A16="","",VLOOKUP(A16,'TAKIM KAYIT'!$A$6:$O$1250,3,0))</f>
        <v>ORDU-GENÇLİK SPOR</v>
      </c>
      <c r="C16" s="135">
        <f>IF(A16="","",VLOOKUP(A16,'TAKIM KAYIT'!$B$6:$O$125,3,FALSE))</f>
        <v>629</v>
      </c>
      <c r="D16" s="136" t="str">
        <f>IF(ISERROR(VLOOKUP($C16,'START LİSTE'!$B$6:$F$1025,2,0)),"",VLOOKUP($C16,'START LİSTE'!$B$6:$F$1025,2,0))</f>
        <v>VOLKAN KARAMAN</v>
      </c>
      <c r="E16" s="137" t="str">
        <f>IF(ISERROR(VLOOKUP($C16,'START LİSTE'!$B$6:$F$1025,4,0)),"",VLOOKUP($C16,'START LİSTE'!$B$6:$F$1025,4,0))</f>
        <v>T</v>
      </c>
      <c r="F16" s="138">
        <f>IF(ISERROR(VLOOKUP($C16,'FERDİ SONUÇ'!$B$6:$H$1069,6,0)),"",VLOOKUP($C16,'FERDİ SONUÇ'!$B$6:$H$1069,6,0))</f>
        <v>1018</v>
      </c>
      <c r="G16" s="139">
        <f>IF(OR(E16="",F16="DQ", F16="DNF", F16="DNS", F16=""),"-",VLOOKUP(C16,'FERDİ SONUÇ'!$B$6:$H$1069,7,0))</f>
        <v>8</v>
      </c>
      <c r="H16" s="20">
        <f>IF(A16="","",VLOOKUP(A16,'TAKIM KAYIT'!$A$6:$T$1250,11,0))</f>
        <v>27</v>
      </c>
      <c r="I16" s="20">
        <f>IF(A16="","",VLOOKUP(A16,'TAKIM KAYIT'!$A$6:$T$1250,12,0))</f>
        <v>0</v>
      </c>
      <c r="J16" s="103">
        <f>IF(A16="","",VLOOKUP(A16,'TAKIM KAYIT'!$A$6:$T$1250,13,0))</f>
        <v>0</v>
      </c>
      <c r="K16" s="20">
        <f>IF(A16="","",VLOOKUP(A16,'TAKIM KAYIT'!$A$6:$T$1250,15,0))</f>
        <v>27</v>
      </c>
    </row>
    <row r="17" spans="1:11" ht="14.25" x14ac:dyDescent="0.2">
      <c r="A17" s="133"/>
      <c r="B17" s="134"/>
      <c r="C17" s="135">
        <f>IF(A16="","",INDEX('TAKIM KAYIT'!$D$6:$D$125,MATCH(C16,'TAKIM KAYIT'!$D$6:$D$125,0)+1))</f>
        <v>630</v>
      </c>
      <c r="D17" s="136" t="str">
        <f>IF(ISERROR(VLOOKUP($C17,'START LİSTE'!$B$6:$F$1025,2,0)),"",VLOOKUP($C17,'START LİSTE'!$B$6:$F$1025,2,0))</f>
        <v>EBUBEKİR BAYRAM</v>
      </c>
      <c r="E17" s="137" t="str">
        <f>IF(ISERROR(VLOOKUP($C17,'START LİSTE'!$B$6:$F$1025,4,0)),"",VLOOKUP($C17,'START LİSTE'!$B$6:$F$1025,4,0))</f>
        <v>T</v>
      </c>
      <c r="F17" s="138">
        <f>IF(ISERROR(VLOOKUP($C17,'FERDİ SONUÇ'!$B$6:$H$1069,6,0)),"",VLOOKUP($C17,'FERDİ SONUÇ'!$B$6:$H$1069,6,0))</f>
        <v>1027</v>
      </c>
      <c r="G17" s="139">
        <f>IF(OR(E17="",F17="DQ", F17="DNF", F17="DNS", F17=""),"-",VLOOKUP(C17,'FERDİ SONUÇ'!$B$6:$H$1069,7,0))</f>
        <v>10</v>
      </c>
      <c r="H17" s="102"/>
      <c r="I17" s="102"/>
      <c r="J17" s="102"/>
      <c r="K17" s="19"/>
    </row>
    <row r="18" spans="1:11" ht="14.25" x14ac:dyDescent="0.2">
      <c r="A18" s="126"/>
      <c r="B18" s="127"/>
      <c r="C18" s="128">
        <f>IF(A20="","",INDEX('TAKIM KAYIT'!$D$6:$D$125,MATCH(C20,'TAKIM KAYIT'!$D$6:$D$125,0)-2))</f>
        <v>639</v>
      </c>
      <c r="D18" s="129" t="str">
        <f>IF(ISERROR(VLOOKUP($C18,'START LİSTE'!$B$6:$F$1025,2,0)),"",VLOOKUP($C18,'START LİSTE'!$B$6:$F$1025,2,0))</f>
        <v>TURGAY SEZGİN</v>
      </c>
      <c r="E18" s="130" t="str">
        <f>IF(ISERROR(VLOOKUP($C18,'START LİSTE'!$B$6:$F$1025,4,0)),"",VLOOKUP($C18,'START LİSTE'!$B$6:$F$1025,4,0))</f>
        <v>T</v>
      </c>
      <c r="F18" s="131" t="str">
        <f>IF(ISERROR(VLOOKUP($C18,'FERDİ SONUÇ'!$B$6:$H$1069,6,0)),"",VLOOKUP($C18,'FERDİ SONUÇ'!$B$6:$H$1069,6,0))</f>
        <v>DNF</v>
      </c>
      <c r="G18" s="132" t="str">
        <f>IF(OR(E18="",F18="DQ", F18="DNF", F18="DNS", F18=""),"-",VLOOKUP(C18,'FERDİ SONUÇ'!$B$6:$H$1069,7,0))</f>
        <v>-</v>
      </c>
      <c r="H18" s="104"/>
      <c r="I18" s="104"/>
      <c r="J18" s="104"/>
      <c r="K18" s="12"/>
    </row>
    <row r="19" spans="1:11" ht="14.25" x14ac:dyDescent="0.2">
      <c r="A19" s="133"/>
      <c r="B19" s="134"/>
      <c r="C19" s="135">
        <f>IF(A20="","",INDEX('TAKIM KAYIT'!$D$6:$D$125,MATCH(C20,'TAKIM KAYIT'!$D$6:$D$125,0)-1))</f>
        <v>640</v>
      </c>
      <c r="D19" s="136" t="str">
        <f>IF(ISERROR(VLOOKUP($C19,'START LİSTE'!$B$6:$F$1025,2,0)),"",VLOOKUP($C19,'START LİSTE'!$B$6:$F$1025,2,0))</f>
        <v>OĞUZHAN YAKAR</v>
      </c>
      <c r="E19" s="137" t="str">
        <f>IF(ISERROR(VLOOKUP($C19,'START LİSTE'!$B$6:$F$1025,4,0)),"",VLOOKUP($C19,'START LİSTE'!$B$6:$F$1025,4,0))</f>
        <v>T</v>
      </c>
      <c r="F19" s="138">
        <f>IF(ISERROR(VLOOKUP($C19,'FERDİ SONUÇ'!$B$6:$H$1069,6,0)),"",VLOOKUP($C19,'FERDİ SONUÇ'!$B$6:$H$1069,6,0))</f>
        <v>1105</v>
      </c>
      <c r="G19" s="139">
        <f>IF(OR(E19="",F19="DQ", F19="DNF", F19="DNS", F19=""),"-",VLOOKUP(C19,'FERDİ SONUÇ'!$B$6:$H$1069,7,0))</f>
        <v>14</v>
      </c>
      <c r="H19" s="105"/>
      <c r="I19" s="105"/>
      <c r="J19" s="105"/>
      <c r="K19" s="19"/>
    </row>
    <row r="20" spans="1:11" ht="15.75" x14ac:dyDescent="0.2">
      <c r="A20" s="133">
        <f>IF(ISERROR(SMALL('TAKIM KAYIT'!$A$6:$A$125,1)),"",SMALL('TAKIM KAYIT'!$A$6:$A$125,4))</f>
        <v>4</v>
      </c>
      <c r="B20" s="134" t="str">
        <f>IF(A20="","",VLOOKUP(A20,'TAKIM KAYIT'!$A$6:$O$1250,3,0))</f>
        <v>SAMSUN-G.H.Y GENÇLİK VE SPOR KLÜBÜ</v>
      </c>
      <c r="C20" s="135">
        <f>IF(A20="","",VLOOKUP(A20,'TAKIM KAYIT'!$B$6:$O$125,3,FALSE))</f>
        <v>641</v>
      </c>
      <c r="D20" s="136" t="str">
        <f>IF(ISERROR(VLOOKUP($C20,'START LİSTE'!$B$6:$F$1025,2,0)),"",VLOOKUP($C20,'START LİSTE'!$B$6:$F$1025,2,0))</f>
        <v>HALUK ÇAĞDAŞ ZORLU</v>
      </c>
      <c r="E20" s="137" t="str">
        <f>IF(ISERROR(VLOOKUP($C20,'START LİSTE'!$B$6:$F$1025,4,0)),"",VLOOKUP($C20,'START LİSTE'!$B$6:$F$1025,4,0))</f>
        <v>T</v>
      </c>
      <c r="F20" s="138">
        <f>IF(ISERROR(VLOOKUP($C20,'FERDİ SONUÇ'!$B$6:$H$1069,6,0)),"",VLOOKUP($C20,'FERDİ SONUÇ'!$B$6:$H$1069,6,0))</f>
        <v>1030</v>
      </c>
      <c r="G20" s="139">
        <f>IF(OR(E20="",F20="DQ", F20="DNF", F20="DNS", F20=""),"-",VLOOKUP(C20,'FERDİ SONUÇ'!$B$6:$H$1069,7,0))</f>
        <v>11</v>
      </c>
      <c r="H20" s="20">
        <f>IF(A20="","",VLOOKUP(A20,'TAKIM KAYIT'!$A$6:$T$1250,11,0))</f>
        <v>32</v>
      </c>
      <c r="I20" s="20">
        <f>IF(A20="","",VLOOKUP(A20,'TAKIM KAYIT'!$A$6:$T$1250,12,0))</f>
        <v>0</v>
      </c>
      <c r="J20" s="103">
        <f>IF(A20="","",VLOOKUP(A20,'TAKIM KAYIT'!$A$6:$T$1250,13,0))</f>
        <v>0</v>
      </c>
      <c r="K20" s="20">
        <f>IF(A20="","",VLOOKUP(A20,'TAKIM KAYIT'!$A$6:$T$1250,15,0))</f>
        <v>32</v>
      </c>
    </row>
    <row r="21" spans="1:11" ht="14.25" x14ac:dyDescent="0.2">
      <c r="A21" s="133"/>
      <c r="B21" s="134"/>
      <c r="C21" s="135">
        <f>IF(A20="","",INDEX('TAKIM KAYIT'!$D$6:$D$125,MATCH(C20,'TAKIM KAYIT'!$D$6:$D$125,0)+1))</f>
        <v>642</v>
      </c>
      <c r="D21" s="136" t="str">
        <f>IF(ISERROR(VLOOKUP($C21,'START LİSTE'!$B$6:$F$1025,2,0)),"",VLOOKUP($C21,'START LİSTE'!$B$6:$F$1025,2,0))</f>
        <v>ATAKAN BAYRİ</v>
      </c>
      <c r="E21" s="137" t="str">
        <f>IF(ISERROR(VLOOKUP($C21,'START LİSTE'!$B$6:$F$1025,4,0)),"",VLOOKUP($C21,'START LİSTE'!$B$6:$F$1025,4,0))</f>
        <v>T</v>
      </c>
      <c r="F21" s="138">
        <f>IF(ISERROR(VLOOKUP($C21,'FERDİ SONUÇ'!$B$6:$H$1069,6,0)),"",VLOOKUP($C21,'FERDİ SONUÇ'!$B$6:$H$1069,6,0))</f>
        <v>1005</v>
      </c>
      <c r="G21" s="139">
        <f>IF(OR(E21="",F21="DQ", F21="DNF", F21="DNS", F21=""),"-",VLOOKUP(C21,'FERDİ SONUÇ'!$B$6:$H$1069,7,0))</f>
        <v>7</v>
      </c>
      <c r="H21" s="105"/>
      <c r="I21" s="105"/>
      <c r="J21" s="105"/>
      <c r="K21" s="19"/>
    </row>
    <row r="22" spans="1:11" ht="14.25" x14ac:dyDescent="0.2">
      <c r="A22" s="126"/>
      <c r="B22" s="127"/>
      <c r="C22" s="128">
        <f>IF(A24="","",INDEX('TAKIM KAYIT'!$D$6:$D$125,MATCH(C24,'TAKIM KAYIT'!$D$6:$D$125,0)-2))</f>
        <v>635</v>
      </c>
      <c r="D22" s="129" t="str">
        <f>IF(ISERROR(VLOOKUP($C22,'START LİSTE'!$B$6:$F$1025,2,0)),"",VLOOKUP($C22,'START LİSTE'!$B$6:$F$1025,2,0))</f>
        <v>ÜMİT TUTKUN</v>
      </c>
      <c r="E22" s="130" t="str">
        <f>IF(ISERROR(VLOOKUP($C22,'START LİSTE'!$B$6:$F$1025,4,0)),"",VLOOKUP($C22,'START LİSTE'!$B$6:$F$1025,4,0))</f>
        <v>T</v>
      </c>
      <c r="F22" s="131">
        <f>IF(ISERROR(VLOOKUP($C22,'FERDİ SONUÇ'!$B$6:$H$1069,6,0)),"",VLOOKUP($C22,'FERDİ SONUÇ'!$B$6:$H$1069,6,0))</f>
        <v>1102</v>
      </c>
      <c r="G22" s="132">
        <f>IF(OR(E22="",F22="DQ", F22="DNF", F22="DNS", F22=""),"-",VLOOKUP(C22,'FERDİ SONUÇ'!$B$6:$H$1069,7,0))</f>
        <v>13</v>
      </c>
      <c r="H22" s="104"/>
      <c r="I22" s="104"/>
      <c r="J22" s="104"/>
      <c r="K22" s="12"/>
    </row>
    <row r="23" spans="1:11" ht="14.25" x14ac:dyDescent="0.2">
      <c r="A23" s="133"/>
      <c r="B23" s="134"/>
      <c r="C23" s="135">
        <f>IF(A24="","",INDEX('TAKIM KAYIT'!$D$6:$D$125,MATCH(C24,'TAKIM KAYIT'!$D$6:$D$125,0)-1))</f>
        <v>636</v>
      </c>
      <c r="D23" s="136" t="str">
        <f>IF(ISERROR(VLOOKUP($C23,'START LİSTE'!$B$6:$F$1025,2,0)),"",VLOOKUP($C23,'START LİSTE'!$B$6:$F$1025,2,0))</f>
        <v>HÜSEYİN KESKİN</v>
      </c>
      <c r="E23" s="137" t="str">
        <f>IF(ISERROR(VLOOKUP($C23,'START LİSTE'!$B$6:$F$1025,4,0)),"",VLOOKUP($C23,'START LİSTE'!$B$6:$F$1025,4,0))</f>
        <v>T</v>
      </c>
      <c r="F23" s="138">
        <f>IF(ISERROR(VLOOKUP($C23,'FERDİ SONUÇ'!$B$6:$H$1069,6,0)),"",VLOOKUP($C23,'FERDİ SONUÇ'!$B$6:$H$1069,6,0))</f>
        <v>1145</v>
      </c>
      <c r="G23" s="139">
        <f>IF(OR(E23="",F23="DQ", F23="DNF", F23="DNS", F23=""),"-",VLOOKUP(C23,'FERDİ SONUÇ'!$B$6:$H$1069,7,0))</f>
        <v>17</v>
      </c>
      <c r="H23" s="105"/>
      <c r="I23" s="105"/>
      <c r="J23" s="105"/>
      <c r="K23" s="19"/>
    </row>
    <row r="24" spans="1:11" ht="15.75" x14ac:dyDescent="0.2">
      <c r="A24" s="133">
        <f>IF(ISERROR(SMALL('TAKIM KAYIT'!$A$6:$A$125,1)),"",SMALL('TAKIM KAYIT'!$A$6:$A$125,5))</f>
        <v>5</v>
      </c>
      <c r="B24" s="134" t="str">
        <f>IF(A24="","",VLOOKUP(A24,'TAKIM KAYIT'!$A$6:$O$1250,3,0))</f>
        <v>SAMSUN ÇARŞAMBA END. MES. LİS. SP. K.</v>
      </c>
      <c r="C24" s="135">
        <f>IF(A24="","",VLOOKUP(A24,'TAKIM KAYIT'!$B$6:$O$125,3,FALSE))</f>
        <v>637</v>
      </c>
      <c r="D24" s="136" t="str">
        <f>IF(ISERROR(VLOOKUP($C24,'START LİSTE'!$B$6:$F$1025,2,0)),"",VLOOKUP($C24,'START LİSTE'!$B$6:$F$1025,2,0))</f>
        <v>ONUR ŞAHİN</v>
      </c>
      <c r="E24" s="137" t="str">
        <f>IF(ISERROR(VLOOKUP($C24,'START LİSTE'!$B$6:$F$1025,4,0)),"",VLOOKUP($C24,'START LİSTE'!$B$6:$F$1025,4,0))</f>
        <v>T</v>
      </c>
      <c r="F24" s="138">
        <f>IF(ISERROR(VLOOKUP($C24,'FERDİ SONUÇ'!$B$6:$H$1069,6,0)),"",VLOOKUP($C24,'FERDİ SONUÇ'!$B$6:$H$1069,6,0))</f>
        <v>1301</v>
      </c>
      <c r="G24" s="139">
        <f>IF(OR(E24="",F24="DQ", F24="DNF", F24="DNS", F24=""),"-",VLOOKUP(C24,'FERDİ SONUÇ'!$B$6:$H$1069,7,0))</f>
        <v>18</v>
      </c>
      <c r="H24" s="20">
        <f>IF(A24="","",VLOOKUP(A24,'TAKIM KAYIT'!$A$6:$T$1250,11,0))</f>
        <v>48</v>
      </c>
      <c r="I24" s="20">
        <f>IF(A24="","",VLOOKUP(A24,'TAKIM KAYIT'!$A$6:$T$1250,12,0))</f>
        <v>0</v>
      </c>
      <c r="J24" s="103">
        <f>IF(A24="","",VLOOKUP(A24,'TAKIM KAYIT'!$A$6:$T$1250,13,0))</f>
        <v>0</v>
      </c>
      <c r="K24" s="20">
        <f>IF(A24="","",VLOOKUP(A24,'TAKIM KAYIT'!$A$6:$T$1250,15,0))</f>
        <v>48</v>
      </c>
    </row>
    <row r="25" spans="1:11" ht="14.25" x14ac:dyDescent="0.2">
      <c r="A25" s="133"/>
      <c r="B25" s="134"/>
      <c r="C25" s="135">
        <f>IF(A24="","",INDEX('TAKIM KAYIT'!$D$6:$D$125,MATCH(C24,'TAKIM KAYIT'!$D$6:$D$125,0)+1))</f>
        <v>638</v>
      </c>
      <c r="D25" s="136" t="str">
        <f>IF(ISERROR(VLOOKUP($C25,'START LİSTE'!$B$6:$F$1025,2,0)),"",VLOOKUP($C25,'START LİSTE'!$B$6:$F$1025,2,0))</f>
        <v>ALPEREN SEMİZ</v>
      </c>
      <c r="E25" s="137" t="str">
        <f>IF(ISERROR(VLOOKUP($C25,'START LİSTE'!$B$6:$F$1025,4,0)),"",VLOOKUP($C25,'START LİSTE'!$B$6:$F$1025,4,0))</f>
        <v>T</v>
      </c>
      <c r="F25" s="138">
        <f>IF(ISERROR(VLOOKUP($C25,'FERDİ SONUÇ'!$B$6:$H$1069,6,0)),"",VLOOKUP($C25,'FERDİ SONUÇ'!$B$6:$H$1069,6,0))</f>
        <v>1405</v>
      </c>
      <c r="G25" s="139">
        <f>IF(OR(E25="",F25="DQ", F25="DNF", F25="DNS", F25=""),"-",VLOOKUP(C25,'FERDİ SONUÇ'!$B$6:$H$1069,7,0))</f>
        <v>19</v>
      </c>
      <c r="H25" s="105"/>
      <c r="I25" s="105"/>
      <c r="J25" s="105"/>
      <c r="K25" s="19"/>
    </row>
    <row r="26" spans="1:11" ht="14.25" x14ac:dyDescent="0.2">
      <c r="A26" s="126"/>
      <c r="B26" s="127"/>
      <c r="C26" s="128" t="e">
        <f>IF(A28="","",INDEX('TAKIM KAYIT'!$D$6:$D$125,MATCH(C28,'TAKIM KAYIT'!$D$6:$D$125,0)-2))</f>
        <v>#NUM!</v>
      </c>
      <c r="D26" s="129" t="str">
        <f>IF(ISERROR(VLOOKUP($C26,'START LİSTE'!$B$6:$F$1025,2,0)),"",VLOOKUP($C26,'START LİSTE'!$B$6:$F$1025,2,0))</f>
        <v/>
      </c>
      <c r="E26" s="130" t="str">
        <f>IF(ISERROR(VLOOKUP($C26,'START LİSTE'!$B$6:$F$1025,4,0)),"",VLOOKUP($C26,'START LİSTE'!$B$6:$F$1025,4,0))</f>
        <v/>
      </c>
      <c r="F26" s="131" t="str">
        <f>IF(ISERROR(VLOOKUP($C26,'FERDİ SONUÇ'!$B$6:$H$1069,6,0)),"",VLOOKUP($C26,'FERDİ SONUÇ'!$B$6:$H$1069,6,0))</f>
        <v/>
      </c>
      <c r="G26" s="132" t="str">
        <f>IF(OR(E26="",F26="DQ", F26="DNF", F26="DNS", F26=""),"-",VLOOKUP(C26,'FERDİ SONUÇ'!$B$6:$H$1069,7,0))</f>
        <v>-</v>
      </c>
      <c r="H26" s="104"/>
      <c r="I26" s="104"/>
      <c r="J26" s="104"/>
      <c r="K26" s="12"/>
    </row>
    <row r="27" spans="1:11" ht="14.25" x14ac:dyDescent="0.2">
      <c r="A27" s="133"/>
      <c r="B27" s="134"/>
      <c r="C27" s="135" t="e">
        <f>IF(A28="","",INDEX('TAKIM KAYIT'!$D$6:$D$125,MATCH(C28,'TAKIM KAYIT'!$D$6:$D$125,0)-1))</f>
        <v>#NUM!</v>
      </c>
      <c r="D27" s="136" t="str">
        <f>IF(ISERROR(VLOOKUP($C27,'START LİSTE'!$B$6:$F$1025,2,0)),"",VLOOKUP($C27,'START LİSTE'!$B$6:$F$1025,2,0))</f>
        <v/>
      </c>
      <c r="E27" s="137" t="str">
        <f>IF(ISERROR(VLOOKUP($C27,'START LİSTE'!$B$6:$F$1025,4,0)),"",VLOOKUP($C27,'START LİSTE'!$B$6:$F$1025,4,0))</f>
        <v/>
      </c>
      <c r="F27" s="138" t="str">
        <f>IF(ISERROR(VLOOKUP($C27,'FERDİ SONUÇ'!$B$6:$H$1069,6,0)),"",VLOOKUP($C27,'FERDİ SONUÇ'!$B$6:$H$1069,6,0))</f>
        <v/>
      </c>
      <c r="G27" s="139" t="str">
        <f>IF(OR(E27="",F27="DQ", F27="DNF", F27="DNS", F27=""),"-",VLOOKUP(C27,'FERDİ SONUÇ'!$B$6:$H$1069,7,0))</f>
        <v>-</v>
      </c>
      <c r="H27" s="105"/>
      <c r="I27" s="105"/>
      <c r="J27" s="105"/>
      <c r="K27" s="19"/>
    </row>
    <row r="28" spans="1:11" ht="15.75" x14ac:dyDescent="0.2">
      <c r="A28" s="133" t="e">
        <f>IF(ISERROR(SMALL('TAKIM KAYIT'!$A$6:$A$125,1)),"",SMALL('TAKIM KAYIT'!$A$6:$A$125,6))</f>
        <v>#NUM!</v>
      </c>
      <c r="B28" s="134" t="e">
        <f>IF(A28="","",VLOOKUP(A28,'TAKIM KAYIT'!$A$6:$O$1250,3,0))</f>
        <v>#NUM!</v>
      </c>
      <c r="C28" s="135" t="e">
        <f>IF(A28="","",VLOOKUP(A28,'TAKIM KAYIT'!$B$6:$O$125,3,FALSE))</f>
        <v>#NUM!</v>
      </c>
      <c r="D28" s="136" t="str">
        <f>IF(ISERROR(VLOOKUP($C28,'START LİSTE'!$B$6:$F$1025,2,0)),"",VLOOKUP($C28,'START LİSTE'!$B$6:$F$1025,2,0))</f>
        <v/>
      </c>
      <c r="E28" s="137" t="str">
        <f>IF(ISERROR(VLOOKUP($C28,'START LİSTE'!$B$6:$F$1025,4,0)),"",VLOOKUP($C28,'START LİSTE'!$B$6:$F$1025,4,0))</f>
        <v/>
      </c>
      <c r="F28" s="138" t="str">
        <f>IF(ISERROR(VLOOKUP($C28,'FERDİ SONUÇ'!$B$6:$H$1069,6,0)),"",VLOOKUP($C28,'FERDİ SONUÇ'!$B$6:$H$1069,6,0))</f>
        <v/>
      </c>
      <c r="G28" s="139" t="str">
        <f>IF(OR(E28="",F28="DQ", F28="DNF", F28="DNS", F28=""),"-",VLOOKUP(C28,'FERDİ SONUÇ'!$B$6:$H$1069,7,0))</f>
        <v>-</v>
      </c>
      <c r="H28" s="20" t="e">
        <f>IF(A28="","",VLOOKUP(A28,'TAKIM KAYIT'!$A$6:$T$1250,11,0))</f>
        <v>#NUM!</v>
      </c>
      <c r="I28" s="20" t="e">
        <f>IF(A28="","",VLOOKUP(A28,'TAKIM KAYIT'!$A$6:$T$1250,12,0))</f>
        <v>#NUM!</v>
      </c>
      <c r="J28" s="103" t="e">
        <f>IF(A28="","",VLOOKUP(A28,'TAKIM KAYIT'!$A$6:$T$1250,13,0))</f>
        <v>#NUM!</v>
      </c>
      <c r="K28" s="20" t="e">
        <f>IF(A28="","",VLOOKUP(A28,'TAKIM KAYIT'!$A$6:$T$1250,15,0))</f>
        <v>#NUM!</v>
      </c>
    </row>
    <row r="29" spans="1:11" ht="14.25" x14ac:dyDescent="0.2">
      <c r="A29" s="133"/>
      <c r="B29" s="134"/>
      <c r="C29" s="135" t="e">
        <f>IF(A28="","",INDEX('TAKIM KAYIT'!$D$6:$D$125,MATCH(C28,'TAKIM KAYIT'!$D$6:$D$125,0)+1))</f>
        <v>#NUM!</v>
      </c>
      <c r="D29" s="136" t="str">
        <f>IF(ISERROR(VLOOKUP($C29,'START LİSTE'!$B$6:$F$1025,2,0)),"",VLOOKUP($C29,'START LİSTE'!$B$6:$F$1025,2,0))</f>
        <v/>
      </c>
      <c r="E29" s="137" t="str">
        <f>IF(ISERROR(VLOOKUP($C29,'START LİSTE'!$B$6:$F$1025,4,0)),"",VLOOKUP($C29,'START LİSTE'!$B$6:$F$1025,4,0))</f>
        <v/>
      </c>
      <c r="F29" s="138" t="str">
        <f>IF(ISERROR(VLOOKUP($C29,'FERDİ SONUÇ'!$B$6:$H$1069,6,0)),"",VLOOKUP($C29,'FERDİ SONUÇ'!$B$6:$H$1069,6,0))</f>
        <v/>
      </c>
      <c r="G29" s="139" t="str">
        <f>IF(OR(E29="",F29="DQ", F29="DNF", F29="DNS", F29=""),"-",VLOOKUP(C29,'FERDİ SONUÇ'!$B$6:$H$1069,7,0))</f>
        <v>-</v>
      </c>
      <c r="H29" s="105"/>
      <c r="I29" s="105"/>
      <c r="J29" s="105"/>
      <c r="K29" s="19"/>
    </row>
    <row r="30" spans="1:11" ht="14.25" x14ac:dyDescent="0.2">
      <c r="A30" s="126"/>
      <c r="B30" s="127"/>
      <c r="C30" s="128" t="e">
        <f>IF(A32="","",INDEX('TAKIM KAYIT'!$D$6:$D$125,MATCH(C32,'TAKIM KAYIT'!$D$6:$D$125,0)-2))</f>
        <v>#NUM!</v>
      </c>
      <c r="D30" s="129" t="str">
        <f>IF(ISERROR(VLOOKUP($C30,'START LİSTE'!$B$6:$F$1025,2,0)),"",VLOOKUP($C30,'START LİSTE'!$B$6:$F$1025,2,0))</f>
        <v/>
      </c>
      <c r="E30" s="130" t="str">
        <f>IF(ISERROR(VLOOKUP($C30,'START LİSTE'!$B$6:$F$1025,4,0)),"",VLOOKUP($C30,'START LİSTE'!$B$6:$F$1025,4,0))</f>
        <v/>
      </c>
      <c r="F30" s="131" t="str">
        <f>IF(ISERROR(VLOOKUP($C30,'FERDİ SONUÇ'!$B$6:$H$1069,6,0)),"",VLOOKUP($C30,'FERDİ SONUÇ'!$B$6:$H$1069,6,0))</f>
        <v/>
      </c>
      <c r="G30" s="132" t="str">
        <f>IF(OR(E30="",F30="DQ", F30="DNF", F30="DNS", F30=""),"-",VLOOKUP(C30,'FERDİ SONUÇ'!$B$6:$H$1069,7,0))</f>
        <v>-</v>
      </c>
      <c r="H30" s="104"/>
      <c r="I30" s="104"/>
      <c r="J30" s="104"/>
      <c r="K30" s="12"/>
    </row>
    <row r="31" spans="1:11" ht="14.25" x14ac:dyDescent="0.2">
      <c r="A31" s="133"/>
      <c r="B31" s="134"/>
      <c r="C31" s="135" t="e">
        <f>IF(A32="","",INDEX('TAKIM KAYIT'!$D$6:$D$125,MATCH(C32,'TAKIM KAYIT'!$D$6:$D$125,0)-1))</f>
        <v>#NUM!</v>
      </c>
      <c r="D31" s="136" t="str">
        <f>IF(ISERROR(VLOOKUP($C31,'START LİSTE'!$B$6:$F$1025,2,0)),"",VLOOKUP($C31,'START LİSTE'!$B$6:$F$1025,2,0))</f>
        <v/>
      </c>
      <c r="E31" s="137" t="str">
        <f>IF(ISERROR(VLOOKUP($C31,'START LİSTE'!$B$6:$F$1025,4,0)),"",VLOOKUP($C31,'START LİSTE'!$B$6:$F$1025,4,0))</f>
        <v/>
      </c>
      <c r="F31" s="138" t="str">
        <f>IF(ISERROR(VLOOKUP($C31,'FERDİ SONUÇ'!$B$6:$H$1069,6,0)),"",VLOOKUP($C31,'FERDİ SONUÇ'!$B$6:$H$1069,6,0))</f>
        <v/>
      </c>
      <c r="G31" s="139" t="str">
        <f>IF(OR(E31="",F31="DQ", F31="DNF", F31="DNS", F31=""),"-",VLOOKUP(C31,'FERDİ SONUÇ'!$B$6:$H$1069,7,0))</f>
        <v>-</v>
      </c>
      <c r="H31" s="105"/>
      <c r="I31" s="105"/>
      <c r="J31" s="105"/>
      <c r="K31" s="19"/>
    </row>
    <row r="32" spans="1:11" ht="15.75" x14ac:dyDescent="0.2">
      <c r="A32" s="133" t="e">
        <f>IF(ISERROR(SMALL('TAKIM KAYIT'!$A$6:$A$125,1)),"",SMALL('TAKIM KAYIT'!$A$6:$A$125,7))</f>
        <v>#NUM!</v>
      </c>
      <c r="B32" s="134" t="e">
        <f>IF(A32="","",VLOOKUP(A32,'TAKIM KAYIT'!$A$6:$O$1250,3,0))</f>
        <v>#NUM!</v>
      </c>
      <c r="C32" s="135" t="e">
        <f>IF(A32="","",VLOOKUP(A32,'TAKIM KAYIT'!$B$6:$O$125,3,FALSE))</f>
        <v>#NUM!</v>
      </c>
      <c r="D32" s="136" t="str">
        <f>IF(ISERROR(VLOOKUP($C32,'START LİSTE'!$B$6:$F$1025,2,0)),"",VLOOKUP($C32,'START LİSTE'!$B$6:$F$1025,2,0))</f>
        <v/>
      </c>
      <c r="E32" s="137" t="str">
        <f>IF(ISERROR(VLOOKUP($C32,'START LİSTE'!$B$6:$F$1025,4,0)),"",VLOOKUP($C32,'START LİSTE'!$B$6:$F$1025,4,0))</f>
        <v/>
      </c>
      <c r="F32" s="138" t="str">
        <f>IF(ISERROR(VLOOKUP($C32,'FERDİ SONUÇ'!$B$6:$H$1069,6,0)),"",VLOOKUP($C32,'FERDİ SONUÇ'!$B$6:$H$1069,6,0))</f>
        <v/>
      </c>
      <c r="G32" s="139" t="str">
        <f>IF(OR(E32="",F32="DQ", F32="DNF", F32="DNS", F32=""),"-",VLOOKUP(C32,'FERDİ SONUÇ'!$B$6:$H$1069,7,0))</f>
        <v>-</v>
      </c>
      <c r="H32" s="20" t="e">
        <f>IF(A32="","",VLOOKUP(A32,'TAKIM KAYIT'!$A$6:$T$1250,11,0))</f>
        <v>#NUM!</v>
      </c>
      <c r="I32" s="20" t="e">
        <f>IF(A32="","",VLOOKUP(A32,'TAKIM KAYIT'!$A$6:$T$1250,12,0))</f>
        <v>#NUM!</v>
      </c>
      <c r="J32" s="103" t="e">
        <f>IF(A32="","",VLOOKUP(A32,'TAKIM KAYIT'!$A$6:$T$1250,13,0))</f>
        <v>#NUM!</v>
      </c>
      <c r="K32" s="20" t="e">
        <f>IF(A32="","",VLOOKUP(A32,'TAKIM KAYIT'!$A$6:$T$1250,15,0))</f>
        <v>#NUM!</v>
      </c>
    </row>
    <row r="33" spans="1:11" ht="14.25" x14ac:dyDescent="0.2">
      <c r="A33" s="133"/>
      <c r="B33" s="134"/>
      <c r="C33" s="135" t="e">
        <f>IF(A32="","",INDEX('TAKIM KAYIT'!$D$6:$D$125,MATCH(C32,'TAKIM KAYIT'!$D$6:$D$125,0)+1))</f>
        <v>#NUM!</v>
      </c>
      <c r="D33" s="136" t="str">
        <f>IF(ISERROR(VLOOKUP($C33,'START LİSTE'!$B$6:$F$1025,2,0)),"",VLOOKUP($C33,'START LİSTE'!$B$6:$F$1025,2,0))</f>
        <v/>
      </c>
      <c r="E33" s="137" t="str">
        <f>IF(ISERROR(VLOOKUP($C33,'START LİSTE'!$B$6:$F$1025,4,0)),"",VLOOKUP($C33,'START LİSTE'!$B$6:$F$1025,4,0))</f>
        <v/>
      </c>
      <c r="F33" s="138" t="str">
        <f>IF(ISERROR(VLOOKUP($C33,'FERDİ SONUÇ'!$B$6:$H$1069,6,0)),"",VLOOKUP($C33,'FERDİ SONUÇ'!$B$6:$H$1069,6,0))</f>
        <v/>
      </c>
      <c r="G33" s="139" t="str">
        <f>IF(OR(E33="",F33="DQ", F33="DNF", F33="DNS", F33=""),"-",VLOOKUP(C33,'FERDİ SONUÇ'!$B$6:$H$1069,7,0))</f>
        <v>-</v>
      </c>
      <c r="H33" s="105"/>
      <c r="I33" s="105"/>
      <c r="J33" s="105"/>
      <c r="K33" s="19"/>
    </row>
    <row r="34" spans="1:11" ht="14.25" x14ac:dyDescent="0.2">
      <c r="A34" s="126"/>
      <c r="B34" s="127"/>
      <c r="C34" s="128" t="e">
        <f>IF(A36="","",INDEX('TAKIM KAYIT'!$D$6:$D$125,MATCH(C36,'TAKIM KAYIT'!$D$6:$D$125,0)-2))</f>
        <v>#NUM!</v>
      </c>
      <c r="D34" s="129" t="str">
        <f>IF(ISERROR(VLOOKUP($C34,'START LİSTE'!$B$6:$F$1025,2,0)),"",VLOOKUP($C34,'START LİSTE'!$B$6:$F$1025,2,0))</f>
        <v/>
      </c>
      <c r="E34" s="130" t="str">
        <f>IF(ISERROR(VLOOKUP($C34,'START LİSTE'!$B$6:$F$1025,4,0)),"",VLOOKUP($C34,'START LİSTE'!$B$6:$F$1025,4,0))</f>
        <v/>
      </c>
      <c r="F34" s="131" t="str">
        <f>IF(ISERROR(VLOOKUP($C34,'FERDİ SONUÇ'!$B$6:$H$1069,6,0)),"",VLOOKUP($C34,'FERDİ SONUÇ'!$B$6:$H$1069,6,0))</f>
        <v/>
      </c>
      <c r="G34" s="132" t="str">
        <f>IF(OR(E34="",F34="DQ", F34="DNF", F34="DNS", F34=""),"-",VLOOKUP(C34,'FERDİ SONUÇ'!$B$6:$H$1069,7,0))</f>
        <v>-</v>
      </c>
      <c r="H34" s="104"/>
      <c r="I34" s="104"/>
      <c r="J34" s="104"/>
      <c r="K34" s="12"/>
    </row>
    <row r="35" spans="1:11" ht="14.25" x14ac:dyDescent="0.2">
      <c r="A35" s="133"/>
      <c r="B35" s="134"/>
      <c r="C35" s="135" t="e">
        <f>IF(A36="","",INDEX('TAKIM KAYIT'!$D$6:$D$125,MATCH(C36,'TAKIM KAYIT'!$D$6:$D$125,0)-1))</f>
        <v>#NUM!</v>
      </c>
      <c r="D35" s="136" t="str">
        <f>IF(ISERROR(VLOOKUP($C35,'START LİSTE'!$B$6:$F$1025,2,0)),"",VLOOKUP($C35,'START LİSTE'!$B$6:$F$1025,2,0))</f>
        <v/>
      </c>
      <c r="E35" s="137" t="str">
        <f>IF(ISERROR(VLOOKUP($C35,'START LİSTE'!$B$6:$F$1025,4,0)),"",VLOOKUP($C35,'START LİSTE'!$B$6:$F$1025,4,0))</f>
        <v/>
      </c>
      <c r="F35" s="138" t="str">
        <f>IF(ISERROR(VLOOKUP($C35,'FERDİ SONUÇ'!$B$6:$H$1069,6,0)),"",VLOOKUP($C35,'FERDİ SONUÇ'!$B$6:$H$1069,6,0))</f>
        <v/>
      </c>
      <c r="G35" s="139" t="str">
        <f>IF(OR(E35="",F35="DQ", F35="DNF", F35="DNS", F35=""),"-",VLOOKUP(C35,'FERDİ SONUÇ'!$B$6:$H$1069,7,0))</f>
        <v>-</v>
      </c>
      <c r="H35" s="105"/>
      <c r="I35" s="105"/>
      <c r="J35" s="105"/>
      <c r="K35" s="19"/>
    </row>
    <row r="36" spans="1:11" ht="15.75" x14ac:dyDescent="0.2">
      <c r="A36" s="133" t="e">
        <f>IF(ISERROR(SMALL('TAKIM KAYIT'!$A$6:$A$125,1)),"",SMALL('TAKIM KAYIT'!$A$6:$A$125,8))</f>
        <v>#NUM!</v>
      </c>
      <c r="B36" s="134" t="e">
        <f>IF(A36="","",VLOOKUP(A36,'TAKIM KAYIT'!$A$6:$O$1250,3,0))</f>
        <v>#NUM!</v>
      </c>
      <c r="C36" s="135" t="e">
        <f>IF(A36="","",VLOOKUP(A36,'TAKIM KAYIT'!$B$6:$O$125,3,FALSE))</f>
        <v>#NUM!</v>
      </c>
      <c r="D36" s="136" t="str">
        <f>IF(ISERROR(VLOOKUP($C36,'START LİSTE'!$B$6:$F$1025,2,0)),"",VLOOKUP($C36,'START LİSTE'!$B$6:$F$1025,2,0))</f>
        <v/>
      </c>
      <c r="E36" s="137" t="str">
        <f>IF(ISERROR(VLOOKUP($C36,'START LİSTE'!$B$6:$F$1025,4,0)),"",VLOOKUP($C36,'START LİSTE'!$B$6:$F$1025,4,0))</f>
        <v/>
      </c>
      <c r="F36" s="138" t="str">
        <f>IF(ISERROR(VLOOKUP($C36,'FERDİ SONUÇ'!$B$6:$H$1069,6,0)),"",VLOOKUP($C36,'FERDİ SONUÇ'!$B$6:$H$1069,6,0))</f>
        <v/>
      </c>
      <c r="G36" s="139" t="str">
        <f>IF(OR(E36="",F36="DQ", F36="DNF", F36="DNS", F36=""),"-",VLOOKUP(C36,'FERDİ SONUÇ'!$B$6:$H$1069,7,0))</f>
        <v>-</v>
      </c>
      <c r="H36" s="20" t="e">
        <f>IF(A36="","",VLOOKUP(A36,'TAKIM KAYIT'!$A$6:$T$1250,11,0))</f>
        <v>#NUM!</v>
      </c>
      <c r="I36" s="20" t="e">
        <f>IF(A36="","",VLOOKUP(A36,'TAKIM KAYIT'!$A$6:$T$1250,12,0))</f>
        <v>#NUM!</v>
      </c>
      <c r="J36" s="103" t="e">
        <f>IF(A36="","",VLOOKUP(A36,'TAKIM KAYIT'!$A$6:$T$1250,13,0))</f>
        <v>#NUM!</v>
      </c>
      <c r="K36" s="20" t="e">
        <f>IF(A36="","",VLOOKUP(A36,'TAKIM KAYIT'!$A$6:$T$1250,15,0))</f>
        <v>#NUM!</v>
      </c>
    </row>
    <row r="37" spans="1:11" ht="14.25" x14ac:dyDescent="0.2">
      <c r="A37" s="133"/>
      <c r="B37" s="134"/>
      <c r="C37" s="135" t="e">
        <f>IF(A36="","",INDEX('TAKIM KAYIT'!$D$6:$D$125,MATCH(C36,'TAKIM KAYIT'!$D$6:$D$125,0)+1))</f>
        <v>#NUM!</v>
      </c>
      <c r="D37" s="136" t="str">
        <f>IF(ISERROR(VLOOKUP($C37,'START LİSTE'!$B$6:$F$1025,2,0)),"",VLOOKUP($C37,'START LİSTE'!$B$6:$F$1025,2,0))</f>
        <v/>
      </c>
      <c r="E37" s="137" t="str">
        <f>IF(ISERROR(VLOOKUP($C37,'START LİSTE'!$B$6:$F$1025,4,0)),"",VLOOKUP($C37,'START LİSTE'!$B$6:$F$1025,4,0))</f>
        <v/>
      </c>
      <c r="F37" s="138" t="str">
        <f>IF(ISERROR(VLOOKUP($C37,'FERDİ SONUÇ'!$B$6:$H$1069,6,0)),"",VLOOKUP($C37,'FERDİ SONUÇ'!$B$6:$H$1069,6,0))</f>
        <v/>
      </c>
      <c r="G37" s="139" t="str">
        <f>IF(OR(E37="",F37="DQ", F37="DNF", F37="DNS", F37=""),"-",VLOOKUP(C37,'FERDİ SONUÇ'!$B$6:$H$1069,7,0))</f>
        <v>-</v>
      </c>
      <c r="H37" s="105"/>
      <c r="I37" s="105"/>
      <c r="J37" s="105"/>
      <c r="K37" s="19"/>
    </row>
    <row r="38" spans="1:11" ht="14.25" x14ac:dyDescent="0.2">
      <c r="A38" s="126"/>
      <c r="B38" s="127"/>
      <c r="C38" s="128" t="e">
        <f>IF(A40="","",INDEX('TAKIM KAYIT'!$D$6:$D$125,MATCH(C40,'TAKIM KAYIT'!$D$6:$D$125,0)-2))</f>
        <v>#NUM!</v>
      </c>
      <c r="D38" s="129" t="str">
        <f>IF(ISERROR(VLOOKUP($C38,'START LİSTE'!$B$6:$F$1025,2,0)),"",VLOOKUP($C38,'START LİSTE'!$B$6:$F$1025,2,0))</f>
        <v/>
      </c>
      <c r="E38" s="130" t="str">
        <f>IF(ISERROR(VLOOKUP($C38,'START LİSTE'!$B$6:$F$1025,4,0)),"",VLOOKUP($C38,'START LİSTE'!$B$6:$F$1025,4,0))</f>
        <v/>
      </c>
      <c r="F38" s="131" t="str">
        <f>IF(ISERROR(VLOOKUP($C38,'FERDİ SONUÇ'!$B$6:$H$1069,6,0)),"",VLOOKUP($C38,'FERDİ SONUÇ'!$B$6:$H$1069,6,0))</f>
        <v/>
      </c>
      <c r="G38" s="132" t="str">
        <f>IF(OR(E38="",F38="DQ", F38="DNF", F38="DNS", F38=""),"-",VLOOKUP(C38,'FERDİ SONUÇ'!$B$6:$H$1069,7,0))</f>
        <v>-</v>
      </c>
      <c r="H38" s="104"/>
      <c r="I38" s="104"/>
      <c r="J38" s="104"/>
      <c r="K38" s="12"/>
    </row>
    <row r="39" spans="1:11" ht="14.25" x14ac:dyDescent="0.2">
      <c r="A39" s="133"/>
      <c r="B39" s="134"/>
      <c r="C39" s="135" t="e">
        <f>IF(A40="","",INDEX('TAKIM KAYIT'!$D$6:$D$125,MATCH(C40,'TAKIM KAYIT'!$D$6:$D$125,0)-1))</f>
        <v>#NUM!</v>
      </c>
      <c r="D39" s="136" t="str">
        <f>IF(ISERROR(VLOOKUP($C39,'START LİSTE'!$B$6:$F$1025,2,0)),"",VLOOKUP($C39,'START LİSTE'!$B$6:$F$1025,2,0))</f>
        <v/>
      </c>
      <c r="E39" s="137" t="str">
        <f>IF(ISERROR(VLOOKUP($C39,'START LİSTE'!$B$6:$F$1025,4,0)),"",VLOOKUP($C39,'START LİSTE'!$B$6:$F$1025,4,0))</f>
        <v/>
      </c>
      <c r="F39" s="138" t="str">
        <f>IF(ISERROR(VLOOKUP($C39,'FERDİ SONUÇ'!$B$6:$H$1069,6,0)),"",VLOOKUP($C39,'FERDİ SONUÇ'!$B$6:$H$1069,6,0))</f>
        <v/>
      </c>
      <c r="G39" s="139" t="str">
        <f>IF(OR(E39="",F39="DQ", F39="DNF", F39="DNS", F39=""),"-",VLOOKUP(C39,'FERDİ SONUÇ'!$B$6:$H$1069,7,0))</f>
        <v>-</v>
      </c>
      <c r="H39" s="105"/>
      <c r="I39" s="105"/>
      <c r="J39" s="105"/>
      <c r="K39" s="19"/>
    </row>
    <row r="40" spans="1:11" ht="15.75" x14ac:dyDescent="0.2">
      <c r="A40" s="133" t="e">
        <f>IF(ISERROR(SMALL('TAKIM KAYIT'!$A$6:$A$125,1)),"",SMALL('TAKIM KAYIT'!$A$6:$A$125,9))</f>
        <v>#NUM!</v>
      </c>
      <c r="B40" s="134" t="e">
        <f>IF(A40="","",VLOOKUP(A40,'TAKIM KAYIT'!$A$6:$O$1250,3,0))</f>
        <v>#NUM!</v>
      </c>
      <c r="C40" s="135" t="e">
        <f>IF(A40="","",VLOOKUP(A40,'TAKIM KAYIT'!$B$6:$O$125,3,FALSE))</f>
        <v>#NUM!</v>
      </c>
      <c r="D40" s="136" t="str">
        <f>IF(ISERROR(VLOOKUP($C40,'START LİSTE'!$B$6:$F$1025,2,0)),"",VLOOKUP($C40,'START LİSTE'!$B$6:$F$1025,2,0))</f>
        <v/>
      </c>
      <c r="E40" s="137" t="str">
        <f>IF(ISERROR(VLOOKUP($C40,'START LİSTE'!$B$6:$F$1025,4,0)),"",VLOOKUP($C40,'START LİSTE'!$B$6:$F$1025,4,0))</f>
        <v/>
      </c>
      <c r="F40" s="138" t="str">
        <f>IF(ISERROR(VLOOKUP($C40,'FERDİ SONUÇ'!$B$6:$H$1069,6,0)),"",VLOOKUP($C40,'FERDİ SONUÇ'!$B$6:$H$1069,6,0))</f>
        <v/>
      </c>
      <c r="G40" s="139" t="str">
        <f>IF(OR(E40="",F40="DQ", F40="DNF", F40="DNS", F40=""),"-",VLOOKUP(C40,'FERDİ SONUÇ'!$B$6:$H$1069,7,0))</f>
        <v>-</v>
      </c>
      <c r="H40" s="20" t="e">
        <f>IF(A40="","",VLOOKUP(A40,'TAKIM KAYIT'!$A$6:$T$1250,11,0))</f>
        <v>#NUM!</v>
      </c>
      <c r="I40" s="20" t="e">
        <f>IF(A40="","",VLOOKUP(A40,'TAKIM KAYIT'!$A$6:$T$1250,12,0))</f>
        <v>#NUM!</v>
      </c>
      <c r="J40" s="103" t="e">
        <f>IF(A40="","",VLOOKUP(A40,'TAKIM KAYIT'!$A$6:$T$1250,13,0))</f>
        <v>#NUM!</v>
      </c>
      <c r="K40" s="20" t="e">
        <f>IF(A40="","",VLOOKUP(A40,'TAKIM KAYIT'!$A$6:$T$1250,15,0))</f>
        <v>#NUM!</v>
      </c>
    </row>
    <row r="41" spans="1:11" ht="14.25" x14ac:dyDescent="0.2">
      <c r="A41" s="133"/>
      <c r="B41" s="134"/>
      <c r="C41" s="135" t="e">
        <f>IF(A40="","",INDEX('TAKIM KAYIT'!$D$6:$D$125,MATCH(C40,'TAKIM KAYIT'!$D$6:$D$125,0)+1))</f>
        <v>#NUM!</v>
      </c>
      <c r="D41" s="136" t="str">
        <f>IF(ISERROR(VLOOKUP($C41,'START LİSTE'!$B$6:$F$1025,2,0)),"",VLOOKUP($C41,'START LİSTE'!$B$6:$F$1025,2,0))</f>
        <v/>
      </c>
      <c r="E41" s="137" t="str">
        <f>IF(ISERROR(VLOOKUP($C41,'START LİSTE'!$B$6:$F$1025,4,0)),"",VLOOKUP($C41,'START LİSTE'!$B$6:$F$1025,4,0))</f>
        <v/>
      </c>
      <c r="F41" s="138" t="str">
        <f>IF(ISERROR(VLOOKUP($C41,'FERDİ SONUÇ'!$B$6:$H$1069,6,0)),"",VLOOKUP($C41,'FERDİ SONUÇ'!$B$6:$H$1069,6,0))</f>
        <v/>
      </c>
      <c r="G41" s="139" t="str">
        <f>IF(OR(E41="",F41="DQ", F41="DNF", F41="DNS", F41=""),"-",VLOOKUP(C41,'FERDİ SONUÇ'!$B$6:$H$1069,7,0))</f>
        <v>-</v>
      </c>
      <c r="H41" s="105"/>
      <c r="I41" s="105"/>
      <c r="J41" s="105"/>
      <c r="K41" s="19"/>
    </row>
    <row r="42" spans="1:11" ht="14.25" x14ac:dyDescent="0.2">
      <c r="A42" s="126"/>
      <c r="B42" s="127"/>
      <c r="C42" s="128" t="e">
        <f>IF(A44="","",INDEX('TAKIM KAYIT'!$D$6:$D$125,MATCH(C44,'TAKIM KAYIT'!$D$6:$D$125,0)-2))</f>
        <v>#NUM!</v>
      </c>
      <c r="D42" s="129" t="str">
        <f>IF(ISERROR(VLOOKUP($C42,'START LİSTE'!$B$6:$F$1025,2,0)),"",VLOOKUP($C42,'START LİSTE'!$B$6:$F$1025,2,0))</f>
        <v/>
      </c>
      <c r="E42" s="130" t="str">
        <f>IF(ISERROR(VLOOKUP($C42,'START LİSTE'!$B$6:$F$1025,4,0)),"",VLOOKUP($C42,'START LİSTE'!$B$6:$F$1025,4,0))</f>
        <v/>
      </c>
      <c r="F42" s="131" t="str">
        <f>IF(ISERROR(VLOOKUP($C42,'FERDİ SONUÇ'!$B$6:$H$1069,6,0)),"",VLOOKUP($C42,'FERDİ SONUÇ'!$B$6:$H$1069,6,0))</f>
        <v/>
      </c>
      <c r="G42" s="132" t="str">
        <f>IF(OR(E42="",F42="DQ", F42="DNF", F42="DNS", F42=""),"-",VLOOKUP(C42,'FERDİ SONUÇ'!$B$6:$H$1069,7,0))</f>
        <v>-</v>
      </c>
      <c r="H42" s="104"/>
      <c r="I42" s="104"/>
      <c r="J42" s="104"/>
      <c r="K42" s="12"/>
    </row>
    <row r="43" spans="1:11" ht="14.25" x14ac:dyDescent="0.2">
      <c r="A43" s="133"/>
      <c r="B43" s="134"/>
      <c r="C43" s="135" t="e">
        <f>IF(A44="","",INDEX('TAKIM KAYIT'!$D$6:$D$125,MATCH(C44,'TAKIM KAYIT'!$D$6:$D$125,0)-1))</f>
        <v>#NUM!</v>
      </c>
      <c r="D43" s="136" t="str">
        <f>IF(ISERROR(VLOOKUP($C43,'START LİSTE'!$B$6:$F$1025,2,0)),"",VLOOKUP($C43,'START LİSTE'!$B$6:$F$1025,2,0))</f>
        <v/>
      </c>
      <c r="E43" s="137" t="str">
        <f>IF(ISERROR(VLOOKUP($C43,'START LİSTE'!$B$6:$F$1025,4,0)),"",VLOOKUP($C43,'START LİSTE'!$B$6:$F$1025,4,0))</f>
        <v/>
      </c>
      <c r="F43" s="138" t="str">
        <f>IF(ISERROR(VLOOKUP($C43,'FERDİ SONUÇ'!$B$6:$H$1069,6,0)),"",VLOOKUP($C43,'FERDİ SONUÇ'!$B$6:$H$1069,6,0))</f>
        <v/>
      </c>
      <c r="G43" s="139" t="str">
        <f>IF(OR(E43="",F43="DQ", F43="DNF", F43="DNS", F43=""),"-",VLOOKUP(C43,'FERDİ SONUÇ'!$B$6:$H$1069,7,0))</f>
        <v>-</v>
      </c>
      <c r="H43" s="105"/>
      <c r="I43" s="105"/>
      <c r="J43" s="105"/>
      <c r="K43" s="19"/>
    </row>
    <row r="44" spans="1:11" ht="15.75" x14ac:dyDescent="0.2">
      <c r="A44" s="133" t="e">
        <f>IF(ISERROR(SMALL('TAKIM KAYIT'!$A$6:$A$125,1)),"",SMALL('TAKIM KAYIT'!$A$6:$A$125,10))</f>
        <v>#NUM!</v>
      </c>
      <c r="B44" s="134" t="e">
        <f>IF(A44="","",VLOOKUP(A44,'TAKIM KAYIT'!$A$6:$O$1250,3,0))</f>
        <v>#NUM!</v>
      </c>
      <c r="C44" s="135" t="e">
        <f>IF(A44="","",VLOOKUP(A44,'TAKIM KAYIT'!$B$6:$O$125,3,FALSE))</f>
        <v>#NUM!</v>
      </c>
      <c r="D44" s="136" t="str">
        <f>IF(ISERROR(VLOOKUP($C44,'START LİSTE'!$B$6:$F$1025,2,0)),"",VLOOKUP($C44,'START LİSTE'!$B$6:$F$1025,2,0))</f>
        <v/>
      </c>
      <c r="E44" s="137" t="str">
        <f>IF(ISERROR(VLOOKUP($C44,'START LİSTE'!$B$6:$F$1025,4,0)),"",VLOOKUP($C44,'START LİSTE'!$B$6:$F$1025,4,0))</f>
        <v/>
      </c>
      <c r="F44" s="138" t="str">
        <f>IF(ISERROR(VLOOKUP($C44,'FERDİ SONUÇ'!$B$6:$H$1069,6,0)),"",VLOOKUP($C44,'FERDİ SONUÇ'!$B$6:$H$1069,6,0))</f>
        <v/>
      </c>
      <c r="G44" s="139" t="str">
        <f>IF(OR(E44="",F44="DQ", F44="DNF", F44="DNS", F44=""),"-",VLOOKUP(C44,'FERDİ SONUÇ'!$B$6:$H$1069,7,0))</f>
        <v>-</v>
      </c>
      <c r="H44" s="20" t="e">
        <f>IF(A44="","",VLOOKUP(A44,'TAKIM KAYIT'!$A$6:$T$1250,11,0))</f>
        <v>#NUM!</v>
      </c>
      <c r="I44" s="20" t="e">
        <f>IF(A44="","",VLOOKUP(A44,'TAKIM KAYIT'!$A$6:$T$1250,12,0))</f>
        <v>#NUM!</v>
      </c>
      <c r="J44" s="103" t="e">
        <f>IF(A44="","",VLOOKUP(A44,'TAKIM KAYIT'!$A$6:$T$1250,13,0))</f>
        <v>#NUM!</v>
      </c>
      <c r="K44" s="20" t="e">
        <f>IF(A44="","",VLOOKUP(A44,'TAKIM KAYIT'!$A$6:$T$1250,15,0))</f>
        <v>#NUM!</v>
      </c>
    </row>
    <row r="45" spans="1:11" ht="14.25" x14ac:dyDescent="0.2">
      <c r="A45" s="133"/>
      <c r="B45" s="134"/>
      <c r="C45" s="135" t="e">
        <f>IF(A44="","",INDEX('TAKIM KAYIT'!$D$6:$D$125,MATCH(C44,'TAKIM KAYIT'!$D$6:$D$125,0)+1))</f>
        <v>#NUM!</v>
      </c>
      <c r="D45" s="136" t="str">
        <f>IF(ISERROR(VLOOKUP($C45,'START LİSTE'!$B$6:$F$1025,2,0)),"",VLOOKUP($C45,'START LİSTE'!$B$6:$F$1025,2,0))</f>
        <v/>
      </c>
      <c r="E45" s="137" t="str">
        <f>IF(ISERROR(VLOOKUP($C45,'START LİSTE'!$B$6:$F$1025,4,0)),"",VLOOKUP($C45,'START LİSTE'!$B$6:$F$1025,4,0))</f>
        <v/>
      </c>
      <c r="F45" s="138" t="str">
        <f>IF(ISERROR(VLOOKUP($C45,'FERDİ SONUÇ'!$B$6:$H$1069,6,0)),"",VLOOKUP($C45,'FERDİ SONUÇ'!$B$6:$H$1069,6,0))</f>
        <v/>
      </c>
      <c r="G45" s="139" t="str">
        <f>IF(OR(E45="",F45="DQ", F45="DNF", F45="DNS", F45=""),"-",VLOOKUP(C45,'FERDİ SONUÇ'!$B$6:$H$1069,7,0))</f>
        <v>-</v>
      </c>
      <c r="H45" s="105"/>
      <c r="I45" s="105"/>
      <c r="J45" s="105"/>
      <c r="K45" s="19"/>
    </row>
    <row r="46" spans="1:11" ht="14.25" x14ac:dyDescent="0.2">
      <c r="A46" s="126"/>
      <c r="B46" s="127"/>
      <c r="C46" s="128" t="e">
        <f>IF(A48="","",INDEX('TAKIM KAYIT'!$D$6:$D$125,MATCH(C48,'TAKIM KAYIT'!$D$6:$D$125,0)-2))</f>
        <v>#NUM!</v>
      </c>
      <c r="D46" s="129" t="str">
        <f>IF(ISERROR(VLOOKUP($C46,'START LİSTE'!$B$6:$F$1025,2,0)),"",VLOOKUP($C46,'START LİSTE'!$B$6:$F$1025,2,0))</f>
        <v/>
      </c>
      <c r="E46" s="130" t="str">
        <f>IF(ISERROR(VLOOKUP($C46,'START LİSTE'!$B$6:$F$1025,4,0)),"",VLOOKUP($C46,'START LİSTE'!$B$6:$F$1025,4,0))</f>
        <v/>
      </c>
      <c r="F46" s="131" t="str">
        <f>IF(ISERROR(VLOOKUP($C46,'FERDİ SONUÇ'!$B$6:$H$1069,6,0)),"",VLOOKUP($C46,'FERDİ SONUÇ'!$B$6:$H$1069,6,0))</f>
        <v/>
      </c>
      <c r="G46" s="132" t="str">
        <f>IF(OR(E46="",F46="DQ", F46="DNF", F46="DNS", F46=""),"-",VLOOKUP(C46,'FERDİ SONUÇ'!$B$6:$H$1069,7,0))</f>
        <v>-</v>
      </c>
      <c r="H46" s="104"/>
      <c r="I46" s="104"/>
      <c r="J46" s="104"/>
      <c r="K46" s="12"/>
    </row>
    <row r="47" spans="1:11" ht="14.25" x14ac:dyDescent="0.2">
      <c r="A47" s="133"/>
      <c r="B47" s="134"/>
      <c r="C47" s="135" t="e">
        <f>IF(A48="","",INDEX('TAKIM KAYIT'!$D$6:$D$125,MATCH(C48,'TAKIM KAYIT'!$D$6:$D$125,0)-1))</f>
        <v>#NUM!</v>
      </c>
      <c r="D47" s="136" t="str">
        <f>IF(ISERROR(VLOOKUP($C47,'START LİSTE'!$B$6:$F$1025,2,0)),"",VLOOKUP($C47,'START LİSTE'!$B$6:$F$1025,2,0))</f>
        <v/>
      </c>
      <c r="E47" s="137" t="str">
        <f>IF(ISERROR(VLOOKUP($C47,'START LİSTE'!$B$6:$F$1025,4,0)),"",VLOOKUP($C47,'START LİSTE'!$B$6:$F$1025,4,0))</f>
        <v/>
      </c>
      <c r="F47" s="138" t="str">
        <f>IF(ISERROR(VLOOKUP($C47,'FERDİ SONUÇ'!$B$6:$H$1069,6,0)),"",VLOOKUP($C47,'FERDİ SONUÇ'!$B$6:$H$1069,6,0))</f>
        <v/>
      </c>
      <c r="G47" s="139" t="str">
        <f>IF(OR(E47="",F47="DQ", F47="DNF", F47="DNS", F47=""),"-",VLOOKUP(C47,'FERDİ SONUÇ'!$B$6:$H$1069,7,0))</f>
        <v>-</v>
      </c>
      <c r="H47" s="105"/>
      <c r="I47" s="105"/>
      <c r="J47" s="105"/>
      <c r="K47" s="19"/>
    </row>
    <row r="48" spans="1:11" ht="15.75" x14ac:dyDescent="0.2">
      <c r="A48" s="133" t="e">
        <f>IF(ISERROR(SMALL('TAKIM KAYIT'!$A$6:$A$125,1)),"",SMALL('TAKIM KAYIT'!$A$6:$A$125,11))</f>
        <v>#NUM!</v>
      </c>
      <c r="B48" s="134" t="e">
        <f>IF(A48="","",VLOOKUP(A48,'TAKIM KAYIT'!$A$6:$O$1250,3,0))</f>
        <v>#NUM!</v>
      </c>
      <c r="C48" s="135" t="e">
        <f>IF(A48="","",VLOOKUP(A48,'TAKIM KAYIT'!$B$6:$O$125,3,FALSE))</f>
        <v>#NUM!</v>
      </c>
      <c r="D48" s="136" t="str">
        <f>IF(ISERROR(VLOOKUP($C48,'START LİSTE'!$B$6:$F$1025,2,0)),"",VLOOKUP($C48,'START LİSTE'!$B$6:$F$1025,2,0))</f>
        <v/>
      </c>
      <c r="E48" s="137" t="str">
        <f>IF(ISERROR(VLOOKUP($C48,'START LİSTE'!$B$6:$F$1025,4,0)),"",VLOOKUP($C48,'START LİSTE'!$B$6:$F$1025,4,0))</f>
        <v/>
      </c>
      <c r="F48" s="138" t="str">
        <f>IF(ISERROR(VLOOKUP($C48,'FERDİ SONUÇ'!$B$6:$H$1069,6,0)),"",VLOOKUP($C48,'FERDİ SONUÇ'!$B$6:$H$1069,6,0))</f>
        <v/>
      </c>
      <c r="G48" s="139" t="str">
        <f>IF(OR(E48="",F48="DQ", F48="DNF", F48="DNS", F48=""),"-",VLOOKUP(C48,'FERDİ SONUÇ'!$B$6:$H$1069,7,0))</f>
        <v>-</v>
      </c>
      <c r="H48" s="20" t="e">
        <f>IF(A48="","",VLOOKUP(A48,'TAKIM KAYIT'!$A$6:$T$1250,11,0))</f>
        <v>#NUM!</v>
      </c>
      <c r="I48" s="20" t="e">
        <f>IF(A48="","",VLOOKUP(A48,'TAKIM KAYIT'!$A$6:$T$1250,12,0))</f>
        <v>#NUM!</v>
      </c>
      <c r="J48" s="103" t="e">
        <f>IF(A48="","",VLOOKUP(A48,'TAKIM KAYIT'!$A$6:$T$1250,13,0))</f>
        <v>#NUM!</v>
      </c>
      <c r="K48" s="20" t="e">
        <f>IF(A48="","",VLOOKUP(A48,'TAKIM KAYIT'!$A$6:$T$1250,15,0))</f>
        <v>#NUM!</v>
      </c>
    </row>
    <row r="49" spans="1:11" ht="14.25" x14ac:dyDescent="0.2">
      <c r="A49" s="133"/>
      <c r="B49" s="134"/>
      <c r="C49" s="135" t="e">
        <f>IF(A48="","",INDEX('TAKIM KAYIT'!$D$6:$D$125,MATCH(C48,'TAKIM KAYIT'!$D$6:$D$125,0)+1))</f>
        <v>#NUM!</v>
      </c>
      <c r="D49" s="136" t="str">
        <f>IF(ISERROR(VLOOKUP($C49,'START LİSTE'!$B$6:$F$1025,2,0)),"",VLOOKUP($C49,'START LİSTE'!$B$6:$F$1025,2,0))</f>
        <v/>
      </c>
      <c r="E49" s="137" t="str">
        <f>IF(ISERROR(VLOOKUP($C49,'START LİSTE'!$B$6:$F$1025,4,0)),"",VLOOKUP($C49,'START LİSTE'!$B$6:$F$1025,4,0))</f>
        <v/>
      </c>
      <c r="F49" s="138" t="str">
        <f>IF(ISERROR(VLOOKUP($C49,'FERDİ SONUÇ'!$B$6:$H$1069,6,0)),"",VLOOKUP($C49,'FERDİ SONUÇ'!$B$6:$H$1069,6,0))</f>
        <v/>
      </c>
      <c r="G49" s="139" t="str">
        <f>IF(OR(E49="",F49="DQ", F49="DNF", F49="DNS", F49=""),"-",VLOOKUP(C49,'FERDİ SONUÇ'!$B$6:$H$1069,7,0))</f>
        <v>-</v>
      </c>
      <c r="H49" s="105"/>
      <c r="I49" s="105"/>
      <c r="J49" s="105"/>
      <c r="K49" s="19"/>
    </row>
    <row r="50" spans="1:11" ht="14.25" x14ac:dyDescent="0.2">
      <c r="A50" s="126"/>
      <c r="B50" s="127"/>
      <c r="C50" s="128" t="e">
        <f>IF(A52="","",INDEX('TAKIM KAYIT'!$D$6:$D$125,MATCH(C52,'TAKIM KAYIT'!$D$6:$D$125,0)-2))</f>
        <v>#NUM!</v>
      </c>
      <c r="D50" s="129" t="str">
        <f>IF(ISERROR(VLOOKUP($C50,'START LİSTE'!$B$6:$F$1025,2,0)),"",VLOOKUP($C50,'START LİSTE'!$B$6:$F$1025,2,0))</f>
        <v/>
      </c>
      <c r="E50" s="130" t="str">
        <f>IF(ISERROR(VLOOKUP($C50,'START LİSTE'!$B$6:$F$1025,4,0)),"",VLOOKUP($C50,'START LİSTE'!$B$6:$F$1025,4,0))</f>
        <v/>
      </c>
      <c r="F50" s="131" t="str">
        <f>IF(ISERROR(VLOOKUP($C50,'FERDİ SONUÇ'!$B$6:$H$1069,6,0)),"",VLOOKUP($C50,'FERDİ SONUÇ'!$B$6:$H$1069,6,0))</f>
        <v/>
      </c>
      <c r="G50" s="132" t="str">
        <f>IF(OR(E50="",F50="DQ", F50="DNF", F50="DNS", F50=""),"-",VLOOKUP(C50,'FERDİ SONUÇ'!$B$6:$H$1069,7,0))</f>
        <v>-</v>
      </c>
      <c r="H50" s="104"/>
      <c r="I50" s="104"/>
      <c r="J50" s="104"/>
      <c r="K50" s="12"/>
    </row>
    <row r="51" spans="1:11" ht="14.25" x14ac:dyDescent="0.2">
      <c r="A51" s="133"/>
      <c r="B51" s="134"/>
      <c r="C51" s="135" t="e">
        <f>IF(A52="","",INDEX('TAKIM KAYIT'!$D$6:$D$125,MATCH(C52,'TAKIM KAYIT'!$D$6:$D$125,0)-1))</f>
        <v>#NUM!</v>
      </c>
      <c r="D51" s="136" t="str">
        <f>IF(ISERROR(VLOOKUP($C51,'START LİSTE'!$B$6:$F$1025,2,0)),"",VLOOKUP($C51,'START LİSTE'!$B$6:$F$1025,2,0))</f>
        <v/>
      </c>
      <c r="E51" s="137" t="str">
        <f>IF(ISERROR(VLOOKUP($C51,'START LİSTE'!$B$6:$F$1025,4,0)),"",VLOOKUP($C51,'START LİSTE'!$B$6:$F$1025,4,0))</f>
        <v/>
      </c>
      <c r="F51" s="138" t="str">
        <f>IF(ISERROR(VLOOKUP($C51,'FERDİ SONUÇ'!$B$6:$H$1069,6,0)),"",VLOOKUP($C51,'FERDİ SONUÇ'!$B$6:$H$1069,6,0))</f>
        <v/>
      </c>
      <c r="G51" s="139" t="str">
        <f>IF(OR(E51="",F51="DQ", F51="DNF", F51="DNS", F51=""),"-",VLOOKUP(C51,'FERDİ SONUÇ'!$B$6:$H$1069,7,0))</f>
        <v>-</v>
      </c>
      <c r="H51" s="105"/>
      <c r="I51" s="105"/>
      <c r="J51" s="105"/>
      <c r="K51" s="19"/>
    </row>
    <row r="52" spans="1:11" ht="15.75" x14ac:dyDescent="0.2">
      <c r="A52" s="133" t="e">
        <f>IF(ISERROR(SMALL('TAKIM KAYIT'!$A$6:$A$125,1)),"",SMALL('TAKIM KAYIT'!$A$6:$A$125,12))</f>
        <v>#NUM!</v>
      </c>
      <c r="B52" s="134" t="e">
        <f>IF(A52="","",VLOOKUP(A52,'TAKIM KAYIT'!$A$6:$O$1250,3,0))</f>
        <v>#NUM!</v>
      </c>
      <c r="C52" s="135" t="e">
        <f>IF(A52="","",VLOOKUP(A52,'TAKIM KAYIT'!$B$6:$O$125,3,FALSE))</f>
        <v>#NUM!</v>
      </c>
      <c r="D52" s="136" t="str">
        <f>IF(ISERROR(VLOOKUP($C52,'START LİSTE'!$B$6:$F$1025,2,0)),"",VLOOKUP($C52,'START LİSTE'!$B$6:$F$1025,2,0))</f>
        <v/>
      </c>
      <c r="E52" s="137" t="str">
        <f>IF(ISERROR(VLOOKUP($C52,'START LİSTE'!$B$6:$F$1025,4,0)),"",VLOOKUP($C52,'START LİSTE'!$B$6:$F$1025,4,0))</f>
        <v/>
      </c>
      <c r="F52" s="138" t="str">
        <f>IF(ISERROR(VLOOKUP($C52,'FERDİ SONUÇ'!$B$6:$H$1069,6,0)),"",VLOOKUP($C52,'FERDİ SONUÇ'!$B$6:$H$1069,6,0))</f>
        <v/>
      </c>
      <c r="G52" s="139" t="str">
        <f>IF(OR(E52="",F52="DQ", F52="DNF", F52="DNS", F52=""),"-",VLOOKUP(C52,'FERDİ SONUÇ'!$B$6:$H$1069,7,0))</f>
        <v>-</v>
      </c>
      <c r="H52" s="20" t="e">
        <f>IF(A52="","",VLOOKUP(A52,'TAKIM KAYIT'!$A$6:$T$1250,11,0))</f>
        <v>#NUM!</v>
      </c>
      <c r="I52" s="20" t="e">
        <f>IF(A52="","",VLOOKUP(A52,'TAKIM KAYIT'!$A$6:$T$1250,12,0))</f>
        <v>#NUM!</v>
      </c>
      <c r="J52" s="103" t="e">
        <f>IF(A52="","",VLOOKUP(A52,'TAKIM KAYIT'!$A$6:$T$1250,13,0))</f>
        <v>#NUM!</v>
      </c>
      <c r="K52" s="20" t="e">
        <f>IF(A52="","",VLOOKUP(A52,'TAKIM KAYIT'!$A$6:$T$1250,15,0))</f>
        <v>#NUM!</v>
      </c>
    </row>
    <row r="53" spans="1:11" ht="14.25" x14ac:dyDescent="0.2">
      <c r="A53" s="133"/>
      <c r="B53" s="134"/>
      <c r="C53" s="135" t="e">
        <f>IF(A52="","",INDEX('TAKIM KAYIT'!$D$6:$D$125,MATCH(C52,'TAKIM KAYIT'!$D$6:$D$125,0)+1))</f>
        <v>#NUM!</v>
      </c>
      <c r="D53" s="136" t="str">
        <f>IF(ISERROR(VLOOKUP($C53,'START LİSTE'!$B$6:$F$1025,2,0)),"",VLOOKUP($C53,'START LİSTE'!$B$6:$F$1025,2,0))</f>
        <v/>
      </c>
      <c r="E53" s="137" t="str">
        <f>IF(ISERROR(VLOOKUP($C53,'START LİSTE'!$B$6:$F$1025,4,0)),"",VLOOKUP($C53,'START LİSTE'!$B$6:$F$1025,4,0))</f>
        <v/>
      </c>
      <c r="F53" s="138" t="str">
        <f>IF(ISERROR(VLOOKUP($C53,'FERDİ SONUÇ'!$B$6:$H$1069,6,0)),"",VLOOKUP($C53,'FERDİ SONUÇ'!$B$6:$H$1069,6,0))</f>
        <v/>
      </c>
      <c r="G53" s="139" t="str">
        <f>IF(OR(E53="",F53="DQ", F53="DNF", F53="DNS", F53=""),"-",VLOOKUP(C53,'FERDİ SONUÇ'!$B$6:$H$1069,7,0))</f>
        <v>-</v>
      </c>
      <c r="H53" s="105"/>
      <c r="I53" s="105"/>
      <c r="J53" s="105"/>
      <c r="K53" s="19"/>
    </row>
    <row r="54" spans="1:11" ht="14.25" x14ac:dyDescent="0.2">
      <c r="A54" s="126"/>
      <c r="B54" s="127"/>
      <c r="C54" s="128" t="e">
        <f>IF(A56="","",INDEX('TAKIM KAYIT'!$D$6:$D$125,MATCH(C56,'TAKIM KAYIT'!$D$6:$D$125,0)-2))</f>
        <v>#NUM!</v>
      </c>
      <c r="D54" s="129" t="str">
        <f>IF(ISERROR(VLOOKUP($C54,'START LİSTE'!$B$6:$F$1025,2,0)),"",VLOOKUP($C54,'START LİSTE'!$B$6:$F$1025,2,0))</f>
        <v/>
      </c>
      <c r="E54" s="130" t="str">
        <f>IF(ISERROR(VLOOKUP($C54,'START LİSTE'!$B$6:$F$1025,4,0)),"",VLOOKUP($C54,'START LİSTE'!$B$6:$F$1025,4,0))</f>
        <v/>
      </c>
      <c r="F54" s="131" t="str">
        <f>IF(ISERROR(VLOOKUP($C54,'FERDİ SONUÇ'!$B$6:$H$1069,6,0)),"",VLOOKUP($C54,'FERDİ SONUÇ'!$B$6:$H$1069,6,0))</f>
        <v/>
      </c>
      <c r="G54" s="132" t="str">
        <f>IF(OR(E54="",F54="DQ", F54="DNF", F54="DNS", F54=""),"-",VLOOKUP(C54,'FERDİ SONUÇ'!$B$6:$H$1069,7,0))</f>
        <v>-</v>
      </c>
      <c r="H54" s="104"/>
      <c r="I54" s="104"/>
      <c r="J54" s="104"/>
      <c r="K54" s="12"/>
    </row>
    <row r="55" spans="1:11" ht="14.25" x14ac:dyDescent="0.2">
      <c r="A55" s="133"/>
      <c r="B55" s="134"/>
      <c r="C55" s="135" t="e">
        <f>IF(A56="","",INDEX('TAKIM KAYIT'!$D$6:$D$125,MATCH(C56,'TAKIM KAYIT'!$D$6:$D$125,0)-1))</f>
        <v>#NUM!</v>
      </c>
      <c r="D55" s="136" t="str">
        <f>IF(ISERROR(VLOOKUP($C55,'START LİSTE'!$B$6:$F$1025,2,0)),"",VLOOKUP($C55,'START LİSTE'!$B$6:$F$1025,2,0))</f>
        <v/>
      </c>
      <c r="E55" s="137" t="str">
        <f>IF(ISERROR(VLOOKUP($C55,'START LİSTE'!$B$6:$F$1025,4,0)),"",VLOOKUP($C55,'START LİSTE'!$B$6:$F$1025,4,0))</f>
        <v/>
      </c>
      <c r="F55" s="138" t="str">
        <f>IF(ISERROR(VLOOKUP($C55,'FERDİ SONUÇ'!$B$6:$H$1069,6,0)),"",VLOOKUP($C55,'FERDİ SONUÇ'!$B$6:$H$1069,6,0))</f>
        <v/>
      </c>
      <c r="G55" s="139" t="str">
        <f>IF(OR(E55="",F55="DQ", F55="DNF", F55="DNS", F55=""),"-",VLOOKUP(C55,'FERDİ SONUÇ'!$B$6:$H$1069,7,0))</f>
        <v>-</v>
      </c>
      <c r="H55" s="105"/>
      <c r="I55" s="105"/>
      <c r="J55" s="105"/>
      <c r="K55" s="19"/>
    </row>
    <row r="56" spans="1:11" ht="15.75" x14ac:dyDescent="0.2">
      <c r="A56" s="133" t="e">
        <f>IF(ISERROR(SMALL('TAKIM KAYIT'!$A$6:$A$125,1)),"",SMALL('TAKIM KAYIT'!$A$6:$A$125,13))</f>
        <v>#NUM!</v>
      </c>
      <c r="B56" s="134" t="e">
        <f>IF(A56="","",VLOOKUP(A56,'TAKIM KAYIT'!$A$6:$O$1250,3,0))</f>
        <v>#NUM!</v>
      </c>
      <c r="C56" s="135" t="e">
        <f>IF(A56="","",VLOOKUP(A56,'TAKIM KAYIT'!$B$6:$O$125,3,FALSE))</f>
        <v>#NUM!</v>
      </c>
      <c r="D56" s="136" t="str">
        <f>IF(ISERROR(VLOOKUP($C56,'START LİSTE'!$B$6:$F$1025,2,0)),"",VLOOKUP($C56,'START LİSTE'!$B$6:$F$1025,2,0))</f>
        <v/>
      </c>
      <c r="E56" s="137" t="str">
        <f>IF(ISERROR(VLOOKUP($C56,'START LİSTE'!$B$6:$F$1025,4,0)),"",VLOOKUP($C56,'START LİSTE'!$B$6:$F$1025,4,0))</f>
        <v/>
      </c>
      <c r="F56" s="138" t="str">
        <f>IF(ISERROR(VLOOKUP($C56,'FERDİ SONUÇ'!$B$6:$H$1069,6,0)),"",VLOOKUP($C56,'FERDİ SONUÇ'!$B$6:$H$1069,6,0))</f>
        <v/>
      </c>
      <c r="G56" s="139" t="str">
        <f>IF(OR(E56="",F56="DQ", F56="DNF", F56="DNS", F56=""),"-",VLOOKUP(C56,'FERDİ SONUÇ'!$B$6:$H$1069,7,0))</f>
        <v>-</v>
      </c>
      <c r="H56" s="20" t="e">
        <f>IF(A56="","",VLOOKUP(A56,'TAKIM KAYIT'!$A$6:$T$1250,11,0))</f>
        <v>#NUM!</v>
      </c>
      <c r="I56" s="20" t="e">
        <f>IF(A56="","",VLOOKUP(A56,'TAKIM KAYIT'!$A$6:$T$1250,12,0))</f>
        <v>#NUM!</v>
      </c>
      <c r="J56" s="103" t="e">
        <f>IF(A56="","",VLOOKUP(A56,'TAKIM KAYIT'!$A$6:$T$1250,13,0))</f>
        <v>#NUM!</v>
      </c>
      <c r="K56" s="20" t="e">
        <f>IF(A56="","",VLOOKUP(A56,'TAKIM KAYIT'!$A$6:$T$1250,15,0))</f>
        <v>#NUM!</v>
      </c>
    </row>
    <row r="57" spans="1:11" ht="14.25" x14ac:dyDescent="0.2">
      <c r="A57" s="133"/>
      <c r="B57" s="134"/>
      <c r="C57" s="135" t="e">
        <f>IF(A56="","",INDEX('TAKIM KAYIT'!$D$6:$D$125,MATCH(C56,'TAKIM KAYIT'!$D$6:$D$125,0)+1))</f>
        <v>#NUM!</v>
      </c>
      <c r="D57" s="136" t="str">
        <f>IF(ISERROR(VLOOKUP($C57,'START LİSTE'!$B$6:$F$1025,2,0)),"",VLOOKUP($C57,'START LİSTE'!$B$6:$F$1025,2,0))</f>
        <v/>
      </c>
      <c r="E57" s="137" t="str">
        <f>IF(ISERROR(VLOOKUP($C57,'START LİSTE'!$B$6:$F$1025,4,0)),"",VLOOKUP($C57,'START LİSTE'!$B$6:$F$1025,4,0))</f>
        <v/>
      </c>
      <c r="F57" s="138" t="str">
        <f>IF(ISERROR(VLOOKUP($C57,'FERDİ SONUÇ'!$B$6:$H$1069,6,0)),"",VLOOKUP($C57,'FERDİ SONUÇ'!$B$6:$H$1069,6,0))</f>
        <v/>
      </c>
      <c r="G57" s="139" t="str">
        <f>IF(OR(E57="",F57="DQ", F57="DNF", F57="DNS", F57=""),"-",VLOOKUP(C57,'FERDİ SONUÇ'!$B$6:$H$1069,7,0))</f>
        <v>-</v>
      </c>
      <c r="H57" s="105"/>
      <c r="I57" s="105"/>
      <c r="J57" s="105"/>
      <c r="K57" s="19"/>
    </row>
    <row r="58" spans="1:11" ht="14.25" x14ac:dyDescent="0.2">
      <c r="A58" s="126"/>
      <c r="B58" s="127"/>
      <c r="C58" s="128" t="e">
        <f>IF(A60="","",INDEX('TAKIM KAYIT'!$D$6:$D$125,MATCH(C60,'TAKIM KAYIT'!$D$6:$D$125,0)-2))</f>
        <v>#NUM!</v>
      </c>
      <c r="D58" s="129" t="str">
        <f>IF(ISERROR(VLOOKUP($C58,'START LİSTE'!$B$6:$F$1025,2,0)),"",VLOOKUP($C58,'START LİSTE'!$B$6:$F$1025,2,0))</f>
        <v/>
      </c>
      <c r="E58" s="130" t="str">
        <f>IF(ISERROR(VLOOKUP($C58,'START LİSTE'!$B$6:$F$1025,4,0)),"",VLOOKUP($C58,'START LİSTE'!$B$6:$F$1025,4,0))</f>
        <v/>
      </c>
      <c r="F58" s="131" t="str">
        <f>IF(ISERROR(VLOOKUP($C58,'FERDİ SONUÇ'!$B$6:$H$1069,6,0)),"",VLOOKUP($C58,'FERDİ SONUÇ'!$B$6:$H$1069,6,0))</f>
        <v/>
      </c>
      <c r="G58" s="132" t="str">
        <f>IF(OR(E58="",F58="DQ", F58="DNF", F58="DNS", F58=""),"-",VLOOKUP(C58,'FERDİ SONUÇ'!$B$6:$H$1069,7,0))</f>
        <v>-</v>
      </c>
      <c r="H58" s="104"/>
      <c r="I58" s="104"/>
      <c r="J58" s="104"/>
      <c r="K58" s="12"/>
    </row>
    <row r="59" spans="1:11" ht="14.25" x14ac:dyDescent="0.2">
      <c r="A59" s="133"/>
      <c r="B59" s="134"/>
      <c r="C59" s="135" t="e">
        <f>IF(A60="","",INDEX('TAKIM KAYIT'!$D$6:$D$125,MATCH(C60,'TAKIM KAYIT'!$D$6:$D$125,0)-1))</f>
        <v>#NUM!</v>
      </c>
      <c r="D59" s="136" t="str">
        <f>IF(ISERROR(VLOOKUP($C59,'START LİSTE'!$B$6:$F$1025,2,0)),"",VLOOKUP($C59,'START LİSTE'!$B$6:$F$1025,2,0))</f>
        <v/>
      </c>
      <c r="E59" s="137" t="str">
        <f>IF(ISERROR(VLOOKUP($C59,'START LİSTE'!$B$6:$F$1025,4,0)),"",VLOOKUP($C59,'START LİSTE'!$B$6:$F$1025,4,0))</f>
        <v/>
      </c>
      <c r="F59" s="138" t="str">
        <f>IF(ISERROR(VLOOKUP($C59,'FERDİ SONUÇ'!$B$6:$H$1069,6,0)),"",VLOOKUP($C59,'FERDİ SONUÇ'!$B$6:$H$1069,6,0))</f>
        <v/>
      </c>
      <c r="G59" s="139" t="str">
        <f>IF(OR(E59="",F59="DQ", F59="DNF", F59="DNS", F59=""),"-",VLOOKUP(C59,'FERDİ SONUÇ'!$B$6:$H$1069,7,0))</f>
        <v>-</v>
      </c>
      <c r="H59" s="105"/>
      <c r="I59" s="105"/>
      <c r="J59" s="105"/>
      <c r="K59" s="19"/>
    </row>
    <row r="60" spans="1:11" ht="15.75" x14ac:dyDescent="0.2">
      <c r="A60" s="133" t="e">
        <f>IF(ISERROR(SMALL('TAKIM KAYIT'!$A$6:$A$125,1)),"",SMALL('TAKIM KAYIT'!$A$6:$A$125,14))</f>
        <v>#NUM!</v>
      </c>
      <c r="B60" s="134" t="e">
        <f>IF(A60="","",VLOOKUP(A60,'TAKIM KAYIT'!$A$6:$O$1250,3,0))</f>
        <v>#NUM!</v>
      </c>
      <c r="C60" s="135" t="e">
        <f>IF(A60="","",VLOOKUP(A60,'TAKIM KAYIT'!$B$6:$O$125,3,FALSE))</f>
        <v>#NUM!</v>
      </c>
      <c r="D60" s="136" t="str">
        <f>IF(ISERROR(VLOOKUP($C60,'START LİSTE'!$B$6:$F$1025,2,0)),"",VLOOKUP($C60,'START LİSTE'!$B$6:$F$1025,2,0))</f>
        <v/>
      </c>
      <c r="E60" s="137" t="str">
        <f>IF(ISERROR(VLOOKUP($C60,'START LİSTE'!$B$6:$F$1025,4,0)),"",VLOOKUP($C60,'START LİSTE'!$B$6:$F$1025,4,0))</f>
        <v/>
      </c>
      <c r="F60" s="138" t="str">
        <f>IF(ISERROR(VLOOKUP($C60,'FERDİ SONUÇ'!$B$6:$H$1069,6,0)),"",VLOOKUP($C60,'FERDİ SONUÇ'!$B$6:$H$1069,6,0))</f>
        <v/>
      </c>
      <c r="G60" s="139" t="str">
        <f>IF(OR(E60="",F60="DQ", F60="DNF", F60="DNS", F60=""),"-",VLOOKUP(C60,'FERDİ SONUÇ'!$B$6:$H$1069,7,0))</f>
        <v>-</v>
      </c>
      <c r="H60" s="20" t="e">
        <f>IF(A60="","",VLOOKUP(A60,'TAKIM KAYIT'!$A$6:$T$1250,11,0))</f>
        <v>#NUM!</v>
      </c>
      <c r="I60" s="20" t="e">
        <f>IF(A60="","",VLOOKUP(A60,'TAKIM KAYIT'!$A$6:$T$1250,12,0))</f>
        <v>#NUM!</v>
      </c>
      <c r="J60" s="103" t="e">
        <f>IF(A60="","",VLOOKUP(A60,'TAKIM KAYIT'!$A$6:$T$1250,13,0))</f>
        <v>#NUM!</v>
      </c>
      <c r="K60" s="20" t="e">
        <f>IF(A60="","",VLOOKUP(A60,'TAKIM KAYIT'!$A$6:$T$1250,15,0))</f>
        <v>#NUM!</v>
      </c>
    </row>
    <row r="61" spans="1:11" ht="14.25" x14ac:dyDescent="0.2">
      <c r="A61" s="133"/>
      <c r="B61" s="134"/>
      <c r="C61" s="135" t="e">
        <f>IF(A60="","",INDEX('TAKIM KAYIT'!$D$6:$D$125,MATCH(C60,'TAKIM KAYIT'!$D$6:$D$125,0)+1))</f>
        <v>#NUM!</v>
      </c>
      <c r="D61" s="136" t="str">
        <f>IF(ISERROR(VLOOKUP($C61,'START LİSTE'!$B$6:$F$1025,2,0)),"",VLOOKUP($C61,'START LİSTE'!$B$6:$F$1025,2,0))</f>
        <v/>
      </c>
      <c r="E61" s="137" t="str">
        <f>IF(ISERROR(VLOOKUP($C61,'START LİSTE'!$B$6:$F$1025,4,0)),"",VLOOKUP($C61,'START LİSTE'!$B$6:$F$1025,4,0))</f>
        <v/>
      </c>
      <c r="F61" s="138" t="str">
        <f>IF(ISERROR(VLOOKUP($C61,'FERDİ SONUÇ'!$B$6:$H$1069,6,0)),"",VLOOKUP($C61,'FERDİ SONUÇ'!$B$6:$H$1069,6,0))</f>
        <v/>
      </c>
      <c r="G61" s="139" t="str">
        <f>IF(OR(E61="",F61="DQ", F61="DNF", F61="DNS", F61=""),"-",VLOOKUP(C61,'FERDİ SONUÇ'!$B$6:$H$1069,7,0))</f>
        <v>-</v>
      </c>
      <c r="H61" s="105"/>
      <c r="I61" s="105"/>
      <c r="J61" s="105"/>
      <c r="K61" s="19"/>
    </row>
    <row r="62" spans="1:11" ht="14.25" x14ac:dyDescent="0.2">
      <c r="A62" s="126"/>
      <c r="B62" s="127"/>
      <c r="C62" s="128" t="e">
        <f>IF(A64="","",INDEX('TAKIM KAYIT'!$D$6:$D$125,MATCH(C64,'TAKIM KAYIT'!$D$6:$D$125,0)-2))</f>
        <v>#NUM!</v>
      </c>
      <c r="D62" s="129" t="str">
        <f>IF(ISERROR(VLOOKUP($C62,'START LİSTE'!$B$6:$F$1025,2,0)),"",VLOOKUP($C62,'START LİSTE'!$B$6:$F$1025,2,0))</f>
        <v/>
      </c>
      <c r="E62" s="130" t="str">
        <f>IF(ISERROR(VLOOKUP($C62,'START LİSTE'!$B$6:$F$1025,4,0)),"",VLOOKUP($C62,'START LİSTE'!$B$6:$F$1025,4,0))</f>
        <v/>
      </c>
      <c r="F62" s="131" t="str">
        <f>IF(ISERROR(VLOOKUP($C62,'FERDİ SONUÇ'!$B$6:$H$1069,6,0)),"",VLOOKUP($C62,'FERDİ SONUÇ'!$B$6:$H$1069,6,0))</f>
        <v/>
      </c>
      <c r="G62" s="132" t="str">
        <f>IF(OR(E62="",F62="DQ", F62="DNF", F62="DNS", F62=""),"-",VLOOKUP(C62,'FERDİ SONUÇ'!$B$6:$H$1069,7,0))</f>
        <v>-</v>
      </c>
      <c r="H62" s="104"/>
      <c r="I62" s="104"/>
      <c r="J62" s="104"/>
      <c r="K62" s="12"/>
    </row>
    <row r="63" spans="1:11" ht="14.25" x14ac:dyDescent="0.2">
      <c r="A63" s="133"/>
      <c r="B63" s="134"/>
      <c r="C63" s="135" t="e">
        <f>IF(A64="","",INDEX('TAKIM KAYIT'!$D$6:$D$125,MATCH(C64,'TAKIM KAYIT'!$D$6:$D$125,0)-1))</f>
        <v>#NUM!</v>
      </c>
      <c r="D63" s="136" t="str">
        <f>IF(ISERROR(VLOOKUP($C63,'START LİSTE'!$B$6:$F$1025,2,0)),"",VLOOKUP($C63,'START LİSTE'!$B$6:$F$1025,2,0))</f>
        <v/>
      </c>
      <c r="E63" s="137" t="str">
        <f>IF(ISERROR(VLOOKUP($C63,'START LİSTE'!$B$6:$F$1025,4,0)),"",VLOOKUP($C63,'START LİSTE'!$B$6:$F$1025,4,0))</f>
        <v/>
      </c>
      <c r="F63" s="138" t="str">
        <f>IF(ISERROR(VLOOKUP($C63,'FERDİ SONUÇ'!$B$6:$H$1069,6,0)),"",VLOOKUP($C63,'FERDİ SONUÇ'!$B$6:$H$1069,6,0))</f>
        <v/>
      </c>
      <c r="G63" s="139" t="str">
        <f>IF(OR(E63="",F63="DQ", F63="DNF", F63="DNS", F63=""),"-",VLOOKUP(C63,'FERDİ SONUÇ'!$B$6:$H$1069,7,0))</f>
        <v>-</v>
      </c>
      <c r="H63" s="105"/>
      <c r="I63" s="105"/>
      <c r="J63" s="105"/>
      <c r="K63" s="19"/>
    </row>
    <row r="64" spans="1:11" ht="15.75" x14ac:dyDescent="0.2">
      <c r="A64" s="133" t="e">
        <f>IF(ISERROR(SMALL('TAKIM KAYIT'!$A$6:$A$125,1)),"",SMALL('TAKIM KAYIT'!$A$6:$A$125,15))</f>
        <v>#NUM!</v>
      </c>
      <c r="B64" s="134" t="e">
        <f>IF(A64="","",VLOOKUP(A64,'TAKIM KAYIT'!$A$6:$O$1250,3,0))</f>
        <v>#NUM!</v>
      </c>
      <c r="C64" s="135" t="e">
        <f>IF(A64="","",VLOOKUP(A64,'TAKIM KAYIT'!$B$6:$O$125,3,FALSE))</f>
        <v>#NUM!</v>
      </c>
      <c r="D64" s="136" t="str">
        <f>IF(ISERROR(VLOOKUP($C64,'START LİSTE'!$B$6:$F$1025,2,0)),"",VLOOKUP($C64,'START LİSTE'!$B$6:$F$1025,2,0))</f>
        <v/>
      </c>
      <c r="E64" s="137" t="str">
        <f>IF(ISERROR(VLOOKUP($C64,'START LİSTE'!$B$6:$F$1025,4,0)),"",VLOOKUP($C64,'START LİSTE'!$B$6:$F$1025,4,0))</f>
        <v/>
      </c>
      <c r="F64" s="138" t="str">
        <f>IF(ISERROR(VLOOKUP($C64,'FERDİ SONUÇ'!$B$6:$H$1069,6,0)),"",VLOOKUP($C64,'FERDİ SONUÇ'!$B$6:$H$1069,6,0))</f>
        <v/>
      </c>
      <c r="G64" s="139" t="str">
        <f>IF(OR(E64="",F64="DQ", F64="DNF", F64="DNS", F64=""),"-",VLOOKUP(C64,'FERDİ SONUÇ'!$B$6:$H$1069,7,0))</f>
        <v>-</v>
      </c>
      <c r="H64" s="20" t="e">
        <f>IF(A64="","",VLOOKUP(A64,'TAKIM KAYIT'!$A$6:$T$1250,11,0))</f>
        <v>#NUM!</v>
      </c>
      <c r="I64" s="20" t="e">
        <f>IF(A64="","",VLOOKUP(A64,'TAKIM KAYIT'!$A$6:$T$1250,12,0))</f>
        <v>#NUM!</v>
      </c>
      <c r="J64" s="103" t="e">
        <f>IF(A64="","",VLOOKUP(A64,'TAKIM KAYIT'!$A$6:$T$1250,13,0))</f>
        <v>#NUM!</v>
      </c>
      <c r="K64" s="20" t="e">
        <f>IF(A64="","",VLOOKUP(A64,'TAKIM KAYIT'!$A$6:$T$1250,15,0))</f>
        <v>#NUM!</v>
      </c>
    </row>
    <row r="65" spans="1:11" ht="14.25" x14ac:dyDescent="0.2">
      <c r="A65" s="133"/>
      <c r="B65" s="134"/>
      <c r="C65" s="135" t="e">
        <f>IF(A64="","",INDEX('TAKIM KAYIT'!$D$6:$D$125,MATCH(C64,'TAKIM KAYIT'!$D$6:$D$125,0)+1))</f>
        <v>#NUM!</v>
      </c>
      <c r="D65" s="136" t="str">
        <f>IF(ISERROR(VLOOKUP($C65,'START LİSTE'!$B$6:$F$1025,2,0)),"",VLOOKUP($C65,'START LİSTE'!$B$6:$F$1025,2,0))</f>
        <v/>
      </c>
      <c r="E65" s="137" t="str">
        <f>IF(ISERROR(VLOOKUP($C65,'START LİSTE'!$B$6:$F$1025,4,0)),"",VLOOKUP($C65,'START LİSTE'!$B$6:$F$1025,4,0))</f>
        <v/>
      </c>
      <c r="F65" s="138" t="str">
        <f>IF(ISERROR(VLOOKUP($C65,'FERDİ SONUÇ'!$B$6:$H$1069,6,0)),"",VLOOKUP($C65,'FERDİ SONUÇ'!$B$6:$H$1069,6,0))</f>
        <v/>
      </c>
      <c r="G65" s="139" t="str">
        <f>IF(OR(E65="",F65="DQ", F65="DNF", F65="DNS", F65=""),"-",VLOOKUP(C65,'FERDİ SONUÇ'!$B$6:$H$1069,7,0))</f>
        <v>-</v>
      </c>
      <c r="H65" s="105"/>
      <c r="I65" s="105"/>
      <c r="J65" s="105"/>
      <c r="K65" s="19"/>
    </row>
    <row r="66" spans="1:11" ht="14.25" x14ac:dyDescent="0.2">
      <c r="A66" s="126"/>
      <c r="B66" s="127"/>
      <c r="C66" s="128" t="e">
        <f>IF(A68="","",INDEX('TAKIM KAYIT'!$D$6:$D$125,MATCH(C68,'TAKIM KAYIT'!$D$6:$D$125,0)-2))</f>
        <v>#NUM!</v>
      </c>
      <c r="D66" s="129" t="str">
        <f>IF(ISERROR(VLOOKUP($C66,'START LİSTE'!$B$6:$F$1025,2,0)),"",VLOOKUP($C66,'START LİSTE'!$B$6:$F$1025,2,0))</f>
        <v/>
      </c>
      <c r="E66" s="130" t="str">
        <f>IF(ISERROR(VLOOKUP($C66,'START LİSTE'!$B$6:$F$1025,4,0)),"",VLOOKUP($C66,'START LİSTE'!$B$6:$F$1025,4,0))</f>
        <v/>
      </c>
      <c r="F66" s="131" t="str">
        <f>IF(ISERROR(VLOOKUP($C66,'FERDİ SONUÇ'!$B$6:$H$1069,6,0)),"",VLOOKUP($C66,'FERDİ SONUÇ'!$B$6:$H$1069,6,0))</f>
        <v/>
      </c>
      <c r="G66" s="132" t="str">
        <f>IF(OR(E66="",F66="DQ", F66="DNF", F66="DNS", F66=""),"-",VLOOKUP(C66,'FERDİ SONUÇ'!$B$6:$H$1069,7,0))</f>
        <v>-</v>
      </c>
      <c r="H66" s="104"/>
      <c r="I66" s="104"/>
      <c r="J66" s="104"/>
      <c r="K66" s="12"/>
    </row>
    <row r="67" spans="1:11" ht="14.25" x14ac:dyDescent="0.2">
      <c r="A67" s="133"/>
      <c r="B67" s="134"/>
      <c r="C67" s="135" t="e">
        <f>IF(A68="","",INDEX('TAKIM KAYIT'!$D$6:$D$125,MATCH(C68,'TAKIM KAYIT'!$D$6:$D$125,0)-1))</f>
        <v>#NUM!</v>
      </c>
      <c r="D67" s="136" t="str">
        <f>IF(ISERROR(VLOOKUP($C67,'START LİSTE'!$B$6:$F$1025,2,0)),"",VLOOKUP($C67,'START LİSTE'!$B$6:$F$1025,2,0))</f>
        <v/>
      </c>
      <c r="E67" s="137" t="str">
        <f>IF(ISERROR(VLOOKUP($C67,'START LİSTE'!$B$6:$F$1025,4,0)),"",VLOOKUP($C67,'START LİSTE'!$B$6:$F$1025,4,0))</f>
        <v/>
      </c>
      <c r="F67" s="138" t="str">
        <f>IF(ISERROR(VLOOKUP($C67,'FERDİ SONUÇ'!$B$6:$H$1069,6,0)),"",VLOOKUP($C67,'FERDİ SONUÇ'!$B$6:$H$1069,6,0))</f>
        <v/>
      </c>
      <c r="G67" s="139" t="str">
        <f>IF(OR(E67="",F67="DQ", F67="DNF", F67="DNS", F67=""),"-",VLOOKUP(C67,'FERDİ SONUÇ'!$B$6:$H$1069,7,0))</f>
        <v>-</v>
      </c>
      <c r="H67" s="105"/>
      <c r="I67" s="105"/>
      <c r="J67" s="105"/>
      <c r="K67" s="19"/>
    </row>
    <row r="68" spans="1:11" ht="15.75" x14ac:dyDescent="0.2">
      <c r="A68" s="133" t="e">
        <f>IF(ISERROR(SMALL('TAKIM KAYIT'!$A$6:$A$125,1)),"",SMALL('TAKIM KAYIT'!$A$6:$A$125,16))</f>
        <v>#NUM!</v>
      </c>
      <c r="B68" s="134" t="e">
        <f>IF(A68="","",VLOOKUP(A68,'TAKIM KAYIT'!$A$6:$O$1250,3,0))</f>
        <v>#NUM!</v>
      </c>
      <c r="C68" s="135" t="e">
        <f>IF(A68="","",VLOOKUP(A68,'TAKIM KAYIT'!$B$6:$O$125,3,FALSE))</f>
        <v>#NUM!</v>
      </c>
      <c r="D68" s="136" t="str">
        <f>IF(ISERROR(VLOOKUP($C68,'START LİSTE'!$B$6:$F$1025,2,0)),"",VLOOKUP($C68,'START LİSTE'!$B$6:$F$1025,2,0))</f>
        <v/>
      </c>
      <c r="E68" s="137" t="str">
        <f>IF(ISERROR(VLOOKUP($C68,'START LİSTE'!$B$6:$F$1025,4,0)),"",VLOOKUP($C68,'START LİSTE'!$B$6:$F$1025,4,0))</f>
        <v/>
      </c>
      <c r="F68" s="138" t="str">
        <f>IF(ISERROR(VLOOKUP($C68,'FERDİ SONUÇ'!$B$6:$H$1069,6,0)),"",VLOOKUP($C68,'FERDİ SONUÇ'!$B$6:$H$1069,6,0))</f>
        <v/>
      </c>
      <c r="G68" s="139" t="str">
        <f>IF(OR(E68="",F68="DQ", F68="DNF", F68="DNS", F68=""),"-",VLOOKUP(C68,'FERDİ SONUÇ'!$B$6:$H$1069,7,0))</f>
        <v>-</v>
      </c>
      <c r="H68" s="20" t="e">
        <f>IF(A68="","",VLOOKUP(A68,'TAKIM KAYIT'!$A$6:$T$1250,11,0))</f>
        <v>#NUM!</v>
      </c>
      <c r="I68" s="20" t="e">
        <f>IF(A68="","",VLOOKUP(A68,'TAKIM KAYIT'!$A$6:$T$1250,12,0))</f>
        <v>#NUM!</v>
      </c>
      <c r="J68" s="103" t="e">
        <f>IF(A68="","",VLOOKUP(A68,'TAKIM KAYIT'!$A$6:$T$1250,13,0))</f>
        <v>#NUM!</v>
      </c>
      <c r="K68" s="20" t="e">
        <f>IF(A68="","",VLOOKUP(A68,'TAKIM KAYIT'!$A$6:$T$1250,15,0))</f>
        <v>#NUM!</v>
      </c>
    </row>
    <row r="69" spans="1:11" ht="14.25" x14ac:dyDescent="0.2">
      <c r="A69" s="133"/>
      <c r="B69" s="134"/>
      <c r="C69" s="135" t="e">
        <f>IF(A68="","",INDEX('TAKIM KAYIT'!$D$6:$D$125,MATCH(C68,'TAKIM KAYIT'!$D$6:$D$125,0)+1))</f>
        <v>#NUM!</v>
      </c>
      <c r="D69" s="136" t="str">
        <f>IF(ISERROR(VLOOKUP($C69,'START LİSTE'!$B$6:$F$1025,2,0)),"",VLOOKUP($C69,'START LİSTE'!$B$6:$F$1025,2,0))</f>
        <v/>
      </c>
      <c r="E69" s="137" t="str">
        <f>IF(ISERROR(VLOOKUP($C69,'START LİSTE'!$B$6:$F$1025,4,0)),"",VLOOKUP($C69,'START LİSTE'!$B$6:$F$1025,4,0))</f>
        <v/>
      </c>
      <c r="F69" s="138" t="str">
        <f>IF(ISERROR(VLOOKUP($C69,'FERDİ SONUÇ'!$B$6:$H$1069,6,0)),"",VLOOKUP($C69,'FERDİ SONUÇ'!$B$6:$H$1069,6,0))</f>
        <v/>
      </c>
      <c r="G69" s="139" t="str">
        <f>IF(OR(E69="",F69="DQ", F69="DNF", F69="DNS", F69=""),"-",VLOOKUP(C69,'FERDİ SONUÇ'!$B$6:$H$1069,7,0))</f>
        <v>-</v>
      </c>
      <c r="H69" s="105"/>
      <c r="I69" s="105"/>
      <c r="J69" s="105"/>
      <c r="K69" s="19"/>
    </row>
    <row r="70" spans="1:11" ht="14.25" x14ac:dyDescent="0.2">
      <c r="A70" s="126"/>
      <c r="B70" s="127"/>
      <c r="C70" s="128" t="e">
        <f>IF(A72="","",INDEX('TAKIM KAYIT'!$D$6:$D$125,MATCH(C72,'TAKIM KAYIT'!$D$6:$D$125,0)-2))</f>
        <v>#NUM!</v>
      </c>
      <c r="D70" s="129" t="str">
        <f>IF(ISERROR(VLOOKUP($C70,'START LİSTE'!$B$6:$F$1025,2,0)),"",VLOOKUP($C70,'START LİSTE'!$B$6:$F$1025,2,0))</f>
        <v/>
      </c>
      <c r="E70" s="130" t="str">
        <f>IF(ISERROR(VLOOKUP($C70,'START LİSTE'!$B$6:$F$1025,4,0)),"",VLOOKUP($C70,'START LİSTE'!$B$6:$F$1025,4,0))</f>
        <v/>
      </c>
      <c r="F70" s="131" t="str">
        <f>IF(ISERROR(VLOOKUP($C70,'FERDİ SONUÇ'!$B$6:$H$1069,6,0)),"",VLOOKUP($C70,'FERDİ SONUÇ'!$B$6:$H$1069,6,0))</f>
        <v/>
      </c>
      <c r="G70" s="132" t="str">
        <f>IF(OR(E70="",F70="DQ", F70="DNF", F70="DNS", F70=""),"-",VLOOKUP(C70,'FERDİ SONUÇ'!$B$6:$H$1069,7,0))</f>
        <v>-</v>
      </c>
      <c r="H70" s="104"/>
      <c r="I70" s="104"/>
      <c r="J70" s="104"/>
      <c r="K70" s="12"/>
    </row>
    <row r="71" spans="1:11" ht="14.25" x14ac:dyDescent="0.2">
      <c r="A71" s="133"/>
      <c r="B71" s="134"/>
      <c r="C71" s="135" t="e">
        <f>IF(A72="","",INDEX('TAKIM KAYIT'!$D$6:$D$125,MATCH(C72,'TAKIM KAYIT'!$D$6:$D$125,0)-1))</f>
        <v>#NUM!</v>
      </c>
      <c r="D71" s="136" t="str">
        <f>IF(ISERROR(VLOOKUP($C71,'START LİSTE'!$B$6:$F$1025,2,0)),"",VLOOKUP($C71,'START LİSTE'!$B$6:$F$1025,2,0))</f>
        <v/>
      </c>
      <c r="E71" s="137" t="str">
        <f>IF(ISERROR(VLOOKUP($C71,'START LİSTE'!$B$6:$F$1025,4,0)),"",VLOOKUP($C71,'START LİSTE'!$B$6:$F$1025,4,0))</f>
        <v/>
      </c>
      <c r="F71" s="138" t="str">
        <f>IF(ISERROR(VLOOKUP($C71,'FERDİ SONUÇ'!$B$6:$H$1069,6,0)),"",VLOOKUP($C71,'FERDİ SONUÇ'!$B$6:$H$1069,6,0))</f>
        <v/>
      </c>
      <c r="G71" s="139" t="str">
        <f>IF(OR(E71="",F71="DQ", F71="DNF", F71="DNS", F71=""),"-",VLOOKUP(C71,'FERDİ SONUÇ'!$B$6:$H$1069,7,0))</f>
        <v>-</v>
      </c>
      <c r="H71" s="105"/>
      <c r="I71" s="105"/>
      <c r="J71" s="105"/>
      <c r="K71" s="19"/>
    </row>
    <row r="72" spans="1:11" ht="15.75" x14ac:dyDescent="0.2">
      <c r="A72" s="133" t="e">
        <f>IF(ISERROR(SMALL('TAKIM KAYIT'!$A$6:$A$125,1)),"",SMALL('TAKIM KAYIT'!$A$6:$A$125,17))</f>
        <v>#NUM!</v>
      </c>
      <c r="B72" s="134" t="e">
        <f>IF(A72="","",VLOOKUP(A72,'TAKIM KAYIT'!$A$6:$O$1250,3,0))</f>
        <v>#NUM!</v>
      </c>
      <c r="C72" s="135" t="e">
        <f>IF(A72="","",VLOOKUP(A72,'TAKIM KAYIT'!$B$6:$O$125,3,FALSE))</f>
        <v>#NUM!</v>
      </c>
      <c r="D72" s="136" t="str">
        <f>IF(ISERROR(VLOOKUP($C72,'START LİSTE'!$B$6:$F$1025,2,0)),"",VLOOKUP($C72,'START LİSTE'!$B$6:$F$1025,2,0))</f>
        <v/>
      </c>
      <c r="E72" s="137" t="str">
        <f>IF(ISERROR(VLOOKUP($C72,'START LİSTE'!$B$6:$F$1025,4,0)),"",VLOOKUP($C72,'START LİSTE'!$B$6:$F$1025,4,0))</f>
        <v/>
      </c>
      <c r="F72" s="138" t="str">
        <f>IF(ISERROR(VLOOKUP($C72,'FERDİ SONUÇ'!$B$6:$H$1069,6,0)),"",VLOOKUP($C72,'FERDİ SONUÇ'!$B$6:$H$1069,6,0))</f>
        <v/>
      </c>
      <c r="G72" s="139" t="str">
        <f>IF(OR(E72="",F72="DQ", F72="DNF", F72="DNS", F72=""),"-",VLOOKUP(C72,'FERDİ SONUÇ'!$B$6:$H$1069,7,0))</f>
        <v>-</v>
      </c>
      <c r="H72" s="20" t="e">
        <f>IF(A72="","",VLOOKUP(A72,'TAKIM KAYIT'!$A$6:$T$1250,11,0))</f>
        <v>#NUM!</v>
      </c>
      <c r="I72" s="20" t="e">
        <f>IF(A72="","",VLOOKUP(A72,'TAKIM KAYIT'!$A$6:$T$1250,12,0))</f>
        <v>#NUM!</v>
      </c>
      <c r="J72" s="103" t="e">
        <f>IF(A72="","",VLOOKUP(A72,'TAKIM KAYIT'!$A$6:$T$1250,13,0))</f>
        <v>#NUM!</v>
      </c>
      <c r="K72" s="20" t="e">
        <f>IF(A72="","",VLOOKUP(A72,'TAKIM KAYIT'!$A$6:$T$1250,15,0))</f>
        <v>#NUM!</v>
      </c>
    </row>
    <row r="73" spans="1:11" ht="14.25" x14ac:dyDescent="0.2">
      <c r="A73" s="133"/>
      <c r="B73" s="134"/>
      <c r="C73" s="135" t="e">
        <f>IF(A72="","",INDEX('TAKIM KAYIT'!$D$6:$D$125,MATCH(C72,'TAKIM KAYIT'!$D$6:$D$125,0)+1))</f>
        <v>#NUM!</v>
      </c>
      <c r="D73" s="136" t="str">
        <f>IF(ISERROR(VLOOKUP($C73,'START LİSTE'!$B$6:$F$1025,2,0)),"",VLOOKUP($C73,'START LİSTE'!$B$6:$F$1025,2,0))</f>
        <v/>
      </c>
      <c r="E73" s="137" t="str">
        <f>IF(ISERROR(VLOOKUP($C73,'START LİSTE'!$B$6:$F$1025,4,0)),"",VLOOKUP($C73,'START LİSTE'!$B$6:$F$1025,4,0))</f>
        <v/>
      </c>
      <c r="F73" s="138" t="str">
        <f>IF(ISERROR(VLOOKUP($C73,'FERDİ SONUÇ'!$B$6:$H$1069,6,0)),"",VLOOKUP($C73,'FERDİ SONUÇ'!$B$6:$H$1069,6,0))</f>
        <v/>
      </c>
      <c r="G73" s="139" t="str">
        <f>IF(OR(E73="",F73="DQ", F73="DNF", F73="DNS", F73=""),"-",VLOOKUP(C73,'FERDİ SONUÇ'!$B$6:$H$1069,7,0))</f>
        <v>-</v>
      </c>
      <c r="H73" s="105"/>
      <c r="I73" s="105"/>
      <c r="J73" s="105"/>
      <c r="K73" s="19"/>
    </row>
    <row r="74" spans="1:11" ht="14.25" x14ac:dyDescent="0.2">
      <c r="A74" s="126"/>
      <c r="B74" s="127"/>
      <c r="C74" s="128" t="e">
        <f>IF(A76="","",INDEX('TAKIM KAYIT'!$D$6:$D$125,MATCH(C76,'TAKIM KAYIT'!$D$6:$D$125,0)-2))</f>
        <v>#NUM!</v>
      </c>
      <c r="D74" s="129" t="str">
        <f>IF(ISERROR(VLOOKUP($C74,'START LİSTE'!$B$6:$F$1025,2,0)),"",VLOOKUP($C74,'START LİSTE'!$B$6:$F$1025,2,0))</f>
        <v/>
      </c>
      <c r="E74" s="130" t="str">
        <f>IF(ISERROR(VLOOKUP($C74,'START LİSTE'!$B$6:$F$1025,4,0)),"",VLOOKUP($C74,'START LİSTE'!$B$6:$F$1025,4,0))</f>
        <v/>
      </c>
      <c r="F74" s="131" t="str">
        <f>IF(ISERROR(VLOOKUP($C74,'FERDİ SONUÇ'!$B$6:$H$1069,6,0)),"",VLOOKUP($C74,'FERDİ SONUÇ'!$B$6:$H$1069,6,0))</f>
        <v/>
      </c>
      <c r="G74" s="132" t="str">
        <f>IF(OR(E74="",F74="DQ", F74="DNF", F74="DNS", F74=""),"-",VLOOKUP(C74,'FERDİ SONUÇ'!$B$6:$H$1069,7,0))</f>
        <v>-</v>
      </c>
      <c r="H74" s="104"/>
      <c r="I74" s="104"/>
      <c r="J74" s="104"/>
      <c r="K74" s="12"/>
    </row>
    <row r="75" spans="1:11" ht="14.25" x14ac:dyDescent="0.2">
      <c r="A75" s="133"/>
      <c r="B75" s="134"/>
      <c r="C75" s="135" t="e">
        <f>IF(A76="","",INDEX('TAKIM KAYIT'!$D$6:$D$125,MATCH(C76,'TAKIM KAYIT'!$D$6:$D$125,0)-1))</f>
        <v>#NUM!</v>
      </c>
      <c r="D75" s="136" t="str">
        <f>IF(ISERROR(VLOOKUP($C75,'START LİSTE'!$B$6:$F$1025,2,0)),"",VLOOKUP($C75,'START LİSTE'!$B$6:$F$1025,2,0))</f>
        <v/>
      </c>
      <c r="E75" s="137" t="str">
        <f>IF(ISERROR(VLOOKUP($C75,'START LİSTE'!$B$6:$F$1025,4,0)),"",VLOOKUP($C75,'START LİSTE'!$B$6:$F$1025,4,0))</f>
        <v/>
      </c>
      <c r="F75" s="138" t="str">
        <f>IF(ISERROR(VLOOKUP($C75,'FERDİ SONUÇ'!$B$6:$H$1069,6,0)),"",VLOOKUP($C75,'FERDİ SONUÇ'!$B$6:$H$1069,6,0))</f>
        <v/>
      </c>
      <c r="G75" s="139" t="str">
        <f>IF(OR(E75="",F75="DQ", F75="DNF", F75="DNS", F75=""),"-",VLOOKUP(C75,'FERDİ SONUÇ'!$B$6:$H$1069,7,0))</f>
        <v>-</v>
      </c>
      <c r="H75" s="105"/>
      <c r="I75" s="105"/>
      <c r="J75" s="105"/>
      <c r="K75" s="19"/>
    </row>
    <row r="76" spans="1:11" ht="15.75" x14ac:dyDescent="0.2">
      <c r="A76" s="133" t="e">
        <f>IF(ISERROR(SMALL('TAKIM KAYIT'!$A$6:$A$125,1)),"",SMALL('TAKIM KAYIT'!$A$6:$A$125,18))</f>
        <v>#NUM!</v>
      </c>
      <c r="B76" s="134" t="e">
        <f>IF(A76="","",VLOOKUP(A76,'TAKIM KAYIT'!$A$6:$O$1250,3,0))</f>
        <v>#NUM!</v>
      </c>
      <c r="C76" s="135" t="e">
        <f>IF(A76="","",VLOOKUP(A76,'TAKIM KAYIT'!$B$6:$O$125,3,FALSE))</f>
        <v>#NUM!</v>
      </c>
      <c r="D76" s="136" t="str">
        <f>IF(ISERROR(VLOOKUP($C76,'START LİSTE'!$B$6:$F$1025,2,0)),"",VLOOKUP($C76,'START LİSTE'!$B$6:$F$1025,2,0))</f>
        <v/>
      </c>
      <c r="E76" s="137" t="str">
        <f>IF(ISERROR(VLOOKUP($C76,'START LİSTE'!$B$6:$F$1025,4,0)),"",VLOOKUP($C76,'START LİSTE'!$B$6:$F$1025,4,0))</f>
        <v/>
      </c>
      <c r="F76" s="138" t="str">
        <f>IF(ISERROR(VLOOKUP($C76,'FERDİ SONUÇ'!$B$6:$H$1069,6,0)),"",VLOOKUP($C76,'FERDİ SONUÇ'!$B$6:$H$1069,6,0))</f>
        <v/>
      </c>
      <c r="G76" s="139" t="str">
        <f>IF(OR(E76="",F76="DQ", F76="DNF", F76="DNS", F76=""),"-",VLOOKUP(C76,'FERDİ SONUÇ'!$B$6:$H$1069,7,0))</f>
        <v>-</v>
      </c>
      <c r="H76" s="20" t="e">
        <f>IF(A76="","",VLOOKUP(A76,'TAKIM KAYIT'!$A$6:$T$1250,11,0))</f>
        <v>#NUM!</v>
      </c>
      <c r="I76" s="20" t="e">
        <f>IF(A76="","",VLOOKUP(A76,'TAKIM KAYIT'!$A$6:$T$1250,12,0))</f>
        <v>#NUM!</v>
      </c>
      <c r="J76" s="103" t="e">
        <f>IF(A76="","",VLOOKUP(A76,'TAKIM KAYIT'!$A$6:$T$1250,13,0))</f>
        <v>#NUM!</v>
      </c>
      <c r="K76" s="20" t="e">
        <f>IF(A76="","",VLOOKUP(A76,'TAKIM KAYIT'!$A$6:$T$1250,15,0))</f>
        <v>#NUM!</v>
      </c>
    </row>
    <row r="77" spans="1:11" ht="14.25" x14ac:dyDescent="0.2">
      <c r="A77" s="133"/>
      <c r="B77" s="134"/>
      <c r="C77" s="135" t="e">
        <f>IF(A76="","",INDEX('TAKIM KAYIT'!$D$6:$D$125,MATCH(C76,'TAKIM KAYIT'!$D$6:$D$125,0)+1))</f>
        <v>#NUM!</v>
      </c>
      <c r="D77" s="136" t="str">
        <f>IF(ISERROR(VLOOKUP($C77,'START LİSTE'!$B$6:$F$1025,2,0)),"",VLOOKUP($C77,'START LİSTE'!$B$6:$F$1025,2,0))</f>
        <v/>
      </c>
      <c r="E77" s="137" t="str">
        <f>IF(ISERROR(VLOOKUP($C77,'START LİSTE'!$B$6:$F$1025,4,0)),"",VLOOKUP($C77,'START LİSTE'!$B$6:$F$1025,4,0))</f>
        <v/>
      </c>
      <c r="F77" s="138" t="str">
        <f>IF(ISERROR(VLOOKUP($C77,'FERDİ SONUÇ'!$B$6:$H$1069,6,0)),"",VLOOKUP($C77,'FERDİ SONUÇ'!$B$6:$H$1069,6,0))</f>
        <v/>
      </c>
      <c r="G77" s="139" t="str">
        <f>IF(OR(E77="",F77="DQ", F77="DNF", F77="DNS", F77=""),"-",VLOOKUP(C77,'FERDİ SONUÇ'!$B$6:$H$1069,7,0))</f>
        <v>-</v>
      </c>
      <c r="H77" s="105"/>
      <c r="I77" s="105"/>
      <c r="J77" s="105"/>
      <c r="K77" s="19"/>
    </row>
    <row r="78" spans="1:11" ht="14.25" x14ac:dyDescent="0.2">
      <c r="A78" s="126"/>
      <c r="B78" s="127"/>
      <c r="C78" s="128" t="e">
        <f>IF(A80="","",INDEX('TAKIM KAYIT'!$D$6:$D$125,MATCH(C80,'TAKIM KAYIT'!$D$6:$D$125,0)-2))</f>
        <v>#NUM!</v>
      </c>
      <c r="D78" s="129" t="str">
        <f>IF(ISERROR(VLOOKUP($C78,'START LİSTE'!$B$6:$F$1025,2,0)),"",VLOOKUP($C78,'START LİSTE'!$B$6:$F$1025,2,0))</f>
        <v/>
      </c>
      <c r="E78" s="130" t="str">
        <f>IF(ISERROR(VLOOKUP($C78,'START LİSTE'!$B$6:$F$1025,4,0)),"",VLOOKUP($C78,'START LİSTE'!$B$6:$F$1025,4,0))</f>
        <v/>
      </c>
      <c r="F78" s="131" t="str">
        <f>IF(ISERROR(VLOOKUP($C78,'FERDİ SONUÇ'!$B$6:$H$1069,6,0)),"",VLOOKUP($C78,'FERDİ SONUÇ'!$B$6:$H$1069,6,0))</f>
        <v/>
      </c>
      <c r="G78" s="132" t="str">
        <f>IF(OR(E78="",F78="DQ", F78="DNF", F78="DNS", F78=""),"-",VLOOKUP(C78,'FERDİ SONUÇ'!$B$6:$H$1069,7,0))</f>
        <v>-</v>
      </c>
      <c r="H78" s="104"/>
      <c r="I78" s="104"/>
      <c r="J78" s="104"/>
      <c r="K78" s="12"/>
    </row>
    <row r="79" spans="1:11" ht="14.25" x14ac:dyDescent="0.2">
      <c r="A79" s="133"/>
      <c r="B79" s="134"/>
      <c r="C79" s="135" t="e">
        <f>IF(A80="","",INDEX('TAKIM KAYIT'!$D$6:$D$125,MATCH(C80,'TAKIM KAYIT'!$D$6:$D$125,0)-1))</f>
        <v>#NUM!</v>
      </c>
      <c r="D79" s="136" t="str">
        <f>IF(ISERROR(VLOOKUP($C79,'START LİSTE'!$B$6:$F$1025,2,0)),"",VLOOKUP($C79,'START LİSTE'!$B$6:$F$1025,2,0))</f>
        <v/>
      </c>
      <c r="E79" s="137" t="str">
        <f>IF(ISERROR(VLOOKUP($C79,'START LİSTE'!$B$6:$F$1025,4,0)),"",VLOOKUP($C79,'START LİSTE'!$B$6:$F$1025,4,0))</f>
        <v/>
      </c>
      <c r="F79" s="138" t="str">
        <f>IF(ISERROR(VLOOKUP($C79,'FERDİ SONUÇ'!$B$6:$H$1069,6,0)),"",VLOOKUP($C79,'FERDİ SONUÇ'!$B$6:$H$1069,6,0))</f>
        <v/>
      </c>
      <c r="G79" s="139" t="str">
        <f>IF(OR(E79="",F79="DQ", F79="DNF", F79="DNS", F79=""),"-",VLOOKUP(C79,'FERDİ SONUÇ'!$B$6:$H$1069,7,0))</f>
        <v>-</v>
      </c>
      <c r="H79" s="105"/>
      <c r="I79" s="105"/>
      <c r="J79" s="105"/>
      <c r="K79" s="19"/>
    </row>
    <row r="80" spans="1:11" ht="15.75" x14ac:dyDescent="0.2">
      <c r="A80" s="133" t="e">
        <f>IF(ISERROR(SMALL('TAKIM KAYIT'!$A$6:$A$125,1)),"",SMALL('TAKIM KAYIT'!$A$6:$A$125,19))</f>
        <v>#NUM!</v>
      </c>
      <c r="B80" s="134" t="e">
        <f>IF(A80="","",VLOOKUP(A80,'TAKIM KAYIT'!$A$6:$O$1250,3,0))</f>
        <v>#NUM!</v>
      </c>
      <c r="C80" s="135" t="e">
        <f>IF(A80="","",VLOOKUP(A80,'TAKIM KAYIT'!$B$6:$O$125,3,FALSE))</f>
        <v>#NUM!</v>
      </c>
      <c r="D80" s="136" t="str">
        <f>IF(ISERROR(VLOOKUP($C80,'START LİSTE'!$B$6:$F$1025,2,0)),"",VLOOKUP($C80,'START LİSTE'!$B$6:$F$1025,2,0))</f>
        <v/>
      </c>
      <c r="E80" s="137" t="str">
        <f>IF(ISERROR(VLOOKUP($C80,'START LİSTE'!$B$6:$F$1025,4,0)),"",VLOOKUP($C80,'START LİSTE'!$B$6:$F$1025,4,0))</f>
        <v/>
      </c>
      <c r="F80" s="138" t="str">
        <f>IF(ISERROR(VLOOKUP($C80,'FERDİ SONUÇ'!$B$6:$H$1069,6,0)),"",VLOOKUP($C80,'FERDİ SONUÇ'!$B$6:$H$1069,6,0))</f>
        <v/>
      </c>
      <c r="G80" s="139" t="str">
        <f>IF(OR(E80="",F80="DQ", F80="DNF", F80="DNS", F80=""),"-",VLOOKUP(C80,'FERDİ SONUÇ'!$B$6:$H$1069,7,0))</f>
        <v>-</v>
      </c>
      <c r="H80" s="20" t="e">
        <f>IF(A80="","",VLOOKUP(A80,'TAKIM KAYIT'!$A$6:$T$1250,11,0))</f>
        <v>#NUM!</v>
      </c>
      <c r="I80" s="20" t="e">
        <f>IF(A80="","",VLOOKUP(A80,'TAKIM KAYIT'!$A$6:$T$1250,12,0))</f>
        <v>#NUM!</v>
      </c>
      <c r="J80" s="103" t="e">
        <f>IF(A80="","",VLOOKUP(A80,'TAKIM KAYIT'!$A$6:$T$1250,13,0))</f>
        <v>#NUM!</v>
      </c>
      <c r="K80" s="20" t="e">
        <f>IF(A80="","",VLOOKUP(A80,'TAKIM KAYIT'!$A$6:$T$1250,15,0))</f>
        <v>#NUM!</v>
      </c>
    </row>
    <row r="81" spans="1:11" ht="14.25" x14ac:dyDescent="0.2">
      <c r="A81" s="133"/>
      <c r="B81" s="134"/>
      <c r="C81" s="135" t="e">
        <f>IF(A80="","",INDEX('TAKIM KAYIT'!$D$6:$D$125,MATCH(C80,'TAKIM KAYIT'!$D$6:$D$125,0)+1))</f>
        <v>#NUM!</v>
      </c>
      <c r="D81" s="136" t="str">
        <f>IF(ISERROR(VLOOKUP($C81,'START LİSTE'!$B$6:$F$1025,2,0)),"",VLOOKUP($C81,'START LİSTE'!$B$6:$F$1025,2,0))</f>
        <v/>
      </c>
      <c r="E81" s="137" t="str">
        <f>IF(ISERROR(VLOOKUP($C81,'START LİSTE'!$B$6:$F$1025,4,0)),"",VLOOKUP($C81,'START LİSTE'!$B$6:$F$1025,4,0))</f>
        <v/>
      </c>
      <c r="F81" s="138" t="str">
        <f>IF(ISERROR(VLOOKUP($C81,'FERDİ SONUÇ'!$B$6:$H$1069,6,0)),"",VLOOKUP($C81,'FERDİ SONUÇ'!$B$6:$H$1069,6,0))</f>
        <v/>
      </c>
      <c r="G81" s="139" t="str">
        <f>IF(OR(E81="",F81="DQ", F81="DNF", F81="DNS", F81=""),"-",VLOOKUP(C81,'FERDİ SONUÇ'!$B$6:$H$1069,7,0))</f>
        <v>-</v>
      </c>
      <c r="H81" s="105"/>
      <c r="I81" s="105"/>
      <c r="J81" s="105"/>
      <c r="K81" s="19"/>
    </row>
    <row r="82" spans="1:11" ht="14.25" x14ac:dyDescent="0.2">
      <c r="A82" s="126"/>
      <c r="B82" s="127"/>
      <c r="C82" s="128" t="e">
        <f>IF(A84="","",INDEX('TAKIM KAYIT'!$D$6:$D$125,MATCH(C84,'TAKIM KAYIT'!$D$6:$D$125,0)-2))</f>
        <v>#NUM!</v>
      </c>
      <c r="D82" s="129" t="str">
        <f>IF(ISERROR(VLOOKUP($C82,'START LİSTE'!$B$6:$F$1025,2,0)),"",VLOOKUP($C82,'START LİSTE'!$B$6:$F$1025,2,0))</f>
        <v/>
      </c>
      <c r="E82" s="130" t="str">
        <f>IF(ISERROR(VLOOKUP($C82,'START LİSTE'!$B$6:$F$1025,4,0)),"",VLOOKUP($C82,'START LİSTE'!$B$6:$F$1025,4,0))</f>
        <v/>
      </c>
      <c r="F82" s="131" t="str">
        <f>IF(ISERROR(VLOOKUP($C82,'FERDİ SONUÇ'!$B$6:$H$1069,6,0)),"",VLOOKUP($C82,'FERDİ SONUÇ'!$B$6:$H$1069,6,0))</f>
        <v/>
      </c>
      <c r="G82" s="132" t="str">
        <f>IF(OR(E82="",F82="DQ", F82="DNF", F82="DNS", F82=""),"-",VLOOKUP(C82,'FERDİ SONUÇ'!$B$6:$H$1069,7,0))</f>
        <v>-</v>
      </c>
      <c r="H82" s="104"/>
      <c r="I82" s="104"/>
      <c r="J82" s="104"/>
      <c r="K82" s="12"/>
    </row>
    <row r="83" spans="1:11" ht="14.25" x14ac:dyDescent="0.2">
      <c r="A83" s="133"/>
      <c r="B83" s="134"/>
      <c r="C83" s="135" t="e">
        <f>IF(A84="","",INDEX('TAKIM KAYIT'!$D$6:$D$125,MATCH(C84,'TAKIM KAYIT'!$D$6:$D$125,0)-1))</f>
        <v>#NUM!</v>
      </c>
      <c r="D83" s="136" t="str">
        <f>IF(ISERROR(VLOOKUP($C83,'START LİSTE'!$B$6:$F$1025,2,0)),"",VLOOKUP($C83,'START LİSTE'!$B$6:$F$1025,2,0))</f>
        <v/>
      </c>
      <c r="E83" s="137" t="str">
        <f>IF(ISERROR(VLOOKUP($C83,'START LİSTE'!$B$6:$F$1025,4,0)),"",VLOOKUP($C83,'START LİSTE'!$B$6:$F$1025,4,0))</f>
        <v/>
      </c>
      <c r="F83" s="138" t="str">
        <f>IF(ISERROR(VLOOKUP($C83,'FERDİ SONUÇ'!$B$6:$H$1069,6,0)),"",VLOOKUP($C83,'FERDİ SONUÇ'!$B$6:$H$1069,6,0))</f>
        <v/>
      </c>
      <c r="G83" s="139" t="str">
        <f>IF(OR(E83="",F83="DQ", F83="DNF", F83="DNS", F83=""),"-",VLOOKUP(C83,'FERDİ SONUÇ'!$B$6:$H$1069,7,0))</f>
        <v>-</v>
      </c>
      <c r="H83" s="105"/>
      <c r="I83" s="105"/>
      <c r="J83" s="105"/>
      <c r="K83" s="19"/>
    </row>
    <row r="84" spans="1:11" ht="15.75" x14ac:dyDescent="0.2">
      <c r="A84" s="133" t="e">
        <f>IF(ISERROR(SMALL('TAKIM KAYIT'!$A$6:$A$125,1)),"",SMALL('TAKIM KAYIT'!$A$6:$A$125,20))</f>
        <v>#NUM!</v>
      </c>
      <c r="B84" s="134" t="e">
        <f>IF(A84="","",VLOOKUP(A84,'TAKIM KAYIT'!$A$6:$O$1250,3,0))</f>
        <v>#NUM!</v>
      </c>
      <c r="C84" s="135" t="e">
        <f>IF(A84="","",VLOOKUP(A84,'TAKIM KAYIT'!$B$6:$O$125,3,FALSE))</f>
        <v>#NUM!</v>
      </c>
      <c r="D84" s="136" t="str">
        <f>IF(ISERROR(VLOOKUP($C84,'START LİSTE'!$B$6:$F$1025,2,0)),"",VLOOKUP($C84,'START LİSTE'!$B$6:$F$1025,2,0))</f>
        <v/>
      </c>
      <c r="E84" s="137" t="str">
        <f>IF(ISERROR(VLOOKUP($C84,'START LİSTE'!$B$6:$F$1025,4,0)),"",VLOOKUP($C84,'START LİSTE'!$B$6:$F$1025,4,0))</f>
        <v/>
      </c>
      <c r="F84" s="138" t="str">
        <f>IF(ISERROR(VLOOKUP($C84,'FERDİ SONUÇ'!$B$6:$H$1069,6,0)),"",VLOOKUP($C84,'FERDİ SONUÇ'!$B$6:$H$1069,6,0))</f>
        <v/>
      </c>
      <c r="G84" s="139" t="str">
        <f>IF(OR(E84="",F84="DQ", F84="DNF", F84="DNS", F84=""),"-",VLOOKUP(C84,'FERDİ SONUÇ'!$B$6:$H$1069,7,0))</f>
        <v>-</v>
      </c>
      <c r="H84" s="20" t="e">
        <f>IF(A84="","",VLOOKUP(A84,'TAKIM KAYIT'!$A$6:$T$1250,11,0))</f>
        <v>#NUM!</v>
      </c>
      <c r="I84" s="20" t="e">
        <f>IF(A84="","",VLOOKUP(A84,'TAKIM KAYIT'!$A$6:$T$1250,12,0))</f>
        <v>#NUM!</v>
      </c>
      <c r="J84" s="103" t="e">
        <f>IF(A84="","",VLOOKUP(A84,'TAKIM KAYIT'!$A$6:$T$1250,13,0))</f>
        <v>#NUM!</v>
      </c>
      <c r="K84" s="20" t="e">
        <f>IF(A84="","",VLOOKUP(A84,'TAKIM KAYIT'!$A$6:$T$1250,15,0))</f>
        <v>#NUM!</v>
      </c>
    </row>
    <row r="85" spans="1:11" ht="14.25" x14ac:dyDescent="0.2">
      <c r="A85" s="133"/>
      <c r="B85" s="134"/>
      <c r="C85" s="135" t="e">
        <f>IF(A84="","",INDEX('TAKIM KAYIT'!$D$6:$D$125,MATCH(C84,'TAKIM KAYIT'!$D$6:$D$125,0)+1))</f>
        <v>#NUM!</v>
      </c>
      <c r="D85" s="136" t="str">
        <f>IF(ISERROR(VLOOKUP($C85,'START LİSTE'!$B$6:$F$1025,2,0)),"",VLOOKUP($C85,'START LİSTE'!$B$6:$F$1025,2,0))</f>
        <v/>
      </c>
      <c r="E85" s="137" t="str">
        <f>IF(ISERROR(VLOOKUP($C85,'START LİSTE'!$B$6:$F$1025,4,0)),"",VLOOKUP($C85,'START LİSTE'!$B$6:$F$1025,4,0))</f>
        <v/>
      </c>
      <c r="F85" s="138" t="str">
        <f>IF(ISERROR(VLOOKUP($C85,'FERDİ SONUÇ'!$B$6:$H$1069,6,0)),"",VLOOKUP($C85,'FERDİ SONUÇ'!$B$6:$H$1069,6,0))</f>
        <v/>
      </c>
      <c r="G85" s="139" t="str">
        <f>IF(OR(E85="",F85="DQ", F85="DNF", F85="DNS", F85=""),"-",VLOOKUP(C85,'FERDİ SONUÇ'!$B$6:$H$1069,7,0))</f>
        <v>-</v>
      </c>
      <c r="H85" s="105"/>
      <c r="I85" s="105"/>
      <c r="J85" s="105"/>
      <c r="K85" s="19"/>
    </row>
    <row r="86" spans="1:11" ht="14.25" x14ac:dyDescent="0.2">
      <c r="A86" s="126"/>
      <c r="B86" s="127"/>
      <c r="C86" s="128" t="e">
        <f>IF(A88="","",INDEX('TAKIM KAYIT'!$D$6:$D$125,MATCH(C88,'TAKIM KAYIT'!$D$6:$D$125,0)-2))</f>
        <v>#NUM!</v>
      </c>
      <c r="D86" s="129" t="str">
        <f>IF(ISERROR(VLOOKUP($C86,'START LİSTE'!$B$6:$F$1025,2,0)),"",VLOOKUP($C86,'START LİSTE'!$B$6:$F$1025,2,0))</f>
        <v/>
      </c>
      <c r="E86" s="130" t="str">
        <f>IF(ISERROR(VLOOKUP($C86,'START LİSTE'!$B$6:$F$1025,4,0)),"",VLOOKUP($C86,'START LİSTE'!$B$6:$F$1025,4,0))</f>
        <v/>
      </c>
      <c r="F86" s="131" t="str">
        <f>IF(ISERROR(VLOOKUP($C86,'FERDİ SONUÇ'!$B$6:$H$1069,6,0)),"",VLOOKUP($C86,'FERDİ SONUÇ'!$B$6:$H$1069,6,0))</f>
        <v/>
      </c>
      <c r="G86" s="132" t="str">
        <f>IF(OR(E86="",F86="DQ", F86="DNF", F86="DNS", F86=""),"-",VLOOKUP(C86,'FERDİ SONUÇ'!$B$6:$H$1069,7,0))</f>
        <v>-</v>
      </c>
      <c r="H86" s="104"/>
      <c r="I86" s="104"/>
      <c r="J86" s="104"/>
      <c r="K86" s="12"/>
    </row>
    <row r="87" spans="1:11" ht="14.25" x14ac:dyDescent="0.2">
      <c r="A87" s="133"/>
      <c r="B87" s="134"/>
      <c r="C87" s="135" t="e">
        <f>IF(A88="","",INDEX('TAKIM KAYIT'!$D$6:$D$125,MATCH(C88,'TAKIM KAYIT'!$D$6:$D$125,0)-1))</f>
        <v>#NUM!</v>
      </c>
      <c r="D87" s="136" t="str">
        <f>IF(ISERROR(VLOOKUP($C87,'START LİSTE'!$B$6:$F$1025,2,0)),"",VLOOKUP($C87,'START LİSTE'!$B$6:$F$1025,2,0))</f>
        <v/>
      </c>
      <c r="E87" s="137" t="str">
        <f>IF(ISERROR(VLOOKUP($C87,'START LİSTE'!$B$6:$F$1025,4,0)),"",VLOOKUP($C87,'START LİSTE'!$B$6:$F$1025,4,0))</f>
        <v/>
      </c>
      <c r="F87" s="138" t="str">
        <f>IF(ISERROR(VLOOKUP($C87,'FERDİ SONUÇ'!$B$6:$H$1069,6,0)),"",VLOOKUP($C87,'FERDİ SONUÇ'!$B$6:$H$1069,6,0))</f>
        <v/>
      </c>
      <c r="G87" s="139" t="str">
        <f>IF(OR(E87="",F87="DQ", F87="DNF", F87="DNS", F87=""),"-",VLOOKUP(C87,'FERDİ SONUÇ'!$B$6:$H$1069,7,0))</f>
        <v>-</v>
      </c>
      <c r="H87" s="105"/>
      <c r="I87" s="105"/>
      <c r="J87" s="105"/>
      <c r="K87" s="19"/>
    </row>
    <row r="88" spans="1:11" ht="15.75" x14ac:dyDescent="0.2">
      <c r="A88" s="133" t="e">
        <f>IF(ISERROR(SMALL('TAKIM KAYIT'!$A$6:$A$125,1)),"",SMALL('TAKIM KAYIT'!$A$6:$A$125,21))</f>
        <v>#NUM!</v>
      </c>
      <c r="B88" s="134" t="e">
        <f>IF(A88="","",VLOOKUP(A88,'TAKIM KAYIT'!$A$6:$O$1250,3,0))</f>
        <v>#NUM!</v>
      </c>
      <c r="C88" s="135" t="e">
        <f>IF(A88="","",VLOOKUP(A88,'TAKIM KAYIT'!$B$6:$O$125,3,FALSE))</f>
        <v>#NUM!</v>
      </c>
      <c r="D88" s="136" t="str">
        <f>IF(ISERROR(VLOOKUP($C88,'START LİSTE'!$B$6:$F$1025,2,0)),"",VLOOKUP($C88,'START LİSTE'!$B$6:$F$1025,2,0))</f>
        <v/>
      </c>
      <c r="E88" s="137" t="str">
        <f>IF(ISERROR(VLOOKUP($C88,'START LİSTE'!$B$6:$F$1025,4,0)),"",VLOOKUP($C88,'START LİSTE'!$B$6:$F$1025,4,0))</f>
        <v/>
      </c>
      <c r="F88" s="138" t="str">
        <f>IF(ISERROR(VLOOKUP($C88,'FERDİ SONUÇ'!$B$6:$H$1069,6,0)),"",VLOOKUP($C88,'FERDİ SONUÇ'!$B$6:$H$1069,6,0))</f>
        <v/>
      </c>
      <c r="G88" s="139" t="str">
        <f>IF(OR(E88="",F88="DQ", F88="DNF", F88="DNS", F88=""),"-",VLOOKUP(C88,'FERDİ SONUÇ'!$B$6:$H$1069,7,0))</f>
        <v>-</v>
      </c>
      <c r="H88" s="20" t="e">
        <f>IF(A88="","",VLOOKUP(A88,'TAKIM KAYIT'!$A$6:$T$1250,11,0))</f>
        <v>#NUM!</v>
      </c>
      <c r="I88" s="20" t="e">
        <f>IF(A88="","",VLOOKUP(A88,'TAKIM KAYIT'!$A$6:$T$1250,12,0))</f>
        <v>#NUM!</v>
      </c>
      <c r="J88" s="103" t="e">
        <f>IF(A88="","",VLOOKUP(A88,'TAKIM KAYIT'!$A$6:$T$1250,13,0))</f>
        <v>#NUM!</v>
      </c>
      <c r="K88" s="20" t="e">
        <f>IF(A88="","",VLOOKUP(A88,'TAKIM KAYIT'!$A$6:$T$1250,15,0))</f>
        <v>#NUM!</v>
      </c>
    </row>
    <row r="89" spans="1:11" ht="14.25" x14ac:dyDescent="0.2">
      <c r="A89" s="133"/>
      <c r="B89" s="134"/>
      <c r="C89" s="135" t="e">
        <f>IF(A88="","",INDEX('TAKIM KAYIT'!$D$6:$D$125,MATCH(C88,'TAKIM KAYIT'!$D$6:$D$125,0)+1))</f>
        <v>#NUM!</v>
      </c>
      <c r="D89" s="136" t="str">
        <f>IF(ISERROR(VLOOKUP($C89,'START LİSTE'!$B$6:$F$1025,2,0)),"",VLOOKUP($C89,'START LİSTE'!$B$6:$F$1025,2,0))</f>
        <v/>
      </c>
      <c r="E89" s="137" t="str">
        <f>IF(ISERROR(VLOOKUP($C89,'START LİSTE'!$B$6:$F$1025,4,0)),"",VLOOKUP($C89,'START LİSTE'!$B$6:$F$1025,4,0))</f>
        <v/>
      </c>
      <c r="F89" s="138" t="str">
        <f>IF(ISERROR(VLOOKUP($C89,'FERDİ SONUÇ'!$B$6:$H$1069,6,0)),"",VLOOKUP($C89,'FERDİ SONUÇ'!$B$6:$H$1069,6,0))</f>
        <v/>
      </c>
      <c r="G89" s="139" t="str">
        <f>IF(OR(E89="",F89="DQ", F89="DNF", F89="DNS", F89=""),"-",VLOOKUP(C89,'FERDİ SONUÇ'!$B$6:$H$1069,7,0))</f>
        <v>-</v>
      </c>
      <c r="H89" s="105"/>
      <c r="I89" s="105"/>
      <c r="J89" s="105"/>
      <c r="K89" s="19"/>
    </row>
    <row r="90" spans="1:11" ht="14.25" x14ac:dyDescent="0.2">
      <c r="A90" s="126"/>
      <c r="B90" s="127"/>
      <c r="C90" s="128" t="e">
        <f>IF(A92="","",INDEX('TAKIM KAYIT'!$D$6:$D$125,MATCH(C92,'TAKIM KAYIT'!$D$6:$D$125,0)-2))</f>
        <v>#NUM!</v>
      </c>
      <c r="D90" s="129" t="str">
        <f>IF(ISERROR(VLOOKUP($C90,'START LİSTE'!$B$6:$F$1025,2,0)),"",VLOOKUP($C90,'START LİSTE'!$B$6:$F$1025,2,0))</f>
        <v/>
      </c>
      <c r="E90" s="130" t="str">
        <f>IF(ISERROR(VLOOKUP($C90,'START LİSTE'!$B$6:$F$1025,4,0)),"",VLOOKUP($C90,'START LİSTE'!$B$6:$F$1025,4,0))</f>
        <v/>
      </c>
      <c r="F90" s="131" t="str">
        <f>IF(ISERROR(VLOOKUP($C90,'FERDİ SONUÇ'!$B$6:$H$1069,6,0)),"",VLOOKUP($C90,'FERDİ SONUÇ'!$B$6:$H$1069,6,0))</f>
        <v/>
      </c>
      <c r="G90" s="132" t="str">
        <f>IF(OR(E90="",F90="DQ", F90="DNF", F90="DNS", F90=""),"-",VLOOKUP(C90,'FERDİ SONUÇ'!$B$6:$H$1069,7,0))</f>
        <v>-</v>
      </c>
      <c r="H90" s="104"/>
      <c r="I90" s="104"/>
      <c r="J90" s="104"/>
      <c r="K90" s="12"/>
    </row>
    <row r="91" spans="1:11" ht="14.25" x14ac:dyDescent="0.2">
      <c r="A91" s="133"/>
      <c r="B91" s="134"/>
      <c r="C91" s="135" t="e">
        <f>IF(A92="","",INDEX('TAKIM KAYIT'!$D$6:$D$125,MATCH(C92,'TAKIM KAYIT'!$D$6:$D$125,0)-1))</f>
        <v>#NUM!</v>
      </c>
      <c r="D91" s="136" t="str">
        <f>IF(ISERROR(VLOOKUP($C91,'START LİSTE'!$B$6:$F$1025,2,0)),"",VLOOKUP($C91,'START LİSTE'!$B$6:$F$1025,2,0))</f>
        <v/>
      </c>
      <c r="E91" s="137" t="str">
        <f>IF(ISERROR(VLOOKUP($C91,'START LİSTE'!$B$6:$F$1025,4,0)),"",VLOOKUP($C91,'START LİSTE'!$B$6:$F$1025,4,0))</f>
        <v/>
      </c>
      <c r="F91" s="138" t="str">
        <f>IF(ISERROR(VLOOKUP($C91,'FERDİ SONUÇ'!$B$6:$H$1069,6,0)),"",VLOOKUP($C91,'FERDİ SONUÇ'!$B$6:$H$1069,6,0))</f>
        <v/>
      </c>
      <c r="G91" s="139" t="str">
        <f>IF(OR(E91="",F91="DQ", F91="DNF", F91="DNS", F91=""),"-",VLOOKUP(C91,'FERDİ SONUÇ'!$B$6:$H$1069,7,0))</f>
        <v>-</v>
      </c>
      <c r="H91" s="105"/>
      <c r="I91" s="105"/>
      <c r="J91" s="105"/>
      <c r="K91" s="19"/>
    </row>
    <row r="92" spans="1:11" ht="15.75" x14ac:dyDescent="0.2">
      <c r="A92" s="133" t="e">
        <f>IF(ISERROR(SMALL('TAKIM KAYIT'!$A$6:$A$125,1)),"",SMALL('TAKIM KAYIT'!$A$6:$A$125,22))</f>
        <v>#NUM!</v>
      </c>
      <c r="B92" s="134" t="e">
        <f>IF(A92="","",VLOOKUP(A92,'TAKIM KAYIT'!$A$6:$O$1250,3,0))</f>
        <v>#NUM!</v>
      </c>
      <c r="C92" s="135" t="e">
        <f>IF(A92="","",VLOOKUP(A92,'TAKIM KAYIT'!$B$6:$O$125,3,FALSE))</f>
        <v>#NUM!</v>
      </c>
      <c r="D92" s="136" t="str">
        <f>IF(ISERROR(VLOOKUP($C92,'START LİSTE'!$B$6:$F$1025,2,0)),"",VLOOKUP($C92,'START LİSTE'!$B$6:$F$1025,2,0))</f>
        <v/>
      </c>
      <c r="E92" s="137" t="str">
        <f>IF(ISERROR(VLOOKUP($C92,'START LİSTE'!$B$6:$F$1025,4,0)),"",VLOOKUP($C92,'START LİSTE'!$B$6:$F$1025,4,0))</f>
        <v/>
      </c>
      <c r="F92" s="138" t="str">
        <f>IF(ISERROR(VLOOKUP($C92,'FERDİ SONUÇ'!$B$6:$H$1069,6,0)),"",VLOOKUP($C92,'FERDİ SONUÇ'!$B$6:$H$1069,6,0))</f>
        <v/>
      </c>
      <c r="G92" s="139" t="str">
        <f>IF(OR(E92="",F92="DQ", F92="DNF", F92="DNS", F92=""),"-",VLOOKUP(C92,'FERDİ SONUÇ'!$B$6:$H$1069,7,0))</f>
        <v>-</v>
      </c>
      <c r="H92" s="20" t="e">
        <f>IF(A92="","",VLOOKUP(A92,'TAKIM KAYIT'!$A$6:$T$1250,11,0))</f>
        <v>#NUM!</v>
      </c>
      <c r="I92" s="20" t="e">
        <f>IF(A92="","",VLOOKUP(A92,'TAKIM KAYIT'!$A$6:$T$1250,12,0))</f>
        <v>#NUM!</v>
      </c>
      <c r="J92" s="103" t="e">
        <f>IF(A92="","",VLOOKUP(A92,'TAKIM KAYIT'!$A$6:$T$1250,13,0))</f>
        <v>#NUM!</v>
      </c>
      <c r="K92" s="20" t="e">
        <f>IF(A92="","",VLOOKUP(A92,'TAKIM KAYIT'!$A$6:$T$1250,15,0))</f>
        <v>#NUM!</v>
      </c>
    </row>
    <row r="93" spans="1:11" ht="14.25" x14ac:dyDescent="0.2">
      <c r="A93" s="133"/>
      <c r="B93" s="134"/>
      <c r="C93" s="135" t="e">
        <f>IF(A92="","",INDEX('TAKIM KAYIT'!$D$6:$D$125,MATCH(C92,'TAKIM KAYIT'!$D$6:$D$125,0)+1))</f>
        <v>#NUM!</v>
      </c>
      <c r="D93" s="136" t="str">
        <f>IF(ISERROR(VLOOKUP($C93,'START LİSTE'!$B$6:$F$1025,2,0)),"",VLOOKUP($C93,'START LİSTE'!$B$6:$F$1025,2,0))</f>
        <v/>
      </c>
      <c r="E93" s="137" t="str">
        <f>IF(ISERROR(VLOOKUP($C93,'START LİSTE'!$B$6:$F$1025,4,0)),"",VLOOKUP($C93,'START LİSTE'!$B$6:$F$1025,4,0))</f>
        <v/>
      </c>
      <c r="F93" s="138" t="str">
        <f>IF(ISERROR(VLOOKUP($C93,'FERDİ SONUÇ'!$B$6:$H$1069,6,0)),"",VLOOKUP($C93,'FERDİ SONUÇ'!$B$6:$H$1069,6,0))</f>
        <v/>
      </c>
      <c r="G93" s="139" t="str">
        <f>IF(OR(E93="",F93="DQ", F93="DNF", F93="DNS", F93=""),"-",VLOOKUP(C93,'FERDİ SONUÇ'!$B$6:$H$1069,7,0))</f>
        <v>-</v>
      </c>
      <c r="H93" s="105"/>
      <c r="I93" s="105"/>
      <c r="J93" s="105"/>
      <c r="K93" s="19"/>
    </row>
    <row r="94" spans="1:11" ht="14.25" x14ac:dyDescent="0.2">
      <c r="A94" s="126"/>
      <c r="B94" s="127"/>
      <c r="C94" s="128" t="e">
        <f>IF(A96="","",INDEX('TAKIM KAYIT'!$D$6:$D$125,MATCH(C96,'TAKIM KAYIT'!$D$6:$D$125,0)-2))</f>
        <v>#NUM!</v>
      </c>
      <c r="D94" s="129" t="str">
        <f>IF(ISERROR(VLOOKUP($C94,'START LİSTE'!$B$6:$F$1025,2,0)),"",VLOOKUP($C94,'START LİSTE'!$B$6:$F$1025,2,0))</f>
        <v/>
      </c>
      <c r="E94" s="130" t="str">
        <f>IF(ISERROR(VLOOKUP($C94,'START LİSTE'!$B$6:$F$1025,4,0)),"",VLOOKUP($C94,'START LİSTE'!$B$6:$F$1025,4,0))</f>
        <v/>
      </c>
      <c r="F94" s="131" t="str">
        <f>IF(ISERROR(VLOOKUP($C94,'FERDİ SONUÇ'!$B$6:$H$1069,6,0)),"",VLOOKUP($C94,'FERDİ SONUÇ'!$B$6:$H$1069,6,0))</f>
        <v/>
      </c>
      <c r="G94" s="132" t="str">
        <f>IF(OR(E94="",F94="DQ", F94="DNF", F94="DNS", F94=""),"-",VLOOKUP(C94,'FERDİ SONUÇ'!$B$6:$H$1069,7,0))</f>
        <v>-</v>
      </c>
      <c r="H94" s="104"/>
      <c r="I94" s="104"/>
      <c r="J94" s="104"/>
      <c r="K94" s="12"/>
    </row>
    <row r="95" spans="1:11" ht="14.25" x14ac:dyDescent="0.2">
      <c r="A95" s="133"/>
      <c r="B95" s="134"/>
      <c r="C95" s="135" t="e">
        <f>IF(A96="","",INDEX('TAKIM KAYIT'!$D$6:$D$125,MATCH(C96,'TAKIM KAYIT'!$D$6:$D$125,0)-1))</f>
        <v>#NUM!</v>
      </c>
      <c r="D95" s="136" t="str">
        <f>IF(ISERROR(VLOOKUP($C95,'START LİSTE'!$B$6:$F$1025,2,0)),"",VLOOKUP($C95,'START LİSTE'!$B$6:$F$1025,2,0))</f>
        <v/>
      </c>
      <c r="E95" s="137" t="str">
        <f>IF(ISERROR(VLOOKUP($C95,'START LİSTE'!$B$6:$F$1025,4,0)),"",VLOOKUP($C95,'START LİSTE'!$B$6:$F$1025,4,0))</f>
        <v/>
      </c>
      <c r="F95" s="138" t="str">
        <f>IF(ISERROR(VLOOKUP($C95,'FERDİ SONUÇ'!$B$6:$H$1069,6,0)),"",VLOOKUP($C95,'FERDİ SONUÇ'!$B$6:$H$1069,6,0))</f>
        <v/>
      </c>
      <c r="G95" s="139" t="str">
        <f>IF(OR(E95="",F95="DQ", F95="DNF", F95="DNS", F95=""),"-",VLOOKUP(C95,'FERDİ SONUÇ'!$B$6:$H$1069,7,0))</f>
        <v>-</v>
      </c>
      <c r="H95" s="105"/>
      <c r="I95" s="105"/>
      <c r="J95" s="105"/>
      <c r="K95" s="19"/>
    </row>
    <row r="96" spans="1:11" ht="15.75" x14ac:dyDescent="0.2">
      <c r="A96" s="133" t="e">
        <f>IF(ISERROR(SMALL('TAKIM KAYIT'!$A$6:$A$125,1)),"",SMALL('TAKIM KAYIT'!$A$6:$A$125,23))</f>
        <v>#NUM!</v>
      </c>
      <c r="B96" s="134" t="e">
        <f>IF(A96="","",VLOOKUP(A96,'TAKIM KAYIT'!$A$6:$O$1250,3,0))</f>
        <v>#NUM!</v>
      </c>
      <c r="C96" s="135" t="e">
        <f>IF(A96="","",VLOOKUP(A96,'TAKIM KAYIT'!$B$6:$O$125,3,FALSE))</f>
        <v>#NUM!</v>
      </c>
      <c r="D96" s="136" t="str">
        <f>IF(ISERROR(VLOOKUP($C96,'START LİSTE'!$B$6:$F$1025,2,0)),"",VLOOKUP($C96,'START LİSTE'!$B$6:$F$1025,2,0))</f>
        <v/>
      </c>
      <c r="E96" s="137" t="str">
        <f>IF(ISERROR(VLOOKUP($C96,'START LİSTE'!$B$6:$F$1025,4,0)),"",VLOOKUP($C96,'START LİSTE'!$B$6:$F$1025,4,0))</f>
        <v/>
      </c>
      <c r="F96" s="138" t="str">
        <f>IF(ISERROR(VLOOKUP($C96,'FERDİ SONUÇ'!$B$6:$H$1069,6,0)),"",VLOOKUP($C96,'FERDİ SONUÇ'!$B$6:$H$1069,6,0))</f>
        <v/>
      </c>
      <c r="G96" s="139" t="str">
        <f>IF(OR(E96="",F96="DQ", F96="DNF", F96="DNS", F96=""),"-",VLOOKUP(C96,'FERDİ SONUÇ'!$B$6:$H$1069,7,0))</f>
        <v>-</v>
      </c>
      <c r="H96" s="20" t="e">
        <f>IF(A96="","",VLOOKUP(A96,'TAKIM KAYIT'!$A$6:$T$1250,11,0))</f>
        <v>#NUM!</v>
      </c>
      <c r="I96" s="20" t="e">
        <f>IF(A96="","",VLOOKUP(A96,'TAKIM KAYIT'!$A$6:$T$1250,12,0))</f>
        <v>#NUM!</v>
      </c>
      <c r="J96" s="103" t="e">
        <f>IF(A96="","",VLOOKUP(A96,'TAKIM KAYIT'!$A$6:$T$1250,13,0))</f>
        <v>#NUM!</v>
      </c>
      <c r="K96" s="20" t="e">
        <f>IF(A96="","",VLOOKUP(A96,'TAKIM KAYIT'!$A$6:$T$1250,15,0))</f>
        <v>#NUM!</v>
      </c>
    </row>
    <row r="97" spans="1:11" ht="14.25" x14ac:dyDescent="0.2">
      <c r="A97" s="133"/>
      <c r="B97" s="134"/>
      <c r="C97" s="135" t="e">
        <f>IF(A96="","",INDEX('TAKIM KAYIT'!$D$6:$D$125,MATCH(C96,'TAKIM KAYIT'!$D$6:$D$125,0)+1))</f>
        <v>#NUM!</v>
      </c>
      <c r="D97" s="136" t="str">
        <f>IF(ISERROR(VLOOKUP($C97,'START LİSTE'!$B$6:$F$1025,2,0)),"",VLOOKUP($C97,'START LİSTE'!$B$6:$F$1025,2,0))</f>
        <v/>
      </c>
      <c r="E97" s="137" t="str">
        <f>IF(ISERROR(VLOOKUP($C97,'START LİSTE'!$B$6:$F$1025,4,0)),"",VLOOKUP($C97,'START LİSTE'!$B$6:$F$1025,4,0))</f>
        <v/>
      </c>
      <c r="F97" s="138" t="str">
        <f>IF(ISERROR(VLOOKUP($C97,'FERDİ SONUÇ'!$B$6:$H$1069,6,0)),"",VLOOKUP($C97,'FERDİ SONUÇ'!$B$6:$H$1069,6,0))</f>
        <v/>
      </c>
      <c r="G97" s="139" t="str">
        <f>IF(OR(E97="",F97="DQ", F97="DNF", F97="DNS", F97=""),"-",VLOOKUP(C97,'FERDİ SONUÇ'!$B$6:$H$1069,7,0))</f>
        <v>-</v>
      </c>
      <c r="H97" s="105"/>
      <c r="I97" s="105"/>
      <c r="J97" s="105"/>
      <c r="K97" s="19"/>
    </row>
    <row r="98" spans="1:11" ht="14.25" x14ac:dyDescent="0.2">
      <c r="A98" s="126"/>
      <c r="B98" s="127"/>
      <c r="C98" s="128" t="e">
        <f>IF(A100="","",INDEX('TAKIM KAYIT'!$D$6:$D$125,MATCH(C100,'TAKIM KAYIT'!$D$6:$D$125,0)-2))</f>
        <v>#NUM!</v>
      </c>
      <c r="D98" s="129" t="str">
        <f>IF(ISERROR(VLOOKUP($C98,'START LİSTE'!$B$6:$F$1025,2,0)),"",VLOOKUP($C98,'START LİSTE'!$B$6:$F$1025,2,0))</f>
        <v/>
      </c>
      <c r="E98" s="130" t="str">
        <f>IF(ISERROR(VLOOKUP($C98,'START LİSTE'!$B$6:$F$1025,4,0)),"",VLOOKUP($C98,'START LİSTE'!$B$6:$F$1025,4,0))</f>
        <v/>
      </c>
      <c r="F98" s="131" t="str">
        <f>IF(ISERROR(VLOOKUP($C98,'FERDİ SONUÇ'!$B$6:$H$1069,6,0)),"",VLOOKUP($C98,'FERDİ SONUÇ'!$B$6:$H$1069,6,0))</f>
        <v/>
      </c>
      <c r="G98" s="132" t="str">
        <f>IF(OR(E98="",F98="DQ", F98="DNF", F98="DNS", F98=""),"-",VLOOKUP(C98,'FERDİ SONUÇ'!$B$6:$H$1069,7,0))</f>
        <v>-</v>
      </c>
      <c r="H98" s="104"/>
      <c r="I98" s="104"/>
      <c r="J98" s="104"/>
      <c r="K98" s="12"/>
    </row>
    <row r="99" spans="1:11" ht="14.25" x14ac:dyDescent="0.2">
      <c r="A99" s="133"/>
      <c r="B99" s="134"/>
      <c r="C99" s="135" t="e">
        <f>IF(A100="","",INDEX('TAKIM KAYIT'!$D$6:$D$125,MATCH(C100,'TAKIM KAYIT'!$D$6:$D$125,0)-1))</f>
        <v>#NUM!</v>
      </c>
      <c r="D99" s="136" t="str">
        <f>IF(ISERROR(VLOOKUP($C99,'START LİSTE'!$B$6:$F$1025,2,0)),"",VLOOKUP($C99,'START LİSTE'!$B$6:$F$1025,2,0))</f>
        <v/>
      </c>
      <c r="E99" s="137" t="str">
        <f>IF(ISERROR(VLOOKUP($C99,'START LİSTE'!$B$6:$F$1025,4,0)),"",VLOOKUP($C99,'START LİSTE'!$B$6:$F$1025,4,0))</f>
        <v/>
      </c>
      <c r="F99" s="138" t="str">
        <f>IF(ISERROR(VLOOKUP($C99,'FERDİ SONUÇ'!$B$6:$H$1069,6,0)),"",VLOOKUP($C99,'FERDİ SONUÇ'!$B$6:$H$1069,6,0))</f>
        <v/>
      </c>
      <c r="G99" s="139" t="str">
        <f>IF(OR(E99="",F99="DQ", F99="DNF", F99="DNS", F99=""),"-",VLOOKUP(C99,'FERDİ SONUÇ'!$B$6:$H$1069,7,0))</f>
        <v>-</v>
      </c>
      <c r="H99" s="105"/>
      <c r="I99" s="105"/>
      <c r="J99" s="105"/>
      <c r="K99" s="19"/>
    </row>
    <row r="100" spans="1:11" ht="15.75" x14ac:dyDescent="0.2">
      <c r="A100" s="133" t="e">
        <f>IF(ISERROR(SMALL('TAKIM KAYIT'!$A$6:$A$125,1)),"",SMALL('TAKIM KAYIT'!$A$6:$A$125,24))</f>
        <v>#NUM!</v>
      </c>
      <c r="B100" s="134" t="e">
        <f>IF(A100="","",VLOOKUP(A100,'TAKIM KAYIT'!$A$6:$O$1250,3,0))</f>
        <v>#NUM!</v>
      </c>
      <c r="C100" s="135" t="e">
        <f>IF(A100="","",VLOOKUP(A100,'TAKIM KAYIT'!$B$6:$O$125,3,FALSE))</f>
        <v>#NUM!</v>
      </c>
      <c r="D100" s="136" t="str">
        <f>IF(ISERROR(VLOOKUP($C100,'START LİSTE'!$B$6:$F$1025,2,0)),"",VLOOKUP($C100,'START LİSTE'!$B$6:$F$1025,2,0))</f>
        <v/>
      </c>
      <c r="E100" s="137" t="str">
        <f>IF(ISERROR(VLOOKUP($C100,'START LİSTE'!$B$6:$F$1025,4,0)),"",VLOOKUP($C100,'START LİSTE'!$B$6:$F$1025,4,0))</f>
        <v/>
      </c>
      <c r="F100" s="138" t="str">
        <f>IF(ISERROR(VLOOKUP($C100,'FERDİ SONUÇ'!$B$6:$H$1069,6,0)),"",VLOOKUP($C100,'FERDİ SONUÇ'!$B$6:$H$1069,6,0))</f>
        <v/>
      </c>
      <c r="G100" s="139" t="str">
        <f>IF(OR(E100="",F100="DQ", F100="DNF", F100="DNS", F100=""),"-",VLOOKUP(C100,'FERDİ SONUÇ'!$B$6:$H$1069,7,0))</f>
        <v>-</v>
      </c>
      <c r="H100" s="20" t="e">
        <f>IF(A100="","",VLOOKUP(A100,'TAKIM KAYIT'!$A$6:$T$1250,11,0))</f>
        <v>#NUM!</v>
      </c>
      <c r="I100" s="20" t="e">
        <f>IF(A100="","",VLOOKUP(A100,'TAKIM KAYIT'!$A$6:$T$1250,12,0))</f>
        <v>#NUM!</v>
      </c>
      <c r="J100" s="103" t="e">
        <f>IF(A100="","",VLOOKUP(A100,'TAKIM KAYIT'!$A$6:$T$1250,13,0))</f>
        <v>#NUM!</v>
      </c>
      <c r="K100" s="20" t="e">
        <f>IF(A100="","",VLOOKUP(A100,'TAKIM KAYIT'!$A$6:$T$1250,15,0))</f>
        <v>#NUM!</v>
      </c>
    </row>
    <row r="101" spans="1:11" ht="14.25" x14ac:dyDescent="0.2">
      <c r="A101" s="133"/>
      <c r="B101" s="134"/>
      <c r="C101" s="135" t="e">
        <f>IF(A100="","",INDEX('TAKIM KAYIT'!$D$6:$D$125,MATCH(C100,'TAKIM KAYIT'!$D$6:$D$125,0)+1))</f>
        <v>#NUM!</v>
      </c>
      <c r="D101" s="136" t="str">
        <f>IF(ISERROR(VLOOKUP($C101,'START LİSTE'!$B$6:$F$1025,2,0)),"",VLOOKUP($C101,'START LİSTE'!$B$6:$F$1025,2,0))</f>
        <v/>
      </c>
      <c r="E101" s="137" t="str">
        <f>IF(ISERROR(VLOOKUP($C101,'START LİSTE'!$B$6:$F$1025,4,0)),"",VLOOKUP($C101,'START LİSTE'!$B$6:$F$1025,4,0))</f>
        <v/>
      </c>
      <c r="F101" s="138" t="str">
        <f>IF(ISERROR(VLOOKUP($C101,'FERDİ SONUÇ'!$B$6:$H$1069,6,0)),"",VLOOKUP($C101,'FERDİ SONUÇ'!$B$6:$H$1069,6,0))</f>
        <v/>
      </c>
      <c r="G101" s="139" t="str">
        <f>IF(OR(E101="",F101="DQ", F101="DNF", F101="DNS", F101=""),"-",VLOOKUP(C101,'FERDİ SONUÇ'!$B$6:$H$1069,7,0))</f>
        <v>-</v>
      </c>
      <c r="H101" s="105"/>
      <c r="I101" s="105"/>
      <c r="J101" s="105"/>
      <c r="K101" s="19"/>
    </row>
    <row r="102" spans="1:11" ht="14.25" x14ac:dyDescent="0.2">
      <c r="A102" s="126"/>
      <c r="B102" s="127"/>
      <c r="C102" s="128" t="e">
        <f>IF(A104="","",INDEX('TAKIM KAYIT'!$D$6:$D$125,MATCH(C104,'TAKIM KAYIT'!$D$6:$D$125,0)-2))</f>
        <v>#NUM!</v>
      </c>
      <c r="D102" s="129" t="str">
        <f>IF(ISERROR(VLOOKUP($C102,'START LİSTE'!$B$6:$F$1025,2,0)),"",VLOOKUP($C102,'START LİSTE'!$B$6:$F$1025,2,0))</f>
        <v/>
      </c>
      <c r="E102" s="130" t="str">
        <f>IF(ISERROR(VLOOKUP($C102,'START LİSTE'!$B$6:$F$1025,4,0)),"",VLOOKUP($C102,'START LİSTE'!$B$6:$F$1025,4,0))</f>
        <v/>
      </c>
      <c r="F102" s="131" t="str">
        <f>IF(ISERROR(VLOOKUP($C102,'FERDİ SONUÇ'!$B$6:$H$1069,6,0)),"",VLOOKUP($C102,'FERDİ SONUÇ'!$B$6:$H$1069,6,0))</f>
        <v/>
      </c>
      <c r="G102" s="132" t="str">
        <f>IF(OR(E102="",F102="DQ", F102="DNF", F102="DNS", F102=""),"-",VLOOKUP(C102,'FERDİ SONUÇ'!$B$6:$H$1069,7,0))</f>
        <v>-</v>
      </c>
      <c r="H102" s="104"/>
      <c r="I102" s="104"/>
      <c r="J102" s="104"/>
      <c r="K102" s="12"/>
    </row>
    <row r="103" spans="1:11" ht="14.25" x14ac:dyDescent="0.2">
      <c r="A103" s="133"/>
      <c r="B103" s="134"/>
      <c r="C103" s="135" t="e">
        <f>IF(A104="","",INDEX('TAKIM KAYIT'!$D$6:$D$125,MATCH(C104,'TAKIM KAYIT'!$D$6:$D$125,0)-1))</f>
        <v>#NUM!</v>
      </c>
      <c r="D103" s="136" t="str">
        <f>IF(ISERROR(VLOOKUP($C103,'START LİSTE'!$B$6:$F$1025,2,0)),"",VLOOKUP($C103,'START LİSTE'!$B$6:$F$1025,2,0))</f>
        <v/>
      </c>
      <c r="E103" s="137" t="str">
        <f>IF(ISERROR(VLOOKUP($C103,'START LİSTE'!$B$6:$F$1025,4,0)),"",VLOOKUP($C103,'START LİSTE'!$B$6:$F$1025,4,0))</f>
        <v/>
      </c>
      <c r="F103" s="138" t="str">
        <f>IF(ISERROR(VLOOKUP($C103,'FERDİ SONUÇ'!$B$6:$H$1069,6,0)),"",VLOOKUP($C103,'FERDİ SONUÇ'!$B$6:$H$1069,6,0))</f>
        <v/>
      </c>
      <c r="G103" s="139" t="str">
        <f>IF(OR(E103="",F103="DQ", F103="DNF", F103="DNS", F103=""),"-",VLOOKUP(C103,'FERDİ SONUÇ'!$B$6:$H$1069,7,0))</f>
        <v>-</v>
      </c>
      <c r="H103" s="105"/>
      <c r="I103" s="105"/>
      <c r="J103" s="105"/>
      <c r="K103" s="19"/>
    </row>
    <row r="104" spans="1:11" ht="15.75" x14ac:dyDescent="0.2">
      <c r="A104" s="133" t="e">
        <f>IF(ISERROR(SMALL('TAKIM KAYIT'!$A$6:$A$125,1)),"",SMALL('TAKIM KAYIT'!$A$6:$A$125,25))</f>
        <v>#NUM!</v>
      </c>
      <c r="B104" s="134" t="e">
        <f>IF(A104="","",VLOOKUP(A104,'TAKIM KAYIT'!$A$6:$O$1250,3,0))</f>
        <v>#NUM!</v>
      </c>
      <c r="C104" s="135" t="e">
        <f>IF(A104="","",VLOOKUP(A104,'TAKIM KAYIT'!$B$6:$O$125,3,FALSE))</f>
        <v>#NUM!</v>
      </c>
      <c r="D104" s="136" t="str">
        <f>IF(ISERROR(VLOOKUP($C104,'START LİSTE'!$B$6:$F$1025,2,0)),"",VLOOKUP($C104,'START LİSTE'!$B$6:$F$1025,2,0))</f>
        <v/>
      </c>
      <c r="E104" s="137" t="str">
        <f>IF(ISERROR(VLOOKUP($C104,'START LİSTE'!$B$6:$F$1025,4,0)),"",VLOOKUP($C104,'START LİSTE'!$B$6:$F$1025,4,0))</f>
        <v/>
      </c>
      <c r="F104" s="138" t="str">
        <f>IF(ISERROR(VLOOKUP($C104,'FERDİ SONUÇ'!$B$6:$H$1069,6,0)),"",VLOOKUP($C104,'FERDİ SONUÇ'!$B$6:$H$1069,6,0))</f>
        <v/>
      </c>
      <c r="G104" s="139" t="str">
        <f>IF(OR(E104="",F104="DQ", F104="DNF", F104="DNS", F104=""),"-",VLOOKUP(C104,'FERDİ SONUÇ'!$B$6:$H$1069,7,0))</f>
        <v>-</v>
      </c>
      <c r="H104" s="20" t="e">
        <f>IF(A104="","",VLOOKUP(A104,'TAKIM KAYIT'!$A$6:$T$1250,11,0))</f>
        <v>#NUM!</v>
      </c>
      <c r="I104" s="20" t="e">
        <f>IF(A104="","",VLOOKUP(A104,'TAKIM KAYIT'!$A$6:$T$1250,12,0))</f>
        <v>#NUM!</v>
      </c>
      <c r="J104" s="103" t="e">
        <f>IF(A104="","",VLOOKUP(A104,'TAKIM KAYIT'!$A$6:$T$1250,13,0))</f>
        <v>#NUM!</v>
      </c>
      <c r="K104" s="20" t="e">
        <f>IF(A104="","",VLOOKUP(A104,'TAKIM KAYIT'!$A$6:$T$1250,15,0))</f>
        <v>#NUM!</v>
      </c>
    </row>
    <row r="105" spans="1:11" ht="14.25" x14ac:dyDescent="0.2">
      <c r="A105" s="133"/>
      <c r="B105" s="134"/>
      <c r="C105" s="135" t="e">
        <f>IF(A104="","",INDEX('TAKIM KAYIT'!$D$6:$D$125,MATCH(C104,'TAKIM KAYIT'!$D$6:$D$125,0)+1))</f>
        <v>#NUM!</v>
      </c>
      <c r="D105" s="136" t="str">
        <f>IF(ISERROR(VLOOKUP($C105,'START LİSTE'!$B$6:$F$1025,2,0)),"",VLOOKUP($C105,'START LİSTE'!$B$6:$F$1025,2,0))</f>
        <v/>
      </c>
      <c r="E105" s="137" t="str">
        <f>IF(ISERROR(VLOOKUP($C105,'START LİSTE'!$B$6:$F$1025,4,0)),"",VLOOKUP($C105,'START LİSTE'!$B$6:$F$1025,4,0))</f>
        <v/>
      </c>
      <c r="F105" s="138" t="str">
        <f>IF(ISERROR(VLOOKUP($C105,'FERDİ SONUÇ'!$B$6:$H$1069,6,0)),"",VLOOKUP($C105,'FERDİ SONUÇ'!$B$6:$H$1069,6,0))</f>
        <v/>
      </c>
      <c r="G105" s="139" t="str">
        <f>IF(OR(E105="",F105="DQ", F105="DNF", F105="DNS", F105=""),"-",VLOOKUP(C105,'FERDİ SONUÇ'!$B$6:$H$1069,7,0))</f>
        <v>-</v>
      </c>
      <c r="H105" s="105"/>
      <c r="I105" s="105"/>
      <c r="J105" s="105"/>
      <c r="K105" s="19"/>
    </row>
    <row r="106" spans="1:11" ht="14.25" x14ac:dyDescent="0.2">
      <c r="A106" s="126"/>
      <c r="B106" s="127"/>
      <c r="C106" s="128" t="e">
        <f>IF(A108="","",INDEX('TAKIM KAYIT'!$D$6:$D$125,MATCH(C108,'TAKIM KAYIT'!$D$6:$D$125,0)-2))</f>
        <v>#NUM!</v>
      </c>
      <c r="D106" s="129" t="str">
        <f>IF(ISERROR(VLOOKUP($C106,'START LİSTE'!$B$6:$F$1025,2,0)),"",VLOOKUP($C106,'START LİSTE'!$B$6:$F$1025,2,0))</f>
        <v/>
      </c>
      <c r="E106" s="130" t="str">
        <f>IF(ISERROR(VLOOKUP($C106,'START LİSTE'!$B$6:$F$1025,4,0)),"",VLOOKUP($C106,'START LİSTE'!$B$6:$F$1025,4,0))</f>
        <v/>
      </c>
      <c r="F106" s="131" t="str">
        <f>IF(ISERROR(VLOOKUP($C106,'FERDİ SONUÇ'!$B$6:$H$1069,6,0)),"",VLOOKUP($C106,'FERDİ SONUÇ'!$B$6:$H$1069,6,0))</f>
        <v/>
      </c>
      <c r="G106" s="132" t="str">
        <f>IF(OR(E106="",F106="DQ", F106="DNF", F106="DNS", F106=""),"-",VLOOKUP(C106,'FERDİ SONUÇ'!$B$6:$H$1069,7,0))</f>
        <v>-</v>
      </c>
      <c r="H106" s="104"/>
      <c r="I106" s="104"/>
      <c r="J106" s="104"/>
      <c r="K106" s="12"/>
    </row>
    <row r="107" spans="1:11" ht="14.25" x14ac:dyDescent="0.2">
      <c r="A107" s="133"/>
      <c r="B107" s="134"/>
      <c r="C107" s="135" t="e">
        <f>IF(A108="","",INDEX('TAKIM KAYIT'!$D$6:$D$125,MATCH(C108,'TAKIM KAYIT'!$D$6:$D$125,0)-1))</f>
        <v>#NUM!</v>
      </c>
      <c r="D107" s="136" t="str">
        <f>IF(ISERROR(VLOOKUP($C107,'START LİSTE'!$B$6:$F$1025,2,0)),"",VLOOKUP($C107,'START LİSTE'!$B$6:$F$1025,2,0))</f>
        <v/>
      </c>
      <c r="E107" s="137" t="str">
        <f>IF(ISERROR(VLOOKUP($C107,'START LİSTE'!$B$6:$F$1025,4,0)),"",VLOOKUP($C107,'START LİSTE'!$B$6:$F$1025,4,0))</f>
        <v/>
      </c>
      <c r="F107" s="138" t="str">
        <f>IF(ISERROR(VLOOKUP($C107,'FERDİ SONUÇ'!$B$6:$H$1069,6,0)),"",VLOOKUP($C107,'FERDİ SONUÇ'!$B$6:$H$1069,6,0))</f>
        <v/>
      </c>
      <c r="G107" s="139" t="str">
        <f>IF(OR(E107="",F107="DQ", F107="DNF", F107="DNS", F107=""),"-",VLOOKUP(C107,'FERDİ SONUÇ'!$B$6:$H$1069,7,0))</f>
        <v>-</v>
      </c>
      <c r="H107" s="105"/>
      <c r="I107" s="105"/>
      <c r="J107" s="105"/>
      <c r="K107" s="19"/>
    </row>
    <row r="108" spans="1:11" ht="15.75" x14ac:dyDescent="0.2">
      <c r="A108" s="133" t="e">
        <f>IF(ISERROR(SMALL('TAKIM KAYIT'!$A$6:$A$125,1)),"",SMALL('TAKIM KAYIT'!$A$6:$A$125,26))</f>
        <v>#NUM!</v>
      </c>
      <c r="B108" s="134" t="e">
        <f>IF(A108="","",VLOOKUP(A108,'TAKIM KAYIT'!$A$6:$O$1250,3,0))</f>
        <v>#NUM!</v>
      </c>
      <c r="C108" s="135" t="e">
        <f>IF(A108="","",VLOOKUP(A108,'TAKIM KAYIT'!$B$6:$O$125,3,FALSE))</f>
        <v>#NUM!</v>
      </c>
      <c r="D108" s="136" t="str">
        <f>IF(ISERROR(VLOOKUP($C108,'START LİSTE'!$B$6:$F$1025,2,0)),"",VLOOKUP($C108,'START LİSTE'!$B$6:$F$1025,2,0))</f>
        <v/>
      </c>
      <c r="E108" s="137" t="str">
        <f>IF(ISERROR(VLOOKUP($C108,'START LİSTE'!$B$6:$F$1025,4,0)),"",VLOOKUP($C108,'START LİSTE'!$B$6:$F$1025,4,0))</f>
        <v/>
      </c>
      <c r="F108" s="138" t="str">
        <f>IF(ISERROR(VLOOKUP($C108,'FERDİ SONUÇ'!$B$6:$H$1069,6,0)),"",VLOOKUP($C108,'FERDİ SONUÇ'!$B$6:$H$1069,6,0))</f>
        <v/>
      </c>
      <c r="G108" s="139" t="str">
        <f>IF(OR(E108="",F108="DQ", F108="DNF", F108="DNS", F108=""),"-",VLOOKUP(C108,'FERDİ SONUÇ'!$B$6:$H$1069,7,0))</f>
        <v>-</v>
      </c>
      <c r="H108" s="20" t="e">
        <f>IF(A108="","",VLOOKUP(A108,'TAKIM KAYIT'!$A$6:$T$1250,11,0))</f>
        <v>#NUM!</v>
      </c>
      <c r="I108" s="20" t="e">
        <f>IF(A108="","",VLOOKUP(A108,'TAKIM KAYIT'!$A$6:$T$1250,12,0))</f>
        <v>#NUM!</v>
      </c>
      <c r="J108" s="103" t="e">
        <f>IF(A108="","",VLOOKUP(A108,'TAKIM KAYIT'!$A$6:$T$1250,13,0))</f>
        <v>#NUM!</v>
      </c>
      <c r="K108" s="20" t="e">
        <f>IF(A108="","",VLOOKUP(A108,'TAKIM KAYIT'!$A$6:$T$1250,15,0))</f>
        <v>#NUM!</v>
      </c>
    </row>
    <row r="109" spans="1:11" ht="14.25" x14ac:dyDescent="0.2">
      <c r="A109" s="133"/>
      <c r="B109" s="134"/>
      <c r="C109" s="135" t="e">
        <f>IF(A108="","",INDEX('TAKIM KAYIT'!$D$6:$D$125,MATCH(C108,'TAKIM KAYIT'!$D$6:$D$125,0)+1))</f>
        <v>#NUM!</v>
      </c>
      <c r="D109" s="136" t="str">
        <f>IF(ISERROR(VLOOKUP($C109,'START LİSTE'!$B$6:$F$1025,2,0)),"",VLOOKUP($C109,'START LİSTE'!$B$6:$F$1025,2,0))</f>
        <v/>
      </c>
      <c r="E109" s="137" t="str">
        <f>IF(ISERROR(VLOOKUP($C109,'START LİSTE'!$B$6:$F$1025,4,0)),"",VLOOKUP($C109,'START LİSTE'!$B$6:$F$1025,4,0))</f>
        <v/>
      </c>
      <c r="F109" s="138" t="str">
        <f>IF(ISERROR(VLOOKUP($C109,'FERDİ SONUÇ'!$B$6:$H$1069,6,0)),"",VLOOKUP($C109,'FERDİ SONUÇ'!$B$6:$H$1069,6,0))</f>
        <v/>
      </c>
      <c r="G109" s="139" t="str">
        <f>IF(OR(E109="",F109="DQ", F109="DNF", F109="DNS", F109=""),"-",VLOOKUP(C109,'FERDİ SONUÇ'!$B$6:$H$1069,7,0))</f>
        <v>-</v>
      </c>
      <c r="H109" s="105"/>
      <c r="I109" s="105"/>
      <c r="J109" s="105"/>
      <c r="K109" s="19"/>
    </row>
    <row r="110" spans="1:11" ht="14.25" x14ac:dyDescent="0.2">
      <c r="A110" s="126"/>
      <c r="B110" s="127"/>
      <c r="C110" s="128" t="e">
        <f>IF(A112="","",INDEX('TAKIM KAYIT'!$D$6:$D$125,MATCH(C112,'TAKIM KAYIT'!$D$6:$D$125,0)-2))</f>
        <v>#NUM!</v>
      </c>
      <c r="D110" s="129" t="str">
        <f>IF(ISERROR(VLOOKUP($C110,'START LİSTE'!$B$6:$F$1025,2,0)),"",VLOOKUP($C110,'START LİSTE'!$B$6:$F$1025,2,0))</f>
        <v/>
      </c>
      <c r="E110" s="130" t="str">
        <f>IF(ISERROR(VLOOKUP($C110,'START LİSTE'!$B$6:$F$1025,4,0)),"",VLOOKUP($C110,'START LİSTE'!$B$6:$F$1025,4,0))</f>
        <v/>
      </c>
      <c r="F110" s="131" t="str">
        <f>IF(ISERROR(VLOOKUP($C110,'FERDİ SONUÇ'!$B$6:$H$1069,6,0)),"",VLOOKUP($C110,'FERDİ SONUÇ'!$B$6:$H$1069,6,0))</f>
        <v/>
      </c>
      <c r="G110" s="132" t="str">
        <f>IF(OR(E110="",F110="DQ", F110="DNF", F110="DNS", F110=""),"-",VLOOKUP(C110,'FERDİ SONUÇ'!$B$6:$H$1069,7,0))</f>
        <v>-</v>
      </c>
      <c r="H110" s="104"/>
      <c r="I110" s="104"/>
      <c r="J110" s="104"/>
      <c r="K110" s="12"/>
    </row>
    <row r="111" spans="1:11" ht="14.25" x14ac:dyDescent="0.2">
      <c r="A111" s="133"/>
      <c r="B111" s="134"/>
      <c r="C111" s="135" t="e">
        <f>IF(A112="","",INDEX('TAKIM KAYIT'!$D$6:$D$125,MATCH(C112,'TAKIM KAYIT'!$D$6:$D$125,0)-1))</f>
        <v>#NUM!</v>
      </c>
      <c r="D111" s="136" t="str">
        <f>IF(ISERROR(VLOOKUP($C111,'START LİSTE'!$B$6:$F$1025,2,0)),"",VLOOKUP($C111,'START LİSTE'!$B$6:$F$1025,2,0))</f>
        <v/>
      </c>
      <c r="E111" s="137" t="str">
        <f>IF(ISERROR(VLOOKUP($C111,'START LİSTE'!$B$6:$F$1025,4,0)),"",VLOOKUP($C111,'START LİSTE'!$B$6:$F$1025,4,0))</f>
        <v/>
      </c>
      <c r="F111" s="138" t="str">
        <f>IF(ISERROR(VLOOKUP($C111,'FERDİ SONUÇ'!$B$6:$H$1069,6,0)),"",VLOOKUP($C111,'FERDİ SONUÇ'!$B$6:$H$1069,6,0))</f>
        <v/>
      </c>
      <c r="G111" s="139" t="str">
        <f>IF(OR(E111="",F111="DQ", F111="DNF", F111="DNS", F111=""),"-",VLOOKUP(C111,'FERDİ SONUÇ'!$B$6:$H$1069,7,0))</f>
        <v>-</v>
      </c>
      <c r="H111" s="105"/>
      <c r="I111" s="105"/>
      <c r="J111" s="105"/>
      <c r="K111" s="19"/>
    </row>
    <row r="112" spans="1:11" ht="15.75" x14ac:dyDescent="0.2">
      <c r="A112" s="133" t="e">
        <f>IF(ISERROR(SMALL('TAKIM KAYIT'!$A$6:$A$125,1)),"",SMALL('TAKIM KAYIT'!$A$6:$A$125,27))</f>
        <v>#NUM!</v>
      </c>
      <c r="B112" s="134" t="e">
        <f>IF(A112="","",VLOOKUP(A112,'TAKIM KAYIT'!$A$6:$O$1250,3,0))</f>
        <v>#NUM!</v>
      </c>
      <c r="C112" s="135" t="e">
        <f>IF(A112="","",VLOOKUP(A112,'TAKIM KAYIT'!$B$6:$O$125,3,FALSE))</f>
        <v>#NUM!</v>
      </c>
      <c r="D112" s="136" t="str">
        <f>IF(ISERROR(VLOOKUP($C112,'START LİSTE'!$B$6:$F$1025,2,0)),"",VLOOKUP($C112,'START LİSTE'!$B$6:$F$1025,2,0))</f>
        <v/>
      </c>
      <c r="E112" s="137" t="str">
        <f>IF(ISERROR(VLOOKUP($C112,'START LİSTE'!$B$6:$F$1025,4,0)),"",VLOOKUP($C112,'START LİSTE'!$B$6:$F$1025,4,0))</f>
        <v/>
      </c>
      <c r="F112" s="138" t="str">
        <f>IF(ISERROR(VLOOKUP($C112,'FERDİ SONUÇ'!$B$6:$H$1069,6,0)),"",VLOOKUP($C112,'FERDİ SONUÇ'!$B$6:$H$1069,6,0))</f>
        <v/>
      </c>
      <c r="G112" s="139" t="str">
        <f>IF(OR(E112="",F112="DQ", F112="DNF", F112="DNS", F112=""),"-",VLOOKUP(C112,'FERDİ SONUÇ'!$B$6:$H$1069,7,0))</f>
        <v>-</v>
      </c>
      <c r="H112" s="20" t="e">
        <f>IF(A112="","",VLOOKUP(A112,'TAKIM KAYIT'!$A$6:$T$1250,11,0))</f>
        <v>#NUM!</v>
      </c>
      <c r="I112" s="20" t="e">
        <f>IF(A112="","",VLOOKUP(A112,'TAKIM KAYIT'!$A$6:$T$1250,12,0))</f>
        <v>#NUM!</v>
      </c>
      <c r="J112" s="103" t="e">
        <f>IF(A112="","",VLOOKUP(A112,'TAKIM KAYIT'!$A$6:$T$1250,13,0))</f>
        <v>#NUM!</v>
      </c>
      <c r="K112" s="20" t="e">
        <f>IF(A112="","",VLOOKUP(A112,'TAKIM KAYIT'!$A$6:$T$1250,15,0))</f>
        <v>#NUM!</v>
      </c>
    </row>
    <row r="113" spans="1:11" ht="14.25" x14ac:dyDescent="0.2">
      <c r="A113" s="133"/>
      <c r="B113" s="134"/>
      <c r="C113" s="135" t="e">
        <f>IF(A112="","",INDEX('TAKIM KAYIT'!$D$6:$D$125,MATCH(C112,'TAKIM KAYIT'!$D$6:$D$125,0)+1))</f>
        <v>#NUM!</v>
      </c>
      <c r="D113" s="136" t="str">
        <f>IF(ISERROR(VLOOKUP($C113,'START LİSTE'!$B$6:$F$1025,2,0)),"",VLOOKUP($C113,'START LİSTE'!$B$6:$F$1025,2,0))</f>
        <v/>
      </c>
      <c r="E113" s="137" t="str">
        <f>IF(ISERROR(VLOOKUP($C113,'START LİSTE'!$B$6:$F$1025,4,0)),"",VLOOKUP($C113,'START LİSTE'!$B$6:$F$1025,4,0))</f>
        <v/>
      </c>
      <c r="F113" s="138" t="str">
        <f>IF(ISERROR(VLOOKUP($C113,'FERDİ SONUÇ'!$B$6:$H$1069,6,0)),"",VLOOKUP($C113,'FERDİ SONUÇ'!$B$6:$H$1069,6,0))</f>
        <v/>
      </c>
      <c r="G113" s="139" t="str">
        <f>IF(OR(E113="",F113="DQ", F113="DNF", F113="DNS", F113=""),"-",VLOOKUP(C113,'FERDİ SONUÇ'!$B$6:$H$1069,7,0))</f>
        <v>-</v>
      </c>
      <c r="H113" s="105"/>
      <c r="I113" s="105"/>
      <c r="J113" s="105"/>
      <c r="K113" s="19"/>
    </row>
    <row r="114" spans="1:11" ht="14.25" x14ac:dyDescent="0.2">
      <c r="A114" s="126"/>
      <c r="B114" s="127"/>
      <c r="C114" s="128" t="e">
        <f>IF(A116="","",INDEX('TAKIM KAYIT'!$D$6:$D$125,MATCH(C116,'TAKIM KAYIT'!$D$6:$D$125,0)-2))</f>
        <v>#NUM!</v>
      </c>
      <c r="D114" s="129" t="str">
        <f>IF(ISERROR(VLOOKUP($C114,'START LİSTE'!$B$6:$F$1025,2,0)),"",VLOOKUP($C114,'START LİSTE'!$B$6:$F$1025,2,0))</f>
        <v/>
      </c>
      <c r="E114" s="130" t="str">
        <f>IF(ISERROR(VLOOKUP($C114,'START LİSTE'!$B$6:$F$1025,4,0)),"",VLOOKUP($C114,'START LİSTE'!$B$6:$F$1025,4,0))</f>
        <v/>
      </c>
      <c r="F114" s="131" t="str">
        <f>IF(ISERROR(VLOOKUP($C114,'FERDİ SONUÇ'!$B$6:$H$1069,6,0)),"",VLOOKUP($C114,'FERDİ SONUÇ'!$B$6:$H$1069,6,0))</f>
        <v/>
      </c>
      <c r="G114" s="132" t="str">
        <f>IF(OR(E114="",F114="DQ", F114="DNF", F114="DNS", F114=""),"-",VLOOKUP(C114,'FERDİ SONUÇ'!$B$6:$H$1069,7,0))</f>
        <v>-</v>
      </c>
      <c r="H114" s="104"/>
      <c r="I114" s="104"/>
      <c r="J114" s="104"/>
      <c r="K114" s="12"/>
    </row>
    <row r="115" spans="1:11" ht="14.25" x14ac:dyDescent="0.2">
      <c r="A115" s="133"/>
      <c r="B115" s="134"/>
      <c r="C115" s="135" t="e">
        <f>IF(A116="","",INDEX('TAKIM KAYIT'!$D$6:$D$125,MATCH(C116,'TAKIM KAYIT'!$D$6:$D$125,0)-1))</f>
        <v>#NUM!</v>
      </c>
      <c r="D115" s="136" t="str">
        <f>IF(ISERROR(VLOOKUP($C115,'START LİSTE'!$B$6:$F$1025,2,0)),"",VLOOKUP($C115,'START LİSTE'!$B$6:$F$1025,2,0))</f>
        <v/>
      </c>
      <c r="E115" s="137" t="str">
        <f>IF(ISERROR(VLOOKUP($C115,'START LİSTE'!$B$6:$F$1025,4,0)),"",VLOOKUP($C115,'START LİSTE'!$B$6:$F$1025,4,0))</f>
        <v/>
      </c>
      <c r="F115" s="138" t="str">
        <f>IF(ISERROR(VLOOKUP($C115,'FERDİ SONUÇ'!$B$6:$H$1069,6,0)),"",VLOOKUP($C115,'FERDİ SONUÇ'!$B$6:$H$1069,6,0))</f>
        <v/>
      </c>
      <c r="G115" s="139" t="str">
        <f>IF(OR(E115="",F115="DQ", F115="DNF", F115="DNS", F115=""),"-",VLOOKUP(C115,'FERDİ SONUÇ'!$B$6:$H$1069,7,0))</f>
        <v>-</v>
      </c>
      <c r="H115" s="105"/>
      <c r="I115" s="105"/>
      <c r="J115" s="105"/>
      <c r="K115" s="19"/>
    </row>
    <row r="116" spans="1:11" ht="15.75" x14ac:dyDescent="0.2">
      <c r="A116" s="133" t="e">
        <f>IF(ISERROR(SMALL('TAKIM KAYIT'!$A$6:$A$125,1)),"",SMALL('TAKIM KAYIT'!$A$6:$A$125,28))</f>
        <v>#NUM!</v>
      </c>
      <c r="B116" s="134" t="e">
        <f>IF(A116="","",VLOOKUP(A116,'TAKIM KAYIT'!$A$6:$O$1250,3,0))</f>
        <v>#NUM!</v>
      </c>
      <c r="C116" s="135" t="e">
        <f>IF(A116="","",VLOOKUP(A116,'TAKIM KAYIT'!$B$6:$O$125,3,FALSE))</f>
        <v>#NUM!</v>
      </c>
      <c r="D116" s="136" t="str">
        <f>IF(ISERROR(VLOOKUP($C116,'START LİSTE'!$B$6:$F$1025,2,0)),"",VLOOKUP($C116,'START LİSTE'!$B$6:$F$1025,2,0))</f>
        <v/>
      </c>
      <c r="E116" s="137" t="str">
        <f>IF(ISERROR(VLOOKUP($C116,'START LİSTE'!$B$6:$F$1025,4,0)),"",VLOOKUP($C116,'START LİSTE'!$B$6:$F$1025,4,0))</f>
        <v/>
      </c>
      <c r="F116" s="138" t="str">
        <f>IF(ISERROR(VLOOKUP($C116,'FERDİ SONUÇ'!$B$6:$H$1069,6,0)),"",VLOOKUP($C116,'FERDİ SONUÇ'!$B$6:$H$1069,6,0))</f>
        <v/>
      </c>
      <c r="G116" s="139" t="str">
        <f>IF(OR(E116="",F116="DQ", F116="DNF", F116="DNS", F116=""),"-",VLOOKUP(C116,'FERDİ SONUÇ'!$B$6:$H$1069,7,0))</f>
        <v>-</v>
      </c>
      <c r="H116" s="20" t="e">
        <f>IF(A116="","",VLOOKUP(A116,'TAKIM KAYIT'!$A$6:$T$1250,11,0))</f>
        <v>#NUM!</v>
      </c>
      <c r="I116" s="20" t="e">
        <f>IF(A116="","",VLOOKUP(A116,'TAKIM KAYIT'!$A$6:$T$1250,12,0))</f>
        <v>#NUM!</v>
      </c>
      <c r="J116" s="103" t="e">
        <f>IF(A116="","",VLOOKUP(A116,'TAKIM KAYIT'!$A$6:$T$1250,13,0))</f>
        <v>#NUM!</v>
      </c>
      <c r="K116" s="20" t="e">
        <f>IF(A116="","",VLOOKUP(A116,'TAKIM KAYIT'!$A$6:$T$1250,15,0))</f>
        <v>#NUM!</v>
      </c>
    </row>
    <row r="117" spans="1:11" ht="14.25" x14ac:dyDescent="0.2">
      <c r="A117" s="133"/>
      <c r="B117" s="134"/>
      <c r="C117" s="135" t="e">
        <f>IF(A116="","",INDEX('TAKIM KAYIT'!$D$6:$D$125,MATCH(C116,'TAKIM KAYIT'!$D$6:$D$125,0)+1))</f>
        <v>#NUM!</v>
      </c>
      <c r="D117" s="136" t="str">
        <f>IF(ISERROR(VLOOKUP($C117,'START LİSTE'!$B$6:$F$1025,2,0)),"",VLOOKUP($C117,'START LİSTE'!$B$6:$F$1025,2,0))</f>
        <v/>
      </c>
      <c r="E117" s="137" t="str">
        <f>IF(ISERROR(VLOOKUP($C117,'START LİSTE'!$B$6:$F$1025,4,0)),"",VLOOKUP($C117,'START LİSTE'!$B$6:$F$1025,4,0))</f>
        <v/>
      </c>
      <c r="F117" s="138" t="str">
        <f>IF(ISERROR(VLOOKUP($C117,'FERDİ SONUÇ'!$B$6:$H$1069,6,0)),"",VLOOKUP($C117,'FERDİ SONUÇ'!$B$6:$H$1069,6,0))</f>
        <v/>
      </c>
      <c r="G117" s="139" t="str">
        <f>IF(OR(E117="",F117="DQ", F117="DNF", F117="DNS", F117=""),"-",VLOOKUP(C117,'FERDİ SONUÇ'!$B$6:$H$1069,7,0))</f>
        <v>-</v>
      </c>
      <c r="H117" s="105"/>
      <c r="I117" s="105"/>
      <c r="J117" s="105"/>
      <c r="K117" s="19"/>
    </row>
    <row r="118" spans="1:11" ht="14.25" x14ac:dyDescent="0.2">
      <c r="A118" s="126"/>
      <c r="B118" s="127"/>
      <c r="C118" s="128" t="e">
        <f>IF(A120="","",INDEX('TAKIM KAYIT'!$D$6:$D$125,MATCH(C120,'TAKIM KAYIT'!$D$6:$D$125,0)-2))</f>
        <v>#NUM!</v>
      </c>
      <c r="D118" s="129" t="str">
        <f>IF(ISERROR(VLOOKUP($C118,'START LİSTE'!$B$6:$F$1025,2,0)),"",VLOOKUP($C118,'START LİSTE'!$B$6:$F$1025,2,0))</f>
        <v/>
      </c>
      <c r="E118" s="130" t="str">
        <f>IF(ISERROR(VLOOKUP($C118,'START LİSTE'!$B$6:$F$1025,4,0)),"",VLOOKUP($C118,'START LİSTE'!$B$6:$F$1025,4,0))</f>
        <v/>
      </c>
      <c r="F118" s="131" t="str">
        <f>IF(ISERROR(VLOOKUP($C118,'FERDİ SONUÇ'!$B$6:$H$1069,6,0)),"",VLOOKUP($C118,'FERDİ SONUÇ'!$B$6:$H$1069,6,0))</f>
        <v/>
      </c>
      <c r="G118" s="132" t="str">
        <f>IF(OR(E118="",F118="DQ", F118="DNF", F118="DNS", F118=""),"-",VLOOKUP(C118,'FERDİ SONUÇ'!$B$6:$H$1069,7,0))</f>
        <v>-</v>
      </c>
      <c r="H118" s="104"/>
      <c r="I118" s="104"/>
      <c r="J118" s="104"/>
      <c r="K118" s="12"/>
    </row>
    <row r="119" spans="1:11" ht="14.25" x14ac:dyDescent="0.2">
      <c r="A119" s="133"/>
      <c r="B119" s="134"/>
      <c r="C119" s="135" t="e">
        <f>IF(A120="","",INDEX('TAKIM KAYIT'!$D$6:$D$125,MATCH(C120,'TAKIM KAYIT'!$D$6:$D$125,0)-1))</f>
        <v>#NUM!</v>
      </c>
      <c r="D119" s="136" t="str">
        <f>IF(ISERROR(VLOOKUP($C119,'START LİSTE'!$B$6:$F$1025,2,0)),"",VLOOKUP($C119,'START LİSTE'!$B$6:$F$1025,2,0))</f>
        <v/>
      </c>
      <c r="E119" s="137" t="str">
        <f>IF(ISERROR(VLOOKUP($C119,'START LİSTE'!$B$6:$F$1025,4,0)),"",VLOOKUP($C119,'START LİSTE'!$B$6:$F$1025,4,0))</f>
        <v/>
      </c>
      <c r="F119" s="138" t="str">
        <f>IF(ISERROR(VLOOKUP($C119,'FERDİ SONUÇ'!$B$6:$H$1069,6,0)),"",VLOOKUP($C119,'FERDİ SONUÇ'!$B$6:$H$1069,6,0))</f>
        <v/>
      </c>
      <c r="G119" s="139" t="str">
        <f>IF(OR(E119="",F119="DQ", F119="DNF", F119="DNS", F119=""),"-",VLOOKUP(C119,'FERDİ SONUÇ'!$B$6:$H$1069,7,0))</f>
        <v>-</v>
      </c>
      <c r="H119" s="105"/>
      <c r="I119" s="105"/>
      <c r="J119" s="105"/>
      <c r="K119" s="19"/>
    </row>
    <row r="120" spans="1:11" ht="15.75" x14ac:dyDescent="0.2">
      <c r="A120" s="133" t="e">
        <f>IF(ISERROR(SMALL('TAKIM KAYIT'!$A$6:$A$125,1)),"",SMALL('TAKIM KAYIT'!$A$6:$A$125,29))</f>
        <v>#NUM!</v>
      </c>
      <c r="B120" s="134" t="e">
        <f>IF(A120="","",VLOOKUP(A120,'TAKIM KAYIT'!$A$6:$O$1250,3,0))</f>
        <v>#NUM!</v>
      </c>
      <c r="C120" s="135" t="e">
        <f>IF(A120="","",VLOOKUP(A120,'TAKIM KAYIT'!$B$6:$O$125,3,FALSE))</f>
        <v>#NUM!</v>
      </c>
      <c r="D120" s="136" t="str">
        <f>IF(ISERROR(VLOOKUP($C120,'START LİSTE'!$B$6:$F$1025,2,0)),"",VLOOKUP($C120,'START LİSTE'!$B$6:$F$1025,2,0))</f>
        <v/>
      </c>
      <c r="E120" s="137" t="str">
        <f>IF(ISERROR(VLOOKUP($C120,'START LİSTE'!$B$6:$F$1025,4,0)),"",VLOOKUP($C120,'START LİSTE'!$B$6:$F$1025,4,0))</f>
        <v/>
      </c>
      <c r="F120" s="138" t="str">
        <f>IF(ISERROR(VLOOKUP($C120,'FERDİ SONUÇ'!$B$6:$H$1069,6,0)),"",VLOOKUP($C120,'FERDİ SONUÇ'!$B$6:$H$1069,6,0))</f>
        <v/>
      </c>
      <c r="G120" s="139" t="str">
        <f>IF(OR(E120="",F120="DQ", F120="DNF", F120="DNS", F120=""),"-",VLOOKUP(C120,'FERDİ SONUÇ'!$B$6:$H$1069,7,0))</f>
        <v>-</v>
      </c>
      <c r="H120" s="20" t="e">
        <f>IF(A120="","",VLOOKUP(A120,'TAKIM KAYIT'!$A$6:$T$1250,11,0))</f>
        <v>#NUM!</v>
      </c>
      <c r="I120" s="20" t="e">
        <f>IF(A120="","",VLOOKUP(A120,'TAKIM KAYIT'!$A$6:$T$1250,12,0))</f>
        <v>#NUM!</v>
      </c>
      <c r="J120" s="103" t="e">
        <f>IF(A120="","",VLOOKUP(A120,'TAKIM KAYIT'!$A$6:$T$1250,13,0))</f>
        <v>#NUM!</v>
      </c>
      <c r="K120" s="20" t="e">
        <f>IF(A120="","",VLOOKUP(A120,'TAKIM KAYIT'!$A$6:$T$1250,15,0))</f>
        <v>#NUM!</v>
      </c>
    </row>
    <row r="121" spans="1:11" ht="14.25" x14ac:dyDescent="0.2">
      <c r="A121" s="133"/>
      <c r="B121" s="134"/>
      <c r="C121" s="135" t="e">
        <f>IF(A120="","",INDEX('TAKIM KAYIT'!$D$6:$D$125,MATCH(C120,'TAKIM KAYIT'!$D$6:$D$125,0)+1))</f>
        <v>#NUM!</v>
      </c>
      <c r="D121" s="136" t="str">
        <f>IF(ISERROR(VLOOKUP($C121,'START LİSTE'!$B$6:$F$1025,2,0)),"",VLOOKUP($C121,'START LİSTE'!$B$6:$F$1025,2,0))</f>
        <v/>
      </c>
      <c r="E121" s="137" t="str">
        <f>IF(ISERROR(VLOOKUP($C121,'START LİSTE'!$B$6:$F$1025,4,0)),"",VLOOKUP($C121,'START LİSTE'!$B$6:$F$1025,4,0))</f>
        <v/>
      </c>
      <c r="F121" s="138" t="str">
        <f>IF(ISERROR(VLOOKUP($C121,'FERDİ SONUÇ'!$B$6:$H$1069,6,0)),"",VLOOKUP($C121,'FERDİ SONUÇ'!$B$6:$H$1069,6,0))</f>
        <v/>
      </c>
      <c r="G121" s="139" t="str">
        <f>IF(OR(E121="",F121="DQ", F121="DNF", F121="DNS", F121=""),"-",VLOOKUP(C121,'FERDİ SONUÇ'!$B$6:$H$1069,7,0))</f>
        <v>-</v>
      </c>
      <c r="H121" s="105"/>
      <c r="I121" s="105"/>
      <c r="J121" s="105"/>
      <c r="K121" s="19"/>
    </row>
    <row r="122" spans="1:11" ht="14.25" x14ac:dyDescent="0.2">
      <c r="A122" s="126"/>
      <c r="B122" s="127"/>
      <c r="C122" s="128" t="e">
        <f>IF(A124="","",INDEX('TAKIM KAYIT'!$D$6:$D$125,MATCH(C124,'TAKIM KAYIT'!$D$6:$D$125,0)-2))</f>
        <v>#NUM!</v>
      </c>
      <c r="D122" s="129" t="str">
        <f>IF(ISERROR(VLOOKUP($C122,'START LİSTE'!$B$6:$F$1025,2,0)),"",VLOOKUP($C122,'START LİSTE'!$B$6:$F$1025,2,0))</f>
        <v/>
      </c>
      <c r="E122" s="130" t="str">
        <f>IF(ISERROR(VLOOKUP($C122,'START LİSTE'!$B$6:$F$1025,4,0)),"",VLOOKUP($C122,'START LİSTE'!$B$6:$F$1025,4,0))</f>
        <v/>
      </c>
      <c r="F122" s="131" t="str">
        <f>IF(ISERROR(VLOOKUP($C122,'FERDİ SONUÇ'!$B$6:$H$1069,6,0)),"",VLOOKUP($C122,'FERDİ SONUÇ'!$B$6:$H$1069,6,0))</f>
        <v/>
      </c>
      <c r="G122" s="132" t="str">
        <f>IF(OR(E122="",F122="DQ", F122="DNF", F122="DNS", F122=""),"-",VLOOKUP(C122,'FERDİ SONUÇ'!$B$6:$H$1069,7,0))</f>
        <v>-</v>
      </c>
      <c r="H122" s="104"/>
      <c r="I122" s="104"/>
      <c r="J122" s="104"/>
      <c r="K122" s="12"/>
    </row>
    <row r="123" spans="1:11" ht="14.25" x14ac:dyDescent="0.2">
      <c r="A123" s="133"/>
      <c r="B123" s="134"/>
      <c r="C123" s="135" t="e">
        <f>IF(A124="","",INDEX('TAKIM KAYIT'!$D$6:$D$125,MATCH(C124,'TAKIM KAYIT'!$D$6:$D$125,0)-1))</f>
        <v>#NUM!</v>
      </c>
      <c r="D123" s="136" t="str">
        <f>IF(ISERROR(VLOOKUP($C123,'START LİSTE'!$B$6:$F$1025,2,0)),"",VLOOKUP($C123,'START LİSTE'!$B$6:$F$1025,2,0))</f>
        <v/>
      </c>
      <c r="E123" s="137" t="str">
        <f>IF(ISERROR(VLOOKUP($C123,'START LİSTE'!$B$6:$F$1025,4,0)),"",VLOOKUP($C123,'START LİSTE'!$B$6:$F$1025,4,0))</f>
        <v/>
      </c>
      <c r="F123" s="138" t="str">
        <f>IF(ISERROR(VLOOKUP($C123,'FERDİ SONUÇ'!$B$6:$H$1069,6,0)),"",VLOOKUP($C123,'FERDİ SONUÇ'!$B$6:$H$1069,6,0))</f>
        <v/>
      </c>
      <c r="G123" s="139" t="str">
        <f>IF(OR(E123="",F123="DQ", F123="DNF", F123="DNS", F123=""),"-",VLOOKUP(C123,'FERDİ SONUÇ'!$B$6:$H$1069,7,0))</f>
        <v>-</v>
      </c>
      <c r="H123" s="105"/>
      <c r="I123" s="105"/>
      <c r="J123" s="105"/>
      <c r="K123" s="19"/>
    </row>
    <row r="124" spans="1:11" ht="15.75" x14ac:dyDescent="0.2">
      <c r="A124" s="133" t="e">
        <f>IF(ISERROR(SMALL('TAKIM KAYIT'!$A$6:$A$125,1)),"",SMALL('TAKIM KAYIT'!$A$6:$A$125,30))</f>
        <v>#NUM!</v>
      </c>
      <c r="B124" s="134" t="e">
        <f>IF(A124="","",VLOOKUP(A124,'TAKIM KAYIT'!$A$6:$O$1250,3,0))</f>
        <v>#NUM!</v>
      </c>
      <c r="C124" s="135" t="e">
        <f>IF(A124="","",VLOOKUP(A124,'TAKIM KAYIT'!$B$6:$O$125,3,FALSE))</f>
        <v>#NUM!</v>
      </c>
      <c r="D124" s="136" t="str">
        <f>IF(ISERROR(VLOOKUP($C124,'START LİSTE'!$B$6:$F$1025,2,0)),"",VLOOKUP($C124,'START LİSTE'!$B$6:$F$1025,2,0))</f>
        <v/>
      </c>
      <c r="E124" s="137" t="str">
        <f>IF(ISERROR(VLOOKUP($C124,'START LİSTE'!$B$6:$F$1025,4,0)),"",VLOOKUP($C124,'START LİSTE'!$B$6:$F$1025,4,0))</f>
        <v/>
      </c>
      <c r="F124" s="138" t="str">
        <f>IF(ISERROR(VLOOKUP($C124,'FERDİ SONUÇ'!$B$6:$H$1069,6,0)),"",VLOOKUP($C124,'FERDİ SONUÇ'!$B$6:$H$1069,6,0))</f>
        <v/>
      </c>
      <c r="G124" s="139" t="str">
        <f>IF(OR(E124="",F124="DQ", F124="DNF", F124="DNS", F124=""),"-",VLOOKUP(C124,'FERDİ SONUÇ'!$B$6:$H$1069,7,0))</f>
        <v>-</v>
      </c>
      <c r="H124" s="20" t="e">
        <f>IF(A124="","",VLOOKUP(A124,'TAKIM KAYIT'!$A$6:$T$1250,11,0))</f>
        <v>#NUM!</v>
      </c>
      <c r="I124" s="20" t="e">
        <f>IF(A124="","",VLOOKUP(A124,'TAKIM KAYIT'!$A$6:$T$1250,12,0))</f>
        <v>#NUM!</v>
      </c>
      <c r="J124" s="103" t="e">
        <f>IF(A124="","",VLOOKUP(A124,'TAKIM KAYIT'!$A$6:$T$1250,13,0))</f>
        <v>#NUM!</v>
      </c>
      <c r="K124" s="20" t="e">
        <f>IF(A124="","",VLOOKUP(A124,'TAKIM KAYIT'!$A$6:$T$1250,15,0))</f>
        <v>#NUM!</v>
      </c>
    </row>
    <row r="125" spans="1:11" ht="14.25" x14ac:dyDescent="0.2">
      <c r="A125" s="133"/>
      <c r="B125" s="134"/>
      <c r="C125" s="135" t="e">
        <f>IF(A124="","",INDEX('TAKIM KAYIT'!$D$6:$D$125,MATCH(C124,'TAKIM KAYIT'!$D$6:$D$125,0)+1))</f>
        <v>#NUM!</v>
      </c>
      <c r="D125" s="136" t="str">
        <f>IF(ISERROR(VLOOKUP($C125,'START LİSTE'!$B$6:$F$1025,2,0)),"",VLOOKUP($C125,'START LİSTE'!$B$6:$F$1025,2,0))</f>
        <v/>
      </c>
      <c r="E125" s="137" t="str">
        <f>IF(ISERROR(VLOOKUP($C125,'START LİSTE'!$B$6:$F$1025,4,0)),"",VLOOKUP($C125,'START LİSTE'!$B$6:$F$1025,4,0))</f>
        <v/>
      </c>
      <c r="F125" s="138" t="str">
        <f>IF(ISERROR(VLOOKUP($C125,'FERDİ SONUÇ'!$B$6:$H$1069,6,0)),"",VLOOKUP($C125,'FERDİ SONUÇ'!$B$6:$H$1069,6,0))</f>
        <v/>
      </c>
      <c r="G125" s="139" t="str">
        <f>IF(OR(E125="",F125="DQ", F125="DNF", F125="DNS", F125=""),"-",VLOOKUP(C125,'FERDİ SONUÇ'!$B$6:$H$1069,7,0))</f>
        <v>-</v>
      </c>
      <c r="H125" s="105"/>
      <c r="I125" s="105"/>
      <c r="J125" s="105"/>
      <c r="K125" s="19"/>
    </row>
  </sheetData>
  <sheetProtection password="AA32" sheet="1"/>
  <mergeCells count="6">
    <mergeCell ref="A1:K1"/>
    <mergeCell ref="A2:K2"/>
    <mergeCell ref="C3:D3"/>
    <mergeCell ref="C4:D4"/>
    <mergeCell ref="F4:K4"/>
    <mergeCell ref="A4:B4"/>
  </mergeCells>
  <conditionalFormatting sqref="B5">
    <cfRule type="duplicateValues" dxfId="37" priority="136" stopIfTrue="1"/>
  </conditionalFormatting>
  <conditionalFormatting sqref="A6:A7 A9:A125">
    <cfRule type="cellIs" dxfId="36" priority="134" operator="greaterThan">
      <formula>1000</formula>
    </cfRule>
    <cfRule type="cellIs" dxfId="35" priority="135" operator="greaterThan">
      <formula>"&gt;1000"</formula>
    </cfRule>
  </conditionalFormatting>
  <conditionalFormatting sqref="H8">
    <cfRule type="duplicateValues" dxfId="34" priority="133" stopIfTrue="1"/>
  </conditionalFormatting>
  <conditionalFormatting sqref="I8">
    <cfRule type="duplicateValues" dxfId="33" priority="132" stopIfTrue="1"/>
  </conditionalFormatting>
  <conditionalFormatting sqref="J8">
    <cfRule type="duplicateValues" dxfId="32" priority="131" stopIfTrue="1"/>
  </conditionalFormatting>
  <conditionalFormatting sqref="K6:K11 K13:K15 K17:K19 K21:K23 K25:K27 K29:K31 K33:K35 K37:K39 K41:K43 K45:K47 K49:K51 K53:K55 K57:K59 K61:K63 K65:K67 K69:K71 K73:K75 K77:K79 K81:K83 K85:K87 K89:K91 K93:K95 K97:K99 K101:K103 K105:K107 K109:K111 K113:K115 K117:K119 K121:K123 K125">
    <cfRule type="duplicateValues" dxfId="31" priority="137" stopIfTrue="1"/>
  </conditionalFormatting>
  <conditionalFormatting sqref="A8">
    <cfRule type="cellIs" dxfId="30" priority="30" operator="greaterThan">
      <formula>1000</formula>
    </cfRule>
    <cfRule type="cellIs" dxfId="29" priority="31" operator="greaterThan">
      <formula>"&gt;1000"</formula>
    </cfRule>
  </conditionalFormatting>
  <conditionalFormatting sqref="H20 H16 H12">
    <cfRule type="duplicateValues" dxfId="28" priority="28" stopIfTrue="1"/>
  </conditionalFormatting>
  <conditionalFormatting sqref="I20 I16 I12">
    <cfRule type="duplicateValues" dxfId="27" priority="27" stopIfTrue="1"/>
  </conditionalFormatting>
  <conditionalFormatting sqref="J20 J16 J12">
    <cfRule type="duplicateValues" dxfId="26" priority="26" stopIfTrue="1"/>
  </conditionalFormatting>
  <conditionalFormatting sqref="K20 K16 K12">
    <cfRule type="duplicateValues" dxfId="25" priority="29" stopIfTrue="1"/>
  </conditionalFormatting>
  <conditionalFormatting sqref="H36 H32 H28 H24">
    <cfRule type="duplicateValues" dxfId="24" priority="24" stopIfTrue="1"/>
  </conditionalFormatting>
  <conditionalFormatting sqref="I36 I32 I28 I24">
    <cfRule type="duplicateValues" dxfId="23" priority="23" stopIfTrue="1"/>
  </conditionalFormatting>
  <conditionalFormatting sqref="J36 J32 J28 J24">
    <cfRule type="duplicateValues" dxfId="22" priority="22" stopIfTrue="1"/>
  </conditionalFormatting>
  <conditionalFormatting sqref="K36 K32 K28 K24">
    <cfRule type="duplicateValues" dxfId="21" priority="25" stopIfTrue="1"/>
  </conditionalFormatting>
  <conditionalFormatting sqref="H56 H52 H48 H44 H40">
    <cfRule type="duplicateValues" dxfId="20" priority="20" stopIfTrue="1"/>
  </conditionalFormatting>
  <conditionalFormatting sqref="I56 I52 I48 I44 I40">
    <cfRule type="duplicateValues" dxfId="19" priority="19" stopIfTrue="1"/>
  </conditionalFormatting>
  <conditionalFormatting sqref="J56 J52 J48 J44 J40">
    <cfRule type="duplicateValues" dxfId="18" priority="18" stopIfTrue="1"/>
  </conditionalFormatting>
  <conditionalFormatting sqref="K56 K52 K48 K44 K40">
    <cfRule type="duplicateValues" dxfId="17" priority="21" stopIfTrue="1"/>
  </conditionalFormatting>
  <conditionalFormatting sqref="H76 H72 H68 H64 H60">
    <cfRule type="duplicateValues" dxfId="16" priority="16" stopIfTrue="1"/>
  </conditionalFormatting>
  <conditionalFormatting sqref="I76 I72 I68 I64 I60">
    <cfRule type="duplicateValues" dxfId="15" priority="15" stopIfTrue="1"/>
  </conditionalFormatting>
  <conditionalFormatting sqref="J76 J72 J68 J64 J60">
    <cfRule type="duplicateValues" dxfId="14" priority="14" stopIfTrue="1"/>
  </conditionalFormatting>
  <conditionalFormatting sqref="K76 K72 K68 K64 K60">
    <cfRule type="duplicateValues" dxfId="13" priority="17" stopIfTrue="1"/>
  </conditionalFormatting>
  <conditionalFormatting sqref="H92 H88 H84 H80">
    <cfRule type="duplicateValues" dxfId="12" priority="12" stopIfTrue="1"/>
  </conditionalFormatting>
  <conditionalFormatting sqref="I92 I88 I84 I80">
    <cfRule type="duplicateValues" dxfId="11" priority="11" stopIfTrue="1"/>
  </conditionalFormatting>
  <conditionalFormatting sqref="J92 J88 J84 J80">
    <cfRule type="duplicateValues" dxfId="10" priority="10" stopIfTrue="1"/>
  </conditionalFormatting>
  <conditionalFormatting sqref="K92 K88 K84 K80">
    <cfRule type="duplicateValues" dxfId="9" priority="13" stopIfTrue="1"/>
  </conditionalFormatting>
  <conditionalFormatting sqref="H112 H108 H104 H100 H96">
    <cfRule type="duplicateValues" dxfId="8" priority="8" stopIfTrue="1"/>
  </conditionalFormatting>
  <conditionalFormatting sqref="I112 I108 I104 I100 I96">
    <cfRule type="duplicateValues" dxfId="7" priority="7" stopIfTrue="1"/>
  </conditionalFormatting>
  <conditionalFormatting sqref="J112 J108 J104 J100 J96">
    <cfRule type="duplicateValues" dxfId="6" priority="6" stopIfTrue="1"/>
  </conditionalFormatting>
  <conditionalFormatting sqref="K112 K108 K104 K100 K96">
    <cfRule type="duplicateValues" dxfId="5" priority="9" stopIfTrue="1"/>
  </conditionalFormatting>
  <conditionalFormatting sqref="H124 H120 H116">
    <cfRule type="duplicateValues" dxfId="4" priority="4" stopIfTrue="1"/>
  </conditionalFormatting>
  <conditionalFormatting sqref="I124 I120 I116">
    <cfRule type="duplicateValues" dxfId="3" priority="3" stopIfTrue="1"/>
  </conditionalFormatting>
  <conditionalFormatting sqref="J124 J120 J116">
    <cfRule type="duplicateValues" dxfId="2" priority="2" stopIfTrue="1"/>
  </conditionalFormatting>
  <conditionalFormatting sqref="K124 K120 K116">
    <cfRule type="duplicateValues" dxfId="1" priority="5" stopIfTrue="1"/>
  </conditionalFormatting>
  <conditionalFormatting sqref="A122:K125">
    <cfRule type="containsText" dxfId="0" priority="1" stopIfTrue="1" operator="containsText" text="#SAYI!">
      <formula>NOT(ISERROR(SEARCH("#SAYI!",A122)))</formula>
    </cfRule>
  </conditionalFormatting>
  <pageMargins left="0.7" right="0.7" top="0.75" bottom="0.75" header="0.3" footer="0.3"/>
  <pageSetup paperSize="9" scale="63" orientation="portrait" r:id="rId1"/>
  <colBreaks count="1" manualBreakCount="1">
    <brk id="1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31"/>
  <sheetViews>
    <sheetView view="pageBreakPreview" zoomScale="90" zoomScaleNormal="100" zoomScaleSheetLayoutView="90" workbookViewId="0">
      <selection activeCell="C7" sqref="C7"/>
    </sheetView>
  </sheetViews>
  <sheetFormatPr defaultRowHeight="12.75" x14ac:dyDescent="0.2"/>
  <cols>
    <col min="1" max="1" width="146.5703125" customWidth="1"/>
  </cols>
  <sheetData>
    <row r="1" spans="1:1" ht="32.25" customHeight="1" x14ac:dyDescent="0.2">
      <c r="A1" s="87" t="s">
        <v>20</v>
      </c>
    </row>
    <row r="2" spans="1:1" ht="40.5" customHeight="1" x14ac:dyDescent="0.2">
      <c r="A2" s="88" t="s">
        <v>21</v>
      </c>
    </row>
    <row r="3" spans="1:1" ht="40.5" customHeight="1" x14ac:dyDescent="0.2">
      <c r="A3" s="88" t="s">
        <v>22</v>
      </c>
    </row>
    <row r="4" spans="1:1" ht="40.5" customHeight="1" x14ac:dyDescent="0.2">
      <c r="A4" s="88" t="s">
        <v>23</v>
      </c>
    </row>
    <row r="5" spans="1:1" ht="40.5" customHeight="1" x14ac:dyDescent="0.2">
      <c r="A5" s="88" t="s">
        <v>24</v>
      </c>
    </row>
    <row r="6" spans="1:1" ht="40.5" customHeight="1" x14ac:dyDescent="0.2">
      <c r="A6" s="88" t="s">
        <v>25</v>
      </c>
    </row>
    <row r="7" spans="1:1" ht="75.75" customHeight="1" x14ac:dyDescent="0.2">
      <c r="A7" s="88" t="s">
        <v>26</v>
      </c>
    </row>
    <row r="8" spans="1:1" ht="72" customHeight="1" x14ac:dyDescent="0.2">
      <c r="A8" s="88" t="s">
        <v>27</v>
      </c>
    </row>
    <row r="9" spans="1:1" ht="40.5" customHeight="1" x14ac:dyDescent="0.2">
      <c r="A9" s="88" t="s">
        <v>28</v>
      </c>
    </row>
    <row r="10" spans="1:1" ht="40.5" customHeight="1" x14ac:dyDescent="0.2">
      <c r="A10" s="88" t="s">
        <v>29</v>
      </c>
    </row>
    <row r="11" spans="1:1" ht="50.25" customHeight="1" x14ac:dyDescent="0.2">
      <c r="A11" s="89" t="s">
        <v>30</v>
      </c>
    </row>
    <row r="12" spans="1:1" ht="40.5" customHeight="1" x14ac:dyDescent="0.2">
      <c r="A12" s="89" t="s">
        <v>31</v>
      </c>
    </row>
    <row r="13" spans="1:1" ht="18" customHeight="1" x14ac:dyDescent="0.2"/>
    <row r="14" spans="1:1" ht="18" customHeight="1" x14ac:dyDescent="0.2"/>
    <row r="15" spans="1:1" ht="18" customHeight="1" x14ac:dyDescent="0.2"/>
    <row r="16" spans="1:1"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9</vt:i4>
      </vt:variant>
    </vt:vector>
  </HeadingPairs>
  <TitlesOfParts>
    <vt:vector size="16" baseType="lpstr">
      <vt:lpstr>KAPAK</vt:lpstr>
      <vt:lpstr>START LİSTE</vt:lpstr>
      <vt:lpstr>FERDİ SONUÇ</vt:lpstr>
      <vt:lpstr>TAKIM KAYIT</vt:lpstr>
      <vt:lpstr>TAKIM SONUÇ</vt:lpstr>
      <vt:lpstr>FİNAL</vt:lpstr>
      <vt:lpstr>KULLANIM KILAVUZU</vt:lpstr>
      <vt:lpstr>'FERDİ SONUÇ'!Yazdırma_Alanı</vt:lpstr>
      <vt:lpstr>FİNAL!Yazdırma_Alanı</vt:lpstr>
      <vt:lpstr>'START LİSTE'!Yazdırma_Alanı</vt:lpstr>
      <vt:lpstr>'TAKIM KAYIT'!Yazdırma_Alanı</vt:lpstr>
      <vt:lpstr>'TAKIM SONUÇ'!Yazdırma_Alanı</vt:lpstr>
      <vt:lpstr>'FERDİ SONUÇ'!Yazdırma_Başlıkları</vt:lpstr>
      <vt:lpstr>'START LİSTE'!Yazdırma_Başlıkları</vt:lpstr>
      <vt:lpstr>'TAKIM KAYIT'!Yazdırma_Başlıkları</vt:lpstr>
      <vt:lpstr>'TAKIM SONUÇ'!Yazdırma_Başlıkları</vt:lpstr>
    </vt:vector>
  </TitlesOfParts>
  <Company>2hibm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Aydın</dc:creator>
  <cp:lastModifiedBy>Aydın</cp:lastModifiedBy>
  <cp:lastPrinted>2014-10-12T09:22:11Z</cp:lastPrinted>
  <dcterms:created xsi:type="dcterms:W3CDTF">2008-08-11T14:10:37Z</dcterms:created>
  <dcterms:modified xsi:type="dcterms:W3CDTF">2014-10-12T09:25:46Z</dcterms:modified>
</cp:coreProperties>
</file>