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240" windowWidth="11355" windowHeight="9030" tabRatio="894" firstSheet="2" activeTab="4"/>
  </bookViews>
  <sheets>
    <sheet name="KAPAK" sheetId="1" state="hidden" r:id="rId1"/>
    <sheet name="START LİSTE" sheetId="2" state="hidden" r:id="rId2"/>
    <sheet name="FERDİ SONUÇ" sheetId="3" r:id="rId3"/>
    <sheet name="TAKIM KAYIT" sheetId="4" state="hidden" r:id="rId4"/>
    <sheet name="TAKIM SONUÇ" sheetId="5" r:id="rId5"/>
    <sheet name="KULLANMA BİLGİLERİ" sheetId="6" state="hidden" r:id="rId6"/>
  </sheets>
  <externalReferences>
    <externalReference r:id="rId9"/>
  </externalReference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SONUÇ'!$A$1:$H$35</definedName>
    <definedName name="_xlnm.Print_Area" localSheetId="1">'START LİSTE'!$A$1:$F$40</definedName>
    <definedName name="_xlnm.Print_Area" localSheetId="3">'TAKIM KAYIT'!$A$1:$J$13</definedName>
    <definedName name="_xlnm.Print_Area" localSheetId="4">'TAKIM SONUÇ'!$A$1:$H$53</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<sst xmlns="http://schemas.openxmlformats.org/spreadsheetml/2006/main" count="138" uniqueCount="55">
  <si>
    <t>Takım
Ferdi</t>
  </si>
  <si>
    <t>Geliş Sırası</t>
  </si>
  <si>
    <t>Yarışma Adı  :</t>
  </si>
  <si>
    <t>Mesafe  :</t>
  </si>
  <si>
    <t>Kategori  :</t>
  </si>
  <si>
    <t>Yarışma Yeri  :</t>
  </si>
  <si>
    <t>Puan</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</si>
  <si>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</si>
  <si>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</si>
  <si>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</si>
  <si>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</si>
  <si>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</si>
  <si>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</si>
  <si>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</si>
  <si>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</si>
  <si>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</si>
  <si>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</si>
  <si>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</si>
  <si>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Kocaeli-TUR</t>
  </si>
  <si>
    <r>
      <rPr>
        <b/>
        <i/>
        <sz val="14"/>
        <color indexed="8"/>
        <rFont val="Cambria"/>
        <family val="1"/>
      </rPr>
      <t xml:space="preserve">Türkiye Atletizm Federasyonu
</t>
    </r>
    <r>
      <rPr>
        <b/>
        <i/>
        <sz val="12"/>
        <color indexed="10"/>
        <rFont val="Cambria"/>
        <family val="1"/>
      </rPr>
      <t>Turkish Athletic Federation</t>
    </r>
  </si>
  <si>
    <t>Rank</t>
  </si>
  <si>
    <t>BIB</t>
  </si>
  <si>
    <t>Name-Surname</t>
  </si>
  <si>
    <t>Country</t>
  </si>
  <si>
    <t>Team / Individual</t>
  </si>
  <si>
    <t>Date of Birth</t>
  </si>
  <si>
    <t>Score</t>
  </si>
  <si>
    <t>Point</t>
  </si>
  <si>
    <t>Team Rank</t>
  </si>
  <si>
    <t>Team Point</t>
  </si>
  <si>
    <t>arrival points</t>
  </si>
  <si>
    <t>Sporcu  Sayısı:</t>
  </si>
  <si>
    <t>Takım Sayısı:</t>
  </si>
  <si>
    <t>Number</t>
  </si>
  <si>
    <t>BUL</t>
  </si>
  <si>
    <t>T</t>
  </si>
  <si>
    <t>ROU</t>
  </si>
  <si>
    <t>58.Balkan Cross Country Championships</t>
  </si>
  <si>
    <t>TUR</t>
  </si>
  <si>
    <t>F</t>
  </si>
  <si>
    <t>8.Km.</t>
  </si>
  <si>
    <t>Senior Women</t>
  </si>
  <si>
    <t>YANA GEORGIEVA</t>
  </si>
  <si>
    <t>Olesea Smovjenco</t>
  </si>
  <si>
    <t>MDA</t>
  </si>
  <si>
    <t>Elena MOAGA</t>
  </si>
  <si>
    <t>Daniela CONSTANTINESCU</t>
  </si>
  <si>
    <t>Mihaela Maria PRUNDUS</t>
  </si>
  <si>
    <t>Ionela Ecaterina DINCA</t>
  </si>
  <si>
    <t>Özlem KAYA</t>
  </si>
  <si>
    <t>Fatma HACIKÖYLÜ</t>
  </si>
  <si>
    <t>Nilay ESEN</t>
  </si>
  <si>
    <t>Bahar DOĞAN</t>
  </si>
  <si>
    <t>Andrijans POP ARSOVA</t>
  </si>
  <si>
    <t>MKD</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</si>
</sst>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d\ mmmm\ yyyy\ dddd"/>
    <numFmt numFmtId="176" formatCode="[$-41F]d\ mmmm\ yyyy\ h:mm;@"/>
    <numFmt numFmtId="177" formatCode="00\.00\.00"/>
    <numFmt numFmtId="178" formatCode="00\:00"/>
    <numFmt numFmtId="179" formatCode="&quot;Evet&quot;;&quot;Evet&quot;;&quot;Hayır&quot;"/>
    <numFmt numFmtId="180" formatCode="&quot;Doğru&quot;;&quot;Doğru&quot;;&quot;Yanlış&quot;"/>
    <numFmt numFmtId="181" formatCode="&quot;Açık&quot;;&quot;Açık&quot;;&quot;Kapalı&quot;"/>
    <numFmt numFmtId="182" formatCode="[$¥€-2]\ #,##0.00_);[Red]\([$€-2]\ #,##0.00\)"/>
    <numFmt numFmtId="183" formatCode="mmm/yyyy"/>
  </numFmts>
  <fonts count="6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i/>
      <sz val="12"/>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1"/>
      <color indexed="30"/>
      <name val="Cambria"/>
      <family val="1"/>
    </font>
    <font>
      <b/>
      <sz val="10"/>
      <color indexed="10"/>
      <name val="Cambria"/>
      <family val="1"/>
    </font>
    <font>
      <b/>
      <sz val="12"/>
      <color indexed="10"/>
      <name val="Cambria"/>
      <family val="1"/>
    </font>
    <font>
      <b/>
      <i/>
      <sz val="12"/>
      <color indexed="30"/>
      <name val="Cambria"/>
      <family val="1"/>
    </font>
    <font>
      <b/>
      <i/>
      <sz val="12"/>
      <color indexed="8"/>
      <name val="Cambria"/>
      <family val="1"/>
    </font>
    <font>
      <b/>
      <sz val="12"/>
      <color indexed="8"/>
      <name val="Cambria"/>
      <family val="1"/>
    </font>
    <font>
      <b/>
      <sz val="11"/>
      <name val="Cambria"/>
      <family val="1"/>
    </font>
    <font>
      <b/>
      <sz val="11"/>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2"/>
      <color rgb="FFFF0000"/>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00FFFF"/>
        <bgColor indexed="64"/>
      </patternFill>
    </fill>
    <fill>
      <patternFill patternType="solid">
        <fgColor rgb="FFFFFFFF"/>
        <bgColor indexed="64"/>
      </patternFill>
    </fill>
    <fill>
      <patternFill patternType="solid">
        <fgColor rgb="FFCCFFFF"/>
        <bgColor indexed="64"/>
      </patternFill>
    </fill>
    <fill>
      <patternFill patternType="solid">
        <fgColor rgb="FFFFFFCC"/>
        <bgColor indexed="64"/>
      </patternFill>
    </fill>
  </fills>
  <borders count="56">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thin"/>
      <top style="hair"/>
      <bottom style="hair"/>
    </border>
    <border>
      <left/>
      <right style="thin"/>
      <top style="hair"/>
      <bottom style="hair"/>
    </border>
    <border>
      <left/>
      <right style="thin"/>
      <top/>
      <bottom style="hair"/>
    </border>
    <border>
      <left/>
      <right style="thin"/>
      <top style="hair"/>
      <bottom style="medium"/>
    </border>
    <border>
      <left style="thin"/>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right/>
      <top/>
      <bottom style="thin"/>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style="thin"/>
    </border>
    <border>
      <left/>
      <right/>
      <top style="thin"/>
      <bottom style="thin"/>
    </border>
    <border>
      <left style="dashDot"/>
      <right/>
      <top style="dashDot"/>
      <bottom style="dashDot"/>
    </border>
    <border>
      <left style="medium">
        <color theme="0"/>
      </left>
      <right style="medium">
        <color theme="0"/>
      </right>
      <top style="medium">
        <color theme="0"/>
      </top>
      <bottom style="medium">
        <color theme="0"/>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medium">
        <color theme="0"/>
      </left>
      <right style="medium">
        <color theme="0"/>
      </right>
      <top>
        <color indexed="63"/>
      </top>
      <bottom style="medium">
        <color theme="0"/>
      </bottom>
    </border>
    <border>
      <left style="thin"/>
      <right style="thin"/>
      <top style="hair"/>
      <bottom>
        <color indexed="63"/>
      </bottom>
    </border>
    <border>
      <left/>
      <right style="thin"/>
      <top style="hair"/>
      <bottom>
        <color indexed="63"/>
      </bottom>
    </border>
    <border>
      <left/>
      <right style="thin"/>
      <top/>
      <bottom>
        <color indexed="63"/>
      </bottom>
    </border>
    <border>
      <left style="thin">
        <color theme="0"/>
      </left>
      <right style="thin">
        <color theme="0"/>
      </right>
      <top style="thin"/>
      <bottom style="thin">
        <color theme="0"/>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03">
    <xf numFmtId="0" fontId="0" fillId="0" borderId="0" xfId="0" applyAlignment="1">
      <alignment/>
    </xf>
    <xf numFmtId="0" fontId="31" fillId="0" borderId="0" xfId="0" applyFont="1" applyAlignment="1" applyProtection="1">
      <alignment horizontal="center" vertical="center"/>
      <protection hidden="1"/>
    </xf>
    <xf numFmtId="0" fontId="49" fillId="0" borderId="0" xfId="0" applyFont="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31" fillId="0" borderId="0" xfId="0" applyFont="1" applyBorder="1" applyAlignment="1" applyProtection="1">
      <alignment horizontal="center" vertical="center" wrapText="1"/>
      <protection hidden="1"/>
    </xf>
    <xf numFmtId="0" fontId="49" fillId="0" borderId="0" xfId="0" applyFont="1" applyBorder="1" applyAlignment="1" applyProtection="1">
      <alignment horizontal="center" vertical="center" wrapText="1"/>
      <protection hidden="1"/>
    </xf>
    <xf numFmtId="0" fontId="33" fillId="24" borderId="10" xfId="0" applyFont="1" applyFill="1" applyBorder="1" applyAlignment="1" applyProtection="1">
      <alignment horizontal="center" vertical="center"/>
      <protection hidden="1"/>
    </xf>
    <xf numFmtId="0" fontId="31" fillId="25" borderId="11"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center" vertical="center"/>
      <protection hidden="1"/>
    </xf>
    <xf numFmtId="0" fontId="31" fillId="24" borderId="12"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3" fillId="24" borderId="11" xfId="0"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1" fillId="25" borderId="15" xfId="0" applyFont="1" applyFill="1" applyBorder="1" applyAlignment="1" applyProtection="1">
      <alignment horizontal="left" vertical="center" shrinkToFit="1"/>
      <protection hidden="1"/>
    </xf>
    <xf numFmtId="0" fontId="31" fillId="24" borderId="16" xfId="0" applyFont="1" applyFill="1" applyBorder="1" applyAlignment="1" applyProtection="1">
      <alignment horizontal="left" vertical="center" shrinkToFit="1"/>
      <protection hidden="1"/>
    </xf>
    <xf numFmtId="0" fontId="31" fillId="24" borderId="16" xfId="0" applyFont="1" applyFill="1" applyBorder="1" applyAlignment="1" applyProtection="1">
      <alignment horizontal="center" vertical="center"/>
      <protection hidden="1"/>
    </xf>
    <xf numFmtId="0" fontId="31" fillId="24" borderId="16" xfId="0" applyNumberFormat="1"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4" fillId="24" borderId="15"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3" fillId="0" borderId="0" xfId="0" applyFont="1" applyAlignment="1" applyProtection="1">
      <alignment horizontal="center" vertical="center" wrapText="1"/>
      <protection hidden="1"/>
    </xf>
    <xf numFmtId="0" fontId="49" fillId="0" borderId="0" xfId="0" applyFont="1" applyAlignment="1" applyProtection="1">
      <alignment horizontal="center" vertical="center" wrapText="1"/>
      <protection hidden="1"/>
    </xf>
    <xf numFmtId="0" fontId="34" fillId="26" borderId="14" xfId="0" applyFont="1" applyFill="1" applyBorder="1" applyAlignment="1" applyProtection="1">
      <alignment horizontal="center" vertical="center"/>
      <protection locked="0"/>
    </xf>
    <xf numFmtId="0" fontId="31" fillId="0" borderId="0" xfId="0" applyFont="1" applyAlignment="1">
      <alignment vertical="center"/>
    </xf>
    <xf numFmtId="0" fontId="31" fillId="0" borderId="0" xfId="0" applyFont="1" applyAlignment="1">
      <alignment horizontal="center" vertical="center"/>
    </xf>
    <xf numFmtId="172" fontId="31" fillId="0" borderId="0" xfId="0" applyNumberFormat="1" applyFont="1" applyAlignment="1">
      <alignment vertical="center"/>
    </xf>
    <xf numFmtId="0" fontId="31" fillId="0" borderId="0" xfId="0" applyFont="1" applyBorder="1" applyAlignment="1">
      <alignment vertical="center" wrapText="1"/>
    </xf>
    <xf numFmtId="0" fontId="31" fillId="0" borderId="0" xfId="0" applyFont="1" applyBorder="1" applyAlignment="1">
      <alignment/>
    </xf>
    <xf numFmtId="0" fontId="35" fillId="24" borderId="18" xfId="0" applyFont="1" applyFill="1" applyBorder="1" applyAlignment="1" applyProtection="1">
      <alignment horizontal="center" vertical="center"/>
      <protection hidden="1"/>
    </xf>
    <xf numFmtId="0" fontId="31" fillId="24" borderId="19" xfId="0" applyFont="1" applyFill="1" applyBorder="1" applyAlignment="1" applyProtection="1">
      <alignment horizontal="left" vertical="center" shrinkToFit="1"/>
      <protection hidden="1"/>
    </xf>
    <xf numFmtId="0" fontId="31" fillId="24" borderId="19" xfId="0" applyFont="1" applyFill="1" applyBorder="1" applyAlignment="1" applyProtection="1">
      <alignment horizontal="center" vertical="center"/>
      <protection hidden="1"/>
    </xf>
    <xf numFmtId="0" fontId="31" fillId="24" borderId="20" xfId="0" applyFont="1" applyFill="1" applyBorder="1" applyAlignment="1" applyProtection="1">
      <alignment horizontal="center" vertical="center"/>
      <protection hidden="1"/>
    </xf>
    <xf numFmtId="0" fontId="31" fillId="0" borderId="0" xfId="0" applyFont="1" applyAlignment="1">
      <alignment horizontal="left" vertical="center"/>
    </xf>
    <xf numFmtId="1" fontId="31" fillId="24" borderId="12" xfId="0" applyNumberFormat="1" applyFont="1" applyFill="1" applyBorder="1" applyAlignment="1" applyProtection="1">
      <alignment horizontal="center" vertical="center"/>
      <protection hidden="1"/>
    </xf>
    <xf numFmtId="0" fontId="31" fillId="24" borderId="13" xfId="0" applyNumberFormat="1" applyFont="1" applyFill="1" applyBorder="1" applyAlignment="1" applyProtection="1">
      <alignment horizontal="center" vertical="center"/>
      <protection hidden="1"/>
    </xf>
    <xf numFmtId="1" fontId="31" fillId="24" borderId="16"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31" fillId="0" borderId="0" xfId="0" applyFont="1" applyFill="1" applyAlignment="1">
      <alignment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31" fillId="0" borderId="18" xfId="0" applyFont="1" applyFill="1" applyBorder="1" applyAlignment="1">
      <alignment horizontal="center" vertical="center"/>
    </xf>
    <xf numFmtId="0" fontId="31" fillId="0" borderId="19" xfId="0" applyFont="1" applyFill="1" applyBorder="1" applyAlignment="1">
      <alignment horizontal="left" vertical="center"/>
    </xf>
    <xf numFmtId="0" fontId="31" fillId="0" borderId="19" xfId="0" applyFont="1" applyFill="1" applyBorder="1" applyAlignment="1">
      <alignment horizontal="left" vertical="center" shrinkToFit="1"/>
    </xf>
    <xf numFmtId="0" fontId="31" fillId="0" borderId="19" xfId="0" applyFont="1" applyFill="1" applyBorder="1" applyAlignment="1">
      <alignment horizontal="center" vertical="center" wrapText="1"/>
    </xf>
    <xf numFmtId="0" fontId="31" fillId="0" borderId="21" xfId="0" applyFont="1" applyFill="1" applyBorder="1" applyAlignment="1">
      <alignment horizontal="left" vertical="center"/>
    </xf>
    <xf numFmtId="0" fontId="31" fillId="0" borderId="21" xfId="0" applyFont="1" applyFill="1" applyBorder="1" applyAlignment="1">
      <alignment horizontal="left" vertical="center" shrinkToFit="1"/>
    </xf>
    <xf numFmtId="0" fontId="31" fillId="0" borderId="21" xfId="0" applyFont="1" applyFill="1" applyBorder="1" applyAlignment="1">
      <alignment horizontal="center" vertical="center" wrapText="1"/>
    </xf>
    <xf numFmtId="0" fontId="31" fillId="0" borderId="20" xfId="0" applyFont="1" applyFill="1" applyBorder="1" applyAlignment="1">
      <alignment horizontal="left" vertical="center"/>
    </xf>
    <xf numFmtId="0" fontId="31" fillId="0" borderId="20" xfId="0" applyFont="1" applyFill="1" applyBorder="1" applyAlignment="1">
      <alignment horizontal="left" vertical="center" shrinkToFit="1"/>
    </xf>
    <xf numFmtId="0" fontId="31" fillId="0" borderId="20" xfId="0" applyFont="1" applyFill="1" applyBorder="1" applyAlignment="1">
      <alignment horizontal="center" vertical="center" wrapText="1"/>
    </xf>
    <xf numFmtId="0" fontId="31" fillId="0" borderId="22" xfId="0" applyFont="1" applyFill="1" applyBorder="1" applyAlignment="1">
      <alignment horizontal="left" vertical="center" shrinkToFit="1"/>
    </xf>
    <xf numFmtId="0" fontId="31" fillId="0" borderId="0" xfId="0" applyFont="1" applyFill="1" applyAlignment="1">
      <alignment horizontal="center" vertical="center"/>
    </xf>
    <xf numFmtId="0" fontId="31" fillId="0" borderId="0" xfId="0" applyFont="1" applyFill="1" applyAlignment="1">
      <alignment horizontal="left" vertical="center"/>
    </xf>
    <xf numFmtId="14" fontId="31" fillId="0" borderId="0" xfId="0" applyNumberFormat="1" applyFont="1" applyFill="1" applyAlignment="1">
      <alignment horizontal="center" vertical="center"/>
    </xf>
    <xf numFmtId="174" fontId="31" fillId="0" borderId="0" xfId="0" applyNumberFormat="1" applyFont="1" applyAlignment="1">
      <alignment horizontal="center" vertical="center"/>
    </xf>
    <xf numFmtId="0" fontId="27" fillId="27" borderId="23"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3"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3" xfId="0" applyBorder="1" applyAlignment="1" applyProtection="1">
      <alignment horizontal="center" vertical="center" wrapText="1"/>
      <protection hidden="1"/>
    </xf>
    <xf numFmtId="0" fontId="25" fillId="0" borderId="23"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73" fontId="20" fillId="0" borderId="0" xfId="0" applyNumberFormat="1" applyFont="1" applyFill="1" applyAlignment="1" applyProtection="1">
      <alignment/>
      <protection hidden="1"/>
    </xf>
    <xf numFmtId="0" fontId="21" fillId="28" borderId="24"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25"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0" fillId="28" borderId="24" xfId="0" applyFont="1" applyFill="1" applyBorder="1" applyAlignment="1" applyProtection="1">
      <alignment vertical="center"/>
      <protection hidden="1"/>
    </xf>
    <xf numFmtId="0" fontId="51" fillId="28" borderId="0" xfId="0" applyFont="1" applyFill="1" applyBorder="1" applyAlignment="1" applyProtection="1">
      <alignment horizontal="center" vertical="center"/>
      <protection hidden="1"/>
    </xf>
    <xf numFmtId="0" fontId="50" fillId="28" borderId="25"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26" xfId="0" applyFont="1" applyFill="1" applyBorder="1" applyAlignment="1" applyProtection="1">
      <alignment vertical="center"/>
      <protection hidden="1"/>
    </xf>
    <xf numFmtId="0" fontId="21" fillId="28" borderId="27" xfId="0" applyFont="1" applyFill="1" applyBorder="1" applyAlignment="1" applyProtection="1">
      <alignment vertical="center"/>
      <protection hidden="1"/>
    </xf>
    <xf numFmtId="0" fontId="21" fillId="28" borderId="28" xfId="0" applyFont="1" applyFill="1" applyBorder="1" applyAlignment="1" applyProtection="1">
      <alignment vertical="center"/>
      <protection hidden="1"/>
    </xf>
    <xf numFmtId="0" fontId="52" fillId="29" borderId="24" xfId="0" applyFont="1" applyFill="1" applyBorder="1" applyAlignment="1" applyProtection="1">
      <alignment horizontal="right" vertical="center" wrapText="1"/>
      <protection hidden="1"/>
    </xf>
    <xf numFmtId="0" fontId="52" fillId="29" borderId="24" xfId="0" applyFont="1" applyFill="1" applyBorder="1" applyAlignment="1" applyProtection="1">
      <alignment horizontal="right" vertical="center"/>
      <protection hidden="1"/>
    </xf>
    <xf numFmtId="0" fontId="52" fillId="29" borderId="26" xfId="0" applyFont="1" applyFill="1" applyBorder="1" applyAlignment="1" applyProtection="1">
      <alignment horizontal="right" vertical="center" wrapText="1"/>
      <protection hidden="1"/>
    </xf>
    <xf numFmtId="0" fontId="53" fillId="28" borderId="24" xfId="0" applyFont="1" applyFill="1" applyBorder="1" applyAlignment="1" applyProtection="1">
      <alignment horizontal="right" vertical="center" wrapText="1"/>
      <protection hidden="1"/>
    </xf>
    <xf numFmtId="173" fontId="54" fillId="28" borderId="0" xfId="0" applyNumberFormat="1" applyFont="1" applyFill="1" applyBorder="1" applyAlignment="1" applyProtection="1">
      <alignment horizontal="left" vertical="center" wrapText="1"/>
      <protection hidden="1"/>
    </xf>
    <xf numFmtId="173" fontId="54" fillId="28" borderId="25" xfId="0" applyNumberFormat="1" applyFont="1" applyFill="1" applyBorder="1" applyAlignment="1" applyProtection="1">
      <alignment horizontal="left" vertical="center" wrapText="1"/>
      <protection hidden="1"/>
    </xf>
    <xf numFmtId="0" fontId="23" fillId="28" borderId="29" xfId="0" applyFont="1" applyFill="1" applyBorder="1" applyAlignment="1" applyProtection="1">
      <alignment horizontal="left" vertical="center"/>
      <protection hidden="1"/>
    </xf>
    <xf numFmtId="0" fontId="23" fillId="28" borderId="30" xfId="0" applyFont="1" applyFill="1" applyBorder="1" applyAlignment="1" applyProtection="1">
      <alignment vertical="center" wrapText="1"/>
      <protection hidden="1"/>
    </xf>
    <xf numFmtId="0" fontId="24" fillId="28" borderId="31" xfId="0" applyFont="1" applyFill="1" applyBorder="1" applyAlignment="1" applyProtection="1">
      <alignment vertical="center"/>
      <protection hidden="1"/>
    </xf>
    <xf numFmtId="176" fontId="55" fillId="29" borderId="32" xfId="0" applyNumberFormat="1" applyFont="1" applyFill="1" applyBorder="1" applyAlignment="1" applyProtection="1">
      <alignment horizontal="left" vertical="center" wrapText="1"/>
      <protection locked="0"/>
    </xf>
    <xf numFmtId="176" fontId="56" fillId="30" borderId="0" xfId="0" applyNumberFormat="1" applyFont="1" applyFill="1" applyBorder="1" applyAlignment="1">
      <alignment horizontal="left" vertical="center"/>
    </xf>
    <xf numFmtId="176" fontId="56" fillId="30" borderId="33" xfId="0" applyNumberFormat="1" applyFont="1" applyFill="1" applyBorder="1" applyAlignment="1">
      <alignment vertical="center"/>
    </xf>
    <xf numFmtId="173" fontId="56" fillId="30" borderId="33" xfId="0" applyNumberFormat="1" applyFont="1" applyFill="1" applyBorder="1" applyAlignment="1" applyProtection="1">
      <alignment vertical="center"/>
      <protection hidden="1"/>
    </xf>
    <xf numFmtId="0" fontId="31" fillId="31" borderId="0" xfId="0" applyFont="1" applyFill="1" applyAlignment="1" applyProtection="1">
      <alignment horizontal="center" vertical="center" wrapText="1"/>
      <protection hidden="1"/>
    </xf>
    <xf numFmtId="0" fontId="33" fillId="32" borderId="34" xfId="0" applyFont="1" applyFill="1" applyBorder="1" applyAlignment="1" applyProtection="1">
      <alignment horizontal="center" vertical="center" wrapText="1"/>
      <protection hidden="1"/>
    </xf>
    <xf numFmtId="0" fontId="33" fillId="32" borderId="35" xfId="0" applyFont="1" applyFill="1" applyBorder="1" applyAlignment="1" applyProtection="1">
      <alignment horizontal="center" vertical="center" wrapText="1"/>
      <protection hidden="1"/>
    </xf>
    <xf numFmtId="14" fontId="33" fillId="32" borderId="35" xfId="0" applyNumberFormat="1" applyFont="1" applyFill="1" applyBorder="1" applyAlignment="1" applyProtection="1">
      <alignment horizontal="center" vertical="center" wrapText="1"/>
      <protection hidden="1"/>
    </xf>
    <xf numFmtId="0" fontId="33" fillId="32" borderId="36" xfId="0" applyFont="1" applyFill="1" applyBorder="1" applyAlignment="1" applyProtection="1">
      <alignment horizontal="center" vertical="center" wrapText="1"/>
      <protection hidden="1"/>
    </xf>
    <xf numFmtId="0" fontId="33" fillId="32" borderId="23" xfId="0" applyFont="1" applyFill="1" applyBorder="1" applyAlignment="1">
      <alignment horizontal="center" vertical="center" wrapText="1"/>
    </xf>
    <xf numFmtId="0" fontId="33" fillId="32" borderId="37" xfId="0" applyFont="1" applyFill="1" applyBorder="1" applyAlignment="1">
      <alignment horizontal="center" vertical="center" wrapText="1"/>
    </xf>
    <xf numFmtId="14" fontId="33" fillId="32" borderId="37" xfId="0" applyNumberFormat="1" applyFont="1" applyFill="1" applyBorder="1" applyAlignment="1">
      <alignment horizontal="center" vertical="center" wrapText="1"/>
    </xf>
    <xf numFmtId="174" fontId="33" fillId="32" borderId="37" xfId="0" applyNumberFormat="1" applyFont="1" applyFill="1" applyBorder="1" applyAlignment="1">
      <alignment horizontal="center" vertical="center" wrapText="1"/>
    </xf>
    <xf numFmtId="0" fontId="33" fillId="32" borderId="38" xfId="0" applyFont="1" applyFill="1" applyBorder="1" applyAlignment="1">
      <alignment horizontal="center" vertical="center" wrapText="1"/>
    </xf>
    <xf numFmtId="14" fontId="33" fillId="32" borderId="23" xfId="0" applyNumberFormat="1" applyFont="1" applyFill="1" applyBorder="1" applyAlignment="1">
      <alignment horizontal="center" vertical="center" wrapText="1"/>
    </xf>
    <xf numFmtId="0" fontId="56" fillId="33" borderId="19" xfId="0" applyFont="1" applyFill="1" applyBorder="1" applyAlignment="1" applyProtection="1">
      <alignment horizontal="center" vertical="center"/>
      <protection locked="0"/>
    </xf>
    <xf numFmtId="178" fontId="33" fillId="33" borderId="19" xfId="0" applyNumberFormat="1" applyFont="1" applyFill="1" applyBorder="1" applyAlignment="1" applyProtection="1">
      <alignment horizontal="center" vertical="center"/>
      <protection locked="0"/>
    </xf>
    <xf numFmtId="1" fontId="56" fillId="26" borderId="12" xfId="0" applyNumberFormat="1" applyFont="1" applyFill="1" applyBorder="1" applyAlignment="1" applyProtection="1">
      <alignment horizontal="center" vertical="center"/>
      <protection locked="0"/>
    </xf>
    <xf numFmtId="1" fontId="56" fillId="26" borderId="16" xfId="0" applyNumberFormat="1" applyFont="1" applyFill="1" applyBorder="1" applyAlignment="1" applyProtection="1">
      <alignment horizontal="center" vertical="center"/>
      <protection locked="0"/>
    </xf>
    <xf numFmtId="176" fontId="56" fillId="30" borderId="33" xfId="0" applyNumberFormat="1" applyFont="1" applyFill="1" applyBorder="1" applyAlignment="1">
      <alignment horizontal="center" vertical="center"/>
    </xf>
    <xf numFmtId="0" fontId="55" fillId="29" borderId="39" xfId="0" applyNumberFormat="1" applyFont="1" applyFill="1" applyBorder="1" applyAlignment="1" applyProtection="1">
      <alignment horizontal="left" vertical="center" wrapText="1"/>
      <protection locked="0"/>
    </xf>
    <xf numFmtId="0" fontId="31" fillId="0" borderId="19" xfId="0" applyNumberFormat="1" applyFont="1" applyFill="1" applyBorder="1" applyAlignment="1">
      <alignment horizontal="center" vertical="center"/>
    </xf>
    <xf numFmtId="0" fontId="31" fillId="0" borderId="21" xfId="0" applyNumberFormat="1" applyFont="1" applyFill="1" applyBorder="1" applyAlignment="1">
      <alignment horizontal="center" vertical="center"/>
    </xf>
    <xf numFmtId="0" fontId="31" fillId="0" borderId="20" xfId="0" applyNumberFormat="1" applyFont="1" applyFill="1" applyBorder="1" applyAlignment="1">
      <alignment horizontal="center" vertical="center"/>
    </xf>
    <xf numFmtId="0" fontId="31" fillId="24" borderId="19" xfId="0" applyNumberFormat="1" applyFont="1" applyFill="1" applyBorder="1" applyAlignment="1" applyProtection="1">
      <alignment horizontal="center" vertical="center"/>
      <protection hidden="1"/>
    </xf>
    <xf numFmtId="0" fontId="57" fillId="0" borderId="19"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0" xfId="0" applyFont="1" applyFill="1" applyBorder="1" applyAlignment="1">
      <alignment horizontal="center" vertical="center"/>
    </xf>
    <xf numFmtId="178" fontId="56" fillId="24" borderId="12" xfId="0" applyNumberFormat="1" applyFont="1" applyFill="1" applyBorder="1" applyAlignment="1" applyProtection="1">
      <alignment horizontal="center" vertical="center"/>
      <protection hidden="1"/>
    </xf>
    <xf numFmtId="178" fontId="56" fillId="24" borderId="16" xfId="0" applyNumberFormat="1"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shrinkToFit="1"/>
      <protection hidden="1"/>
    </xf>
    <xf numFmtId="0" fontId="31" fillId="0" borderId="40" xfId="0" applyFont="1" applyFill="1" applyBorder="1" applyAlignment="1">
      <alignment horizontal="center" vertical="center"/>
    </xf>
    <xf numFmtId="0" fontId="31" fillId="0" borderId="40" xfId="0" applyFont="1" applyFill="1" applyBorder="1" applyAlignment="1">
      <alignment horizontal="left" vertical="center"/>
    </xf>
    <xf numFmtId="14" fontId="31" fillId="0" borderId="40" xfId="0" applyNumberFormat="1" applyFont="1" applyFill="1" applyBorder="1" applyAlignment="1">
      <alignment horizontal="center" vertical="center"/>
    </xf>
    <xf numFmtId="0" fontId="31" fillId="0" borderId="41" xfId="0" applyFont="1" applyFill="1" applyBorder="1" applyAlignment="1">
      <alignment horizontal="center" vertical="center"/>
    </xf>
    <xf numFmtId="0" fontId="31" fillId="0" borderId="41" xfId="0" applyFont="1" applyFill="1" applyBorder="1" applyAlignment="1">
      <alignment horizontal="left" vertical="center"/>
    </xf>
    <xf numFmtId="14" fontId="31" fillId="0" borderId="41" xfId="0" applyNumberFormat="1" applyFont="1" applyFill="1" applyBorder="1" applyAlignment="1">
      <alignment horizontal="center" vertical="center"/>
    </xf>
    <xf numFmtId="0" fontId="31" fillId="0" borderId="40" xfId="0" applyFont="1" applyBorder="1" applyAlignment="1">
      <alignment horizontal="center" vertical="center"/>
    </xf>
    <xf numFmtId="0" fontId="31" fillId="0" borderId="40" xfId="0" applyFont="1" applyBorder="1" applyAlignment="1">
      <alignment horizontal="left" vertical="center"/>
    </xf>
    <xf numFmtId="0" fontId="31" fillId="0" borderId="40" xfId="0" applyFont="1" applyBorder="1" applyAlignment="1">
      <alignment vertical="center"/>
    </xf>
    <xf numFmtId="174" fontId="31" fillId="0" borderId="40" xfId="0" applyNumberFormat="1" applyFont="1" applyBorder="1" applyAlignment="1">
      <alignment horizontal="center" vertical="center"/>
    </xf>
    <xf numFmtId="0" fontId="33" fillId="0" borderId="40" xfId="0" applyFont="1" applyBorder="1" applyAlignment="1" applyProtection="1">
      <alignment horizontal="center" vertical="center" wrapText="1"/>
      <protection hidden="1"/>
    </xf>
    <xf numFmtId="0" fontId="31" fillId="0" borderId="40" xfId="0" applyFont="1" applyBorder="1" applyAlignment="1" applyProtection="1">
      <alignment horizontal="center" vertical="center" wrapText="1"/>
      <protection hidden="1"/>
    </xf>
    <xf numFmtId="0" fontId="57" fillId="0" borderId="18" xfId="0" applyFont="1" applyFill="1" applyBorder="1" applyAlignment="1">
      <alignment horizontal="center" vertical="center"/>
    </xf>
    <xf numFmtId="0" fontId="31" fillId="0" borderId="42" xfId="0" applyFont="1" applyFill="1" applyBorder="1" applyAlignment="1">
      <alignment horizontal="center" vertical="center"/>
    </xf>
    <xf numFmtId="0" fontId="31" fillId="0" borderId="42" xfId="0" applyFont="1" applyFill="1" applyBorder="1" applyAlignment="1">
      <alignment horizontal="left" vertical="center"/>
    </xf>
    <xf numFmtId="14" fontId="31" fillId="0" borderId="42" xfId="0" applyNumberFormat="1" applyFont="1" applyFill="1" applyBorder="1" applyAlignment="1">
      <alignment horizontal="center" vertical="center"/>
    </xf>
    <xf numFmtId="0" fontId="31" fillId="0" borderId="43" xfId="0" applyFont="1" applyFill="1" applyBorder="1" applyAlignment="1">
      <alignment horizontal="center" vertical="center"/>
    </xf>
    <xf numFmtId="0" fontId="31" fillId="0" borderId="43" xfId="0" applyFont="1" applyFill="1" applyBorder="1" applyAlignment="1">
      <alignment horizontal="left" vertical="center"/>
    </xf>
    <xf numFmtId="14" fontId="31" fillId="0" borderId="43" xfId="0" applyNumberFormat="1" applyFont="1" applyFill="1" applyBorder="1" applyAlignment="1">
      <alignment horizontal="center" vertical="center"/>
    </xf>
    <xf numFmtId="0" fontId="35" fillId="24" borderId="44" xfId="0" applyFont="1" applyFill="1" applyBorder="1" applyAlignment="1" applyProtection="1">
      <alignment horizontal="center" vertical="center"/>
      <protection hidden="1"/>
    </xf>
    <xf numFmtId="0" fontId="56" fillId="33" borderId="45" xfId="0" applyFont="1" applyFill="1" applyBorder="1" applyAlignment="1" applyProtection="1">
      <alignment horizontal="center" vertical="center"/>
      <protection locked="0"/>
    </xf>
    <xf numFmtId="0" fontId="31" fillId="24" borderId="45" xfId="0" applyFont="1" applyFill="1" applyBorder="1" applyAlignment="1" applyProtection="1">
      <alignment horizontal="left" vertical="center" shrinkToFit="1"/>
      <protection hidden="1"/>
    </xf>
    <xf numFmtId="0" fontId="31" fillId="24" borderId="45" xfId="0" applyFont="1" applyFill="1" applyBorder="1" applyAlignment="1" applyProtection="1">
      <alignment horizontal="center" vertical="center" shrinkToFit="1"/>
      <protection hidden="1"/>
    </xf>
    <xf numFmtId="0" fontId="31" fillId="24" borderId="45" xfId="0" applyFont="1" applyFill="1" applyBorder="1" applyAlignment="1" applyProtection="1">
      <alignment horizontal="center" vertical="center"/>
      <protection hidden="1"/>
    </xf>
    <xf numFmtId="0" fontId="31" fillId="24" borderId="45" xfId="0" applyNumberFormat="1" applyFont="1" applyFill="1" applyBorder="1" applyAlignment="1" applyProtection="1">
      <alignment horizontal="center" vertical="center"/>
      <protection hidden="1"/>
    </xf>
    <xf numFmtId="178" fontId="33" fillId="33" borderId="45" xfId="0" applyNumberFormat="1" applyFont="1" applyFill="1" applyBorder="1" applyAlignment="1" applyProtection="1">
      <alignment horizontal="center" vertical="center"/>
      <protection locked="0"/>
    </xf>
    <xf numFmtId="0" fontId="31" fillId="24" borderId="46" xfId="0" applyFont="1" applyFill="1" applyBorder="1" applyAlignment="1" applyProtection="1">
      <alignment horizontal="center" vertical="center"/>
      <protection hidden="1"/>
    </xf>
    <xf numFmtId="0" fontId="31" fillId="0" borderId="43" xfId="0" applyFont="1" applyBorder="1" applyAlignment="1">
      <alignment horizontal="center" vertical="center"/>
    </xf>
    <xf numFmtId="0" fontId="31" fillId="0" borderId="43" xfId="0" applyFont="1" applyBorder="1" applyAlignment="1">
      <alignment horizontal="left" vertical="center"/>
    </xf>
    <xf numFmtId="0" fontId="31" fillId="0" borderId="43" xfId="0" applyFont="1" applyBorder="1" applyAlignment="1">
      <alignment vertical="center"/>
    </xf>
    <xf numFmtId="174" fontId="31" fillId="0" borderId="43" xfId="0" applyNumberFormat="1" applyFont="1" applyBorder="1" applyAlignment="1">
      <alignment horizontal="center" vertical="center"/>
    </xf>
    <xf numFmtId="0" fontId="35" fillId="24" borderId="47" xfId="0" applyFont="1" applyFill="1" applyBorder="1" applyAlignment="1" applyProtection="1">
      <alignment horizontal="center" vertical="center"/>
      <protection hidden="1"/>
    </xf>
    <xf numFmtId="0" fontId="35" fillId="24" borderId="41" xfId="0" applyFont="1" applyFill="1" applyBorder="1" applyAlignment="1" applyProtection="1">
      <alignment horizontal="center" vertical="center"/>
      <protection hidden="1"/>
    </xf>
    <xf numFmtId="0" fontId="31" fillId="24" borderId="41" xfId="0" applyFont="1" applyFill="1" applyBorder="1" applyAlignment="1" applyProtection="1">
      <alignment horizontal="left" vertical="center" shrinkToFit="1"/>
      <protection hidden="1"/>
    </xf>
    <xf numFmtId="0" fontId="31" fillId="24" borderId="41" xfId="0" applyFont="1" applyFill="1" applyBorder="1" applyAlignment="1" applyProtection="1">
      <alignment horizontal="center" vertical="center"/>
      <protection hidden="1"/>
    </xf>
    <xf numFmtId="0" fontId="33" fillId="0" borderId="43" xfId="0" applyFont="1" applyBorder="1" applyAlignment="1" applyProtection="1">
      <alignment horizontal="center" vertical="center" wrapText="1"/>
      <protection hidden="1"/>
    </xf>
    <xf numFmtId="0" fontId="31" fillId="0" borderId="43" xfId="0" applyFont="1" applyBorder="1" applyAlignment="1" applyProtection="1">
      <alignment horizontal="center" vertical="center" wrapText="1"/>
      <protection hidden="1"/>
    </xf>
    <xf numFmtId="0" fontId="33" fillId="24" borderId="41" xfId="0" applyFont="1" applyFill="1" applyBorder="1" applyAlignment="1" applyProtection="1">
      <alignment horizontal="center" vertical="center"/>
      <protection hidden="1"/>
    </xf>
    <xf numFmtId="0" fontId="31" fillId="25" borderId="41" xfId="0" applyFont="1" applyFill="1" applyBorder="1" applyAlignment="1" applyProtection="1">
      <alignment horizontal="left" vertical="center" shrinkToFit="1"/>
      <protection hidden="1"/>
    </xf>
    <xf numFmtId="1" fontId="31" fillId="24" borderId="41" xfId="0" applyNumberFormat="1" applyFont="1" applyFill="1" applyBorder="1" applyAlignment="1" applyProtection="1">
      <alignment horizontal="center" vertical="center"/>
      <protection hidden="1"/>
    </xf>
    <xf numFmtId="178" fontId="56" fillId="24" borderId="41" xfId="0" applyNumberFormat="1" applyFont="1" applyFill="1" applyBorder="1" applyAlignment="1" applyProtection="1">
      <alignment horizontal="center" vertical="center"/>
      <protection hidden="1"/>
    </xf>
    <xf numFmtId="0" fontId="34" fillId="24" borderId="41" xfId="0" applyFont="1" applyFill="1" applyBorder="1" applyAlignment="1" applyProtection="1">
      <alignment horizontal="center" vertical="center"/>
      <protection hidden="1"/>
    </xf>
    <xf numFmtId="0" fontId="34" fillId="25" borderId="41" xfId="0" applyFont="1" applyFill="1" applyBorder="1" applyAlignment="1" applyProtection="1">
      <alignment horizontal="center" vertical="center"/>
      <protection hidden="1"/>
    </xf>
    <xf numFmtId="0" fontId="33" fillId="24" borderId="48" xfId="0" applyFont="1" applyFill="1" applyBorder="1" applyAlignment="1" applyProtection="1">
      <alignment vertical="center"/>
      <protection hidden="1"/>
    </xf>
    <xf numFmtId="0" fontId="33" fillId="24" borderId="49" xfId="0" applyFont="1" applyFill="1" applyBorder="1" applyAlignment="1" applyProtection="1">
      <alignment vertical="center"/>
      <protection hidden="1"/>
    </xf>
    <xf numFmtId="0" fontId="33" fillId="24" borderId="50" xfId="0" applyFont="1" applyFill="1" applyBorder="1" applyAlignment="1" applyProtection="1">
      <alignment vertical="center"/>
      <protection hidden="1"/>
    </xf>
    <xf numFmtId="0" fontId="33" fillId="24" borderId="51" xfId="0" applyFont="1" applyFill="1" applyBorder="1" applyAlignment="1" applyProtection="1">
      <alignment vertical="center"/>
      <protection hidden="1"/>
    </xf>
    <xf numFmtId="0" fontId="33" fillId="24" borderId="0" xfId="0" applyFont="1" applyFill="1" applyBorder="1" applyAlignment="1" applyProtection="1">
      <alignment vertical="center"/>
      <protection hidden="1"/>
    </xf>
    <xf numFmtId="0" fontId="33" fillId="24" borderId="52" xfId="0" applyFont="1" applyFill="1" applyBorder="1" applyAlignment="1" applyProtection="1">
      <alignment vertical="center"/>
      <protection hidden="1"/>
    </xf>
    <xf numFmtId="0" fontId="58" fillId="29" borderId="39" xfId="0" applyFont="1" applyFill="1" applyBorder="1" applyAlignment="1" applyProtection="1">
      <alignment horizontal="left" vertical="center" wrapText="1"/>
      <protection locked="0"/>
    </xf>
    <xf numFmtId="0" fontId="58" fillId="29" borderId="32" xfId="0" applyFont="1" applyFill="1" applyBorder="1" applyAlignment="1" applyProtection="1">
      <alignment horizontal="left" vertical="center" wrapText="1"/>
      <protection locked="0"/>
    </xf>
    <xf numFmtId="176" fontId="55" fillId="29" borderId="39" xfId="0" applyNumberFormat="1" applyFont="1" applyFill="1" applyBorder="1" applyAlignment="1" applyProtection="1">
      <alignment horizontal="left" vertical="center" wrapText="1"/>
      <protection locked="0"/>
    </xf>
    <xf numFmtId="176" fontId="55" fillId="29" borderId="32" xfId="0" applyNumberFormat="1" applyFont="1" applyFill="1" applyBorder="1" applyAlignment="1" applyProtection="1">
      <alignment horizontal="left" vertical="center" wrapText="1"/>
      <protection locked="0"/>
    </xf>
    <xf numFmtId="0" fontId="19" fillId="28" borderId="53" xfId="0" applyFont="1" applyFill="1" applyBorder="1" applyAlignment="1" applyProtection="1">
      <alignment horizontal="center" wrapText="1"/>
      <protection hidden="1"/>
    </xf>
    <xf numFmtId="0" fontId="19" fillId="28" borderId="54" xfId="0" applyFont="1" applyFill="1" applyBorder="1" applyAlignment="1" applyProtection="1">
      <alignment horizontal="center" wrapText="1"/>
      <protection hidden="1"/>
    </xf>
    <xf numFmtId="0" fontId="19" fillId="28" borderId="55" xfId="0" applyFont="1" applyFill="1" applyBorder="1" applyAlignment="1" applyProtection="1">
      <alignment horizontal="center" wrapText="1"/>
      <protection hidden="1"/>
    </xf>
    <xf numFmtId="0" fontId="59" fillId="28" borderId="24" xfId="0" applyFont="1" applyFill="1" applyBorder="1" applyAlignment="1" applyProtection="1">
      <alignment horizontal="center" vertical="center" wrapText="1"/>
      <protection locked="0"/>
    </xf>
    <xf numFmtId="0" fontId="59" fillId="28" borderId="0" xfId="0" applyFont="1" applyFill="1" applyBorder="1" applyAlignment="1" applyProtection="1">
      <alignment horizontal="center" vertical="center"/>
      <protection locked="0"/>
    </xf>
    <xf numFmtId="0" fontId="59" fillId="28" borderId="25" xfId="0" applyFont="1" applyFill="1" applyBorder="1" applyAlignment="1" applyProtection="1">
      <alignment horizontal="center" vertical="center"/>
      <protection locked="0"/>
    </xf>
    <xf numFmtId="0" fontId="59" fillId="28" borderId="24" xfId="0" applyFont="1" applyFill="1" applyBorder="1" applyAlignment="1" applyProtection="1">
      <alignment horizontal="center" vertical="center"/>
      <protection hidden="1"/>
    </xf>
    <xf numFmtId="0" fontId="59" fillId="28" borderId="0" xfId="0" applyFont="1" applyFill="1" applyBorder="1" applyAlignment="1" applyProtection="1">
      <alignment horizontal="center" vertical="center"/>
      <protection hidden="1"/>
    </xf>
    <xf numFmtId="0" fontId="59" fillId="28" borderId="25" xfId="0" applyFont="1" applyFill="1" applyBorder="1" applyAlignment="1" applyProtection="1">
      <alignment horizontal="center" vertical="center"/>
      <protection hidden="1"/>
    </xf>
    <xf numFmtId="0" fontId="51" fillId="28" borderId="24" xfId="0" applyFont="1" applyFill="1" applyBorder="1" applyAlignment="1" applyProtection="1">
      <alignment horizontal="center" vertical="center" wrapText="1"/>
      <protection hidden="1"/>
    </xf>
    <xf numFmtId="0" fontId="51" fillId="28" borderId="0" xfId="0" applyFont="1" applyFill="1" applyBorder="1" applyAlignment="1" applyProtection="1">
      <alignment horizontal="center" vertical="center"/>
      <protection hidden="1"/>
    </xf>
    <xf numFmtId="0" fontId="51" fillId="28" borderId="25" xfId="0" applyFont="1" applyFill="1" applyBorder="1" applyAlignment="1" applyProtection="1">
      <alignment horizontal="center" vertical="center"/>
      <protection hidden="1"/>
    </xf>
    <xf numFmtId="0" fontId="51" fillId="28" borderId="24" xfId="0" applyFont="1" applyFill="1" applyBorder="1" applyAlignment="1" applyProtection="1">
      <alignment horizontal="center" vertical="center"/>
      <protection hidden="1"/>
    </xf>
    <xf numFmtId="0" fontId="56" fillId="30" borderId="0" xfId="0" applyFont="1" applyFill="1" applyBorder="1" applyAlignment="1">
      <alignment horizontal="left" vertical="center"/>
    </xf>
    <xf numFmtId="0" fontId="34" fillId="30" borderId="0" xfId="0" applyFont="1" applyFill="1" applyAlignment="1">
      <alignment horizontal="center" vertical="center" wrapText="1"/>
    </xf>
    <xf numFmtId="0" fontId="34" fillId="30" borderId="0" xfId="0" applyFont="1" applyFill="1" applyAlignment="1">
      <alignment horizontal="center" vertical="center"/>
    </xf>
    <xf numFmtId="0" fontId="42" fillId="31" borderId="0" xfId="0" applyFont="1" applyFill="1" applyAlignment="1">
      <alignment horizontal="center" vertical="center" wrapText="1"/>
    </xf>
    <xf numFmtId="172" fontId="60" fillId="30" borderId="0" xfId="0" applyNumberFormat="1" applyFont="1" applyFill="1" applyAlignment="1">
      <alignment horizontal="center" vertical="center" wrapText="1"/>
    </xf>
    <xf numFmtId="176" fontId="56" fillId="30" borderId="33" xfId="0" applyNumberFormat="1" applyFont="1" applyFill="1" applyBorder="1" applyAlignment="1">
      <alignment horizontal="left" vertical="center"/>
    </xf>
    <xf numFmtId="0" fontId="41" fillId="30" borderId="0" xfId="0" applyFont="1" applyFill="1" applyBorder="1" applyAlignment="1">
      <alignment horizontal="left" vertical="center"/>
    </xf>
    <xf numFmtId="0" fontId="46" fillId="30" borderId="0" xfId="0" applyFont="1" applyFill="1" applyAlignment="1">
      <alignment horizontal="center" vertical="center" wrapText="1"/>
    </xf>
    <xf numFmtId="0" fontId="42" fillId="31" borderId="0" xfId="0" applyNumberFormat="1" applyFont="1" applyFill="1" applyAlignment="1">
      <alignment horizontal="center" vertical="center" wrapText="1"/>
    </xf>
    <xf numFmtId="0" fontId="61" fillId="30" borderId="0" xfId="0" applyNumberFormat="1" applyFont="1" applyFill="1" applyAlignment="1">
      <alignment horizontal="center" vertical="center" wrapText="1"/>
    </xf>
    <xf numFmtId="176" fontId="56" fillId="30" borderId="33" xfId="0" applyNumberFormat="1" applyFont="1" applyFill="1" applyBorder="1" applyAlignment="1">
      <alignment horizontal="center" vertical="center"/>
    </xf>
    <xf numFmtId="0" fontId="46" fillId="30" borderId="0" xfId="0" applyFont="1" applyFill="1" applyAlignment="1" applyProtection="1">
      <alignment horizontal="center" vertical="center" wrapText="1"/>
      <protection hidden="1"/>
    </xf>
    <xf numFmtId="0" fontId="42" fillId="31" borderId="0" xfId="0" applyFont="1" applyFill="1" applyAlignment="1" applyProtection="1">
      <alignment horizontal="center" vertical="center" wrapText="1"/>
      <protection hidden="1"/>
    </xf>
    <xf numFmtId="173" fontId="61" fillId="30" borderId="0" xfId="0" applyNumberFormat="1" applyFont="1" applyFill="1" applyAlignment="1" applyProtection="1">
      <alignment horizontal="center" wrapText="1"/>
      <protection hidden="1"/>
    </xf>
    <xf numFmtId="0" fontId="41" fillId="30" borderId="33" xfId="0" applyFont="1" applyFill="1" applyBorder="1" applyAlignment="1" applyProtection="1">
      <alignment horizontal="left" vertical="center"/>
      <protection hidden="1"/>
    </xf>
    <xf numFmtId="173" fontId="56" fillId="30" borderId="33" xfId="0" applyNumberFormat="1" applyFont="1" applyFill="1" applyBorder="1" applyAlignment="1" applyProtection="1">
      <alignment horizontal="left" vertical="center"/>
      <protection hidden="1"/>
    </xf>
    <xf numFmtId="176" fontId="56" fillId="30" borderId="33" xfId="0" applyNumberFormat="1" applyFont="1" applyFill="1" applyBorder="1" applyAlignment="1" applyProtection="1">
      <alignment horizontal="center" vertical="center"/>
      <protection hidden="1"/>
    </xf>
    <xf numFmtId="0" fontId="48" fillId="31" borderId="0" xfId="0" applyFont="1" applyFill="1" applyAlignment="1" applyProtection="1">
      <alignment horizontal="center" vertical="center" wrapText="1"/>
      <protection hidden="1"/>
    </xf>
    <xf numFmtId="173" fontId="61" fillId="30" borderId="0" xfId="0" applyNumberFormat="1"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7">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jpeg" /><Relationship Id="rId5" Type="http://schemas.openxmlformats.org/officeDocument/2006/relationships/image" Target="../media/image1.jpeg" /><Relationship Id="rId6" Type="http://schemas.openxmlformats.org/officeDocument/2006/relationships/image" Target="../media/image7.png" /><Relationship Id="rId7" Type="http://schemas.openxmlformats.org/officeDocument/2006/relationships/image" Target="../media/image8.jpeg" /><Relationship Id="rId8" Type="http://schemas.openxmlformats.org/officeDocument/2006/relationships/image" Target="../media/image9.jpe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8.jpeg" /><Relationship Id="rId3" Type="http://schemas.openxmlformats.org/officeDocument/2006/relationships/image" Target="../media/image9.jpeg" /><Relationship Id="rId4" Type="http://schemas.openxmlformats.org/officeDocument/2006/relationships/image" Target="../media/image1.jpeg" /><Relationship Id="rId5" Type="http://schemas.openxmlformats.org/officeDocument/2006/relationships/image" Target="../media/image10.png" /><Relationship Id="rId6" Type="http://schemas.openxmlformats.org/officeDocument/2006/relationships/image" Target="../media/image11.png" /><Relationship Id="rId7" Type="http://schemas.openxmlformats.org/officeDocument/2006/relationships/image" Target="../media/image3.png" /><Relationship Id="rId8" Type="http://schemas.openxmlformats.org/officeDocument/2006/relationships/image" Target="../media/image4.png" /><Relationship Id="rId9" Type="http://schemas.openxmlformats.org/officeDocument/2006/relationships/image" Target="../media/image5.png" /><Relationship Id="rId10" Type="http://schemas.openxmlformats.org/officeDocument/2006/relationships/image" Target="../media/image6.jpeg" /><Relationship Id="rId11" Type="http://schemas.openxmlformats.org/officeDocument/2006/relationships/image" Target="../media/image1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8.jpeg" /><Relationship Id="rId3" Type="http://schemas.openxmlformats.org/officeDocument/2006/relationships/image" Target="../media/image9.jpeg" /><Relationship Id="rId4" Type="http://schemas.openxmlformats.org/officeDocument/2006/relationships/image" Target="../media/image1.jpeg" /><Relationship Id="rId5" Type="http://schemas.openxmlformats.org/officeDocument/2006/relationships/image" Target="../media/image10.png" /><Relationship Id="rId6" Type="http://schemas.openxmlformats.org/officeDocument/2006/relationships/image" Target="../media/image11.png" /><Relationship Id="rId7" Type="http://schemas.openxmlformats.org/officeDocument/2006/relationships/image" Target="../media/image4.png" /><Relationship Id="rId8"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ctr">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781050</xdr:colOff>
      <xdr:row>5</xdr:row>
      <xdr:rowOff>38100</xdr:rowOff>
    </xdr:from>
    <xdr:to>
      <xdr:col>3</xdr:col>
      <xdr:colOff>1181100</xdr:colOff>
      <xdr:row>5</xdr:row>
      <xdr:rowOff>247650</xdr:rowOff>
    </xdr:to>
    <xdr:pic>
      <xdr:nvPicPr>
        <xdr:cNvPr id="1" name="Resim 2"/>
        <xdr:cNvPicPr preferRelativeResize="1">
          <a:picLocks noChangeAspect="1"/>
        </xdr:cNvPicPr>
      </xdr:nvPicPr>
      <xdr:blipFill>
        <a:blip r:embed="rId1"/>
        <a:stretch>
          <a:fillRect/>
        </a:stretch>
      </xdr:blipFill>
      <xdr:spPr>
        <a:xfrm>
          <a:off x="4210050" y="1447800"/>
          <a:ext cx="400050" cy="209550"/>
        </a:xfrm>
        <a:prstGeom prst="rect">
          <a:avLst/>
        </a:prstGeom>
        <a:noFill/>
        <a:ln w="9525" cmpd="sng">
          <a:noFill/>
        </a:ln>
      </xdr:spPr>
    </xdr:pic>
    <xdr:clientData/>
  </xdr:twoCellAnchor>
  <xdr:twoCellAnchor editAs="oneCell">
    <xdr:from>
      <xdr:col>3</xdr:col>
      <xdr:colOff>771525</xdr:colOff>
      <xdr:row>6</xdr:row>
      <xdr:rowOff>28575</xdr:rowOff>
    </xdr:from>
    <xdr:to>
      <xdr:col>3</xdr:col>
      <xdr:colOff>1209675</xdr:colOff>
      <xdr:row>6</xdr:row>
      <xdr:rowOff>266700</xdr:rowOff>
    </xdr:to>
    <xdr:pic>
      <xdr:nvPicPr>
        <xdr:cNvPr id="2" name="Resim 9"/>
        <xdr:cNvPicPr preferRelativeResize="1">
          <a:picLocks noChangeAspect="1"/>
        </xdr:cNvPicPr>
      </xdr:nvPicPr>
      <xdr:blipFill>
        <a:blip r:embed="rId1"/>
        <a:stretch>
          <a:fillRect/>
        </a:stretch>
      </xdr:blipFill>
      <xdr:spPr>
        <a:xfrm>
          <a:off x="4200525" y="1752600"/>
          <a:ext cx="438150" cy="238125"/>
        </a:xfrm>
        <a:prstGeom prst="rect">
          <a:avLst/>
        </a:prstGeom>
        <a:noFill/>
        <a:ln w="9525" cmpd="sng">
          <a:noFill/>
        </a:ln>
      </xdr:spPr>
    </xdr:pic>
    <xdr:clientData/>
  </xdr:twoCellAnchor>
  <xdr:twoCellAnchor editAs="oneCell">
    <xdr:from>
      <xdr:col>3</xdr:col>
      <xdr:colOff>771525</xdr:colOff>
      <xdr:row>7</xdr:row>
      <xdr:rowOff>28575</xdr:rowOff>
    </xdr:from>
    <xdr:to>
      <xdr:col>3</xdr:col>
      <xdr:colOff>1190625</xdr:colOff>
      <xdr:row>7</xdr:row>
      <xdr:rowOff>247650</xdr:rowOff>
    </xdr:to>
    <xdr:pic>
      <xdr:nvPicPr>
        <xdr:cNvPr id="3" name="Resim 10"/>
        <xdr:cNvPicPr preferRelativeResize="1">
          <a:picLocks noChangeAspect="1"/>
        </xdr:cNvPicPr>
      </xdr:nvPicPr>
      <xdr:blipFill>
        <a:blip r:embed="rId1"/>
        <a:stretch>
          <a:fillRect/>
        </a:stretch>
      </xdr:blipFill>
      <xdr:spPr>
        <a:xfrm>
          <a:off x="4200525" y="2066925"/>
          <a:ext cx="419100" cy="219075"/>
        </a:xfrm>
        <a:prstGeom prst="rect">
          <a:avLst/>
        </a:prstGeom>
        <a:noFill/>
        <a:ln w="9525" cmpd="sng">
          <a:noFill/>
        </a:ln>
      </xdr:spPr>
    </xdr:pic>
    <xdr:clientData/>
  </xdr:twoCellAnchor>
  <xdr:twoCellAnchor editAs="oneCell">
    <xdr:from>
      <xdr:col>3</xdr:col>
      <xdr:colOff>781050</xdr:colOff>
      <xdr:row>8</xdr:row>
      <xdr:rowOff>57150</xdr:rowOff>
    </xdr:from>
    <xdr:to>
      <xdr:col>3</xdr:col>
      <xdr:colOff>1209675</xdr:colOff>
      <xdr:row>8</xdr:row>
      <xdr:rowOff>276225</xdr:rowOff>
    </xdr:to>
    <xdr:pic>
      <xdr:nvPicPr>
        <xdr:cNvPr id="4" name="Resim 11"/>
        <xdr:cNvPicPr preferRelativeResize="1">
          <a:picLocks noChangeAspect="1"/>
        </xdr:cNvPicPr>
      </xdr:nvPicPr>
      <xdr:blipFill>
        <a:blip r:embed="rId1"/>
        <a:stretch>
          <a:fillRect/>
        </a:stretch>
      </xdr:blipFill>
      <xdr:spPr>
        <a:xfrm>
          <a:off x="4210050" y="2409825"/>
          <a:ext cx="419100" cy="219075"/>
        </a:xfrm>
        <a:prstGeom prst="rect">
          <a:avLst/>
        </a:prstGeom>
        <a:noFill/>
        <a:ln w="9525" cmpd="sng">
          <a:noFill/>
        </a:ln>
      </xdr:spPr>
    </xdr:pic>
    <xdr:clientData/>
  </xdr:twoCellAnchor>
  <xdr:twoCellAnchor editAs="oneCell">
    <xdr:from>
      <xdr:col>3</xdr:col>
      <xdr:colOff>819150</xdr:colOff>
      <xdr:row>9</xdr:row>
      <xdr:rowOff>47625</xdr:rowOff>
    </xdr:from>
    <xdr:to>
      <xdr:col>3</xdr:col>
      <xdr:colOff>1171575</xdr:colOff>
      <xdr:row>9</xdr:row>
      <xdr:rowOff>276225</xdr:rowOff>
    </xdr:to>
    <xdr:pic>
      <xdr:nvPicPr>
        <xdr:cNvPr id="5" name="Resim 1"/>
        <xdr:cNvPicPr preferRelativeResize="1">
          <a:picLocks noChangeAspect="1"/>
        </xdr:cNvPicPr>
      </xdr:nvPicPr>
      <xdr:blipFill>
        <a:blip r:embed="rId2"/>
        <a:stretch>
          <a:fillRect/>
        </a:stretch>
      </xdr:blipFill>
      <xdr:spPr>
        <a:xfrm>
          <a:off x="4248150" y="2714625"/>
          <a:ext cx="352425" cy="228600"/>
        </a:xfrm>
        <a:prstGeom prst="rect">
          <a:avLst/>
        </a:prstGeom>
        <a:noFill/>
        <a:ln w="9525" cmpd="sng">
          <a:noFill/>
        </a:ln>
      </xdr:spPr>
    </xdr:pic>
    <xdr:clientData/>
  </xdr:twoCellAnchor>
  <xdr:twoCellAnchor editAs="oneCell">
    <xdr:from>
      <xdr:col>3</xdr:col>
      <xdr:colOff>800100</xdr:colOff>
      <xdr:row>10</xdr:row>
      <xdr:rowOff>57150</xdr:rowOff>
    </xdr:from>
    <xdr:to>
      <xdr:col>3</xdr:col>
      <xdr:colOff>1143000</xdr:colOff>
      <xdr:row>10</xdr:row>
      <xdr:rowOff>285750</xdr:rowOff>
    </xdr:to>
    <xdr:pic>
      <xdr:nvPicPr>
        <xdr:cNvPr id="6" name="Resim 15"/>
        <xdr:cNvPicPr preferRelativeResize="1">
          <a:picLocks noChangeAspect="1"/>
        </xdr:cNvPicPr>
      </xdr:nvPicPr>
      <xdr:blipFill>
        <a:blip r:embed="rId2"/>
        <a:stretch>
          <a:fillRect/>
        </a:stretch>
      </xdr:blipFill>
      <xdr:spPr>
        <a:xfrm>
          <a:off x="4229100" y="3038475"/>
          <a:ext cx="352425" cy="228600"/>
        </a:xfrm>
        <a:prstGeom prst="rect">
          <a:avLst/>
        </a:prstGeom>
        <a:noFill/>
        <a:ln w="9525" cmpd="sng">
          <a:noFill/>
        </a:ln>
      </xdr:spPr>
    </xdr:pic>
    <xdr:clientData/>
  </xdr:twoCellAnchor>
  <xdr:twoCellAnchor editAs="oneCell">
    <xdr:from>
      <xdr:col>3</xdr:col>
      <xdr:colOff>809625</xdr:colOff>
      <xdr:row>11</xdr:row>
      <xdr:rowOff>57150</xdr:rowOff>
    </xdr:from>
    <xdr:to>
      <xdr:col>3</xdr:col>
      <xdr:colOff>1152525</xdr:colOff>
      <xdr:row>11</xdr:row>
      <xdr:rowOff>285750</xdr:rowOff>
    </xdr:to>
    <xdr:pic>
      <xdr:nvPicPr>
        <xdr:cNvPr id="7" name="Resim 16"/>
        <xdr:cNvPicPr preferRelativeResize="1">
          <a:picLocks noChangeAspect="1"/>
        </xdr:cNvPicPr>
      </xdr:nvPicPr>
      <xdr:blipFill>
        <a:blip r:embed="rId2"/>
        <a:stretch>
          <a:fillRect/>
        </a:stretch>
      </xdr:blipFill>
      <xdr:spPr>
        <a:xfrm>
          <a:off x="4238625" y="3352800"/>
          <a:ext cx="352425" cy="228600"/>
        </a:xfrm>
        <a:prstGeom prst="rect">
          <a:avLst/>
        </a:prstGeom>
        <a:noFill/>
        <a:ln w="9525" cmpd="sng">
          <a:noFill/>
        </a:ln>
      </xdr:spPr>
    </xdr:pic>
    <xdr:clientData/>
  </xdr:twoCellAnchor>
  <xdr:twoCellAnchor editAs="oneCell">
    <xdr:from>
      <xdr:col>3</xdr:col>
      <xdr:colOff>809625</xdr:colOff>
      <xdr:row>12</xdr:row>
      <xdr:rowOff>57150</xdr:rowOff>
    </xdr:from>
    <xdr:to>
      <xdr:col>3</xdr:col>
      <xdr:colOff>1152525</xdr:colOff>
      <xdr:row>12</xdr:row>
      <xdr:rowOff>285750</xdr:rowOff>
    </xdr:to>
    <xdr:pic>
      <xdr:nvPicPr>
        <xdr:cNvPr id="8" name="Resim 17"/>
        <xdr:cNvPicPr preferRelativeResize="1">
          <a:picLocks noChangeAspect="1"/>
        </xdr:cNvPicPr>
      </xdr:nvPicPr>
      <xdr:blipFill>
        <a:blip r:embed="rId2"/>
        <a:stretch>
          <a:fillRect/>
        </a:stretch>
      </xdr:blipFill>
      <xdr:spPr>
        <a:xfrm>
          <a:off x="4238625" y="3667125"/>
          <a:ext cx="352425" cy="228600"/>
        </a:xfrm>
        <a:prstGeom prst="rect">
          <a:avLst/>
        </a:prstGeom>
        <a:noFill/>
        <a:ln w="9525" cmpd="sng">
          <a:noFill/>
        </a:ln>
      </xdr:spPr>
    </xdr:pic>
    <xdr:clientData/>
  </xdr:twoCellAnchor>
  <xdr:twoCellAnchor editAs="oneCell">
    <xdr:from>
      <xdr:col>3</xdr:col>
      <xdr:colOff>781050</xdr:colOff>
      <xdr:row>15</xdr:row>
      <xdr:rowOff>38100</xdr:rowOff>
    </xdr:from>
    <xdr:to>
      <xdr:col>3</xdr:col>
      <xdr:colOff>1219200</xdr:colOff>
      <xdr:row>15</xdr:row>
      <xdr:rowOff>276225</xdr:rowOff>
    </xdr:to>
    <xdr:pic>
      <xdr:nvPicPr>
        <xdr:cNvPr id="9" name="Resim 4"/>
        <xdr:cNvPicPr preferRelativeResize="1">
          <a:picLocks noChangeAspect="1"/>
        </xdr:cNvPicPr>
      </xdr:nvPicPr>
      <xdr:blipFill>
        <a:blip r:embed="rId3"/>
        <a:stretch>
          <a:fillRect/>
        </a:stretch>
      </xdr:blipFill>
      <xdr:spPr>
        <a:xfrm>
          <a:off x="4210050" y="4591050"/>
          <a:ext cx="438150" cy="238125"/>
        </a:xfrm>
        <a:prstGeom prst="rect">
          <a:avLst/>
        </a:prstGeom>
        <a:noFill/>
        <a:ln w="9525" cmpd="sng">
          <a:noFill/>
        </a:ln>
      </xdr:spPr>
    </xdr:pic>
    <xdr:clientData/>
  </xdr:twoCellAnchor>
  <xdr:twoCellAnchor editAs="oneCell">
    <xdr:from>
      <xdr:col>3</xdr:col>
      <xdr:colOff>771525</xdr:colOff>
      <xdr:row>16</xdr:row>
      <xdr:rowOff>38100</xdr:rowOff>
    </xdr:from>
    <xdr:to>
      <xdr:col>3</xdr:col>
      <xdr:colOff>1190625</xdr:colOff>
      <xdr:row>16</xdr:row>
      <xdr:rowOff>276225</xdr:rowOff>
    </xdr:to>
    <xdr:pic>
      <xdr:nvPicPr>
        <xdr:cNvPr id="10" name="Resim 1"/>
        <xdr:cNvPicPr preferRelativeResize="1">
          <a:picLocks noChangeAspect="1"/>
        </xdr:cNvPicPr>
      </xdr:nvPicPr>
      <xdr:blipFill>
        <a:blip r:embed="rId4"/>
        <a:stretch>
          <a:fillRect/>
        </a:stretch>
      </xdr:blipFill>
      <xdr:spPr>
        <a:xfrm>
          <a:off x="4200525" y="4905375"/>
          <a:ext cx="419100" cy="238125"/>
        </a:xfrm>
        <a:prstGeom prst="rect">
          <a:avLst/>
        </a:prstGeom>
        <a:noFill/>
        <a:ln w="9525" cmpd="sng">
          <a:noFill/>
        </a:ln>
      </xdr:spPr>
    </xdr:pic>
    <xdr:clientData/>
  </xdr:twoCellAnchor>
  <xdr:twoCellAnchor>
    <xdr:from>
      <xdr:col>3</xdr:col>
      <xdr:colOff>333375</xdr:colOff>
      <xdr:row>36</xdr:row>
      <xdr:rowOff>66675</xdr:rowOff>
    </xdr:from>
    <xdr:to>
      <xdr:col>3</xdr:col>
      <xdr:colOff>1362075</xdr:colOff>
      <xdr:row>39</xdr:row>
      <xdr:rowOff>114300</xdr:rowOff>
    </xdr:to>
    <xdr:pic>
      <xdr:nvPicPr>
        <xdr:cNvPr id="11" name="Picture 2" descr="tafbiglogo"/>
        <xdr:cNvPicPr preferRelativeResize="1">
          <a:picLocks noChangeAspect="0"/>
        </xdr:cNvPicPr>
      </xdr:nvPicPr>
      <xdr:blipFill>
        <a:blip r:embed="rId5">
          <a:clrChange>
            <a:clrFrom>
              <a:srgbClr val="FFFFFF"/>
            </a:clrFrom>
            <a:clrTo>
              <a:srgbClr val="FFFFFF">
                <a:alpha val="0"/>
              </a:srgbClr>
            </a:clrTo>
          </a:clrChange>
        </a:blip>
        <a:stretch>
          <a:fillRect/>
        </a:stretch>
      </xdr:blipFill>
      <xdr:spPr>
        <a:xfrm>
          <a:off x="3762375" y="9934575"/>
          <a:ext cx="1028700" cy="733425"/>
        </a:xfrm>
        <a:prstGeom prst="rect">
          <a:avLst/>
        </a:prstGeom>
        <a:noFill/>
        <a:ln w="9525" cmpd="sng">
          <a:noFill/>
        </a:ln>
      </xdr:spPr>
    </xdr:pic>
    <xdr:clientData/>
  </xdr:twoCellAnchor>
  <xdr:twoCellAnchor editAs="oneCell">
    <xdr:from>
      <xdr:col>0</xdr:col>
      <xdr:colOff>438150</xdr:colOff>
      <xdr:row>36</xdr:row>
      <xdr:rowOff>66675</xdr:rowOff>
    </xdr:from>
    <xdr:to>
      <xdr:col>2</xdr:col>
      <xdr:colOff>123825</xdr:colOff>
      <xdr:row>39</xdr:row>
      <xdr:rowOff>76200</xdr:rowOff>
    </xdr:to>
    <xdr:pic>
      <xdr:nvPicPr>
        <xdr:cNvPr id="12" name="Picture 12" descr="C:\Users\Kadir Yilmaz\Desktop\ABAF-logo_renk[1].jpg"/>
        <xdr:cNvPicPr preferRelativeResize="1">
          <a:picLocks noChangeAspect="1"/>
        </xdr:cNvPicPr>
      </xdr:nvPicPr>
      <xdr:blipFill>
        <a:blip r:embed="rId6"/>
        <a:stretch>
          <a:fillRect/>
        </a:stretch>
      </xdr:blipFill>
      <xdr:spPr>
        <a:xfrm>
          <a:off x="438150" y="9934575"/>
          <a:ext cx="847725" cy="695325"/>
        </a:xfrm>
        <a:prstGeom prst="rect">
          <a:avLst/>
        </a:prstGeom>
        <a:noFill/>
        <a:ln w="9525" cmpd="sng">
          <a:noFill/>
        </a:ln>
      </xdr:spPr>
    </xdr:pic>
    <xdr:clientData/>
  </xdr:twoCellAnchor>
  <xdr:twoCellAnchor editAs="oneCell">
    <xdr:from>
      <xdr:col>2</xdr:col>
      <xdr:colOff>371475</xdr:colOff>
      <xdr:row>36</xdr:row>
      <xdr:rowOff>76200</xdr:rowOff>
    </xdr:from>
    <xdr:to>
      <xdr:col>2</xdr:col>
      <xdr:colOff>1209675</xdr:colOff>
      <xdr:row>39</xdr:row>
      <xdr:rowOff>85725</xdr:rowOff>
    </xdr:to>
    <xdr:pic>
      <xdr:nvPicPr>
        <xdr:cNvPr id="13" name="Resim 16"/>
        <xdr:cNvPicPr preferRelativeResize="1">
          <a:picLocks noChangeAspect="1"/>
        </xdr:cNvPicPr>
      </xdr:nvPicPr>
      <xdr:blipFill>
        <a:blip r:embed="rId7"/>
        <a:stretch>
          <a:fillRect/>
        </a:stretch>
      </xdr:blipFill>
      <xdr:spPr>
        <a:xfrm>
          <a:off x="1533525" y="9944100"/>
          <a:ext cx="838200" cy="695325"/>
        </a:xfrm>
        <a:prstGeom prst="rect">
          <a:avLst/>
        </a:prstGeom>
        <a:noFill/>
        <a:ln w="9525" cmpd="sng">
          <a:noFill/>
        </a:ln>
      </xdr:spPr>
    </xdr:pic>
    <xdr:clientData/>
  </xdr:twoCellAnchor>
  <xdr:twoCellAnchor editAs="oneCell">
    <xdr:from>
      <xdr:col>2</xdr:col>
      <xdr:colOff>1524000</xdr:colOff>
      <xdr:row>36</xdr:row>
      <xdr:rowOff>57150</xdr:rowOff>
    </xdr:from>
    <xdr:to>
      <xdr:col>3</xdr:col>
      <xdr:colOff>104775</xdr:colOff>
      <xdr:row>39</xdr:row>
      <xdr:rowOff>114300</xdr:rowOff>
    </xdr:to>
    <xdr:pic>
      <xdr:nvPicPr>
        <xdr:cNvPr id="14" name="Resim 17"/>
        <xdr:cNvPicPr preferRelativeResize="1">
          <a:picLocks noChangeAspect="1"/>
        </xdr:cNvPicPr>
      </xdr:nvPicPr>
      <xdr:blipFill>
        <a:blip r:embed="rId8"/>
        <a:stretch>
          <a:fillRect/>
        </a:stretch>
      </xdr:blipFill>
      <xdr:spPr>
        <a:xfrm>
          <a:off x="2686050" y="9925050"/>
          <a:ext cx="847725" cy="742950"/>
        </a:xfrm>
        <a:prstGeom prst="rect">
          <a:avLst/>
        </a:prstGeom>
        <a:noFill/>
        <a:ln w="9525" cmpd="sng">
          <a:noFill/>
        </a:ln>
      </xdr:spPr>
    </xdr:pic>
    <xdr:clientData/>
  </xdr:twoCellAnchor>
  <xdr:twoCellAnchor editAs="oneCell">
    <xdr:from>
      <xdr:col>3</xdr:col>
      <xdr:colOff>1428750</xdr:colOff>
      <xdr:row>36</xdr:row>
      <xdr:rowOff>85725</xdr:rowOff>
    </xdr:from>
    <xdr:to>
      <xdr:col>4</xdr:col>
      <xdr:colOff>361950</xdr:colOff>
      <xdr:row>39</xdr:row>
      <xdr:rowOff>142875</xdr:rowOff>
    </xdr:to>
    <xdr:pic>
      <xdr:nvPicPr>
        <xdr:cNvPr id="15" name="Resim 18"/>
        <xdr:cNvPicPr preferRelativeResize="1">
          <a:picLocks noChangeAspect="1"/>
        </xdr:cNvPicPr>
      </xdr:nvPicPr>
      <xdr:blipFill>
        <a:blip r:embed="rId9"/>
        <a:stretch>
          <a:fillRect/>
        </a:stretch>
      </xdr:blipFill>
      <xdr:spPr>
        <a:xfrm>
          <a:off x="4857750" y="9953625"/>
          <a:ext cx="1657350" cy="742950"/>
        </a:xfrm>
        <a:prstGeom prst="rect">
          <a:avLst/>
        </a:prstGeom>
        <a:noFill/>
        <a:ln w="9525" cmpd="sng">
          <a:noFill/>
        </a:ln>
      </xdr:spPr>
    </xdr:pic>
    <xdr:clientData/>
  </xdr:twoCellAnchor>
  <xdr:twoCellAnchor editAs="oneCell">
    <xdr:from>
      <xdr:col>4</xdr:col>
      <xdr:colOff>228600</xdr:colOff>
      <xdr:row>37</xdr:row>
      <xdr:rowOff>57150</xdr:rowOff>
    </xdr:from>
    <xdr:to>
      <xdr:col>6</xdr:col>
      <xdr:colOff>9525</xdr:colOff>
      <xdr:row>38</xdr:row>
      <xdr:rowOff>190500</xdr:rowOff>
    </xdr:to>
    <xdr:pic>
      <xdr:nvPicPr>
        <xdr:cNvPr id="16" name="3 Resim" descr="TUUUUUUUUU.png"/>
        <xdr:cNvPicPr preferRelativeResize="1">
          <a:picLocks noChangeAspect="1"/>
        </xdr:cNvPicPr>
      </xdr:nvPicPr>
      <xdr:blipFill>
        <a:blip r:embed="rId10"/>
        <a:stretch>
          <a:fillRect/>
        </a:stretch>
      </xdr:blipFill>
      <xdr:spPr>
        <a:xfrm>
          <a:off x="6381750" y="10153650"/>
          <a:ext cx="1724025" cy="361950"/>
        </a:xfrm>
        <a:prstGeom prst="rect">
          <a:avLst/>
        </a:prstGeom>
        <a:noFill/>
        <a:ln w="9525" cmpd="sng">
          <a:noFill/>
        </a:ln>
      </xdr:spPr>
    </xdr:pic>
    <xdr:clientData/>
  </xdr:twoCellAnchor>
  <xdr:twoCellAnchor editAs="oneCell">
    <xdr:from>
      <xdr:col>3</xdr:col>
      <xdr:colOff>752475</xdr:colOff>
      <xdr:row>17</xdr:row>
      <xdr:rowOff>66675</xdr:rowOff>
    </xdr:from>
    <xdr:to>
      <xdr:col>3</xdr:col>
      <xdr:colOff>1181100</xdr:colOff>
      <xdr:row>17</xdr:row>
      <xdr:rowOff>285750</xdr:rowOff>
    </xdr:to>
    <xdr:pic>
      <xdr:nvPicPr>
        <xdr:cNvPr id="17" name="Resim 1"/>
        <xdr:cNvPicPr preferRelativeResize="1">
          <a:picLocks noChangeAspect="1"/>
        </xdr:cNvPicPr>
      </xdr:nvPicPr>
      <xdr:blipFill>
        <a:blip r:embed="rId11"/>
        <a:stretch>
          <a:fillRect/>
        </a:stretch>
      </xdr:blipFill>
      <xdr:spPr>
        <a:xfrm>
          <a:off x="4181475" y="5248275"/>
          <a:ext cx="42862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30</xdr:row>
      <xdr:rowOff>123825</xdr:rowOff>
    </xdr:from>
    <xdr:to>
      <xdr:col>1</xdr:col>
      <xdr:colOff>295275</xdr:colOff>
      <xdr:row>34</xdr:row>
      <xdr:rowOff>38100</xdr:rowOff>
    </xdr:to>
    <xdr:pic>
      <xdr:nvPicPr>
        <xdr:cNvPr id="1" name="Picture 12" descr="C:\Users\Kadir Yilmaz\Desktop\ABAF-logo_renk[1].jpg"/>
        <xdr:cNvPicPr preferRelativeResize="1">
          <a:picLocks noChangeAspect="1"/>
        </xdr:cNvPicPr>
      </xdr:nvPicPr>
      <xdr:blipFill>
        <a:blip r:embed="rId1"/>
        <a:stretch>
          <a:fillRect/>
        </a:stretch>
      </xdr:blipFill>
      <xdr:spPr>
        <a:xfrm>
          <a:off x="47625" y="9563100"/>
          <a:ext cx="695325" cy="600075"/>
        </a:xfrm>
        <a:prstGeom prst="rect">
          <a:avLst/>
        </a:prstGeom>
        <a:noFill/>
        <a:ln w="9525" cmpd="sng">
          <a:noFill/>
        </a:ln>
      </xdr:spPr>
    </xdr:pic>
    <xdr:clientData/>
  </xdr:twoCellAnchor>
  <xdr:twoCellAnchor editAs="oneCell">
    <xdr:from>
      <xdr:col>1</xdr:col>
      <xdr:colOff>390525</xdr:colOff>
      <xdr:row>31</xdr:row>
      <xdr:rowOff>19050</xdr:rowOff>
    </xdr:from>
    <xdr:to>
      <xdr:col>2</xdr:col>
      <xdr:colOff>742950</xdr:colOff>
      <xdr:row>34</xdr:row>
      <xdr:rowOff>66675</xdr:rowOff>
    </xdr:to>
    <xdr:pic>
      <xdr:nvPicPr>
        <xdr:cNvPr id="2" name="Resim 3"/>
        <xdr:cNvPicPr preferRelativeResize="1">
          <a:picLocks noChangeAspect="1"/>
        </xdr:cNvPicPr>
      </xdr:nvPicPr>
      <xdr:blipFill>
        <a:blip r:embed="rId2"/>
        <a:stretch>
          <a:fillRect/>
        </a:stretch>
      </xdr:blipFill>
      <xdr:spPr>
        <a:xfrm>
          <a:off x="838200" y="9629775"/>
          <a:ext cx="838200" cy="561975"/>
        </a:xfrm>
        <a:prstGeom prst="rect">
          <a:avLst/>
        </a:prstGeom>
        <a:noFill/>
        <a:ln w="9525" cmpd="sng">
          <a:noFill/>
        </a:ln>
      </xdr:spPr>
    </xdr:pic>
    <xdr:clientData/>
  </xdr:twoCellAnchor>
  <xdr:twoCellAnchor editAs="oneCell">
    <xdr:from>
      <xdr:col>2</xdr:col>
      <xdr:colOff>904875</xdr:colOff>
      <xdr:row>30</xdr:row>
      <xdr:rowOff>123825</xdr:rowOff>
    </xdr:from>
    <xdr:to>
      <xdr:col>2</xdr:col>
      <xdr:colOff>1752600</xdr:colOff>
      <xdr:row>34</xdr:row>
      <xdr:rowOff>47625</xdr:rowOff>
    </xdr:to>
    <xdr:pic>
      <xdr:nvPicPr>
        <xdr:cNvPr id="3" name="Resim 4"/>
        <xdr:cNvPicPr preferRelativeResize="1">
          <a:picLocks noChangeAspect="1"/>
        </xdr:cNvPicPr>
      </xdr:nvPicPr>
      <xdr:blipFill>
        <a:blip r:embed="rId3"/>
        <a:stretch>
          <a:fillRect/>
        </a:stretch>
      </xdr:blipFill>
      <xdr:spPr>
        <a:xfrm>
          <a:off x="1838325" y="9563100"/>
          <a:ext cx="847725" cy="609600"/>
        </a:xfrm>
        <a:prstGeom prst="rect">
          <a:avLst/>
        </a:prstGeom>
        <a:noFill/>
        <a:ln w="9525" cmpd="sng">
          <a:noFill/>
        </a:ln>
      </xdr:spPr>
    </xdr:pic>
    <xdr:clientData/>
  </xdr:twoCellAnchor>
  <xdr:twoCellAnchor>
    <xdr:from>
      <xdr:col>3</xdr:col>
      <xdr:colOff>104775</xdr:colOff>
      <xdr:row>30</xdr:row>
      <xdr:rowOff>76200</xdr:rowOff>
    </xdr:from>
    <xdr:to>
      <xdr:col>3</xdr:col>
      <xdr:colOff>1133475</xdr:colOff>
      <xdr:row>34</xdr:row>
      <xdr:rowOff>123825</xdr:rowOff>
    </xdr:to>
    <xdr:pic>
      <xdr:nvPicPr>
        <xdr:cNvPr id="4" name="Picture 2" descr="tafbiglogo"/>
        <xdr:cNvPicPr preferRelativeResize="1">
          <a:picLocks noChangeAspect="0"/>
        </xdr:cNvPicPr>
      </xdr:nvPicPr>
      <xdr:blipFill>
        <a:blip r:embed="rId4">
          <a:clrChange>
            <a:clrFrom>
              <a:srgbClr val="FFFFFF"/>
            </a:clrFrom>
            <a:clrTo>
              <a:srgbClr val="FFFFFF">
                <a:alpha val="0"/>
              </a:srgbClr>
            </a:clrTo>
          </a:clrChange>
        </a:blip>
        <a:stretch>
          <a:fillRect/>
        </a:stretch>
      </xdr:blipFill>
      <xdr:spPr>
        <a:xfrm>
          <a:off x="2895600" y="9515475"/>
          <a:ext cx="1019175" cy="733425"/>
        </a:xfrm>
        <a:prstGeom prst="rect">
          <a:avLst/>
        </a:prstGeom>
        <a:noFill/>
        <a:ln w="9525" cmpd="sng">
          <a:noFill/>
        </a:ln>
      </xdr:spPr>
    </xdr:pic>
    <xdr:clientData/>
  </xdr:twoCellAnchor>
  <xdr:twoCellAnchor editAs="oneCell">
    <xdr:from>
      <xdr:col>3</xdr:col>
      <xdr:colOff>1095375</xdr:colOff>
      <xdr:row>30</xdr:row>
      <xdr:rowOff>123825</xdr:rowOff>
    </xdr:from>
    <xdr:to>
      <xdr:col>5</xdr:col>
      <xdr:colOff>628650</xdr:colOff>
      <xdr:row>34</xdr:row>
      <xdr:rowOff>38100</xdr:rowOff>
    </xdr:to>
    <xdr:pic>
      <xdr:nvPicPr>
        <xdr:cNvPr id="5" name="Resim 6"/>
        <xdr:cNvPicPr preferRelativeResize="1">
          <a:picLocks noChangeAspect="1"/>
        </xdr:cNvPicPr>
      </xdr:nvPicPr>
      <xdr:blipFill>
        <a:blip r:embed="rId5"/>
        <a:stretch>
          <a:fillRect/>
        </a:stretch>
      </xdr:blipFill>
      <xdr:spPr>
        <a:xfrm>
          <a:off x="3886200" y="9563100"/>
          <a:ext cx="1657350" cy="600075"/>
        </a:xfrm>
        <a:prstGeom prst="rect">
          <a:avLst/>
        </a:prstGeom>
        <a:noFill/>
        <a:ln w="9525" cmpd="sng">
          <a:noFill/>
        </a:ln>
      </xdr:spPr>
    </xdr:pic>
    <xdr:clientData/>
  </xdr:twoCellAnchor>
  <xdr:twoCellAnchor editAs="oneCell">
    <xdr:from>
      <xdr:col>5</xdr:col>
      <xdr:colOff>419100</xdr:colOff>
      <xdr:row>31</xdr:row>
      <xdr:rowOff>66675</xdr:rowOff>
    </xdr:from>
    <xdr:to>
      <xdr:col>7</xdr:col>
      <xdr:colOff>495300</xdr:colOff>
      <xdr:row>33</xdr:row>
      <xdr:rowOff>76200</xdr:rowOff>
    </xdr:to>
    <xdr:pic>
      <xdr:nvPicPr>
        <xdr:cNvPr id="6" name="3 Resim" descr="TUUUUUUUUU.png"/>
        <xdr:cNvPicPr preferRelativeResize="1">
          <a:picLocks noChangeAspect="1"/>
        </xdr:cNvPicPr>
      </xdr:nvPicPr>
      <xdr:blipFill>
        <a:blip r:embed="rId6"/>
        <a:stretch>
          <a:fillRect/>
        </a:stretch>
      </xdr:blipFill>
      <xdr:spPr>
        <a:xfrm>
          <a:off x="5334000" y="9677400"/>
          <a:ext cx="1543050" cy="352425"/>
        </a:xfrm>
        <a:prstGeom prst="rect">
          <a:avLst/>
        </a:prstGeom>
        <a:noFill/>
        <a:ln w="9525" cmpd="sng">
          <a:noFill/>
        </a:ln>
      </xdr:spPr>
    </xdr:pic>
    <xdr:clientData/>
  </xdr:twoCellAnchor>
  <xdr:twoCellAnchor editAs="oneCell">
    <xdr:from>
      <xdr:col>3</xdr:col>
      <xdr:colOff>990600</xdr:colOff>
      <xdr:row>9</xdr:row>
      <xdr:rowOff>47625</xdr:rowOff>
    </xdr:from>
    <xdr:to>
      <xdr:col>3</xdr:col>
      <xdr:colOff>1428750</xdr:colOff>
      <xdr:row>9</xdr:row>
      <xdr:rowOff>285750</xdr:rowOff>
    </xdr:to>
    <xdr:pic>
      <xdr:nvPicPr>
        <xdr:cNvPr id="7" name="Resim 9"/>
        <xdr:cNvPicPr preferRelativeResize="1">
          <a:picLocks noChangeAspect="1"/>
        </xdr:cNvPicPr>
      </xdr:nvPicPr>
      <xdr:blipFill>
        <a:blip r:embed="rId7"/>
        <a:stretch>
          <a:fillRect/>
        </a:stretch>
      </xdr:blipFill>
      <xdr:spPr>
        <a:xfrm>
          <a:off x="3781425" y="2886075"/>
          <a:ext cx="438150" cy="238125"/>
        </a:xfrm>
        <a:prstGeom prst="rect">
          <a:avLst/>
        </a:prstGeom>
        <a:noFill/>
        <a:ln w="9525" cmpd="sng">
          <a:noFill/>
        </a:ln>
      </xdr:spPr>
    </xdr:pic>
    <xdr:clientData/>
  </xdr:twoCellAnchor>
  <xdr:twoCellAnchor editAs="oneCell">
    <xdr:from>
      <xdr:col>3</xdr:col>
      <xdr:colOff>1000125</xdr:colOff>
      <xdr:row>10</xdr:row>
      <xdr:rowOff>76200</xdr:rowOff>
    </xdr:from>
    <xdr:to>
      <xdr:col>3</xdr:col>
      <xdr:colOff>1438275</xdr:colOff>
      <xdr:row>10</xdr:row>
      <xdr:rowOff>314325</xdr:rowOff>
    </xdr:to>
    <xdr:pic>
      <xdr:nvPicPr>
        <xdr:cNvPr id="8" name="Resim 9"/>
        <xdr:cNvPicPr preferRelativeResize="1">
          <a:picLocks noChangeAspect="1"/>
        </xdr:cNvPicPr>
      </xdr:nvPicPr>
      <xdr:blipFill>
        <a:blip r:embed="rId7"/>
        <a:stretch>
          <a:fillRect/>
        </a:stretch>
      </xdr:blipFill>
      <xdr:spPr>
        <a:xfrm>
          <a:off x="3790950" y="3228975"/>
          <a:ext cx="438150" cy="238125"/>
        </a:xfrm>
        <a:prstGeom prst="rect">
          <a:avLst/>
        </a:prstGeom>
        <a:noFill/>
        <a:ln w="9525" cmpd="sng">
          <a:noFill/>
        </a:ln>
      </xdr:spPr>
    </xdr:pic>
    <xdr:clientData/>
  </xdr:twoCellAnchor>
  <xdr:twoCellAnchor editAs="oneCell">
    <xdr:from>
      <xdr:col>3</xdr:col>
      <xdr:colOff>990600</xdr:colOff>
      <xdr:row>12</xdr:row>
      <xdr:rowOff>38100</xdr:rowOff>
    </xdr:from>
    <xdr:to>
      <xdr:col>3</xdr:col>
      <xdr:colOff>1428750</xdr:colOff>
      <xdr:row>12</xdr:row>
      <xdr:rowOff>276225</xdr:rowOff>
    </xdr:to>
    <xdr:pic>
      <xdr:nvPicPr>
        <xdr:cNvPr id="9" name="Resim 9"/>
        <xdr:cNvPicPr preferRelativeResize="1">
          <a:picLocks noChangeAspect="1"/>
        </xdr:cNvPicPr>
      </xdr:nvPicPr>
      <xdr:blipFill>
        <a:blip r:embed="rId7"/>
        <a:stretch>
          <a:fillRect/>
        </a:stretch>
      </xdr:blipFill>
      <xdr:spPr>
        <a:xfrm>
          <a:off x="3781425" y="3819525"/>
          <a:ext cx="438150" cy="238125"/>
        </a:xfrm>
        <a:prstGeom prst="rect">
          <a:avLst/>
        </a:prstGeom>
        <a:noFill/>
        <a:ln w="9525" cmpd="sng">
          <a:noFill/>
        </a:ln>
      </xdr:spPr>
    </xdr:pic>
    <xdr:clientData/>
  </xdr:twoCellAnchor>
  <xdr:twoCellAnchor editAs="oneCell">
    <xdr:from>
      <xdr:col>3</xdr:col>
      <xdr:colOff>971550</xdr:colOff>
      <xdr:row>13</xdr:row>
      <xdr:rowOff>57150</xdr:rowOff>
    </xdr:from>
    <xdr:to>
      <xdr:col>3</xdr:col>
      <xdr:colOff>1409700</xdr:colOff>
      <xdr:row>13</xdr:row>
      <xdr:rowOff>295275</xdr:rowOff>
    </xdr:to>
    <xdr:pic>
      <xdr:nvPicPr>
        <xdr:cNvPr id="10" name="Resim 9"/>
        <xdr:cNvPicPr preferRelativeResize="1">
          <a:picLocks noChangeAspect="1"/>
        </xdr:cNvPicPr>
      </xdr:nvPicPr>
      <xdr:blipFill>
        <a:blip r:embed="rId7"/>
        <a:stretch>
          <a:fillRect/>
        </a:stretch>
      </xdr:blipFill>
      <xdr:spPr>
        <a:xfrm>
          <a:off x="3762375" y="4152900"/>
          <a:ext cx="438150" cy="238125"/>
        </a:xfrm>
        <a:prstGeom prst="rect">
          <a:avLst/>
        </a:prstGeom>
        <a:noFill/>
        <a:ln w="9525" cmpd="sng">
          <a:noFill/>
        </a:ln>
      </xdr:spPr>
    </xdr:pic>
    <xdr:clientData/>
  </xdr:twoCellAnchor>
  <xdr:twoCellAnchor editAs="oneCell">
    <xdr:from>
      <xdr:col>3</xdr:col>
      <xdr:colOff>1057275</xdr:colOff>
      <xdr:row>5</xdr:row>
      <xdr:rowOff>28575</xdr:rowOff>
    </xdr:from>
    <xdr:to>
      <xdr:col>3</xdr:col>
      <xdr:colOff>1447800</xdr:colOff>
      <xdr:row>5</xdr:row>
      <xdr:rowOff>285750</xdr:rowOff>
    </xdr:to>
    <xdr:pic>
      <xdr:nvPicPr>
        <xdr:cNvPr id="11" name="Resim 15"/>
        <xdr:cNvPicPr preferRelativeResize="1">
          <a:picLocks noChangeAspect="1"/>
        </xdr:cNvPicPr>
      </xdr:nvPicPr>
      <xdr:blipFill>
        <a:blip r:embed="rId8"/>
        <a:stretch>
          <a:fillRect/>
        </a:stretch>
      </xdr:blipFill>
      <xdr:spPr>
        <a:xfrm>
          <a:off x="3848100" y="1609725"/>
          <a:ext cx="390525" cy="257175"/>
        </a:xfrm>
        <a:prstGeom prst="rect">
          <a:avLst/>
        </a:prstGeom>
        <a:noFill/>
        <a:ln w="9525" cmpd="sng">
          <a:noFill/>
        </a:ln>
      </xdr:spPr>
    </xdr:pic>
    <xdr:clientData/>
  </xdr:twoCellAnchor>
  <xdr:twoCellAnchor editAs="oneCell">
    <xdr:from>
      <xdr:col>3</xdr:col>
      <xdr:colOff>1028700</xdr:colOff>
      <xdr:row>7</xdr:row>
      <xdr:rowOff>19050</xdr:rowOff>
    </xdr:from>
    <xdr:to>
      <xdr:col>3</xdr:col>
      <xdr:colOff>1409700</xdr:colOff>
      <xdr:row>7</xdr:row>
      <xdr:rowOff>266700</xdr:rowOff>
    </xdr:to>
    <xdr:pic>
      <xdr:nvPicPr>
        <xdr:cNvPr id="12" name="Resim 15"/>
        <xdr:cNvPicPr preferRelativeResize="1">
          <a:picLocks noChangeAspect="1"/>
        </xdr:cNvPicPr>
      </xdr:nvPicPr>
      <xdr:blipFill>
        <a:blip r:embed="rId8"/>
        <a:stretch>
          <a:fillRect/>
        </a:stretch>
      </xdr:blipFill>
      <xdr:spPr>
        <a:xfrm>
          <a:off x="3819525" y="2228850"/>
          <a:ext cx="381000" cy="247650"/>
        </a:xfrm>
        <a:prstGeom prst="rect">
          <a:avLst/>
        </a:prstGeom>
        <a:noFill/>
        <a:ln w="9525" cmpd="sng">
          <a:noFill/>
        </a:ln>
      </xdr:spPr>
    </xdr:pic>
    <xdr:clientData/>
  </xdr:twoCellAnchor>
  <xdr:twoCellAnchor editAs="oneCell">
    <xdr:from>
      <xdr:col>3</xdr:col>
      <xdr:colOff>1038225</xdr:colOff>
      <xdr:row>8</xdr:row>
      <xdr:rowOff>57150</xdr:rowOff>
    </xdr:from>
    <xdr:to>
      <xdr:col>3</xdr:col>
      <xdr:colOff>1428750</xdr:colOff>
      <xdr:row>8</xdr:row>
      <xdr:rowOff>314325</xdr:rowOff>
    </xdr:to>
    <xdr:pic>
      <xdr:nvPicPr>
        <xdr:cNvPr id="13" name="Resim 15"/>
        <xdr:cNvPicPr preferRelativeResize="1">
          <a:picLocks noChangeAspect="1"/>
        </xdr:cNvPicPr>
      </xdr:nvPicPr>
      <xdr:blipFill>
        <a:blip r:embed="rId8"/>
        <a:stretch>
          <a:fillRect/>
        </a:stretch>
      </xdr:blipFill>
      <xdr:spPr>
        <a:xfrm>
          <a:off x="3829050" y="2581275"/>
          <a:ext cx="390525" cy="257175"/>
        </a:xfrm>
        <a:prstGeom prst="rect">
          <a:avLst/>
        </a:prstGeom>
        <a:noFill/>
        <a:ln w="9525" cmpd="sng">
          <a:noFill/>
        </a:ln>
      </xdr:spPr>
    </xdr:pic>
    <xdr:clientData/>
  </xdr:twoCellAnchor>
  <xdr:twoCellAnchor editAs="oneCell">
    <xdr:from>
      <xdr:col>3</xdr:col>
      <xdr:colOff>990600</xdr:colOff>
      <xdr:row>11</xdr:row>
      <xdr:rowOff>57150</xdr:rowOff>
    </xdr:from>
    <xdr:to>
      <xdr:col>3</xdr:col>
      <xdr:colOff>1428750</xdr:colOff>
      <xdr:row>12</xdr:row>
      <xdr:rowOff>28575</xdr:rowOff>
    </xdr:to>
    <xdr:pic>
      <xdr:nvPicPr>
        <xdr:cNvPr id="14" name="Resim 15"/>
        <xdr:cNvPicPr preferRelativeResize="1">
          <a:picLocks noChangeAspect="1"/>
        </xdr:cNvPicPr>
      </xdr:nvPicPr>
      <xdr:blipFill>
        <a:blip r:embed="rId8"/>
        <a:stretch>
          <a:fillRect/>
        </a:stretch>
      </xdr:blipFill>
      <xdr:spPr>
        <a:xfrm>
          <a:off x="3781425" y="3524250"/>
          <a:ext cx="438150" cy="285750"/>
        </a:xfrm>
        <a:prstGeom prst="rect">
          <a:avLst/>
        </a:prstGeom>
        <a:noFill/>
        <a:ln w="9525" cmpd="sng">
          <a:noFill/>
        </a:ln>
      </xdr:spPr>
    </xdr:pic>
    <xdr:clientData/>
  </xdr:twoCellAnchor>
  <xdr:twoCellAnchor editAs="oneCell">
    <xdr:from>
      <xdr:col>3</xdr:col>
      <xdr:colOff>1028700</xdr:colOff>
      <xdr:row>6</xdr:row>
      <xdr:rowOff>38100</xdr:rowOff>
    </xdr:from>
    <xdr:to>
      <xdr:col>3</xdr:col>
      <xdr:colOff>1466850</xdr:colOff>
      <xdr:row>6</xdr:row>
      <xdr:rowOff>276225</xdr:rowOff>
    </xdr:to>
    <xdr:pic>
      <xdr:nvPicPr>
        <xdr:cNvPr id="15" name="Resim 4"/>
        <xdr:cNvPicPr preferRelativeResize="1">
          <a:picLocks noChangeAspect="1"/>
        </xdr:cNvPicPr>
      </xdr:nvPicPr>
      <xdr:blipFill>
        <a:blip r:embed="rId9"/>
        <a:stretch>
          <a:fillRect/>
        </a:stretch>
      </xdr:blipFill>
      <xdr:spPr>
        <a:xfrm>
          <a:off x="3819525" y="1933575"/>
          <a:ext cx="438150" cy="238125"/>
        </a:xfrm>
        <a:prstGeom prst="rect">
          <a:avLst/>
        </a:prstGeom>
        <a:noFill/>
        <a:ln w="9525" cmpd="sng">
          <a:noFill/>
        </a:ln>
      </xdr:spPr>
    </xdr:pic>
    <xdr:clientData/>
  </xdr:twoCellAnchor>
  <xdr:twoCellAnchor editAs="oneCell">
    <xdr:from>
      <xdr:col>3</xdr:col>
      <xdr:colOff>981075</xdr:colOff>
      <xdr:row>14</xdr:row>
      <xdr:rowOff>66675</xdr:rowOff>
    </xdr:from>
    <xdr:to>
      <xdr:col>3</xdr:col>
      <xdr:colOff>1390650</xdr:colOff>
      <xdr:row>14</xdr:row>
      <xdr:rowOff>304800</xdr:rowOff>
    </xdr:to>
    <xdr:pic>
      <xdr:nvPicPr>
        <xdr:cNvPr id="16" name="Resim 1"/>
        <xdr:cNvPicPr preferRelativeResize="1">
          <a:picLocks noChangeAspect="1"/>
        </xdr:cNvPicPr>
      </xdr:nvPicPr>
      <xdr:blipFill>
        <a:blip r:embed="rId10"/>
        <a:stretch>
          <a:fillRect/>
        </a:stretch>
      </xdr:blipFill>
      <xdr:spPr>
        <a:xfrm>
          <a:off x="3771900" y="4476750"/>
          <a:ext cx="409575" cy="238125"/>
        </a:xfrm>
        <a:prstGeom prst="rect">
          <a:avLst/>
        </a:prstGeom>
        <a:noFill/>
        <a:ln w="9525" cmpd="sng">
          <a:noFill/>
        </a:ln>
      </xdr:spPr>
    </xdr:pic>
    <xdr:clientData/>
  </xdr:twoCellAnchor>
  <xdr:twoCellAnchor editAs="oneCell">
    <xdr:from>
      <xdr:col>3</xdr:col>
      <xdr:colOff>952500</xdr:colOff>
      <xdr:row>15</xdr:row>
      <xdr:rowOff>57150</xdr:rowOff>
    </xdr:from>
    <xdr:to>
      <xdr:col>3</xdr:col>
      <xdr:colOff>1371600</xdr:colOff>
      <xdr:row>15</xdr:row>
      <xdr:rowOff>276225</xdr:rowOff>
    </xdr:to>
    <xdr:pic>
      <xdr:nvPicPr>
        <xdr:cNvPr id="17" name="Resim 1"/>
        <xdr:cNvPicPr preferRelativeResize="1">
          <a:picLocks noChangeAspect="1"/>
        </xdr:cNvPicPr>
      </xdr:nvPicPr>
      <xdr:blipFill>
        <a:blip r:embed="rId11"/>
        <a:stretch>
          <a:fillRect/>
        </a:stretch>
      </xdr:blipFill>
      <xdr:spPr>
        <a:xfrm>
          <a:off x="3743325" y="4781550"/>
          <a:ext cx="41910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1400175</xdr:colOff>
      <xdr:row>5</xdr:row>
      <xdr:rowOff>95250</xdr:rowOff>
    </xdr:from>
    <xdr:to>
      <xdr:col>1</xdr:col>
      <xdr:colOff>2209800</xdr:colOff>
      <xdr:row>7</xdr:row>
      <xdr:rowOff>152400</xdr:rowOff>
    </xdr:to>
    <xdr:pic>
      <xdr:nvPicPr>
        <xdr:cNvPr id="1" name="Resim 9"/>
        <xdr:cNvPicPr preferRelativeResize="1">
          <a:picLocks noChangeAspect="1"/>
        </xdr:cNvPicPr>
      </xdr:nvPicPr>
      <xdr:blipFill>
        <a:blip r:embed="rId1"/>
        <a:stretch>
          <a:fillRect/>
        </a:stretch>
      </xdr:blipFill>
      <xdr:spPr>
        <a:xfrm>
          <a:off x="1885950" y="1609725"/>
          <a:ext cx="809625" cy="438150"/>
        </a:xfrm>
        <a:prstGeom prst="rect">
          <a:avLst/>
        </a:prstGeom>
        <a:noFill/>
        <a:ln w="9525" cmpd="sng">
          <a:noFill/>
        </a:ln>
      </xdr:spPr>
    </xdr:pic>
    <xdr:clientData/>
  </xdr:twoCellAnchor>
  <xdr:twoCellAnchor editAs="oneCell">
    <xdr:from>
      <xdr:col>1</xdr:col>
      <xdr:colOff>1352550</xdr:colOff>
      <xdr:row>9</xdr:row>
      <xdr:rowOff>95250</xdr:rowOff>
    </xdr:from>
    <xdr:to>
      <xdr:col>1</xdr:col>
      <xdr:colOff>2200275</xdr:colOff>
      <xdr:row>11</xdr:row>
      <xdr:rowOff>133350</xdr:rowOff>
    </xdr:to>
    <xdr:pic>
      <xdr:nvPicPr>
        <xdr:cNvPr id="2" name="Resim 15"/>
        <xdr:cNvPicPr preferRelativeResize="1">
          <a:picLocks noChangeAspect="1"/>
        </xdr:cNvPicPr>
      </xdr:nvPicPr>
      <xdr:blipFill>
        <a:blip r:embed="rId2"/>
        <a:stretch>
          <a:fillRect/>
        </a:stretch>
      </xdr:blipFill>
      <xdr:spPr>
        <a:xfrm>
          <a:off x="1838325" y="2371725"/>
          <a:ext cx="84772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48</xdr:row>
      <xdr:rowOff>123825</xdr:rowOff>
    </xdr:from>
    <xdr:to>
      <xdr:col>1</xdr:col>
      <xdr:colOff>295275</xdr:colOff>
      <xdr:row>52</xdr:row>
      <xdr:rowOff>38100</xdr:rowOff>
    </xdr:to>
    <xdr:pic>
      <xdr:nvPicPr>
        <xdr:cNvPr id="1" name="Picture 12" descr="C:\Users\Kadir Yilmaz\Desktop\ABAF-logo_renk[1].jpg"/>
        <xdr:cNvPicPr preferRelativeResize="1">
          <a:picLocks noChangeAspect="1"/>
        </xdr:cNvPicPr>
      </xdr:nvPicPr>
      <xdr:blipFill>
        <a:blip r:embed="rId1"/>
        <a:stretch>
          <a:fillRect/>
        </a:stretch>
      </xdr:blipFill>
      <xdr:spPr>
        <a:xfrm>
          <a:off x="95250" y="9248775"/>
          <a:ext cx="704850" cy="600075"/>
        </a:xfrm>
        <a:prstGeom prst="rect">
          <a:avLst/>
        </a:prstGeom>
        <a:noFill/>
        <a:ln w="9525" cmpd="sng">
          <a:noFill/>
        </a:ln>
      </xdr:spPr>
    </xdr:pic>
    <xdr:clientData/>
  </xdr:twoCellAnchor>
  <xdr:twoCellAnchor editAs="oneCell">
    <xdr:from>
      <xdr:col>1</xdr:col>
      <xdr:colOff>466725</xdr:colOff>
      <xdr:row>48</xdr:row>
      <xdr:rowOff>142875</xdr:rowOff>
    </xdr:from>
    <xdr:to>
      <xdr:col>1</xdr:col>
      <xdr:colOff>1304925</xdr:colOff>
      <xdr:row>52</xdr:row>
      <xdr:rowOff>123825</xdr:rowOff>
    </xdr:to>
    <xdr:pic>
      <xdr:nvPicPr>
        <xdr:cNvPr id="2" name="Resim 3"/>
        <xdr:cNvPicPr preferRelativeResize="1">
          <a:picLocks noChangeAspect="1"/>
        </xdr:cNvPicPr>
      </xdr:nvPicPr>
      <xdr:blipFill>
        <a:blip r:embed="rId2"/>
        <a:stretch>
          <a:fillRect/>
        </a:stretch>
      </xdr:blipFill>
      <xdr:spPr>
        <a:xfrm>
          <a:off x="971550" y="9267825"/>
          <a:ext cx="838200" cy="666750"/>
        </a:xfrm>
        <a:prstGeom prst="rect">
          <a:avLst/>
        </a:prstGeom>
        <a:noFill/>
        <a:ln w="9525" cmpd="sng">
          <a:noFill/>
        </a:ln>
      </xdr:spPr>
    </xdr:pic>
    <xdr:clientData/>
  </xdr:twoCellAnchor>
  <xdr:twoCellAnchor editAs="oneCell">
    <xdr:from>
      <xdr:col>1</xdr:col>
      <xdr:colOff>1514475</xdr:colOff>
      <xdr:row>48</xdr:row>
      <xdr:rowOff>114300</xdr:rowOff>
    </xdr:from>
    <xdr:to>
      <xdr:col>2</xdr:col>
      <xdr:colOff>19050</xdr:colOff>
      <xdr:row>52</xdr:row>
      <xdr:rowOff>114300</xdr:rowOff>
    </xdr:to>
    <xdr:pic>
      <xdr:nvPicPr>
        <xdr:cNvPr id="3" name="Resim 4"/>
        <xdr:cNvPicPr preferRelativeResize="1">
          <a:picLocks noChangeAspect="1"/>
        </xdr:cNvPicPr>
      </xdr:nvPicPr>
      <xdr:blipFill>
        <a:blip r:embed="rId3"/>
        <a:stretch>
          <a:fillRect/>
        </a:stretch>
      </xdr:blipFill>
      <xdr:spPr>
        <a:xfrm>
          <a:off x="2019300" y="9239250"/>
          <a:ext cx="847725" cy="685800"/>
        </a:xfrm>
        <a:prstGeom prst="rect">
          <a:avLst/>
        </a:prstGeom>
        <a:noFill/>
        <a:ln w="9525" cmpd="sng">
          <a:noFill/>
        </a:ln>
      </xdr:spPr>
    </xdr:pic>
    <xdr:clientData/>
  </xdr:twoCellAnchor>
  <xdr:twoCellAnchor>
    <xdr:from>
      <xdr:col>2</xdr:col>
      <xdr:colOff>200025</xdr:colOff>
      <xdr:row>48</xdr:row>
      <xdr:rowOff>114300</xdr:rowOff>
    </xdr:from>
    <xdr:to>
      <xdr:col>3</xdr:col>
      <xdr:colOff>771525</xdr:colOff>
      <xdr:row>52</xdr:row>
      <xdr:rowOff>161925</xdr:rowOff>
    </xdr:to>
    <xdr:pic>
      <xdr:nvPicPr>
        <xdr:cNvPr id="4" name="Picture 2" descr="tafbiglogo"/>
        <xdr:cNvPicPr preferRelativeResize="1">
          <a:picLocks noChangeAspect="0"/>
        </xdr:cNvPicPr>
      </xdr:nvPicPr>
      <xdr:blipFill>
        <a:blip r:embed="rId4">
          <a:clrChange>
            <a:clrFrom>
              <a:srgbClr val="FFFFFF"/>
            </a:clrFrom>
            <a:clrTo>
              <a:srgbClr val="FFFFFF">
                <a:alpha val="0"/>
              </a:srgbClr>
            </a:clrTo>
          </a:clrChange>
        </a:blip>
        <a:stretch>
          <a:fillRect/>
        </a:stretch>
      </xdr:blipFill>
      <xdr:spPr>
        <a:xfrm>
          <a:off x="3048000" y="9239250"/>
          <a:ext cx="1019175" cy="733425"/>
        </a:xfrm>
        <a:prstGeom prst="rect">
          <a:avLst/>
        </a:prstGeom>
        <a:noFill/>
        <a:ln w="9525" cmpd="sng">
          <a:noFill/>
        </a:ln>
      </xdr:spPr>
    </xdr:pic>
    <xdr:clientData/>
  </xdr:twoCellAnchor>
  <xdr:twoCellAnchor editAs="oneCell">
    <xdr:from>
      <xdr:col>3</xdr:col>
      <xdr:colOff>828675</xdr:colOff>
      <xdr:row>48</xdr:row>
      <xdr:rowOff>85725</xdr:rowOff>
    </xdr:from>
    <xdr:to>
      <xdr:col>6</xdr:col>
      <xdr:colOff>85725</xdr:colOff>
      <xdr:row>53</xdr:row>
      <xdr:rowOff>57150</xdr:rowOff>
    </xdr:to>
    <xdr:pic>
      <xdr:nvPicPr>
        <xdr:cNvPr id="5" name="Resim 6"/>
        <xdr:cNvPicPr preferRelativeResize="1">
          <a:picLocks noChangeAspect="1"/>
        </xdr:cNvPicPr>
      </xdr:nvPicPr>
      <xdr:blipFill>
        <a:blip r:embed="rId5"/>
        <a:stretch>
          <a:fillRect/>
        </a:stretch>
      </xdr:blipFill>
      <xdr:spPr>
        <a:xfrm>
          <a:off x="4124325" y="9210675"/>
          <a:ext cx="1647825" cy="828675"/>
        </a:xfrm>
        <a:prstGeom prst="rect">
          <a:avLst/>
        </a:prstGeom>
        <a:noFill/>
        <a:ln w="9525" cmpd="sng">
          <a:noFill/>
        </a:ln>
      </xdr:spPr>
    </xdr:pic>
    <xdr:clientData/>
  </xdr:twoCellAnchor>
  <xdr:twoCellAnchor editAs="oneCell">
    <xdr:from>
      <xdr:col>5</xdr:col>
      <xdr:colOff>371475</xdr:colOff>
      <xdr:row>49</xdr:row>
      <xdr:rowOff>114300</xdr:rowOff>
    </xdr:from>
    <xdr:to>
      <xdr:col>7</xdr:col>
      <xdr:colOff>609600</xdr:colOff>
      <xdr:row>52</xdr:row>
      <xdr:rowOff>9525</xdr:rowOff>
    </xdr:to>
    <xdr:pic>
      <xdr:nvPicPr>
        <xdr:cNvPr id="6" name="3 Resim" descr="TUUUUUUUUU.png"/>
        <xdr:cNvPicPr preferRelativeResize="1">
          <a:picLocks noChangeAspect="1"/>
        </xdr:cNvPicPr>
      </xdr:nvPicPr>
      <xdr:blipFill>
        <a:blip r:embed="rId6"/>
        <a:stretch>
          <a:fillRect/>
        </a:stretch>
      </xdr:blipFill>
      <xdr:spPr>
        <a:xfrm>
          <a:off x="5514975" y="9410700"/>
          <a:ext cx="1409700" cy="409575"/>
        </a:xfrm>
        <a:prstGeom prst="rect">
          <a:avLst/>
        </a:prstGeom>
        <a:noFill/>
        <a:ln w="9525" cmpd="sng">
          <a:noFill/>
        </a:ln>
      </xdr:spPr>
    </xdr:pic>
    <xdr:clientData/>
  </xdr:twoCellAnchor>
  <xdr:twoCellAnchor editAs="oneCell">
    <xdr:from>
      <xdr:col>1</xdr:col>
      <xdr:colOff>1333500</xdr:colOff>
      <xdr:row>5</xdr:row>
      <xdr:rowOff>85725</xdr:rowOff>
    </xdr:from>
    <xdr:to>
      <xdr:col>1</xdr:col>
      <xdr:colOff>2171700</xdr:colOff>
      <xdr:row>7</xdr:row>
      <xdr:rowOff>142875</xdr:rowOff>
    </xdr:to>
    <xdr:pic>
      <xdr:nvPicPr>
        <xdr:cNvPr id="7" name="Resim 15"/>
        <xdr:cNvPicPr preferRelativeResize="1">
          <a:picLocks noChangeAspect="1"/>
        </xdr:cNvPicPr>
      </xdr:nvPicPr>
      <xdr:blipFill>
        <a:blip r:embed="rId7"/>
        <a:stretch>
          <a:fillRect/>
        </a:stretch>
      </xdr:blipFill>
      <xdr:spPr>
        <a:xfrm>
          <a:off x="1838325" y="1419225"/>
          <a:ext cx="847725" cy="419100"/>
        </a:xfrm>
        <a:prstGeom prst="rect">
          <a:avLst/>
        </a:prstGeom>
        <a:noFill/>
        <a:ln w="9525" cmpd="sng">
          <a:noFill/>
        </a:ln>
      </xdr:spPr>
    </xdr:pic>
    <xdr:clientData/>
  </xdr:twoCellAnchor>
  <xdr:twoCellAnchor editAs="oneCell">
    <xdr:from>
      <xdr:col>1</xdr:col>
      <xdr:colOff>1304925</xdr:colOff>
      <xdr:row>9</xdr:row>
      <xdr:rowOff>76200</xdr:rowOff>
    </xdr:from>
    <xdr:to>
      <xdr:col>1</xdr:col>
      <xdr:colOff>2181225</xdr:colOff>
      <xdr:row>11</xdr:row>
      <xdr:rowOff>152400</xdr:rowOff>
    </xdr:to>
    <xdr:pic>
      <xdr:nvPicPr>
        <xdr:cNvPr id="8" name="Resim 9"/>
        <xdr:cNvPicPr preferRelativeResize="1">
          <a:picLocks noChangeAspect="1"/>
        </xdr:cNvPicPr>
      </xdr:nvPicPr>
      <xdr:blipFill>
        <a:blip r:embed="rId8"/>
        <a:stretch>
          <a:fillRect/>
        </a:stretch>
      </xdr:blipFill>
      <xdr:spPr>
        <a:xfrm>
          <a:off x="1809750" y="2133600"/>
          <a:ext cx="876300"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9">
      <selection activeCell="H27" sqref="H27"/>
    </sheetView>
  </sheetViews>
  <sheetFormatPr defaultColWidth="9.00390625" defaultRowHeight="12.75"/>
  <cols>
    <col min="1" max="2" width="30.375" style="64" customWidth="1"/>
    <col min="3" max="3" width="30.875" style="64" customWidth="1"/>
    <col min="4" max="7" width="6.75390625" style="64" customWidth="1"/>
    <col min="8" max="8" width="9.125" style="64" bestFit="1" customWidth="1"/>
    <col min="9" max="9" width="8.875" style="64" bestFit="1" customWidth="1"/>
    <col min="10" max="10" width="8.75390625" style="64" bestFit="1" customWidth="1"/>
    <col min="11" max="11" width="6.625" style="64" customWidth="1"/>
    <col min="12" max="12" width="6.75390625" style="64" customWidth="1"/>
    <col min="13" max="13" width="7.25390625" style="64" customWidth="1"/>
    <col min="14" max="14" width="7.00390625" style="64" customWidth="1"/>
    <col min="15" max="16384" width="9.125" style="64" customWidth="1"/>
  </cols>
  <sheetData>
    <row r="1" spans="1:3" ht="24" customHeight="1">
      <c r="A1" s="171"/>
      <c r="B1" s="172"/>
      <c r="C1" s="173"/>
    </row>
    <row r="2" spans="1:5" ht="42.75" customHeight="1">
      <c r="A2" s="174" t="s">
        <v>19</v>
      </c>
      <c r="B2" s="175"/>
      <c r="C2" s="176"/>
      <c r="D2" s="65"/>
      <c r="E2" s="65"/>
    </row>
    <row r="3" spans="1:5" ht="24.75" customHeight="1">
      <c r="A3" s="177"/>
      <c r="B3" s="178"/>
      <c r="C3" s="179"/>
      <c r="D3" s="66"/>
      <c r="E3" s="66"/>
    </row>
    <row r="4" spans="1:3" s="70" customFormat="1" ht="24.75" customHeight="1">
      <c r="A4" s="67"/>
      <c r="B4" s="68"/>
      <c r="C4" s="69"/>
    </row>
    <row r="5" spans="1:3" s="70" customFormat="1" ht="24.75" customHeight="1">
      <c r="A5" s="67"/>
      <c r="B5" s="68"/>
      <c r="C5" s="69"/>
    </row>
    <row r="6" spans="1:3" s="70" customFormat="1" ht="24.75" customHeight="1">
      <c r="A6" s="67"/>
      <c r="B6" s="68"/>
      <c r="C6" s="69"/>
    </row>
    <row r="7" spans="1:3" s="70" customFormat="1" ht="24.75" customHeight="1">
      <c r="A7" s="67"/>
      <c r="B7" s="68"/>
      <c r="C7" s="69"/>
    </row>
    <row r="8" spans="1:3" s="70" customFormat="1" ht="24.75" customHeight="1">
      <c r="A8" s="67"/>
      <c r="B8" s="68"/>
      <c r="C8" s="69"/>
    </row>
    <row r="9" spans="1:3" ht="22.5">
      <c r="A9" s="67"/>
      <c r="B9" s="68"/>
      <c r="C9" s="69"/>
    </row>
    <row r="10" spans="1:3" ht="22.5">
      <c r="A10" s="67"/>
      <c r="B10" s="68"/>
      <c r="C10" s="69"/>
    </row>
    <row r="11" spans="1:3" ht="22.5">
      <c r="A11" s="67"/>
      <c r="B11" s="68"/>
      <c r="C11" s="69"/>
    </row>
    <row r="12" spans="1:3" ht="22.5">
      <c r="A12" s="67"/>
      <c r="B12" s="68"/>
      <c r="C12" s="69"/>
    </row>
    <row r="13" spans="1:3" ht="22.5">
      <c r="A13" s="67"/>
      <c r="B13" s="68"/>
      <c r="C13" s="69"/>
    </row>
    <row r="14" spans="1:3" ht="22.5">
      <c r="A14" s="67"/>
      <c r="B14" s="68"/>
      <c r="C14" s="69"/>
    </row>
    <row r="15" spans="1:3" ht="22.5">
      <c r="A15" s="67"/>
      <c r="B15" s="68"/>
      <c r="C15" s="69"/>
    </row>
    <row r="16" spans="1:3" ht="22.5">
      <c r="A16" s="67"/>
      <c r="B16" s="68"/>
      <c r="C16" s="69"/>
    </row>
    <row r="17" spans="1:3" ht="22.5">
      <c r="A17" s="67"/>
      <c r="B17" s="68"/>
      <c r="C17" s="69"/>
    </row>
    <row r="18" spans="1:3" ht="18" customHeight="1">
      <c r="A18" s="180" t="str">
        <f>B24</f>
        <v>58.Balkan Cross Country Championships</v>
      </c>
      <c r="B18" s="181"/>
      <c r="C18" s="182"/>
    </row>
    <row r="19" spans="1:3" ht="31.5" customHeight="1">
      <c r="A19" s="183"/>
      <c r="B19" s="181"/>
      <c r="C19" s="182"/>
    </row>
    <row r="20" spans="1:3" ht="25.5" customHeight="1">
      <c r="A20" s="71"/>
      <c r="B20" s="72" t="str">
        <f>B27</f>
        <v>Kocaeli-TUR</v>
      </c>
      <c r="C20" s="73"/>
    </row>
    <row r="21" spans="1:3" ht="25.5" customHeight="1">
      <c r="A21" s="67"/>
      <c r="B21" s="74"/>
      <c r="C21" s="69"/>
    </row>
    <row r="22" spans="1:3" ht="25.5" customHeight="1">
      <c r="A22" s="67"/>
      <c r="B22" s="74"/>
      <c r="C22" s="69"/>
    </row>
    <row r="23" spans="1:3" ht="22.5">
      <c r="A23" s="75"/>
      <c r="B23" s="76"/>
      <c r="C23" s="77"/>
    </row>
    <row r="24" spans="1:3" ht="21" customHeight="1">
      <c r="A24" s="78" t="s">
        <v>2</v>
      </c>
      <c r="B24" s="167" t="s">
        <v>37</v>
      </c>
      <c r="C24" s="168"/>
    </row>
    <row r="25" spans="1:3" ht="21" customHeight="1">
      <c r="A25" s="78" t="s">
        <v>3</v>
      </c>
      <c r="B25" s="167" t="s">
        <v>40</v>
      </c>
      <c r="C25" s="168"/>
    </row>
    <row r="26" spans="1:3" ht="21" customHeight="1">
      <c r="A26" s="79" t="s">
        <v>4</v>
      </c>
      <c r="B26" s="167" t="s">
        <v>41</v>
      </c>
      <c r="C26" s="168"/>
    </row>
    <row r="27" spans="1:3" ht="21" customHeight="1">
      <c r="A27" s="78" t="s">
        <v>5</v>
      </c>
      <c r="B27" s="167" t="s">
        <v>18</v>
      </c>
      <c r="C27" s="168"/>
    </row>
    <row r="28" spans="1:3" ht="21" customHeight="1">
      <c r="A28" s="80" t="s">
        <v>7</v>
      </c>
      <c r="B28" s="169">
        <v>41951.510416666664</v>
      </c>
      <c r="C28" s="170"/>
    </row>
    <row r="29" spans="1:3" ht="21" customHeight="1">
      <c r="A29" s="80" t="s">
        <v>31</v>
      </c>
      <c r="B29" s="107">
        <v>11</v>
      </c>
      <c r="C29" s="87"/>
    </row>
    <row r="30" spans="1:3" ht="21" customHeight="1">
      <c r="A30" s="80" t="s">
        <v>32</v>
      </c>
      <c r="B30" s="107">
        <v>2</v>
      </c>
      <c r="C30" s="87"/>
    </row>
    <row r="31" spans="1:3" ht="21" customHeight="1">
      <c r="A31" s="81"/>
      <c r="B31" s="82"/>
      <c r="C31" s="83"/>
    </row>
    <row r="32" spans="1:3" ht="21" customHeight="1">
      <c r="A32" s="81"/>
      <c r="B32" s="82"/>
      <c r="C32" s="83"/>
    </row>
    <row r="33" spans="1:3" ht="18.75" thickBot="1">
      <c r="A33" s="84"/>
      <c r="B33" s="85"/>
      <c r="C33" s="86"/>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40"/>
  <sheetViews>
    <sheetView view="pageBreakPreview" zoomScaleSheetLayoutView="100" zoomScalePageLayoutView="0" workbookViewId="0" topLeftCell="A7">
      <selection activeCell="H27" sqref="H27"/>
    </sheetView>
  </sheetViews>
  <sheetFormatPr defaultColWidth="9.00390625" defaultRowHeight="12.75"/>
  <cols>
    <col min="1" max="1" width="8.875" style="54" customWidth="1"/>
    <col min="2" max="2" width="6.375" style="54" bestFit="1" customWidth="1"/>
    <col min="3" max="3" width="29.75390625" style="55" customWidth="1"/>
    <col min="4" max="4" width="35.75390625" style="55" customWidth="1"/>
    <col min="5" max="5" width="11.25390625" style="54" customWidth="1"/>
    <col min="6" max="6" width="14.25390625" style="56" customWidth="1"/>
    <col min="7" max="16384" width="9.125" style="40" customWidth="1"/>
  </cols>
  <sheetData>
    <row r="1" spans="1:6" ht="35.25" customHeight="1">
      <c r="A1" s="185" t="str">
        <f>KAPAK!A2</f>
        <v>Türkiye Atletizm Federasyonu
Turkish Athletic Federation</v>
      </c>
      <c r="B1" s="186"/>
      <c r="C1" s="186"/>
      <c r="D1" s="186"/>
      <c r="E1" s="186"/>
      <c r="F1" s="186"/>
    </row>
    <row r="2" spans="1:6" ht="18.75" customHeight="1">
      <c r="A2" s="187" t="str">
        <f>KAPAK!B24</f>
        <v>58.Balkan Cross Country Championships</v>
      </c>
      <c r="B2" s="187"/>
      <c r="C2" s="187"/>
      <c r="D2" s="187"/>
      <c r="E2" s="187"/>
      <c r="F2" s="187"/>
    </row>
    <row r="3" spans="1:6" ht="15.75" customHeight="1">
      <c r="A3" s="188" t="str">
        <f>KAPAK!B27</f>
        <v>Kocaeli-TUR</v>
      </c>
      <c r="B3" s="188"/>
      <c r="C3" s="188"/>
      <c r="D3" s="188"/>
      <c r="E3" s="188"/>
      <c r="F3" s="188"/>
    </row>
    <row r="4" spans="1:6" ht="15.75" customHeight="1">
      <c r="A4" s="184" t="str">
        <f>KAPAK!B26</f>
        <v>Senior Women</v>
      </c>
      <c r="B4" s="184"/>
      <c r="C4" s="184"/>
      <c r="D4" s="88" t="str">
        <f>KAPAK!B25</f>
        <v>8.Km.</v>
      </c>
      <c r="E4" s="189">
        <f>KAPAK!B28</f>
        <v>41951.510416666664</v>
      </c>
      <c r="F4" s="189"/>
    </row>
    <row r="5" spans="1:8" s="41" customFormat="1" ht="25.5">
      <c r="A5" s="96" t="s">
        <v>33</v>
      </c>
      <c r="B5" s="96" t="s">
        <v>21</v>
      </c>
      <c r="C5" s="100" t="s">
        <v>22</v>
      </c>
      <c r="D5" s="96" t="s">
        <v>23</v>
      </c>
      <c r="E5" s="96" t="s">
        <v>24</v>
      </c>
      <c r="F5" s="101" t="s">
        <v>25</v>
      </c>
      <c r="G5" s="42"/>
      <c r="H5" s="42"/>
    </row>
    <row r="6" spans="1:6" ht="24.75" customHeight="1">
      <c r="A6" s="43">
        <v>1</v>
      </c>
      <c r="B6" s="114">
        <v>16</v>
      </c>
      <c r="C6" s="50" t="s">
        <v>45</v>
      </c>
      <c r="D6" s="51" t="s">
        <v>36</v>
      </c>
      <c r="E6" s="52" t="s">
        <v>35</v>
      </c>
      <c r="F6" s="110">
        <v>1986</v>
      </c>
    </row>
    <row r="7" spans="1:6" ht="24.75" customHeight="1">
      <c r="A7" s="43">
        <v>2</v>
      </c>
      <c r="B7" s="112">
        <v>17</v>
      </c>
      <c r="C7" s="44" t="s">
        <v>46</v>
      </c>
      <c r="D7" s="45" t="s">
        <v>36</v>
      </c>
      <c r="E7" s="46" t="s">
        <v>35</v>
      </c>
      <c r="F7" s="108">
        <v>1988</v>
      </c>
    </row>
    <row r="8" spans="1:6" ht="24.75" customHeight="1">
      <c r="A8" s="43">
        <v>3</v>
      </c>
      <c r="B8" s="112">
        <v>18</v>
      </c>
      <c r="C8" s="44" t="s">
        <v>47</v>
      </c>
      <c r="D8" s="45" t="s">
        <v>36</v>
      </c>
      <c r="E8" s="46" t="s">
        <v>35</v>
      </c>
      <c r="F8" s="108">
        <v>1976</v>
      </c>
    </row>
    <row r="9" spans="1:6" ht="24.75" customHeight="1" thickBot="1">
      <c r="A9" s="43">
        <v>4</v>
      </c>
      <c r="B9" s="113">
        <v>19</v>
      </c>
      <c r="C9" s="47" t="s">
        <v>48</v>
      </c>
      <c r="D9" s="48" t="s">
        <v>36</v>
      </c>
      <c r="E9" s="49" t="s">
        <v>35</v>
      </c>
      <c r="F9" s="109">
        <v>1991</v>
      </c>
    </row>
    <row r="10" spans="1:6" ht="24.75" customHeight="1">
      <c r="A10" s="43">
        <v>5</v>
      </c>
      <c r="B10" s="114">
        <v>33</v>
      </c>
      <c r="C10" s="50" t="s">
        <v>49</v>
      </c>
      <c r="D10" s="51" t="s">
        <v>38</v>
      </c>
      <c r="E10" s="52" t="s">
        <v>35</v>
      </c>
      <c r="F10" s="110">
        <v>1990</v>
      </c>
    </row>
    <row r="11" spans="1:6" ht="24.75" customHeight="1">
      <c r="A11" s="43">
        <v>6</v>
      </c>
      <c r="B11" s="112">
        <v>34</v>
      </c>
      <c r="C11" s="44" t="s">
        <v>52</v>
      </c>
      <c r="D11" s="51" t="s">
        <v>38</v>
      </c>
      <c r="E11" s="46" t="s">
        <v>35</v>
      </c>
      <c r="F11" s="108">
        <v>1974</v>
      </c>
    </row>
    <row r="12" spans="1:6" ht="24.75" customHeight="1">
      <c r="A12" s="43">
        <v>7</v>
      </c>
      <c r="B12" s="112">
        <v>35</v>
      </c>
      <c r="C12" s="44" t="s">
        <v>50</v>
      </c>
      <c r="D12" s="51" t="s">
        <v>38</v>
      </c>
      <c r="E12" s="46" t="s">
        <v>35</v>
      </c>
      <c r="F12" s="108">
        <v>1984</v>
      </c>
    </row>
    <row r="13" spans="1:6" ht="24.75" customHeight="1" thickBot="1">
      <c r="A13" s="43">
        <v>8</v>
      </c>
      <c r="B13" s="113">
        <v>36</v>
      </c>
      <c r="C13" s="47" t="s">
        <v>51</v>
      </c>
      <c r="D13" s="53" t="s">
        <v>38</v>
      </c>
      <c r="E13" s="49" t="s">
        <v>35</v>
      </c>
      <c r="F13" s="109">
        <v>1987</v>
      </c>
    </row>
    <row r="14" spans="1:6" ht="24.75" customHeight="1">
      <c r="A14" s="43"/>
      <c r="B14" s="114"/>
      <c r="C14" s="50"/>
      <c r="D14" s="51"/>
      <c r="E14" s="52"/>
      <c r="F14" s="110"/>
    </row>
    <row r="15" spans="1:6" ht="24.75" customHeight="1">
      <c r="A15" s="43"/>
      <c r="B15" s="112"/>
      <c r="C15" s="44"/>
      <c r="D15" s="51"/>
      <c r="E15" s="46"/>
      <c r="F15" s="108"/>
    </row>
    <row r="16" spans="1:6" ht="24.75" customHeight="1">
      <c r="A16" s="43">
        <v>9</v>
      </c>
      <c r="B16" s="112">
        <v>6</v>
      </c>
      <c r="C16" s="44" t="s">
        <v>42</v>
      </c>
      <c r="D16" s="45" t="s">
        <v>34</v>
      </c>
      <c r="E16" s="46" t="s">
        <v>39</v>
      </c>
      <c r="F16" s="108">
        <v>1989</v>
      </c>
    </row>
    <row r="17" spans="1:6" ht="24.75" customHeight="1">
      <c r="A17" s="43">
        <v>10</v>
      </c>
      <c r="B17" s="130">
        <v>7</v>
      </c>
      <c r="C17" s="44" t="s">
        <v>43</v>
      </c>
      <c r="D17" s="45" t="s">
        <v>44</v>
      </c>
      <c r="E17" s="46" t="s">
        <v>39</v>
      </c>
      <c r="F17" s="108">
        <v>1989</v>
      </c>
    </row>
    <row r="18" spans="1:6" ht="24.75" customHeight="1">
      <c r="A18" s="43">
        <v>11</v>
      </c>
      <c r="B18" s="130">
        <v>46</v>
      </c>
      <c r="C18" s="44" t="s">
        <v>53</v>
      </c>
      <c r="D18" s="45" t="s">
        <v>54</v>
      </c>
      <c r="E18" s="46" t="s">
        <v>39</v>
      </c>
      <c r="F18" s="108">
        <v>1990</v>
      </c>
    </row>
    <row r="19" spans="1:6" ht="24.75" customHeight="1">
      <c r="A19" s="131"/>
      <c r="B19" s="131"/>
      <c r="C19" s="132"/>
      <c r="D19" s="132"/>
      <c r="E19" s="131"/>
      <c r="F19" s="133"/>
    </row>
    <row r="20" spans="1:6" ht="24.75" customHeight="1">
      <c r="A20" s="131"/>
      <c r="B20" s="131"/>
      <c r="C20" s="132"/>
      <c r="D20" s="132"/>
      <c r="E20" s="131"/>
      <c r="F20" s="133"/>
    </row>
    <row r="21" spans="1:6" ht="24.75" customHeight="1">
      <c r="A21" s="131"/>
      <c r="B21" s="131"/>
      <c r="C21" s="132"/>
      <c r="D21" s="132"/>
      <c r="E21" s="131"/>
      <c r="F21" s="133"/>
    </row>
    <row r="22" spans="1:6" ht="18" customHeight="1">
      <c r="A22" s="131"/>
      <c r="B22" s="131"/>
      <c r="C22" s="132"/>
      <c r="D22" s="132"/>
      <c r="E22" s="131"/>
      <c r="F22" s="133"/>
    </row>
    <row r="23" spans="1:6" ht="18" customHeight="1">
      <c r="A23" s="131"/>
      <c r="B23" s="131"/>
      <c r="C23" s="132"/>
      <c r="D23" s="132"/>
      <c r="E23" s="131"/>
      <c r="F23" s="133"/>
    </row>
    <row r="24" spans="1:6" ht="18" customHeight="1">
      <c r="A24" s="131"/>
      <c r="B24" s="131"/>
      <c r="C24" s="132"/>
      <c r="D24" s="132"/>
      <c r="E24" s="131"/>
      <c r="F24" s="133"/>
    </row>
    <row r="25" spans="1:6" ht="18" customHeight="1">
      <c r="A25" s="131"/>
      <c r="B25" s="131"/>
      <c r="C25" s="132"/>
      <c r="D25" s="132"/>
      <c r="E25" s="131"/>
      <c r="F25" s="133"/>
    </row>
    <row r="26" spans="1:6" ht="18" customHeight="1">
      <c r="A26" s="131"/>
      <c r="B26" s="131"/>
      <c r="C26" s="132"/>
      <c r="D26" s="132"/>
      <c r="E26" s="131"/>
      <c r="F26" s="133"/>
    </row>
    <row r="27" spans="1:6" ht="18" customHeight="1">
      <c r="A27" s="121"/>
      <c r="B27" s="121"/>
      <c r="C27" s="122"/>
      <c r="D27" s="122"/>
      <c r="E27" s="121"/>
      <c r="F27" s="123"/>
    </row>
    <row r="28" spans="1:6" ht="18" customHeight="1">
      <c r="A28" s="121"/>
      <c r="B28" s="121"/>
      <c r="C28" s="122"/>
      <c r="D28" s="122"/>
      <c r="E28" s="121"/>
      <c r="F28" s="123"/>
    </row>
    <row r="29" spans="1:6" ht="18" customHeight="1">
      <c r="A29" s="121"/>
      <c r="B29" s="121"/>
      <c r="C29" s="122"/>
      <c r="D29" s="122"/>
      <c r="E29" s="121"/>
      <c r="F29" s="123"/>
    </row>
    <row r="30" spans="1:6" ht="18" customHeight="1">
      <c r="A30" s="121"/>
      <c r="B30" s="121"/>
      <c r="C30" s="122"/>
      <c r="D30" s="122"/>
      <c r="E30" s="121"/>
      <c r="F30" s="123"/>
    </row>
    <row r="31" spans="1:6" ht="18" customHeight="1">
      <c r="A31" s="121"/>
      <c r="B31" s="121"/>
      <c r="C31" s="122"/>
      <c r="D31" s="122"/>
      <c r="E31" s="121"/>
      <c r="F31" s="123"/>
    </row>
    <row r="32" spans="1:6" ht="18" customHeight="1">
      <c r="A32" s="121"/>
      <c r="B32" s="121"/>
      <c r="C32" s="122"/>
      <c r="D32" s="122"/>
      <c r="E32" s="121"/>
      <c r="F32" s="123"/>
    </row>
    <row r="33" spans="1:6" ht="18" customHeight="1">
      <c r="A33" s="121"/>
      <c r="B33" s="121"/>
      <c r="C33" s="122"/>
      <c r="D33" s="122"/>
      <c r="E33" s="121"/>
      <c r="F33" s="123"/>
    </row>
    <row r="34" spans="1:6" ht="18" customHeight="1">
      <c r="A34" s="121"/>
      <c r="B34" s="121"/>
      <c r="C34" s="122"/>
      <c r="D34" s="122"/>
      <c r="E34" s="121"/>
      <c r="F34" s="123"/>
    </row>
    <row r="35" spans="1:6" ht="18" customHeight="1">
      <c r="A35" s="121"/>
      <c r="B35" s="121"/>
      <c r="C35" s="122"/>
      <c r="D35" s="122"/>
      <c r="E35" s="121"/>
      <c r="F35" s="123"/>
    </row>
    <row r="36" spans="1:6" ht="18" customHeight="1">
      <c r="A36" s="121"/>
      <c r="B36" s="121"/>
      <c r="C36" s="122"/>
      <c r="D36" s="122"/>
      <c r="E36" s="121"/>
      <c r="F36" s="123"/>
    </row>
    <row r="37" spans="1:6" ht="18" customHeight="1" thickBot="1">
      <c r="A37" s="134"/>
      <c r="B37" s="134"/>
      <c r="C37" s="135"/>
      <c r="D37" s="135"/>
      <c r="E37" s="134"/>
      <c r="F37" s="136"/>
    </row>
    <row r="38" spans="1:6" ht="18" customHeight="1" thickBot="1">
      <c r="A38" s="118"/>
      <c r="B38" s="118"/>
      <c r="C38" s="119"/>
      <c r="D38" s="119"/>
      <c r="E38" s="118"/>
      <c r="F38" s="120"/>
    </row>
    <row r="39" spans="1:6" ht="18" customHeight="1" thickBot="1">
      <c r="A39" s="118"/>
      <c r="B39" s="118"/>
      <c r="C39" s="119"/>
      <c r="D39" s="119"/>
      <c r="E39" s="118"/>
      <c r="F39" s="120"/>
    </row>
    <row r="40" spans="1:6" ht="18" customHeight="1" thickBot="1">
      <c r="A40" s="118"/>
      <c r="B40" s="118"/>
      <c r="C40" s="119"/>
      <c r="D40" s="119"/>
      <c r="E40" s="118"/>
      <c r="F40" s="120"/>
    </row>
    <row r="41" ht="18" customHeight="1"/>
    <row r="42" ht="18" customHeight="1"/>
    <row r="43" ht="18" customHeight="1"/>
    <row r="44" ht="18" customHeight="1"/>
  </sheetData>
  <sheetProtection/>
  <mergeCells count="5">
    <mergeCell ref="A4:C4"/>
    <mergeCell ref="A1:F1"/>
    <mergeCell ref="A2:F2"/>
    <mergeCell ref="A3:F3"/>
    <mergeCell ref="E4:F4"/>
  </mergeCells>
  <conditionalFormatting sqref="F6:F18">
    <cfRule type="cellIs" priority="1" dxfId="13" operator="between" stopIfTrue="1">
      <formula>36892</formula>
      <formula>38352</formula>
    </cfRule>
  </conditionalFormatting>
  <conditionalFormatting sqref="B6:B18">
    <cfRule type="duplicateValues" priority="193" dxfId="14" stopIfTrue="1">
      <formula>AND(COUNTIF($B$6:$B$18,B6)&gt;1,NOT(ISBLANK(B6)))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8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35"/>
  <sheetViews>
    <sheetView view="pageBreakPreview" zoomScaleSheetLayoutView="100" zoomScalePageLayoutView="0" workbookViewId="0" topLeftCell="A3">
      <selection activeCell="C10" sqref="C10"/>
    </sheetView>
  </sheetViews>
  <sheetFormatPr defaultColWidth="9.00390625" defaultRowHeight="12.75"/>
  <cols>
    <col min="1" max="1" width="5.875" style="26" customWidth="1"/>
    <col min="2" max="2" width="6.375" style="26" bestFit="1" customWidth="1"/>
    <col min="3" max="3" width="24.375" style="34" customWidth="1"/>
    <col min="4" max="4" width="20.25390625" style="26" customWidth="1"/>
    <col min="5" max="5" width="7.625" style="25" customWidth="1"/>
    <col min="6" max="6" width="10.125" style="26" bestFit="1" customWidth="1"/>
    <col min="7" max="7" width="9.125" style="57" customWidth="1"/>
    <col min="8" max="8" width="6.75390625" style="25" customWidth="1"/>
    <col min="9" max="16384" width="9.125" style="25" customWidth="1"/>
  </cols>
  <sheetData>
    <row r="1" spans="1:10" ht="33.75" customHeight="1">
      <c r="A1" s="191" t="str">
        <f>KAPAK!A2</f>
        <v>Türkiye Atletizm Federasyonu
Turkish Athletic Federation</v>
      </c>
      <c r="B1" s="191"/>
      <c r="C1" s="191"/>
      <c r="D1" s="191"/>
      <c r="E1" s="191"/>
      <c r="F1" s="191"/>
      <c r="G1" s="191"/>
      <c r="H1" s="191"/>
      <c r="J1" s="26"/>
    </row>
    <row r="2" spans="1:8" ht="15.75">
      <c r="A2" s="192" t="str">
        <f>KAPAK!B24</f>
        <v>58.Balkan Cross Country Championships</v>
      </c>
      <c r="B2" s="192"/>
      <c r="C2" s="192"/>
      <c r="D2" s="192"/>
      <c r="E2" s="192"/>
      <c r="F2" s="192"/>
      <c r="G2" s="192"/>
      <c r="H2" s="192"/>
    </row>
    <row r="3" spans="1:9" ht="14.25">
      <c r="A3" s="193" t="str">
        <f>KAPAK!B27</f>
        <v>Kocaeli-TUR</v>
      </c>
      <c r="B3" s="193"/>
      <c r="C3" s="193"/>
      <c r="D3" s="193"/>
      <c r="E3" s="193"/>
      <c r="F3" s="193"/>
      <c r="G3" s="193"/>
      <c r="H3" s="193"/>
      <c r="I3" s="27"/>
    </row>
    <row r="4" spans="1:8" ht="15.75" customHeight="1">
      <c r="A4" s="190" t="str">
        <f>KAPAK!B26</f>
        <v>Senior Women</v>
      </c>
      <c r="B4" s="190"/>
      <c r="C4" s="190"/>
      <c r="D4" s="106" t="str">
        <f>KAPAK!B25</f>
        <v>8.Km.</v>
      </c>
      <c r="E4" s="89"/>
      <c r="F4" s="194">
        <f>KAPAK!B28</f>
        <v>41951.510416666664</v>
      </c>
      <c r="G4" s="194"/>
      <c r="H4" s="194"/>
    </row>
    <row r="5" spans="1:16" s="28" customFormat="1" ht="45" customHeight="1">
      <c r="A5" s="96" t="s">
        <v>20</v>
      </c>
      <c r="B5" s="97" t="s">
        <v>21</v>
      </c>
      <c r="C5" s="97" t="s">
        <v>22</v>
      </c>
      <c r="D5" s="97" t="s">
        <v>23</v>
      </c>
      <c r="E5" s="97" t="s">
        <v>24</v>
      </c>
      <c r="F5" s="98" t="s">
        <v>25</v>
      </c>
      <c r="G5" s="99" t="s">
        <v>26</v>
      </c>
      <c r="H5" s="97" t="s">
        <v>27</v>
      </c>
      <c r="L5" s="29"/>
      <c r="M5" s="29"/>
      <c r="N5" s="29"/>
      <c r="O5" s="29"/>
      <c r="P5" s="29"/>
    </row>
    <row r="6" spans="1:10" ht="24.75" customHeight="1">
      <c r="A6" s="30">
        <v>1</v>
      </c>
      <c r="B6" s="102">
        <v>33</v>
      </c>
      <c r="C6" s="31" t="s">
        <v>49</v>
      </c>
      <c r="D6" s="117" t="s">
        <v>38</v>
      </c>
      <c r="E6" s="32" t="s">
        <v>35</v>
      </c>
      <c r="F6" s="111">
        <v>1990</v>
      </c>
      <c r="G6" s="103">
        <v>2616</v>
      </c>
      <c r="H6" s="33">
        <v>1</v>
      </c>
      <c r="J6" s="26"/>
    </row>
    <row r="7" spans="1:10" ht="24.75" customHeight="1">
      <c r="A7" s="30">
        <v>2</v>
      </c>
      <c r="B7" s="102">
        <v>6</v>
      </c>
      <c r="C7" s="31" t="s">
        <v>42</v>
      </c>
      <c r="D7" s="117" t="s">
        <v>34</v>
      </c>
      <c r="E7" s="32" t="s">
        <v>39</v>
      </c>
      <c r="F7" s="111">
        <v>1989</v>
      </c>
      <c r="G7" s="103">
        <v>2631</v>
      </c>
      <c r="H7" s="33">
        <v>2</v>
      </c>
      <c r="J7" s="26"/>
    </row>
    <row r="8" spans="1:10" ht="24.75" customHeight="1">
      <c r="A8" s="30">
        <v>3</v>
      </c>
      <c r="B8" s="102">
        <v>34</v>
      </c>
      <c r="C8" s="31" t="s">
        <v>52</v>
      </c>
      <c r="D8" s="117" t="s">
        <v>38</v>
      </c>
      <c r="E8" s="32" t="s">
        <v>35</v>
      </c>
      <c r="F8" s="111">
        <v>1974</v>
      </c>
      <c r="G8" s="103">
        <v>2718</v>
      </c>
      <c r="H8" s="33">
        <v>3</v>
      </c>
      <c r="J8" s="26"/>
    </row>
    <row r="9" spans="1:8" ht="24.75" customHeight="1">
      <c r="A9" s="30">
        <v>4</v>
      </c>
      <c r="B9" s="102">
        <v>36</v>
      </c>
      <c r="C9" s="31" t="s">
        <v>51</v>
      </c>
      <c r="D9" s="117" t="s">
        <v>38</v>
      </c>
      <c r="E9" s="32" t="s">
        <v>35</v>
      </c>
      <c r="F9" s="111">
        <v>1987</v>
      </c>
      <c r="G9" s="103">
        <v>2737</v>
      </c>
      <c r="H9" s="33">
        <v>4</v>
      </c>
    </row>
    <row r="10" spans="1:8" ht="24.75" customHeight="1">
      <c r="A10" s="30">
        <v>5</v>
      </c>
      <c r="B10" s="102">
        <v>16</v>
      </c>
      <c r="C10" s="31" t="s">
        <v>45</v>
      </c>
      <c r="D10" s="117" t="s">
        <v>36</v>
      </c>
      <c r="E10" s="32" t="s">
        <v>35</v>
      </c>
      <c r="F10" s="111">
        <v>1986</v>
      </c>
      <c r="G10" s="103">
        <v>2753</v>
      </c>
      <c r="H10" s="33">
        <v>5</v>
      </c>
    </row>
    <row r="11" spans="1:8" ht="24.75" customHeight="1">
      <c r="A11" s="30">
        <v>6</v>
      </c>
      <c r="B11" s="102">
        <v>18</v>
      </c>
      <c r="C11" s="31" t="s">
        <v>47</v>
      </c>
      <c r="D11" s="117" t="s">
        <v>36</v>
      </c>
      <c r="E11" s="32" t="s">
        <v>35</v>
      </c>
      <c r="F11" s="111">
        <v>1976</v>
      </c>
      <c r="G11" s="103">
        <v>2801</v>
      </c>
      <c r="H11" s="33">
        <v>6</v>
      </c>
    </row>
    <row r="12" spans="1:8" ht="24.75" customHeight="1">
      <c r="A12" s="30">
        <v>7</v>
      </c>
      <c r="B12" s="102">
        <v>35</v>
      </c>
      <c r="C12" s="31" t="s">
        <v>50</v>
      </c>
      <c r="D12" s="117" t="s">
        <v>38</v>
      </c>
      <c r="E12" s="32" t="s">
        <v>35</v>
      </c>
      <c r="F12" s="111">
        <v>1984</v>
      </c>
      <c r="G12" s="103">
        <v>2808</v>
      </c>
      <c r="H12" s="33">
        <v>7</v>
      </c>
    </row>
    <row r="13" spans="1:8" ht="24.75" customHeight="1">
      <c r="A13" s="30">
        <v>8</v>
      </c>
      <c r="B13" s="102">
        <v>17</v>
      </c>
      <c r="C13" s="31" t="s">
        <v>46</v>
      </c>
      <c r="D13" s="117" t="s">
        <v>36</v>
      </c>
      <c r="E13" s="32" t="s">
        <v>35</v>
      </c>
      <c r="F13" s="111">
        <v>1988</v>
      </c>
      <c r="G13" s="103">
        <v>2837</v>
      </c>
      <c r="H13" s="33">
        <v>8</v>
      </c>
    </row>
    <row r="14" spans="1:8" ht="24.75" customHeight="1">
      <c r="A14" s="30">
        <v>9</v>
      </c>
      <c r="B14" s="102">
        <v>19</v>
      </c>
      <c r="C14" s="31" t="s">
        <v>48</v>
      </c>
      <c r="D14" s="117" t="s">
        <v>36</v>
      </c>
      <c r="E14" s="32" t="s">
        <v>35</v>
      </c>
      <c r="F14" s="111">
        <v>1991</v>
      </c>
      <c r="G14" s="103">
        <v>2933</v>
      </c>
      <c r="H14" s="33">
        <v>9</v>
      </c>
    </row>
    <row r="15" spans="1:8" ht="24.75" customHeight="1">
      <c r="A15" s="30">
        <v>10</v>
      </c>
      <c r="B15" s="102">
        <v>7</v>
      </c>
      <c r="C15" s="31" t="s">
        <v>43</v>
      </c>
      <c r="D15" s="117" t="s">
        <v>44</v>
      </c>
      <c r="E15" s="32" t="s">
        <v>39</v>
      </c>
      <c r="F15" s="111">
        <v>1989</v>
      </c>
      <c r="G15" s="103">
        <v>3123</v>
      </c>
      <c r="H15" s="33">
        <v>10</v>
      </c>
    </row>
    <row r="16" spans="1:8" ht="24.75" customHeight="1">
      <c r="A16" s="137">
        <v>11</v>
      </c>
      <c r="B16" s="138">
        <v>46</v>
      </c>
      <c r="C16" s="139" t="s">
        <v>53</v>
      </c>
      <c r="D16" s="140" t="s">
        <v>54</v>
      </c>
      <c r="E16" s="141" t="s">
        <v>39</v>
      </c>
      <c r="F16" s="142">
        <v>1990</v>
      </c>
      <c r="G16" s="143">
        <v>3536</v>
      </c>
      <c r="H16" s="144">
        <v>11</v>
      </c>
    </row>
    <row r="17" spans="1:8" ht="24.75" customHeight="1">
      <c r="A17" s="149"/>
      <c r="B17" s="149"/>
      <c r="C17" s="149"/>
      <c r="D17" s="149"/>
      <c r="E17" s="149"/>
      <c r="F17" s="149"/>
      <c r="G17" s="149"/>
      <c r="H17" s="149"/>
    </row>
    <row r="18" spans="1:8" ht="24.75" customHeight="1">
      <c r="A18" s="150"/>
      <c r="B18" s="150"/>
      <c r="C18" s="150"/>
      <c r="D18" s="150"/>
      <c r="E18" s="150"/>
      <c r="F18" s="150"/>
      <c r="G18" s="150"/>
      <c r="H18" s="150"/>
    </row>
    <row r="19" spans="1:8" ht="24.75" customHeight="1">
      <c r="A19" s="150"/>
      <c r="B19" s="150"/>
      <c r="C19" s="150"/>
      <c r="D19" s="150"/>
      <c r="E19" s="150"/>
      <c r="F19" s="150"/>
      <c r="G19" s="150"/>
      <c r="H19" s="150"/>
    </row>
    <row r="20" spans="1:8" ht="24.75" customHeight="1">
      <c r="A20" s="150"/>
      <c r="B20" s="150"/>
      <c r="C20" s="150"/>
      <c r="D20" s="150"/>
      <c r="E20" s="150"/>
      <c r="F20" s="150"/>
      <c r="G20" s="150"/>
      <c r="H20" s="150"/>
    </row>
    <row r="21" spans="1:8" ht="24.75" customHeight="1">
      <c r="A21" s="150"/>
      <c r="B21" s="150"/>
      <c r="C21" s="150"/>
      <c r="D21" s="150"/>
      <c r="E21" s="150"/>
      <c r="F21" s="150"/>
      <c r="G21" s="150"/>
      <c r="H21" s="150"/>
    </row>
    <row r="22" spans="1:8" ht="24.75" customHeight="1">
      <c r="A22" s="150"/>
      <c r="B22" s="150"/>
      <c r="C22" s="150"/>
      <c r="D22" s="150"/>
      <c r="E22" s="150"/>
      <c r="F22" s="150"/>
      <c r="G22" s="150"/>
      <c r="H22" s="150"/>
    </row>
    <row r="23" spans="1:8" ht="24.75" customHeight="1">
      <c r="A23" s="150"/>
      <c r="B23" s="150"/>
      <c r="C23" s="150"/>
      <c r="D23" s="150"/>
      <c r="E23" s="150"/>
      <c r="F23" s="150"/>
      <c r="G23" s="150"/>
      <c r="H23" s="150"/>
    </row>
    <row r="24" spans="1:8" ht="24.75" customHeight="1">
      <c r="A24" s="150"/>
      <c r="B24" s="150"/>
      <c r="C24" s="150"/>
      <c r="D24" s="150"/>
      <c r="E24" s="150"/>
      <c r="F24" s="150"/>
      <c r="G24" s="150"/>
      <c r="H24" s="150"/>
    </row>
    <row r="25" spans="1:8" ht="24.75" customHeight="1">
      <c r="A25" s="150"/>
      <c r="B25" s="150"/>
      <c r="C25" s="150"/>
      <c r="D25" s="150"/>
      <c r="E25" s="150"/>
      <c r="F25" s="150"/>
      <c r="G25" s="150"/>
      <c r="H25" s="150"/>
    </row>
    <row r="26" spans="1:8" ht="24.75" customHeight="1">
      <c r="A26" s="150"/>
      <c r="B26" s="150"/>
      <c r="C26" s="150"/>
      <c r="D26" s="150"/>
      <c r="E26" s="150"/>
      <c r="F26" s="150"/>
      <c r="G26" s="150"/>
      <c r="H26" s="150"/>
    </row>
    <row r="27" spans="1:8" ht="24.75" customHeight="1">
      <c r="A27" s="150"/>
      <c r="B27" s="150"/>
      <c r="C27" s="150"/>
      <c r="D27" s="150"/>
      <c r="E27" s="150"/>
      <c r="F27" s="150"/>
      <c r="G27" s="150"/>
      <c r="H27" s="150"/>
    </row>
    <row r="28" spans="1:8" ht="24.75" customHeight="1">
      <c r="A28" s="150"/>
      <c r="B28" s="150"/>
      <c r="C28" s="150"/>
      <c r="D28" s="150"/>
      <c r="E28" s="150"/>
      <c r="F28" s="150"/>
      <c r="G28" s="150"/>
      <c r="H28" s="150"/>
    </row>
    <row r="29" spans="1:8" ht="24.75" customHeight="1">
      <c r="A29" s="150"/>
      <c r="B29" s="150"/>
      <c r="C29" s="150"/>
      <c r="D29" s="150"/>
      <c r="E29" s="150"/>
      <c r="F29" s="150"/>
      <c r="G29" s="150"/>
      <c r="H29" s="150"/>
    </row>
    <row r="30" spans="1:8" ht="24.75" customHeight="1">
      <c r="A30" s="150"/>
      <c r="B30" s="150"/>
      <c r="C30" s="150"/>
      <c r="D30" s="150"/>
      <c r="E30" s="150"/>
      <c r="F30" s="150"/>
      <c r="G30" s="150"/>
      <c r="H30" s="150"/>
    </row>
    <row r="31" spans="1:8" ht="13.5" thickBot="1">
      <c r="A31" s="145"/>
      <c r="B31" s="145"/>
      <c r="C31" s="146"/>
      <c r="D31" s="145"/>
      <c r="E31" s="147"/>
      <c r="F31" s="145"/>
      <c r="G31" s="148"/>
      <c r="H31" s="147"/>
    </row>
    <row r="32" spans="1:8" ht="13.5" thickBot="1">
      <c r="A32" s="124"/>
      <c r="B32" s="124"/>
      <c r="C32" s="125"/>
      <c r="D32" s="124"/>
      <c r="E32" s="126"/>
      <c r="F32" s="124"/>
      <c r="G32" s="127"/>
      <c r="H32" s="126"/>
    </row>
    <row r="33" spans="1:8" ht="13.5" thickBot="1">
      <c r="A33" s="124"/>
      <c r="B33" s="124"/>
      <c r="C33" s="125"/>
      <c r="D33" s="124"/>
      <c r="E33" s="126"/>
      <c r="F33" s="124"/>
      <c r="G33" s="127"/>
      <c r="H33" s="126"/>
    </row>
    <row r="34" spans="1:8" ht="13.5" thickBot="1">
      <c r="A34" s="124"/>
      <c r="B34" s="124"/>
      <c r="C34" s="125"/>
      <c r="D34" s="124"/>
      <c r="E34" s="126"/>
      <c r="F34" s="124"/>
      <c r="G34" s="127"/>
      <c r="H34" s="126"/>
    </row>
    <row r="35" spans="1:8" ht="13.5" thickBot="1">
      <c r="A35" s="124"/>
      <c r="B35" s="124"/>
      <c r="C35" s="125"/>
      <c r="D35" s="124"/>
      <c r="E35" s="126"/>
      <c r="F35" s="124"/>
      <c r="G35" s="127"/>
      <c r="H35" s="126"/>
    </row>
  </sheetData>
  <sheetProtection/>
  <mergeCells count="5">
    <mergeCell ref="A4:C4"/>
    <mergeCell ref="A1:H1"/>
    <mergeCell ref="A2:H2"/>
    <mergeCell ref="A3:H3"/>
    <mergeCell ref="F4:H4"/>
  </mergeCells>
  <conditionalFormatting sqref="H6:H16">
    <cfRule type="containsText" priority="3" dxfId="14" operator="containsText" stopIfTrue="1" text="$E$7=&quot;&quot;F&quot;&quot;">
      <formula>NOT(ISERROR(SEARCH("$E$7=""F""",H6)))</formula>
    </cfRule>
    <cfRule type="containsText" priority="5" dxfId="14" operator="containsText" stopIfTrue="1" text="F=E7">
      <formula>NOT(ISERROR(SEARCH("F=E7",H6)))</formula>
    </cfRule>
  </conditionalFormatting>
  <conditionalFormatting sqref="B6:B16">
    <cfRule type="duplicateValues" priority="190" dxfId="14" stopIfTrue="1">
      <formula>AND(COUNTIF($B$6:$B$16,B6)&gt;1,NOT(ISBLANK(B6)))</formula>
    </cfRule>
  </conditionalFormatting>
  <conditionalFormatting sqref="E6:E16">
    <cfRule type="containsText" priority="1" dxfId="15" operator="containsText" stopIfTrue="1" text="F">
      <formula>NOT(ISERROR(SEARCH("F",E6)))</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74"/>
  <sheetViews>
    <sheetView view="pageBreakPreview" zoomScaleSheetLayoutView="100" zoomScalePageLayoutView="0" workbookViewId="0" topLeftCell="A1">
      <selection activeCell="H27" sqref="H27"/>
    </sheetView>
  </sheetViews>
  <sheetFormatPr defaultColWidth="9.00390625" defaultRowHeight="12.75"/>
  <cols>
    <col min="1" max="1" width="6.375" style="22" customWidth="1"/>
    <col min="2" max="2" width="30.75390625" style="21" customWidth="1"/>
    <col min="3" max="3" width="6.125" style="21" customWidth="1"/>
    <col min="4" max="4" width="23.75390625" style="21" customWidth="1"/>
    <col min="5" max="5" width="11.875" style="21" customWidth="1"/>
    <col min="6" max="6" width="7.125" style="21" customWidth="1"/>
    <col min="7" max="7" width="5.75390625" style="21" hidden="1" customWidth="1"/>
    <col min="8" max="8" width="7.875" style="21" customWidth="1"/>
    <col min="9" max="9" width="5.375" style="21" hidden="1" customWidth="1"/>
    <col min="10" max="10" width="6.25390625" style="22" customWidth="1"/>
    <col min="11" max="12" width="8.875" style="21" customWidth="1"/>
    <col min="13" max="52" width="9.125" style="21" customWidth="1"/>
    <col min="53" max="53" width="0" style="23" hidden="1" customWidth="1"/>
    <col min="54" max="16384" width="9.125" style="21" customWidth="1"/>
  </cols>
  <sheetData>
    <row r="1" spans="1:53" s="1" customFormat="1" ht="30" customHeight="1">
      <c r="A1" s="195" t="str">
        <f>KAPAK!A2</f>
        <v>Türkiye Atletizm Federasyonu
Turkish Athletic Federation</v>
      </c>
      <c r="B1" s="195"/>
      <c r="C1" s="195"/>
      <c r="D1" s="195"/>
      <c r="E1" s="195"/>
      <c r="F1" s="195"/>
      <c r="G1" s="195"/>
      <c r="H1" s="195"/>
      <c r="I1" s="195"/>
      <c r="J1" s="195"/>
      <c r="BA1" s="2"/>
    </row>
    <row r="2" spans="1:53" s="1" customFormat="1" ht="18" customHeight="1">
      <c r="A2" s="196" t="str">
        <f>KAPAK!B24</f>
        <v>58.Balkan Cross Country Championships</v>
      </c>
      <c r="B2" s="196"/>
      <c r="C2" s="196"/>
      <c r="D2" s="196"/>
      <c r="E2" s="196"/>
      <c r="F2" s="196"/>
      <c r="G2" s="196"/>
      <c r="H2" s="196"/>
      <c r="I2" s="196"/>
      <c r="J2" s="196"/>
      <c r="BA2" s="2"/>
    </row>
    <row r="3" spans="1:53" s="1" customFormat="1" ht="14.25" customHeight="1">
      <c r="A3" s="197" t="str">
        <f>KAPAK!B27</f>
        <v>Kocaeli-TUR</v>
      </c>
      <c r="B3" s="197"/>
      <c r="C3" s="197"/>
      <c r="D3" s="197"/>
      <c r="E3" s="197"/>
      <c r="F3" s="197"/>
      <c r="G3" s="197"/>
      <c r="H3" s="197"/>
      <c r="I3" s="197"/>
      <c r="J3" s="197"/>
      <c r="BA3" s="2"/>
    </row>
    <row r="4" spans="1:53" s="1" customFormat="1" ht="18" customHeight="1">
      <c r="A4" s="198" t="str">
        <f>KAPAK!B26</f>
        <v>Senior Women</v>
      </c>
      <c r="B4" s="198"/>
      <c r="C4" s="199" t="str">
        <f>KAPAK!B25</f>
        <v>8.Km.</v>
      </c>
      <c r="D4" s="199"/>
      <c r="E4" s="200">
        <f>KAPAK!B28</f>
        <v>41951.510416666664</v>
      </c>
      <c r="F4" s="200"/>
      <c r="G4" s="200"/>
      <c r="H4" s="200"/>
      <c r="I4" s="200"/>
      <c r="J4" s="200"/>
      <c r="BA4" s="2"/>
    </row>
    <row r="5" spans="1:53" s="4" customFormat="1" ht="39" customHeight="1">
      <c r="A5" s="92" t="s">
        <v>28</v>
      </c>
      <c r="B5" s="93" t="s">
        <v>23</v>
      </c>
      <c r="C5" s="94" t="s">
        <v>21</v>
      </c>
      <c r="D5" s="93" t="s">
        <v>22</v>
      </c>
      <c r="E5" s="93" t="s">
        <v>24</v>
      </c>
      <c r="F5" s="93" t="s">
        <v>26</v>
      </c>
      <c r="G5" s="93" t="s">
        <v>1</v>
      </c>
      <c r="H5" s="93" t="s">
        <v>30</v>
      </c>
      <c r="I5" s="95" t="s">
        <v>6</v>
      </c>
      <c r="J5" s="93" t="s">
        <v>29</v>
      </c>
      <c r="K5" s="3"/>
      <c r="L5" s="3"/>
      <c r="M5" s="3"/>
      <c r="N5" s="3"/>
      <c r="BA5" s="5"/>
    </row>
    <row r="6" spans="1:53" s="1" customFormat="1" ht="15" customHeight="1">
      <c r="A6" s="6"/>
      <c r="B6" s="7"/>
      <c r="C6" s="104">
        <v>16</v>
      </c>
      <c r="D6" s="8" t="str">
        <f>IF(ISERROR(VLOOKUP($C6,'START LİSTE'!$B$6:$F$764,2,0)),"",VLOOKUP($C6,'START LİSTE'!$B$6:$F$764,2,0))</f>
        <v>Elena MOAGA</v>
      </c>
      <c r="E6" s="9" t="str">
        <f>IF(ISERROR(VLOOKUP($C6,'START LİSTE'!$B$6:$F$764,4,0)),"",VLOOKUP($C6,'START LİSTE'!$B$6:$F$764,4,0))</f>
        <v>T</v>
      </c>
      <c r="F6" s="115">
        <f>IF(ISERROR(VLOOKUP($C6,'FERDİ SONUÇ'!$B$6:$H$907,6,0)),"",VLOOKUP($C6,'FERDİ SONUÇ'!$B$6:$H$907,6,0))</f>
        <v>2753</v>
      </c>
      <c r="G6" s="10">
        <f>IF(OR(E6="",F6="DQ",F6="DNF",F6="DNS",F6=""),"-",VLOOKUP(C6,'FERDİ SONUÇ'!$B$6:$H$907,7,0))</f>
        <v>5</v>
      </c>
      <c r="H6" s="10">
        <f>IF(OR(E6="",E6="F",F6="DQ",F6="DNF",F6="DNS",F6=""),"-",VLOOKUP(C6,'FERDİ SONUÇ'!$B$6:$H$907,7,0))</f>
        <v>5</v>
      </c>
      <c r="I6" s="11">
        <f>IF(ISERROR(SMALL(H6:H9,1)),"-",SMALL(H6:H9,1))</f>
        <v>5</v>
      </c>
      <c r="J6" s="12"/>
      <c r="K6" s="3"/>
      <c r="BA6" s="2">
        <v>1000</v>
      </c>
    </row>
    <row r="7" spans="1:53" s="1" customFormat="1" ht="15" customHeight="1">
      <c r="A7" s="13"/>
      <c r="B7" s="14"/>
      <c r="C7" s="105">
        <v>17</v>
      </c>
      <c r="D7" s="15" t="str">
        <f>IF(ISERROR(VLOOKUP($C7,'START LİSTE'!$B$6:$F$764,2,0)),"",VLOOKUP($C7,'START LİSTE'!$B$6:$F$764,2,0))</f>
        <v>Daniela CONSTANTINESCU</v>
      </c>
      <c r="E7" s="16" t="str">
        <f>IF(ISERROR(VLOOKUP($C7,'START LİSTE'!$B$6:$F$764,4,0)),"",VLOOKUP($C7,'START LİSTE'!$B$6:$F$764,4,0))</f>
        <v>T</v>
      </c>
      <c r="F7" s="116">
        <f>IF(ISERROR(VLOOKUP($C7,'FERDİ SONUÇ'!$B$6:$H$907,6,0)),"",VLOOKUP($C7,'FERDİ SONUÇ'!$B$6:$H$907,6,0))</f>
        <v>2837</v>
      </c>
      <c r="G7" s="17">
        <f>IF(OR(E7="",F7="DQ",F7="DNF",F7="DNS",F7=""),"-",VLOOKUP(C7,'FERDİ SONUÇ'!$B$6:$H$907,7,0))</f>
        <v>8</v>
      </c>
      <c r="H7" s="17">
        <f>IF(OR(E7="",E7="F",F7="DQ",F7="DNF",F7="DNS",F7=""),"-",VLOOKUP(C7,'FERDİ SONUÇ'!$B$6:$H$907,7,0))</f>
        <v>8</v>
      </c>
      <c r="I7" s="18">
        <f>IF(ISERROR(SMALL(H6:H9,2)),"-",SMALL(H6:H9,2))</f>
        <v>6</v>
      </c>
      <c r="J7" s="19"/>
      <c r="K7" s="3"/>
      <c r="BA7" s="2">
        <v>1001</v>
      </c>
    </row>
    <row r="8" spans="1:53" s="1" customFormat="1" ht="15" customHeight="1">
      <c r="A8" s="24">
        <f>IF(AND(B8&lt;&gt;"",J8&lt;&gt;"DQ"),COUNT(J$6:J$65)-(RANK(J8,J$6:J$65)+COUNTIF(J$6:J8,J8))+2,IF(C6&lt;&gt;"",BA8,""))</f>
        <v>2</v>
      </c>
      <c r="B8" s="14" t="str">
        <f>IF(ISERROR(VLOOKUP(C6,'START LİSTE'!$B$6:$F$764,3,0)),"",VLOOKUP(C6,'START LİSTE'!$B$6:$F$764,3,0))</f>
        <v>ROU</v>
      </c>
      <c r="C8" s="105">
        <v>18</v>
      </c>
      <c r="D8" s="15" t="str">
        <f>IF(ISERROR(VLOOKUP($C8,'START LİSTE'!$B$6:$F$764,2,0)),"",VLOOKUP($C8,'START LİSTE'!$B$6:$F$764,2,0))</f>
        <v>Mihaela Maria PRUNDUS</v>
      </c>
      <c r="E8" s="16" t="str">
        <f>IF(ISERROR(VLOOKUP($C8,'START LİSTE'!$B$6:$F$764,4,0)),"",VLOOKUP($C8,'START LİSTE'!$B$6:$F$764,4,0))</f>
        <v>T</v>
      </c>
      <c r="F8" s="116">
        <f>IF(ISERROR(VLOOKUP($C8,'FERDİ SONUÇ'!$B$6:$H$907,6,0)),"",VLOOKUP($C8,'FERDİ SONUÇ'!$B$6:$H$907,6,0))</f>
        <v>2801</v>
      </c>
      <c r="G8" s="17">
        <f>IF(OR(E8="",F8="DQ",F8="DNF",F8="DNS",F8=""),"-",VLOOKUP(C8,'FERDİ SONUÇ'!$B$6:$H$907,7,0))</f>
        <v>6</v>
      </c>
      <c r="H8" s="17">
        <f>IF(OR(E8="",E8="F",F8="DQ",F8="DNF",F8="DNS",F8=""),"-",VLOOKUP(C8,'FERDİ SONUÇ'!$B$6:$H$907,7,0))</f>
        <v>6</v>
      </c>
      <c r="I8" s="18">
        <f>IF(ISERROR(SMALL(H6:H9,3)),"-",SMALL(H6:H9,3))</f>
        <v>8</v>
      </c>
      <c r="J8" s="20">
        <f>IF(C6="","",IF(OR(I6="-",I7="-",I8="-"),"DQ",SUM(I6,I7,I8)))</f>
        <v>19</v>
      </c>
      <c r="K8" s="3"/>
      <c r="BA8" s="2">
        <v>1002</v>
      </c>
    </row>
    <row r="9" spans="1:53" s="1" customFormat="1" ht="15" customHeight="1">
      <c r="A9" s="13"/>
      <c r="B9" s="14"/>
      <c r="C9" s="105">
        <v>19</v>
      </c>
      <c r="D9" s="15" t="str">
        <f>IF(ISERROR(VLOOKUP($C9,'START LİSTE'!$B$6:$F$764,2,0)),"",VLOOKUP($C9,'START LİSTE'!$B$6:$F$764,2,0))</f>
        <v>Ionela Ecaterina DINCA</v>
      </c>
      <c r="E9" s="16" t="str">
        <f>IF(ISERROR(VLOOKUP($C9,'START LİSTE'!$B$6:$F$764,4,0)),"",VLOOKUP($C9,'START LİSTE'!$B$6:$F$764,4,0))</f>
        <v>T</v>
      </c>
      <c r="F9" s="116">
        <f>IF(ISERROR(VLOOKUP($C9,'FERDİ SONUÇ'!$B$6:$H$907,6,0)),"",VLOOKUP($C9,'FERDİ SONUÇ'!$B$6:$H$907,6,0))</f>
        <v>2933</v>
      </c>
      <c r="G9" s="17">
        <f>IF(OR(E9="",F9="DQ",F9="DNF",F9="DNS",F9=""),"-",VLOOKUP(C9,'FERDİ SONUÇ'!$B$6:$H$907,7,0))</f>
        <v>9</v>
      </c>
      <c r="H9" s="17">
        <f>IF(OR(E9="",E9="F",F9="DQ",F9="DNF",F9="DNS",F9=""),"-",VLOOKUP(C9,'FERDİ SONUÇ'!$B$6:$H$907,7,0))</f>
        <v>9</v>
      </c>
      <c r="I9" s="18">
        <f>IF(ISERROR(SMALL(H6:H9,4)),"-",SMALL(H6:H9,4))</f>
        <v>9</v>
      </c>
      <c r="J9" s="19"/>
      <c r="K9" s="3"/>
      <c r="BA9" s="2">
        <v>1003</v>
      </c>
    </row>
    <row r="10" spans="1:53" ht="15" customHeight="1">
      <c r="A10" s="6"/>
      <c r="B10" s="7"/>
      <c r="C10" s="104">
        <v>33</v>
      </c>
      <c r="D10" s="8" t="str">
        <f>IF(ISERROR(VLOOKUP($C10,'START LİSTE'!$B$6:$F$764,2,0)),"",VLOOKUP($C10,'START LİSTE'!$B$6:$F$764,2,0))</f>
        <v>Özlem KAYA</v>
      </c>
      <c r="E10" s="9" t="str">
        <f>IF(ISERROR(VLOOKUP($C10,'START LİSTE'!$B$6:$F$764,4,0)),"",VLOOKUP($C10,'START LİSTE'!$B$6:$F$764,4,0))</f>
        <v>T</v>
      </c>
      <c r="F10" s="115">
        <f>IF(ISERROR(VLOOKUP($C10,'FERDİ SONUÇ'!$B$6:$H$907,6,0)),"",VLOOKUP($C10,'FERDİ SONUÇ'!$B$6:$H$907,6,0))</f>
        <v>2616</v>
      </c>
      <c r="G10" s="10">
        <f>IF(OR(E10="",F10="DQ",F10="DNF",F10="DNS",F10=""),"-",VLOOKUP(C10,'FERDİ SONUÇ'!$B$6:$H$907,7,0))</f>
        <v>1</v>
      </c>
      <c r="H10" s="10">
        <f>IF(OR(E10="",E10="F",F10="DQ",F10="DNF",F10="DNS",F10=""),"-",VLOOKUP(C10,'FERDİ SONUÇ'!$B$6:$H$907,7,0))</f>
        <v>1</v>
      </c>
      <c r="I10" s="11">
        <f>IF(ISERROR(SMALL(H10:H13,1)),"-",SMALL(H10:H13,1))</f>
        <v>1</v>
      </c>
      <c r="J10" s="12"/>
      <c r="M10" s="91"/>
      <c r="BA10" s="2">
        <v>1006</v>
      </c>
    </row>
    <row r="11" spans="1:53" ht="15" customHeight="1">
      <c r="A11" s="13"/>
      <c r="B11" s="14"/>
      <c r="C11" s="105">
        <v>34</v>
      </c>
      <c r="D11" s="15" t="str">
        <f>IF(ISERROR(VLOOKUP($C11,'START LİSTE'!$B$6:$F$764,2,0)),"",VLOOKUP($C11,'START LİSTE'!$B$6:$F$764,2,0))</f>
        <v>Bahar DOĞAN</v>
      </c>
      <c r="E11" s="16" t="str">
        <f>IF(ISERROR(VLOOKUP($C11,'START LİSTE'!$B$6:$F$764,4,0)),"",VLOOKUP($C11,'START LİSTE'!$B$6:$F$764,4,0))</f>
        <v>T</v>
      </c>
      <c r="F11" s="116">
        <f>IF(ISERROR(VLOOKUP($C11,'FERDİ SONUÇ'!$B$6:$H$907,6,0)),"",VLOOKUP($C11,'FERDİ SONUÇ'!$B$6:$H$907,6,0))</f>
        <v>2718</v>
      </c>
      <c r="G11" s="17">
        <f>IF(OR(E11="",F11="DQ",F11="DNF",F11="DNS",F11=""),"-",VLOOKUP(C11,'FERDİ SONUÇ'!$B$6:$H$907,7,0))</f>
        <v>3</v>
      </c>
      <c r="H11" s="17">
        <f>IF(OR(E11="",E11="F",F11="DQ",F11="DNF",F11="DNS",F11=""),"-",VLOOKUP(C11,'FERDİ SONUÇ'!$B$6:$H$907,7,0))</f>
        <v>3</v>
      </c>
      <c r="I11" s="18">
        <f>IF(ISERROR(SMALL(H10:H13,2)),"-",SMALL(H10:H13,2))</f>
        <v>3</v>
      </c>
      <c r="J11" s="19"/>
      <c r="BA11" s="2">
        <v>1007</v>
      </c>
    </row>
    <row r="12" spans="1:53" ht="15" customHeight="1">
      <c r="A12" s="24">
        <f>IF(AND(B12&lt;&gt;"",J12&lt;&gt;"DQ"),COUNT(J$6:J$65)-(RANK(J12,J$6:J$65)+COUNTIF(J$6:J12,J12))+2,IF(C10&lt;&gt;"",BA12,""))</f>
        <v>1</v>
      </c>
      <c r="B12" s="14" t="str">
        <f>IF(ISERROR(VLOOKUP(C10,'START LİSTE'!$B$6:$F$764,3,0)),"",VLOOKUP(C10,'START LİSTE'!$B$6:$F$764,3,0))</f>
        <v>TUR</v>
      </c>
      <c r="C12" s="105">
        <v>35</v>
      </c>
      <c r="D12" s="15" t="str">
        <f>IF(ISERROR(VLOOKUP($C12,'START LİSTE'!$B$6:$F$764,2,0)),"",VLOOKUP($C12,'START LİSTE'!$B$6:$F$764,2,0))</f>
        <v>Fatma HACIKÖYLÜ</v>
      </c>
      <c r="E12" s="16" t="str">
        <f>IF(ISERROR(VLOOKUP($C12,'START LİSTE'!$B$6:$F$764,4,0)),"",VLOOKUP($C12,'START LİSTE'!$B$6:$F$764,4,0))</f>
        <v>T</v>
      </c>
      <c r="F12" s="116">
        <f>IF(ISERROR(VLOOKUP($C12,'FERDİ SONUÇ'!$B$6:$H$907,6,0)),"",VLOOKUP($C12,'FERDİ SONUÇ'!$B$6:$H$907,6,0))</f>
        <v>2808</v>
      </c>
      <c r="G12" s="17">
        <f>IF(OR(E12="",F12="DQ",F12="DNF",F12="DNS",F12=""),"-",VLOOKUP(C12,'FERDİ SONUÇ'!$B$6:$H$907,7,0))</f>
        <v>7</v>
      </c>
      <c r="H12" s="17">
        <f>IF(OR(E12="",E12="F",F12="DQ",F12="DNF",F12="DNS",F12=""),"-",VLOOKUP(C12,'FERDİ SONUÇ'!$B$6:$H$907,7,0))</f>
        <v>7</v>
      </c>
      <c r="I12" s="18">
        <f>IF(ISERROR(SMALL(H10:H13,3)),"-",SMALL(H10:H13,3))</f>
        <v>4</v>
      </c>
      <c r="J12" s="20">
        <f>IF(C10="","",IF(OR(I10="-",I11="-",I12="-"),"DQ",SUM(I10,I11,I12)))</f>
        <v>8</v>
      </c>
      <c r="BA12" s="2">
        <v>1008</v>
      </c>
    </row>
    <row r="13" spans="1:53" ht="15" customHeight="1">
      <c r="A13" s="13"/>
      <c r="B13" s="14"/>
      <c r="C13" s="105">
        <v>36</v>
      </c>
      <c r="D13" s="15" t="str">
        <f>IF(ISERROR(VLOOKUP($C13,'START LİSTE'!$B$6:$F$764,2,0)),"",VLOOKUP($C13,'START LİSTE'!$B$6:$F$764,2,0))</f>
        <v>Nilay ESEN</v>
      </c>
      <c r="E13" s="16" t="str">
        <f>IF(ISERROR(VLOOKUP($C13,'START LİSTE'!$B$6:$F$764,4,0)),"",VLOOKUP($C13,'START LİSTE'!$B$6:$F$764,4,0))</f>
        <v>T</v>
      </c>
      <c r="F13" s="116">
        <f>IF(ISERROR(VLOOKUP($C13,'FERDİ SONUÇ'!$B$6:$H$907,6,0)),"",VLOOKUP($C13,'FERDİ SONUÇ'!$B$6:$H$907,6,0))</f>
        <v>2737</v>
      </c>
      <c r="G13" s="17">
        <f>IF(OR(E13="",F13="DQ",F13="DNF",F13="DNS",F13=""),"-",VLOOKUP(C13,'FERDİ SONUÇ'!$B$6:$H$907,7,0))</f>
        <v>4</v>
      </c>
      <c r="H13" s="17">
        <f>IF(OR(E13="",E13="F",F13="DQ",F13="DNF",F13="DNS",F13=""),"-",VLOOKUP(C13,'FERDİ SONUÇ'!$B$6:$H$907,7,0))</f>
        <v>4</v>
      </c>
      <c r="I13" s="18">
        <f>IF(ISERROR(SMALL(H10:H13,4)),"-",SMALL(H10:H13,4))</f>
        <v>7</v>
      </c>
      <c r="J13" s="19"/>
      <c r="BA13" s="2">
        <v>1009</v>
      </c>
    </row>
    <row r="14" spans="1:53" ht="15" customHeight="1">
      <c r="A14" s="6"/>
      <c r="B14" s="7"/>
      <c r="C14" s="104"/>
      <c r="D14" s="8">
        <f>IF(ISERROR(VLOOKUP($C14,'START LİSTE'!$B$6:$F$764,2,0)),"",VLOOKUP($C14,'START LİSTE'!$B$6:$F$764,2,0))</f>
      </c>
      <c r="E14" s="9">
        <f>IF(ISERROR(VLOOKUP($C14,'START LİSTE'!$B$6:$F$764,4,0)),"",VLOOKUP($C14,'START LİSTE'!$B$6:$F$764,4,0))</f>
      </c>
      <c r="F14" s="115">
        <f>IF(ISERROR(VLOOKUP($C14,'FERDİ SONUÇ'!$B$6:$H$907,6,0)),"",VLOOKUP($C14,'FERDİ SONUÇ'!$B$6:$H$907,6,0))</f>
      </c>
      <c r="G14" s="10" t="str">
        <f>IF(OR(E14="",F14="DQ",F14="DNF",F14="DNS",F14=""),"-",VLOOKUP(C14,'FERDİ SONUÇ'!$B$6:$H$907,7,0))</f>
        <v>-</v>
      </c>
      <c r="H14" s="10" t="str">
        <f>IF(OR(E14="",E14="F",F14="DQ",F14="DNF",F14="DNS",F14=""),"-",VLOOKUP(C14,'FERDİ SONUÇ'!$B$6:$H$907,7,0))</f>
        <v>-</v>
      </c>
      <c r="I14" s="11" t="str">
        <f>IF(ISERROR(SMALL(H14:H17,1)),"-",SMALL(H14:H17,1))</f>
        <v>-</v>
      </c>
      <c r="J14" s="12"/>
      <c r="BA14" s="2">
        <v>1012</v>
      </c>
    </row>
    <row r="15" spans="1:53" ht="15" customHeight="1">
      <c r="A15" s="13"/>
      <c r="B15" s="14"/>
      <c r="C15" s="105"/>
      <c r="D15" s="15">
        <f>IF(ISERROR(VLOOKUP($C15,'START LİSTE'!$B$6:$F$764,2,0)),"",VLOOKUP($C15,'START LİSTE'!$B$6:$F$764,2,0))</f>
      </c>
      <c r="E15" s="16">
        <f>IF(ISERROR(VLOOKUP($C15,'START LİSTE'!$B$6:$F$764,4,0)),"",VLOOKUP($C15,'START LİSTE'!$B$6:$F$764,4,0))</f>
      </c>
      <c r="F15" s="116">
        <f>IF(ISERROR(VLOOKUP($C15,'FERDİ SONUÇ'!$B$6:$H$907,6,0)),"",VLOOKUP($C15,'FERDİ SONUÇ'!$B$6:$H$907,6,0))</f>
      </c>
      <c r="G15" s="17" t="str">
        <f>IF(OR(E15="",F15="DQ",F15="DNF",F15="DNS",F15=""),"-",VLOOKUP(C15,'FERDİ SONUÇ'!$B$6:$H$907,7,0))</f>
        <v>-</v>
      </c>
      <c r="H15" s="17" t="str">
        <f>IF(OR(E15="",E15="F",F15="DQ",F15="DNF",F15="DNS",F15=""),"-",VLOOKUP(C15,'FERDİ SONUÇ'!$B$6:$H$907,7,0))</f>
        <v>-</v>
      </c>
      <c r="I15" s="18" t="str">
        <f>IF(ISERROR(SMALL(H14:H17,2)),"-",SMALL(H14:H17,2))</f>
        <v>-</v>
      </c>
      <c r="J15" s="19"/>
      <c r="BA15" s="2">
        <v>1013</v>
      </c>
    </row>
    <row r="16" spans="1:53" ht="15" customHeight="1">
      <c r="A16" s="24">
        <f>IF(AND(B16&lt;&gt;"",J16&lt;&gt;"DQ"),COUNT(J$6:J$65)-(RANK(J16,J$6:J$65)+COUNTIF(J$6:J16,J16))+2,IF(C14&lt;&gt;"",BA16,""))</f>
      </c>
      <c r="B16" s="14">
        <f>IF(ISERROR(VLOOKUP(C14,'START LİSTE'!$B$6:$F$764,3,0)),"",VLOOKUP(C14,'START LİSTE'!$B$6:$F$764,3,0))</f>
      </c>
      <c r="C16" s="105"/>
      <c r="D16" s="15">
        <f>IF(ISERROR(VLOOKUP($C16,'START LİSTE'!$B$6:$F$764,2,0)),"",VLOOKUP($C16,'START LİSTE'!$B$6:$F$764,2,0))</f>
      </c>
      <c r="E16" s="16">
        <f>IF(ISERROR(VLOOKUP($C16,'START LİSTE'!$B$6:$F$764,4,0)),"",VLOOKUP($C16,'START LİSTE'!$B$6:$F$764,4,0))</f>
      </c>
      <c r="F16" s="116">
        <f>IF(ISERROR(VLOOKUP($C16,'FERDİ SONUÇ'!$B$6:$H$907,6,0)),"",VLOOKUP($C16,'FERDİ SONUÇ'!$B$6:$H$907,6,0))</f>
      </c>
      <c r="G16" s="17" t="str">
        <f>IF(OR(E16="",F16="DQ",F16="DNF",F16="DNS",F16=""),"-",VLOOKUP(C16,'FERDİ SONUÇ'!$B$6:$H$907,7,0))</f>
        <v>-</v>
      </c>
      <c r="H16" s="17" t="str">
        <f>IF(OR(E16="",E16="F",F16="DQ",F16="DNF",F16="DNS",F16=""),"-",VLOOKUP(C16,'FERDİ SONUÇ'!$B$6:$H$907,7,0))</f>
        <v>-</v>
      </c>
      <c r="I16" s="18" t="str">
        <f>IF(ISERROR(SMALL(H14:H17,3)),"-",SMALL(H14:H17,3))</f>
        <v>-</v>
      </c>
      <c r="J16" s="20">
        <f>IF(C14="","",IF(OR(I14="-",I15="-",I16="-"),"DQ",SUM(I14,I15,I16)))</f>
      </c>
      <c r="BA16" s="2">
        <v>1014</v>
      </c>
    </row>
    <row r="17" spans="1:53" ht="15" customHeight="1">
      <c r="A17" s="13"/>
      <c r="B17" s="14"/>
      <c r="C17" s="105"/>
      <c r="D17" s="15">
        <f>IF(ISERROR(VLOOKUP($C17,'START LİSTE'!$B$6:$F$764,2,0)),"",VLOOKUP($C17,'START LİSTE'!$B$6:$F$764,2,0))</f>
      </c>
      <c r="E17" s="16">
        <f>IF(ISERROR(VLOOKUP($C17,'START LİSTE'!$B$6:$F$764,4,0)),"",VLOOKUP($C17,'START LİSTE'!$B$6:$F$764,4,0))</f>
      </c>
      <c r="F17" s="116">
        <f>IF(ISERROR(VLOOKUP($C17,'FERDİ SONUÇ'!$B$6:$H$907,6,0)),"",VLOOKUP($C17,'FERDİ SONUÇ'!$B$6:$H$907,6,0))</f>
      </c>
      <c r="G17" s="17" t="str">
        <f>IF(OR(E17="",F17="DQ",F17="DNF",F17="DNS",F17=""),"-",VLOOKUP(C17,'FERDİ SONUÇ'!$B$6:$H$907,7,0))</f>
        <v>-</v>
      </c>
      <c r="H17" s="17" t="str">
        <f>IF(OR(E17="",E17="F",F17="DQ",F17="DNF",F17="DNS",F17=""),"-",VLOOKUP(C17,'FERDİ SONUÇ'!$B$6:$H$907,7,0))</f>
        <v>-</v>
      </c>
      <c r="I17" s="18" t="str">
        <f>IF(ISERROR(SMALL(H14:H17,4)),"-",SMALL(H14:H17,4))</f>
        <v>-</v>
      </c>
      <c r="J17" s="19"/>
      <c r="BA17" s="2">
        <v>1015</v>
      </c>
    </row>
    <row r="18" spans="1:53" ht="15" customHeight="1">
      <c r="A18" s="6"/>
      <c r="B18" s="7"/>
      <c r="C18" s="104"/>
      <c r="D18" s="8">
        <f>IF(ISERROR(VLOOKUP($C18,'START LİSTE'!$B$6:$F$764,2,0)),"",VLOOKUP($C18,'START LİSTE'!$B$6:$F$764,2,0))</f>
      </c>
      <c r="E18" s="9">
        <f>IF(ISERROR(VLOOKUP($C18,'START LİSTE'!$B$6:$F$764,4,0)),"",VLOOKUP($C18,'START LİSTE'!$B$6:$F$764,4,0))</f>
      </c>
      <c r="F18" s="115">
        <f>IF(ISERROR(VLOOKUP($C18,'FERDİ SONUÇ'!$B$6:$H$907,6,0)),"",VLOOKUP($C18,'FERDİ SONUÇ'!$B$6:$H$907,6,0))</f>
      </c>
      <c r="G18" s="9" t="str">
        <f>IF(OR(E18="",F18="DQ",F18="DNF",F18="DNS",F18=""),"-",VLOOKUP(C18,'FERDİ SONUÇ'!$B$6:$H$907,7,0))</f>
        <v>-</v>
      </c>
      <c r="H18" s="9" t="str">
        <f>IF(OR(E18="",E18="F",F18="DQ",F18="DNF",F18="DNS",F18=""),"-",VLOOKUP(C18,'FERDİ SONUÇ'!$B$6:$H$907,7,0))</f>
        <v>-</v>
      </c>
      <c r="I18" s="11" t="str">
        <f>IF(ISERROR(SMALL(H18:H21,1)),"-",SMALL(H18:H21,1))</f>
        <v>-</v>
      </c>
      <c r="J18" s="12"/>
      <c r="BA18" s="2">
        <v>1018</v>
      </c>
    </row>
    <row r="19" spans="1:53" ht="15" customHeight="1">
      <c r="A19" s="13"/>
      <c r="B19" s="14"/>
      <c r="C19" s="105"/>
      <c r="D19" s="15">
        <f>IF(ISERROR(VLOOKUP($C19,'START LİSTE'!$B$6:$F$764,2,0)),"",VLOOKUP($C19,'START LİSTE'!$B$6:$F$764,2,0))</f>
      </c>
      <c r="E19" s="16">
        <f>IF(ISERROR(VLOOKUP($C19,'START LİSTE'!$B$6:$F$764,4,0)),"",VLOOKUP($C19,'START LİSTE'!$B$6:$F$764,4,0))</f>
      </c>
      <c r="F19" s="116">
        <f>IF(ISERROR(VLOOKUP($C19,'FERDİ SONUÇ'!$B$6:$H$907,6,0)),"",VLOOKUP($C19,'FERDİ SONUÇ'!$B$6:$H$907,6,0))</f>
      </c>
      <c r="G19" s="16" t="str">
        <f>IF(OR(E19="",F19="DQ",F19="DNF",F19="DNS",F19=""),"-",VLOOKUP(C19,'FERDİ SONUÇ'!$B$6:$H$907,7,0))</f>
        <v>-</v>
      </c>
      <c r="H19" s="16" t="str">
        <f>IF(OR(E19="",E19="F",F19="DQ",F19="DNF",F19="DNS",F19=""),"-",VLOOKUP(C19,'FERDİ SONUÇ'!$B$6:$H$907,7,0))</f>
        <v>-</v>
      </c>
      <c r="I19" s="18" t="str">
        <f>IF(ISERROR(SMALL(H18:H21,2)),"-",SMALL(H18:H21,2))</f>
        <v>-</v>
      </c>
      <c r="J19" s="19"/>
      <c r="BA19" s="2">
        <v>1019</v>
      </c>
    </row>
    <row r="20" spans="1:53" ht="15" customHeight="1">
      <c r="A20" s="24">
        <f>IF(AND(B20&lt;&gt;"",J20&lt;&gt;"DQ"),COUNT(J$6:J$65)-(RANK(J20,J$6:J$65)+COUNTIF(J$6:J20,J20))+2,IF(C18&lt;&gt;"",BA20,""))</f>
      </c>
      <c r="B20" s="14">
        <f>IF(ISERROR(VLOOKUP(C18,'START LİSTE'!$B$6:$F$764,3,0)),"",VLOOKUP(C18,'START LİSTE'!$B$6:$F$764,3,0))</f>
      </c>
      <c r="C20" s="105"/>
      <c r="D20" s="15">
        <f>IF(ISERROR(VLOOKUP($C20,'START LİSTE'!$B$6:$F$764,2,0)),"",VLOOKUP($C20,'START LİSTE'!$B$6:$F$764,2,0))</f>
      </c>
      <c r="E20" s="16">
        <f>IF(ISERROR(VLOOKUP($C20,'START LİSTE'!$B$6:$F$764,4,0)),"",VLOOKUP($C20,'START LİSTE'!$B$6:$F$764,4,0))</f>
      </c>
      <c r="F20" s="116">
        <f>IF(ISERROR(VLOOKUP($C20,'FERDİ SONUÇ'!$B$6:$H$907,6,0)),"",VLOOKUP($C20,'FERDİ SONUÇ'!$B$6:$H$907,6,0))</f>
      </c>
      <c r="G20" s="16" t="str">
        <f>IF(OR(E20="",F20="DQ",F20="DNF",F20="DNS",F20=""),"-",VLOOKUP(C20,'FERDİ SONUÇ'!$B$6:$H$907,7,0))</f>
        <v>-</v>
      </c>
      <c r="H20" s="16" t="str">
        <f>IF(OR(E20="",E20="F",F20="DQ",F20="DNF",F20="DNS",F20=""),"-",VLOOKUP(C20,'FERDİ SONUÇ'!$B$6:$H$907,7,0))</f>
        <v>-</v>
      </c>
      <c r="I20" s="18" t="str">
        <f>IF(ISERROR(SMALL(H18:H21,3)),"-",SMALL(H18:H21,3))</f>
        <v>-</v>
      </c>
      <c r="J20" s="20">
        <f>IF(C18="","",IF(OR(I18="-",I19="-",I20="-"),"DQ",SUM(I18,I19,I20)))</f>
      </c>
      <c r="BA20" s="2">
        <v>1020</v>
      </c>
    </row>
    <row r="21" spans="1:53" ht="15" customHeight="1">
      <c r="A21" s="13"/>
      <c r="B21" s="14"/>
      <c r="C21" s="105"/>
      <c r="D21" s="15">
        <f>IF(ISERROR(VLOOKUP($C21,'START LİSTE'!$B$6:$F$764,2,0)),"",VLOOKUP($C21,'START LİSTE'!$B$6:$F$764,2,0))</f>
      </c>
      <c r="E21" s="16">
        <f>IF(ISERROR(VLOOKUP($C21,'START LİSTE'!$B$6:$F$764,4,0)),"",VLOOKUP($C21,'START LİSTE'!$B$6:$F$764,4,0))</f>
      </c>
      <c r="F21" s="116">
        <f>IF(ISERROR(VLOOKUP($C21,'FERDİ SONUÇ'!$B$6:$H$907,6,0)),"",VLOOKUP($C21,'FERDİ SONUÇ'!$B$6:$H$907,6,0))</f>
      </c>
      <c r="G21" s="16" t="str">
        <f>IF(OR(E21="",F21="DQ",F21="DNF",F21="DNS",F21=""),"-",VLOOKUP(C21,'FERDİ SONUÇ'!$B$6:$H$907,7,0))</f>
        <v>-</v>
      </c>
      <c r="H21" s="16" t="str">
        <f>IF(OR(E21="",E21="F",F21="DQ",F21="DNF",F21="DNS",F21=""),"-",VLOOKUP(C21,'FERDİ SONUÇ'!$B$6:$H$907,7,0))</f>
        <v>-</v>
      </c>
      <c r="I21" s="18" t="str">
        <f>IF(ISERROR(SMALL(H18:H21,4)),"-",SMALL(H18:H21,4))</f>
        <v>-</v>
      </c>
      <c r="J21" s="19"/>
      <c r="BA21" s="2">
        <v>1021</v>
      </c>
    </row>
    <row r="22" spans="1:53" ht="15" customHeight="1">
      <c r="A22" s="6"/>
      <c r="B22" s="7"/>
      <c r="C22" s="104"/>
      <c r="D22" s="8">
        <f>IF(ISERROR(VLOOKUP($C22,'START LİSTE'!$B$6:$F$764,2,0)),"",VLOOKUP($C22,'START LİSTE'!$B$6:$F$764,2,0))</f>
      </c>
      <c r="E22" s="9">
        <f>IF(ISERROR(VLOOKUP($C22,'START LİSTE'!$B$6:$F$764,4,0)),"",VLOOKUP($C22,'START LİSTE'!$B$6:$F$764,4,0))</f>
      </c>
      <c r="F22" s="115">
        <f>IF(ISERROR(VLOOKUP($C22,'FERDİ SONUÇ'!$B$6:$H$907,6,0)),"",VLOOKUP($C22,'FERDİ SONUÇ'!$B$6:$H$907,6,0))</f>
      </c>
      <c r="G22" s="9" t="str">
        <f>IF(OR(E22="",F22="DQ",F22="DNF",F22="DNS",F22=""),"-",VLOOKUP(C22,'FERDİ SONUÇ'!$B$6:$H$907,7,0))</f>
        <v>-</v>
      </c>
      <c r="H22" s="9" t="str">
        <f>IF(OR(E22="",E22="F",F22="DQ",F22="DNF",F22="DNS",F22=""),"-",VLOOKUP(C22,'FERDİ SONUÇ'!$B$6:$H$907,7,0))</f>
        <v>-</v>
      </c>
      <c r="I22" s="11" t="str">
        <f>IF(ISERROR(SMALL(H22:H25,1)),"-",SMALL(H22:H25,1))</f>
        <v>-</v>
      </c>
      <c r="J22" s="12"/>
      <c r="BA22" s="2">
        <v>1024</v>
      </c>
    </row>
    <row r="23" spans="1:53" ht="15" customHeight="1">
      <c r="A23" s="13"/>
      <c r="B23" s="14"/>
      <c r="C23" s="105"/>
      <c r="D23" s="15">
        <f>IF(ISERROR(VLOOKUP($C23,'START LİSTE'!$B$6:$F$764,2,0)),"",VLOOKUP($C23,'START LİSTE'!$B$6:$F$764,2,0))</f>
      </c>
      <c r="E23" s="16">
        <f>IF(ISERROR(VLOOKUP($C23,'START LİSTE'!$B$6:$F$764,4,0)),"",VLOOKUP($C23,'START LİSTE'!$B$6:$F$764,4,0))</f>
      </c>
      <c r="F23" s="116">
        <f>IF(ISERROR(VLOOKUP($C23,'FERDİ SONUÇ'!$B$6:$H$907,6,0)),"",VLOOKUP($C23,'FERDİ SONUÇ'!$B$6:$H$907,6,0))</f>
      </c>
      <c r="G23" s="16" t="str">
        <f>IF(OR(E23="",F23="DQ",F23="DNF",F23="DNS",F23=""),"-",VLOOKUP(C23,'FERDİ SONUÇ'!$B$6:$H$907,7,0))</f>
        <v>-</v>
      </c>
      <c r="H23" s="16" t="str">
        <f>IF(OR(E23="",E23="F",F23="DQ",F23="DNF",F23="DNS",F23=""),"-",VLOOKUP(C23,'FERDİ SONUÇ'!$B$6:$H$907,7,0))</f>
        <v>-</v>
      </c>
      <c r="I23" s="18" t="str">
        <f>IF(ISERROR(SMALL(H22:H25,2)),"-",SMALL(H22:H25,2))</f>
        <v>-</v>
      </c>
      <c r="J23" s="19"/>
      <c r="BA23" s="2">
        <v>1025</v>
      </c>
    </row>
    <row r="24" spans="1:53" ht="15" customHeight="1">
      <c r="A24" s="24">
        <f>IF(AND(B24&lt;&gt;"",J24&lt;&gt;"DQ"),COUNT(J$6:J$65)-(RANK(J24,J$6:J$65)+COUNTIF(J$6:J24,J24))+2,IF(C22&lt;&gt;"",BA24,""))</f>
      </c>
      <c r="B24" s="14">
        <f>IF(ISERROR(VLOOKUP(C22,'START LİSTE'!$B$6:$F$764,3,0)),"",VLOOKUP(C22,'START LİSTE'!$B$6:$F$764,3,0))</f>
      </c>
      <c r="C24" s="105"/>
      <c r="D24" s="15">
        <f>IF(ISERROR(VLOOKUP($C24,'START LİSTE'!$B$6:$F$764,2,0)),"",VLOOKUP($C24,'START LİSTE'!$B$6:$F$764,2,0))</f>
      </c>
      <c r="E24" s="16">
        <f>IF(ISERROR(VLOOKUP($C24,'START LİSTE'!$B$6:$F$764,4,0)),"",VLOOKUP($C24,'START LİSTE'!$B$6:$F$764,4,0))</f>
      </c>
      <c r="F24" s="116">
        <f>IF(ISERROR(VLOOKUP($C24,'FERDİ SONUÇ'!$B$6:$H$907,6,0)),"",VLOOKUP($C24,'FERDİ SONUÇ'!$B$6:$H$907,6,0))</f>
      </c>
      <c r="G24" s="16" t="str">
        <f>IF(OR(E24="",F24="DQ",F24="DNF",F24="DNS",F24=""),"-",VLOOKUP(C24,'FERDİ SONUÇ'!$B$6:$H$907,7,0))</f>
        <v>-</v>
      </c>
      <c r="H24" s="16" t="str">
        <f>IF(OR(E24="",E24="F",F24="DQ",F24="DNF",F24="DNS",F24=""),"-",VLOOKUP(C24,'FERDİ SONUÇ'!$B$6:$H$907,7,0))</f>
        <v>-</v>
      </c>
      <c r="I24" s="18" t="str">
        <f>IF(ISERROR(SMALL(H22:H25,3)),"-",SMALL(H22:H25,3))</f>
        <v>-</v>
      </c>
      <c r="J24" s="20">
        <f>IF(C22="","",IF(OR(I22="-",I23="-",I24="-"),"DQ",SUM(I22,I23,I24)))</f>
      </c>
      <c r="BA24" s="2">
        <v>1026</v>
      </c>
    </row>
    <row r="25" spans="1:53" ht="15" customHeight="1">
      <c r="A25" s="13"/>
      <c r="B25" s="14"/>
      <c r="C25" s="105"/>
      <c r="D25" s="15">
        <f>IF(ISERROR(VLOOKUP($C25,'START LİSTE'!$B$6:$F$764,2,0)),"",VLOOKUP($C25,'START LİSTE'!$B$6:$F$764,2,0))</f>
      </c>
      <c r="E25" s="16">
        <f>IF(ISERROR(VLOOKUP($C25,'START LİSTE'!$B$6:$F$764,4,0)),"",VLOOKUP($C25,'START LİSTE'!$B$6:$F$764,4,0))</f>
      </c>
      <c r="F25" s="116">
        <f>IF(ISERROR(VLOOKUP($C25,'FERDİ SONUÇ'!$B$6:$H$907,6,0)),"",VLOOKUP($C25,'FERDİ SONUÇ'!$B$6:$H$907,6,0))</f>
      </c>
      <c r="G25" s="16" t="str">
        <f>IF(OR(E25="",F25="DQ",F25="DNF",F25="DNS",F25=""),"-",VLOOKUP(C25,'FERDİ SONUÇ'!$B$6:$H$907,7,0))</f>
        <v>-</v>
      </c>
      <c r="H25" s="16" t="str">
        <f>IF(OR(E25="",E25="F",F25="DQ",F25="DNF",F25="DNS",F25=""),"-",VLOOKUP(C25,'FERDİ SONUÇ'!$B$6:$H$907,7,0))</f>
        <v>-</v>
      </c>
      <c r="I25" s="18" t="str">
        <f>IF(ISERROR(SMALL(H22:H25,4)),"-",SMALL(H22:H25,4))</f>
        <v>-</v>
      </c>
      <c r="J25" s="19"/>
      <c r="BA25" s="2">
        <v>1027</v>
      </c>
    </row>
    <row r="26" spans="1:53" ht="15" customHeight="1">
      <c r="A26" s="6"/>
      <c r="B26" s="7"/>
      <c r="C26" s="104"/>
      <c r="D26" s="8">
        <f>IF(ISERROR(VLOOKUP($C26,'START LİSTE'!$B$6:$F$764,2,0)),"",VLOOKUP($C26,'START LİSTE'!$B$6:$F$764,2,0))</f>
      </c>
      <c r="E26" s="9">
        <f>IF(ISERROR(VLOOKUP($C26,'START LİSTE'!$B$6:$F$764,4,0)),"",VLOOKUP($C26,'START LİSTE'!$B$6:$F$764,4,0))</f>
      </c>
      <c r="F26" s="115">
        <f>IF(ISERROR(VLOOKUP($C26,'FERDİ SONUÇ'!$B$6:$H$907,6,0)),"",VLOOKUP($C26,'FERDİ SONUÇ'!$B$6:$H$907,6,0))</f>
      </c>
      <c r="G26" s="9" t="str">
        <f>IF(OR(E26="",F26="DQ",F26="DNF",F26="DNS",F26=""),"-",VLOOKUP(C26,'FERDİ SONUÇ'!$B$6:$H$907,7,0))</f>
        <v>-</v>
      </c>
      <c r="H26" s="9" t="str">
        <f>IF(OR(E26="",E26="F",F26="DQ",F26="DNF",F26="DNS",F26=""),"-",VLOOKUP(C26,'FERDİ SONUÇ'!$B$6:$H$907,7,0))</f>
        <v>-</v>
      </c>
      <c r="I26" s="11" t="str">
        <f>IF(ISERROR(SMALL(H26:H29,1)),"-",SMALL(H26:H29,1))</f>
        <v>-</v>
      </c>
      <c r="J26" s="12"/>
      <c r="BA26" s="2">
        <v>1030</v>
      </c>
    </row>
    <row r="27" spans="1:53" ht="15" customHeight="1">
      <c r="A27" s="13"/>
      <c r="B27" s="14"/>
      <c r="C27" s="105"/>
      <c r="D27" s="15">
        <f>IF(ISERROR(VLOOKUP($C27,'START LİSTE'!$B$6:$F$764,2,0)),"",VLOOKUP($C27,'START LİSTE'!$B$6:$F$764,2,0))</f>
      </c>
      <c r="E27" s="16">
        <f>IF(ISERROR(VLOOKUP($C27,'START LİSTE'!$B$6:$F$764,4,0)),"",VLOOKUP($C27,'START LİSTE'!$B$6:$F$764,4,0))</f>
      </c>
      <c r="F27" s="116">
        <f>IF(ISERROR(VLOOKUP($C27,'FERDİ SONUÇ'!$B$6:$H$907,6,0)),"",VLOOKUP($C27,'FERDİ SONUÇ'!$B$6:$H$907,6,0))</f>
      </c>
      <c r="G27" s="16" t="str">
        <f>IF(OR(E27="",F27="DQ",F27="DNF",F27="DNS",F27=""),"-",VLOOKUP(C27,'FERDİ SONUÇ'!$B$6:$H$907,7,0))</f>
        <v>-</v>
      </c>
      <c r="H27" s="16" t="str">
        <f>IF(OR(E27="",E27="F",F27="DQ",F27="DNF",F27="DNS",F27=""),"-",VLOOKUP(C27,'FERDİ SONUÇ'!$B$6:$H$907,7,0))</f>
        <v>-</v>
      </c>
      <c r="I27" s="18" t="str">
        <f>IF(ISERROR(SMALL(H26:H29,2)),"-",SMALL(H26:H29,2))</f>
        <v>-</v>
      </c>
      <c r="J27" s="19"/>
      <c r="BA27" s="2">
        <v>1031</v>
      </c>
    </row>
    <row r="28" spans="1:53" ht="15" customHeight="1">
      <c r="A28" s="24">
        <f>IF(AND(B28&lt;&gt;"",J28&lt;&gt;"DQ"),COUNT(J$6:J$65)-(RANK(J28,J$6:J$65)+COUNTIF(J$6:J28,J28))+2,IF(C26&lt;&gt;"",BA28,""))</f>
      </c>
      <c r="B28" s="14">
        <f>IF(ISERROR(VLOOKUP(C26,'START LİSTE'!$B$6:$F$764,3,0)),"",VLOOKUP(C26,'START LİSTE'!$B$6:$F$764,3,0))</f>
      </c>
      <c r="C28" s="105"/>
      <c r="D28" s="15">
        <f>IF(ISERROR(VLOOKUP($C28,'START LİSTE'!$B$6:$F$764,2,0)),"",VLOOKUP($C28,'START LİSTE'!$B$6:$F$764,2,0))</f>
      </c>
      <c r="E28" s="16">
        <f>IF(ISERROR(VLOOKUP($C28,'START LİSTE'!$B$6:$F$764,4,0)),"",VLOOKUP($C28,'START LİSTE'!$B$6:$F$764,4,0))</f>
      </c>
      <c r="F28" s="116">
        <f>IF(ISERROR(VLOOKUP($C28,'FERDİ SONUÇ'!$B$6:$H$907,6,0)),"",VLOOKUP($C28,'FERDİ SONUÇ'!$B$6:$H$907,6,0))</f>
      </c>
      <c r="G28" s="16" t="str">
        <f>IF(OR(E28="",F28="DQ",F28="DNF",F28="DNS",F28=""),"-",VLOOKUP(C28,'FERDİ SONUÇ'!$B$6:$H$907,7,0))</f>
        <v>-</v>
      </c>
      <c r="H28" s="16" t="str">
        <f>IF(OR(E28="",E28="F",F28="DQ",F28="DNF",F28="DNS",F28=""),"-",VLOOKUP(C28,'FERDİ SONUÇ'!$B$6:$H$907,7,0))</f>
        <v>-</v>
      </c>
      <c r="I28" s="18" t="str">
        <f>IF(ISERROR(SMALL(H26:H29,3)),"-",SMALL(H26:H29,3))</f>
        <v>-</v>
      </c>
      <c r="J28" s="20">
        <f>IF(C26="","",IF(OR(I26="-",I27="-",I28="-"),"DQ",SUM(I26,I27,I28)))</f>
      </c>
      <c r="BA28" s="2">
        <v>1032</v>
      </c>
    </row>
    <row r="29" spans="1:53" ht="15" customHeight="1">
      <c r="A29" s="13"/>
      <c r="B29" s="14"/>
      <c r="C29" s="105"/>
      <c r="D29" s="15">
        <f>IF(ISERROR(VLOOKUP($C29,'START LİSTE'!$B$6:$F$764,2,0)),"",VLOOKUP($C29,'START LİSTE'!$B$6:$F$764,2,0))</f>
      </c>
      <c r="E29" s="16">
        <f>IF(ISERROR(VLOOKUP($C29,'START LİSTE'!$B$6:$F$764,4,0)),"",VLOOKUP($C29,'START LİSTE'!$B$6:$F$764,4,0))</f>
      </c>
      <c r="F29" s="116">
        <f>IF(ISERROR(VLOOKUP($C29,'FERDİ SONUÇ'!$B$6:$H$907,6,0)),"",VLOOKUP($C29,'FERDİ SONUÇ'!$B$6:$H$907,6,0))</f>
      </c>
      <c r="G29" s="16" t="str">
        <f>IF(OR(E29="",F29="DQ",F29="DNF",F29="DNS",F29=""),"-",VLOOKUP(C29,'FERDİ SONUÇ'!$B$6:$H$907,7,0))</f>
        <v>-</v>
      </c>
      <c r="H29" s="16" t="str">
        <f>IF(OR(E29="",E29="F",F29="DQ",F29="DNF",F29="DNS",F29=""),"-",VLOOKUP(C29,'FERDİ SONUÇ'!$B$6:$H$907,7,0))</f>
        <v>-</v>
      </c>
      <c r="I29" s="18" t="str">
        <f>IF(ISERROR(SMALL(H26:H29,4)),"-",SMALL(H26:H29,4))</f>
        <v>-</v>
      </c>
      <c r="J29" s="19"/>
      <c r="BA29" s="2">
        <v>1033</v>
      </c>
    </row>
    <row r="30" spans="1:53" ht="15" customHeight="1">
      <c r="A30" s="6"/>
      <c r="B30" s="7"/>
      <c r="C30" s="104"/>
      <c r="D30" s="8">
        <f>IF(ISERROR(VLOOKUP($C30,'START LİSTE'!$B$6:$F$764,2,0)),"",VLOOKUP($C30,'START LİSTE'!$B$6:$F$764,2,0))</f>
      </c>
      <c r="E30" s="9">
        <f>IF(ISERROR(VLOOKUP($C30,'START LİSTE'!$B$6:$F$764,4,0)),"",VLOOKUP($C30,'START LİSTE'!$B$6:$F$764,4,0))</f>
      </c>
      <c r="F30" s="115">
        <f>IF(ISERROR(VLOOKUP($C30,'FERDİ SONUÇ'!$B$6:$H$907,6,0)),"",VLOOKUP($C30,'FERDİ SONUÇ'!$B$6:$H$907,6,0))</f>
      </c>
      <c r="G30" s="9" t="str">
        <f>IF(OR(E30="",F30="DQ",F30="DNF",F30="DNS",F30=""),"-",VLOOKUP(C30,'FERDİ SONUÇ'!$B$6:$H$907,7,0))</f>
        <v>-</v>
      </c>
      <c r="H30" s="9" t="str">
        <f>IF(OR(E30="",E30="F",F30="DQ",F30="DNF",F30="DNS",F30=""),"-",VLOOKUP(C30,'FERDİ SONUÇ'!$B$6:$H$907,7,0))</f>
        <v>-</v>
      </c>
      <c r="I30" s="11" t="str">
        <f>IF(ISERROR(SMALL(H30:H33,1)),"-",SMALL(H30:H33,1))</f>
        <v>-</v>
      </c>
      <c r="J30" s="12"/>
      <c r="BA30" s="2">
        <v>1036</v>
      </c>
    </row>
    <row r="31" spans="1:53" ht="15" customHeight="1">
      <c r="A31" s="13"/>
      <c r="B31" s="14"/>
      <c r="C31" s="105"/>
      <c r="D31" s="15">
        <f>IF(ISERROR(VLOOKUP($C31,'START LİSTE'!$B$6:$F$764,2,0)),"",VLOOKUP($C31,'START LİSTE'!$B$6:$F$764,2,0))</f>
      </c>
      <c r="E31" s="16">
        <f>IF(ISERROR(VLOOKUP($C31,'START LİSTE'!$B$6:$F$764,4,0)),"",VLOOKUP($C31,'START LİSTE'!$B$6:$F$764,4,0))</f>
      </c>
      <c r="F31" s="116">
        <f>IF(ISERROR(VLOOKUP($C31,'FERDİ SONUÇ'!$B$6:$H$907,6,0)),"",VLOOKUP($C31,'FERDİ SONUÇ'!$B$6:$H$907,6,0))</f>
      </c>
      <c r="G31" s="16" t="str">
        <f>IF(OR(E31="",F31="DQ",F31="DNF",F31="DNS",F31=""),"-",VLOOKUP(C31,'FERDİ SONUÇ'!$B$6:$H$907,7,0))</f>
        <v>-</v>
      </c>
      <c r="H31" s="16" t="str">
        <f>IF(OR(E31="",E31="F",F31="DQ",F31="DNF",F31="DNS",F31=""),"-",VLOOKUP(C31,'FERDİ SONUÇ'!$B$6:$H$907,7,0))</f>
        <v>-</v>
      </c>
      <c r="I31" s="18" t="str">
        <f>IF(ISERROR(SMALL(H30:H33,2)),"-",SMALL(H30:H33,2))</f>
        <v>-</v>
      </c>
      <c r="J31" s="19"/>
      <c r="BA31" s="2">
        <v>1037</v>
      </c>
    </row>
    <row r="32" spans="1:53" ht="15" customHeight="1">
      <c r="A32" s="24">
        <f>IF(AND(B32&lt;&gt;"",J32&lt;&gt;"DQ"),COUNT(J$6:J$65)-(RANK(J32,J$6:J$65)+COUNTIF(J$6:J32,J32))+2,IF(C30&lt;&gt;"",BA32,""))</f>
      </c>
      <c r="B32" s="14">
        <f>IF(ISERROR(VLOOKUP(C30,'START LİSTE'!$B$6:$F$764,3,0)),"",VLOOKUP(C30,'START LİSTE'!$B$6:$F$764,3,0))</f>
      </c>
      <c r="C32" s="105"/>
      <c r="D32" s="15">
        <f>IF(ISERROR(VLOOKUP($C32,'START LİSTE'!$B$6:$F$764,2,0)),"",VLOOKUP($C32,'START LİSTE'!$B$6:$F$764,2,0))</f>
      </c>
      <c r="E32" s="16">
        <f>IF(ISERROR(VLOOKUP($C32,'START LİSTE'!$B$6:$F$764,4,0)),"",VLOOKUP($C32,'START LİSTE'!$B$6:$F$764,4,0))</f>
      </c>
      <c r="F32" s="116">
        <f>IF(ISERROR(VLOOKUP($C32,'FERDİ SONUÇ'!$B$6:$H$907,6,0)),"",VLOOKUP($C32,'FERDİ SONUÇ'!$B$6:$H$907,6,0))</f>
      </c>
      <c r="G32" s="16" t="str">
        <f>IF(OR(E32="",F32="DQ",F32="DNF",F32="DNS",F32=""),"-",VLOOKUP(C32,'FERDİ SONUÇ'!$B$6:$H$907,7,0))</f>
        <v>-</v>
      </c>
      <c r="H32" s="16" t="str">
        <f>IF(OR(E32="",E32="F",F32="DQ",F32="DNF",F32="DNS",F32=""),"-",VLOOKUP(C32,'FERDİ SONUÇ'!$B$6:$H$907,7,0))</f>
        <v>-</v>
      </c>
      <c r="I32" s="18" t="str">
        <f>IF(ISERROR(SMALL(H30:H33,3)),"-",SMALL(H30:H33,3))</f>
        <v>-</v>
      </c>
      <c r="J32" s="20">
        <f>IF(C30="","",IF(OR(I30="-",I31="-",I32="-"),"DQ",SUM(I30,I31,I32)))</f>
      </c>
      <c r="BA32" s="2">
        <v>1038</v>
      </c>
    </row>
    <row r="33" spans="1:53" ht="15" customHeight="1">
      <c r="A33" s="13"/>
      <c r="B33" s="14"/>
      <c r="C33" s="105"/>
      <c r="D33" s="15">
        <f>IF(ISERROR(VLOOKUP($C33,'START LİSTE'!$B$6:$F$764,2,0)),"",VLOOKUP($C33,'START LİSTE'!$B$6:$F$764,2,0))</f>
      </c>
      <c r="E33" s="16">
        <f>IF(ISERROR(VLOOKUP($C33,'START LİSTE'!$B$6:$F$764,4,0)),"",VLOOKUP($C33,'START LİSTE'!$B$6:$F$764,4,0))</f>
      </c>
      <c r="F33" s="116">
        <f>IF(ISERROR(VLOOKUP($C33,'FERDİ SONUÇ'!$B$6:$H$907,6,0)),"",VLOOKUP($C33,'FERDİ SONUÇ'!$B$6:$H$907,6,0))</f>
      </c>
      <c r="G33" s="16" t="str">
        <f>IF(OR(E33="",F33="DQ",F33="DNF",F33="DNS",F33=""),"-",VLOOKUP(C33,'FERDİ SONUÇ'!$B$6:$H$907,7,0))</f>
        <v>-</v>
      </c>
      <c r="H33" s="16" t="str">
        <f>IF(OR(E33="",E33="F",F33="DQ",F33="DNF",F33="DNS",F33=""),"-",VLOOKUP(C33,'FERDİ SONUÇ'!$B$6:$H$907,7,0))</f>
        <v>-</v>
      </c>
      <c r="I33" s="18" t="str">
        <f>IF(ISERROR(SMALL(H30:H33,4)),"-",SMALL(H30:H33,4))</f>
        <v>-</v>
      </c>
      <c r="J33" s="19"/>
      <c r="BA33" s="2">
        <v>1039</v>
      </c>
    </row>
    <row r="34" spans="1:53" ht="15" customHeight="1">
      <c r="A34" s="6"/>
      <c r="B34" s="7"/>
      <c r="C34" s="104"/>
      <c r="D34" s="8">
        <f>IF(ISERROR(VLOOKUP($C34,'START LİSTE'!$B$6:$F$764,2,0)),"",VLOOKUP($C34,'START LİSTE'!$B$6:$F$764,2,0))</f>
      </c>
      <c r="E34" s="9">
        <f>IF(ISERROR(VLOOKUP($C34,'START LİSTE'!$B$6:$F$764,4,0)),"",VLOOKUP($C34,'START LİSTE'!$B$6:$F$764,4,0))</f>
      </c>
      <c r="F34" s="115">
        <f>IF(ISERROR(VLOOKUP($C34,'FERDİ SONUÇ'!$B$6:$H$907,6,0)),"",VLOOKUP($C34,'FERDİ SONUÇ'!$B$6:$H$907,6,0))</f>
      </c>
      <c r="G34" s="9" t="str">
        <f>IF(OR(E34="",F34="DQ",F34="DNF",F34="DNS",F34=""),"-",VLOOKUP(C34,'FERDİ SONUÇ'!$B$6:$H$907,7,0))</f>
        <v>-</v>
      </c>
      <c r="H34" s="9" t="str">
        <f>IF(OR(E34="",E34="F",F34="DQ",F34="DNF",F34="DNS",F34=""),"-",VLOOKUP(C34,'FERDİ SONUÇ'!$B$6:$H$907,7,0))</f>
        <v>-</v>
      </c>
      <c r="I34" s="11" t="str">
        <f>IF(ISERROR(SMALL(H34:H37,1)),"-",SMALL(H34:H37,1))</f>
        <v>-</v>
      </c>
      <c r="J34" s="12"/>
      <c r="BA34" s="2">
        <v>1042</v>
      </c>
    </row>
    <row r="35" spans="1:53" ht="15" customHeight="1">
      <c r="A35" s="13"/>
      <c r="B35" s="14"/>
      <c r="C35" s="105"/>
      <c r="D35" s="15">
        <f>IF(ISERROR(VLOOKUP($C35,'START LİSTE'!$B$6:$F$764,2,0)),"",VLOOKUP($C35,'START LİSTE'!$B$6:$F$764,2,0))</f>
      </c>
      <c r="E35" s="16">
        <f>IF(ISERROR(VLOOKUP($C35,'START LİSTE'!$B$6:$F$764,4,0)),"",VLOOKUP($C35,'START LİSTE'!$B$6:$F$764,4,0))</f>
      </c>
      <c r="F35" s="116">
        <f>IF(ISERROR(VLOOKUP($C35,'FERDİ SONUÇ'!$B$6:$H$907,6,0)),"",VLOOKUP($C35,'FERDİ SONUÇ'!$B$6:$H$907,6,0))</f>
      </c>
      <c r="G35" s="16" t="str">
        <f>IF(OR(E35="",F35="DQ",F35="DNF",F35="DNS",F35=""),"-",VLOOKUP(C35,'FERDİ SONUÇ'!$B$6:$H$907,7,0))</f>
        <v>-</v>
      </c>
      <c r="H35" s="16" t="str">
        <f>IF(OR(E35="",E35="F",F35="DQ",F35="DNF",F35="DNS",F35=""),"-",VLOOKUP(C35,'FERDİ SONUÇ'!$B$6:$H$907,7,0))</f>
        <v>-</v>
      </c>
      <c r="I35" s="18" t="str">
        <f>IF(ISERROR(SMALL(H34:H37,2)),"-",SMALL(H34:H37,2))</f>
        <v>-</v>
      </c>
      <c r="J35" s="19"/>
      <c r="BA35" s="2">
        <v>1043</v>
      </c>
    </row>
    <row r="36" spans="1:53" ht="15" customHeight="1">
      <c r="A36" s="24">
        <f>IF(AND(B36&lt;&gt;"",J36&lt;&gt;"DQ"),COUNT(J$6:J$65)-(RANK(J36,J$6:J$65)+COUNTIF(J$6:J36,J36))+2,IF(C34&lt;&gt;"",BA36,""))</f>
      </c>
      <c r="B36" s="14">
        <f>IF(ISERROR(VLOOKUP(C34,'START LİSTE'!$B$6:$F$764,3,0)),"",VLOOKUP(C34,'START LİSTE'!$B$6:$F$764,3,0))</f>
      </c>
      <c r="C36" s="105"/>
      <c r="D36" s="15">
        <f>IF(ISERROR(VLOOKUP($C36,'START LİSTE'!$B$6:$F$764,2,0)),"",VLOOKUP($C36,'START LİSTE'!$B$6:$F$764,2,0))</f>
      </c>
      <c r="E36" s="16">
        <f>IF(ISERROR(VLOOKUP($C36,'START LİSTE'!$B$6:$F$764,4,0)),"",VLOOKUP($C36,'START LİSTE'!$B$6:$F$764,4,0))</f>
      </c>
      <c r="F36" s="116">
        <f>IF(ISERROR(VLOOKUP($C36,'FERDİ SONUÇ'!$B$6:$H$907,6,0)),"",VLOOKUP($C36,'FERDİ SONUÇ'!$B$6:$H$907,6,0))</f>
      </c>
      <c r="G36" s="16" t="str">
        <f>IF(OR(E36="",F36="DQ",F36="DNF",F36="DNS",F36=""),"-",VLOOKUP(C36,'FERDİ SONUÇ'!$B$6:$H$907,7,0))</f>
        <v>-</v>
      </c>
      <c r="H36" s="16" t="str">
        <f>IF(OR(E36="",E36="F",F36="DQ",F36="DNF",F36="DNS",F36=""),"-",VLOOKUP(C36,'FERDİ SONUÇ'!$B$6:$H$907,7,0))</f>
        <v>-</v>
      </c>
      <c r="I36" s="18" t="str">
        <f>IF(ISERROR(SMALL(H34:H37,3)),"-",SMALL(H34:H37,3))</f>
        <v>-</v>
      </c>
      <c r="J36" s="20">
        <f>IF(C34="","",IF(OR(I34="-",I35="-",I36="-"),"DQ",SUM(I34,I35,I36)))</f>
      </c>
      <c r="BA36" s="2">
        <v>1044</v>
      </c>
    </row>
    <row r="37" spans="1:53" ht="15" customHeight="1">
      <c r="A37" s="13"/>
      <c r="B37" s="14"/>
      <c r="C37" s="105"/>
      <c r="D37" s="15">
        <f>IF(ISERROR(VLOOKUP($C37,'START LİSTE'!$B$6:$F$764,2,0)),"",VLOOKUP($C37,'START LİSTE'!$B$6:$F$764,2,0))</f>
      </c>
      <c r="E37" s="16">
        <f>IF(ISERROR(VLOOKUP($C37,'START LİSTE'!$B$6:$F$764,4,0)),"",VLOOKUP($C37,'START LİSTE'!$B$6:$F$764,4,0))</f>
      </c>
      <c r="F37" s="116">
        <f>IF(ISERROR(VLOOKUP($C37,'FERDİ SONUÇ'!$B$6:$H$907,6,0)),"",VLOOKUP($C37,'FERDİ SONUÇ'!$B$6:$H$907,6,0))</f>
      </c>
      <c r="G37" s="16" t="str">
        <f>IF(OR(E37="",F37="DQ",F37="DNF",F37="DNS",F37=""),"-",VLOOKUP(C37,'FERDİ SONUÇ'!$B$6:$H$907,7,0))</f>
        <v>-</v>
      </c>
      <c r="H37" s="16" t="str">
        <f>IF(OR(E37="",E37="F",F37="DQ",F37="DNF",F37="DNS",F37=""),"-",VLOOKUP(C37,'FERDİ SONUÇ'!$B$6:$H$907,7,0))</f>
        <v>-</v>
      </c>
      <c r="I37" s="18" t="str">
        <f>IF(ISERROR(SMALL(H34:H37,4)),"-",SMALL(H34:H37,4))</f>
        <v>-</v>
      </c>
      <c r="J37" s="19"/>
      <c r="BA37" s="2">
        <v>1045</v>
      </c>
    </row>
    <row r="38" spans="1:53" ht="15" customHeight="1">
      <c r="A38" s="6"/>
      <c r="B38" s="7"/>
      <c r="C38" s="104"/>
      <c r="D38" s="8">
        <f>IF(ISERROR(VLOOKUP($C38,'START LİSTE'!$B$6:$F$764,2,0)),"",VLOOKUP($C38,'START LİSTE'!$B$6:$F$764,2,0))</f>
      </c>
      <c r="E38" s="9">
        <f>IF(ISERROR(VLOOKUP($C38,'START LİSTE'!$B$6:$F$764,4,0)),"",VLOOKUP($C38,'START LİSTE'!$B$6:$F$764,4,0))</f>
      </c>
      <c r="F38" s="115">
        <f>IF(ISERROR(VLOOKUP($C38,'FERDİ SONUÇ'!$B$6:$H$907,6,0)),"",VLOOKUP($C38,'FERDİ SONUÇ'!$B$6:$H$907,6,0))</f>
      </c>
      <c r="G38" s="9" t="str">
        <f>IF(OR(E38="",F38="DQ",F38="DNF",F38="DNS",F38=""),"-",VLOOKUP(C38,'FERDİ SONUÇ'!$B$6:$H$907,7,0))</f>
        <v>-</v>
      </c>
      <c r="H38" s="9" t="str">
        <f>IF(OR(E38="",E38="F",F38="DQ",F38="DNF",F38="DNS",F38=""),"-",VLOOKUP(C38,'FERDİ SONUÇ'!$B$6:$H$907,7,0))</f>
        <v>-</v>
      </c>
      <c r="I38" s="11" t="str">
        <f>IF(ISERROR(SMALL(H38:H41,1)),"-",SMALL(H38:H41,1))</f>
        <v>-</v>
      </c>
      <c r="J38" s="12"/>
      <c r="BA38" s="2">
        <v>1048</v>
      </c>
    </row>
    <row r="39" spans="1:53" ht="15" customHeight="1">
      <c r="A39" s="13"/>
      <c r="B39" s="14"/>
      <c r="C39" s="105"/>
      <c r="D39" s="15">
        <f>IF(ISERROR(VLOOKUP($C39,'START LİSTE'!$B$6:$F$764,2,0)),"",VLOOKUP($C39,'START LİSTE'!$B$6:$F$764,2,0))</f>
      </c>
      <c r="E39" s="16">
        <f>IF(ISERROR(VLOOKUP($C39,'START LİSTE'!$B$6:$F$764,4,0)),"",VLOOKUP($C39,'START LİSTE'!$B$6:$F$764,4,0))</f>
      </c>
      <c r="F39" s="116">
        <f>IF(ISERROR(VLOOKUP($C39,'FERDİ SONUÇ'!$B$6:$H$907,6,0)),"",VLOOKUP($C39,'FERDİ SONUÇ'!$B$6:$H$907,6,0))</f>
      </c>
      <c r="G39" s="16" t="str">
        <f>IF(OR(E39="",F39="DQ",F39="DNF",F39="DNS",F39=""),"-",VLOOKUP(C39,'FERDİ SONUÇ'!$B$6:$H$907,7,0))</f>
        <v>-</v>
      </c>
      <c r="H39" s="16" t="str">
        <f>IF(OR(E39="",E39="F",F39="DQ",F39="DNF",F39="DNS",F39=""),"-",VLOOKUP(C39,'FERDİ SONUÇ'!$B$6:$H$907,7,0))</f>
        <v>-</v>
      </c>
      <c r="I39" s="18" t="str">
        <f>IF(ISERROR(SMALL(H38:H41,2)),"-",SMALL(H38:H41,2))</f>
        <v>-</v>
      </c>
      <c r="J39" s="19"/>
      <c r="BA39" s="2">
        <v>1049</v>
      </c>
    </row>
    <row r="40" spans="1:53" ht="15" customHeight="1">
      <c r="A40" s="24">
        <f>IF(AND(B40&lt;&gt;"",J40&lt;&gt;"DQ"),COUNT(J$6:J$65)-(RANK(J40,J$6:J$65)+COUNTIF(J$6:J40,J40))+2,IF(C38&lt;&gt;"",BA40,""))</f>
      </c>
      <c r="B40" s="14">
        <f>IF(ISERROR(VLOOKUP(C38,'START LİSTE'!$B$6:$F$764,3,0)),"",VLOOKUP(C38,'START LİSTE'!$B$6:$F$764,3,0))</f>
      </c>
      <c r="C40" s="105"/>
      <c r="D40" s="15">
        <f>IF(ISERROR(VLOOKUP($C40,'START LİSTE'!$B$6:$F$764,2,0)),"",VLOOKUP($C40,'START LİSTE'!$B$6:$F$764,2,0))</f>
      </c>
      <c r="E40" s="16">
        <f>IF(ISERROR(VLOOKUP($C40,'START LİSTE'!$B$6:$F$764,4,0)),"",VLOOKUP($C40,'START LİSTE'!$B$6:$F$764,4,0))</f>
      </c>
      <c r="F40" s="116">
        <f>IF(ISERROR(VLOOKUP($C40,'FERDİ SONUÇ'!$B$6:$H$907,6,0)),"",VLOOKUP($C40,'FERDİ SONUÇ'!$B$6:$H$907,6,0))</f>
      </c>
      <c r="G40" s="16" t="str">
        <f>IF(OR(E40="",F40="DQ",F40="DNF",F40="DNS",F40=""),"-",VLOOKUP(C40,'FERDİ SONUÇ'!$B$6:$H$907,7,0))</f>
        <v>-</v>
      </c>
      <c r="H40" s="16" t="str">
        <f>IF(OR(E40="",E40="F",F40="DQ",F40="DNF",F40="DNS",F40=""),"-",VLOOKUP(C40,'FERDİ SONUÇ'!$B$6:$H$907,7,0))</f>
        <v>-</v>
      </c>
      <c r="I40" s="18" t="str">
        <f>IF(ISERROR(SMALL(H38:H41,3)),"-",SMALL(H38:H41,3))</f>
        <v>-</v>
      </c>
      <c r="J40" s="20">
        <f>IF(C38="","",IF(OR(I38="-",I39="-",I40="-"),"DQ",SUM(I38,I39,I40)))</f>
      </c>
      <c r="BA40" s="2">
        <v>1050</v>
      </c>
    </row>
    <row r="41" spans="1:53" ht="15" customHeight="1">
      <c r="A41" s="13"/>
      <c r="B41" s="14"/>
      <c r="C41" s="105"/>
      <c r="D41" s="15">
        <f>IF(ISERROR(VLOOKUP($C41,'START LİSTE'!$B$6:$F$764,2,0)),"",VLOOKUP($C41,'START LİSTE'!$B$6:$F$764,2,0))</f>
      </c>
      <c r="E41" s="16">
        <f>IF(ISERROR(VLOOKUP($C41,'START LİSTE'!$B$6:$F$764,4,0)),"",VLOOKUP($C41,'START LİSTE'!$B$6:$F$764,4,0))</f>
      </c>
      <c r="F41" s="116">
        <f>IF(ISERROR(VLOOKUP($C41,'FERDİ SONUÇ'!$B$6:$H$907,6,0)),"",VLOOKUP($C41,'FERDİ SONUÇ'!$B$6:$H$907,6,0))</f>
      </c>
      <c r="G41" s="16" t="str">
        <f>IF(OR(E41="",F41="DQ",F41="DNF",F41="DNS",F41=""),"-",VLOOKUP(C41,'FERDİ SONUÇ'!$B$6:$H$907,7,0))</f>
        <v>-</v>
      </c>
      <c r="H41" s="16" t="str">
        <f>IF(OR(E41="",E41="F",F41="DQ",F41="DNF",F41="DNS",F41=""),"-",VLOOKUP(C41,'FERDİ SONUÇ'!$B$6:$H$907,7,0))</f>
        <v>-</v>
      </c>
      <c r="I41" s="18" t="str">
        <f>IF(ISERROR(SMALL(H38:H41,4)),"-",SMALL(H38:H41,4))</f>
        <v>-</v>
      </c>
      <c r="J41" s="19"/>
      <c r="BA41" s="2">
        <v>1051</v>
      </c>
    </row>
    <row r="42" spans="1:53" ht="15" customHeight="1">
      <c r="A42" s="6"/>
      <c r="B42" s="7"/>
      <c r="C42" s="104"/>
      <c r="D42" s="8">
        <f>IF(ISERROR(VLOOKUP($C42,'START LİSTE'!$B$6:$F$764,2,0)),"",VLOOKUP($C42,'START LİSTE'!$B$6:$F$764,2,0))</f>
      </c>
      <c r="E42" s="9">
        <f>IF(ISERROR(VLOOKUP($C42,'START LİSTE'!$B$6:$F$764,4,0)),"",VLOOKUP($C42,'START LİSTE'!$B$6:$F$764,4,0))</f>
      </c>
      <c r="F42" s="115">
        <f>IF(ISERROR(VLOOKUP($C42,'FERDİ SONUÇ'!$B$6:$H$907,6,0)),"",VLOOKUP($C42,'FERDİ SONUÇ'!$B$6:$H$907,6,0))</f>
      </c>
      <c r="G42" s="9" t="str">
        <f>IF(OR(E42="",F42="DQ",F42="DNF",F42="DNS",F42=""),"-",VLOOKUP(C42,'FERDİ SONUÇ'!$B$6:$H$907,7,0))</f>
        <v>-</v>
      </c>
      <c r="H42" s="9" t="str">
        <f>IF(OR(E42="",E42="F",F42="DQ",F42="DNF",F42="DNS",F42=""),"-",VLOOKUP(C42,'FERDİ SONUÇ'!$B$6:$H$907,7,0))</f>
        <v>-</v>
      </c>
      <c r="I42" s="11" t="str">
        <f>IF(ISERROR(SMALL(H42:H45,1)),"-",SMALL(H42:H45,1))</f>
        <v>-</v>
      </c>
      <c r="J42" s="12"/>
      <c r="BA42" s="2">
        <v>1054</v>
      </c>
    </row>
    <row r="43" spans="1:53" ht="15" customHeight="1">
      <c r="A43" s="13"/>
      <c r="B43" s="14"/>
      <c r="C43" s="105"/>
      <c r="D43" s="15">
        <f>IF(ISERROR(VLOOKUP($C43,'START LİSTE'!$B$6:$F$764,2,0)),"",VLOOKUP($C43,'START LİSTE'!$B$6:$F$764,2,0))</f>
      </c>
      <c r="E43" s="16">
        <f>IF(ISERROR(VLOOKUP($C43,'START LİSTE'!$B$6:$F$764,4,0)),"",VLOOKUP($C43,'START LİSTE'!$B$6:$F$764,4,0))</f>
      </c>
      <c r="F43" s="116">
        <f>IF(ISERROR(VLOOKUP($C43,'FERDİ SONUÇ'!$B$6:$H$907,6,0)),"",VLOOKUP($C43,'FERDİ SONUÇ'!$B$6:$H$907,6,0))</f>
      </c>
      <c r="G43" s="16" t="str">
        <f>IF(OR(E43="",F43="DQ",F43="DNF",F43="DNS",F43=""),"-",VLOOKUP(C43,'FERDİ SONUÇ'!$B$6:$H$907,7,0))</f>
        <v>-</v>
      </c>
      <c r="H43" s="16" t="str">
        <f>IF(OR(E43="",E43="F",F43="DQ",F43="DNF",F43="DNS",F43=""),"-",VLOOKUP(C43,'FERDİ SONUÇ'!$B$6:$H$907,7,0))</f>
        <v>-</v>
      </c>
      <c r="I43" s="18" t="str">
        <f>IF(ISERROR(SMALL(H42:H45,2)),"-",SMALL(H42:H45,2))</f>
        <v>-</v>
      </c>
      <c r="J43" s="19"/>
      <c r="BA43" s="2">
        <v>1055</v>
      </c>
    </row>
    <row r="44" spans="1:53" ht="15" customHeight="1">
      <c r="A44" s="24">
        <f>IF(AND(B44&lt;&gt;"",J44&lt;&gt;"DQ"),COUNT(J$6:J$65)-(RANK(J44,J$6:J$65)+COUNTIF(J$6:J44,J44))+2,IF(C42&lt;&gt;"",BA44,""))</f>
      </c>
      <c r="B44" s="14">
        <f>IF(ISERROR(VLOOKUP(C42,'START LİSTE'!$B$6:$F$764,3,0)),"",VLOOKUP(C42,'START LİSTE'!$B$6:$F$764,3,0))</f>
      </c>
      <c r="C44" s="105"/>
      <c r="D44" s="15">
        <f>IF(ISERROR(VLOOKUP($C44,'START LİSTE'!$B$6:$F$764,2,0)),"",VLOOKUP($C44,'START LİSTE'!$B$6:$F$764,2,0))</f>
      </c>
      <c r="E44" s="16">
        <f>IF(ISERROR(VLOOKUP($C44,'START LİSTE'!$B$6:$F$764,4,0)),"",VLOOKUP($C44,'START LİSTE'!$B$6:$F$764,4,0))</f>
      </c>
      <c r="F44" s="116">
        <f>IF(ISERROR(VLOOKUP($C44,'FERDİ SONUÇ'!$B$6:$H$907,6,0)),"",VLOOKUP($C44,'FERDİ SONUÇ'!$B$6:$H$907,6,0))</f>
      </c>
      <c r="G44" s="16" t="str">
        <f>IF(OR(E44="",F44="DQ",F44="DNF",F44="DNS",F44=""),"-",VLOOKUP(C44,'FERDİ SONUÇ'!$B$6:$H$907,7,0))</f>
        <v>-</v>
      </c>
      <c r="H44" s="16" t="str">
        <f>IF(OR(E44="",E44="F",F44="DQ",F44="DNF",F44="DNS",F44=""),"-",VLOOKUP(C44,'FERDİ SONUÇ'!$B$6:$H$907,7,0))</f>
        <v>-</v>
      </c>
      <c r="I44" s="18" t="str">
        <f>IF(ISERROR(SMALL(H42:H45,3)),"-",SMALL(H42:H45,3))</f>
        <v>-</v>
      </c>
      <c r="J44" s="20">
        <f>IF(C42="","",IF(OR(I42="-",I43="-",I44="-"),"DQ",SUM(I42,I43,I44)))</f>
      </c>
      <c r="BA44" s="2">
        <v>1056</v>
      </c>
    </row>
    <row r="45" spans="1:53" ht="15" customHeight="1">
      <c r="A45" s="13"/>
      <c r="B45" s="14"/>
      <c r="C45" s="105"/>
      <c r="D45" s="15">
        <f>IF(ISERROR(VLOOKUP($C45,'START LİSTE'!$B$6:$F$764,2,0)),"",VLOOKUP($C45,'START LİSTE'!$B$6:$F$764,2,0))</f>
      </c>
      <c r="E45" s="16">
        <f>IF(ISERROR(VLOOKUP($C45,'START LİSTE'!$B$6:$F$764,4,0)),"",VLOOKUP($C45,'START LİSTE'!$B$6:$F$764,4,0))</f>
      </c>
      <c r="F45" s="116">
        <f>IF(ISERROR(VLOOKUP($C45,'FERDİ SONUÇ'!$B$6:$H$907,6,0)),"",VLOOKUP($C45,'FERDİ SONUÇ'!$B$6:$H$907,6,0))</f>
      </c>
      <c r="G45" s="16" t="str">
        <f>IF(OR(E45="",F45="DQ",F45="DNF",F45="DNS",F45=""),"-",VLOOKUP(C45,'FERDİ SONUÇ'!$B$6:$H$907,7,0))</f>
        <v>-</v>
      </c>
      <c r="H45" s="16" t="str">
        <f>IF(OR(E45="",E45="F",F45="DQ",F45="DNF",F45="DNS",F45=""),"-",VLOOKUP(C45,'FERDİ SONUÇ'!$B$6:$H$907,7,0))</f>
        <v>-</v>
      </c>
      <c r="I45" s="18" t="str">
        <f>IF(ISERROR(SMALL(H42:H45,4)),"-",SMALL(H42:H45,4))</f>
        <v>-</v>
      </c>
      <c r="J45" s="19"/>
      <c r="BA45" s="2">
        <v>1057</v>
      </c>
    </row>
    <row r="46" spans="1:53" ht="15" customHeight="1">
      <c r="A46" s="6"/>
      <c r="B46" s="7"/>
      <c r="C46" s="104"/>
      <c r="D46" s="8">
        <f>IF(ISERROR(VLOOKUP($C46,'START LİSTE'!$B$6:$F$764,2,0)),"",VLOOKUP($C46,'START LİSTE'!$B$6:$F$764,2,0))</f>
      </c>
      <c r="E46" s="9">
        <f>IF(ISERROR(VLOOKUP($C46,'START LİSTE'!$B$6:$F$764,4,0)),"",VLOOKUP($C46,'START LİSTE'!$B$6:$F$764,4,0))</f>
      </c>
      <c r="F46" s="115">
        <f>IF(ISERROR(VLOOKUP($C46,'FERDİ SONUÇ'!$B$6:$H$907,6,0)),"",VLOOKUP($C46,'FERDİ SONUÇ'!$B$6:$H$907,6,0))</f>
      </c>
      <c r="G46" s="9" t="str">
        <f>IF(OR(E46="",F46="DQ",F46="DNF",F46="DNS",F46=""),"-",VLOOKUP(C46,'FERDİ SONUÇ'!$B$6:$H$907,7,0))</f>
        <v>-</v>
      </c>
      <c r="H46" s="9" t="str">
        <f>IF(OR(E46="",E46="F",F46="DQ",F46="DNF",F46="DNS",F46=""),"-",VLOOKUP(C46,'FERDİ SONUÇ'!$B$6:$H$907,7,0))</f>
        <v>-</v>
      </c>
      <c r="I46" s="11" t="str">
        <f>IF(ISERROR(SMALL(H46:H49,1)),"-",SMALL(H46:H49,1))</f>
        <v>-</v>
      </c>
      <c r="J46" s="12"/>
      <c r="BA46" s="2">
        <v>1060</v>
      </c>
    </row>
    <row r="47" spans="1:53" ht="15" customHeight="1">
      <c r="A47" s="13"/>
      <c r="B47" s="14"/>
      <c r="C47" s="105"/>
      <c r="D47" s="15">
        <f>IF(ISERROR(VLOOKUP($C47,'START LİSTE'!$B$6:$F$764,2,0)),"",VLOOKUP($C47,'START LİSTE'!$B$6:$F$764,2,0))</f>
      </c>
      <c r="E47" s="16">
        <f>IF(ISERROR(VLOOKUP($C47,'START LİSTE'!$B$6:$F$764,4,0)),"",VLOOKUP($C47,'START LİSTE'!$B$6:$F$764,4,0))</f>
      </c>
      <c r="F47" s="116">
        <f>IF(ISERROR(VLOOKUP($C47,'FERDİ SONUÇ'!$B$6:$H$907,6,0)),"",VLOOKUP($C47,'FERDİ SONUÇ'!$B$6:$H$907,6,0))</f>
      </c>
      <c r="G47" s="16" t="str">
        <f>IF(OR(E47="",F47="DQ",F47="DNF",F47="DNS",F47=""),"-",VLOOKUP(C47,'FERDİ SONUÇ'!$B$6:$H$907,7,0))</f>
        <v>-</v>
      </c>
      <c r="H47" s="16" t="str">
        <f>IF(OR(E47="",E47="F",F47="DQ",F47="DNF",F47="DNS",F47=""),"-",VLOOKUP(C47,'FERDİ SONUÇ'!$B$6:$H$907,7,0))</f>
        <v>-</v>
      </c>
      <c r="I47" s="18" t="str">
        <f>IF(ISERROR(SMALL(H46:H49,2)),"-",SMALL(H46:H49,2))</f>
        <v>-</v>
      </c>
      <c r="J47" s="19"/>
      <c r="BA47" s="2">
        <v>1061</v>
      </c>
    </row>
    <row r="48" spans="1:53" ht="15" customHeight="1">
      <c r="A48" s="24">
        <f>IF(AND(B48&lt;&gt;"",J48&lt;&gt;"DQ"),COUNT(J$6:J$65)-(RANK(J48,J$6:J$65)+COUNTIF(J$6:J48,J48))+2,IF(C46&lt;&gt;"",BA48,""))</f>
      </c>
      <c r="B48" s="14">
        <f>IF(ISERROR(VLOOKUP(C46,'START LİSTE'!$B$6:$F$764,3,0)),"",VLOOKUP(C46,'START LİSTE'!$B$6:$F$764,3,0))</f>
      </c>
      <c r="C48" s="105"/>
      <c r="D48" s="15">
        <f>IF(ISERROR(VLOOKUP($C48,'START LİSTE'!$B$6:$F$764,2,0)),"",VLOOKUP($C48,'START LİSTE'!$B$6:$F$764,2,0))</f>
      </c>
      <c r="E48" s="16">
        <f>IF(ISERROR(VLOOKUP($C48,'START LİSTE'!$B$6:$F$764,4,0)),"",VLOOKUP($C48,'START LİSTE'!$B$6:$F$764,4,0))</f>
      </c>
      <c r="F48" s="116">
        <f>IF(ISERROR(VLOOKUP($C48,'FERDİ SONUÇ'!$B$6:$H$907,6,0)),"",VLOOKUP($C48,'FERDİ SONUÇ'!$B$6:$H$907,6,0))</f>
      </c>
      <c r="G48" s="16" t="str">
        <f>IF(OR(E48="",F48="DQ",F48="DNF",F48="DNS",F48=""),"-",VLOOKUP(C48,'FERDİ SONUÇ'!$B$6:$H$907,7,0))</f>
        <v>-</v>
      </c>
      <c r="H48" s="16" t="str">
        <f>IF(OR(E48="",E48="F",F48="DQ",F48="DNF",F48="DNS",F48=""),"-",VLOOKUP(C48,'FERDİ SONUÇ'!$B$6:$H$907,7,0))</f>
        <v>-</v>
      </c>
      <c r="I48" s="18" t="str">
        <f>IF(ISERROR(SMALL(H46:H49,3)),"-",SMALL(H46:H49,3))</f>
        <v>-</v>
      </c>
      <c r="J48" s="20">
        <f>IF(C46="","",IF(OR(I46="-",I47="-",I48="-"),"DQ",SUM(I46,I47,I48)))</f>
      </c>
      <c r="BA48" s="2">
        <v>1062</v>
      </c>
    </row>
    <row r="49" spans="1:53" ht="15" customHeight="1">
      <c r="A49" s="13"/>
      <c r="B49" s="14"/>
      <c r="C49" s="105"/>
      <c r="D49" s="15">
        <f>IF(ISERROR(VLOOKUP($C49,'START LİSTE'!$B$6:$F$764,2,0)),"",VLOOKUP($C49,'START LİSTE'!$B$6:$F$764,2,0))</f>
      </c>
      <c r="E49" s="16">
        <f>IF(ISERROR(VLOOKUP($C49,'START LİSTE'!$B$6:$F$764,4,0)),"",VLOOKUP($C49,'START LİSTE'!$B$6:$F$764,4,0))</f>
      </c>
      <c r="F49" s="116">
        <f>IF(ISERROR(VLOOKUP($C49,'FERDİ SONUÇ'!$B$6:$H$907,6,0)),"",VLOOKUP($C49,'FERDİ SONUÇ'!$B$6:$H$907,6,0))</f>
      </c>
      <c r="G49" s="16" t="str">
        <f>IF(OR(E49="",F49="DQ",F49="DNF",F49="DNS",F49=""),"-",VLOOKUP(C49,'FERDİ SONUÇ'!$B$6:$H$907,7,0))</f>
        <v>-</v>
      </c>
      <c r="H49" s="16" t="str">
        <f>IF(OR(E49="",E49="F",F49="DQ",F49="DNF",F49="DNS",F49=""),"-",VLOOKUP(C49,'FERDİ SONUÇ'!$B$6:$H$907,7,0))</f>
        <v>-</v>
      </c>
      <c r="I49" s="18" t="str">
        <f>IF(ISERROR(SMALL(H46:H49,4)),"-",SMALL(H46:H49,4))</f>
        <v>-</v>
      </c>
      <c r="J49" s="19"/>
      <c r="BA49" s="2">
        <v>1063</v>
      </c>
    </row>
    <row r="50" spans="1:53" ht="15" customHeight="1">
      <c r="A50" s="6"/>
      <c r="B50" s="7"/>
      <c r="C50" s="104"/>
      <c r="D50" s="8">
        <f>IF(ISERROR(VLOOKUP($C50,'START LİSTE'!$B$6:$F$764,2,0)),"",VLOOKUP($C50,'START LİSTE'!$B$6:$F$764,2,0))</f>
      </c>
      <c r="E50" s="9">
        <f>IF(ISERROR(VLOOKUP($C50,'START LİSTE'!$B$6:$F$764,4,0)),"",VLOOKUP($C50,'START LİSTE'!$B$6:$F$764,4,0))</f>
      </c>
      <c r="F50" s="115">
        <f>IF(ISERROR(VLOOKUP($C50,'FERDİ SONUÇ'!$B$6:$H$907,6,0)),"",VLOOKUP($C50,'FERDİ SONUÇ'!$B$6:$H$907,6,0))</f>
      </c>
      <c r="G50" s="9" t="str">
        <f>IF(OR(E50="",F50="DQ",F50="DNF",F50="DNS",F50=""),"-",VLOOKUP(C50,'FERDİ SONUÇ'!$B$6:$H$907,7,0))</f>
        <v>-</v>
      </c>
      <c r="H50" s="9" t="str">
        <f>IF(OR(E50="",E50="F",F50="DQ",F50="DNF",F50="DNS",F50=""),"-",VLOOKUP(C50,'FERDİ SONUÇ'!$B$6:$H$907,7,0))</f>
        <v>-</v>
      </c>
      <c r="I50" s="11" t="str">
        <f>IF(ISERROR(SMALL(H50:H53,1)),"-",SMALL(H50:H53,1))</f>
        <v>-</v>
      </c>
      <c r="J50" s="12"/>
      <c r="BA50" s="2">
        <v>1066</v>
      </c>
    </row>
    <row r="51" spans="1:53" ht="15" customHeight="1">
      <c r="A51" s="13"/>
      <c r="B51" s="14"/>
      <c r="C51" s="105"/>
      <c r="D51" s="15">
        <f>IF(ISERROR(VLOOKUP($C51,'START LİSTE'!$B$6:$F$764,2,0)),"",VLOOKUP($C51,'START LİSTE'!$B$6:$F$764,2,0))</f>
      </c>
      <c r="E51" s="16">
        <f>IF(ISERROR(VLOOKUP($C51,'START LİSTE'!$B$6:$F$764,4,0)),"",VLOOKUP($C51,'START LİSTE'!$B$6:$F$764,4,0))</f>
      </c>
      <c r="F51" s="116">
        <f>IF(ISERROR(VLOOKUP($C51,'FERDİ SONUÇ'!$B$6:$H$907,6,0)),"",VLOOKUP($C51,'FERDİ SONUÇ'!$B$6:$H$907,6,0))</f>
      </c>
      <c r="G51" s="16" t="str">
        <f>IF(OR(E51="",F51="DQ",F51="DNF",F51="DNS",F51=""),"-",VLOOKUP(C51,'FERDİ SONUÇ'!$B$6:$H$907,7,0))</f>
        <v>-</v>
      </c>
      <c r="H51" s="16" t="str">
        <f>IF(OR(E51="",E51="F",F51="DQ",F51="DNF",F51="DNS",F51=""),"-",VLOOKUP(C51,'FERDİ SONUÇ'!$B$6:$H$907,7,0))</f>
        <v>-</v>
      </c>
      <c r="I51" s="18" t="str">
        <f>IF(ISERROR(SMALL(H50:H53,2)),"-",SMALL(H50:H53,2))</f>
        <v>-</v>
      </c>
      <c r="J51" s="19"/>
      <c r="BA51" s="2">
        <v>1067</v>
      </c>
    </row>
    <row r="52" spans="1:53" ht="15" customHeight="1">
      <c r="A52" s="24">
        <f>IF(AND(B52&lt;&gt;"",J52&lt;&gt;"DQ"),COUNT(J$6:J$65)-(RANK(J52,J$6:J$65)+COUNTIF(J$6:J52,J52))+2,IF(C50&lt;&gt;"",BA52,""))</f>
      </c>
      <c r="B52" s="14">
        <f>IF(ISERROR(VLOOKUP(C50,'START LİSTE'!$B$6:$F$764,3,0)),"",VLOOKUP(C50,'START LİSTE'!$B$6:$F$764,3,0))</f>
      </c>
      <c r="C52" s="105"/>
      <c r="D52" s="15">
        <f>IF(ISERROR(VLOOKUP($C52,'START LİSTE'!$B$6:$F$764,2,0)),"",VLOOKUP($C52,'START LİSTE'!$B$6:$F$764,2,0))</f>
      </c>
      <c r="E52" s="16">
        <f>IF(ISERROR(VLOOKUP($C52,'START LİSTE'!$B$6:$F$764,4,0)),"",VLOOKUP($C52,'START LİSTE'!$B$6:$F$764,4,0))</f>
      </c>
      <c r="F52" s="116">
        <f>IF(ISERROR(VLOOKUP($C52,'FERDİ SONUÇ'!$B$6:$H$907,6,0)),"",VLOOKUP($C52,'FERDİ SONUÇ'!$B$6:$H$907,6,0))</f>
      </c>
      <c r="G52" s="16" t="str">
        <f>IF(OR(E52="",F52="DQ",F52="DNF",F52="DNS",F52=""),"-",VLOOKUP(C52,'FERDİ SONUÇ'!$B$6:$H$907,7,0))</f>
        <v>-</v>
      </c>
      <c r="H52" s="16" t="str">
        <f>IF(OR(E52="",E52="F",F52="DQ",F52="DNF",F52="DNS",F52=""),"-",VLOOKUP(C52,'FERDİ SONUÇ'!$B$6:$H$907,7,0))</f>
        <v>-</v>
      </c>
      <c r="I52" s="18" t="str">
        <f>IF(ISERROR(SMALL(H50:H53,3)),"-",SMALL(H50:H53,3))</f>
        <v>-</v>
      </c>
      <c r="J52" s="20">
        <f>IF(C50="","",IF(OR(I50="-",I51="-",I52="-"),"DQ",SUM(I50,I51,I52)))</f>
      </c>
      <c r="BA52" s="2">
        <v>1068</v>
      </c>
    </row>
    <row r="53" spans="1:53" ht="15" customHeight="1">
      <c r="A53" s="13"/>
      <c r="B53" s="14"/>
      <c r="C53" s="105"/>
      <c r="D53" s="15">
        <f>IF(ISERROR(VLOOKUP($C53,'START LİSTE'!$B$6:$F$764,2,0)),"",VLOOKUP($C53,'START LİSTE'!$B$6:$F$764,2,0))</f>
      </c>
      <c r="E53" s="16">
        <f>IF(ISERROR(VLOOKUP($C53,'START LİSTE'!$B$6:$F$764,4,0)),"",VLOOKUP($C53,'START LİSTE'!$B$6:$F$764,4,0))</f>
      </c>
      <c r="F53" s="116">
        <f>IF(ISERROR(VLOOKUP($C53,'FERDİ SONUÇ'!$B$6:$H$907,6,0)),"",VLOOKUP($C53,'FERDİ SONUÇ'!$B$6:$H$907,6,0))</f>
      </c>
      <c r="G53" s="16" t="str">
        <f>IF(OR(E53="",F53="DQ",F53="DNF",F53="DNS",F53=""),"-",VLOOKUP(C53,'FERDİ SONUÇ'!$B$6:$H$907,7,0))</f>
        <v>-</v>
      </c>
      <c r="H53" s="16" t="str">
        <f>IF(OR(E53="",E53="F",F53="DQ",F53="DNF",F53="DNS",F53=""),"-",VLOOKUP(C53,'FERDİ SONUÇ'!$B$6:$H$907,7,0))</f>
        <v>-</v>
      </c>
      <c r="I53" s="18" t="str">
        <f>IF(ISERROR(SMALL(H50:H53,4)),"-",SMALL(H50:H53,4))</f>
        <v>-</v>
      </c>
      <c r="J53" s="19"/>
      <c r="BA53" s="2">
        <v>1069</v>
      </c>
    </row>
    <row r="54" spans="1:53" ht="15" customHeight="1">
      <c r="A54" s="6"/>
      <c r="B54" s="7"/>
      <c r="C54" s="104"/>
      <c r="D54" s="8">
        <f>IF(ISERROR(VLOOKUP($C54,'START LİSTE'!$B$6:$F$764,2,0)),"",VLOOKUP($C54,'START LİSTE'!$B$6:$F$764,2,0))</f>
      </c>
      <c r="E54" s="9">
        <f>IF(ISERROR(VLOOKUP($C54,'START LİSTE'!$B$6:$F$764,4,0)),"",VLOOKUP($C54,'START LİSTE'!$B$6:$F$764,4,0))</f>
      </c>
      <c r="F54" s="115">
        <f>IF(ISERROR(VLOOKUP($C54,'FERDİ SONUÇ'!$B$6:$H$907,6,0)),"",VLOOKUP($C54,'FERDİ SONUÇ'!$B$6:$H$907,6,0))</f>
      </c>
      <c r="G54" s="9" t="str">
        <f>IF(OR(E54="",F54="DQ",F54="DNF",F54="DNS",F54=""),"-",VLOOKUP(C54,'FERDİ SONUÇ'!$B$6:$H$907,7,0))</f>
        <v>-</v>
      </c>
      <c r="H54" s="9" t="str">
        <f>IF(OR(E54="",E54="F",F54="DQ",F54="DNF",F54="DNS",F54=""),"-",VLOOKUP(C54,'FERDİ SONUÇ'!$B$6:$H$907,7,0))</f>
        <v>-</v>
      </c>
      <c r="I54" s="11" t="str">
        <f>IF(ISERROR(SMALL(H54:H57,1)),"-",SMALL(H54:H57,1))</f>
        <v>-</v>
      </c>
      <c r="J54" s="12"/>
      <c r="BA54" s="2">
        <v>1072</v>
      </c>
    </row>
    <row r="55" spans="1:53" ht="15" customHeight="1">
      <c r="A55" s="13"/>
      <c r="B55" s="14"/>
      <c r="C55" s="105"/>
      <c r="D55" s="15">
        <f>IF(ISERROR(VLOOKUP($C55,'START LİSTE'!$B$6:$F$764,2,0)),"",VLOOKUP($C55,'START LİSTE'!$B$6:$F$764,2,0))</f>
      </c>
      <c r="E55" s="16">
        <f>IF(ISERROR(VLOOKUP($C55,'START LİSTE'!$B$6:$F$764,4,0)),"",VLOOKUP($C55,'START LİSTE'!$B$6:$F$764,4,0))</f>
      </c>
      <c r="F55" s="116">
        <f>IF(ISERROR(VLOOKUP($C55,'FERDİ SONUÇ'!$B$6:$H$907,6,0)),"",VLOOKUP($C55,'FERDİ SONUÇ'!$B$6:$H$907,6,0))</f>
      </c>
      <c r="G55" s="16" t="str">
        <f>IF(OR(E55="",F55="DQ",F55="DNF",F55="DNS",F55=""),"-",VLOOKUP(C55,'FERDİ SONUÇ'!$B$6:$H$907,7,0))</f>
        <v>-</v>
      </c>
      <c r="H55" s="16" t="str">
        <f>IF(OR(E55="",E55="F",F55="DQ",F55="DNF",F55="DNS",F55=""),"-",VLOOKUP(C55,'FERDİ SONUÇ'!$B$6:$H$907,7,0))</f>
        <v>-</v>
      </c>
      <c r="I55" s="18" t="str">
        <f>IF(ISERROR(SMALL(H54:H57,2)),"-",SMALL(H54:H57,2))</f>
        <v>-</v>
      </c>
      <c r="J55" s="19"/>
      <c r="BA55" s="2">
        <v>1073</v>
      </c>
    </row>
    <row r="56" spans="1:53" ht="15" customHeight="1">
      <c r="A56" s="24">
        <f>IF(AND(B56&lt;&gt;"",J56&lt;&gt;"DQ"),COUNT(J$6:J$65)-(RANK(J56,J$6:J$65)+COUNTIF(J$6:J56,J56))+2,IF(C54&lt;&gt;"",BA56,""))</f>
      </c>
      <c r="B56" s="14">
        <f>IF(ISERROR(VLOOKUP(C54,'START LİSTE'!$B$6:$F$764,3,0)),"",VLOOKUP(C54,'START LİSTE'!$B$6:$F$764,3,0))</f>
      </c>
      <c r="C56" s="105"/>
      <c r="D56" s="15">
        <f>IF(ISERROR(VLOOKUP($C56,'START LİSTE'!$B$6:$F$764,2,0)),"",VLOOKUP($C56,'START LİSTE'!$B$6:$F$764,2,0))</f>
      </c>
      <c r="E56" s="16">
        <f>IF(ISERROR(VLOOKUP($C56,'START LİSTE'!$B$6:$F$764,4,0)),"",VLOOKUP($C56,'START LİSTE'!$B$6:$F$764,4,0))</f>
      </c>
      <c r="F56" s="116">
        <f>IF(ISERROR(VLOOKUP($C56,'FERDİ SONUÇ'!$B$6:$H$907,6,0)),"",VLOOKUP($C56,'FERDİ SONUÇ'!$B$6:$H$907,6,0))</f>
      </c>
      <c r="G56" s="16" t="str">
        <f>IF(OR(E56="",F56="DQ",F56="DNF",F56="DNS",F56=""),"-",VLOOKUP(C56,'FERDİ SONUÇ'!$B$6:$H$907,7,0))</f>
        <v>-</v>
      </c>
      <c r="H56" s="16" t="str">
        <f>IF(OR(E56="",E56="F",F56="DQ",F56="DNF",F56="DNS",F56=""),"-",VLOOKUP(C56,'FERDİ SONUÇ'!$B$6:$H$907,7,0))</f>
        <v>-</v>
      </c>
      <c r="I56" s="18" t="str">
        <f>IF(ISERROR(SMALL(H54:H57,3)),"-",SMALL(H54:H57,3))</f>
        <v>-</v>
      </c>
      <c r="J56" s="20">
        <f>IF(C54="","",IF(OR(I54="-",I55="-",I56="-"),"DQ",SUM(I54,I55,I56)))</f>
      </c>
      <c r="BA56" s="2">
        <v>1074</v>
      </c>
    </row>
    <row r="57" spans="1:53" ht="15" customHeight="1">
      <c r="A57" s="13"/>
      <c r="B57" s="14"/>
      <c r="C57" s="105"/>
      <c r="D57" s="15">
        <f>IF(ISERROR(VLOOKUP($C57,'START LİSTE'!$B$6:$F$764,2,0)),"",VLOOKUP($C57,'START LİSTE'!$B$6:$F$764,2,0))</f>
      </c>
      <c r="E57" s="16">
        <f>IF(ISERROR(VLOOKUP($C57,'START LİSTE'!$B$6:$F$764,4,0)),"",VLOOKUP($C57,'START LİSTE'!$B$6:$F$764,4,0))</f>
      </c>
      <c r="F57" s="116">
        <f>IF(ISERROR(VLOOKUP($C57,'FERDİ SONUÇ'!$B$6:$H$907,6,0)),"",VLOOKUP($C57,'FERDİ SONUÇ'!$B$6:$H$907,6,0))</f>
      </c>
      <c r="G57" s="16" t="str">
        <f>IF(OR(E57="",F57="DQ",F57="DNF",F57="DNS",F57=""),"-",VLOOKUP(C57,'FERDİ SONUÇ'!$B$6:$H$907,7,0))</f>
        <v>-</v>
      </c>
      <c r="H57" s="16" t="str">
        <f>IF(OR(E57="",E57="F",F57="DQ",F57="DNF",F57="DNS",F57=""),"-",VLOOKUP(C57,'FERDİ SONUÇ'!$B$6:$H$907,7,0))</f>
        <v>-</v>
      </c>
      <c r="I57" s="18" t="str">
        <f>IF(ISERROR(SMALL(H54:H57,4)),"-",SMALL(H54:H57,4))</f>
        <v>-</v>
      </c>
      <c r="J57" s="19"/>
      <c r="BA57" s="2">
        <v>1075</v>
      </c>
    </row>
    <row r="58" spans="1:53" ht="15" customHeight="1">
      <c r="A58" s="6"/>
      <c r="B58" s="7"/>
      <c r="C58" s="104"/>
      <c r="D58" s="8">
        <f>IF(ISERROR(VLOOKUP($C58,'START LİSTE'!$B$6:$F$764,2,0)),"",VLOOKUP($C58,'START LİSTE'!$B$6:$F$764,2,0))</f>
      </c>
      <c r="E58" s="9">
        <f>IF(ISERROR(VLOOKUP($C58,'START LİSTE'!$B$6:$F$764,4,0)),"",VLOOKUP($C58,'START LİSTE'!$B$6:$F$764,4,0))</f>
      </c>
      <c r="F58" s="115">
        <f>IF(ISERROR(VLOOKUP($C58,'FERDİ SONUÇ'!$B$6:$H$907,6,0)),"",VLOOKUP($C58,'FERDİ SONUÇ'!$B$6:$H$907,6,0))</f>
      </c>
      <c r="G58" s="9" t="str">
        <f>IF(OR(E58="",F58="DQ",F58="DNF",F58="DNS",F58=""),"-",VLOOKUP(C58,'FERDİ SONUÇ'!$B$6:$H$907,7,0))</f>
        <v>-</v>
      </c>
      <c r="H58" s="9" t="str">
        <f>IF(OR(E58="",E58="F",F58="DQ",F58="DNF",F58="DNS",F58=""),"-",VLOOKUP(C58,'FERDİ SONUÇ'!$B$6:$H$907,7,0))</f>
        <v>-</v>
      </c>
      <c r="I58" s="11" t="str">
        <f>IF(ISERROR(SMALL(H58:H61,1)),"-",SMALL(H58:H61,1))</f>
        <v>-</v>
      </c>
      <c r="J58" s="12"/>
      <c r="BA58" s="2">
        <v>1078</v>
      </c>
    </row>
    <row r="59" spans="1:53" ht="15" customHeight="1">
      <c r="A59" s="13"/>
      <c r="B59" s="14"/>
      <c r="C59" s="105"/>
      <c r="D59" s="15">
        <f>IF(ISERROR(VLOOKUP($C59,'START LİSTE'!$B$6:$F$764,2,0)),"",VLOOKUP($C59,'START LİSTE'!$B$6:$F$764,2,0))</f>
      </c>
      <c r="E59" s="16">
        <f>IF(ISERROR(VLOOKUP($C59,'START LİSTE'!$B$6:$F$764,4,0)),"",VLOOKUP($C59,'START LİSTE'!$B$6:$F$764,4,0))</f>
      </c>
      <c r="F59" s="116">
        <f>IF(ISERROR(VLOOKUP($C59,'FERDİ SONUÇ'!$B$6:$H$907,6,0)),"",VLOOKUP($C59,'FERDİ SONUÇ'!$B$6:$H$907,6,0))</f>
      </c>
      <c r="G59" s="16" t="str">
        <f>IF(OR(E59="",F59="DQ",F59="DNF",F59="DNS",F59=""),"-",VLOOKUP(C59,'FERDİ SONUÇ'!$B$6:$H$907,7,0))</f>
        <v>-</v>
      </c>
      <c r="H59" s="16" t="str">
        <f>IF(OR(E59="",E59="F",F59="DQ",F59="DNF",F59="DNS",F59=""),"-",VLOOKUP(C59,'FERDİ SONUÇ'!$B$6:$H$907,7,0))</f>
        <v>-</v>
      </c>
      <c r="I59" s="18" t="str">
        <f>IF(ISERROR(SMALL(H58:H61,2)),"-",SMALL(H58:H61,2))</f>
        <v>-</v>
      </c>
      <c r="J59" s="19"/>
      <c r="BA59" s="2">
        <v>1079</v>
      </c>
    </row>
    <row r="60" spans="1:53" ht="15" customHeight="1">
      <c r="A60" s="24">
        <f>IF(AND(B60&lt;&gt;"",J60&lt;&gt;"DQ"),COUNT(J$6:J$65)-(RANK(J60,J$6:J$65)+COUNTIF(J$6:J60,J60))+2,IF(C58&lt;&gt;"",BA60,""))</f>
      </c>
      <c r="B60" s="14">
        <f>IF(ISERROR(VLOOKUP(C58,'START LİSTE'!$B$6:$F$764,3,0)),"",VLOOKUP(C58,'START LİSTE'!$B$6:$F$764,3,0))</f>
      </c>
      <c r="C60" s="105"/>
      <c r="D60" s="15">
        <f>IF(ISERROR(VLOOKUP($C60,'START LİSTE'!$B$6:$F$764,2,0)),"",VLOOKUP($C60,'START LİSTE'!$B$6:$F$764,2,0))</f>
      </c>
      <c r="E60" s="16">
        <f>IF(ISERROR(VLOOKUP($C60,'START LİSTE'!$B$6:$F$764,4,0)),"",VLOOKUP($C60,'START LİSTE'!$B$6:$F$764,4,0))</f>
      </c>
      <c r="F60" s="116">
        <f>IF(ISERROR(VLOOKUP($C60,'FERDİ SONUÇ'!$B$6:$H$907,6,0)),"",VLOOKUP($C60,'FERDİ SONUÇ'!$B$6:$H$907,6,0))</f>
      </c>
      <c r="G60" s="16" t="str">
        <f>IF(OR(E60="",F60="DQ",F60="DNF",F60="DNS",F60=""),"-",VLOOKUP(C60,'FERDİ SONUÇ'!$B$6:$H$907,7,0))</f>
        <v>-</v>
      </c>
      <c r="H60" s="16" t="str">
        <f>IF(OR(E60="",E60="F",F60="DQ",F60="DNF",F60="DNS",F60=""),"-",VLOOKUP(C60,'FERDİ SONUÇ'!$B$6:$H$907,7,0))</f>
        <v>-</v>
      </c>
      <c r="I60" s="18" t="str">
        <f>IF(ISERROR(SMALL(H58:H61,3)),"-",SMALL(H58:H61,3))</f>
        <v>-</v>
      </c>
      <c r="J60" s="20">
        <f>IF(C58="","",IF(OR(I58="-",I59="-",I60="-"),"DQ",SUM(I58,I59,I60)))</f>
      </c>
      <c r="BA60" s="2">
        <v>1080</v>
      </c>
    </row>
    <row r="61" spans="1:53" ht="15" customHeight="1">
      <c r="A61" s="13"/>
      <c r="B61" s="14"/>
      <c r="C61" s="105"/>
      <c r="D61" s="15">
        <f>IF(ISERROR(VLOOKUP($C61,'START LİSTE'!$B$6:$F$764,2,0)),"",VLOOKUP($C61,'START LİSTE'!$B$6:$F$764,2,0))</f>
      </c>
      <c r="E61" s="16">
        <f>IF(ISERROR(VLOOKUP($C61,'START LİSTE'!$B$6:$F$764,4,0)),"",VLOOKUP($C61,'START LİSTE'!$B$6:$F$764,4,0))</f>
      </c>
      <c r="F61" s="116">
        <f>IF(ISERROR(VLOOKUP($C61,'FERDİ SONUÇ'!$B$6:$H$907,6,0)),"",VLOOKUP($C61,'FERDİ SONUÇ'!$B$6:$H$907,6,0))</f>
      </c>
      <c r="G61" s="16" t="str">
        <f>IF(OR(E61="",F61="DQ",F61="DNF",F61="DNS",F61=""),"-",VLOOKUP(C61,'FERDİ SONUÇ'!$B$6:$H$907,7,0))</f>
        <v>-</v>
      </c>
      <c r="H61" s="16" t="str">
        <f>IF(OR(E61="",E61="F",F61="DQ",F61="DNF",F61="DNS",F61=""),"-",VLOOKUP(C61,'FERDİ SONUÇ'!$B$6:$H$907,7,0))</f>
        <v>-</v>
      </c>
      <c r="I61" s="18" t="str">
        <f>IF(ISERROR(SMALL(H58:H61,4)),"-",SMALL(H58:H61,4))</f>
        <v>-</v>
      </c>
      <c r="J61" s="19"/>
      <c r="BA61" s="2">
        <v>1081</v>
      </c>
    </row>
    <row r="62" spans="1:53" ht="15" customHeight="1">
      <c r="A62" s="6"/>
      <c r="B62" s="7"/>
      <c r="C62" s="104"/>
      <c r="D62" s="8">
        <f>IF(ISERROR(VLOOKUP($C62,'START LİSTE'!$B$6:$F$764,2,0)),"",VLOOKUP($C62,'START LİSTE'!$B$6:$F$764,2,0))</f>
      </c>
      <c r="E62" s="9">
        <f>IF(ISERROR(VLOOKUP($C62,'START LİSTE'!$B$6:$F$764,4,0)),"",VLOOKUP($C62,'START LİSTE'!$B$6:$F$764,4,0))</f>
      </c>
      <c r="F62" s="115">
        <f>IF(ISERROR(VLOOKUP($C62,'FERDİ SONUÇ'!$B$6:$H$907,6,0)),"",VLOOKUP($C62,'FERDİ SONUÇ'!$B$6:$H$907,6,0))</f>
      </c>
      <c r="G62" s="9" t="str">
        <f>IF(OR(E62="",F62="DQ",F62="DNF",F62="DNS",F62=""),"-",VLOOKUP(C62,'FERDİ SONUÇ'!$B$6:$H$907,7,0))</f>
        <v>-</v>
      </c>
      <c r="H62" s="9" t="str">
        <f>IF(OR(E62="",E62="F",F62="DQ",F62="DNF",F62="DNS",F62=""),"-",VLOOKUP(C62,'FERDİ SONUÇ'!$B$6:$H$907,7,0))</f>
        <v>-</v>
      </c>
      <c r="I62" s="11" t="str">
        <f>IF(ISERROR(SMALL(H62:H65,1)),"-",SMALL(H62:H65,1))</f>
        <v>-</v>
      </c>
      <c r="J62" s="12"/>
      <c r="BA62" s="2">
        <v>1084</v>
      </c>
    </row>
    <row r="63" spans="1:53" ht="15" customHeight="1">
      <c r="A63" s="13"/>
      <c r="B63" s="14"/>
      <c r="C63" s="105"/>
      <c r="D63" s="15">
        <f>IF(ISERROR(VLOOKUP($C63,'START LİSTE'!$B$6:$F$764,2,0)),"",VLOOKUP($C63,'START LİSTE'!$B$6:$F$764,2,0))</f>
      </c>
      <c r="E63" s="16">
        <f>IF(ISERROR(VLOOKUP($C63,'START LİSTE'!$B$6:$F$764,4,0)),"",VLOOKUP($C63,'START LİSTE'!$B$6:$F$764,4,0))</f>
      </c>
      <c r="F63" s="116">
        <f>IF(ISERROR(VLOOKUP($C63,'FERDİ SONUÇ'!$B$6:$H$907,6,0)),"",VLOOKUP($C63,'FERDİ SONUÇ'!$B$6:$H$907,6,0))</f>
      </c>
      <c r="G63" s="16" t="str">
        <f>IF(OR(E63="",F63="DQ",F63="DNF",F63="DNS",F63=""),"-",VLOOKUP(C63,'FERDİ SONUÇ'!$B$6:$H$907,7,0))</f>
        <v>-</v>
      </c>
      <c r="H63" s="16" t="str">
        <f>IF(OR(E63="",E63="F",F63="DQ",F63="DNF",F63="DNS",F63=""),"-",VLOOKUP(C63,'FERDİ SONUÇ'!$B$6:$H$907,7,0))</f>
        <v>-</v>
      </c>
      <c r="I63" s="18" t="str">
        <f>IF(ISERROR(SMALL(H62:H65,2)),"-",SMALL(H62:H65,2))</f>
        <v>-</v>
      </c>
      <c r="J63" s="19"/>
      <c r="BA63" s="2">
        <v>1085</v>
      </c>
    </row>
    <row r="64" spans="1:53" ht="15" customHeight="1">
      <c r="A64" s="24">
        <f>IF(AND(B64&lt;&gt;"",J64&lt;&gt;"DQ"),COUNT(J$6:J$65)-(RANK(J64,J$6:J$65)+COUNTIF(J$6:J64,J64))+2,IF(C62&lt;&gt;"",BA64,""))</f>
      </c>
      <c r="B64" s="14">
        <f>IF(ISERROR(VLOOKUP(C62,'START LİSTE'!$B$6:$F$764,3,0)),"",VLOOKUP(C62,'START LİSTE'!$B$6:$F$764,3,0))</f>
      </c>
      <c r="C64" s="105"/>
      <c r="D64" s="15">
        <f>IF(ISERROR(VLOOKUP($C64,'START LİSTE'!$B$6:$F$764,2,0)),"",VLOOKUP($C64,'START LİSTE'!$B$6:$F$764,2,0))</f>
      </c>
      <c r="E64" s="16">
        <f>IF(ISERROR(VLOOKUP($C64,'START LİSTE'!$B$6:$F$764,4,0)),"",VLOOKUP($C64,'START LİSTE'!$B$6:$F$764,4,0))</f>
      </c>
      <c r="F64" s="116">
        <f>IF(ISERROR(VLOOKUP($C64,'FERDİ SONUÇ'!$B$6:$H$907,6,0)),"",VLOOKUP($C64,'FERDİ SONUÇ'!$B$6:$H$907,6,0))</f>
      </c>
      <c r="G64" s="16" t="str">
        <f>IF(OR(E64="",F64="DQ",F64="DNF",F64="DNS",F64=""),"-",VLOOKUP(C64,'FERDİ SONUÇ'!$B$6:$H$907,7,0))</f>
        <v>-</v>
      </c>
      <c r="H64" s="16" t="str">
        <f>IF(OR(E64="",E64="F",F64="DQ",F64="DNF",F64="DNS",F64=""),"-",VLOOKUP(C64,'FERDİ SONUÇ'!$B$6:$H$907,7,0))</f>
        <v>-</v>
      </c>
      <c r="I64" s="18" t="str">
        <f>IF(ISERROR(SMALL(H62:H65,3)),"-",SMALL(H62:H65,3))</f>
        <v>-</v>
      </c>
      <c r="J64" s="20">
        <f>IF(C62="","",IF(OR(I62="-",I63="-",I64="-"),"DQ",SUM(I62,I63,I64)))</f>
      </c>
      <c r="BA64" s="2">
        <v>1086</v>
      </c>
    </row>
    <row r="65" spans="1:53" ht="15" customHeight="1">
      <c r="A65" s="13"/>
      <c r="B65" s="14"/>
      <c r="C65" s="105"/>
      <c r="D65" s="15">
        <f>IF(ISERROR(VLOOKUP($C65,'START LİSTE'!$B$6:$F$764,2,0)),"",VLOOKUP($C65,'START LİSTE'!$B$6:$F$764,2,0))</f>
      </c>
      <c r="E65" s="16">
        <f>IF(ISERROR(VLOOKUP($C65,'START LİSTE'!$B$6:$F$764,4,0)),"",VLOOKUP($C65,'START LİSTE'!$B$6:$F$764,4,0))</f>
      </c>
      <c r="F65" s="116">
        <f>IF(ISERROR(VLOOKUP($C65,'FERDİ SONUÇ'!$B$6:$H$907,6,0)),"",VLOOKUP($C65,'FERDİ SONUÇ'!$B$6:$H$907,6,0))</f>
      </c>
      <c r="G65" s="16" t="str">
        <f>IF(OR(E65="",F65="DQ",F65="DNF",F65="DNS",F65=""),"-",VLOOKUP(C65,'FERDİ SONUÇ'!$B$6:$H$907,7,0))</f>
        <v>-</v>
      </c>
      <c r="H65" s="16" t="str">
        <f>IF(OR(E65="",E65="F",F65="DQ",F65="DNF",F65="DNS",F65=""),"-",VLOOKUP(C65,'FERDİ SONUÇ'!$B$6:$H$907,7,0))</f>
        <v>-</v>
      </c>
      <c r="I65" s="18" t="str">
        <f>IF(ISERROR(SMALL(H62:H65,4)),"-",SMALL(H62:H65,4))</f>
        <v>-</v>
      </c>
      <c r="J65" s="19"/>
      <c r="BA65" s="2">
        <v>1087</v>
      </c>
    </row>
    <row r="66" ht="12.75">
      <c r="BA66" s="2"/>
    </row>
    <row r="67" ht="12.75">
      <c r="BA67" s="2"/>
    </row>
    <row r="68" ht="12.75">
      <c r="BA68" s="2"/>
    </row>
    <row r="69" ht="12.75">
      <c r="BA69" s="2"/>
    </row>
    <row r="70" ht="12.75">
      <c r="BA70" s="2"/>
    </row>
    <row r="71" ht="12.75">
      <c r="BA71" s="2"/>
    </row>
    <row r="72" ht="12.75">
      <c r="BA72" s="2"/>
    </row>
    <row r="73" ht="12.75">
      <c r="BA73" s="2"/>
    </row>
    <row r="74" ht="12.75">
      <c r="BA74" s="2"/>
    </row>
  </sheetData>
  <sheetProtection password="AA32" sheet="1"/>
  <mergeCells count="6">
    <mergeCell ref="A1:J1"/>
    <mergeCell ref="A2:J2"/>
    <mergeCell ref="A3:J3"/>
    <mergeCell ref="A4:B4"/>
    <mergeCell ref="C4:D4"/>
    <mergeCell ref="E4:J4"/>
  </mergeCells>
  <conditionalFormatting sqref="B5">
    <cfRule type="duplicateValues" priority="11" dxfId="14" stopIfTrue="1">
      <formula>AND(COUNTIF($B$5:$B$5,B5)&gt;1,NOT(ISBLANK(B5)))</formula>
    </cfRule>
  </conditionalFormatting>
  <conditionalFormatting sqref="A6:A65">
    <cfRule type="cellIs" priority="1" dxfId="16" operator="greaterThan">
      <formula>1000</formula>
    </cfRule>
  </conditionalFormatting>
  <conditionalFormatting sqref="J6:J65">
    <cfRule type="duplicateValues" priority="181" dxfId="0" stopIfTrue="1">
      <formula>AND(COUNTIF($J$6:$J$65,J6)&gt;1,NOT(ISBLANK(J6)))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ignoredErrors>
    <ignoredError sqref="B8:B6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53"/>
  <sheetViews>
    <sheetView tabSelected="1" view="pageBreakPreview" zoomScaleSheetLayoutView="100" zoomScalePageLayoutView="0" workbookViewId="0" topLeftCell="A1">
      <selection activeCell="M5" sqref="M5"/>
    </sheetView>
  </sheetViews>
  <sheetFormatPr defaultColWidth="9.00390625" defaultRowHeight="12.75"/>
  <cols>
    <col min="1" max="1" width="6.625" style="22" customWidth="1"/>
    <col min="2" max="2" width="30.75390625" style="21" customWidth="1"/>
    <col min="3" max="3" width="5.875" style="21" customWidth="1"/>
    <col min="4" max="4" width="24.25390625" style="21" customWidth="1"/>
    <col min="5" max="5" width="5.875" style="21" hidden="1" customWidth="1"/>
    <col min="6" max="6" width="7.125" style="21" customWidth="1"/>
    <col min="7" max="7" width="8.25390625" style="21" customWidth="1"/>
    <col min="8" max="8" width="9.125" style="22" customWidth="1"/>
    <col min="9" max="16384" width="9.125" style="21" customWidth="1"/>
  </cols>
  <sheetData>
    <row r="1" spans="1:8" s="1" customFormat="1" ht="30" customHeight="1">
      <c r="A1" s="195" t="str">
        <f>KAPAK!A2</f>
        <v>Türkiye Atletizm Federasyonu
Turkish Athletic Federation</v>
      </c>
      <c r="B1" s="195"/>
      <c r="C1" s="195"/>
      <c r="D1" s="195"/>
      <c r="E1" s="195"/>
      <c r="F1" s="195"/>
      <c r="G1" s="195"/>
      <c r="H1" s="195"/>
    </row>
    <row r="2" spans="1:8" s="1" customFormat="1" ht="14.25">
      <c r="A2" s="201" t="str">
        <f>KAPAK!B24</f>
        <v>58.Balkan Cross Country Championships</v>
      </c>
      <c r="B2" s="201"/>
      <c r="C2" s="201"/>
      <c r="D2" s="201"/>
      <c r="E2" s="201"/>
      <c r="F2" s="201"/>
      <c r="G2" s="201"/>
      <c r="H2" s="201"/>
    </row>
    <row r="3" spans="1:8" s="1" customFormat="1" ht="14.25">
      <c r="A3" s="202" t="str">
        <f>KAPAK!B27</f>
        <v>Kocaeli-TUR</v>
      </c>
      <c r="B3" s="202"/>
      <c r="C3" s="202"/>
      <c r="D3" s="202"/>
      <c r="E3" s="202"/>
      <c r="F3" s="202"/>
      <c r="G3" s="202"/>
      <c r="H3" s="202"/>
    </row>
    <row r="4" spans="1:8" s="1" customFormat="1" ht="17.25" customHeight="1">
      <c r="A4" s="198" t="str">
        <f>KAPAK!B26</f>
        <v>Senior Women</v>
      </c>
      <c r="B4" s="198"/>
      <c r="C4" s="199" t="str">
        <f>KAPAK!B25</f>
        <v>8.Km.</v>
      </c>
      <c r="D4" s="199"/>
      <c r="E4" s="90"/>
      <c r="F4" s="200">
        <f>KAPAK!B28</f>
        <v>41951.510416666664</v>
      </c>
      <c r="G4" s="200"/>
      <c r="H4" s="200"/>
    </row>
    <row r="5" spans="1:8" s="4" customFormat="1" ht="29.25" customHeight="1">
      <c r="A5" s="92" t="s">
        <v>28</v>
      </c>
      <c r="B5" s="93" t="s">
        <v>23</v>
      </c>
      <c r="C5" s="94" t="s">
        <v>21</v>
      </c>
      <c r="D5" s="93" t="s">
        <v>22</v>
      </c>
      <c r="E5" s="93" t="s">
        <v>0</v>
      </c>
      <c r="F5" s="93" t="s">
        <v>26</v>
      </c>
      <c r="G5" s="95" t="s">
        <v>30</v>
      </c>
      <c r="H5" s="93" t="s">
        <v>29</v>
      </c>
    </row>
    <row r="6" spans="1:8" s="1" customFormat="1" ht="14.25" customHeight="1">
      <c r="A6" s="6"/>
      <c r="B6" s="7"/>
      <c r="C6" s="35">
        <v>33</v>
      </c>
      <c r="D6" s="8" t="s">
        <v>49</v>
      </c>
      <c r="E6" s="9" t="s">
        <v>35</v>
      </c>
      <c r="F6" s="115">
        <v>2616</v>
      </c>
      <c r="G6" s="36">
        <v>1</v>
      </c>
      <c r="H6" s="12"/>
    </row>
    <row r="7" spans="1:8" s="1" customFormat="1" ht="14.25" customHeight="1">
      <c r="A7" s="13"/>
      <c r="B7" s="14"/>
      <c r="C7" s="37">
        <v>34</v>
      </c>
      <c r="D7" s="15" t="s">
        <v>52</v>
      </c>
      <c r="E7" s="16" t="s">
        <v>35</v>
      </c>
      <c r="F7" s="116">
        <v>2718</v>
      </c>
      <c r="G7" s="38">
        <v>3</v>
      </c>
      <c r="H7" s="19"/>
    </row>
    <row r="8" spans="1:8" s="1" customFormat="1" ht="14.25" customHeight="1">
      <c r="A8" s="39">
        <v>1</v>
      </c>
      <c r="B8" s="14" t="s">
        <v>38</v>
      </c>
      <c r="C8" s="37">
        <v>35</v>
      </c>
      <c r="D8" s="15" t="s">
        <v>50</v>
      </c>
      <c r="E8" s="16" t="s">
        <v>35</v>
      </c>
      <c r="F8" s="116">
        <v>2808</v>
      </c>
      <c r="G8" s="38">
        <v>7</v>
      </c>
      <c r="H8" s="20">
        <v>8</v>
      </c>
    </row>
    <row r="9" spans="1:8" s="1" customFormat="1" ht="14.25" customHeight="1">
      <c r="A9" s="13"/>
      <c r="B9" s="14"/>
      <c r="C9" s="37">
        <v>36</v>
      </c>
      <c r="D9" s="15" t="s">
        <v>51</v>
      </c>
      <c r="E9" s="16" t="s">
        <v>35</v>
      </c>
      <c r="F9" s="116">
        <v>2737</v>
      </c>
      <c r="G9" s="38">
        <v>4</v>
      </c>
      <c r="H9" s="19"/>
    </row>
    <row r="10" spans="1:8" ht="14.25" customHeight="1">
      <c r="A10" s="6"/>
      <c r="B10" s="7"/>
      <c r="C10" s="35">
        <v>16</v>
      </c>
      <c r="D10" s="8" t="s">
        <v>45</v>
      </c>
      <c r="E10" s="9" t="s">
        <v>35</v>
      </c>
      <c r="F10" s="115">
        <v>2753</v>
      </c>
      <c r="G10" s="36">
        <v>5</v>
      </c>
      <c r="H10" s="12"/>
    </row>
    <row r="11" spans="1:8" ht="14.25" customHeight="1">
      <c r="A11" s="13"/>
      <c r="B11" s="14"/>
      <c r="C11" s="37">
        <v>17</v>
      </c>
      <c r="D11" s="15" t="s">
        <v>46</v>
      </c>
      <c r="E11" s="16" t="s">
        <v>35</v>
      </c>
      <c r="F11" s="116">
        <v>2837</v>
      </c>
      <c r="G11" s="38">
        <v>8</v>
      </c>
      <c r="H11" s="19"/>
    </row>
    <row r="12" spans="1:8" ht="14.25" customHeight="1">
      <c r="A12" s="39">
        <v>2</v>
      </c>
      <c r="B12" s="14" t="s">
        <v>36</v>
      </c>
      <c r="C12" s="37">
        <v>18</v>
      </c>
      <c r="D12" s="15" t="s">
        <v>47</v>
      </c>
      <c r="E12" s="16" t="s">
        <v>35</v>
      </c>
      <c r="F12" s="116">
        <v>2801</v>
      </c>
      <c r="G12" s="38">
        <v>6</v>
      </c>
      <c r="H12" s="20">
        <v>19</v>
      </c>
    </row>
    <row r="13" spans="1:8" ht="14.25" customHeight="1">
      <c r="A13" s="13"/>
      <c r="B13" s="14"/>
      <c r="C13" s="37">
        <v>19</v>
      </c>
      <c r="D13" s="15" t="s">
        <v>48</v>
      </c>
      <c r="E13" s="16" t="s">
        <v>35</v>
      </c>
      <c r="F13" s="116">
        <v>2933</v>
      </c>
      <c r="G13" s="38">
        <v>9</v>
      </c>
      <c r="H13" s="19"/>
    </row>
    <row r="14" spans="1:8" ht="14.25" customHeight="1">
      <c r="A14" s="161"/>
      <c r="B14" s="162"/>
      <c r="C14" s="162"/>
      <c r="D14" s="162"/>
      <c r="E14" s="162"/>
      <c r="F14" s="162"/>
      <c r="G14" s="162"/>
      <c r="H14" s="163"/>
    </row>
    <row r="15" spans="1:8" ht="14.25" customHeight="1">
      <c r="A15" s="164"/>
      <c r="B15" s="165"/>
      <c r="C15" s="165"/>
      <c r="D15" s="165"/>
      <c r="E15" s="165"/>
      <c r="F15" s="165"/>
      <c r="G15" s="165"/>
      <c r="H15" s="166"/>
    </row>
    <row r="16" spans="1:8" ht="14.25" customHeight="1">
      <c r="A16" s="155"/>
      <c r="B16" s="156"/>
      <c r="C16" s="157"/>
      <c r="D16" s="151"/>
      <c r="E16" s="152"/>
      <c r="F16" s="158"/>
      <c r="G16" s="152"/>
      <c r="H16" s="155"/>
    </row>
    <row r="17" spans="1:8" ht="14.25" customHeight="1">
      <c r="A17" s="155"/>
      <c r="B17" s="156"/>
      <c r="C17" s="157"/>
      <c r="D17" s="151"/>
      <c r="E17" s="152"/>
      <c r="F17" s="158"/>
      <c r="G17" s="152"/>
      <c r="H17" s="155"/>
    </row>
    <row r="18" spans="1:8" ht="14.25" customHeight="1">
      <c r="A18" s="155"/>
      <c r="B18" s="156"/>
      <c r="C18" s="157"/>
      <c r="D18" s="151"/>
      <c r="E18" s="152"/>
      <c r="F18" s="158"/>
      <c r="G18" s="152"/>
      <c r="H18" s="155"/>
    </row>
    <row r="19" spans="1:8" ht="14.25" customHeight="1">
      <c r="A19" s="155"/>
      <c r="B19" s="156"/>
      <c r="C19" s="157"/>
      <c r="D19" s="151"/>
      <c r="E19" s="152"/>
      <c r="F19" s="158"/>
      <c r="G19" s="152"/>
      <c r="H19" s="155"/>
    </row>
    <row r="20" spans="1:8" ht="14.25" customHeight="1">
      <c r="A20" s="159"/>
      <c r="B20" s="156"/>
      <c r="C20" s="157"/>
      <c r="D20" s="151"/>
      <c r="E20" s="152"/>
      <c r="F20" s="158"/>
      <c r="G20" s="152"/>
      <c r="H20" s="159"/>
    </row>
    <row r="21" spans="1:8" ht="14.25" customHeight="1">
      <c r="A21" s="155"/>
      <c r="B21" s="156"/>
      <c r="C21" s="157"/>
      <c r="D21" s="151"/>
      <c r="E21" s="152"/>
      <c r="F21" s="158"/>
      <c r="G21" s="152"/>
      <c r="H21" s="155"/>
    </row>
    <row r="22" spans="1:8" ht="14.25" customHeight="1">
      <c r="A22" s="155"/>
      <c r="B22" s="156"/>
      <c r="C22" s="157"/>
      <c r="D22" s="151"/>
      <c r="E22" s="152"/>
      <c r="F22" s="158"/>
      <c r="G22" s="152"/>
      <c r="H22" s="155"/>
    </row>
    <row r="23" spans="1:8" ht="14.25" customHeight="1">
      <c r="A23" s="155"/>
      <c r="B23" s="156"/>
      <c r="C23" s="157"/>
      <c r="D23" s="151"/>
      <c r="E23" s="152"/>
      <c r="F23" s="158"/>
      <c r="G23" s="152"/>
      <c r="H23" s="155"/>
    </row>
    <row r="24" spans="1:8" ht="14.25" customHeight="1">
      <c r="A24" s="159"/>
      <c r="B24" s="156"/>
      <c r="C24" s="157"/>
      <c r="D24" s="151"/>
      <c r="E24" s="152"/>
      <c r="F24" s="158"/>
      <c r="G24" s="152"/>
      <c r="H24" s="159"/>
    </row>
    <row r="25" spans="1:8" ht="14.25" customHeight="1">
      <c r="A25" s="155"/>
      <c r="B25" s="156"/>
      <c r="C25" s="157"/>
      <c r="D25" s="151"/>
      <c r="E25" s="152"/>
      <c r="F25" s="158"/>
      <c r="G25" s="152"/>
      <c r="H25" s="155"/>
    </row>
    <row r="26" spans="1:8" ht="14.25" customHeight="1">
      <c r="A26" s="155"/>
      <c r="B26" s="156"/>
      <c r="C26" s="157"/>
      <c r="D26" s="151"/>
      <c r="E26" s="152"/>
      <c r="F26" s="158"/>
      <c r="G26" s="152"/>
      <c r="H26" s="155"/>
    </row>
    <row r="27" spans="1:8" ht="14.25" customHeight="1">
      <c r="A27" s="155"/>
      <c r="B27" s="156"/>
      <c r="C27" s="157"/>
      <c r="D27" s="151"/>
      <c r="E27" s="152"/>
      <c r="F27" s="158"/>
      <c r="G27" s="152"/>
      <c r="H27" s="155"/>
    </row>
    <row r="28" spans="1:8" ht="14.25" customHeight="1">
      <c r="A28" s="159"/>
      <c r="B28" s="156"/>
      <c r="C28" s="157"/>
      <c r="D28" s="151"/>
      <c r="E28" s="152"/>
      <c r="F28" s="158"/>
      <c r="G28" s="152"/>
      <c r="H28" s="159"/>
    </row>
    <row r="29" spans="1:8" ht="14.25" customHeight="1">
      <c r="A29" s="155"/>
      <c r="B29" s="156"/>
      <c r="C29" s="157"/>
      <c r="D29" s="151"/>
      <c r="E29" s="152"/>
      <c r="F29" s="158"/>
      <c r="G29" s="152"/>
      <c r="H29" s="155"/>
    </row>
    <row r="30" spans="1:8" ht="14.25" customHeight="1">
      <c r="A30" s="155"/>
      <c r="B30" s="156"/>
      <c r="C30" s="157"/>
      <c r="D30" s="151"/>
      <c r="E30" s="152"/>
      <c r="F30" s="158"/>
      <c r="G30" s="152"/>
      <c r="H30" s="155"/>
    </row>
    <row r="31" spans="1:8" ht="14.25" customHeight="1">
      <c r="A31" s="155"/>
      <c r="B31" s="156"/>
      <c r="C31" s="157"/>
      <c r="D31" s="151"/>
      <c r="E31" s="152"/>
      <c r="F31" s="158"/>
      <c r="G31" s="152"/>
      <c r="H31" s="155"/>
    </row>
    <row r="32" spans="1:8" ht="14.25" customHeight="1">
      <c r="A32" s="159"/>
      <c r="B32" s="156"/>
      <c r="C32" s="157"/>
      <c r="D32" s="151"/>
      <c r="E32" s="152"/>
      <c r="F32" s="158"/>
      <c r="G32" s="152"/>
      <c r="H32" s="159"/>
    </row>
    <row r="33" spans="1:8" ht="14.25" customHeight="1">
      <c r="A33" s="155"/>
      <c r="B33" s="156"/>
      <c r="C33" s="157"/>
      <c r="D33" s="151"/>
      <c r="E33" s="152"/>
      <c r="F33" s="158"/>
      <c r="G33" s="152"/>
      <c r="H33" s="155"/>
    </row>
    <row r="34" spans="1:8" ht="14.25" customHeight="1">
      <c r="A34" s="155"/>
      <c r="B34" s="156"/>
      <c r="C34" s="157"/>
      <c r="D34" s="151"/>
      <c r="E34" s="152"/>
      <c r="F34" s="158"/>
      <c r="G34" s="152"/>
      <c r="H34" s="155"/>
    </row>
    <row r="35" spans="1:8" ht="14.25" customHeight="1">
      <c r="A35" s="155"/>
      <c r="B35" s="156"/>
      <c r="C35" s="157"/>
      <c r="D35" s="151"/>
      <c r="E35" s="152"/>
      <c r="F35" s="158"/>
      <c r="G35" s="152"/>
      <c r="H35" s="155"/>
    </row>
    <row r="36" spans="1:8" ht="14.25" customHeight="1">
      <c r="A36" s="159"/>
      <c r="B36" s="156"/>
      <c r="C36" s="157"/>
      <c r="D36" s="151"/>
      <c r="E36" s="152"/>
      <c r="F36" s="158"/>
      <c r="G36" s="152"/>
      <c r="H36" s="159"/>
    </row>
    <row r="37" spans="1:8" ht="14.25" customHeight="1">
      <c r="A37" s="155"/>
      <c r="B37" s="156"/>
      <c r="C37" s="157"/>
      <c r="D37" s="151"/>
      <c r="E37" s="152"/>
      <c r="F37" s="158"/>
      <c r="G37" s="152"/>
      <c r="H37" s="155"/>
    </row>
    <row r="38" spans="1:8" ht="14.25" customHeight="1">
      <c r="A38" s="155"/>
      <c r="B38" s="156"/>
      <c r="C38" s="157"/>
      <c r="D38" s="151"/>
      <c r="E38" s="152"/>
      <c r="F38" s="158"/>
      <c r="G38" s="152"/>
      <c r="H38" s="155"/>
    </row>
    <row r="39" spans="1:8" ht="15" customHeight="1">
      <c r="A39" s="155"/>
      <c r="B39" s="156"/>
      <c r="C39" s="157"/>
      <c r="D39" s="151"/>
      <c r="E39" s="152"/>
      <c r="F39" s="158"/>
      <c r="G39" s="152"/>
      <c r="H39" s="155"/>
    </row>
    <row r="40" spans="1:8" ht="14.25" customHeight="1">
      <c r="A40" s="155"/>
      <c r="B40" s="156"/>
      <c r="C40" s="157"/>
      <c r="D40" s="151"/>
      <c r="E40" s="152"/>
      <c r="F40" s="158"/>
      <c r="G40" s="152"/>
      <c r="H40" s="155"/>
    </row>
    <row r="41" spans="1:8" ht="14.25" customHeight="1">
      <c r="A41" s="155"/>
      <c r="B41" s="156"/>
      <c r="C41" s="157"/>
      <c r="D41" s="151"/>
      <c r="E41" s="152"/>
      <c r="F41" s="158"/>
      <c r="G41" s="152"/>
      <c r="H41" s="155"/>
    </row>
    <row r="42" spans="1:8" ht="14.25" customHeight="1">
      <c r="A42" s="155"/>
      <c r="B42" s="156"/>
      <c r="C42" s="157"/>
      <c r="D42" s="151"/>
      <c r="E42" s="152"/>
      <c r="F42" s="158"/>
      <c r="G42" s="152"/>
      <c r="H42" s="155"/>
    </row>
    <row r="43" spans="1:8" ht="14.25" customHeight="1">
      <c r="A43" s="160"/>
      <c r="B43" s="156"/>
      <c r="C43" s="157"/>
      <c r="D43" s="151"/>
      <c r="E43" s="152"/>
      <c r="F43" s="158"/>
      <c r="G43" s="152"/>
      <c r="H43" s="155"/>
    </row>
    <row r="44" spans="1:8" ht="14.25" customHeight="1">
      <c r="A44" s="155"/>
      <c r="B44" s="156"/>
      <c r="C44" s="157"/>
      <c r="D44" s="151"/>
      <c r="E44" s="152"/>
      <c r="F44" s="158"/>
      <c r="G44" s="152"/>
      <c r="H44" s="155"/>
    </row>
    <row r="45" spans="1:8" ht="14.25" customHeight="1">
      <c r="A45" s="155"/>
      <c r="B45" s="156"/>
      <c r="C45" s="157"/>
      <c r="D45" s="151"/>
      <c r="E45" s="152"/>
      <c r="F45" s="158"/>
      <c r="G45" s="152"/>
      <c r="H45" s="155"/>
    </row>
    <row r="46" spans="1:8" ht="14.25" customHeight="1">
      <c r="A46" s="155"/>
      <c r="B46" s="156"/>
      <c r="C46" s="157"/>
      <c r="D46" s="151"/>
      <c r="E46" s="152"/>
      <c r="F46" s="158"/>
      <c r="G46" s="152"/>
      <c r="H46" s="155"/>
    </row>
    <row r="47" spans="1:8" ht="14.25" customHeight="1">
      <c r="A47" s="160"/>
      <c r="B47" s="156"/>
      <c r="C47" s="157"/>
      <c r="D47" s="151"/>
      <c r="E47" s="152"/>
      <c r="F47" s="158"/>
      <c r="G47" s="152"/>
      <c r="H47" s="159"/>
    </row>
    <row r="48" spans="1:8" ht="14.25" customHeight="1">
      <c r="A48" s="155"/>
      <c r="B48" s="156"/>
      <c r="C48" s="157"/>
      <c r="D48" s="151"/>
      <c r="E48" s="152"/>
      <c r="F48" s="158"/>
      <c r="G48" s="152"/>
      <c r="H48" s="155"/>
    </row>
    <row r="49" spans="1:8" ht="13.5" thickBot="1">
      <c r="A49" s="153"/>
      <c r="B49" s="154"/>
      <c r="C49" s="154"/>
      <c r="D49" s="154"/>
      <c r="E49" s="154"/>
      <c r="F49" s="154"/>
      <c r="G49" s="154"/>
      <c r="H49" s="153"/>
    </row>
    <row r="50" spans="1:8" ht="13.5" thickBot="1">
      <c r="A50" s="128"/>
      <c r="B50" s="129"/>
      <c r="C50" s="129"/>
      <c r="D50" s="129"/>
      <c r="E50" s="129"/>
      <c r="F50" s="129"/>
      <c r="G50" s="129"/>
      <c r="H50" s="128"/>
    </row>
    <row r="51" spans="1:8" ht="13.5" thickBot="1">
      <c r="A51" s="128"/>
      <c r="B51" s="129"/>
      <c r="C51" s="129"/>
      <c r="D51" s="129"/>
      <c r="E51" s="129"/>
      <c r="F51" s="129"/>
      <c r="G51" s="129"/>
      <c r="H51" s="128"/>
    </row>
    <row r="52" spans="1:8" ht="13.5" thickBot="1">
      <c r="A52" s="128"/>
      <c r="B52" s="129"/>
      <c r="C52" s="129"/>
      <c r="D52" s="129"/>
      <c r="E52" s="129"/>
      <c r="F52" s="129"/>
      <c r="G52" s="129"/>
      <c r="H52" s="128"/>
    </row>
    <row r="53" spans="1:8" ht="13.5" thickBot="1">
      <c r="A53" s="128"/>
      <c r="B53" s="129"/>
      <c r="C53" s="129"/>
      <c r="D53" s="129"/>
      <c r="E53" s="129"/>
      <c r="F53" s="129"/>
      <c r="G53" s="129"/>
      <c r="H53" s="128"/>
    </row>
  </sheetData>
  <sheetProtection/>
  <mergeCells count="6">
    <mergeCell ref="F4:H4"/>
    <mergeCell ref="A2:H2"/>
    <mergeCell ref="A1:H1"/>
    <mergeCell ref="A3:H3"/>
    <mergeCell ref="A4:B4"/>
    <mergeCell ref="C4:D4"/>
  </mergeCells>
  <conditionalFormatting sqref="B5">
    <cfRule type="duplicateValues" priority="4" dxfId="14" stopIfTrue="1">
      <formula>AND(COUNTIF($B$5:$B$5,B5)&gt;1,NOT(ISBLANK(B5)))</formula>
    </cfRule>
  </conditionalFormatting>
  <conditionalFormatting sqref="A6:A14 A16:A48">
    <cfRule type="cellIs" priority="1" dxfId="16" operator="greaterThan">
      <formula>1000</formula>
    </cfRule>
    <cfRule type="cellIs" priority="2" dxfId="14" operator="greaterThan">
      <formula>"&gt;1000"</formula>
    </cfRule>
  </conditionalFormatting>
  <conditionalFormatting sqref="H6:H13 H16:H48">
    <cfRule type="duplicateValues" priority="198" dxfId="0" stopIfTrue="1">
      <formula>AND(COUNTIF($H$6:$H$13,H6)+COUNTIF($H$16:$H$48,H6)&gt;1,NOT(ISBLANK(H6)))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59" customWidth="1"/>
    <col min="2" max="16384" width="9.125" style="59" customWidth="1"/>
  </cols>
  <sheetData>
    <row r="1" ht="30.75" customHeight="1">
      <c r="A1" s="58" t="s">
        <v>10</v>
      </c>
    </row>
    <row r="2" s="61" customFormat="1" ht="37.5" customHeight="1">
      <c r="A2" s="60" t="s">
        <v>8</v>
      </c>
    </row>
    <row r="3" s="61" customFormat="1" ht="47.25" customHeight="1">
      <c r="A3" s="60" t="s">
        <v>11</v>
      </c>
    </row>
    <row r="4" s="61" customFormat="1" ht="52.5" customHeight="1">
      <c r="A4" s="60" t="s">
        <v>12</v>
      </c>
    </row>
    <row r="5" s="61" customFormat="1" ht="39.75" customHeight="1">
      <c r="A5" s="60" t="s">
        <v>13</v>
      </c>
    </row>
    <row r="6" s="61" customFormat="1" ht="30.75" customHeight="1">
      <c r="A6" s="60" t="s">
        <v>14</v>
      </c>
    </row>
    <row r="7" ht="39.75" customHeight="1">
      <c r="A7" s="60" t="s">
        <v>15</v>
      </c>
    </row>
    <row r="8" ht="44.25" customHeight="1">
      <c r="A8" s="62" t="s">
        <v>16</v>
      </c>
    </row>
    <row r="9" ht="59.25" customHeight="1">
      <c r="A9" s="62" t="s">
        <v>17</v>
      </c>
    </row>
    <row r="10" ht="31.5" customHeight="1">
      <c r="A10" s="63" t="s">
        <v>9</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DELL-BILGISAYAR (dell)</cp:lastModifiedBy>
  <cp:lastPrinted>2014-11-08T11:55:41Z</cp:lastPrinted>
  <dcterms:created xsi:type="dcterms:W3CDTF">2008-08-11T14:10:37Z</dcterms:created>
  <dcterms:modified xsi:type="dcterms:W3CDTF">2014-11-08T12:12:15Z</dcterms:modified>
  <cp:category/>
  <cp:version/>
  <cp:contentType/>
  <cp:contentStatus/>
</cp:coreProperties>
</file>