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480" yWindow="60" windowWidth="11355" windowHeight="5520" tabRatio="894" firstSheet="2" activeTab="5"/>
  </bookViews>
  <sheets>
    <sheet name="KAPAK" sheetId="107" state="hidden" r:id="rId1"/>
    <sheet name="START LİSTE" sheetId="66" state="hidden" r:id="rId2"/>
    <sheet name="FERDİ SONUÇ" sheetId="67" r:id="rId3"/>
    <sheet name="TAKIM KAYIT" sheetId="68" state="hidden" r:id="rId4"/>
    <sheet name="TAKIM SONUÇ" sheetId="111" r:id="rId5"/>
    <sheet name="FİNAL" sheetId="115" r:id="rId6"/>
  </sheets>
  <definedNames>
    <definedName name="_xlnm._FilterDatabase" localSheetId="2" hidden="1">'FERDİ SONUÇ'!$A$5:$G$34</definedName>
    <definedName name="_xlnm._FilterDatabase" localSheetId="1" hidden="1">'START LİSTE'!$A$5:$D$41</definedName>
    <definedName name="EsasPuan" localSheetId="5">#REF!</definedName>
    <definedName name="EsasPuan" localSheetId="0">#REF!</definedName>
    <definedName name="EsasPuan">#REF!</definedName>
    <definedName name="Kodlama" localSheetId="5">#REF!</definedName>
    <definedName name="Kodlama" localSheetId="0">#REF!</definedName>
    <definedName name="Kodlama">#REF!</definedName>
    <definedName name="Puanlama" localSheetId="5">#REF!</definedName>
    <definedName name="Puanlama" localSheetId="0">#REF!</definedName>
    <definedName name="Puanlama">#REF!</definedName>
    <definedName name="Sonuc" localSheetId="5">#REF!</definedName>
    <definedName name="Sonuc" localSheetId="0">#REF!</definedName>
    <definedName name="Sonuc">#REF!</definedName>
    <definedName name="Sporcular" localSheetId="5">#REF!</definedName>
    <definedName name="Sporcular" localSheetId="0">#REF!</definedName>
    <definedName name="Sporcular">#REF!</definedName>
    <definedName name="TakımData" localSheetId="5">#REF!</definedName>
    <definedName name="TakımData" localSheetId="0">#REF!</definedName>
    <definedName name="TakımData">#REF!</definedName>
    <definedName name="TakımKod" localSheetId="5">#REF!</definedName>
    <definedName name="TakımKod" localSheetId="0">#REF!</definedName>
    <definedName name="TakımKod">#REF!</definedName>
    <definedName name="TakımKod2" localSheetId="5">#REF!</definedName>
    <definedName name="TakımKod2" localSheetId="0">#REF!</definedName>
    <definedName name="TakımKod2">#REF!</definedName>
    <definedName name="TakımPuan" localSheetId="5">#REF!</definedName>
    <definedName name="TakımPuan" localSheetId="0">#REF!</definedName>
    <definedName name="TakımPuan">#REF!</definedName>
    <definedName name="ToplamPuanlar" localSheetId="5">#REF!</definedName>
    <definedName name="ToplamPuanlar" localSheetId="0">#REF!</definedName>
    <definedName name="ToplamPuanlar">#REF!</definedName>
    <definedName name="_xlnm.Print_Area" localSheetId="2">'FERDİ SONUÇ'!$A$1:$H$39</definedName>
    <definedName name="_xlnm.Print_Area" localSheetId="5">FİNAL!$A$1:$K$29</definedName>
    <definedName name="_xlnm.Print_Area" localSheetId="1">'START LİSTE'!$A$1:$F$41</definedName>
    <definedName name="_xlnm.Print_Area" localSheetId="3">'TAKIM KAYIT'!$A$1:$O$29</definedName>
    <definedName name="_xlnm.Print_Area" localSheetId="4">'TAKIM SONUÇ'!$A$1:$K$29</definedName>
    <definedName name="_xlnm.Print_Titles" localSheetId="2">'FERDİ SONUÇ'!$1:$5</definedName>
    <definedName name="_xlnm.Print_Titles" localSheetId="5">FİNAL!$4:$5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45621"/>
</workbook>
</file>

<file path=xl/calcChain.xml><?xml version="1.0" encoding="utf-8"?>
<calcChain xmlns="http://schemas.openxmlformats.org/spreadsheetml/2006/main">
  <c r="F4" i="115" l="1"/>
  <c r="C4" i="115"/>
  <c r="A4" i="115"/>
  <c r="A3" i="115"/>
  <c r="A2" i="115"/>
  <c r="A1" i="115"/>
  <c r="N7" i="66" l="1"/>
  <c r="N8" i="66"/>
  <c r="N9" i="66"/>
  <c r="N10" i="66"/>
  <c r="N11" i="66"/>
  <c r="N14" i="66"/>
  <c r="N15" i="66"/>
  <c r="N16" i="66"/>
  <c r="N17" i="66"/>
  <c r="N19" i="66"/>
  <c r="N20" i="66"/>
  <c r="N21" i="66"/>
  <c r="N22" i="66"/>
  <c r="N23" i="66"/>
  <c r="N25" i="66"/>
  <c r="N26" i="66"/>
  <c r="N27" i="66"/>
  <c r="N28" i="66"/>
  <c r="N29" i="66"/>
  <c r="N35" i="66"/>
  <c r="N39" i="66"/>
  <c r="N41" i="66"/>
  <c r="N42" i="66"/>
  <c r="N43" i="66"/>
  <c r="N44" i="66"/>
  <c r="N45" i="66"/>
  <c r="N46" i="66"/>
  <c r="N47" i="66"/>
  <c r="N48" i="66"/>
  <c r="N49" i="66"/>
  <c r="N50" i="66"/>
  <c r="N51" i="66"/>
  <c r="N52" i="66"/>
  <c r="N53" i="66"/>
  <c r="N54" i="66"/>
  <c r="N55" i="66"/>
  <c r="N56" i="66"/>
  <c r="N57" i="66"/>
  <c r="N58" i="66"/>
  <c r="N59" i="66"/>
  <c r="N60" i="66"/>
  <c r="N61" i="66"/>
  <c r="N62" i="66"/>
  <c r="N63" i="66"/>
  <c r="N64" i="66"/>
  <c r="N65" i="66"/>
  <c r="N66" i="66"/>
  <c r="N67" i="66"/>
  <c r="N68" i="66"/>
  <c r="N69" i="66"/>
  <c r="N70" i="66"/>
  <c r="N71" i="66"/>
  <c r="N72" i="66"/>
  <c r="N73" i="66"/>
  <c r="N74" i="66"/>
  <c r="N75" i="66"/>
  <c r="N76" i="66"/>
  <c r="N77" i="66"/>
  <c r="N78" i="66"/>
  <c r="N79" i="66"/>
  <c r="N80" i="66"/>
  <c r="N81" i="66"/>
  <c r="N82" i="66"/>
  <c r="N83" i="66"/>
  <c r="N84" i="66"/>
  <c r="N85" i="66"/>
  <c r="N86" i="66"/>
  <c r="N87" i="66"/>
  <c r="N88" i="66"/>
  <c r="N89" i="66"/>
  <c r="N90" i="66"/>
  <c r="N91" i="66"/>
  <c r="N92" i="66"/>
  <c r="N93" i="66"/>
  <c r="N94" i="66"/>
  <c r="N95" i="66"/>
  <c r="N96" i="66"/>
  <c r="N97" i="66"/>
  <c r="N98" i="66"/>
  <c r="N99" i="66"/>
  <c r="N100" i="66"/>
  <c r="N101" i="66"/>
  <c r="N102" i="66"/>
  <c r="N103" i="66"/>
  <c r="N104" i="66"/>
  <c r="N105" i="66"/>
  <c r="N106" i="66"/>
  <c r="N107" i="66"/>
  <c r="N108" i="66"/>
  <c r="N109" i="66"/>
  <c r="N110" i="66"/>
  <c r="N111" i="66"/>
  <c r="N112" i="66"/>
  <c r="N113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N161" i="66"/>
  <c r="N162" i="66"/>
  <c r="N163" i="66"/>
  <c r="N164" i="66"/>
  <c r="N165" i="66"/>
  <c r="N166" i="66"/>
  <c r="N167" i="66"/>
  <c r="N168" i="66"/>
  <c r="N169" i="66"/>
  <c r="N170" i="66"/>
  <c r="N171" i="66"/>
  <c r="N172" i="66"/>
  <c r="N173" i="66"/>
  <c r="N174" i="66"/>
  <c r="N175" i="66"/>
  <c r="N176" i="66"/>
  <c r="N177" i="66"/>
  <c r="N178" i="66"/>
  <c r="N179" i="66"/>
  <c r="N180" i="66"/>
  <c r="N181" i="66"/>
  <c r="N182" i="66"/>
  <c r="N183" i="66"/>
  <c r="N184" i="66"/>
  <c r="N185" i="66"/>
  <c r="N186" i="66"/>
  <c r="N187" i="66"/>
  <c r="N188" i="66"/>
  <c r="N189" i="66"/>
  <c r="N190" i="66"/>
  <c r="N191" i="66"/>
  <c r="N192" i="66"/>
  <c r="N193" i="66"/>
  <c r="N194" i="66"/>
  <c r="N195" i="66"/>
  <c r="N196" i="66"/>
  <c r="N197" i="66"/>
  <c r="N198" i="66"/>
  <c r="N199" i="66"/>
  <c r="N200" i="66"/>
  <c r="N201" i="66"/>
  <c r="N202" i="66"/>
  <c r="N203" i="66"/>
  <c r="N204" i="66"/>
  <c r="N205" i="66"/>
  <c r="N206" i="66"/>
  <c r="N207" i="66"/>
  <c r="N208" i="66"/>
  <c r="N209" i="66"/>
  <c r="N210" i="66"/>
  <c r="N211" i="66"/>
  <c r="N212" i="66"/>
  <c r="N213" i="66"/>
  <c r="N214" i="66"/>
  <c r="N215" i="66"/>
  <c r="N216" i="66"/>
  <c r="N217" i="66"/>
  <c r="N218" i="66"/>
  <c r="N219" i="66"/>
  <c r="N220" i="66"/>
  <c r="N221" i="66"/>
  <c r="N222" i="66"/>
  <c r="N223" i="66"/>
  <c r="N224" i="66"/>
  <c r="N225" i="66"/>
  <c r="N226" i="66"/>
  <c r="N227" i="66"/>
  <c r="N228" i="66"/>
  <c r="N229" i="66"/>
  <c r="N230" i="66"/>
  <c r="N231" i="66"/>
  <c r="N232" i="66"/>
  <c r="N233" i="66"/>
  <c r="N234" i="66"/>
  <c r="N235" i="66"/>
  <c r="N236" i="66"/>
  <c r="N237" i="66"/>
  <c r="N238" i="66"/>
  <c r="N239" i="66"/>
  <c r="N240" i="66"/>
  <c r="N241" i="66"/>
  <c r="N242" i="66"/>
  <c r="N243" i="66"/>
  <c r="N244" i="66"/>
  <c r="N245" i="66"/>
  <c r="N246" i="66"/>
  <c r="N247" i="66"/>
  <c r="N248" i="66"/>
  <c r="N249" i="66"/>
  <c r="N250" i="66"/>
  <c r="N251" i="66"/>
  <c r="N252" i="66"/>
  <c r="N253" i="66"/>
  <c r="N254" i="66"/>
  <c r="N255" i="66"/>
  <c r="N256" i="66"/>
  <c r="N257" i="66"/>
  <c r="N258" i="66"/>
  <c r="N259" i="66"/>
  <c r="N260" i="66"/>
  <c r="N261" i="66"/>
  <c r="N262" i="66"/>
  <c r="N263" i="66"/>
  <c r="N264" i="66"/>
  <c r="N6" i="66"/>
  <c r="G6" i="68"/>
  <c r="A19" i="107"/>
  <c r="B21" i="107"/>
  <c r="C7" i="67"/>
  <c r="D7" i="67"/>
  <c r="E7" i="67"/>
  <c r="F7" i="67"/>
  <c r="C8" i="67"/>
  <c r="D8" i="67"/>
  <c r="E8" i="67"/>
  <c r="F8" i="67"/>
  <c r="C9" i="67"/>
  <c r="D9" i="67"/>
  <c r="E9" i="67"/>
  <c r="F9" i="67"/>
  <c r="C10" i="67"/>
  <c r="D10" i="67"/>
  <c r="E10" i="67"/>
  <c r="F10" i="67"/>
  <c r="C11" i="67"/>
  <c r="D11" i="67"/>
  <c r="E11" i="67"/>
  <c r="F11" i="67"/>
  <c r="C12" i="67"/>
  <c r="D12" i="67"/>
  <c r="E12" i="67"/>
  <c r="F12" i="67"/>
  <c r="C13" i="67"/>
  <c r="D13" i="67"/>
  <c r="E13" i="67"/>
  <c r="F13" i="67"/>
  <c r="C14" i="67"/>
  <c r="D14" i="67"/>
  <c r="E14" i="67"/>
  <c r="F14" i="67"/>
  <c r="C15" i="67"/>
  <c r="D15" i="67"/>
  <c r="E15" i="67"/>
  <c r="F15" i="67"/>
  <c r="C16" i="67"/>
  <c r="D16" i="67"/>
  <c r="E16" i="67"/>
  <c r="F16" i="67"/>
  <c r="C17" i="67"/>
  <c r="D17" i="67"/>
  <c r="E17" i="67"/>
  <c r="F17" i="67"/>
  <c r="C18" i="67"/>
  <c r="D18" i="67"/>
  <c r="E18" i="67"/>
  <c r="F18" i="67"/>
  <c r="C19" i="67"/>
  <c r="D19" i="67"/>
  <c r="E19" i="67"/>
  <c r="F19" i="67"/>
  <c r="C20" i="67"/>
  <c r="D20" i="67"/>
  <c r="E20" i="67"/>
  <c r="F20" i="67"/>
  <c r="C21" i="67"/>
  <c r="D21" i="67"/>
  <c r="E21" i="67"/>
  <c r="F21" i="67"/>
  <c r="C22" i="67"/>
  <c r="D22" i="67"/>
  <c r="E22" i="67"/>
  <c r="F22" i="67"/>
  <c r="C23" i="67"/>
  <c r="D23" i="67"/>
  <c r="E23" i="67"/>
  <c r="F23" i="67"/>
  <c r="C24" i="67"/>
  <c r="D24" i="67"/>
  <c r="E24" i="67"/>
  <c r="F24" i="67"/>
  <c r="C25" i="67"/>
  <c r="D25" i="67"/>
  <c r="E25" i="67"/>
  <c r="F25" i="67"/>
  <c r="C26" i="67"/>
  <c r="D26" i="67"/>
  <c r="E26" i="67"/>
  <c r="F26" i="67"/>
  <c r="C27" i="67"/>
  <c r="D27" i="67"/>
  <c r="E27" i="67"/>
  <c r="F27" i="67"/>
  <c r="C28" i="67"/>
  <c r="D28" i="67"/>
  <c r="E28" i="67"/>
  <c r="F28" i="67"/>
  <c r="C29" i="67"/>
  <c r="D29" i="67"/>
  <c r="E29" i="67"/>
  <c r="F29" i="67"/>
  <c r="C30" i="67"/>
  <c r="D30" i="67"/>
  <c r="E30" i="67"/>
  <c r="F30" i="67"/>
  <c r="C31" i="67"/>
  <c r="D31" i="67"/>
  <c r="E31" i="67"/>
  <c r="F31" i="67"/>
  <c r="C32" i="67"/>
  <c r="D32" i="67"/>
  <c r="E32" i="67"/>
  <c r="F32" i="67"/>
  <c r="C33" i="67"/>
  <c r="D33" i="67"/>
  <c r="E33" i="67"/>
  <c r="F33" i="67"/>
  <c r="C34" i="67"/>
  <c r="D34" i="67"/>
  <c r="E34" i="67"/>
  <c r="F34" i="67"/>
  <c r="C35" i="67"/>
  <c r="D35" i="67"/>
  <c r="E35" i="67"/>
  <c r="F35" i="67"/>
  <c r="C36" i="67"/>
  <c r="D36" i="67"/>
  <c r="E36" i="67"/>
  <c r="F36" i="67"/>
  <c r="C37" i="67"/>
  <c r="D37" i="67"/>
  <c r="E37" i="67"/>
  <c r="F37" i="67"/>
  <c r="C38" i="67"/>
  <c r="D38" i="67"/>
  <c r="E38" i="67"/>
  <c r="F38" i="67"/>
  <c r="C39" i="67"/>
  <c r="D39" i="67"/>
  <c r="E39" i="67"/>
  <c r="F39" i="67"/>
  <c r="F6" i="67"/>
  <c r="E6" i="67"/>
  <c r="D6" i="67"/>
  <c r="C6" i="67"/>
  <c r="F13" i="68"/>
  <c r="F15" i="68"/>
  <c r="F17" i="68"/>
  <c r="E12" i="68"/>
  <c r="E13" i="68"/>
  <c r="G13" i="68"/>
  <c r="E14" i="68"/>
  <c r="F14" i="68"/>
  <c r="G14" i="68"/>
  <c r="E15" i="68"/>
  <c r="G15" i="68"/>
  <c r="E16" i="68"/>
  <c r="F16" i="68"/>
  <c r="G16" i="68"/>
  <c r="E17" i="68"/>
  <c r="G17" i="68"/>
  <c r="A1" i="66"/>
  <c r="A1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H6" i="67"/>
  <c r="C4" i="111"/>
  <c r="F4" i="111"/>
  <c r="D4" i="68"/>
  <c r="G4" i="68"/>
  <c r="D4" i="67"/>
  <c r="J6" i="67" s="1"/>
  <c r="F4" i="67"/>
  <c r="K6" i="67" s="1"/>
  <c r="E4" i="66"/>
  <c r="D4" i="66"/>
  <c r="A4" i="111"/>
  <c r="A3" i="111"/>
  <c r="A2" i="111"/>
  <c r="A1" i="111"/>
  <c r="B4" i="68"/>
  <c r="B3" i="68"/>
  <c r="B2" i="68"/>
  <c r="A4" i="67"/>
  <c r="A3" i="67"/>
  <c r="A2" i="67"/>
  <c r="A2" i="66"/>
  <c r="A3" i="66"/>
  <c r="A4" i="66"/>
  <c r="G29" i="68"/>
  <c r="F29" i="68"/>
  <c r="E29" i="68"/>
  <c r="G28" i="68"/>
  <c r="F28" i="68"/>
  <c r="E28" i="68"/>
  <c r="G27" i="68"/>
  <c r="F27" i="68"/>
  <c r="E27" i="68"/>
  <c r="G26" i="68"/>
  <c r="F26" i="68"/>
  <c r="E26" i="68"/>
  <c r="G25" i="68"/>
  <c r="F25" i="68"/>
  <c r="E25" i="68"/>
  <c r="G24" i="68"/>
  <c r="F24" i="68"/>
  <c r="E24" i="68"/>
  <c r="C26" i="68"/>
  <c r="G23" i="68"/>
  <c r="F23" i="68"/>
  <c r="E23" i="68"/>
  <c r="G22" i="68"/>
  <c r="F22" i="68"/>
  <c r="E22" i="68"/>
  <c r="G21" i="68"/>
  <c r="F21" i="68"/>
  <c r="E21" i="68"/>
  <c r="G20" i="68"/>
  <c r="F20" i="68"/>
  <c r="E20" i="68"/>
  <c r="G19" i="68"/>
  <c r="F19" i="68"/>
  <c r="E19" i="68"/>
  <c r="G18" i="68"/>
  <c r="F18" i="68"/>
  <c r="E18" i="68"/>
  <c r="C20" i="68"/>
  <c r="B1" i="68"/>
  <c r="F7" i="68"/>
  <c r="F8" i="68"/>
  <c r="F9" i="68"/>
  <c r="F10" i="68"/>
  <c r="F11" i="68"/>
  <c r="E7" i="68"/>
  <c r="E8" i="68"/>
  <c r="E9" i="68"/>
  <c r="E10" i="68"/>
  <c r="E11" i="68"/>
  <c r="G10" i="68"/>
  <c r="G11" i="68"/>
  <c r="G7" i="68"/>
  <c r="G8" i="68"/>
  <c r="G9" i="68"/>
  <c r="F12" i="68"/>
  <c r="C14" i="68"/>
  <c r="G12" i="68"/>
  <c r="E6" i="68"/>
  <c r="F6" i="68"/>
  <c r="C8" i="68"/>
  <c r="N12" i="66" l="1"/>
  <c r="N13" i="66" s="1"/>
  <c r="I6" i="67"/>
  <c r="H7" i="67"/>
  <c r="H8" i="67" s="1"/>
  <c r="H9" i="67" s="1"/>
  <c r="H10" i="67" s="1"/>
  <c r="H11" i="67" s="1"/>
  <c r="H12" i="67" s="1"/>
  <c r="H13" i="67" s="1"/>
  <c r="H14" i="67" s="1"/>
  <c r="H15" i="67" s="1"/>
  <c r="H16" i="67" s="1"/>
  <c r="H17" i="67" s="1"/>
  <c r="H18" i="67" s="1"/>
  <c r="H19" i="67" s="1"/>
  <c r="H20" i="67" s="1"/>
  <c r="H21" i="67" s="1"/>
  <c r="H22" i="67" s="1"/>
  <c r="H23" i="67" s="1"/>
  <c r="H24" i="67" s="1"/>
  <c r="H25" i="67" s="1"/>
  <c r="H26" i="67" s="1"/>
  <c r="H27" i="67" s="1"/>
  <c r="H28" i="67" s="1"/>
  <c r="H29" i="67" s="1"/>
  <c r="H30" i="67" s="1"/>
  <c r="H31" i="67" s="1"/>
  <c r="H32" i="67" s="1"/>
  <c r="H33" i="67" s="1"/>
  <c r="H34" i="67" s="1"/>
  <c r="H35" i="67" s="1"/>
  <c r="H36" i="67" s="1"/>
  <c r="H37" i="67" s="1"/>
  <c r="H38" i="67" s="1"/>
  <c r="H39" i="67" s="1"/>
  <c r="I23" i="68" l="1"/>
  <c r="H23" i="68"/>
  <c r="N18" i="66"/>
  <c r="H29" i="68"/>
  <c r="H11" i="68"/>
  <c r="I29" i="68"/>
  <c r="I11" i="68"/>
  <c r="H6" i="68"/>
  <c r="H14" i="68"/>
  <c r="I6" i="68"/>
  <c r="I20" i="68"/>
  <c r="I12" i="68"/>
  <c r="H28" i="68"/>
  <c r="I10" i="68"/>
  <c r="I24" i="68"/>
  <c r="H20" i="68"/>
  <c r="I14" i="68"/>
  <c r="H24" i="68"/>
  <c r="H12" i="68"/>
  <c r="I18" i="68"/>
  <c r="I25" i="68"/>
  <c r="I21" i="68"/>
  <c r="I26" i="68"/>
  <c r="I15" i="68"/>
  <c r="H10" i="68"/>
  <c r="H16" i="68"/>
  <c r="H8" i="68"/>
  <c r="H9" i="68"/>
  <c r="H15" i="68"/>
  <c r="I8" i="68"/>
  <c r="I13" i="68"/>
  <c r="I7" i="68"/>
  <c r="H19" i="68"/>
  <c r="I19" i="68"/>
  <c r="H21" i="68"/>
  <c r="I17" i="68"/>
  <c r="H17" i="68"/>
  <c r="H13" i="68"/>
  <c r="H7" i="68"/>
  <c r="H25" i="68"/>
  <c r="H18" i="68"/>
  <c r="I9" i="68"/>
  <c r="H26" i="68"/>
  <c r="H27" i="68"/>
  <c r="H22" i="68"/>
  <c r="I27" i="68"/>
  <c r="I22" i="68"/>
  <c r="I16" i="68"/>
  <c r="I28" i="68"/>
  <c r="N24" i="66"/>
  <c r="N30" i="66" s="1"/>
  <c r="N31" i="66" l="1"/>
  <c r="N32" i="66" s="1"/>
  <c r="J27" i="68"/>
  <c r="J21" i="68"/>
  <c r="J15" i="68"/>
  <c r="J11" i="68"/>
  <c r="J13" i="68"/>
  <c r="J28" i="68"/>
  <c r="J10" i="68"/>
  <c r="J14" i="68"/>
  <c r="J20" i="68"/>
  <c r="J12" i="68"/>
  <c r="J16" i="68"/>
  <c r="J25" i="68"/>
  <c r="J17" i="68"/>
  <c r="J9" i="68"/>
  <c r="J29" i="68"/>
  <c r="J26" i="68"/>
  <c r="J6" i="68"/>
  <c r="J7" i="68"/>
  <c r="J19" i="68"/>
  <c r="J22" i="68"/>
  <c r="J24" i="68"/>
  <c r="J23" i="68"/>
  <c r="J8" i="68"/>
  <c r="J18" i="68"/>
  <c r="N33" i="66" l="1"/>
  <c r="N20" i="68"/>
  <c r="O20" i="68" s="1"/>
  <c r="N26" i="68"/>
  <c r="O26" i="68" s="1"/>
  <c r="N14" i="68"/>
  <c r="O14" i="68" s="1"/>
  <c r="N8" i="68"/>
  <c r="O8" i="68" s="1"/>
  <c r="N34" i="66" l="1"/>
  <c r="N36" i="66" s="1"/>
  <c r="N37" i="66" s="1"/>
  <c r="N38" i="66" l="1"/>
  <c r="N40" i="66" s="1"/>
  <c r="B20" i="68"/>
  <c r="B14" i="68"/>
  <c r="B26" i="68"/>
  <c r="B8" i="68"/>
  <c r="A14" i="68" l="1"/>
  <c r="A20" i="68"/>
  <c r="A26" i="68"/>
  <c r="A8" i="68"/>
  <c r="O5" i="66" l="1"/>
  <c r="O8" i="66" l="1"/>
  <c r="O16" i="66"/>
  <c r="O24" i="66"/>
  <c r="O32" i="66"/>
  <c r="O40" i="66"/>
  <c r="O43" i="66"/>
  <c r="O51" i="66"/>
  <c r="O59" i="66"/>
  <c r="O67" i="66"/>
  <c r="O75" i="66"/>
  <c r="O83" i="66"/>
  <c r="O91" i="66"/>
  <c r="O99" i="66"/>
  <c r="O107" i="66"/>
  <c r="O115" i="66"/>
  <c r="O123" i="66"/>
  <c r="O131" i="66"/>
  <c r="O139" i="66"/>
  <c r="O147" i="66"/>
  <c r="O155" i="66"/>
  <c r="O163" i="66"/>
  <c r="O171" i="66"/>
  <c r="O179" i="66"/>
  <c r="O187" i="66"/>
  <c r="O195" i="66"/>
  <c r="O203" i="66"/>
  <c r="O211" i="66"/>
  <c r="O219" i="66"/>
  <c r="O227" i="66"/>
  <c r="O235" i="66"/>
  <c r="O243" i="66"/>
  <c r="O251" i="66"/>
  <c r="O259" i="66"/>
  <c r="O9" i="66"/>
  <c r="O7" i="66"/>
  <c r="O17" i="66"/>
  <c r="O25" i="66"/>
  <c r="O35" i="66"/>
  <c r="O48" i="66"/>
  <c r="O80" i="66"/>
  <c r="O112" i="66"/>
  <c r="O144" i="66"/>
  <c r="O176" i="66"/>
  <c r="O208" i="66"/>
  <c r="O240" i="66"/>
  <c r="O42" i="66"/>
  <c r="O74" i="66"/>
  <c r="O106" i="66"/>
  <c r="O138" i="66"/>
  <c r="O170" i="66"/>
  <c r="O202" i="66"/>
  <c r="O234" i="66"/>
  <c r="O60" i="66"/>
  <c r="O92" i="66"/>
  <c r="O124" i="66"/>
  <c r="O156" i="66"/>
  <c r="O188" i="66"/>
  <c r="O220" i="66"/>
  <c r="O252" i="66"/>
  <c r="O46" i="66"/>
  <c r="O78" i="66"/>
  <c r="O110" i="66"/>
  <c r="O142" i="66"/>
  <c r="O174" i="66"/>
  <c r="O206" i="66"/>
  <c r="O238" i="66"/>
  <c r="O12" i="66"/>
  <c r="O20" i="66"/>
  <c r="O28" i="66"/>
  <c r="O36" i="66"/>
  <c r="O55" i="66"/>
  <c r="O71" i="66"/>
  <c r="O87" i="66"/>
  <c r="O103" i="66"/>
  <c r="O119" i="66"/>
  <c r="O135" i="66"/>
  <c r="O151" i="66"/>
  <c r="O167" i="66"/>
  <c r="O183" i="66"/>
  <c r="O199" i="66"/>
  <c r="O223" i="66"/>
  <c r="O239" i="66"/>
  <c r="O255" i="66"/>
  <c r="O37" i="66"/>
  <c r="O21" i="66"/>
  <c r="O64" i="66"/>
  <c r="O128" i="66"/>
  <c r="O192" i="66"/>
  <c r="O256" i="66"/>
  <c r="O90" i="66"/>
  <c r="O186" i="66"/>
  <c r="O250" i="66"/>
  <c r="O76" i="66"/>
  <c r="O140" i="66"/>
  <c r="O204" i="66"/>
  <c r="O62" i="66"/>
  <c r="O126" i="66"/>
  <c r="O190" i="66"/>
  <c r="O254" i="66"/>
  <c r="O10" i="66"/>
  <c r="O18" i="66"/>
  <c r="O26" i="66"/>
  <c r="O34" i="66"/>
  <c r="O45" i="66"/>
  <c r="O53" i="66"/>
  <c r="O61" i="66"/>
  <c r="O69" i="66"/>
  <c r="O77" i="66"/>
  <c r="O85" i="66"/>
  <c r="O93" i="66"/>
  <c r="O101" i="66"/>
  <c r="O109" i="66"/>
  <c r="O117" i="66"/>
  <c r="O125" i="66"/>
  <c r="O133" i="66"/>
  <c r="O141" i="66"/>
  <c r="O149" i="66"/>
  <c r="O157" i="66"/>
  <c r="O165" i="66"/>
  <c r="O173" i="66"/>
  <c r="O181" i="66"/>
  <c r="O189" i="66"/>
  <c r="O14" i="66"/>
  <c r="O22" i="66"/>
  <c r="O30" i="66"/>
  <c r="O38" i="66"/>
  <c r="O49" i="66"/>
  <c r="O57" i="66"/>
  <c r="O65" i="66"/>
  <c r="O73" i="66"/>
  <c r="O81" i="66"/>
  <c r="O89" i="66"/>
  <c r="O97" i="66"/>
  <c r="O105" i="66"/>
  <c r="O113" i="66"/>
  <c r="O121" i="66"/>
  <c r="O129" i="66"/>
  <c r="O137" i="66"/>
  <c r="O145" i="66"/>
  <c r="O153" i="66"/>
  <c r="O161" i="66"/>
  <c r="O169" i="66"/>
  <c r="O177" i="66"/>
  <c r="O185" i="66"/>
  <c r="O193" i="66"/>
  <c r="O201" i="66"/>
  <c r="O209" i="66"/>
  <c r="O217" i="66"/>
  <c r="O225" i="66"/>
  <c r="O233" i="66"/>
  <c r="O241" i="66"/>
  <c r="O249" i="66"/>
  <c r="O257" i="66"/>
  <c r="O6" i="66"/>
  <c r="O41" i="66"/>
  <c r="O15" i="66"/>
  <c r="O23" i="66"/>
  <c r="O31" i="66"/>
  <c r="O72" i="66"/>
  <c r="O104" i="66"/>
  <c r="O136" i="66"/>
  <c r="O168" i="66"/>
  <c r="O200" i="66"/>
  <c r="O232" i="66"/>
  <c r="O264" i="66"/>
  <c r="O66" i="66"/>
  <c r="O98" i="66"/>
  <c r="O130" i="66"/>
  <c r="O162" i="66"/>
  <c r="O194" i="66"/>
  <c r="O226" i="66"/>
  <c r="O258" i="66"/>
  <c r="O52" i="66"/>
  <c r="O84" i="66"/>
  <c r="O116" i="66"/>
  <c r="O148" i="66"/>
  <c r="O180" i="66"/>
  <c r="O212" i="66"/>
  <c r="O244" i="66"/>
  <c r="O70" i="66"/>
  <c r="O102" i="66"/>
  <c r="O134" i="66"/>
  <c r="O166" i="66"/>
  <c r="O198" i="66"/>
  <c r="O230" i="66"/>
  <c r="O262" i="66"/>
  <c r="O47" i="66"/>
  <c r="O63" i="66"/>
  <c r="O79" i="66"/>
  <c r="O95" i="66"/>
  <c r="O111" i="66"/>
  <c r="O127" i="66"/>
  <c r="O143" i="66"/>
  <c r="O159" i="66"/>
  <c r="O175" i="66"/>
  <c r="O191" i="66"/>
  <c r="O207" i="66"/>
  <c r="O215" i="66"/>
  <c r="O231" i="66"/>
  <c r="O247" i="66"/>
  <c r="O263" i="66"/>
  <c r="O13" i="66"/>
  <c r="O29" i="66"/>
  <c r="O96" i="66"/>
  <c r="O160" i="66"/>
  <c r="O224" i="66"/>
  <c r="O58" i="66"/>
  <c r="O122" i="66"/>
  <c r="O154" i="66"/>
  <c r="O218" i="66"/>
  <c r="O44" i="66"/>
  <c r="O108" i="66"/>
  <c r="O172" i="66"/>
  <c r="O236" i="66"/>
  <c r="O94" i="66"/>
  <c r="O158" i="66"/>
  <c r="O222" i="66"/>
  <c r="O197" i="66"/>
  <c r="O229" i="66"/>
  <c r="O261" i="66"/>
  <c r="O27" i="66"/>
  <c r="O88" i="66"/>
  <c r="O216" i="66"/>
  <c r="O50" i="66"/>
  <c r="O178" i="66"/>
  <c r="O100" i="66"/>
  <c r="O228" i="66"/>
  <c r="O150" i="66"/>
  <c r="O221" i="66"/>
  <c r="O253" i="66"/>
  <c r="O19" i="66"/>
  <c r="O56" i="66"/>
  <c r="O184" i="66"/>
  <c r="O146" i="66"/>
  <c r="O68" i="66"/>
  <c r="O196" i="66"/>
  <c r="O118" i="66"/>
  <c r="O246" i="66"/>
  <c r="O213" i="66"/>
  <c r="O245" i="66"/>
  <c r="O11" i="66"/>
  <c r="O152" i="66"/>
  <c r="O114" i="66"/>
  <c r="O242" i="66"/>
  <c r="O164" i="66"/>
  <c r="O86" i="66"/>
  <c r="O214" i="66"/>
  <c r="O205" i="66"/>
  <c r="O237" i="66"/>
  <c r="O33" i="66"/>
  <c r="O39" i="66"/>
  <c r="O120" i="66"/>
  <c r="O248" i="66"/>
  <c r="O82" i="66"/>
  <c r="O210" i="66"/>
  <c r="O132" i="66"/>
  <c r="O260" i="66"/>
  <c r="O54" i="66"/>
  <c r="O182" i="66"/>
</calcChain>
</file>

<file path=xl/sharedStrings.xml><?xml version="1.0" encoding="utf-8"?>
<sst xmlns="http://schemas.openxmlformats.org/spreadsheetml/2006/main" count="289" uniqueCount="84">
  <si>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</si>
  <si>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</si>
  <si>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</si>
  <si>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</si>
  <si>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</si>
  <si>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</si>
  <si>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</si>
  <si>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</si>
  <si>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</si>
  <si>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</si>
  <si>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</si>
  <si>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</si>
  <si>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</si>
  <si>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</si>
  <si>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</si>
  <si>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Geliş Puanı</t>
  </si>
  <si>
    <t>Puan
Sırası</t>
  </si>
  <si>
    <t>İli-Kulüp/Okul Adı</t>
  </si>
  <si>
    <t>İli - Kulüp/Okul Adı</t>
  </si>
  <si>
    <t>FORMÜL</t>
  </si>
  <si>
    <t>1. kademe</t>
  </si>
  <si>
    <t>2. kademe</t>
  </si>
  <si>
    <t>3. kademe</t>
  </si>
  <si>
    <t>Final</t>
  </si>
  <si>
    <r>
      <rPr>
        <b/>
        <i/>
        <sz val="14"/>
        <color indexed="10"/>
        <rFont val="Cambria"/>
        <family val="1"/>
        <charset val="162"/>
      </rPr>
      <t xml:space="preserve">Türkiye Atletizm Federasyonu
İstanbul </t>
    </r>
    <r>
      <rPr>
        <b/>
        <i/>
        <sz val="12"/>
        <rFont val="Cambria"/>
        <family val="1"/>
        <charset val="162"/>
      </rPr>
      <t>Atletizm İl Temsilciliği</t>
    </r>
  </si>
  <si>
    <t>59.Ömer Besim Kır Koşusu ve Kros Ligi 7.Kademesi Yarışmaları</t>
  </si>
  <si>
    <t>İstanbul</t>
  </si>
  <si>
    <t>Sporcu Sayısı  :</t>
  </si>
  <si>
    <t>Takım Sayısı :</t>
  </si>
  <si>
    <t>Büyük Kadınlar</t>
  </si>
  <si>
    <t>6 km.</t>
  </si>
  <si>
    <t>BETÜL ARSLAN</t>
  </si>
  <si>
    <t>BURSA BURSASPOR</t>
  </si>
  <si>
    <t>T</t>
  </si>
  <si>
    <t>ŞAHSENE SARI</t>
  </si>
  <si>
    <t>FATMA ÇABUK</t>
  </si>
  <si>
    <t>ZUHAL KAYA</t>
  </si>
  <si>
    <t>DAMLA GÜNDÜZ</t>
  </si>
  <si>
    <t>-</t>
  </si>
  <si>
    <t>İSTANBUL-BEŞİKTAŞ J.K</t>
  </si>
  <si>
    <t>KADER CEYHAN</t>
  </si>
  <si>
    <t>NİLAY ESEN</t>
  </si>
  <si>
    <t xml:space="preserve">BURSA BÜYÜKŞEHİR </t>
  </si>
  <si>
    <t>ESMA AYDEMİR</t>
  </si>
  <si>
    <t>DUYGU TURGUT BOYAN</t>
  </si>
  <si>
    <t>SEBAHAT AKPINAR</t>
  </si>
  <si>
    <t>FATMA HACIKÖYLÜ</t>
  </si>
  <si>
    <t>SENEM ESER</t>
  </si>
  <si>
    <t>ÖZLEM KAYA</t>
  </si>
  <si>
    <t>İSTANBUL-ÜSKÜDAR BELEDIYESI</t>
  </si>
  <si>
    <t>BURCU BÜYÜKBEZGIN</t>
  </si>
  <si>
    <t>SEVILAY EYTEMIŞ</t>
  </si>
  <si>
    <t>TUĞBA GÜVENÇ</t>
  </si>
  <si>
    <t>BAHAR DOĞAN</t>
  </si>
  <si>
    <t>SEVIM KABAY</t>
  </si>
  <si>
    <t>ELİF TOZLU</t>
  </si>
  <si>
    <t>İSTANBUL</t>
  </si>
  <si>
    <t>F</t>
  </si>
  <si>
    <t>GÜLFİDAN TİMURTAŞ</t>
  </si>
  <si>
    <t>KADRİYE KILIÇ</t>
  </si>
  <si>
    <t>AYDIN</t>
  </si>
  <si>
    <t>CEREN NAZ</t>
  </si>
  <si>
    <t>NAGME BURGUÇ</t>
  </si>
  <si>
    <t>İZMİR</t>
  </si>
  <si>
    <t>ANKARA</t>
  </si>
  <si>
    <t>01 04 1993</t>
  </si>
  <si>
    <t>05 01 1984</t>
  </si>
  <si>
    <t>KIRŞEHİR</t>
  </si>
  <si>
    <t>ESKİŞEHİR</t>
  </si>
  <si>
    <t>YAĞMUR TARHAN</t>
  </si>
  <si>
    <t>AKSARAY</t>
  </si>
  <si>
    <t>ÜMMÜ KİRAZ</t>
  </si>
  <si>
    <t>SEYRAN ADANIR</t>
  </si>
  <si>
    <t>YASEMİN CAN</t>
  </si>
  <si>
    <t xml:space="preserve">ANKARA </t>
  </si>
  <si>
    <t>ŞEYMA YILDIZ</t>
  </si>
  <si>
    <t>ÇİĞDEM GEZİCİ</t>
  </si>
  <si>
    <t>FUNDA ERDOĞAN</t>
  </si>
  <si>
    <t>LÜTFİYE KAYA</t>
  </si>
  <si>
    <t>DERYA KAYA</t>
  </si>
  <si>
    <t>ESRA OTLU</t>
  </si>
  <si>
    <t>TÜRKAN ÖZATA</t>
  </si>
  <si>
    <t/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</si>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</sst>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6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9" fillId="0" borderId="0"/>
  </cellStyleXfs>
  <cellXfs count="182">
    <xf numFmtId="0" fontId="0" fillId="0" borderId="0" xfId="0"/>
    <xf numFmtId="0" fontId="29" fillId="0" borderId="0" xfId="0" applyFont="1" applyAlignment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25" borderId="16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3" fillId="24" borderId="18" xfId="0" applyFont="1" applyFill="1" applyBorder="1" applyAlignment="1" applyProtection="1">
      <alignment horizontal="center" vertical="center"/>
      <protection hidden="1"/>
    </xf>
    <xf numFmtId="0" fontId="33" fillId="24" borderId="19" xfId="0" applyFont="1" applyFill="1" applyBorder="1" applyAlignment="1" applyProtection="1">
      <alignment horizontal="center" vertical="center"/>
      <protection hidden="1"/>
    </xf>
    <xf numFmtId="0" fontId="29" fillId="27" borderId="19" xfId="0" applyFont="1" applyFill="1" applyBorder="1" applyAlignment="1" applyProtection="1">
      <alignment horizontal="left" vertical="center" shrinkToFit="1"/>
      <protection hidden="1"/>
    </xf>
    <xf numFmtId="0" fontId="29" fillId="24" borderId="20" xfId="0" applyFont="1" applyFill="1" applyBorder="1" applyAlignment="1" applyProtection="1">
      <alignment horizontal="left" vertical="center" shrinkToFit="1"/>
      <protection hidden="1"/>
    </xf>
    <xf numFmtId="0" fontId="29" fillId="24" borderId="20" xfId="0" applyFont="1" applyFill="1" applyBorder="1" applyAlignment="1" applyProtection="1">
      <alignment horizontal="center" vertical="center"/>
      <protection hidden="1"/>
    </xf>
    <xf numFmtId="0" fontId="29" fillId="24" borderId="20" xfId="0" applyNumberFormat="1" applyFont="1" applyFill="1" applyBorder="1" applyAlignment="1" applyProtection="1">
      <alignment horizontal="center" vertical="center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3" fillId="24" borderId="22" xfId="0" applyFont="1" applyFill="1" applyBorder="1" applyAlignment="1" applyProtection="1">
      <alignment horizontal="center" vertical="center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29" fillId="27" borderId="23" xfId="0" applyFont="1" applyFill="1" applyBorder="1" applyAlignment="1" applyProtection="1">
      <alignment horizontal="left" vertical="center" shrinkToFit="1"/>
      <protection hidden="1"/>
    </xf>
    <xf numFmtId="0" fontId="29" fillId="24" borderId="24" xfId="0" applyFont="1" applyFill="1" applyBorder="1" applyAlignment="1" applyProtection="1">
      <alignment horizontal="left" vertical="center" shrinkToFit="1"/>
      <protection hidden="1"/>
    </xf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9" fillId="24" borderId="24" xfId="0" applyNumberFormat="1" applyFont="1" applyFill="1" applyBorder="1" applyAlignment="1" applyProtection="1">
      <alignment horizontal="center" vertical="center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29" fillId="27" borderId="27" xfId="0" applyFont="1" applyFill="1" applyBorder="1" applyAlignment="1" applyProtection="1">
      <alignment horizontal="left" vertical="center" shrinkToFit="1"/>
      <protection hidden="1"/>
    </xf>
    <xf numFmtId="0" fontId="29" fillId="24" borderId="28" xfId="0" applyFont="1" applyFill="1" applyBorder="1" applyAlignment="1" applyProtection="1">
      <alignment horizontal="left" vertical="center" shrinkToFit="1"/>
      <protection hidden="1"/>
    </xf>
    <xf numFmtId="0" fontId="29" fillId="24" borderId="28" xfId="0" applyFont="1" applyFill="1" applyBorder="1" applyAlignment="1" applyProtection="1">
      <alignment horizontal="center" vertical="center"/>
      <protection hidden="1"/>
    </xf>
    <xf numFmtId="0" fontId="29" fillId="24" borderId="28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3" fillId="25" borderId="31" xfId="0" applyFont="1" applyFill="1" applyBorder="1" applyAlignment="1" applyProtection="1">
      <alignment horizontal="center" vertical="center" wrapText="1"/>
      <protection hidden="1"/>
    </xf>
    <xf numFmtId="0" fontId="36" fillId="24" borderId="23" xfId="0" applyFont="1" applyFill="1" applyBorder="1" applyAlignment="1" applyProtection="1">
      <alignment horizontal="center" vertical="center"/>
      <protection hidden="1"/>
    </xf>
    <xf numFmtId="0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36" fillId="24" borderId="22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29" borderId="35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6" xfId="0" applyFont="1" applyFill="1" applyBorder="1" applyAlignment="1" applyProtection="1">
      <alignment vertical="center"/>
      <protection hidden="1"/>
    </xf>
    <xf numFmtId="0" fontId="38" fillId="29" borderId="35" xfId="0" applyFont="1" applyFill="1" applyBorder="1" applyAlignment="1" applyProtection="1">
      <alignment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8" fillId="29" borderId="36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37" xfId="0" applyFont="1" applyFill="1" applyBorder="1" applyAlignment="1" applyProtection="1">
      <alignment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40" fillId="30" borderId="35" xfId="0" applyFont="1" applyFill="1" applyBorder="1" applyAlignment="1" applyProtection="1">
      <alignment horizontal="right" vertical="center" wrapText="1"/>
      <protection hidden="1"/>
    </xf>
    <xf numFmtId="0" fontId="40" fillId="30" borderId="35" xfId="0" applyFont="1" applyFill="1" applyBorder="1" applyAlignment="1" applyProtection="1">
      <alignment horizontal="right" vertical="center"/>
      <protection hidden="1"/>
    </xf>
    <xf numFmtId="0" fontId="40" fillId="30" borderId="37" xfId="0" applyFont="1" applyFill="1" applyBorder="1" applyAlignment="1" applyProtection="1">
      <alignment horizontal="right" vertical="center" wrapText="1"/>
      <protection hidden="1"/>
    </xf>
    <xf numFmtId="0" fontId="41" fillId="29" borderId="35" xfId="0" applyFont="1" applyFill="1" applyBorder="1" applyAlignment="1" applyProtection="1">
      <alignment horizontal="right" vertical="center" wrapText="1"/>
      <protection hidden="1"/>
    </xf>
    <xf numFmtId="165" fontId="42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42" fillId="29" borderId="36" xfId="0" applyNumberFormat="1" applyFont="1" applyFill="1" applyBorder="1" applyAlignment="1" applyProtection="1">
      <alignment horizontal="left" vertical="center" wrapText="1"/>
      <protection hidden="1"/>
    </xf>
    <xf numFmtId="0" fontId="25" fillId="29" borderId="40" xfId="0" applyFont="1" applyFill="1" applyBorder="1" applyAlignment="1" applyProtection="1">
      <alignment horizontal="left" vertical="center"/>
      <protection hidden="1"/>
    </xf>
    <xf numFmtId="0" fontId="25" fillId="29" borderId="41" xfId="0" applyFont="1" applyFill="1" applyBorder="1" applyAlignment="1" applyProtection="1">
      <alignment vertical="center" wrapText="1"/>
      <protection hidden="1"/>
    </xf>
    <xf numFmtId="0" fontId="26" fillId="29" borderId="42" xfId="0" applyFont="1" applyFill="1" applyBorder="1" applyAlignment="1" applyProtection="1">
      <alignment vertical="center"/>
      <protection hidden="1"/>
    </xf>
    <xf numFmtId="0" fontId="36" fillId="28" borderId="22" xfId="0" quotePrefix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166" fontId="0" fillId="0" borderId="0" xfId="0" quotePrefix="1" applyNumberFormat="1"/>
    <xf numFmtId="0" fontId="50" fillId="0" borderId="0" xfId="43" quotePrefix="1" applyFont="1"/>
    <xf numFmtId="0" fontId="50" fillId="0" borderId="0" xfId="0" quotePrefix="1" applyFont="1"/>
    <xf numFmtId="0" fontId="51" fillId="0" borderId="0" xfId="0" applyFont="1" applyFill="1" applyAlignment="1">
      <alignment vertical="center"/>
    </xf>
    <xf numFmtId="0" fontId="52" fillId="0" borderId="0" xfId="43" applyFont="1" applyFill="1" applyBorder="1" applyAlignment="1">
      <alignment horizontal="right" wrapText="1"/>
    </xf>
    <xf numFmtId="0" fontId="53" fillId="0" borderId="0" xfId="43" quotePrefix="1" applyFont="1"/>
    <xf numFmtId="0" fontId="53" fillId="0" borderId="0" xfId="0" quotePrefix="1" applyFont="1"/>
    <xf numFmtId="0" fontId="29" fillId="24" borderId="49" xfId="0" applyFont="1" applyFill="1" applyBorder="1" applyAlignment="1" applyProtection="1">
      <alignment horizontal="center" vertical="center"/>
      <protection hidden="1"/>
    </xf>
    <xf numFmtId="0" fontId="29" fillId="24" borderId="50" xfId="0" applyFont="1" applyFill="1" applyBorder="1" applyAlignment="1" applyProtection="1">
      <alignment horizontal="center" vertical="center"/>
      <protection hidden="1"/>
    </xf>
    <xf numFmtId="0" fontId="29" fillId="24" borderId="51" xfId="0" applyFont="1" applyFill="1" applyBorder="1" applyAlignment="1" applyProtection="1">
      <alignment horizontal="center" vertical="center"/>
      <protection hidden="1"/>
    </xf>
    <xf numFmtId="1" fontId="36" fillId="24" borderId="23" xfId="0" quotePrefix="1" applyNumberFormat="1" applyFont="1" applyFill="1" applyBorder="1" applyAlignment="1" applyProtection="1">
      <alignment horizontal="center" vertical="center"/>
      <protection hidden="1"/>
    </xf>
    <xf numFmtId="0" fontId="29" fillId="24" borderId="49" xfId="0" applyNumberFormat="1" applyFont="1" applyFill="1" applyBorder="1" applyAlignment="1" applyProtection="1">
      <alignment horizontal="center" vertical="center"/>
      <protection hidden="1"/>
    </xf>
    <xf numFmtId="0" fontId="29" fillId="24" borderId="50" xfId="0" applyNumberFormat="1" applyFont="1" applyFill="1" applyBorder="1" applyAlignment="1" applyProtection="1">
      <alignment horizontal="center" vertical="center"/>
      <protection hidden="1"/>
    </xf>
    <xf numFmtId="0" fontId="29" fillId="24" borderId="51" xfId="0" applyNumberFormat="1" applyFont="1" applyFill="1" applyBorder="1" applyAlignment="1" applyProtection="1">
      <alignment horizontal="center" vertical="center"/>
      <protection hidden="1"/>
    </xf>
    <xf numFmtId="0" fontId="36" fillId="24" borderId="23" xfId="0" quotePrefix="1" applyFont="1" applyFill="1" applyBorder="1" applyAlignment="1" applyProtection="1">
      <alignment horizontal="center" vertical="center"/>
      <protection hidden="1"/>
    </xf>
    <xf numFmtId="0" fontId="55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left" vertical="center"/>
    </xf>
    <xf numFmtId="0" fontId="55" fillId="0" borderId="15" xfId="0" applyFont="1" applyFill="1" applyBorder="1" applyAlignment="1">
      <alignment horizontal="left" vertical="center"/>
    </xf>
    <xf numFmtId="166" fontId="43" fillId="30" borderId="44" xfId="0" applyNumberFormat="1" applyFont="1" applyFill="1" applyBorder="1" applyAlignment="1" applyProtection="1">
      <alignment vertical="center" wrapText="1"/>
      <protection locked="0"/>
    </xf>
    <xf numFmtId="0" fontId="43" fillId="30" borderId="43" xfId="0" applyNumberFormat="1" applyFont="1" applyFill="1" applyBorder="1" applyAlignment="1" applyProtection="1">
      <alignment horizontal="left" vertical="center" wrapText="1"/>
      <protection locked="0"/>
    </xf>
    <xf numFmtId="167" fontId="29" fillId="24" borderId="20" xfId="0" applyNumberFormat="1" applyFont="1" applyFill="1" applyBorder="1" applyAlignment="1" applyProtection="1">
      <alignment horizontal="center" vertical="center"/>
      <protection hidden="1"/>
    </xf>
    <xf numFmtId="167" fontId="29" fillId="24" borderId="24" xfId="0" applyNumberFormat="1" applyFont="1" applyFill="1" applyBorder="1" applyAlignment="1" applyProtection="1">
      <alignment horizontal="center" vertical="center"/>
      <protection hidden="1"/>
    </xf>
    <xf numFmtId="167" fontId="29" fillId="24" borderId="28" xfId="0" applyNumberFormat="1" applyFont="1" applyFill="1" applyBorder="1" applyAlignment="1" applyProtection="1">
      <alignment horizontal="center" vertical="center"/>
      <protection hidden="1"/>
    </xf>
    <xf numFmtId="165" fontId="31" fillId="31" borderId="0" xfId="0" applyNumberFormat="1" applyFont="1" applyFill="1" applyBorder="1" applyAlignment="1">
      <alignment horizontal="left" vertical="center"/>
    </xf>
    <xf numFmtId="165" fontId="31" fillId="31" borderId="30" xfId="0" applyNumberFormat="1" applyFont="1" applyFill="1" applyBorder="1" applyAlignment="1" applyProtection="1">
      <alignment horizontal="center" vertical="center"/>
      <protection hidden="1"/>
    </xf>
    <xf numFmtId="165" fontId="31" fillId="31" borderId="30" xfId="0" applyNumberFormat="1" applyFont="1" applyFill="1" applyBorder="1" applyAlignment="1" applyProtection="1">
      <alignment vertical="center"/>
      <protection hidden="1"/>
    </xf>
    <xf numFmtId="0" fontId="37" fillId="31" borderId="30" xfId="0" applyFont="1" applyFill="1" applyBorder="1" applyAlignment="1">
      <alignment vertical="center"/>
    </xf>
    <xf numFmtId="165" fontId="35" fillId="31" borderId="30" xfId="0" applyNumberFormat="1" applyFont="1" applyFill="1" applyBorder="1" applyAlignment="1">
      <alignment vertical="center"/>
    </xf>
    <xf numFmtId="0" fontId="37" fillId="31" borderId="30" xfId="0" applyFont="1" applyFill="1" applyBorder="1" applyAlignment="1" applyProtection="1">
      <alignment vertical="center"/>
      <protection hidden="1"/>
    </xf>
    <xf numFmtId="0" fontId="33" fillId="32" borderId="32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center" vertical="center" wrapText="1"/>
    </xf>
    <xf numFmtId="14" fontId="33" fillId="32" borderId="32" xfId="0" applyNumberFormat="1" applyFont="1" applyFill="1" applyBorder="1" applyAlignment="1">
      <alignment horizontal="center" vertical="center" wrapText="1"/>
    </xf>
    <xf numFmtId="0" fontId="33" fillId="32" borderId="10" xfId="0" applyFont="1" applyFill="1" applyBorder="1" applyAlignment="1" applyProtection="1">
      <alignment horizontal="center" vertical="center" wrapText="1"/>
      <protection hidden="1"/>
    </xf>
    <xf numFmtId="0" fontId="33" fillId="32" borderId="34" xfId="0" applyFont="1" applyFill="1" applyBorder="1" applyAlignment="1" applyProtection="1">
      <alignment horizontal="center" vertical="center" wrapText="1"/>
      <protection hidden="1"/>
    </xf>
    <xf numFmtId="14" fontId="33" fillId="32" borderId="34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31" xfId="0" applyFont="1" applyFill="1" applyBorder="1" applyAlignment="1" applyProtection="1">
      <alignment horizontal="center" vertical="center" wrapText="1"/>
      <protection hidden="1"/>
    </xf>
    <xf numFmtId="0" fontId="33" fillId="32" borderId="16" xfId="0" applyFont="1" applyFill="1" applyBorder="1" applyAlignment="1" applyProtection="1">
      <alignment horizontal="center" vertical="center" wrapText="1"/>
      <protection hidden="1"/>
    </xf>
    <xf numFmtId="14" fontId="33" fillId="32" borderId="16" xfId="0" applyNumberFormat="1" applyFont="1" applyFill="1" applyBorder="1" applyAlignment="1" applyProtection="1">
      <alignment horizontal="center" vertical="center" wrapText="1"/>
      <protection locked="0"/>
    </xf>
    <xf numFmtId="0" fontId="34" fillId="32" borderId="17" xfId="0" applyFont="1" applyFill="1" applyBorder="1" applyAlignment="1" applyProtection="1">
      <alignment horizontal="center" vertical="center" wrapText="1"/>
      <protection hidden="1"/>
    </xf>
    <xf numFmtId="0" fontId="34" fillId="32" borderId="48" xfId="0" applyFont="1" applyFill="1" applyBorder="1" applyAlignment="1" applyProtection="1">
      <alignment horizontal="center" vertical="center" wrapText="1"/>
      <protection hidden="1"/>
    </xf>
    <xf numFmtId="14" fontId="33" fillId="32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17" xfId="0" applyFont="1" applyFill="1" applyBorder="1" applyAlignment="1" applyProtection="1">
      <alignment horizontal="center" vertical="center" wrapText="1"/>
      <protection hidden="1"/>
    </xf>
    <xf numFmtId="0" fontId="33" fillId="32" borderId="48" xfId="0" applyFont="1" applyFill="1" applyBorder="1" applyAlignment="1" applyProtection="1">
      <alignment horizontal="center" vertical="center" wrapText="1"/>
      <protection hidden="1"/>
    </xf>
    <xf numFmtId="0" fontId="33" fillId="32" borderId="48" xfId="0" applyFont="1" applyFill="1" applyBorder="1" applyAlignment="1" applyProtection="1">
      <alignment horizontal="center" vertical="center" textRotation="90" wrapText="1"/>
      <protection hidden="1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32" borderId="12" xfId="0" applyFont="1" applyFill="1" applyBorder="1" applyAlignment="1" applyProtection="1">
      <alignment horizontal="center" vertical="center"/>
      <protection locked="0"/>
    </xf>
    <xf numFmtId="1" fontId="29" fillId="32" borderId="20" xfId="0" applyNumberFormat="1" applyFont="1" applyFill="1" applyBorder="1" applyAlignment="1" applyProtection="1">
      <alignment horizontal="center" vertical="center"/>
      <protection hidden="1"/>
    </xf>
    <xf numFmtId="1" fontId="29" fillId="32" borderId="24" xfId="0" applyNumberFormat="1" applyFont="1" applyFill="1" applyBorder="1" applyAlignment="1" applyProtection="1">
      <alignment horizontal="center" vertical="center"/>
      <protection hidden="1"/>
    </xf>
    <xf numFmtId="1" fontId="29" fillId="32" borderId="28" xfId="0" applyNumberFormat="1" applyFont="1" applyFill="1" applyBorder="1" applyAlignment="1" applyProtection="1">
      <alignment horizontal="center" vertical="center"/>
      <protection hidden="1"/>
    </xf>
    <xf numFmtId="167" fontId="33" fillId="26" borderId="12" xfId="0" applyNumberFormat="1" applyFont="1" applyFill="1" applyBorder="1" applyAlignment="1" applyProtection="1">
      <alignment horizontal="center" vertical="center"/>
      <protection locked="0"/>
    </xf>
    <xf numFmtId="0" fontId="43" fillId="30" borderId="43" xfId="0" applyFont="1" applyFill="1" applyBorder="1" applyAlignment="1" applyProtection="1">
      <alignment horizontal="left" vertical="center" wrapText="1"/>
      <protection locked="0"/>
    </xf>
    <xf numFmtId="0" fontId="43" fillId="30" borderId="44" xfId="0" applyFont="1" applyFill="1" applyBorder="1" applyAlignment="1" applyProtection="1">
      <alignment horizontal="left" vertical="center" wrapText="1"/>
      <protection locked="0"/>
    </xf>
    <xf numFmtId="166" fontId="43" fillId="30" borderId="43" xfId="0" applyNumberFormat="1" applyFont="1" applyFill="1" applyBorder="1" applyAlignment="1" applyProtection="1">
      <alignment horizontal="left" vertical="center" wrapText="1"/>
      <protection locked="0"/>
    </xf>
    <xf numFmtId="166" fontId="43" fillId="30" borderId="44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5" xfId="0" applyFont="1" applyFill="1" applyBorder="1" applyAlignment="1" applyProtection="1">
      <alignment horizontal="center" wrapText="1"/>
      <protection hidden="1"/>
    </xf>
    <xf numFmtId="0" fontId="21" fillId="29" borderId="46" xfId="0" applyFont="1" applyFill="1" applyBorder="1" applyAlignment="1" applyProtection="1">
      <alignment horizontal="center" wrapText="1"/>
      <protection hidden="1"/>
    </xf>
    <xf numFmtId="0" fontId="21" fillId="29" borderId="47" xfId="0" applyFont="1" applyFill="1" applyBorder="1" applyAlignment="1" applyProtection="1">
      <alignment horizontal="center" wrapText="1"/>
      <protection hidden="1"/>
    </xf>
    <xf numFmtId="0" fontId="24" fillId="29" borderId="35" xfId="0" applyFont="1" applyFill="1" applyBorder="1" applyAlignment="1" applyProtection="1">
      <alignment horizontal="center" vertical="center" wrapText="1"/>
      <protection locked="0"/>
    </xf>
    <xf numFmtId="0" fontId="41" fillId="29" borderId="0" xfId="0" applyFont="1" applyFill="1" applyBorder="1" applyAlignment="1" applyProtection="1">
      <alignment horizontal="center" vertical="center"/>
      <protection locked="0"/>
    </xf>
    <xf numFmtId="0" fontId="41" fillId="29" borderId="36" xfId="0" applyFont="1" applyFill="1" applyBorder="1" applyAlignment="1" applyProtection="1">
      <alignment horizontal="center" vertical="center"/>
      <protection locked="0"/>
    </xf>
    <xf numFmtId="0" fontId="44" fillId="29" borderId="35" xfId="0" applyFont="1" applyFill="1" applyBorder="1" applyAlignment="1" applyProtection="1">
      <alignment horizontal="center" vertical="center"/>
      <protection hidden="1"/>
    </xf>
    <xf numFmtId="0" fontId="44" fillId="29" borderId="0" xfId="0" applyFont="1" applyFill="1" applyBorder="1" applyAlignment="1" applyProtection="1">
      <alignment horizontal="center" vertical="center"/>
      <protection hidden="1"/>
    </xf>
    <xf numFmtId="0" fontId="44" fillId="29" borderId="36" xfId="0" applyFont="1" applyFill="1" applyBorder="1" applyAlignment="1" applyProtection="1">
      <alignment horizontal="center" vertical="center"/>
      <protection hidden="1"/>
    </xf>
    <xf numFmtId="0" fontId="39" fillId="29" borderId="35" xfId="0" applyFont="1" applyFill="1" applyBorder="1" applyAlignment="1" applyProtection="1">
      <alignment horizontal="center" vertical="center" wrapText="1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6" xfId="0" applyFont="1" applyFill="1" applyBorder="1" applyAlignment="1" applyProtection="1">
      <alignment horizontal="center" vertical="center"/>
      <protection hidden="1"/>
    </xf>
    <xf numFmtId="0" fontId="39" fillId="29" borderId="35" xfId="0" applyFont="1" applyFill="1" applyBorder="1" applyAlignment="1" applyProtection="1">
      <alignment horizontal="center" vertical="center"/>
      <protection hidden="1"/>
    </xf>
    <xf numFmtId="0" fontId="54" fillId="30" borderId="43" xfId="0" applyFont="1" applyFill="1" applyBorder="1" applyAlignment="1" applyProtection="1">
      <alignment horizontal="left" vertical="center" wrapText="1"/>
      <protection locked="0"/>
    </xf>
    <xf numFmtId="0" fontId="54" fillId="30" borderId="44" xfId="0" applyFont="1" applyFill="1" applyBorder="1" applyAlignment="1" applyProtection="1">
      <alignment horizontal="left" vertical="center" wrapText="1"/>
      <protection locked="0"/>
    </xf>
    <xf numFmtId="0" fontId="37" fillId="31" borderId="0" xfId="0" applyFont="1" applyFill="1" applyBorder="1" applyAlignment="1">
      <alignment horizontal="left" vertical="center"/>
    </xf>
    <xf numFmtId="0" fontId="45" fillId="31" borderId="0" xfId="0" applyFont="1" applyFill="1" applyAlignment="1">
      <alignment horizontal="center" vertical="center" wrapText="1"/>
    </xf>
    <xf numFmtId="0" fontId="45" fillId="31" borderId="0" xfId="0" applyFont="1" applyFill="1" applyAlignment="1">
      <alignment horizontal="center" vertical="center"/>
    </xf>
    <xf numFmtId="0" fontId="46" fillId="32" borderId="0" xfId="0" applyFont="1" applyFill="1" applyAlignment="1">
      <alignment horizontal="center" vertical="center" wrapText="1"/>
    </xf>
    <xf numFmtId="164" fontId="47" fillId="31" borderId="0" xfId="0" applyNumberFormat="1" applyFont="1" applyFill="1" applyAlignment="1">
      <alignment horizontal="center" vertical="center" wrapText="1"/>
    </xf>
    <xf numFmtId="166" fontId="31" fillId="31" borderId="30" xfId="0" applyNumberFormat="1" applyFont="1" applyFill="1" applyBorder="1" applyAlignment="1">
      <alignment horizontal="left" vertical="center"/>
    </xf>
    <xf numFmtId="0" fontId="37" fillId="31" borderId="0" xfId="0" applyFont="1" applyFill="1" applyBorder="1" applyAlignment="1" applyProtection="1">
      <alignment horizontal="left" vertical="center"/>
      <protection hidden="1"/>
    </xf>
    <xf numFmtId="0" fontId="36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NumberFormat="1" applyFont="1" applyFill="1" applyAlignment="1" applyProtection="1">
      <alignment horizontal="center" vertical="center" wrapText="1"/>
      <protection hidden="1"/>
    </xf>
    <xf numFmtId="0" fontId="47" fillId="31" borderId="0" xfId="0" applyNumberFormat="1" applyFont="1" applyFill="1" applyAlignment="1" applyProtection="1">
      <alignment horizontal="center" vertical="center" wrapText="1"/>
      <protection hidden="1"/>
    </xf>
    <xf numFmtId="166" fontId="31" fillId="31" borderId="30" xfId="0" applyNumberFormat="1" applyFont="1" applyFill="1" applyBorder="1" applyAlignment="1" applyProtection="1">
      <alignment horizontal="center" vertical="center"/>
      <protection hidden="1"/>
    </xf>
    <xf numFmtId="166" fontId="31" fillId="31" borderId="30" xfId="0" applyNumberFormat="1" applyFont="1" applyFill="1" applyBorder="1" applyAlignment="1">
      <alignment horizontal="center" vertical="center"/>
    </xf>
    <xf numFmtId="165" fontId="48" fillId="31" borderId="0" xfId="0" applyNumberFormat="1" applyFont="1" applyFill="1" applyAlignment="1">
      <alignment horizontal="center" vertical="center" wrapText="1"/>
    </xf>
    <xf numFmtId="165" fontId="31" fillId="31" borderId="30" xfId="0" applyNumberFormat="1" applyFont="1" applyFill="1" applyBorder="1" applyAlignment="1">
      <alignment horizontal="left" vertical="center"/>
    </xf>
    <xf numFmtId="0" fontId="45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Font="1" applyFill="1" applyAlignment="1" applyProtection="1">
      <alignment horizontal="center" vertical="center" wrapText="1"/>
      <protection hidden="1"/>
    </xf>
    <xf numFmtId="165" fontId="48" fillId="31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30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6</xdr:col>
      <xdr:colOff>24092</xdr:colOff>
      <xdr:row>1</xdr:row>
      <xdr:rowOff>9525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657225</xdr:colOff>
      <xdr:row>0</xdr:row>
      <xdr:rowOff>19050</xdr:rowOff>
    </xdr:from>
    <xdr:to>
      <xdr:col>7</xdr:col>
      <xdr:colOff>323849</xdr:colOff>
      <xdr:row>1</xdr:row>
      <xdr:rowOff>28575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8775" y="19050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47625</xdr:rowOff>
    </xdr:from>
    <xdr:to>
      <xdr:col>2</xdr:col>
      <xdr:colOff>361950</xdr:colOff>
      <xdr:row>3</xdr:row>
      <xdr:rowOff>28574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47625"/>
          <a:ext cx="742950" cy="74294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15</xdr:col>
      <xdr:colOff>119342</xdr:colOff>
      <xdr:row>1</xdr:row>
      <xdr:rowOff>47625</xdr:rowOff>
    </xdr:to>
    <xdr:pic>
      <xdr:nvPicPr>
        <xdr:cNvPr id="4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19050"/>
          <a:ext cx="127186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346363</xdr:colOff>
      <xdr:row>0</xdr:row>
      <xdr:rowOff>0</xdr:rowOff>
    </xdr:from>
    <xdr:to>
      <xdr:col>11</xdr:col>
      <xdr:colOff>24957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6908" y="0"/>
          <a:ext cx="1271867" cy="409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207818</xdr:colOff>
      <xdr:row>0</xdr:row>
      <xdr:rowOff>0</xdr:rowOff>
    </xdr:from>
    <xdr:to>
      <xdr:col>10</xdr:col>
      <xdr:colOff>423276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5159" y="0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topLeftCell="A22" zoomScale="110" zoomScaleSheetLayoutView="110" workbookViewId="0">
      <selection activeCell="I27" sqref="I27"/>
    </sheetView>
  </sheetViews>
  <sheetFormatPr defaultRowHeight="18" x14ac:dyDescent="0.25"/>
  <cols>
    <col min="1" max="2" width="30.42578125" style="78" customWidth="1"/>
    <col min="3" max="3" width="30.85546875" style="78" customWidth="1"/>
    <col min="4" max="12" width="6.7109375" style="78" customWidth="1"/>
    <col min="13" max="16384" width="9.140625" style="78"/>
  </cols>
  <sheetData>
    <row r="1" spans="1:5" ht="24" customHeight="1" x14ac:dyDescent="0.3">
      <c r="A1" s="150"/>
      <c r="B1" s="151"/>
      <c r="C1" s="152"/>
    </row>
    <row r="2" spans="1:5" ht="42.75" customHeight="1" x14ac:dyDescent="0.25">
      <c r="A2" s="153" t="s">
        <v>24</v>
      </c>
      <c r="B2" s="154"/>
      <c r="C2" s="155"/>
      <c r="D2" s="79"/>
      <c r="E2" s="79"/>
    </row>
    <row r="3" spans="1:5" ht="24.75" customHeight="1" x14ac:dyDescent="0.25">
      <c r="A3" s="156"/>
      <c r="B3" s="157"/>
      <c r="C3" s="158"/>
      <c r="D3" s="80"/>
      <c r="E3" s="80"/>
    </row>
    <row r="4" spans="1:5" s="81" customFormat="1" ht="24.95" customHeight="1" x14ac:dyDescent="0.2">
      <c r="A4" s="68"/>
      <c r="B4" s="69"/>
      <c r="C4" s="70"/>
    </row>
    <row r="5" spans="1:5" s="81" customFormat="1" ht="24.95" customHeight="1" x14ac:dyDescent="0.2">
      <c r="A5" s="68"/>
      <c r="B5" s="69"/>
      <c r="C5" s="70"/>
    </row>
    <row r="6" spans="1:5" s="81" customFormat="1" ht="24.95" customHeight="1" x14ac:dyDescent="0.2">
      <c r="A6" s="68"/>
      <c r="B6" s="69"/>
      <c r="C6" s="70"/>
    </row>
    <row r="7" spans="1:5" s="81" customFormat="1" ht="24.95" customHeight="1" x14ac:dyDescent="0.2">
      <c r="A7" s="68"/>
      <c r="B7" s="69"/>
      <c r="C7" s="70"/>
    </row>
    <row r="8" spans="1:5" s="81" customFormat="1" ht="24.95" customHeight="1" x14ac:dyDescent="0.2">
      <c r="A8" s="68"/>
      <c r="B8" s="69"/>
      <c r="C8" s="70"/>
    </row>
    <row r="9" spans="1:5" ht="22.5" x14ac:dyDescent="0.25">
      <c r="A9" s="68"/>
      <c r="B9" s="69"/>
      <c r="C9" s="70"/>
    </row>
    <row r="10" spans="1:5" ht="22.5" x14ac:dyDescent="0.25">
      <c r="A10" s="68"/>
      <c r="B10" s="69"/>
      <c r="C10" s="70"/>
    </row>
    <row r="11" spans="1:5" ht="22.5" x14ac:dyDescent="0.25">
      <c r="A11" s="68"/>
      <c r="B11" s="69"/>
      <c r="C11" s="70"/>
    </row>
    <row r="12" spans="1:5" ht="22.5" x14ac:dyDescent="0.25">
      <c r="A12" s="68"/>
      <c r="B12" s="69"/>
      <c r="C12" s="70"/>
    </row>
    <row r="13" spans="1:5" ht="22.5" x14ac:dyDescent="0.25">
      <c r="A13" s="68"/>
      <c r="B13" s="69"/>
      <c r="C13" s="70"/>
    </row>
    <row r="14" spans="1:5" ht="22.5" x14ac:dyDescent="0.25">
      <c r="A14" s="68"/>
      <c r="B14" s="69"/>
      <c r="C14" s="70"/>
    </row>
    <row r="15" spans="1:5" ht="22.5" x14ac:dyDescent="0.25">
      <c r="A15" s="68"/>
      <c r="B15" s="69"/>
      <c r="C15" s="70"/>
    </row>
    <row r="16" spans="1:5" ht="22.5" x14ac:dyDescent="0.25">
      <c r="A16" s="68"/>
      <c r="B16" s="69"/>
      <c r="C16" s="70"/>
    </row>
    <row r="17" spans="1:3" ht="22.5" x14ac:dyDescent="0.25">
      <c r="A17" s="68"/>
      <c r="B17" s="69"/>
      <c r="C17" s="70"/>
    </row>
    <row r="18" spans="1:3" ht="22.5" x14ac:dyDescent="0.25">
      <c r="A18" s="68"/>
      <c r="B18" s="69"/>
      <c r="C18" s="70"/>
    </row>
    <row r="19" spans="1:3" ht="18" customHeight="1" x14ac:dyDescent="0.25">
      <c r="A19" s="159" t="str">
        <f>B26</f>
        <v>59.Ömer Besim Kır Koşusu ve Kros Ligi 7.Kademesi Yarışmaları</v>
      </c>
      <c r="B19" s="160"/>
      <c r="C19" s="161"/>
    </row>
    <row r="20" spans="1:3" ht="42" customHeight="1" x14ac:dyDescent="0.25">
      <c r="A20" s="162"/>
      <c r="B20" s="160"/>
      <c r="C20" s="161"/>
    </row>
    <row r="21" spans="1:3" ht="27" x14ac:dyDescent="0.25">
      <c r="A21" s="71"/>
      <c r="B21" s="72" t="str">
        <f>B29</f>
        <v>İstanbul</v>
      </c>
      <c r="C21" s="73"/>
    </row>
    <row r="22" spans="1:3" ht="22.5" x14ac:dyDescent="0.25">
      <c r="A22" s="68"/>
      <c r="B22" s="74"/>
      <c r="C22" s="70"/>
    </row>
    <row r="23" spans="1:3" ht="22.5" x14ac:dyDescent="0.25">
      <c r="A23" s="68"/>
      <c r="B23" s="74"/>
      <c r="C23" s="70"/>
    </row>
    <row r="24" spans="1:3" ht="22.5" x14ac:dyDescent="0.25">
      <c r="A24" s="68"/>
      <c r="B24" s="74"/>
      <c r="C24" s="70"/>
    </row>
    <row r="25" spans="1:3" ht="22.5" x14ac:dyDescent="0.25">
      <c r="A25" s="75"/>
      <c r="B25" s="76"/>
      <c r="C25" s="77"/>
    </row>
    <row r="26" spans="1:3" ht="35.25" customHeight="1" x14ac:dyDescent="0.25">
      <c r="A26" s="82" t="s">
        <v>10</v>
      </c>
      <c r="B26" s="163" t="s">
        <v>25</v>
      </c>
      <c r="C26" s="164"/>
    </row>
    <row r="27" spans="1:3" ht="25.5" customHeight="1" x14ac:dyDescent="0.25">
      <c r="A27" s="82" t="s">
        <v>11</v>
      </c>
      <c r="B27" s="146" t="s">
        <v>30</v>
      </c>
      <c r="C27" s="147"/>
    </row>
    <row r="28" spans="1:3" ht="25.5" customHeight="1" x14ac:dyDescent="0.25">
      <c r="A28" s="83" t="s">
        <v>12</v>
      </c>
      <c r="B28" s="146" t="s">
        <v>29</v>
      </c>
      <c r="C28" s="147"/>
    </row>
    <row r="29" spans="1:3" ht="25.5" customHeight="1" x14ac:dyDescent="0.25">
      <c r="A29" s="82" t="s">
        <v>13</v>
      </c>
      <c r="B29" s="146" t="s">
        <v>26</v>
      </c>
      <c r="C29" s="147"/>
    </row>
    <row r="30" spans="1:3" ht="25.5" customHeight="1" x14ac:dyDescent="0.25">
      <c r="A30" s="84" t="s">
        <v>14</v>
      </c>
      <c r="B30" s="148">
        <v>41965.458333333336</v>
      </c>
      <c r="C30" s="149"/>
    </row>
    <row r="31" spans="1:3" x14ac:dyDescent="0.25">
      <c r="A31" s="84" t="s">
        <v>27</v>
      </c>
      <c r="B31" s="113">
        <v>34</v>
      </c>
      <c r="C31" s="112"/>
    </row>
    <row r="32" spans="1:3" x14ac:dyDescent="0.25">
      <c r="A32" s="84" t="s">
        <v>28</v>
      </c>
      <c r="B32" s="113">
        <v>4</v>
      </c>
      <c r="C32" s="112"/>
    </row>
    <row r="33" spans="1:3" x14ac:dyDescent="0.25">
      <c r="A33" s="85"/>
      <c r="B33" s="86"/>
      <c r="C33" s="87"/>
    </row>
    <row r="34" spans="1:3" ht="9" customHeight="1" thickBot="1" x14ac:dyDescent="0.3">
      <c r="A34" s="88"/>
      <c r="B34" s="89"/>
      <c r="C34" s="90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264"/>
  <sheetViews>
    <sheetView view="pageBreakPreview" zoomScaleSheetLayoutView="100" workbookViewId="0">
      <selection activeCell="I27" sqref="I27"/>
    </sheetView>
  </sheetViews>
  <sheetFormatPr defaultRowHeight="12.75" x14ac:dyDescent="0.2"/>
  <cols>
    <col min="1" max="1" width="4.28515625" style="23" bestFit="1" customWidth="1"/>
    <col min="2" max="2" width="6.42578125" style="23" bestFit="1" customWidth="1"/>
    <col min="3" max="3" width="30.7109375" style="24" customWidth="1"/>
    <col min="4" max="4" width="35.7109375" style="24" customWidth="1"/>
    <col min="5" max="5" width="6.7109375" style="23" customWidth="1"/>
    <col min="6" max="6" width="12.7109375" style="25" customWidth="1"/>
    <col min="7" max="7" width="31.85546875" style="7" customWidth="1"/>
    <col min="8" max="8" width="34.140625" style="7" customWidth="1"/>
    <col min="9" max="13" width="9.140625" style="7"/>
    <col min="14" max="14" width="0" style="7" hidden="1" customWidth="1"/>
    <col min="15" max="15" width="42.28515625" style="7" hidden="1" customWidth="1"/>
    <col min="16" max="16384" width="9.140625" style="7"/>
  </cols>
  <sheetData>
    <row r="1" spans="1:27" ht="31.5" customHeight="1" x14ac:dyDescent="0.2">
      <c r="A1" s="166" t="str">
        <f>KAPAK!A2</f>
        <v>Türkiye Atletizm Federasyonu
İstanbul Atletizm İl Temsilciliği</v>
      </c>
      <c r="B1" s="167"/>
      <c r="C1" s="167"/>
      <c r="D1" s="167"/>
      <c r="E1" s="167"/>
      <c r="F1" s="167"/>
    </row>
    <row r="2" spans="1:27" ht="15.75" x14ac:dyDescent="0.2">
      <c r="A2" s="168" t="str">
        <f>KAPAK!B26</f>
        <v>59.Ömer Besim Kır Koşusu ve Kros Ligi 7.Kademesi Yarışmaları</v>
      </c>
      <c r="B2" s="168"/>
      <c r="C2" s="168"/>
      <c r="D2" s="168"/>
      <c r="E2" s="168"/>
      <c r="F2" s="168"/>
    </row>
    <row r="3" spans="1:27" ht="15.75" x14ac:dyDescent="0.2">
      <c r="A3" s="169" t="str">
        <f>KAPAK!B29</f>
        <v>İstanbul</v>
      </c>
      <c r="B3" s="169"/>
      <c r="C3" s="169"/>
      <c r="D3" s="169"/>
      <c r="E3" s="169"/>
      <c r="F3" s="169"/>
    </row>
    <row r="4" spans="1:27" x14ac:dyDescent="0.2">
      <c r="A4" s="165" t="str">
        <f>KAPAK!B28</f>
        <v>Büyük Kadınlar</v>
      </c>
      <c r="B4" s="165"/>
      <c r="C4" s="165"/>
      <c r="D4" s="117" t="str">
        <f>KAPAK!B27</f>
        <v>6 km.</v>
      </c>
      <c r="E4" s="170">
        <f>KAPAK!B30</f>
        <v>41965.458333333336</v>
      </c>
      <c r="F4" s="170"/>
      <c r="N4" s="96"/>
      <c r="O4" s="96" t="s">
        <v>19</v>
      </c>
    </row>
    <row r="5" spans="1:27" s="8" customFormat="1" ht="31.5" customHeight="1" thickBot="1" x14ac:dyDescent="0.25">
      <c r="A5" s="123" t="s">
        <v>0</v>
      </c>
      <c r="B5" s="123" t="s">
        <v>1</v>
      </c>
      <c r="C5" s="124" t="s">
        <v>3</v>
      </c>
      <c r="D5" s="123" t="s">
        <v>17</v>
      </c>
      <c r="E5" s="123" t="s">
        <v>8</v>
      </c>
      <c r="F5" s="125" t="s">
        <v>2</v>
      </c>
      <c r="H5" s="9"/>
      <c r="I5" s="9"/>
      <c r="J5" s="9"/>
      <c r="K5" s="9"/>
      <c r="L5" s="9"/>
      <c r="N5" s="97">
        <v>0</v>
      </c>
      <c r="O5" s="98">
        <f>LOOKUP(9.99999999999999E+307,N5:N959)</f>
        <v>12</v>
      </c>
      <c r="AA5" s="94"/>
    </row>
    <row r="6" spans="1:27" ht="18" customHeight="1" x14ac:dyDescent="0.15">
      <c r="A6" s="10">
        <v>1</v>
      </c>
      <c r="B6" s="138">
        <v>122</v>
      </c>
      <c r="C6" s="12" t="s">
        <v>31</v>
      </c>
      <c r="D6" s="108" t="s">
        <v>32</v>
      </c>
      <c r="E6" s="11" t="s">
        <v>33</v>
      </c>
      <c r="F6" s="13">
        <v>34639</v>
      </c>
      <c r="M6" s="95"/>
      <c r="N6" s="99">
        <f>IF(D6&lt;&gt;"",IF(ISNUMBER(MATCH(D6,$D$5:D5,0)),"",LOOKUP(9.99999999999999E+307,$N$1:N5)+1),"")</f>
        <v>1</v>
      </c>
      <c r="O6" s="98" t="str">
        <f>IF(ROWS($O$6:O6)&lt;=$O$5,LOOKUP(ROWS($O$6:O6),$N$6:$N$955,$D$6:$D$955),"")</f>
        <v>BURSA BURSASPOR</v>
      </c>
      <c r="Z6" s="95"/>
      <c r="AA6" s="94"/>
    </row>
    <row r="7" spans="1:27" ht="18" customHeight="1" x14ac:dyDescent="0.15">
      <c r="A7" s="14">
        <v>2</v>
      </c>
      <c r="B7" s="139">
        <v>123</v>
      </c>
      <c r="C7" s="16" t="s">
        <v>34</v>
      </c>
      <c r="D7" s="110" t="s">
        <v>32</v>
      </c>
      <c r="E7" s="17" t="s">
        <v>33</v>
      </c>
      <c r="F7" s="18">
        <v>34568</v>
      </c>
      <c r="N7" s="99" t="str">
        <f>IF(D7&lt;&gt;"",IF(ISNUMBER(MATCH(D7,$D$5:D6,0)),"",LOOKUP(9.99999999999999E+307,$N$1:N6)+1),"")</f>
        <v/>
      </c>
      <c r="O7" s="98" t="str">
        <f>IF(ROWS($O$6:O7)&lt;=$O$5,LOOKUP(ROWS($O$6:O7),$N$6:$N$955,$D$6:$D$955),"")</f>
        <v>İSTANBUL-BEŞİKTAŞ J.K</v>
      </c>
    </row>
    <row r="8" spans="1:27" ht="18" customHeight="1" x14ac:dyDescent="0.15">
      <c r="A8" s="14">
        <v>3</v>
      </c>
      <c r="B8" s="139">
        <v>124</v>
      </c>
      <c r="C8" s="16" t="s">
        <v>35</v>
      </c>
      <c r="D8" s="110" t="s">
        <v>32</v>
      </c>
      <c r="E8" s="17" t="s">
        <v>33</v>
      </c>
      <c r="F8" s="18">
        <v>32719</v>
      </c>
      <c r="N8" s="99" t="str">
        <f>IF(D8&lt;&gt;"",IF(ISNUMBER(MATCH(D8,$D$5:D7,0)),"",LOOKUP(9.99999999999999E+307,$N$1:N7)+1),"")</f>
        <v/>
      </c>
      <c r="O8" s="98" t="str">
        <f>IF(ROWS($O$6:O8)&lt;=$O$5,LOOKUP(ROWS($O$6:O8),$N$6:$N$955,$D$6:$D$955),"")</f>
        <v xml:space="preserve">BURSA BÜYÜKŞEHİR </v>
      </c>
    </row>
    <row r="9" spans="1:27" ht="18" customHeight="1" x14ac:dyDescent="0.15">
      <c r="A9" s="14">
        <v>4</v>
      </c>
      <c r="B9" s="139">
        <v>125</v>
      </c>
      <c r="C9" s="16" t="s">
        <v>36</v>
      </c>
      <c r="D9" s="110" t="s">
        <v>32</v>
      </c>
      <c r="E9" s="17" t="s">
        <v>33</v>
      </c>
      <c r="F9" s="18">
        <v>34119</v>
      </c>
      <c r="N9" s="99" t="str">
        <f>IF(D9&lt;&gt;"",IF(ISNUMBER(MATCH(D9,$D$5:D8,0)),"",LOOKUP(9.99999999999999E+307,$N$1:N8)+1),"")</f>
        <v/>
      </c>
      <c r="O9" s="98" t="str">
        <f>IF(ROWS($O$6:O9)&lt;=$O$5,LOOKUP(ROWS($O$6:O9),$N$6:$N$955,$D$6:$D$955),"")</f>
        <v>İSTANBUL-ÜSKÜDAR BELEDIYESI</v>
      </c>
    </row>
    <row r="10" spans="1:27" ht="18" customHeight="1" x14ac:dyDescent="0.15">
      <c r="A10" s="14">
        <v>5</v>
      </c>
      <c r="B10" s="139">
        <v>126</v>
      </c>
      <c r="C10" s="16" t="s">
        <v>37</v>
      </c>
      <c r="D10" s="110" t="s">
        <v>32</v>
      </c>
      <c r="E10" s="17" t="s">
        <v>33</v>
      </c>
      <c r="F10" s="18">
        <v>34973</v>
      </c>
      <c r="N10" s="99" t="str">
        <f>IF(D10&lt;&gt;"",IF(ISNUMBER(MATCH(D10,$D$5:D9,0)),"",LOOKUP(9.99999999999999E+307,$N$1:N9)+1),"")</f>
        <v/>
      </c>
      <c r="O10" s="98" t="str">
        <f>IF(ROWS($O$6:O10)&lt;=$O$5,LOOKUP(ROWS($O$6:O10),$N$6:$N$955,$D$6:$D$955),"")</f>
        <v>AYDIN</v>
      </c>
    </row>
    <row r="11" spans="1:27" ht="18" customHeight="1" thickBot="1" x14ac:dyDescent="0.2">
      <c r="A11" s="14" t="s">
        <v>38</v>
      </c>
      <c r="B11" s="140">
        <v>127</v>
      </c>
      <c r="C11" s="20" t="s">
        <v>38</v>
      </c>
      <c r="D11" s="111" t="s">
        <v>32</v>
      </c>
      <c r="E11" s="21" t="s">
        <v>33</v>
      </c>
      <c r="F11" s="22" t="s">
        <v>38</v>
      </c>
      <c r="N11" s="99" t="str">
        <f>IF(D11&lt;&gt;"",IF(ISNUMBER(MATCH(D11,$D$5:D10,0)),"",LOOKUP(9.99999999999999E+307,$N$1:N10)+1),"")</f>
        <v/>
      </c>
      <c r="O11" s="98" t="str">
        <f>IF(ROWS($O$6:O11)&lt;=$O$5,LOOKUP(ROWS($O$6:O11),$N$6:$N$955,$D$6:$D$955),"")</f>
        <v>İZMİR</v>
      </c>
    </row>
    <row r="12" spans="1:27" ht="18" customHeight="1" x14ac:dyDescent="0.15">
      <c r="A12" s="14">
        <v>6</v>
      </c>
      <c r="B12" s="138">
        <v>134</v>
      </c>
      <c r="C12" s="12" t="s">
        <v>75</v>
      </c>
      <c r="D12" s="108" t="s">
        <v>39</v>
      </c>
      <c r="E12" s="109" t="s">
        <v>33</v>
      </c>
      <c r="F12" s="13">
        <v>32029</v>
      </c>
      <c r="N12" s="99">
        <f>IF(D12&lt;&gt;"",IF(ISNUMBER(MATCH(D12,$D$5:D11,0)),"",LOOKUP(9.99999999999999E+307,$N$1:N11)+1),"")</f>
        <v>2</v>
      </c>
      <c r="O12" s="98" t="str">
        <f>IF(ROWS($O$6:O12)&lt;=$O$5,LOOKUP(ROWS($O$6:O12),$N$6:$N$955,$D$6:$D$955),"")</f>
        <v>ANKARA</v>
      </c>
    </row>
    <row r="13" spans="1:27" ht="18" customHeight="1" x14ac:dyDescent="0.15">
      <c r="A13" s="14">
        <v>7</v>
      </c>
      <c r="B13" s="139">
        <v>135</v>
      </c>
      <c r="C13" s="16" t="s">
        <v>76</v>
      </c>
      <c r="D13" s="110" t="s">
        <v>39</v>
      </c>
      <c r="E13" s="17" t="s">
        <v>33</v>
      </c>
      <c r="F13" s="18">
        <v>34029</v>
      </c>
      <c r="N13" s="99" t="str">
        <f>IF(D13&lt;&gt;"",IF(ISNUMBER(MATCH(D13,$D$5:D12,0)),"",LOOKUP(9.99999999999999E+307,$N$1:N12)+1),"")</f>
        <v/>
      </c>
      <c r="O13" s="98" t="str">
        <f>IF(ROWS($O$6:O13)&lt;=$O$5,LOOKUP(ROWS($O$6:O13),$N$6:$N$955,$D$6:$D$955),"")</f>
        <v>KIRŞEHİR</v>
      </c>
    </row>
    <row r="14" spans="1:27" ht="18" customHeight="1" x14ac:dyDescent="0.15">
      <c r="A14" s="14">
        <v>8</v>
      </c>
      <c r="B14" s="139">
        <v>136</v>
      </c>
      <c r="C14" s="16" t="s">
        <v>40</v>
      </c>
      <c r="D14" s="110" t="s">
        <v>39</v>
      </c>
      <c r="E14" s="17" t="s">
        <v>33</v>
      </c>
      <c r="F14" s="18">
        <v>34825</v>
      </c>
      <c r="N14" s="99" t="str">
        <f>IF(D14&lt;&gt;"",IF(ISNUMBER(MATCH(D14,$D$5:D13,0)),"",LOOKUP(9.99999999999999E+307,$N$1:N13)+1),"")</f>
        <v/>
      </c>
      <c r="O14" s="98" t="str">
        <f>IF(ROWS($O$6:O14)&lt;=$O$5,LOOKUP(ROWS($O$6:O14),$N$6:$N$955,$D$6:$D$955),"")</f>
        <v>ESKİŞEHİR</v>
      </c>
    </row>
    <row r="15" spans="1:27" ht="18" customHeight="1" x14ac:dyDescent="0.15">
      <c r="A15" s="14">
        <v>9</v>
      </c>
      <c r="B15" s="139">
        <v>152</v>
      </c>
      <c r="C15" s="16" t="s">
        <v>61</v>
      </c>
      <c r="D15" s="110" t="s">
        <v>39</v>
      </c>
      <c r="E15" s="17" t="s">
        <v>33</v>
      </c>
      <c r="F15" s="18">
        <v>34825</v>
      </c>
      <c r="N15" s="99" t="str">
        <f>IF(D15&lt;&gt;"",IF(ISNUMBER(MATCH(D15,$D$5:D14,0)),"",LOOKUP(9.99999999999999E+307,$N$1:N14)+1),"")</f>
        <v/>
      </c>
      <c r="O15" s="98" t="str">
        <f>IF(ROWS($O$6:O15)&lt;=$O$5,LOOKUP(ROWS($O$6:O15),$N$6:$N$955,$D$6:$D$955),"")</f>
        <v>AKSARAY</v>
      </c>
    </row>
    <row r="16" spans="1:27" ht="18" customHeight="1" x14ac:dyDescent="0.15">
      <c r="A16" s="14">
        <v>10</v>
      </c>
      <c r="B16" s="139">
        <v>138</v>
      </c>
      <c r="C16" s="16" t="s">
        <v>77</v>
      </c>
      <c r="D16" s="110" t="s">
        <v>39</v>
      </c>
      <c r="E16" s="17" t="s">
        <v>33</v>
      </c>
      <c r="F16" s="18">
        <v>33970</v>
      </c>
      <c r="N16" s="99" t="str">
        <f>IF(D16&lt;&gt;"",IF(ISNUMBER(MATCH(D16,$D$5:D15,0)),"",LOOKUP(9.99999999999999E+307,$N$1:N15)+1),"")</f>
        <v/>
      </c>
      <c r="O16" s="98" t="str">
        <f>IF(ROWS($O$6:O16)&lt;=$O$5,LOOKUP(ROWS($O$6:O16),$N$6:$N$955,$D$6:$D$955),"")</f>
        <v>İSTANBUL</v>
      </c>
    </row>
    <row r="17" spans="1:15" ht="18" customHeight="1" thickBot="1" x14ac:dyDescent="0.2">
      <c r="A17" s="14">
        <v>11</v>
      </c>
      <c r="B17" s="140">
        <v>139</v>
      </c>
      <c r="C17" s="20" t="s">
        <v>78</v>
      </c>
      <c r="D17" s="111" t="s">
        <v>39</v>
      </c>
      <c r="E17" s="21" t="s">
        <v>33</v>
      </c>
      <c r="F17" s="22">
        <v>26034</v>
      </c>
      <c r="N17" s="99" t="str">
        <f>IF(D17&lt;&gt;"",IF(ISNUMBER(MATCH(D17,$D$5:D16,0)),"",LOOKUP(9.99999999999999E+307,$N$1:N16)+1),"")</f>
        <v/>
      </c>
      <c r="O17" s="98" t="str">
        <f>IF(ROWS($O$6:O17)&lt;=$O$5,LOOKUP(ROWS($O$6:O17),$N$6:$N$955,$D$6:$D$955),"")</f>
        <v xml:space="preserve">ANKARA </v>
      </c>
    </row>
    <row r="18" spans="1:15" ht="18" customHeight="1" x14ac:dyDescent="0.15">
      <c r="A18" s="14">
        <v>12</v>
      </c>
      <c r="B18" s="138">
        <v>352</v>
      </c>
      <c r="C18" s="12" t="s">
        <v>41</v>
      </c>
      <c r="D18" s="12" t="s">
        <v>42</v>
      </c>
      <c r="E18" s="109" t="s">
        <v>33</v>
      </c>
      <c r="F18" s="13">
        <v>35433</v>
      </c>
      <c r="N18" s="99">
        <f>IF(D18&lt;&gt;"",IF(ISNUMBER(MATCH(D18,$D$5:D17,0)),"",LOOKUP(9.99999999999999E+307,$N$1:N17)+1),"")</f>
        <v>3</v>
      </c>
      <c r="O18" s="98" t="str">
        <f>IF(ROWS($O$6:O18)&lt;=$O$5,LOOKUP(ROWS($O$6:O18),$N$6:$N$955,$D$6:$D$955),"")</f>
        <v/>
      </c>
    </row>
    <row r="19" spans="1:15" ht="18" customHeight="1" x14ac:dyDescent="0.15">
      <c r="A19" s="14">
        <v>13</v>
      </c>
      <c r="B19" s="139">
        <v>353</v>
      </c>
      <c r="C19" s="16" t="s">
        <v>43</v>
      </c>
      <c r="D19" s="16" t="s">
        <v>42</v>
      </c>
      <c r="E19" s="15" t="s">
        <v>33</v>
      </c>
      <c r="F19" s="18">
        <v>33604</v>
      </c>
      <c r="N19" s="99" t="str">
        <f>IF(D19&lt;&gt;"",IF(ISNUMBER(MATCH(D19,$D$5:D18,0)),"",LOOKUP(9.99999999999999E+307,$N$1:N18)+1),"")</f>
        <v/>
      </c>
      <c r="O19" s="98" t="str">
        <f>IF(ROWS($O$6:O19)&lt;=$O$5,LOOKUP(ROWS($O$6:O19),$N$6:$N$955,$D$6:$D$955),"")</f>
        <v/>
      </c>
    </row>
    <row r="20" spans="1:15" ht="18" customHeight="1" x14ac:dyDescent="0.15">
      <c r="A20" s="14">
        <v>14</v>
      </c>
      <c r="B20" s="139">
        <v>354</v>
      </c>
      <c r="C20" s="16" t="s">
        <v>44</v>
      </c>
      <c r="D20" s="16" t="s">
        <v>42</v>
      </c>
      <c r="E20" s="15" t="s">
        <v>33</v>
      </c>
      <c r="F20" s="18">
        <v>32690</v>
      </c>
      <c r="N20" s="99" t="str">
        <f>IF(D20&lt;&gt;"",IF(ISNUMBER(MATCH(D20,$D$5:D19,0)),"",LOOKUP(9.99999999999999E+307,$N$1:N19)+1),"")</f>
        <v/>
      </c>
      <c r="O20" s="98" t="str">
        <f>IF(ROWS($O$6:O20)&lt;=$O$5,LOOKUP(ROWS($O$6:O20),$N$6:$N$955,$D$6:$D$955),"")</f>
        <v/>
      </c>
    </row>
    <row r="21" spans="1:15" ht="18" customHeight="1" x14ac:dyDescent="0.15">
      <c r="A21" s="14">
        <v>15</v>
      </c>
      <c r="B21" s="139">
        <v>355</v>
      </c>
      <c r="C21" s="16" t="s">
        <v>45</v>
      </c>
      <c r="D21" s="16" t="s">
        <v>42</v>
      </c>
      <c r="E21" s="15" t="s">
        <v>33</v>
      </c>
      <c r="F21" s="18">
        <v>34170</v>
      </c>
      <c r="N21" s="99" t="str">
        <f>IF(D21&lt;&gt;"",IF(ISNUMBER(MATCH(D21,$D$5:D20,0)),"",LOOKUP(9.99999999999999E+307,$N$1:N20)+1),"")</f>
        <v/>
      </c>
      <c r="O21" s="98" t="str">
        <f>IF(ROWS($O$6:O21)&lt;=$O$5,LOOKUP(ROWS($O$6:O21),$N$6:$N$955,$D$6:$D$955),"")</f>
        <v/>
      </c>
    </row>
    <row r="22" spans="1:15" ht="18" customHeight="1" x14ac:dyDescent="0.15">
      <c r="A22" s="14">
        <v>16</v>
      </c>
      <c r="B22" s="139">
        <v>356</v>
      </c>
      <c r="C22" s="16" t="s">
        <v>46</v>
      </c>
      <c r="D22" s="16" t="s">
        <v>42</v>
      </c>
      <c r="E22" s="15" t="s">
        <v>33</v>
      </c>
      <c r="F22" s="18">
        <v>30989</v>
      </c>
      <c r="N22" s="99" t="str">
        <f>IF(D22&lt;&gt;"",IF(ISNUMBER(MATCH(D22,$D$5:D21,0)),"",LOOKUP(9.99999999999999E+307,$N$1:N21)+1),"")</f>
        <v/>
      </c>
      <c r="O22" s="98" t="str">
        <f>IF(ROWS($O$6:O22)&lt;=$O$5,LOOKUP(ROWS($O$6:O22),$N$6:$N$955,$D$6:$D$955),"")</f>
        <v/>
      </c>
    </row>
    <row r="23" spans="1:15" ht="18" customHeight="1" thickBot="1" x14ac:dyDescent="0.2">
      <c r="A23" s="14">
        <v>17</v>
      </c>
      <c r="B23" s="140">
        <v>357</v>
      </c>
      <c r="C23" s="20" t="s">
        <v>47</v>
      </c>
      <c r="D23" s="20" t="s">
        <v>42</v>
      </c>
      <c r="E23" s="21" t="s">
        <v>33</v>
      </c>
      <c r="F23" s="22">
        <v>30815</v>
      </c>
      <c r="N23" s="99" t="str">
        <f>IF(D23&lt;&gt;"",IF(ISNUMBER(MATCH(D23,$D$5:D22,0)),"",LOOKUP(9.99999999999999E+307,$N$1:N22)+1),"")</f>
        <v/>
      </c>
      <c r="O23" s="98" t="str">
        <f>IF(ROWS($O$6:O23)&lt;=$O$5,LOOKUP(ROWS($O$6:O23),$N$6:$N$955,$D$6:$D$955),"")</f>
        <v/>
      </c>
    </row>
    <row r="24" spans="1:15" ht="18" customHeight="1" x14ac:dyDescent="0.15">
      <c r="A24" s="14">
        <v>18</v>
      </c>
      <c r="B24" s="138">
        <v>140</v>
      </c>
      <c r="C24" s="12" t="s">
        <v>48</v>
      </c>
      <c r="D24" s="12" t="s">
        <v>49</v>
      </c>
      <c r="E24" s="109" t="s">
        <v>33</v>
      </c>
      <c r="F24" s="13">
        <v>32983</v>
      </c>
      <c r="N24" s="99">
        <f>IF(D24&lt;&gt;"",IF(ISNUMBER(MATCH(D24,$D$5:D23,0)),"",LOOKUP(9.99999999999999E+307,$N$1:N23)+1),"")</f>
        <v>4</v>
      </c>
      <c r="O24" s="98" t="str">
        <f>IF(ROWS($O$6:O24)&lt;=$O$5,LOOKUP(ROWS($O$6:O24),$N$6:$N$955,$D$6:$D$955),"")</f>
        <v/>
      </c>
    </row>
    <row r="25" spans="1:15" ht="18" customHeight="1" x14ac:dyDescent="0.15">
      <c r="A25" s="14">
        <v>19</v>
      </c>
      <c r="B25" s="139">
        <v>141</v>
      </c>
      <c r="C25" s="16" t="s">
        <v>50</v>
      </c>
      <c r="D25" s="16" t="s">
        <v>49</v>
      </c>
      <c r="E25" s="17" t="s">
        <v>33</v>
      </c>
      <c r="F25" s="18">
        <v>33866</v>
      </c>
      <c r="N25" s="99" t="str">
        <f>IF(D25&lt;&gt;"",IF(ISNUMBER(MATCH(D25,$D$5:D24,0)),"",LOOKUP(9.99999999999999E+307,$N$1:N24)+1),"")</f>
        <v/>
      </c>
      <c r="O25" s="98" t="str">
        <f>IF(ROWS($O$6:O25)&lt;=$O$5,LOOKUP(ROWS($O$6:O25),$N$6:$N$955,$D$6:$D$955),"")</f>
        <v/>
      </c>
    </row>
    <row r="26" spans="1:15" ht="18" customHeight="1" x14ac:dyDescent="0.15">
      <c r="A26" s="14">
        <v>20</v>
      </c>
      <c r="B26" s="139">
        <v>142</v>
      </c>
      <c r="C26" s="16" t="s">
        <v>51</v>
      </c>
      <c r="D26" s="16" t="s">
        <v>49</v>
      </c>
      <c r="E26" s="17" t="s">
        <v>33</v>
      </c>
      <c r="F26" s="18">
        <v>33697</v>
      </c>
      <c r="N26" s="99" t="str">
        <f>IF(D26&lt;&gt;"",IF(ISNUMBER(MATCH(D26,$D$5:D25,0)),"",LOOKUP(9.99999999999999E+307,$N$1:N25)+1),"")</f>
        <v/>
      </c>
      <c r="O26" s="98" t="str">
        <f>IF(ROWS($O$6:O26)&lt;=$O$5,LOOKUP(ROWS($O$6:O26),$N$6:$N$955,$D$6:$D$955),"")</f>
        <v/>
      </c>
    </row>
    <row r="27" spans="1:15" ht="18" customHeight="1" x14ac:dyDescent="0.15">
      <c r="A27" s="14">
        <v>21</v>
      </c>
      <c r="B27" s="139">
        <v>143</v>
      </c>
      <c r="C27" s="16" t="s">
        <v>52</v>
      </c>
      <c r="D27" s="16" t="s">
        <v>49</v>
      </c>
      <c r="E27" s="17" t="s">
        <v>33</v>
      </c>
      <c r="F27" s="18">
        <v>34524</v>
      </c>
      <c r="N27" s="99" t="str">
        <f>IF(D27&lt;&gt;"",IF(ISNUMBER(MATCH(D27,$D$5:D26,0)),"",LOOKUP(9.99999999999999E+307,$N$1:N26)+1),"")</f>
        <v/>
      </c>
      <c r="O27" s="98" t="str">
        <f>IF(ROWS($O$6:O27)&lt;=$O$5,LOOKUP(ROWS($O$6:O27),$N$6:$N$955,$D$6:$D$955),"")</f>
        <v/>
      </c>
    </row>
    <row r="28" spans="1:15" ht="18" customHeight="1" x14ac:dyDescent="0.15">
      <c r="A28" s="14">
        <v>22</v>
      </c>
      <c r="B28" s="139">
        <v>144</v>
      </c>
      <c r="C28" s="16" t="s">
        <v>53</v>
      </c>
      <c r="D28" s="16" t="s">
        <v>49</v>
      </c>
      <c r="E28" s="17" t="s">
        <v>33</v>
      </c>
      <c r="F28" s="18">
        <v>27274</v>
      </c>
      <c r="N28" s="99" t="str">
        <f>IF(D28&lt;&gt;"",IF(ISNUMBER(MATCH(D28,$D$5:D27,0)),"",LOOKUP(9.99999999999999E+307,$N$1:N27)+1),"")</f>
        <v/>
      </c>
      <c r="O28" s="98" t="str">
        <f>IF(ROWS($O$6:O28)&lt;=$O$5,LOOKUP(ROWS($O$6:O28),$N$6:$N$955,$D$6:$D$955),"")</f>
        <v/>
      </c>
    </row>
    <row r="29" spans="1:15" ht="18" customHeight="1" thickBot="1" x14ac:dyDescent="0.2">
      <c r="A29" s="14">
        <v>23</v>
      </c>
      <c r="B29" s="140">
        <v>145</v>
      </c>
      <c r="C29" s="20" t="s">
        <v>54</v>
      </c>
      <c r="D29" s="20" t="s">
        <v>49</v>
      </c>
      <c r="E29" s="19" t="s">
        <v>33</v>
      </c>
      <c r="F29" s="22">
        <v>34943</v>
      </c>
      <c r="N29" s="99" t="str">
        <f>IF(D29&lt;&gt;"",IF(ISNUMBER(MATCH(D29,$D$5:D28,0)),"",LOOKUP(9.99999999999999E+307,$N$1:N28)+1),"")</f>
        <v/>
      </c>
      <c r="O29" s="98" t="str">
        <f>IF(ROWS($O$6:O29)&lt;=$O$5,LOOKUP(ROWS($O$6:O29),$N$6:$N$955,$D$6:$D$955),"")</f>
        <v/>
      </c>
    </row>
    <row r="30" spans="1:15" ht="18" customHeight="1" x14ac:dyDescent="0.15">
      <c r="A30" s="14">
        <v>24</v>
      </c>
      <c r="B30" s="138">
        <v>331</v>
      </c>
      <c r="C30" s="12" t="s">
        <v>79</v>
      </c>
      <c r="D30" s="12" t="s">
        <v>60</v>
      </c>
      <c r="E30" s="11" t="s">
        <v>57</v>
      </c>
      <c r="F30" s="13">
        <v>34375</v>
      </c>
      <c r="N30" s="99">
        <f>IF(D30&lt;&gt;"",IF(ISNUMBER(MATCH(D30,$D$5:D29,0)),"",LOOKUP(9.99999999999999E+307,$N$1:N29)+1),"")</f>
        <v>5</v>
      </c>
      <c r="O30" s="98" t="str">
        <f>IF(ROWS($O$6:O30)&lt;=$O$5,LOOKUP(ROWS($O$6:O30),$N$6:$N$955,$D$6:$D$955),"")</f>
        <v/>
      </c>
    </row>
    <row r="31" spans="1:15" ht="18" customHeight="1" x14ac:dyDescent="0.15">
      <c r="A31" s="14">
        <v>25</v>
      </c>
      <c r="B31" s="139">
        <v>332</v>
      </c>
      <c r="C31" s="16" t="s">
        <v>62</v>
      </c>
      <c r="D31" s="16" t="s">
        <v>63</v>
      </c>
      <c r="E31" s="15" t="s">
        <v>57</v>
      </c>
      <c r="F31" s="18">
        <v>30586</v>
      </c>
      <c r="N31" s="99">
        <f>IF(D31&lt;&gt;"",IF(ISNUMBER(MATCH(D31,$D$5:D30,0)),"",LOOKUP(9.99999999999999E+307,$N$1:N30)+1),"")</f>
        <v>6</v>
      </c>
      <c r="O31" s="98" t="str">
        <f>IF(ROWS($O$6:O31)&lt;=$O$5,LOOKUP(ROWS($O$6:O31),$N$6:$N$955,$D$6:$D$955),"")</f>
        <v/>
      </c>
    </row>
    <row r="32" spans="1:15" ht="18" customHeight="1" x14ac:dyDescent="0.15">
      <c r="A32" s="14">
        <v>26</v>
      </c>
      <c r="B32" s="139">
        <v>333</v>
      </c>
      <c r="C32" s="16" t="s">
        <v>80</v>
      </c>
      <c r="D32" s="16" t="s">
        <v>64</v>
      </c>
      <c r="E32" s="15" t="s">
        <v>57</v>
      </c>
      <c r="F32" s="18" t="s">
        <v>65</v>
      </c>
      <c r="N32" s="99">
        <f>IF(D32&lt;&gt;"",IF(ISNUMBER(MATCH(D32,$D$5:D31,0)),"",LOOKUP(9.99999999999999E+307,$N$1:N31)+1),"")</f>
        <v>7</v>
      </c>
      <c r="O32" s="98" t="str">
        <f>IF(ROWS($O$6:O32)&lt;=$O$5,LOOKUP(ROWS($O$6:O32),$N$6:$N$955,$D$6:$D$955),"")</f>
        <v/>
      </c>
    </row>
    <row r="33" spans="1:15" ht="18" customHeight="1" x14ac:dyDescent="0.15">
      <c r="A33" s="14">
        <v>27</v>
      </c>
      <c r="B33" s="139">
        <v>334</v>
      </c>
      <c r="C33" s="16" t="s">
        <v>81</v>
      </c>
      <c r="D33" s="16" t="s">
        <v>64</v>
      </c>
      <c r="E33" s="15" t="s">
        <v>57</v>
      </c>
      <c r="F33" s="18" t="s">
        <v>66</v>
      </c>
      <c r="N33" s="99" t="str">
        <f>IF(D33&lt;&gt;"",IF(ISNUMBER(MATCH(D33,$D$5:D32,0)),"",LOOKUP(9.99999999999999E+307,$N$1:N32)+1),"")</f>
        <v/>
      </c>
      <c r="O33" s="98" t="str">
        <f>IF(ROWS($O$6:O33)&lt;=$O$5,LOOKUP(ROWS($O$6:O33),$N$6:$N$955,$D$6:$D$955),"")</f>
        <v/>
      </c>
    </row>
    <row r="34" spans="1:15" ht="18" customHeight="1" x14ac:dyDescent="0.15">
      <c r="A34" s="14">
        <v>28</v>
      </c>
      <c r="B34" s="139">
        <v>335</v>
      </c>
      <c r="C34" s="16" t="s">
        <v>58</v>
      </c>
      <c r="D34" s="16" t="s">
        <v>67</v>
      </c>
      <c r="E34" s="15" t="s">
        <v>57</v>
      </c>
      <c r="F34" s="18">
        <v>34394</v>
      </c>
      <c r="N34" s="99">
        <f>IF(D34&lt;&gt;"",IF(ISNUMBER(MATCH(D34,$D$5:D33,0)),"",LOOKUP(9.99999999999999E+307,$N$1:N33)+1),"")</f>
        <v>8</v>
      </c>
      <c r="O34" s="98" t="str">
        <f>IF(ROWS($O$6:O34)&lt;=$O$5,LOOKUP(ROWS($O$6:O34),$N$6:$N$955,$D$6:$D$955),"")</f>
        <v/>
      </c>
    </row>
    <row r="35" spans="1:15" ht="18" customHeight="1" thickBot="1" x14ac:dyDescent="0.2">
      <c r="A35" s="14">
        <v>29</v>
      </c>
      <c r="B35" s="140">
        <v>336</v>
      </c>
      <c r="C35" s="20" t="s">
        <v>59</v>
      </c>
      <c r="D35" s="20" t="s">
        <v>67</v>
      </c>
      <c r="E35" s="19" t="s">
        <v>57</v>
      </c>
      <c r="F35" s="22">
        <v>34700</v>
      </c>
      <c r="N35" s="99" t="str">
        <f>IF(D35&lt;&gt;"",IF(ISNUMBER(MATCH(D35,$D$5:D34,0)),"",LOOKUP(9.99999999999999E+307,$N$1:N34)+1),"")</f>
        <v/>
      </c>
      <c r="O35" s="98" t="str">
        <f>IF(ROWS($O$6:O35)&lt;=$O$5,LOOKUP(ROWS($O$6:O35),$N$6:$N$955,$D$6:$D$955),"")</f>
        <v/>
      </c>
    </row>
    <row r="36" spans="1:15" ht="18" customHeight="1" x14ac:dyDescent="0.15">
      <c r="A36" s="14">
        <v>30</v>
      </c>
      <c r="B36" s="138">
        <v>337</v>
      </c>
      <c r="C36" s="12" t="s">
        <v>55</v>
      </c>
      <c r="D36" s="12" t="s">
        <v>68</v>
      </c>
      <c r="E36" s="11" t="s">
        <v>57</v>
      </c>
      <c r="F36" s="13">
        <v>32874</v>
      </c>
      <c r="N36" s="99">
        <f>IF(D36&lt;&gt;"",IF(ISNUMBER(MATCH(D36,$D$5:D35,0)),"",LOOKUP(9.99999999999999E+307,$N$1:N35)+1),"")</f>
        <v>9</v>
      </c>
      <c r="O36" s="98" t="str">
        <f>IF(ROWS($O$6:O36)&lt;=$O$5,LOOKUP(ROWS($O$6:O36),$N$6:$N$955,$D$6:$D$955),"")</f>
        <v/>
      </c>
    </row>
    <row r="37" spans="1:15" ht="18" customHeight="1" x14ac:dyDescent="0.15">
      <c r="A37" s="14">
        <v>31</v>
      </c>
      <c r="B37" s="139">
        <v>338</v>
      </c>
      <c r="C37" s="16" t="s">
        <v>69</v>
      </c>
      <c r="D37" s="16" t="s">
        <v>70</v>
      </c>
      <c r="E37" s="15" t="s">
        <v>57</v>
      </c>
      <c r="F37" s="18">
        <v>33425</v>
      </c>
      <c r="N37" s="99">
        <f>IF(D37&lt;&gt;"",IF(ISNUMBER(MATCH(D37,$D$5:D36,0)),"",LOOKUP(9.99999999999999E+307,$N$1:N36)+1),"")</f>
        <v>10</v>
      </c>
      <c r="O37" s="98" t="str">
        <f>IF(ROWS($O$6:O37)&lt;=$O$5,LOOKUP(ROWS($O$6:O37),$N$6:$N$955,$D$6:$D$955),"")</f>
        <v/>
      </c>
    </row>
    <row r="38" spans="1:15" ht="18" customHeight="1" x14ac:dyDescent="0.15">
      <c r="A38" s="14">
        <v>32</v>
      </c>
      <c r="B38" s="139">
        <v>339</v>
      </c>
      <c r="C38" s="16" t="s">
        <v>71</v>
      </c>
      <c r="D38" s="16" t="s">
        <v>56</v>
      </c>
      <c r="E38" s="15" t="s">
        <v>57</v>
      </c>
      <c r="F38" s="18">
        <v>30221</v>
      </c>
      <c r="N38" s="99">
        <f>IF(D38&lt;&gt;"",IF(ISNUMBER(MATCH(D38,$D$5:D37,0)),"",LOOKUP(9.99999999999999E+307,$N$1:N37)+1),"")</f>
        <v>11</v>
      </c>
      <c r="O38" s="98" t="str">
        <f>IF(ROWS($O$6:O38)&lt;=$O$5,LOOKUP(ROWS($O$6:O38),$N$6:$N$955,$D$6:$D$955),"")</f>
        <v/>
      </c>
    </row>
    <row r="39" spans="1:15" ht="18" customHeight="1" x14ac:dyDescent="0.15">
      <c r="A39" s="14">
        <v>33</v>
      </c>
      <c r="B39" s="139">
        <v>340</v>
      </c>
      <c r="C39" s="16" t="s">
        <v>72</v>
      </c>
      <c r="D39" s="16" t="s">
        <v>56</v>
      </c>
      <c r="E39" s="15" t="s">
        <v>57</v>
      </c>
      <c r="F39" s="18">
        <v>33981</v>
      </c>
      <c r="N39" s="99" t="str">
        <f>IF(D39&lt;&gt;"",IF(ISNUMBER(MATCH(D39,$D$5:D38,0)),"",LOOKUP(9.99999999999999E+307,$N$1:N38)+1),"")</f>
        <v/>
      </c>
      <c r="O39" s="98" t="str">
        <f>IF(ROWS($O$6:O39)&lt;=$O$5,LOOKUP(ROWS($O$6:O39),$N$6:$N$955,$D$6:$D$955),"")</f>
        <v/>
      </c>
    </row>
    <row r="40" spans="1:15" ht="18" customHeight="1" x14ac:dyDescent="0.15">
      <c r="A40" s="14">
        <v>34</v>
      </c>
      <c r="B40" s="139">
        <v>341</v>
      </c>
      <c r="C40" s="16" t="s">
        <v>73</v>
      </c>
      <c r="D40" s="16" t="s">
        <v>74</v>
      </c>
      <c r="E40" s="15" t="s">
        <v>57</v>
      </c>
      <c r="F40" s="18">
        <v>33817</v>
      </c>
      <c r="N40" s="99">
        <f>IF(D40&lt;&gt;"",IF(ISNUMBER(MATCH(D40,$D$5:D39,0)),"",LOOKUP(9.99999999999999E+307,$N$1:N39)+1),"")</f>
        <v>12</v>
      </c>
      <c r="O40" s="98" t="str">
        <f>IF(ROWS($O$6:O40)&lt;=$O$5,LOOKUP(ROWS($O$6:O40),$N$6:$N$955,$D$6:$D$955),"")</f>
        <v/>
      </c>
    </row>
    <row r="41" spans="1:15" ht="18" customHeight="1" thickBot="1" x14ac:dyDescent="0.2">
      <c r="A41" s="14">
        <v>35</v>
      </c>
      <c r="B41" s="140"/>
      <c r="C41" s="20" t="s">
        <v>82</v>
      </c>
      <c r="D41" s="20" t="s">
        <v>82</v>
      </c>
      <c r="E41" s="19"/>
      <c r="F41" s="22"/>
      <c r="N41" s="99" t="str">
        <f>IF(D41&lt;&gt;"",IF(ISNUMBER(MATCH(D41,$D$5:D40,0)),"",LOOKUP(9.99999999999999E+307,$N$1:N40)+1),"")</f>
        <v/>
      </c>
      <c r="O41" s="98" t="str">
        <f>IF(ROWS($O$6:O41)&lt;=$O$5,LOOKUP(ROWS($O$6:O41),$N$6:$N$955,$D$6:$D$955),"")</f>
        <v/>
      </c>
    </row>
    <row r="42" spans="1:15" ht="18" customHeight="1" x14ac:dyDescent="0.15">
      <c r="N42" s="95" t="str">
        <f>IF(D42&lt;&gt;"",IF(ISNUMBER(MATCH(D42,$D$5:D41,0)),"",LOOKUP(9.99999999999999E+307,$N$1:N41)+1),"")</f>
        <v/>
      </c>
      <c r="O42" s="94" t="str">
        <f>IF(ROWS($O$6:O42)&lt;=$O$5,LOOKUP(ROWS($O$6:O42),$N$6:$N$955,$D$6:$D$955),"")</f>
        <v/>
      </c>
    </row>
    <row r="43" spans="1:15" ht="18" customHeight="1" x14ac:dyDescent="0.15">
      <c r="N43" s="95" t="str">
        <f>IF(D43&lt;&gt;"",IF(ISNUMBER(MATCH(D43,$D$5:D42,0)),"",LOOKUP(9.99999999999999E+307,$N$1:N42)+1),"")</f>
        <v/>
      </c>
      <c r="O43" s="94" t="str">
        <f>IF(ROWS($O$6:O43)&lt;=$O$5,LOOKUP(ROWS($O$6:O43),$N$6:$N$955,$D$6:$D$955),"")</f>
        <v/>
      </c>
    </row>
    <row r="44" spans="1:15" ht="18" customHeight="1" x14ac:dyDescent="0.15">
      <c r="N44" s="95" t="str">
        <f>IF(D44&lt;&gt;"",IF(ISNUMBER(MATCH(D44,$D$5:D43,0)),"",LOOKUP(9.99999999999999E+307,$N$1:N43)+1),"")</f>
        <v/>
      </c>
      <c r="O44" s="94" t="str">
        <f>IF(ROWS($O$6:O44)&lt;=$O$5,LOOKUP(ROWS($O$6:O44),$N$6:$N$955,$D$6:$D$955),"")</f>
        <v/>
      </c>
    </row>
    <row r="45" spans="1:15" ht="18" customHeight="1" x14ac:dyDescent="0.15">
      <c r="N45" s="95" t="str">
        <f>IF(D45&lt;&gt;"",IF(ISNUMBER(MATCH(D45,$D$5:D44,0)),"",LOOKUP(9.99999999999999E+307,$N$1:N44)+1),"")</f>
        <v/>
      </c>
      <c r="O45" s="94" t="str">
        <f>IF(ROWS($O$6:O45)&lt;=$O$5,LOOKUP(ROWS($O$6:O45),$N$6:$N$955,$D$6:$D$955),"")</f>
        <v/>
      </c>
    </row>
    <row r="46" spans="1:15" ht="18" customHeight="1" x14ac:dyDescent="0.15">
      <c r="N46" s="95" t="str">
        <f>IF(D46&lt;&gt;"",IF(ISNUMBER(MATCH(D46,$D$5:D45,0)),"",LOOKUP(9.99999999999999E+307,$N$1:N45)+1),"")</f>
        <v/>
      </c>
      <c r="O46" s="94" t="str">
        <f>IF(ROWS($O$6:O46)&lt;=$O$5,LOOKUP(ROWS($O$6:O46),$N$6:$N$955,$D$6:$D$955),"")</f>
        <v/>
      </c>
    </row>
    <row r="47" spans="1:15" ht="18" customHeight="1" x14ac:dyDescent="0.15">
      <c r="N47" s="95" t="str">
        <f>IF(D47&lt;&gt;"",IF(ISNUMBER(MATCH(D47,$D$5:D46,0)),"",LOOKUP(9.99999999999999E+307,$N$1:N46)+1),"")</f>
        <v/>
      </c>
      <c r="O47" s="94" t="str">
        <f>IF(ROWS($O$6:O47)&lt;=$O$5,LOOKUP(ROWS($O$6:O47),$N$6:$N$955,$D$6:$D$955),"")</f>
        <v/>
      </c>
    </row>
    <row r="48" spans="1:15" ht="18" customHeight="1" x14ac:dyDescent="0.15">
      <c r="N48" s="95" t="str">
        <f>IF(D48&lt;&gt;"",IF(ISNUMBER(MATCH(D48,$D$5:D47,0)),"",LOOKUP(9.99999999999999E+307,$N$1:N47)+1),"")</f>
        <v/>
      </c>
      <c r="O48" s="94" t="str">
        <f>IF(ROWS($O$6:O48)&lt;=$O$5,LOOKUP(ROWS($O$6:O48),$N$6:$N$955,$D$6:$D$955),"")</f>
        <v/>
      </c>
    </row>
    <row r="49" spans="14:15" ht="18" customHeight="1" x14ac:dyDescent="0.15">
      <c r="N49" s="95" t="str">
        <f>IF(D49&lt;&gt;"",IF(ISNUMBER(MATCH(D49,$D$5:D48,0)),"",LOOKUP(9.99999999999999E+307,$N$1:N48)+1),"")</f>
        <v/>
      </c>
      <c r="O49" s="94" t="str">
        <f>IF(ROWS($O$6:O49)&lt;=$O$5,LOOKUP(ROWS($O$6:O49),$N$6:$N$955,$D$6:$D$955),"")</f>
        <v/>
      </c>
    </row>
    <row r="50" spans="14:15" ht="18" customHeight="1" x14ac:dyDescent="0.15">
      <c r="N50" s="95" t="str">
        <f>IF(D50&lt;&gt;"",IF(ISNUMBER(MATCH(D50,$D$5:D49,0)),"",LOOKUP(9.99999999999999E+307,$N$1:N49)+1),"")</f>
        <v/>
      </c>
      <c r="O50" s="94" t="str">
        <f>IF(ROWS($O$6:O50)&lt;=$O$5,LOOKUP(ROWS($O$6:O50),$N$6:$N$955,$D$6:$D$955),"")</f>
        <v/>
      </c>
    </row>
    <row r="51" spans="14:15" ht="18" customHeight="1" x14ac:dyDescent="0.15">
      <c r="N51" s="95" t="str">
        <f>IF(D51&lt;&gt;"",IF(ISNUMBER(MATCH(D51,$D$5:D50,0)),"",LOOKUP(9.99999999999999E+307,$N$1:N50)+1),"")</f>
        <v/>
      </c>
      <c r="O51" s="94" t="str">
        <f>IF(ROWS($O$6:O51)&lt;=$O$5,LOOKUP(ROWS($O$6:O51),$N$6:$N$955,$D$6:$D$955),"")</f>
        <v/>
      </c>
    </row>
    <row r="52" spans="14:15" ht="18" customHeight="1" x14ac:dyDescent="0.15">
      <c r="N52" s="95" t="str">
        <f>IF(D52&lt;&gt;"",IF(ISNUMBER(MATCH(D52,$D$5:D51,0)),"",LOOKUP(9.99999999999999E+307,$N$1:N51)+1),"")</f>
        <v/>
      </c>
      <c r="O52" s="94" t="str">
        <f>IF(ROWS($O$6:O52)&lt;=$O$5,LOOKUP(ROWS($O$6:O52),$N$6:$N$955,$D$6:$D$955),"")</f>
        <v/>
      </c>
    </row>
    <row r="53" spans="14:15" ht="18" customHeight="1" x14ac:dyDescent="0.15">
      <c r="N53" s="95" t="str">
        <f>IF(D53&lt;&gt;"",IF(ISNUMBER(MATCH(D53,$D$5:D52,0)),"",LOOKUP(9.99999999999999E+307,$N$1:N52)+1),"")</f>
        <v/>
      </c>
      <c r="O53" s="94" t="str">
        <f>IF(ROWS($O$6:O53)&lt;=$O$5,LOOKUP(ROWS($O$6:O53),$N$6:$N$955,$D$6:$D$955),"")</f>
        <v/>
      </c>
    </row>
    <row r="54" spans="14:15" ht="18" customHeight="1" x14ac:dyDescent="0.15">
      <c r="N54" s="95" t="str">
        <f>IF(D54&lt;&gt;"",IF(ISNUMBER(MATCH(D54,$D$5:D53,0)),"",LOOKUP(9.99999999999999E+307,$N$1:N53)+1),"")</f>
        <v/>
      </c>
      <c r="O54" s="94" t="str">
        <f>IF(ROWS($O$6:O54)&lt;=$O$5,LOOKUP(ROWS($O$6:O54),$N$6:$N$955,$D$6:$D$955),"")</f>
        <v/>
      </c>
    </row>
    <row r="55" spans="14:15" ht="18" customHeight="1" x14ac:dyDescent="0.15">
      <c r="N55" s="95" t="str">
        <f>IF(D55&lt;&gt;"",IF(ISNUMBER(MATCH(D55,$D$5:D54,0)),"",LOOKUP(9.99999999999999E+307,$N$1:N54)+1),"")</f>
        <v/>
      </c>
      <c r="O55" s="94" t="str">
        <f>IF(ROWS($O$6:O55)&lt;=$O$5,LOOKUP(ROWS($O$6:O55),$N$6:$N$955,$D$6:$D$955),"")</f>
        <v/>
      </c>
    </row>
    <row r="56" spans="14:15" ht="18" customHeight="1" x14ac:dyDescent="0.15">
      <c r="N56" s="95" t="str">
        <f>IF(D56&lt;&gt;"",IF(ISNUMBER(MATCH(D56,$D$5:D55,0)),"",LOOKUP(9.99999999999999E+307,$N$1:N55)+1),"")</f>
        <v/>
      </c>
      <c r="O56" s="94" t="str">
        <f>IF(ROWS($O$6:O56)&lt;=$O$5,LOOKUP(ROWS($O$6:O56),$N$6:$N$955,$D$6:$D$955),"")</f>
        <v/>
      </c>
    </row>
    <row r="57" spans="14:15" ht="18" customHeight="1" x14ac:dyDescent="0.15">
      <c r="N57" s="95" t="str">
        <f>IF(D57&lt;&gt;"",IF(ISNUMBER(MATCH(D57,$D$5:D56,0)),"",LOOKUP(9.99999999999999E+307,$N$1:N56)+1),"")</f>
        <v/>
      </c>
      <c r="O57" s="94" t="str">
        <f>IF(ROWS($O$6:O57)&lt;=$O$5,LOOKUP(ROWS($O$6:O57),$N$6:$N$955,$D$6:$D$955),"")</f>
        <v/>
      </c>
    </row>
    <row r="58" spans="14:15" ht="18" customHeight="1" x14ac:dyDescent="0.15">
      <c r="N58" s="95" t="str">
        <f>IF(D58&lt;&gt;"",IF(ISNUMBER(MATCH(D58,$D$5:D57,0)),"",LOOKUP(9.99999999999999E+307,$N$1:N57)+1),"")</f>
        <v/>
      </c>
      <c r="O58" s="94" t="str">
        <f>IF(ROWS($O$6:O58)&lt;=$O$5,LOOKUP(ROWS($O$6:O58),$N$6:$N$955,$D$6:$D$955),"")</f>
        <v/>
      </c>
    </row>
    <row r="59" spans="14:15" ht="18" customHeight="1" x14ac:dyDescent="0.15">
      <c r="N59" s="95" t="str">
        <f>IF(D59&lt;&gt;"",IF(ISNUMBER(MATCH(D59,$D$5:D58,0)),"",LOOKUP(9.99999999999999E+307,$N$1:N58)+1),"")</f>
        <v/>
      </c>
      <c r="O59" s="94" t="str">
        <f>IF(ROWS($O$6:O59)&lt;=$O$5,LOOKUP(ROWS($O$6:O59),$N$6:$N$955,$D$6:$D$955),"")</f>
        <v/>
      </c>
    </row>
    <row r="60" spans="14:15" ht="18" customHeight="1" x14ac:dyDescent="0.15">
      <c r="N60" s="95" t="str">
        <f>IF(D60&lt;&gt;"",IF(ISNUMBER(MATCH(D60,$D$5:D59,0)),"",LOOKUP(9.99999999999999E+307,$N$1:N59)+1),"")</f>
        <v/>
      </c>
      <c r="O60" s="94" t="str">
        <f>IF(ROWS($O$6:O60)&lt;=$O$5,LOOKUP(ROWS($O$6:O60),$N$6:$N$955,$D$6:$D$955),"")</f>
        <v/>
      </c>
    </row>
    <row r="61" spans="14:15" ht="18" customHeight="1" x14ac:dyDescent="0.15">
      <c r="N61" s="95" t="str">
        <f>IF(D61&lt;&gt;"",IF(ISNUMBER(MATCH(D61,$D$5:D60,0)),"",LOOKUP(9.99999999999999E+307,$N$1:N60)+1),"")</f>
        <v/>
      </c>
      <c r="O61" s="94" t="str">
        <f>IF(ROWS($O$6:O61)&lt;=$O$5,LOOKUP(ROWS($O$6:O61),$N$6:$N$955,$D$6:$D$955),"")</f>
        <v/>
      </c>
    </row>
    <row r="62" spans="14:15" ht="18" customHeight="1" x14ac:dyDescent="0.15">
      <c r="N62" s="95" t="str">
        <f>IF(D62&lt;&gt;"",IF(ISNUMBER(MATCH(D62,$D$5:D61,0)),"",LOOKUP(9.99999999999999E+307,$N$1:N61)+1),"")</f>
        <v/>
      </c>
      <c r="O62" s="94" t="str">
        <f>IF(ROWS($O$6:O62)&lt;=$O$5,LOOKUP(ROWS($O$6:O62),$N$6:$N$955,$D$6:$D$955),"")</f>
        <v/>
      </c>
    </row>
    <row r="63" spans="14:15" x14ac:dyDescent="0.15">
      <c r="N63" s="95" t="str">
        <f>IF(D63&lt;&gt;"",IF(ISNUMBER(MATCH(D63,$D$5:D62,0)),"",LOOKUP(9.99999999999999E+307,$N$1:N62)+1),"")</f>
        <v/>
      </c>
      <c r="O63" s="94" t="str">
        <f>IF(ROWS($O$6:O63)&lt;=$O$5,LOOKUP(ROWS($O$6:O63),$N$6:$N$955,$D$6:$D$955),"")</f>
        <v/>
      </c>
    </row>
    <row r="64" spans="14:15" x14ac:dyDescent="0.15">
      <c r="N64" s="95" t="str">
        <f>IF(D64&lt;&gt;"",IF(ISNUMBER(MATCH(D64,$D$5:D63,0)),"",LOOKUP(9.99999999999999E+307,$N$1:N63)+1),"")</f>
        <v/>
      </c>
      <c r="O64" s="94" t="str">
        <f>IF(ROWS($O$6:O64)&lt;=$O$5,LOOKUP(ROWS($O$6:O64),$N$6:$N$955,$D$6:$D$955),"")</f>
        <v/>
      </c>
    </row>
    <row r="65" spans="14:15" x14ac:dyDescent="0.15">
      <c r="N65" s="95" t="str">
        <f>IF(D65&lt;&gt;"",IF(ISNUMBER(MATCH(D65,$D$5:D64,0)),"",LOOKUP(9.99999999999999E+307,$N$1:N64)+1),"")</f>
        <v/>
      </c>
      <c r="O65" s="94" t="str">
        <f>IF(ROWS($O$6:O65)&lt;=$O$5,LOOKUP(ROWS($O$6:O65),$N$6:$N$955,$D$6:$D$955),"")</f>
        <v/>
      </c>
    </row>
    <row r="66" spans="14:15" x14ac:dyDescent="0.15">
      <c r="N66" s="95" t="str">
        <f>IF(D66&lt;&gt;"",IF(ISNUMBER(MATCH(D66,$D$5:D65,0)),"",LOOKUP(9.99999999999999E+307,$N$1:N65)+1),"")</f>
        <v/>
      </c>
      <c r="O66" s="94" t="str">
        <f>IF(ROWS($O$6:O66)&lt;=$O$5,LOOKUP(ROWS($O$6:O66),$N$6:$N$955,$D$6:$D$955),"")</f>
        <v/>
      </c>
    </row>
    <row r="67" spans="14:15" x14ac:dyDescent="0.15">
      <c r="N67" s="95" t="str">
        <f>IF(D67&lt;&gt;"",IF(ISNUMBER(MATCH(D67,$D$5:D66,0)),"",LOOKUP(9.99999999999999E+307,$N$1:N66)+1),"")</f>
        <v/>
      </c>
      <c r="O67" s="94" t="str">
        <f>IF(ROWS($O$6:O67)&lt;=$O$5,LOOKUP(ROWS($O$6:O67),$N$6:$N$955,$D$6:$D$955),"")</f>
        <v/>
      </c>
    </row>
    <row r="68" spans="14:15" x14ac:dyDescent="0.15">
      <c r="N68" s="95" t="str">
        <f>IF(D68&lt;&gt;"",IF(ISNUMBER(MATCH(D68,$D$5:D67,0)),"",LOOKUP(9.99999999999999E+307,$N$1:N67)+1),"")</f>
        <v/>
      </c>
      <c r="O68" s="94" t="str">
        <f>IF(ROWS($O$6:O68)&lt;=$O$5,LOOKUP(ROWS($O$6:O68),$N$6:$N$955,$D$6:$D$955),"")</f>
        <v/>
      </c>
    </row>
    <row r="69" spans="14:15" x14ac:dyDescent="0.15">
      <c r="N69" s="95" t="str">
        <f>IF(D69&lt;&gt;"",IF(ISNUMBER(MATCH(D69,$D$5:D68,0)),"",LOOKUP(9.99999999999999E+307,$N$1:N68)+1),"")</f>
        <v/>
      </c>
      <c r="O69" s="94" t="str">
        <f>IF(ROWS($O$6:O69)&lt;=$O$5,LOOKUP(ROWS($O$6:O69),$N$6:$N$955,$D$6:$D$955),"")</f>
        <v/>
      </c>
    </row>
    <row r="70" spans="14:15" x14ac:dyDescent="0.15">
      <c r="N70" s="95" t="str">
        <f>IF(D70&lt;&gt;"",IF(ISNUMBER(MATCH(D70,$D$5:D69,0)),"",LOOKUP(9.99999999999999E+307,$N$1:N69)+1),"")</f>
        <v/>
      </c>
      <c r="O70" s="94" t="str">
        <f>IF(ROWS($O$6:O70)&lt;=$O$5,LOOKUP(ROWS($O$6:O70),$N$6:$N$955,$D$6:$D$955),"")</f>
        <v/>
      </c>
    </row>
    <row r="71" spans="14:15" x14ac:dyDescent="0.15">
      <c r="N71" s="95" t="str">
        <f>IF(D71&lt;&gt;"",IF(ISNUMBER(MATCH(D71,$D$5:D70,0)),"",LOOKUP(9.99999999999999E+307,$N$1:N70)+1),"")</f>
        <v/>
      </c>
      <c r="O71" s="94" t="str">
        <f>IF(ROWS($O$6:O71)&lt;=$O$5,LOOKUP(ROWS($O$6:O71),$N$6:$N$955,$D$6:$D$955),"")</f>
        <v/>
      </c>
    </row>
    <row r="72" spans="14:15" x14ac:dyDescent="0.15">
      <c r="N72" s="95" t="str">
        <f>IF(D72&lt;&gt;"",IF(ISNUMBER(MATCH(D72,$D$5:D71,0)),"",LOOKUP(9.99999999999999E+307,$N$1:N71)+1),"")</f>
        <v/>
      </c>
      <c r="O72" s="94" t="str">
        <f>IF(ROWS($O$6:O72)&lt;=$O$5,LOOKUP(ROWS($O$6:O72),$N$6:$N$955,$D$6:$D$955),"")</f>
        <v/>
      </c>
    </row>
    <row r="73" spans="14:15" x14ac:dyDescent="0.15">
      <c r="N73" s="95" t="str">
        <f>IF(D73&lt;&gt;"",IF(ISNUMBER(MATCH(D73,$D$5:D72,0)),"",LOOKUP(9.99999999999999E+307,$N$1:N72)+1),"")</f>
        <v/>
      </c>
      <c r="O73" s="94" t="str">
        <f>IF(ROWS($O$6:O73)&lt;=$O$5,LOOKUP(ROWS($O$6:O73),$N$6:$N$955,$D$6:$D$955),"")</f>
        <v/>
      </c>
    </row>
    <row r="74" spans="14:15" x14ac:dyDescent="0.15">
      <c r="N74" s="95" t="str">
        <f>IF(D74&lt;&gt;"",IF(ISNUMBER(MATCH(D74,$D$5:D73,0)),"",LOOKUP(9.99999999999999E+307,$N$1:N73)+1),"")</f>
        <v/>
      </c>
      <c r="O74" s="94" t="str">
        <f>IF(ROWS($O$6:O74)&lt;=$O$5,LOOKUP(ROWS($O$6:O74),$N$6:$N$955,$D$6:$D$955),"")</f>
        <v/>
      </c>
    </row>
    <row r="75" spans="14:15" x14ac:dyDescent="0.15">
      <c r="N75" s="95" t="str">
        <f>IF(D75&lt;&gt;"",IF(ISNUMBER(MATCH(D75,$D$5:D74,0)),"",LOOKUP(9.99999999999999E+307,$N$1:N74)+1),"")</f>
        <v/>
      </c>
      <c r="O75" s="94" t="str">
        <f>IF(ROWS($O$6:O75)&lt;=$O$5,LOOKUP(ROWS($O$6:O75),$N$6:$N$955,$D$6:$D$955),"")</f>
        <v/>
      </c>
    </row>
    <row r="76" spans="14:15" x14ac:dyDescent="0.15">
      <c r="N76" s="95" t="str">
        <f>IF(D76&lt;&gt;"",IF(ISNUMBER(MATCH(D76,$D$5:D75,0)),"",LOOKUP(9.99999999999999E+307,$N$1:N75)+1),"")</f>
        <v/>
      </c>
      <c r="O76" s="94" t="str">
        <f>IF(ROWS($O$6:O76)&lt;=$O$5,LOOKUP(ROWS($O$6:O76),$N$6:$N$955,$D$6:$D$955),"")</f>
        <v/>
      </c>
    </row>
    <row r="77" spans="14:15" x14ac:dyDescent="0.15">
      <c r="N77" s="95" t="str">
        <f>IF(D77&lt;&gt;"",IF(ISNUMBER(MATCH(D77,$D$5:D76,0)),"",LOOKUP(9.99999999999999E+307,$N$1:N76)+1),"")</f>
        <v/>
      </c>
      <c r="O77" s="94" t="str">
        <f>IF(ROWS($O$6:O77)&lt;=$O$5,LOOKUP(ROWS($O$6:O77),$N$6:$N$955,$D$6:$D$955),"")</f>
        <v/>
      </c>
    </row>
    <row r="78" spans="14:15" x14ac:dyDescent="0.15">
      <c r="N78" s="95" t="str">
        <f>IF(D78&lt;&gt;"",IF(ISNUMBER(MATCH(D78,$D$5:D77,0)),"",LOOKUP(9.99999999999999E+307,$N$1:N77)+1),"")</f>
        <v/>
      </c>
      <c r="O78" s="94" t="str">
        <f>IF(ROWS($O$6:O78)&lt;=$O$5,LOOKUP(ROWS($O$6:O78),$N$6:$N$955,$D$6:$D$955),"")</f>
        <v/>
      </c>
    </row>
    <row r="79" spans="14:15" x14ac:dyDescent="0.15">
      <c r="N79" s="95" t="str">
        <f>IF(D79&lt;&gt;"",IF(ISNUMBER(MATCH(D79,$D$5:D78,0)),"",LOOKUP(9.99999999999999E+307,$N$1:N78)+1),"")</f>
        <v/>
      </c>
      <c r="O79" s="94" t="str">
        <f>IF(ROWS($O$6:O79)&lt;=$O$5,LOOKUP(ROWS($O$6:O79),$N$6:$N$955,$D$6:$D$955),"")</f>
        <v/>
      </c>
    </row>
    <row r="80" spans="14:15" x14ac:dyDescent="0.15">
      <c r="N80" s="95" t="str">
        <f>IF(D80&lt;&gt;"",IF(ISNUMBER(MATCH(D80,$D$5:D79,0)),"",LOOKUP(9.99999999999999E+307,$N$1:N79)+1),"")</f>
        <v/>
      </c>
      <c r="O80" s="94" t="str">
        <f>IF(ROWS($O$6:O80)&lt;=$O$5,LOOKUP(ROWS($O$6:O80),$N$6:$N$955,$D$6:$D$955),"")</f>
        <v/>
      </c>
    </row>
    <row r="81" spans="14:15" x14ac:dyDescent="0.15">
      <c r="N81" s="95" t="str">
        <f>IF(D81&lt;&gt;"",IF(ISNUMBER(MATCH(D81,$D$5:D80,0)),"",LOOKUP(9.99999999999999E+307,$N$1:N80)+1),"")</f>
        <v/>
      </c>
      <c r="O81" s="94" t="str">
        <f>IF(ROWS($O$6:O81)&lt;=$O$5,LOOKUP(ROWS($O$6:O81),$N$6:$N$955,$D$6:$D$955),"")</f>
        <v/>
      </c>
    </row>
    <row r="82" spans="14:15" x14ac:dyDescent="0.15">
      <c r="N82" s="95" t="str">
        <f>IF(D82&lt;&gt;"",IF(ISNUMBER(MATCH(D82,$D$5:D81,0)),"",LOOKUP(9.99999999999999E+307,$N$1:N81)+1),"")</f>
        <v/>
      </c>
      <c r="O82" s="94" t="str">
        <f>IF(ROWS($O$6:O82)&lt;=$O$5,LOOKUP(ROWS($O$6:O82),$N$6:$N$955,$D$6:$D$955),"")</f>
        <v/>
      </c>
    </row>
    <row r="83" spans="14:15" x14ac:dyDescent="0.15">
      <c r="N83" s="95" t="str">
        <f>IF(D83&lt;&gt;"",IF(ISNUMBER(MATCH(D83,$D$5:D82,0)),"",LOOKUP(9.99999999999999E+307,$N$1:N82)+1),"")</f>
        <v/>
      </c>
      <c r="O83" s="94" t="str">
        <f>IF(ROWS($O$6:O83)&lt;=$O$5,LOOKUP(ROWS($O$6:O83),$N$6:$N$955,$D$6:$D$955),"")</f>
        <v/>
      </c>
    </row>
    <row r="84" spans="14:15" x14ac:dyDescent="0.15">
      <c r="N84" s="95" t="str">
        <f>IF(D84&lt;&gt;"",IF(ISNUMBER(MATCH(D84,$D$5:D83,0)),"",LOOKUP(9.99999999999999E+307,$N$1:N83)+1),"")</f>
        <v/>
      </c>
      <c r="O84" s="94" t="str">
        <f>IF(ROWS($O$6:O84)&lt;=$O$5,LOOKUP(ROWS($O$6:O84),$N$6:$N$955,$D$6:$D$955),"")</f>
        <v/>
      </c>
    </row>
    <row r="85" spans="14:15" x14ac:dyDescent="0.15">
      <c r="N85" s="95" t="str">
        <f>IF(D85&lt;&gt;"",IF(ISNUMBER(MATCH(D85,$D$5:D84,0)),"",LOOKUP(9.99999999999999E+307,$N$1:N84)+1),"")</f>
        <v/>
      </c>
      <c r="O85" s="94" t="str">
        <f>IF(ROWS($O$6:O85)&lt;=$O$5,LOOKUP(ROWS($O$6:O85),$N$6:$N$955,$D$6:$D$955),"")</f>
        <v/>
      </c>
    </row>
    <row r="86" spans="14:15" x14ac:dyDescent="0.15">
      <c r="N86" s="95" t="str">
        <f>IF(D86&lt;&gt;"",IF(ISNUMBER(MATCH(D86,$D$5:D85,0)),"",LOOKUP(9.99999999999999E+307,$N$1:N85)+1),"")</f>
        <v/>
      </c>
      <c r="O86" s="94" t="str">
        <f>IF(ROWS($O$6:O86)&lt;=$O$5,LOOKUP(ROWS($O$6:O86),$N$6:$N$955,$D$6:$D$955),"")</f>
        <v/>
      </c>
    </row>
    <row r="87" spans="14:15" x14ac:dyDescent="0.15">
      <c r="N87" s="95" t="str">
        <f>IF(D87&lt;&gt;"",IF(ISNUMBER(MATCH(D87,$D$5:D86,0)),"",LOOKUP(9.99999999999999E+307,$N$1:N86)+1),"")</f>
        <v/>
      </c>
      <c r="O87" s="94" t="str">
        <f>IF(ROWS($O$6:O87)&lt;=$O$5,LOOKUP(ROWS($O$6:O87),$N$6:$N$955,$D$6:$D$955),"")</f>
        <v/>
      </c>
    </row>
    <row r="88" spans="14:15" x14ac:dyDescent="0.15">
      <c r="N88" s="95" t="str">
        <f>IF(D88&lt;&gt;"",IF(ISNUMBER(MATCH(D88,$D$5:D87,0)),"",LOOKUP(9.99999999999999E+307,$N$1:N87)+1),"")</f>
        <v/>
      </c>
      <c r="O88" s="94" t="str">
        <f>IF(ROWS($O$6:O88)&lt;=$O$5,LOOKUP(ROWS($O$6:O88),$N$6:$N$955,$D$6:$D$955),"")</f>
        <v/>
      </c>
    </row>
    <row r="89" spans="14:15" x14ac:dyDescent="0.15">
      <c r="N89" s="95" t="str">
        <f>IF(D89&lt;&gt;"",IF(ISNUMBER(MATCH(D89,$D$5:D88,0)),"",LOOKUP(9.99999999999999E+307,$N$1:N88)+1),"")</f>
        <v/>
      </c>
      <c r="O89" s="94" t="str">
        <f>IF(ROWS($O$6:O89)&lt;=$O$5,LOOKUP(ROWS($O$6:O89),$N$6:$N$955,$D$6:$D$955),"")</f>
        <v/>
      </c>
    </row>
    <row r="90" spans="14:15" x14ac:dyDescent="0.15">
      <c r="N90" s="95" t="str">
        <f>IF(D90&lt;&gt;"",IF(ISNUMBER(MATCH(D90,$D$5:D89,0)),"",LOOKUP(9.99999999999999E+307,$N$1:N89)+1),"")</f>
        <v/>
      </c>
      <c r="O90" s="94" t="str">
        <f>IF(ROWS($O$6:O90)&lt;=$O$5,LOOKUP(ROWS($O$6:O90),$N$6:$N$955,$D$6:$D$955),"")</f>
        <v/>
      </c>
    </row>
    <row r="91" spans="14:15" x14ac:dyDescent="0.15">
      <c r="N91" s="95" t="str">
        <f>IF(D91&lt;&gt;"",IF(ISNUMBER(MATCH(D91,$D$5:D90,0)),"",LOOKUP(9.99999999999999E+307,$N$1:N90)+1),"")</f>
        <v/>
      </c>
      <c r="O91" s="94" t="str">
        <f>IF(ROWS($O$6:O91)&lt;=$O$5,LOOKUP(ROWS($O$6:O91),$N$6:$N$955,$D$6:$D$955),"")</f>
        <v/>
      </c>
    </row>
    <row r="92" spans="14:15" x14ac:dyDescent="0.15">
      <c r="N92" s="95" t="str">
        <f>IF(D92&lt;&gt;"",IF(ISNUMBER(MATCH(D92,$D$5:D91,0)),"",LOOKUP(9.99999999999999E+307,$N$1:N91)+1),"")</f>
        <v/>
      </c>
      <c r="O92" s="94" t="str">
        <f>IF(ROWS($O$6:O92)&lt;=$O$5,LOOKUP(ROWS($O$6:O92),$N$6:$N$955,$D$6:$D$955),"")</f>
        <v/>
      </c>
    </row>
    <row r="93" spans="14:15" x14ac:dyDescent="0.15">
      <c r="N93" s="95" t="str">
        <f>IF(D93&lt;&gt;"",IF(ISNUMBER(MATCH(D93,$D$5:D92,0)),"",LOOKUP(9.99999999999999E+307,$N$1:N92)+1),"")</f>
        <v/>
      </c>
      <c r="O93" s="94" t="str">
        <f>IF(ROWS($O$6:O93)&lt;=$O$5,LOOKUP(ROWS($O$6:O93),$N$6:$N$955,$D$6:$D$955),"")</f>
        <v/>
      </c>
    </row>
    <row r="94" spans="14:15" x14ac:dyDescent="0.15">
      <c r="N94" s="95" t="str">
        <f>IF(D94&lt;&gt;"",IF(ISNUMBER(MATCH(D94,$D$5:D93,0)),"",LOOKUP(9.99999999999999E+307,$N$1:N93)+1),"")</f>
        <v/>
      </c>
      <c r="O94" s="94" t="str">
        <f>IF(ROWS($O$6:O94)&lt;=$O$5,LOOKUP(ROWS($O$6:O94),$N$6:$N$955,$D$6:$D$955),"")</f>
        <v/>
      </c>
    </row>
    <row r="95" spans="14:15" x14ac:dyDescent="0.15">
      <c r="N95" s="95" t="str">
        <f>IF(D95&lt;&gt;"",IF(ISNUMBER(MATCH(D95,$D$5:D94,0)),"",LOOKUP(9.99999999999999E+307,$N$1:N94)+1),"")</f>
        <v/>
      </c>
      <c r="O95" s="94" t="str">
        <f>IF(ROWS($O$6:O95)&lt;=$O$5,LOOKUP(ROWS($O$6:O95),$N$6:$N$955,$D$6:$D$955),"")</f>
        <v/>
      </c>
    </row>
    <row r="96" spans="14:15" x14ac:dyDescent="0.15">
      <c r="N96" s="95" t="str">
        <f>IF(D96&lt;&gt;"",IF(ISNUMBER(MATCH(D96,$D$5:D95,0)),"",LOOKUP(9.99999999999999E+307,$N$1:N95)+1),"")</f>
        <v/>
      </c>
      <c r="O96" s="94" t="str">
        <f>IF(ROWS($O$6:O96)&lt;=$O$5,LOOKUP(ROWS($O$6:O96),$N$6:$N$955,$D$6:$D$955),"")</f>
        <v/>
      </c>
    </row>
    <row r="97" spans="14:15" x14ac:dyDescent="0.15">
      <c r="N97" s="95" t="str">
        <f>IF(D97&lt;&gt;"",IF(ISNUMBER(MATCH(D97,$D$5:D96,0)),"",LOOKUP(9.99999999999999E+307,$N$1:N96)+1),"")</f>
        <v/>
      </c>
      <c r="O97" s="94" t="str">
        <f>IF(ROWS($O$6:O97)&lt;=$O$5,LOOKUP(ROWS($O$6:O97),$N$6:$N$955,$D$6:$D$955),"")</f>
        <v/>
      </c>
    </row>
    <row r="98" spans="14:15" x14ac:dyDescent="0.15">
      <c r="N98" s="95" t="str">
        <f>IF(D98&lt;&gt;"",IF(ISNUMBER(MATCH(D98,$D$5:D97,0)),"",LOOKUP(9.99999999999999E+307,$N$1:N97)+1),"")</f>
        <v/>
      </c>
      <c r="O98" s="94" t="str">
        <f>IF(ROWS($O$6:O98)&lt;=$O$5,LOOKUP(ROWS($O$6:O98),$N$6:$N$955,$D$6:$D$955),"")</f>
        <v/>
      </c>
    </row>
    <row r="99" spans="14:15" x14ac:dyDescent="0.15">
      <c r="N99" s="95" t="str">
        <f>IF(D99&lt;&gt;"",IF(ISNUMBER(MATCH(D99,$D$5:D98,0)),"",LOOKUP(9.99999999999999E+307,$N$1:N98)+1),"")</f>
        <v/>
      </c>
      <c r="O99" s="94" t="str">
        <f>IF(ROWS($O$6:O99)&lt;=$O$5,LOOKUP(ROWS($O$6:O99),$N$6:$N$955,$D$6:$D$955),"")</f>
        <v/>
      </c>
    </row>
    <row r="100" spans="14:15" x14ac:dyDescent="0.15">
      <c r="N100" s="95" t="str">
        <f>IF(D100&lt;&gt;"",IF(ISNUMBER(MATCH(D100,$D$5:D99,0)),"",LOOKUP(9.99999999999999E+307,$N$1:N99)+1),"")</f>
        <v/>
      </c>
      <c r="O100" s="94" t="str">
        <f>IF(ROWS($O$6:O100)&lt;=$O$5,LOOKUP(ROWS($O$6:O100),$N$6:$N$955,$D$6:$D$955),"")</f>
        <v/>
      </c>
    </row>
    <row r="101" spans="14:15" x14ac:dyDescent="0.15">
      <c r="N101" s="95" t="str">
        <f>IF(D101&lt;&gt;"",IF(ISNUMBER(MATCH(D101,$D$5:D100,0)),"",LOOKUP(9.99999999999999E+307,$N$1:N100)+1),"")</f>
        <v/>
      </c>
      <c r="O101" s="94" t="str">
        <f>IF(ROWS($O$6:O101)&lt;=$O$5,LOOKUP(ROWS($O$6:O101),$N$6:$N$955,$D$6:$D$955),"")</f>
        <v/>
      </c>
    </row>
    <row r="102" spans="14:15" x14ac:dyDescent="0.15">
      <c r="N102" s="95" t="str">
        <f>IF(D102&lt;&gt;"",IF(ISNUMBER(MATCH(D102,$D$5:D101,0)),"",LOOKUP(9.99999999999999E+307,$N$1:N101)+1),"")</f>
        <v/>
      </c>
      <c r="O102" s="94" t="str">
        <f>IF(ROWS($O$6:O102)&lt;=$O$5,LOOKUP(ROWS($O$6:O102),$N$6:$N$955,$D$6:$D$955),"")</f>
        <v/>
      </c>
    </row>
    <row r="103" spans="14:15" x14ac:dyDescent="0.15">
      <c r="N103" s="95" t="str">
        <f>IF(D103&lt;&gt;"",IF(ISNUMBER(MATCH(D103,$D$5:D102,0)),"",LOOKUP(9.99999999999999E+307,$N$1:N102)+1),"")</f>
        <v/>
      </c>
      <c r="O103" s="94" t="str">
        <f>IF(ROWS($O$6:O103)&lt;=$O$5,LOOKUP(ROWS($O$6:O103),$N$6:$N$955,$D$6:$D$955),"")</f>
        <v/>
      </c>
    </row>
    <row r="104" spans="14:15" x14ac:dyDescent="0.15">
      <c r="N104" s="95" t="str">
        <f>IF(D104&lt;&gt;"",IF(ISNUMBER(MATCH(D104,$D$5:D103,0)),"",LOOKUP(9.99999999999999E+307,$N$1:N103)+1),"")</f>
        <v/>
      </c>
      <c r="O104" s="94" t="str">
        <f>IF(ROWS($O$6:O104)&lt;=$O$5,LOOKUP(ROWS($O$6:O104),$N$6:$N$955,$D$6:$D$955),"")</f>
        <v/>
      </c>
    </row>
    <row r="105" spans="14:15" x14ac:dyDescent="0.15">
      <c r="N105" s="95" t="str">
        <f>IF(D105&lt;&gt;"",IF(ISNUMBER(MATCH(D105,$D$5:D104,0)),"",LOOKUP(9.99999999999999E+307,$N$1:N104)+1),"")</f>
        <v/>
      </c>
      <c r="O105" s="94" t="str">
        <f>IF(ROWS($O$6:O105)&lt;=$O$5,LOOKUP(ROWS($O$6:O105),$N$6:$N$955,$D$6:$D$955),"")</f>
        <v/>
      </c>
    </row>
    <row r="106" spans="14:15" x14ac:dyDescent="0.15">
      <c r="N106" s="95" t="str">
        <f>IF(D106&lt;&gt;"",IF(ISNUMBER(MATCH(D106,$D$5:D105,0)),"",LOOKUP(9.99999999999999E+307,$N$1:N105)+1),"")</f>
        <v/>
      </c>
      <c r="O106" s="94" t="str">
        <f>IF(ROWS($O$6:O106)&lt;=$O$5,LOOKUP(ROWS($O$6:O106),$N$6:$N$955,$D$6:$D$955),"")</f>
        <v/>
      </c>
    </row>
    <row r="107" spans="14:15" x14ac:dyDescent="0.15">
      <c r="N107" s="95" t="str">
        <f>IF(D107&lt;&gt;"",IF(ISNUMBER(MATCH(D107,$D$5:D106,0)),"",LOOKUP(9.99999999999999E+307,$N$1:N106)+1),"")</f>
        <v/>
      </c>
      <c r="O107" s="94" t="str">
        <f>IF(ROWS($O$6:O107)&lt;=$O$5,LOOKUP(ROWS($O$6:O107),$N$6:$N$955,$D$6:$D$955),"")</f>
        <v/>
      </c>
    </row>
    <row r="108" spans="14:15" x14ac:dyDescent="0.15">
      <c r="N108" s="95" t="str">
        <f>IF(D108&lt;&gt;"",IF(ISNUMBER(MATCH(D108,$D$5:D107,0)),"",LOOKUP(9.99999999999999E+307,$N$1:N107)+1),"")</f>
        <v/>
      </c>
      <c r="O108" s="94" t="str">
        <f>IF(ROWS($O$6:O108)&lt;=$O$5,LOOKUP(ROWS($O$6:O108),$N$6:$N$955,$D$6:$D$955),"")</f>
        <v/>
      </c>
    </row>
    <row r="109" spans="14:15" x14ac:dyDescent="0.15">
      <c r="N109" s="95" t="str">
        <f>IF(D109&lt;&gt;"",IF(ISNUMBER(MATCH(D109,$D$5:D108,0)),"",LOOKUP(9.99999999999999E+307,$N$1:N108)+1),"")</f>
        <v/>
      </c>
      <c r="O109" s="94" t="str">
        <f>IF(ROWS($O$6:O109)&lt;=$O$5,LOOKUP(ROWS($O$6:O109),$N$6:$N$955,$D$6:$D$955),"")</f>
        <v/>
      </c>
    </row>
    <row r="110" spans="14:15" x14ac:dyDescent="0.15">
      <c r="N110" s="95" t="str">
        <f>IF(D110&lt;&gt;"",IF(ISNUMBER(MATCH(D110,$D$5:D109,0)),"",LOOKUP(9.99999999999999E+307,$N$1:N109)+1),"")</f>
        <v/>
      </c>
      <c r="O110" s="94" t="str">
        <f>IF(ROWS($O$6:O110)&lt;=$O$5,LOOKUP(ROWS($O$6:O110),$N$6:$N$955,$D$6:$D$955),"")</f>
        <v/>
      </c>
    </row>
    <row r="111" spans="14:15" x14ac:dyDescent="0.15">
      <c r="N111" s="95" t="str">
        <f>IF(D111&lt;&gt;"",IF(ISNUMBER(MATCH(D111,$D$5:D110,0)),"",LOOKUP(9.99999999999999E+307,$N$1:N110)+1),"")</f>
        <v/>
      </c>
      <c r="O111" s="94" t="str">
        <f>IF(ROWS($O$6:O111)&lt;=$O$5,LOOKUP(ROWS($O$6:O111),$N$6:$N$955,$D$6:$D$955),"")</f>
        <v/>
      </c>
    </row>
    <row r="112" spans="14:15" x14ac:dyDescent="0.15">
      <c r="N112" s="95" t="str">
        <f>IF(D112&lt;&gt;"",IF(ISNUMBER(MATCH(D112,$D$5:D111,0)),"",LOOKUP(9.99999999999999E+307,$N$1:N111)+1),"")</f>
        <v/>
      </c>
      <c r="O112" s="94" t="str">
        <f>IF(ROWS($O$6:O112)&lt;=$O$5,LOOKUP(ROWS($O$6:O112),$N$6:$N$955,$D$6:$D$955),"")</f>
        <v/>
      </c>
    </row>
    <row r="113" spans="14:15" x14ac:dyDescent="0.15">
      <c r="N113" s="95" t="str">
        <f>IF(D113&lt;&gt;"",IF(ISNUMBER(MATCH(D113,$D$5:D112,0)),"",LOOKUP(9.99999999999999E+307,$N$1:N112)+1),"")</f>
        <v/>
      </c>
      <c r="O113" s="94" t="str">
        <f>IF(ROWS($O$6:O113)&lt;=$O$5,LOOKUP(ROWS($O$6:O113),$N$6:$N$955,$D$6:$D$955),"")</f>
        <v/>
      </c>
    </row>
    <row r="114" spans="14:15" x14ac:dyDescent="0.15">
      <c r="N114" s="95" t="str">
        <f>IF(D114&lt;&gt;"",IF(ISNUMBER(MATCH(D114,$D$5:D113,0)),"",LOOKUP(9.99999999999999E+307,$N$1:N113)+1),"")</f>
        <v/>
      </c>
      <c r="O114" s="94" t="str">
        <f>IF(ROWS($O$6:O114)&lt;=$O$5,LOOKUP(ROWS($O$6:O114),$N$6:$N$955,$D$6:$D$955),"")</f>
        <v/>
      </c>
    </row>
    <row r="115" spans="14:15" x14ac:dyDescent="0.15">
      <c r="N115" s="95" t="str">
        <f>IF(D115&lt;&gt;"",IF(ISNUMBER(MATCH(D115,$D$5:D114,0)),"",LOOKUP(9.99999999999999E+307,$N$1:N114)+1),"")</f>
        <v/>
      </c>
      <c r="O115" s="94" t="str">
        <f>IF(ROWS($O$6:O115)&lt;=$O$5,LOOKUP(ROWS($O$6:O115),$N$6:$N$955,$D$6:$D$955),"")</f>
        <v/>
      </c>
    </row>
    <row r="116" spans="14:15" x14ac:dyDescent="0.15">
      <c r="N116" s="95" t="str">
        <f>IF(D116&lt;&gt;"",IF(ISNUMBER(MATCH(D116,$D$5:D115,0)),"",LOOKUP(9.99999999999999E+307,$N$1:N115)+1),"")</f>
        <v/>
      </c>
      <c r="O116" s="94" t="str">
        <f>IF(ROWS($O$6:O116)&lt;=$O$5,LOOKUP(ROWS($O$6:O116),$N$6:$N$955,$D$6:$D$955),"")</f>
        <v/>
      </c>
    </row>
    <row r="117" spans="14:15" x14ac:dyDescent="0.15">
      <c r="N117" s="95" t="str">
        <f>IF(D117&lt;&gt;"",IF(ISNUMBER(MATCH(D117,$D$5:D116,0)),"",LOOKUP(9.99999999999999E+307,$N$1:N116)+1),"")</f>
        <v/>
      </c>
      <c r="O117" s="94" t="str">
        <f>IF(ROWS($O$6:O117)&lt;=$O$5,LOOKUP(ROWS($O$6:O117),$N$6:$N$955,$D$6:$D$955),"")</f>
        <v/>
      </c>
    </row>
    <row r="118" spans="14:15" x14ac:dyDescent="0.15">
      <c r="N118" s="95" t="str">
        <f>IF(D118&lt;&gt;"",IF(ISNUMBER(MATCH(D118,$D$5:D117,0)),"",LOOKUP(9.99999999999999E+307,$N$1:N117)+1),"")</f>
        <v/>
      </c>
      <c r="O118" s="94" t="str">
        <f>IF(ROWS($O$6:O118)&lt;=$O$5,LOOKUP(ROWS($O$6:O118),$N$6:$N$955,$D$6:$D$955),"")</f>
        <v/>
      </c>
    </row>
    <row r="119" spans="14:15" x14ac:dyDescent="0.15">
      <c r="N119" s="95" t="str">
        <f>IF(D119&lt;&gt;"",IF(ISNUMBER(MATCH(D119,$D$5:D118,0)),"",LOOKUP(9.99999999999999E+307,$N$1:N118)+1),"")</f>
        <v/>
      </c>
      <c r="O119" s="94" t="str">
        <f>IF(ROWS($O$6:O119)&lt;=$O$5,LOOKUP(ROWS($O$6:O119),$N$6:$N$955,$D$6:$D$955),"")</f>
        <v/>
      </c>
    </row>
    <row r="120" spans="14:15" x14ac:dyDescent="0.15">
      <c r="N120" s="95" t="str">
        <f>IF(D120&lt;&gt;"",IF(ISNUMBER(MATCH(D120,$D$5:D119,0)),"",LOOKUP(9.99999999999999E+307,$N$1:N119)+1),"")</f>
        <v/>
      </c>
      <c r="O120" s="94" t="str">
        <f>IF(ROWS($O$6:O120)&lt;=$O$5,LOOKUP(ROWS($O$6:O120),$N$6:$N$955,$D$6:$D$955),"")</f>
        <v/>
      </c>
    </row>
    <row r="121" spans="14:15" x14ac:dyDescent="0.15">
      <c r="N121" s="95" t="str">
        <f>IF(D121&lt;&gt;"",IF(ISNUMBER(MATCH(D121,$D$5:D120,0)),"",LOOKUP(9.99999999999999E+307,$N$1:N120)+1),"")</f>
        <v/>
      </c>
      <c r="O121" s="94" t="str">
        <f>IF(ROWS($O$6:O121)&lt;=$O$5,LOOKUP(ROWS($O$6:O121),$N$6:$N$955,$D$6:$D$955),"")</f>
        <v/>
      </c>
    </row>
    <row r="122" spans="14:15" x14ac:dyDescent="0.15">
      <c r="N122" s="95" t="str">
        <f>IF(D122&lt;&gt;"",IF(ISNUMBER(MATCH(D122,$D$5:D121,0)),"",LOOKUP(9.99999999999999E+307,$N$1:N121)+1),"")</f>
        <v/>
      </c>
      <c r="O122" s="94" t="str">
        <f>IF(ROWS($O$6:O122)&lt;=$O$5,LOOKUP(ROWS($O$6:O122),$N$6:$N$955,$D$6:$D$955),"")</f>
        <v/>
      </c>
    </row>
    <row r="123" spans="14:15" x14ac:dyDescent="0.15">
      <c r="N123" s="95" t="str">
        <f>IF(D123&lt;&gt;"",IF(ISNUMBER(MATCH(D123,$D$5:D122,0)),"",LOOKUP(9.99999999999999E+307,$N$1:N122)+1),"")</f>
        <v/>
      </c>
      <c r="O123" s="94" t="str">
        <f>IF(ROWS($O$6:O123)&lt;=$O$5,LOOKUP(ROWS($O$6:O123),$N$6:$N$955,$D$6:$D$955),"")</f>
        <v/>
      </c>
    </row>
    <row r="124" spans="14:15" x14ac:dyDescent="0.15">
      <c r="N124" s="95" t="str">
        <f>IF(D124&lt;&gt;"",IF(ISNUMBER(MATCH(D124,$D$5:D123,0)),"",LOOKUP(9.99999999999999E+307,$N$1:N123)+1),"")</f>
        <v/>
      </c>
      <c r="O124" s="94" t="str">
        <f>IF(ROWS($O$6:O124)&lt;=$O$5,LOOKUP(ROWS($O$6:O124),$N$6:$N$955,$D$6:$D$955),"")</f>
        <v/>
      </c>
    </row>
    <row r="125" spans="14:15" x14ac:dyDescent="0.15">
      <c r="N125" s="95" t="str">
        <f>IF(D125&lt;&gt;"",IF(ISNUMBER(MATCH(D125,$D$5:D124,0)),"",LOOKUP(9.99999999999999E+307,$N$1:N124)+1),"")</f>
        <v/>
      </c>
      <c r="O125" s="94" t="str">
        <f>IF(ROWS($O$6:O125)&lt;=$O$5,LOOKUP(ROWS($O$6:O125),$N$6:$N$955,$D$6:$D$955),"")</f>
        <v/>
      </c>
    </row>
    <row r="126" spans="14:15" x14ac:dyDescent="0.15">
      <c r="N126" s="95" t="str">
        <f>IF(D126&lt;&gt;"",IF(ISNUMBER(MATCH(D126,$D$5:D125,0)),"",LOOKUP(9.99999999999999E+307,$N$1:N125)+1),"")</f>
        <v/>
      </c>
      <c r="O126" s="94" t="str">
        <f>IF(ROWS($O$6:O126)&lt;=$O$5,LOOKUP(ROWS($O$6:O126),$N$6:$N$955,$D$6:$D$955),"")</f>
        <v/>
      </c>
    </row>
    <row r="127" spans="14:15" x14ac:dyDescent="0.15">
      <c r="N127" s="95" t="str">
        <f>IF(D127&lt;&gt;"",IF(ISNUMBER(MATCH(D127,$D$5:D126,0)),"",LOOKUP(9.99999999999999E+307,$N$1:N126)+1),"")</f>
        <v/>
      </c>
      <c r="O127" s="94" t="str">
        <f>IF(ROWS($O$6:O127)&lt;=$O$5,LOOKUP(ROWS($O$6:O127),$N$6:$N$955,$D$6:$D$955),"")</f>
        <v/>
      </c>
    </row>
    <row r="128" spans="14:15" x14ac:dyDescent="0.15">
      <c r="N128" s="95" t="str">
        <f>IF(D128&lt;&gt;"",IF(ISNUMBER(MATCH(D128,$D$5:D127,0)),"",LOOKUP(9.99999999999999E+307,$N$1:N127)+1),"")</f>
        <v/>
      </c>
      <c r="O128" s="94" t="str">
        <f>IF(ROWS($O$6:O128)&lt;=$O$5,LOOKUP(ROWS($O$6:O128),$N$6:$N$955,$D$6:$D$955),"")</f>
        <v/>
      </c>
    </row>
    <row r="129" spans="14:15" x14ac:dyDescent="0.15">
      <c r="N129" s="95" t="str">
        <f>IF(D129&lt;&gt;"",IF(ISNUMBER(MATCH(D129,$D$5:D128,0)),"",LOOKUP(9.99999999999999E+307,$N$1:N128)+1),"")</f>
        <v/>
      </c>
      <c r="O129" s="94" t="str">
        <f>IF(ROWS($O$6:O129)&lt;=$O$5,LOOKUP(ROWS($O$6:O129),$N$6:$N$955,$D$6:$D$955),"")</f>
        <v/>
      </c>
    </row>
    <row r="130" spans="14:15" x14ac:dyDescent="0.15">
      <c r="N130" s="95" t="str">
        <f>IF(D130&lt;&gt;"",IF(ISNUMBER(MATCH(D130,$D$5:D129,0)),"",LOOKUP(9.99999999999999E+307,$N$1:N129)+1),"")</f>
        <v/>
      </c>
      <c r="O130" s="94" t="str">
        <f>IF(ROWS($O$6:O130)&lt;=$O$5,LOOKUP(ROWS($O$6:O130),$N$6:$N$955,$D$6:$D$955),"")</f>
        <v/>
      </c>
    </row>
    <row r="131" spans="14:15" x14ac:dyDescent="0.15">
      <c r="N131" s="95" t="str">
        <f>IF(D131&lt;&gt;"",IF(ISNUMBER(MATCH(D131,$D$5:D130,0)),"",LOOKUP(9.99999999999999E+307,$N$1:N130)+1),"")</f>
        <v/>
      </c>
      <c r="O131" s="94" t="str">
        <f>IF(ROWS($O$6:O131)&lt;=$O$5,LOOKUP(ROWS($O$6:O131),$N$6:$N$955,$D$6:$D$955),"")</f>
        <v/>
      </c>
    </row>
    <row r="132" spans="14:15" x14ac:dyDescent="0.15">
      <c r="N132" s="95" t="str">
        <f>IF(D132&lt;&gt;"",IF(ISNUMBER(MATCH(D132,$D$5:D131,0)),"",LOOKUP(9.99999999999999E+307,$N$1:N131)+1),"")</f>
        <v/>
      </c>
      <c r="O132" s="94" t="str">
        <f>IF(ROWS($O$6:O132)&lt;=$O$5,LOOKUP(ROWS($O$6:O132),$N$6:$N$955,$D$6:$D$955),"")</f>
        <v/>
      </c>
    </row>
    <row r="133" spans="14:15" x14ac:dyDescent="0.15">
      <c r="N133" s="95" t="str">
        <f>IF(D133&lt;&gt;"",IF(ISNUMBER(MATCH(D133,$D$5:D132,0)),"",LOOKUP(9.99999999999999E+307,$N$1:N132)+1),"")</f>
        <v/>
      </c>
      <c r="O133" s="94" t="str">
        <f>IF(ROWS($O$6:O133)&lt;=$O$5,LOOKUP(ROWS($O$6:O133),$N$6:$N$955,$D$6:$D$955),"")</f>
        <v/>
      </c>
    </row>
    <row r="134" spans="14:15" x14ac:dyDescent="0.15">
      <c r="N134" s="95" t="str">
        <f>IF(D134&lt;&gt;"",IF(ISNUMBER(MATCH(D134,$D$5:D133,0)),"",LOOKUP(9.99999999999999E+307,$N$1:N133)+1),"")</f>
        <v/>
      </c>
      <c r="O134" s="94" t="str">
        <f>IF(ROWS($O$6:O134)&lt;=$O$5,LOOKUP(ROWS($O$6:O134),$N$6:$N$955,$D$6:$D$955),"")</f>
        <v/>
      </c>
    </row>
    <row r="135" spans="14:15" x14ac:dyDescent="0.15">
      <c r="N135" s="95" t="str">
        <f>IF(D135&lt;&gt;"",IF(ISNUMBER(MATCH(D135,$D$5:D134,0)),"",LOOKUP(9.99999999999999E+307,$N$1:N134)+1),"")</f>
        <v/>
      </c>
      <c r="O135" s="94" t="str">
        <f>IF(ROWS($O$6:O135)&lt;=$O$5,LOOKUP(ROWS($O$6:O135),$N$6:$N$955,$D$6:$D$955),"")</f>
        <v/>
      </c>
    </row>
    <row r="136" spans="14:15" x14ac:dyDescent="0.15">
      <c r="N136" s="95" t="str">
        <f>IF(D136&lt;&gt;"",IF(ISNUMBER(MATCH(D136,$D$5:D135,0)),"",LOOKUP(9.99999999999999E+307,$N$1:N135)+1),"")</f>
        <v/>
      </c>
      <c r="O136" s="94" t="str">
        <f>IF(ROWS($O$6:O136)&lt;=$O$5,LOOKUP(ROWS($O$6:O136),$N$6:$N$955,$D$6:$D$955),"")</f>
        <v/>
      </c>
    </row>
    <row r="137" spans="14:15" x14ac:dyDescent="0.15">
      <c r="N137" s="95" t="str">
        <f>IF(D137&lt;&gt;"",IF(ISNUMBER(MATCH(D137,$D$5:D136,0)),"",LOOKUP(9.99999999999999E+307,$N$1:N136)+1),"")</f>
        <v/>
      </c>
      <c r="O137" s="94" t="str">
        <f>IF(ROWS($O$6:O137)&lt;=$O$5,LOOKUP(ROWS($O$6:O137),$N$6:$N$955,$D$6:$D$955),"")</f>
        <v/>
      </c>
    </row>
    <row r="138" spans="14:15" x14ac:dyDescent="0.15">
      <c r="N138" s="95" t="str">
        <f>IF(D138&lt;&gt;"",IF(ISNUMBER(MATCH(D138,$D$5:D137,0)),"",LOOKUP(9.99999999999999E+307,$N$1:N137)+1),"")</f>
        <v/>
      </c>
      <c r="O138" s="94" t="str">
        <f>IF(ROWS($O$6:O138)&lt;=$O$5,LOOKUP(ROWS($O$6:O138),$N$6:$N$955,$D$6:$D$955),"")</f>
        <v/>
      </c>
    </row>
    <row r="139" spans="14:15" x14ac:dyDescent="0.15">
      <c r="N139" s="95" t="str">
        <f>IF(D139&lt;&gt;"",IF(ISNUMBER(MATCH(D139,$D$5:D138,0)),"",LOOKUP(9.99999999999999E+307,$N$1:N138)+1),"")</f>
        <v/>
      </c>
      <c r="O139" s="94" t="str">
        <f>IF(ROWS($O$6:O139)&lt;=$O$5,LOOKUP(ROWS($O$6:O139),$N$6:$N$955,$D$6:$D$955),"")</f>
        <v/>
      </c>
    </row>
    <row r="140" spans="14:15" x14ac:dyDescent="0.15">
      <c r="N140" s="95" t="str">
        <f>IF(D140&lt;&gt;"",IF(ISNUMBER(MATCH(D140,$D$5:D139,0)),"",LOOKUP(9.99999999999999E+307,$N$1:N139)+1),"")</f>
        <v/>
      </c>
      <c r="O140" s="94" t="str">
        <f>IF(ROWS($O$6:O140)&lt;=$O$5,LOOKUP(ROWS($O$6:O140),$N$6:$N$955,$D$6:$D$955),"")</f>
        <v/>
      </c>
    </row>
    <row r="141" spans="14:15" x14ac:dyDescent="0.15">
      <c r="N141" s="95" t="str">
        <f>IF(D141&lt;&gt;"",IF(ISNUMBER(MATCH(D141,$D$5:D140,0)),"",LOOKUP(9.99999999999999E+307,$N$1:N140)+1),"")</f>
        <v/>
      </c>
      <c r="O141" s="94" t="str">
        <f>IF(ROWS($O$6:O141)&lt;=$O$5,LOOKUP(ROWS($O$6:O141),$N$6:$N$955,$D$6:$D$955),"")</f>
        <v/>
      </c>
    </row>
    <row r="142" spans="14:15" x14ac:dyDescent="0.15">
      <c r="N142" s="95" t="str">
        <f>IF(D142&lt;&gt;"",IF(ISNUMBER(MATCH(D142,$D$5:D141,0)),"",LOOKUP(9.99999999999999E+307,$N$1:N141)+1),"")</f>
        <v/>
      </c>
      <c r="O142" s="94" t="str">
        <f>IF(ROWS($O$6:O142)&lt;=$O$5,LOOKUP(ROWS($O$6:O142),$N$6:$N$955,$D$6:$D$955),"")</f>
        <v/>
      </c>
    </row>
    <row r="143" spans="14:15" x14ac:dyDescent="0.15">
      <c r="N143" s="95" t="str">
        <f>IF(D143&lt;&gt;"",IF(ISNUMBER(MATCH(D143,$D$5:D142,0)),"",LOOKUP(9.99999999999999E+307,$N$1:N142)+1),"")</f>
        <v/>
      </c>
      <c r="O143" s="94" t="str">
        <f>IF(ROWS($O$6:O143)&lt;=$O$5,LOOKUP(ROWS($O$6:O143),$N$6:$N$955,$D$6:$D$955),"")</f>
        <v/>
      </c>
    </row>
    <row r="144" spans="14:15" x14ac:dyDescent="0.15">
      <c r="N144" s="95" t="str">
        <f>IF(D144&lt;&gt;"",IF(ISNUMBER(MATCH(D144,$D$5:D143,0)),"",LOOKUP(9.99999999999999E+307,$N$1:N143)+1),"")</f>
        <v/>
      </c>
      <c r="O144" s="94" t="str">
        <f>IF(ROWS($O$6:O144)&lt;=$O$5,LOOKUP(ROWS($O$6:O144),$N$6:$N$955,$D$6:$D$955),"")</f>
        <v/>
      </c>
    </row>
    <row r="145" spans="14:15" x14ac:dyDescent="0.15">
      <c r="N145" s="95" t="str">
        <f>IF(D145&lt;&gt;"",IF(ISNUMBER(MATCH(D145,$D$5:D144,0)),"",LOOKUP(9.99999999999999E+307,$N$1:N144)+1),"")</f>
        <v/>
      </c>
      <c r="O145" s="94" t="str">
        <f>IF(ROWS($O$6:O145)&lt;=$O$5,LOOKUP(ROWS($O$6:O145),$N$6:$N$955,$D$6:$D$955),"")</f>
        <v/>
      </c>
    </row>
    <row r="146" spans="14:15" x14ac:dyDescent="0.15">
      <c r="N146" s="95" t="str">
        <f>IF(D146&lt;&gt;"",IF(ISNUMBER(MATCH(D146,$D$5:D145,0)),"",LOOKUP(9.99999999999999E+307,$N$1:N145)+1),"")</f>
        <v/>
      </c>
      <c r="O146" s="94" t="str">
        <f>IF(ROWS($O$6:O146)&lt;=$O$5,LOOKUP(ROWS($O$6:O146),$N$6:$N$955,$D$6:$D$955),"")</f>
        <v/>
      </c>
    </row>
    <row r="147" spans="14:15" x14ac:dyDescent="0.15">
      <c r="N147" s="95" t="str">
        <f>IF(D147&lt;&gt;"",IF(ISNUMBER(MATCH(D147,$D$5:D146,0)),"",LOOKUP(9.99999999999999E+307,$N$1:N146)+1),"")</f>
        <v/>
      </c>
      <c r="O147" s="94" t="str">
        <f>IF(ROWS($O$6:O147)&lt;=$O$5,LOOKUP(ROWS($O$6:O147),$N$6:$N$955,$D$6:$D$955),"")</f>
        <v/>
      </c>
    </row>
    <row r="148" spans="14:15" x14ac:dyDescent="0.15">
      <c r="N148" s="95" t="str">
        <f>IF(D148&lt;&gt;"",IF(ISNUMBER(MATCH(D148,$D$5:D147,0)),"",LOOKUP(9.99999999999999E+307,$N$1:N147)+1),"")</f>
        <v/>
      </c>
      <c r="O148" s="94" t="str">
        <f>IF(ROWS($O$6:O148)&lt;=$O$5,LOOKUP(ROWS($O$6:O148),$N$6:$N$955,$D$6:$D$955),"")</f>
        <v/>
      </c>
    </row>
    <row r="149" spans="14:15" x14ac:dyDescent="0.15">
      <c r="N149" s="95" t="str">
        <f>IF(D149&lt;&gt;"",IF(ISNUMBER(MATCH(D149,$D$5:D148,0)),"",LOOKUP(9.99999999999999E+307,$N$1:N148)+1),"")</f>
        <v/>
      </c>
      <c r="O149" s="94" t="str">
        <f>IF(ROWS($O$6:O149)&lt;=$O$5,LOOKUP(ROWS($O$6:O149),$N$6:$N$955,$D$6:$D$955),"")</f>
        <v/>
      </c>
    </row>
    <row r="150" spans="14:15" x14ac:dyDescent="0.15">
      <c r="N150" s="95" t="str">
        <f>IF(D150&lt;&gt;"",IF(ISNUMBER(MATCH(D150,$D$5:D149,0)),"",LOOKUP(9.99999999999999E+307,$N$1:N149)+1),"")</f>
        <v/>
      </c>
      <c r="O150" s="94" t="str">
        <f>IF(ROWS($O$6:O150)&lt;=$O$5,LOOKUP(ROWS($O$6:O150),$N$6:$N$955,$D$6:$D$955),"")</f>
        <v/>
      </c>
    </row>
    <row r="151" spans="14:15" x14ac:dyDescent="0.15">
      <c r="N151" s="95" t="str">
        <f>IF(D151&lt;&gt;"",IF(ISNUMBER(MATCH(D151,$D$5:D150,0)),"",LOOKUP(9.99999999999999E+307,$N$1:N150)+1),"")</f>
        <v/>
      </c>
      <c r="O151" s="94" t="str">
        <f>IF(ROWS($O$6:O151)&lt;=$O$5,LOOKUP(ROWS($O$6:O151),$N$6:$N$955,$D$6:$D$955),"")</f>
        <v/>
      </c>
    </row>
    <row r="152" spans="14:15" x14ac:dyDescent="0.15">
      <c r="N152" s="95" t="str">
        <f>IF(D152&lt;&gt;"",IF(ISNUMBER(MATCH(D152,$D$5:D151,0)),"",LOOKUP(9.99999999999999E+307,$N$1:N151)+1),"")</f>
        <v/>
      </c>
      <c r="O152" s="94" t="str">
        <f>IF(ROWS($O$6:O152)&lt;=$O$5,LOOKUP(ROWS($O$6:O152),$N$6:$N$955,$D$6:$D$955),"")</f>
        <v/>
      </c>
    </row>
    <row r="153" spans="14:15" x14ac:dyDescent="0.15">
      <c r="N153" s="95" t="str">
        <f>IF(D153&lt;&gt;"",IF(ISNUMBER(MATCH(D153,$D$5:D152,0)),"",LOOKUP(9.99999999999999E+307,$N$1:N152)+1),"")</f>
        <v/>
      </c>
      <c r="O153" s="94" t="str">
        <f>IF(ROWS($O$6:O153)&lt;=$O$5,LOOKUP(ROWS($O$6:O153),$N$6:$N$955,$D$6:$D$955),"")</f>
        <v/>
      </c>
    </row>
    <row r="154" spans="14:15" x14ac:dyDescent="0.15">
      <c r="N154" s="95" t="str">
        <f>IF(D154&lt;&gt;"",IF(ISNUMBER(MATCH(D154,$D$5:D153,0)),"",LOOKUP(9.99999999999999E+307,$N$1:N153)+1),"")</f>
        <v/>
      </c>
      <c r="O154" s="94" t="str">
        <f>IF(ROWS($O$6:O154)&lt;=$O$5,LOOKUP(ROWS($O$6:O154),$N$6:$N$955,$D$6:$D$955),"")</f>
        <v/>
      </c>
    </row>
    <row r="155" spans="14:15" x14ac:dyDescent="0.15">
      <c r="N155" s="95" t="str">
        <f>IF(D155&lt;&gt;"",IF(ISNUMBER(MATCH(D155,$D$5:D154,0)),"",LOOKUP(9.99999999999999E+307,$N$1:N154)+1),"")</f>
        <v/>
      </c>
      <c r="O155" s="94" t="str">
        <f>IF(ROWS($O$6:O155)&lt;=$O$5,LOOKUP(ROWS($O$6:O155),$N$6:$N$955,$D$6:$D$955),"")</f>
        <v/>
      </c>
    </row>
    <row r="156" spans="14:15" x14ac:dyDescent="0.15">
      <c r="N156" s="95" t="str">
        <f>IF(D156&lt;&gt;"",IF(ISNUMBER(MATCH(D156,$D$5:D155,0)),"",LOOKUP(9.99999999999999E+307,$N$1:N155)+1),"")</f>
        <v/>
      </c>
      <c r="O156" s="94" t="str">
        <f>IF(ROWS($O$6:O156)&lt;=$O$5,LOOKUP(ROWS($O$6:O156),$N$6:$N$955,$D$6:$D$955),"")</f>
        <v/>
      </c>
    </row>
    <row r="157" spans="14:15" x14ac:dyDescent="0.15">
      <c r="N157" s="95" t="str">
        <f>IF(D157&lt;&gt;"",IF(ISNUMBER(MATCH(D157,$D$5:D156,0)),"",LOOKUP(9.99999999999999E+307,$N$1:N156)+1),"")</f>
        <v/>
      </c>
      <c r="O157" s="94" t="str">
        <f>IF(ROWS($O$6:O157)&lt;=$O$5,LOOKUP(ROWS($O$6:O157),$N$6:$N$955,$D$6:$D$955),"")</f>
        <v/>
      </c>
    </row>
    <row r="158" spans="14:15" x14ac:dyDescent="0.15">
      <c r="N158" s="95" t="str">
        <f>IF(D158&lt;&gt;"",IF(ISNUMBER(MATCH(D158,$D$5:D157,0)),"",LOOKUP(9.99999999999999E+307,$N$1:N157)+1),"")</f>
        <v/>
      </c>
      <c r="O158" s="94" t="str">
        <f>IF(ROWS($O$6:O158)&lt;=$O$5,LOOKUP(ROWS($O$6:O158),$N$6:$N$955,$D$6:$D$955),"")</f>
        <v/>
      </c>
    </row>
    <row r="159" spans="14:15" x14ac:dyDescent="0.15">
      <c r="N159" s="95" t="str">
        <f>IF(D159&lt;&gt;"",IF(ISNUMBER(MATCH(D159,$D$5:D158,0)),"",LOOKUP(9.99999999999999E+307,$N$1:N158)+1),"")</f>
        <v/>
      </c>
      <c r="O159" s="94" t="str">
        <f>IF(ROWS($O$6:O159)&lt;=$O$5,LOOKUP(ROWS($O$6:O159),$N$6:$N$955,$D$6:$D$955),"")</f>
        <v/>
      </c>
    </row>
    <row r="160" spans="14:15" x14ac:dyDescent="0.15">
      <c r="N160" s="95" t="str">
        <f>IF(D160&lt;&gt;"",IF(ISNUMBER(MATCH(D160,$D$5:D159,0)),"",LOOKUP(9.99999999999999E+307,$N$1:N159)+1),"")</f>
        <v/>
      </c>
      <c r="O160" s="94" t="str">
        <f>IF(ROWS($O$6:O160)&lt;=$O$5,LOOKUP(ROWS($O$6:O160),$N$6:$N$955,$D$6:$D$955),"")</f>
        <v/>
      </c>
    </row>
    <row r="161" spans="14:15" x14ac:dyDescent="0.15">
      <c r="N161" s="95" t="str">
        <f>IF(D161&lt;&gt;"",IF(ISNUMBER(MATCH(D161,$D$5:D160,0)),"",LOOKUP(9.99999999999999E+307,$N$1:N160)+1),"")</f>
        <v/>
      </c>
      <c r="O161" s="94" t="str">
        <f>IF(ROWS($O$6:O161)&lt;=$O$5,LOOKUP(ROWS($O$6:O161),$N$6:$N$955,$D$6:$D$955),"")</f>
        <v/>
      </c>
    </row>
    <row r="162" spans="14:15" x14ac:dyDescent="0.15">
      <c r="N162" s="95" t="str">
        <f>IF(D162&lt;&gt;"",IF(ISNUMBER(MATCH(D162,$D$5:D161,0)),"",LOOKUP(9.99999999999999E+307,$N$1:N161)+1),"")</f>
        <v/>
      </c>
      <c r="O162" s="94" t="str">
        <f>IF(ROWS($O$6:O162)&lt;=$O$5,LOOKUP(ROWS($O$6:O162),$N$6:$N$955,$D$6:$D$955),"")</f>
        <v/>
      </c>
    </row>
    <row r="163" spans="14:15" x14ac:dyDescent="0.15">
      <c r="N163" s="95" t="str">
        <f>IF(D163&lt;&gt;"",IF(ISNUMBER(MATCH(D163,$D$5:D162,0)),"",LOOKUP(9.99999999999999E+307,$N$1:N162)+1),"")</f>
        <v/>
      </c>
      <c r="O163" s="94" t="str">
        <f>IF(ROWS($O$6:O163)&lt;=$O$5,LOOKUP(ROWS($O$6:O163),$N$6:$N$955,$D$6:$D$955),"")</f>
        <v/>
      </c>
    </row>
    <row r="164" spans="14:15" x14ac:dyDescent="0.15">
      <c r="N164" s="95" t="str">
        <f>IF(D164&lt;&gt;"",IF(ISNUMBER(MATCH(D164,$D$5:D163,0)),"",LOOKUP(9.99999999999999E+307,$N$1:N163)+1),"")</f>
        <v/>
      </c>
      <c r="O164" s="94" t="str">
        <f>IF(ROWS($O$6:O164)&lt;=$O$5,LOOKUP(ROWS($O$6:O164),$N$6:$N$955,$D$6:$D$955),"")</f>
        <v/>
      </c>
    </row>
    <row r="165" spans="14:15" x14ac:dyDescent="0.15">
      <c r="N165" s="95" t="str">
        <f>IF(D165&lt;&gt;"",IF(ISNUMBER(MATCH(D165,$D$5:D164,0)),"",LOOKUP(9.99999999999999E+307,$N$1:N164)+1),"")</f>
        <v/>
      </c>
      <c r="O165" s="94" t="str">
        <f>IF(ROWS($O$6:O165)&lt;=$O$5,LOOKUP(ROWS($O$6:O165),$N$6:$N$955,$D$6:$D$955),"")</f>
        <v/>
      </c>
    </row>
    <row r="166" spans="14:15" x14ac:dyDescent="0.15">
      <c r="N166" s="95" t="str">
        <f>IF(D166&lt;&gt;"",IF(ISNUMBER(MATCH(D166,$D$5:D165,0)),"",LOOKUP(9.99999999999999E+307,$N$1:N165)+1),"")</f>
        <v/>
      </c>
      <c r="O166" s="94" t="str">
        <f>IF(ROWS($O$6:O166)&lt;=$O$5,LOOKUP(ROWS($O$6:O166),$N$6:$N$955,$D$6:$D$955),"")</f>
        <v/>
      </c>
    </row>
    <row r="167" spans="14:15" x14ac:dyDescent="0.15">
      <c r="N167" s="95" t="str">
        <f>IF(D167&lt;&gt;"",IF(ISNUMBER(MATCH(D167,$D$5:D166,0)),"",LOOKUP(9.99999999999999E+307,$N$1:N166)+1),"")</f>
        <v/>
      </c>
      <c r="O167" s="94" t="str">
        <f>IF(ROWS($O$6:O167)&lt;=$O$5,LOOKUP(ROWS($O$6:O167),$N$6:$N$955,$D$6:$D$955),"")</f>
        <v/>
      </c>
    </row>
    <row r="168" spans="14:15" x14ac:dyDescent="0.15">
      <c r="N168" s="95" t="str">
        <f>IF(D168&lt;&gt;"",IF(ISNUMBER(MATCH(D168,$D$5:D167,0)),"",LOOKUP(9.99999999999999E+307,$N$1:N167)+1),"")</f>
        <v/>
      </c>
      <c r="O168" s="94" t="str">
        <f>IF(ROWS($O$6:O168)&lt;=$O$5,LOOKUP(ROWS($O$6:O168),$N$6:$N$955,$D$6:$D$955),"")</f>
        <v/>
      </c>
    </row>
    <row r="169" spans="14:15" x14ac:dyDescent="0.15">
      <c r="N169" s="95" t="str">
        <f>IF(D169&lt;&gt;"",IF(ISNUMBER(MATCH(D169,$D$5:D168,0)),"",LOOKUP(9.99999999999999E+307,$N$1:N168)+1),"")</f>
        <v/>
      </c>
      <c r="O169" s="94" t="str">
        <f>IF(ROWS($O$6:O169)&lt;=$O$5,LOOKUP(ROWS($O$6:O169),$N$6:$N$955,$D$6:$D$955),"")</f>
        <v/>
      </c>
    </row>
    <row r="170" spans="14:15" x14ac:dyDescent="0.15">
      <c r="N170" s="95" t="str">
        <f>IF(D170&lt;&gt;"",IF(ISNUMBER(MATCH(D170,$D$5:D169,0)),"",LOOKUP(9.99999999999999E+307,$N$1:N169)+1),"")</f>
        <v/>
      </c>
      <c r="O170" s="94" t="str">
        <f>IF(ROWS($O$6:O170)&lt;=$O$5,LOOKUP(ROWS($O$6:O170),$N$6:$N$955,$D$6:$D$955),"")</f>
        <v/>
      </c>
    </row>
    <row r="171" spans="14:15" x14ac:dyDescent="0.15">
      <c r="N171" s="95" t="str">
        <f>IF(D171&lt;&gt;"",IF(ISNUMBER(MATCH(D171,$D$5:D170,0)),"",LOOKUP(9.99999999999999E+307,$N$1:N170)+1),"")</f>
        <v/>
      </c>
      <c r="O171" s="94" t="str">
        <f>IF(ROWS($O$6:O171)&lt;=$O$5,LOOKUP(ROWS($O$6:O171),$N$6:$N$955,$D$6:$D$955),"")</f>
        <v/>
      </c>
    </row>
    <row r="172" spans="14:15" x14ac:dyDescent="0.15">
      <c r="N172" s="95" t="str">
        <f>IF(D172&lt;&gt;"",IF(ISNUMBER(MATCH(D172,$D$5:D171,0)),"",LOOKUP(9.99999999999999E+307,$N$1:N171)+1),"")</f>
        <v/>
      </c>
      <c r="O172" s="94" t="str">
        <f>IF(ROWS($O$6:O172)&lt;=$O$5,LOOKUP(ROWS($O$6:O172),$N$6:$N$955,$D$6:$D$955),"")</f>
        <v/>
      </c>
    </row>
    <row r="173" spans="14:15" x14ac:dyDescent="0.15">
      <c r="N173" s="95" t="str">
        <f>IF(D173&lt;&gt;"",IF(ISNUMBER(MATCH(D173,$D$5:D172,0)),"",LOOKUP(9.99999999999999E+307,$N$1:N172)+1),"")</f>
        <v/>
      </c>
      <c r="O173" s="94" t="str">
        <f>IF(ROWS($O$6:O173)&lt;=$O$5,LOOKUP(ROWS($O$6:O173),$N$6:$N$955,$D$6:$D$955),"")</f>
        <v/>
      </c>
    </row>
    <row r="174" spans="14:15" x14ac:dyDescent="0.15">
      <c r="N174" s="95" t="str">
        <f>IF(D174&lt;&gt;"",IF(ISNUMBER(MATCH(D174,$D$5:D173,0)),"",LOOKUP(9.99999999999999E+307,$N$1:N173)+1),"")</f>
        <v/>
      </c>
      <c r="O174" s="94" t="str">
        <f>IF(ROWS($O$6:O174)&lt;=$O$5,LOOKUP(ROWS($O$6:O174),$N$6:$N$955,$D$6:$D$955),"")</f>
        <v/>
      </c>
    </row>
    <row r="175" spans="14:15" x14ac:dyDescent="0.15">
      <c r="N175" s="95" t="str">
        <f>IF(D175&lt;&gt;"",IF(ISNUMBER(MATCH(D175,$D$5:D174,0)),"",LOOKUP(9.99999999999999E+307,$N$1:N174)+1),"")</f>
        <v/>
      </c>
      <c r="O175" s="94" t="str">
        <f>IF(ROWS($O$6:O175)&lt;=$O$5,LOOKUP(ROWS($O$6:O175),$N$6:$N$955,$D$6:$D$955),"")</f>
        <v/>
      </c>
    </row>
    <row r="176" spans="14:15" x14ac:dyDescent="0.15">
      <c r="N176" s="95" t="str">
        <f>IF(D176&lt;&gt;"",IF(ISNUMBER(MATCH(D176,$D$5:D175,0)),"",LOOKUP(9.99999999999999E+307,$N$1:N175)+1),"")</f>
        <v/>
      </c>
      <c r="O176" s="94" t="str">
        <f>IF(ROWS($O$6:O176)&lt;=$O$5,LOOKUP(ROWS($O$6:O176),$N$6:$N$955,$D$6:$D$955),"")</f>
        <v/>
      </c>
    </row>
    <row r="177" spans="14:15" x14ac:dyDescent="0.15">
      <c r="N177" s="95" t="str">
        <f>IF(D177&lt;&gt;"",IF(ISNUMBER(MATCH(D177,$D$5:D176,0)),"",LOOKUP(9.99999999999999E+307,$N$1:N176)+1),"")</f>
        <v/>
      </c>
      <c r="O177" s="94" t="str">
        <f>IF(ROWS($O$6:O177)&lt;=$O$5,LOOKUP(ROWS($O$6:O177),$N$6:$N$955,$D$6:$D$955),"")</f>
        <v/>
      </c>
    </row>
    <row r="178" spans="14:15" x14ac:dyDescent="0.15">
      <c r="N178" s="95" t="str">
        <f>IF(D178&lt;&gt;"",IF(ISNUMBER(MATCH(D178,$D$5:D177,0)),"",LOOKUP(9.99999999999999E+307,$N$1:N177)+1),"")</f>
        <v/>
      </c>
      <c r="O178" s="94" t="str">
        <f>IF(ROWS($O$6:O178)&lt;=$O$5,LOOKUP(ROWS($O$6:O178),$N$6:$N$955,$D$6:$D$955),"")</f>
        <v/>
      </c>
    </row>
    <row r="179" spans="14:15" x14ac:dyDescent="0.15">
      <c r="N179" s="95" t="str">
        <f>IF(D179&lt;&gt;"",IF(ISNUMBER(MATCH(D179,$D$5:D178,0)),"",LOOKUP(9.99999999999999E+307,$N$1:N178)+1),"")</f>
        <v/>
      </c>
      <c r="O179" s="94" t="str">
        <f>IF(ROWS($O$6:O179)&lt;=$O$5,LOOKUP(ROWS($O$6:O179),$N$6:$N$955,$D$6:$D$955),"")</f>
        <v/>
      </c>
    </row>
    <row r="180" spans="14:15" x14ac:dyDescent="0.15">
      <c r="N180" s="95" t="str">
        <f>IF(D180&lt;&gt;"",IF(ISNUMBER(MATCH(D180,$D$5:D179,0)),"",LOOKUP(9.99999999999999E+307,$N$1:N179)+1),"")</f>
        <v/>
      </c>
      <c r="O180" s="94" t="str">
        <f>IF(ROWS($O$6:O180)&lt;=$O$5,LOOKUP(ROWS($O$6:O180),$N$6:$N$955,$D$6:$D$955),"")</f>
        <v/>
      </c>
    </row>
    <row r="181" spans="14:15" x14ac:dyDescent="0.15">
      <c r="N181" s="95" t="str">
        <f>IF(D181&lt;&gt;"",IF(ISNUMBER(MATCH(D181,$D$5:D180,0)),"",LOOKUP(9.99999999999999E+307,$N$1:N180)+1),"")</f>
        <v/>
      </c>
      <c r="O181" s="94" t="str">
        <f>IF(ROWS($O$6:O181)&lt;=$O$5,LOOKUP(ROWS($O$6:O181),$N$6:$N$955,$D$6:$D$955),"")</f>
        <v/>
      </c>
    </row>
    <row r="182" spans="14:15" x14ac:dyDescent="0.15">
      <c r="N182" s="95" t="str">
        <f>IF(D182&lt;&gt;"",IF(ISNUMBER(MATCH(D182,$D$5:D181,0)),"",LOOKUP(9.99999999999999E+307,$N$1:N181)+1),"")</f>
        <v/>
      </c>
      <c r="O182" s="94" t="str">
        <f>IF(ROWS($O$6:O182)&lt;=$O$5,LOOKUP(ROWS($O$6:O182),$N$6:$N$955,$D$6:$D$955),"")</f>
        <v/>
      </c>
    </row>
    <row r="183" spans="14:15" x14ac:dyDescent="0.15">
      <c r="N183" s="95" t="str">
        <f>IF(D183&lt;&gt;"",IF(ISNUMBER(MATCH(D183,$D$5:D182,0)),"",LOOKUP(9.99999999999999E+307,$N$1:N182)+1),"")</f>
        <v/>
      </c>
      <c r="O183" s="94" t="str">
        <f>IF(ROWS($O$6:O183)&lt;=$O$5,LOOKUP(ROWS($O$6:O183),$N$6:$N$955,$D$6:$D$955),"")</f>
        <v/>
      </c>
    </row>
    <row r="184" spans="14:15" x14ac:dyDescent="0.15">
      <c r="N184" s="95" t="str">
        <f>IF(D184&lt;&gt;"",IF(ISNUMBER(MATCH(D184,$D$5:D183,0)),"",LOOKUP(9.99999999999999E+307,$N$1:N183)+1),"")</f>
        <v/>
      </c>
      <c r="O184" s="94" t="str">
        <f>IF(ROWS($O$6:O184)&lt;=$O$5,LOOKUP(ROWS($O$6:O184),$N$6:$N$955,$D$6:$D$955),"")</f>
        <v/>
      </c>
    </row>
    <row r="185" spans="14:15" x14ac:dyDescent="0.15">
      <c r="N185" s="95" t="str">
        <f>IF(D185&lt;&gt;"",IF(ISNUMBER(MATCH(D185,$D$5:D184,0)),"",LOOKUP(9.99999999999999E+307,$N$1:N184)+1),"")</f>
        <v/>
      </c>
      <c r="O185" s="94" t="str">
        <f>IF(ROWS($O$6:O185)&lt;=$O$5,LOOKUP(ROWS($O$6:O185),$N$6:$N$955,$D$6:$D$955),"")</f>
        <v/>
      </c>
    </row>
    <row r="186" spans="14:15" x14ac:dyDescent="0.15">
      <c r="N186" s="95" t="str">
        <f>IF(D186&lt;&gt;"",IF(ISNUMBER(MATCH(D186,$D$5:D185,0)),"",LOOKUP(9.99999999999999E+307,$N$1:N185)+1),"")</f>
        <v/>
      </c>
      <c r="O186" s="94" t="str">
        <f>IF(ROWS($O$6:O186)&lt;=$O$5,LOOKUP(ROWS($O$6:O186),$N$6:$N$955,$D$6:$D$955),"")</f>
        <v/>
      </c>
    </row>
    <row r="187" spans="14:15" x14ac:dyDescent="0.15">
      <c r="N187" s="95" t="str">
        <f>IF(D187&lt;&gt;"",IF(ISNUMBER(MATCH(D187,$D$5:D186,0)),"",LOOKUP(9.99999999999999E+307,$N$1:N186)+1),"")</f>
        <v/>
      </c>
      <c r="O187" s="94" t="str">
        <f>IF(ROWS($O$6:O187)&lt;=$O$5,LOOKUP(ROWS($O$6:O187),$N$6:$N$955,$D$6:$D$955),"")</f>
        <v/>
      </c>
    </row>
    <row r="188" spans="14:15" x14ac:dyDescent="0.15">
      <c r="N188" s="95" t="str">
        <f>IF(D188&lt;&gt;"",IF(ISNUMBER(MATCH(D188,$D$5:D187,0)),"",LOOKUP(9.99999999999999E+307,$N$1:N187)+1),"")</f>
        <v/>
      </c>
      <c r="O188" s="94" t="str">
        <f>IF(ROWS($O$6:O188)&lt;=$O$5,LOOKUP(ROWS($O$6:O188),$N$6:$N$955,$D$6:$D$955),"")</f>
        <v/>
      </c>
    </row>
    <row r="189" spans="14:15" x14ac:dyDescent="0.15">
      <c r="N189" s="95" t="str">
        <f>IF(D189&lt;&gt;"",IF(ISNUMBER(MATCH(D189,$D$5:D188,0)),"",LOOKUP(9.99999999999999E+307,$N$1:N188)+1),"")</f>
        <v/>
      </c>
      <c r="O189" s="94" t="str">
        <f>IF(ROWS($O$6:O189)&lt;=$O$5,LOOKUP(ROWS($O$6:O189),$N$6:$N$955,$D$6:$D$955),"")</f>
        <v/>
      </c>
    </row>
    <row r="190" spans="14:15" x14ac:dyDescent="0.15">
      <c r="N190" s="95" t="str">
        <f>IF(D190&lt;&gt;"",IF(ISNUMBER(MATCH(D190,$D$5:D189,0)),"",LOOKUP(9.99999999999999E+307,$N$1:N189)+1),"")</f>
        <v/>
      </c>
      <c r="O190" s="94" t="str">
        <f>IF(ROWS($O$6:O190)&lt;=$O$5,LOOKUP(ROWS($O$6:O190),$N$6:$N$955,$D$6:$D$955),"")</f>
        <v/>
      </c>
    </row>
    <row r="191" spans="14:15" x14ac:dyDescent="0.15">
      <c r="N191" s="95" t="str">
        <f>IF(D191&lt;&gt;"",IF(ISNUMBER(MATCH(D191,$D$5:D190,0)),"",LOOKUP(9.99999999999999E+307,$N$1:N190)+1),"")</f>
        <v/>
      </c>
      <c r="O191" s="94" t="str">
        <f>IF(ROWS($O$6:O191)&lt;=$O$5,LOOKUP(ROWS($O$6:O191),$N$6:$N$955,$D$6:$D$955),"")</f>
        <v/>
      </c>
    </row>
    <row r="192" spans="14:15" x14ac:dyDescent="0.15">
      <c r="N192" s="95" t="str">
        <f>IF(D192&lt;&gt;"",IF(ISNUMBER(MATCH(D192,$D$5:D191,0)),"",LOOKUP(9.99999999999999E+307,$N$1:N191)+1),"")</f>
        <v/>
      </c>
      <c r="O192" s="94" t="str">
        <f>IF(ROWS($O$6:O192)&lt;=$O$5,LOOKUP(ROWS($O$6:O192),$N$6:$N$955,$D$6:$D$955),"")</f>
        <v/>
      </c>
    </row>
    <row r="193" spans="14:15" x14ac:dyDescent="0.15">
      <c r="N193" s="95" t="str">
        <f>IF(D193&lt;&gt;"",IF(ISNUMBER(MATCH(D193,$D$5:D192,0)),"",LOOKUP(9.99999999999999E+307,$N$1:N192)+1),"")</f>
        <v/>
      </c>
      <c r="O193" s="94" t="str">
        <f>IF(ROWS($O$6:O193)&lt;=$O$5,LOOKUP(ROWS($O$6:O193),$N$6:$N$955,$D$6:$D$955),"")</f>
        <v/>
      </c>
    </row>
    <row r="194" spans="14:15" x14ac:dyDescent="0.15">
      <c r="N194" s="95" t="str">
        <f>IF(D194&lt;&gt;"",IF(ISNUMBER(MATCH(D194,$D$5:D193,0)),"",LOOKUP(9.99999999999999E+307,$N$1:N193)+1),"")</f>
        <v/>
      </c>
      <c r="O194" s="94" t="str">
        <f>IF(ROWS($O$6:O194)&lt;=$O$5,LOOKUP(ROWS($O$6:O194),$N$6:$N$955,$D$6:$D$955),"")</f>
        <v/>
      </c>
    </row>
    <row r="195" spans="14:15" x14ac:dyDescent="0.15">
      <c r="N195" s="95" t="str">
        <f>IF(D195&lt;&gt;"",IF(ISNUMBER(MATCH(D195,$D$5:D194,0)),"",LOOKUP(9.99999999999999E+307,$N$1:N194)+1),"")</f>
        <v/>
      </c>
      <c r="O195" s="94" t="str">
        <f>IF(ROWS($O$6:O195)&lt;=$O$5,LOOKUP(ROWS($O$6:O195),$N$6:$N$955,$D$6:$D$955),"")</f>
        <v/>
      </c>
    </row>
    <row r="196" spans="14:15" x14ac:dyDescent="0.15">
      <c r="N196" s="95" t="str">
        <f>IF(D196&lt;&gt;"",IF(ISNUMBER(MATCH(D196,$D$5:D195,0)),"",LOOKUP(9.99999999999999E+307,$N$1:N195)+1),"")</f>
        <v/>
      </c>
      <c r="O196" s="94" t="str">
        <f>IF(ROWS($O$6:O196)&lt;=$O$5,LOOKUP(ROWS($O$6:O196),$N$6:$N$955,$D$6:$D$955),"")</f>
        <v/>
      </c>
    </row>
    <row r="197" spans="14:15" x14ac:dyDescent="0.15">
      <c r="N197" s="95" t="str">
        <f>IF(D197&lt;&gt;"",IF(ISNUMBER(MATCH(D197,$D$5:D196,0)),"",LOOKUP(9.99999999999999E+307,$N$1:N196)+1),"")</f>
        <v/>
      </c>
      <c r="O197" s="94" t="str">
        <f>IF(ROWS($O$6:O197)&lt;=$O$5,LOOKUP(ROWS($O$6:O197),$N$6:$N$955,$D$6:$D$955),"")</f>
        <v/>
      </c>
    </row>
    <row r="198" spans="14:15" x14ac:dyDescent="0.15">
      <c r="N198" s="95" t="str">
        <f>IF(D198&lt;&gt;"",IF(ISNUMBER(MATCH(D198,$D$5:D197,0)),"",LOOKUP(9.99999999999999E+307,$N$1:N197)+1),"")</f>
        <v/>
      </c>
      <c r="O198" s="94" t="str">
        <f>IF(ROWS($O$6:O198)&lt;=$O$5,LOOKUP(ROWS($O$6:O198),$N$6:$N$955,$D$6:$D$955),"")</f>
        <v/>
      </c>
    </row>
    <row r="199" spans="14:15" x14ac:dyDescent="0.15">
      <c r="N199" s="95" t="str">
        <f>IF(D199&lt;&gt;"",IF(ISNUMBER(MATCH(D199,$D$5:D198,0)),"",LOOKUP(9.99999999999999E+307,$N$1:N198)+1),"")</f>
        <v/>
      </c>
      <c r="O199" s="94" t="str">
        <f>IF(ROWS($O$6:O199)&lt;=$O$5,LOOKUP(ROWS($O$6:O199),$N$6:$N$955,$D$6:$D$955),"")</f>
        <v/>
      </c>
    </row>
    <row r="200" spans="14:15" x14ac:dyDescent="0.15">
      <c r="N200" s="95" t="str">
        <f>IF(D200&lt;&gt;"",IF(ISNUMBER(MATCH(D200,$D$5:D199,0)),"",LOOKUP(9.99999999999999E+307,$N$1:N199)+1),"")</f>
        <v/>
      </c>
      <c r="O200" s="94" t="str">
        <f>IF(ROWS($O$6:O200)&lt;=$O$5,LOOKUP(ROWS($O$6:O200),$N$6:$N$955,$D$6:$D$955),"")</f>
        <v/>
      </c>
    </row>
    <row r="201" spans="14:15" x14ac:dyDescent="0.15">
      <c r="N201" s="95" t="str">
        <f>IF(D201&lt;&gt;"",IF(ISNUMBER(MATCH(D201,$D$5:D200,0)),"",LOOKUP(9.99999999999999E+307,$N$1:N200)+1),"")</f>
        <v/>
      </c>
      <c r="O201" s="94" t="str">
        <f>IF(ROWS($O$6:O201)&lt;=$O$5,LOOKUP(ROWS($O$6:O201),$N$6:$N$955,$D$6:$D$955),"")</f>
        <v/>
      </c>
    </row>
    <row r="202" spans="14:15" x14ac:dyDescent="0.15">
      <c r="N202" s="95" t="str">
        <f>IF(D202&lt;&gt;"",IF(ISNUMBER(MATCH(D202,$D$5:D201,0)),"",LOOKUP(9.99999999999999E+307,$N$1:N201)+1),"")</f>
        <v/>
      </c>
      <c r="O202" s="94" t="str">
        <f>IF(ROWS($O$6:O202)&lt;=$O$5,LOOKUP(ROWS($O$6:O202),$N$6:$N$955,$D$6:$D$955),"")</f>
        <v/>
      </c>
    </row>
    <row r="203" spans="14:15" x14ac:dyDescent="0.15">
      <c r="N203" s="95" t="str">
        <f>IF(D203&lt;&gt;"",IF(ISNUMBER(MATCH(D203,$D$5:D202,0)),"",LOOKUP(9.99999999999999E+307,$N$1:N202)+1),"")</f>
        <v/>
      </c>
      <c r="O203" s="94" t="str">
        <f>IF(ROWS($O$6:O203)&lt;=$O$5,LOOKUP(ROWS($O$6:O203),$N$6:$N$955,$D$6:$D$955),"")</f>
        <v/>
      </c>
    </row>
    <row r="204" spans="14:15" x14ac:dyDescent="0.15">
      <c r="N204" s="95" t="str">
        <f>IF(D204&lt;&gt;"",IF(ISNUMBER(MATCH(D204,$D$5:D203,0)),"",LOOKUP(9.99999999999999E+307,$N$1:N203)+1),"")</f>
        <v/>
      </c>
      <c r="O204" s="94" t="str">
        <f>IF(ROWS($O$6:O204)&lt;=$O$5,LOOKUP(ROWS($O$6:O204),$N$6:$N$955,$D$6:$D$955),"")</f>
        <v/>
      </c>
    </row>
    <row r="205" spans="14:15" x14ac:dyDescent="0.15">
      <c r="N205" s="95" t="str">
        <f>IF(D205&lt;&gt;"",IF(ISNUMBER(MATCH(D205,$D$5:D204,0)),"",LOOKUP(9.99999999999999E+307,$N$1:N204)+1),"")</f>
        <v/>
      </c>
      <c r="O205" s="94" t="str">
        <f>IF(ROWS($O$6:O205)&lt;=$O$5,LOOKUP(ROWS($O$6:O205),$N$6:$N$955,$D$6:$D$955),"")</f>
        <v/>
      </c>
    </row>
    <row r="206" spans="14:15" x14ac:dyDescent="0.15">
      <c r="N206" s="95" t="str">
        <f>IF(D206&lt;&gt;"",IF(ISNUMBER(MATCH(D206,$D$5:D205,0)),"",LOOKUP(9.99999999999999E+307,$N$1:N205)+1),"")</f>
        <v/>
      </c>
      <c r="O206" s="94" t="str">
        <f>IF(ROWS($O$6:O206)&lt;=$O$5,LOOKUP(ROWS($O$6:O206),$N$6:$N$955,$D$6:$D$955),"")</f>
        <v/>
      </c>
    </row>
    <row r="207" spans="14:15" x14ac:dyDescent="0.15">
      <c r="N207" s="95" t="str">
        <f>IF(D207&lt;&gt;"",IF(ISNUMBER(MATCH(D207,$D$5:D206,0)),"",LOOKUP(9.99999999999999E+307,$N$1:N206)+1),"")</f>
        <v/>
      </c>
      <c r="O207" s="94" t="str">
        <f>IF(ROWS($O$6:O207)&lt;=$O$5,LOOKUP(ROWS($O$6:O207),$N$6:$N$955,$D$6:$D$955),"")</f>
        <v/>
      </c>
    </row>
    <row r="208" spans="14:15" x14ac:dyDescent="0.15">
      <c r="N208" s="95" t="str">
        <f>IF(D208&lt;&gt;"",IF(ISNUMBER(MATCH(D208,$D$5:D207,0)),"",LOOKUP(9.99999999999999E+307,$N$1:N207)+1),"")</f>
        <v/>
      </c>
      <c r="O208" s="94" t="str">
        <f>IF(ROWS($O$6:O208)&lt;=$O$5,LOOKUP(ROWS($O$6:O208),$N$6:$N$955,$D$6:$D$955),"")</f>
        <v/>
      </c>
    </row>
    <row r="209" spans="14:15" x14ac:dyDescent="0.15">
      <c r="N209" s="95" t="str">
        <f>IF(D209&lt;&gt;"",IF(ISNUMBER(MATCH(D209,$D$5:D208,0)),"",LOOKUP(9.99999999999999E+307,$N$1:N208)+1),"")</f>
        <v/>
      </c>
      <c r="O209" s="94" t="str">
        <f>IF(ROWS($O$6:O209)&lt;=$O$5,LOOKUP(ROWS($O$6:O209),$N$6:$N$955,$D$6:$D$955),"")</f>
        <v/>
      </c>
    </row>
    <row r="210" spans="14:15" x14ac:dyDescent="0.15">
      <c r="N210" s="95" t="str">
        <f>IF(D210&lt;&gt;"",IF(ISNUMBER(MATCH(D210,$D$5:D209,0)),"",LOOKUP(9.99999999999999E+307,$N$1:N209)+1),"")</f>
        <v/>
      </c>
      <c r="O210" s="94" t="str">
        <f>IF(ROWS($O$6:O210)&lt;=$O$5,LOOKUP(ROWS($O$6:O210),$N$6:$N$955,$D$6:$D$955),"")</f>
        <v/>
      </c>
    </row>
    <row r="211" spans="14:15" x14ac:dyDescent="0.15">
      <c r="N211" s="95" t="str">
        <f>IF(D211&lt;&gt;"",IF(ISNUMBER(MATCH(D211,$D$5:D210,0)),"",LOOKUP(9.99999999999999E+307,$N$1:N210)+1),"")</f>
        <v/>
      </c>
      <c r="O211" s="94" t="str">
        <f>IF(ROWS($O$6:O211)&lt;=$O$5,LOOKUP(ROWS($O$6:O211),$N$6:$N$955,$D$6:$D$955),"")</f>
        <v/>
      </c>
    </row>
    <row r="212" spans="14:15" x14ac:dyDescent="0.15">
      <c r="N212" s="95" t="str">
        <f>IF(D212&lt;&gt;"",IF(ISNUMBER(MATCH(D212,$D$5:D211,0)),"",LOOKUP(9.99999999999999E+307,$N$1:N211)+1),"")</f>
        <v/>
      </c>
      <c r="O212" s="94" t="str">
        <f>IF(ROWS($O$6:O212)&lt;=$O$5,LOOKUP(ROWS($O$6:O212),$N$6:$N$955,$D$6:$D$955),"")</f>
        <v/>
      </c>
    </row>
    <row r="213" spans="14:15" x14ac:dyDescent="0.15">
      <c r="N213" s="95" t="str">
        <f>IF(D213&lt;&gt;"",IF(ISNUMBER(MATCH(D213,$D$5:D212,0)),"",LOOKUP(9.99999999999999E+307,$N$1:N212)+1),"")</f>
        <v/>
      </c>
      <c r="O213" s="94" t="str">
        <f>IF(ROWS($O$6:O213)&lt;=$O$5,LOOKUP(ROWS($O$6:O213),$N$6:$N$955,$D$6:$D$955),"")</f>
        <v/>
      </c>
    </row>
    <row r="214" spans="14:15" x14ac:dyDescent="0.15">
      <c r="N214" s="95" t="str">
        <f>IF(D214&lt;&gt;"",IF(ISNUMBER(MATCH(D214,$D$5:D213,0)),"",LOOKUP(9.99999999999999E+307,$N$1:N213)+1),"")</f>
        <v/>
      </c>
      <c r="O214" s="94" t="str">
        <f>IF(ROWS($O$6:O214)&lt;=$O$5,LOOKUP(ROWS($O$6:O214),$N$6:$N$955,$D$6:$D$955),"")</f>
        <v/>
      </c>
    </row>
    <row r="215" spans="14:15" x14ac:dyDescent="0.15">
      <c r="N215" s="95" t="str">
        <f>IF(D215&lt;&gt;"",IF(ISNUMBER(MATCH(D215,$D$5:D214,0)),"",LOOKUP(9.99999999999999E+307,$N$1:N214)+1),"")</f>
        <v/>
      </c>
      <c r="O215" s="94" t="str">
        <f>IF(ROWS($O$6:O215)&lt;=$O$5,LOOKUP(ROWS($O$6:O215),$N$6:$N$955,$D$6:$D$955),"")</f>
        <v/>
      </c>
    </row>
    <row r="216" spans="14:15" x14ac:dyDescent="0.15">
      <c r="N216" s="95" t="str">
        <f>IF(D216&lt;&gt;"",IF(ISNUMBER(MATCH(D216,$D$5:D215,0)),"",LOOKUP(9.99999999999999E+307,$N$1:N215)+1),"")</f>
        <v/>
      </c>
      <c r="O216" s="94" t="str">
        <f>IF(ROWS($O$6:O216)&lt;=$O$5,LOOKUP(ROWS($O$6:O216),$N$6:$N$955,$D$6:$D$955),"")</f>
        <v/>
      </c>
    </row>
    <row r="217" spans="14:15" x14ac:dyDescent="0.15">
      <c r="N217" s="95" t="str">
        <f>IF(D217&lt;&gt;"",IF(ISNUMBER(MATCH(D217,$D$5:D216,0)),"",LOOKUP(9.99999999999999E+307,$N$1:N216)+1),"")</f>
        <v/>
      </c>
      <c r="O217" s="94" t="str">
        <f>IF(ROWS($O$6:O217)&lt;=$O$5,LOOKUP(ROWS($O$6:O217),$N$6:$N$955,$D$6:$D$955),"")</f>
        <v/>
      </c>
    </row>
    <row r="218" spans="14:15" x14ac:dyDescent="0.15">
      <c r="N218" s="95" t="str">
        <f>IF(D218&lt;&gt;"",IF(ISNUMBER(MATCH(D218,$D$5:D217,0)),"",LOOKUP(9.99999999999999E+307,$N$1:N217)+1),"")</f>
        <v/>
      </c>
      <c r="O218" s="94" t="str">
        <f>IF(ROWS($O$6:O218)&lt;=$O$5,LOOKUP(ROWS($O$6:O218),$N$6:$N$955,$D$6:$D$955),"")</f>
        <v/>
      </c>
    </row>
    <row r="219" spans="14:15" x14ac:dyDescent="0.15">
      <c r="N219" s="95" t="str">
        <f>IF(D219&lt;&gt;"",IF(ISNUMBER(MATCH(D219,$D$5:D218,0)),"",LOOKUP(9.99999999999999E+307,$N$1:N218)+1),"")</f>
        <v/>
      </c>
      <c r="O219" s="94" t="str">
        <f>IF(ROWS($O$6:O219)&lt;=$O$5,LOOKUP(ROWS($O$6:O219),$N$6:$N$955,$D$6:$D$955),"")</f>
        <v/>
      </c>
    </row>
    <row r="220" spans="14:15" x14ac:dyDescent="0.15">
      <c r="N220" s="95" t="str">
        <f>IF(D220&lt;&gt;"",IF(ISNUMBER(MATCH(D220,$D$5:D219,0)),"",LOOKUP(9.99999999999999E+307,$N$1:N219)+1),"")</f>
        <v/>
      </c>
      <c r="O220" s="94" t="str">
        <f>IF(ROWS($O$6:O220)&lt;=$O$5,LOOKUP(ROWS($O$6:O220),$N$6:$N$955,$D$6:$D$955),"")</f>
        <v/>
      </c>
    </row>
    <row r="221" spans="14:15" x14ac:dyDescent="0.15">
      <c r="N221" s="95" t="str">
        <f>IF(D221&lt;&gt;"",IF(ISNUMBER(MATCH(D221,$D$5:D220,0)),"",LOOKUP(9.99999999999999E+307,$N$1:N220)+1),"")</f>
        <v/>
      </c>
      <c r="O221" s="94" t="str">
        <f>IF(ROWS($O$6:O221)&lt;=$O$5,LOOKUP(ROWS($O$6:O221),$N$6:$N$955,$D$6:$D$955),"")</f>
        <v/>
      </c>
    </row>
    <row r="222" spans="14:15" x14ac:dyDescent="0.15">
      <c r="N222" s="95" t="str">
        <f>IF(D222&lt;&gt;"",IF(ISNUMBER(MATCH(D222,$D$5:D221,0)),"",LOOKUP(9.99999999999999E+307,$N$1:N221)+1),"")</f>
        <v/>
      </c>
      <c r="O222" s="94" t="str">
        <f>IF(ROWS($O$6:O222)&lt;=$O$5,LOOKUP(ROWS($O$6:O222),$N$6:$N$955,$D$6:$D$955),"")</f>
        <v/>
      </c>
    </row>
    <row r="223" spans="14:15" x14ac:dyDescent="0.15">
      <c r="N223" s="95" t="str">
        <f>IF(D223&lt;&gt;"",IF(ISNUMBER(MATCH(D223,$D$5:D222,0)),"",LOOKUP(9.99999999999999E+307,$N$1:N222)+1),"")</f>
        <v/>
      </c>
      <c r="O223" s="94" t="str">
        <f>IF(ROWS($O$6:O223)&lt;=$O$5,LOOKUP(ROWS($O$6:O223),$N$6:$N$955,$D$6:$D$955),"")</f>
        <v/>
      </c>
    </row>
    <row r="224" spans="14:15" x14ac:dyDescent="0.15">
      <c r="N224" s="95" t="str">
        <f>IF(D224&lt;&gt;"",IF(ISNUMBER(MATCH(D224,$D$5:D223,0)),"",LOOKUP(9.99999999999999E+307,$N$1:N223)+1),"")</f>
        <v/>
      </c>
      <c r="O224" s="94" t="str">
        <f>IF(ROWS($O$6:O224)&lt;=$O$5,LOOKUP(ROWS($O$6:O224),$N$6:$N$955,$D$6:$D$955),"")</f>
        <v/>
      </c>
    </row>
    <row r="225" spans="14:15" x14ac:dyDescent="0.15">
      <c r="N225" s="95" t="str">
        <f>IF(D225&lt;&gt;"",IF(ISNUMBER(MATCH(D225,$D$5:D224,0)),"",LOOKUP(9.99999999999999E+307,$N$1:N224)+1),"")</f>
        <v/>
      </c>
      <c r="O225" s="94" t="str">
        <f>IF(ROWS($O$6:O225)&lt;=$O$5,LOOKUP(ROWS($O$6:O225),$N$6:$N$955,$D$6:$D$955),"")</f>
        <v/>
      </c>
    </row>
    <row r="226" spans="14:15" x14ac:dyDescent="0.15">
      <c r="N226" s="95" t="str">
        <f>IF(D226&lt;&gt;"",IF(ISNUMBER(MATCH(D226,$D$5:D225,0)),"",LOOKUP(9.99999999999999E+307,$N$1:N225)+1),"")</f>
        <v/>
      </c>
      <c r="O226" s="94" t="str">
        <f>IF(ROWS($O$6:O226)&lt;=$O$5,LOOKUP(ROWS($O$6:O226),$N$6:$N$955,$D$6:$D$955),"")</f>
        <v/>
      </c>
    </row>
    <row r="227" spans="14:15" x14ac:dyDescent="0.15">
      <c r="N227" s="95" t="str">
        <f>IF(D227&lt;&gt;"",IF(ISNUMBER(MATCH(D227,$D$5:D226,0)),"",LOOKUP(9.99999999999999E+307,$N$1:N226)+1),"")</f>
        <v/>
      </c>
      <c r="O227" s="94" t="str">
        <f>IF(ROWS($O$6:O227)&lt;=$O$5,LOOKUP(ROWS($O$6:O227),$N$6:$N$955,$D$6:$D$955),"")</f>
        <v/>
      </c>
    </row>
    <row r="228" spans="14:15" x14ac:dyDescent="0.15">
      <c r="N228" s="95" t="str">
        <f>IF(D228&lt;&gt;"",IF(ISNUMBER(MATCH(D228,$D$5:D227,0)),"",LOOKUP(9.99999999999999E+307,$N$1:N227)+1),"")</f>
        <v/>
      </c>
      <c r="O228" s="94" t="str">
        <f>IF(ROWS($O$6:O228)&lt;=$O$5,LOOKUP(ROWS($O$6:O228),$N$6:$N$955,$D$6:$D$955),"")</f>
        <v/>
      </c>
    </row>
    <row r="229" spans="14:15" x14ac:dyDescent="0.15">
      <c r="N229" s="95" t="str">
        <f>IF(D229&lt;&gt;"",IF(ISNUMBER(MATCH(D229,$D$5:D228,0)),"",LOOKUP(9.99999999999999E+307,$N$1:N228)+1),"")</f>
        <v/>
      </c>
      <c r="O229" s="94" t="str">
        <f>IF(ROWS($O$6:O229)&lt;=$O$5,LOOKUP(ROWS($O$6:O229),$N$6:$N$955,$D$6:$D$955),"")</f>
        <v/>
      </c>
    </row>
    <row r="230" spans="14:15" x14ac:dyDescent="0.15">
      <c r="N230" s="95" t="str">
        <f>IF(D230&lt;&gt;"",IF(ISNUMBER(MATCH(D230,$D$5:D229,0)),"",LOOKUP(9.99999999999999E+307,$N$1:N229)+1),"")</f>
        <v/>
      </c>
      <c r="O230" s="94" t="str">
        <f>IF(ROWS($O$6:O230)&lt;=$O$5,LOOKUP(ROWS($O$6:O230),$N$6:$N$955,$D$6:$D$955),"")</f>
        <v/>
      </c>
    </row>
    <row r="231" spans="14:15" x14ac:dyDescent="0.15">
      <c r="N231" s="95" t="str">
        <f>IF(D231&lt;&gt;"",IF(ISNUMBER(MATCH(D231,$D$5:D230,0)),"",LOOKUP(9.99999999999999E+307,$N$1:N230)+1),"")</f>
        <v/>
      </c>
      <c r="O231" s="94" t="str">
        <f>IF(ROWS($O$6:O231)&lt;=$O$5,LOOKUP(ROWS($O$6:O231),$N$6:$N$955,$D$6:$D$955),"")</f>
        <v/>
      </c>
    </row>
    <row r="232" spans="14:15" x14ac:dyDescent="0.15">
      <c r="N232" s="95" t="str">
        <f>IF(D232&lt;&gt;"",IF(ISNUMBER(MATCH(D232,$D$5:D231,0)),"",LOOKUP(9.99999999999999E+307,$N$1:N231)+1),"")</f>
        <v/>
      </c>
      <c r="O232" s="94" t="str">
        <f>IF(ROWS($O$6:O232)&lt;=$O$5,LOOKUP(ROWS($O$6:O232),$N$6:$N$955,$D$6:$D$955),"")</f>
        <v/>
      </c>
    </row>
    <row r="233" spans="14:15" x14ac:dyDescent="0.15">
      <c r="N233" s="95" t="str">
        <f>IF(D233&lt;&gt;"",IF(ISNUMBER(MATCH(D233,$D$5:D232,0)),"",LOOKUP(9.99999999999999E+307,$N$1:N232)+1),"")</f>
        <v/>
      </c>
      <c r="O233" s="94" t="str">
        <f>IF(ROWS($O$6:O233)&lt;=$O$5,LOOKUP(ROWS($O$6:O233),$N$6:$N$955,$D$6:$D$955),"")</f>
        <v/>
      </c>
    </row>
    <row r="234" spans="14:15" x14ac:dyDescent="0.15">
      <c r="N234" s="95" t="str">
        <f>IF(D234&lt;&gt;"",IF(ISNUMBER(MATCH(D234,$D$5:D233,0)),"",LOOKUP(9.99999999999999E+307,$N$1:N233)+1),"")</f>
        <v/>
      </c>
      <c r="O234" s="94" t="str">
        <f>IF(ROWS($O$6:O234)&lt;=$O$5,LOOKUP(ROWS($O$6:O234),$N$6:$N$955,$D$6:$D$955),"")</f>
        <v/>
      </c>
    </row>
    <row r="235" spans="14:15" x14ac:dyDescent="0.15">
      <c r="N235" s="95" t="str">
        <f>IF(D235&lt;&gt;"",IF(ISNUMBER(MATCH(D235,$D$5:D234,0)),"",LOOKUP(9.99999999999999E+307,$N$1:N234)+1),"")</f>
        <v/>
      </c>
      <c r="O235" s="94" t="str">
        <f>IF(ROWS($O$6:O235)&lt;=$O$5,LOOKUP(ROWS($O$6:O235),$N$6:$N$955,$D$6:$D$955),"")</f>
        <v/>
      </c>
    </row>
    <row r="236" spans="14:15" x14ac:dyDescent="0.15">
      <c r="N236" s="95" t="str">
        <f>IF(D236&lt;&gt;"",IF(ISNUMBER(MATCH(D236,$D$5:D235,0)),"",LOOKUP(9.99999999999999E+307,$N$1:N235)+1),"")</f>
        <v/>
      </c>
      <c r="O236" s="94" t="str">
        <f>IF(ROWS($O$6:O236)&lt;=$O$5,LOOKUP(ROWS($O$6:O236),$N$6:$N$955,$D$6:$D$955),"")</f>
        <v/>
      </c>
    </row>
    <row r="237" spans="14:15" x14ac:dyDescent="0.15">
      <c r="N237" s="95" t="str">
        <f>IF(D237&lt;&gt;"",IF(ISNUMBER(MATCH(D237,$D$5:D236,0)),"",LOOKUP(9.99999999999999E+307,$N$1:N236)+1),"")</f>
        <v/>
      </c>
      <c r="O237" s="94" t="str">
        <f>IF(ROWS($O$6:O237)&lt;=$O$5,LOOKUP(ROWS($O$6:O237),$N$6:$N$955,$D$6:$D$955),"")</f>
        <v/>
      </c>
    </row>
    <row r="238" spans="14:15" x14ac:dyDescent="0.15">
      <c r="N238" s="95" t="str">
        <f>IF(D238&lt;&gt;"",IF(ISNUMBER(MATCH(D238,$D$5:D237,0)),"",LOOKUP(9.99999999999999E+307,$N$1:N237)+1),"")</f>
        <v/>
      </c>
      <c r="O238" s="94" t="str">
        <f>IF(ROWS($O$6:O238)&lt;=$O$5,LOOKUP(ROWS($O$6:O238),$N$6:$N$955,$D$6:$D$955),"")</f>
        <v/>
      </c>
    </row>
    <row r="239" spans="14:15" x14ac:dyDescent="0.15">
      <c r="N239" s="95" t="str">
        <f>IF(D239&lt;&gt;"",IF(ISNUMBER(MATCH(D239,$D$5:D238,0)),"",LOOKUP(9.99999999999999E+307,$N$1:N238)+1),"")</f>
        <v/>
      </c>
      <c r="O239" s="94" t="str">
        <f>IF(ROWS($O$6:O239)&lt;=$O$5,LOOKUP(ROWS($O$6:O239),$N$6:$N$955,$D$6:$D$955),"")</f>
        <v/>
      </c>
    </row>
    <row r="240" spans="14:15" x14ac:dyDescent="0.15">
      <c r="N240" s="95" t="str">
        <f>IF(D240&lt;&gt;"",IF(ISNUMBER(MATCH(D240,$D$5:D239,0)),"",LOOKUP(9.99999999999999E+307,$N$1:N239)+1),"")</f>
        <v/>
      </c>
      <c r="O240" s="94" t="str">
        <f>IF(ROWS($O$6:O240)&lt;=$O$5,LOOKUP(ROWS($O$6:O240),$N$6:$N$955,$D$6:$D$955),"")</f>
        <v/>
      </c>
    </row>
    <row r="241" spans="14:15" x14ac:dyDescent="0.15">
      <c r="N241" s="95" t="str">
        <f>IF(D241&lt;&gt;"",IF(ISNUMBER(MATCH(D241,$D$5:D240,0)),"",LOOKUP(9.99999999999999E+307,$N$1:N240)+1),"")</f>
        <v/>
      </c>
      <c r="O241" s="94" t="str">
        <f>IF(ROWS($O$6:O241)&lt;=$O$5,LOOKUP(ROWS($O$6:O241),$N$6:$N$955,$D$6:$D$955),"")</f>
        <v/>
      </c>
    </row>
    <row r="242" spans="14:15" x14ac:dyDescent="0.15">
      <c r="N242" s="95" t="str">
        <f>IF(D242&lt;&gt;"",IF(ISNUMBER(MATCH(D242,$D$5:D241,0)),"",LOOKUP(9.99999999999999E+307,$N$1:N241)+1),"")</f>
        <v/>
      </c>
      <c r="O242" s="94" t="str">
        <f>IF(ROWS($O$6:O242)&lt;=$O$5,LOOKUP(ROWS($O$6:O242),$N$6:$N$955,$D$6:$D$955),"")</f>
        <v/>
      </c>
    </row>
    <row r="243" spans="14:15" x14ac:dyDescent="0.15">
      <c r="N243" s="95" t="str">
        <f>IF(D243&lt;&gt;"",IF(ISNUMBER(MATCH(D243,$D$5:D242,0)),"",LOOKUP(9.99999999999999E+307,$N$1:N242)+1),"")</f>
        <v/>
      </c>
      <c r="O243" s="94" t="str">
        <f>IF(ROWS($O$6:O243)&lt;=$O$5,LOOKUP(ROWS($O$6:O243),$N$6:$N$955,$D$6:$D$955),"")</f>
        <v/>
      </c>
    </row>
    <row r="244" spans="14:15" x14ac:dyDescent="0.15">
      <c r="N244" s="95" t="str">
        <f>IF(D244&lt;&gt;"",IF(ISNUMBER(MATCH(D244,$D$5:D243,0)),"",LOOKUP(9.99999999999999E+307,$N$1:N243)+1),"")</f>
        <v/>
      </c>
      <c r="O244" s="94" t="str">
        <f>IF(ROWS($O$6:O244)&lt;=$O$5,LOOKUP(ROWS($O$6:O244),$N$6:$N$955,$D$6:$D$955),"")</f>
        <v/>
      </c>
    </row>
    <row r="245" spans="14:15" x14ac:dyDescent="0.15">
      <c r="N245" s="95" t="str">
        <f>IF(D245&lt;&gt;"",IF(ISNUMBER(MATCH(D245,$D$5:D244,0)),"",LOOKUP(9.99999999999999E+307,$N$1:N244)+1),"")</f>
        <v/>
      </c>
      <c r="O245" s="94" t="str">
        <f>IF(ROWS($O$6:O245)&lt;=$O$5,LOOKUP(ROWS($O$6:O245),$N$6:$N$955,$D$6:$D$955),"")</f>
        <v/>
      </c>
    </row>
    <row r="246" spans="14:15" x14ac:dyDescent="0.15">
      <c r="N246" s="95" t="str">
        <f>IF(D246&lt;&gt;"",IF(ISNUMBER(MATCH(D246,$D$5:D245,0)),"",LOOKUP(9.99999999999999E+307,$N$1:N245)+1),"")</f>
        <v/>
      </c>
      <c r="O246" s="94" t="str">
        <f>IF(ROWS($O$6:O246)&lt;=$O$5,LOOKUP(ROWS($O$6:O246),$N$6:$N$955,$D$6:$D$955),"")</f>
        <v/>
      </c>
    </row>
    <row r="247" spans="14:15" x14ac:dyDescent="0.15">
      <c r="N247" s="95" t="str">
        <f>IF(D247&lt;&gt;"",IF(ISNUMBER(MATCH(D247,$D$5:D246,0)),"",LOOKUP(9.99999999999999E+307,$N$1:N246)+1),"")</f>
        <v/>
      </c>
      <c r="O247" s="94" t="str">
        <f>IF(ROWS($O$6:O247)&lt;=$O$5,LOOKUP(ROWS($O$6:O247),$N$6:$N$955,$D$6:$D$955),"")</f>
        <v/>
      </c>
    </row>
    <row r="248" spans="14:15" x14ac:dyDescent="0.15">
      <c r="N248" s="95" t="str">
        <f>IF(D248&lt;&gt;"",IF(ISNUMBER(MATCH(D248,$D$5:D247,0)),"",LOOKUP(9.99999999999999E+307,$N$1:N247)+1),"")</f>
        <v/>
      </c>
      <c r="O248" s="94" t="str">
        <f>IF(ROWS($O$6:O248)&lt;=$O$5,LOOKUP(ROWS($O$6:O248),$N$6:$N$955,$D$6:$D$955),"")</f>
        <v/>
      </c>
    </row>
    <row r="249" spans="14:15" x14ac:dyDescent="0.15">
      <c r="N249" s="95" t="str">
        <f>IF(D249&lt;&gt;"",IF(ISNUMBER(MATCH(D249,$D$5:D248,0)),"",LOOKUP(9.99999999999999E+307,$N$1:N248)+1),"")</f>
        <v/>
      </c>
      <c r="O249" s="94" t="str">
        <f>IF(ROWS($O$6:O249)&lt;=$O$5,LOOKUP(ROWS($O$6:O249),$N$6:$N$955,$D$6:$D$955),"")</f>
        <v/>
      </c>
    </row>
    <row r="250" spans="14:15" x14ac:dyDescent="0.15">
      <c r="N250" s="95" t="str">
        <f>IF(D250&lt;&gt;"",IF(ISNUMBER(MATCH(D250,$D$5:D249,0)),"",LOOKUP(9.99999999999999E+307,$N$1:N249)+1),"")</f>
        <v/>
      </c>
      <c r="O250" s="94" t="str">
        <f>IF(ROWS($O$6:O250)&lt;=$O$5,LOOKUP(ROWS($O$6:O250),$N$6:$N$955,$D$6:$D$955),"")</f>
        <v/>
      </c>
    </row>
    <row r="251" spans="14:15" x14ac:dyDescent="0.15">
      <c r="N251" s="95" t="str">
        <f>IF(D251&lt;&gt;"",IF(ISNUMBER(MATCH(D251,$D$5:D250,0)),"",LOOKUP(9.99999999999999E+307,$N$1:N250)+1),"")</f>
        <v/>
      </c>
      <c r="O251" s="94" t="str">
        <f>IF(ROWS($O$6:O251)&lt;=$O$5,LOOKUP(ROWS($O$6:O251),$N$6:$N$955,$D$6:$D$955),"")</f>
        <v/>
      </c>
    </row>
    <row r="252" spans="14:15" x14ac:dyDescent="0.15">
      <c r="N252" s="95" t="str">
        <f>IF(D252&lt;&gt;"",IF(ISNUMBER(MATCH(D252,$D$5:D251,0)),"",LOOKUP(9.99999999999999E+307,$N$1:N251)+1),"")</f>
        <v/>
      </c>
      <c r="O252" s="94" t="str">
        <f>IF(ROWS($O$6:O252)&lt;=$O$5,LOOKUP(ROWS($O$6:O252),$N$6:$N$955,$D$6:$D$955),"")</f>
        <v/>
      </c>
    </row>
    <row r="253" spans="14:15" x14ac:dyDescent="0.15">
      <c r="N253" s="95" t="str">
        <f>IF(D253&lt;&gt;"",IF(ISNUMBER(MATCH(D253,$D$5:D252,0)),"",LOOKUP(9.99999999999999E+307,$N$1:N252)+1),"")</f>
        <v/>
      </c>
      <c r="O253" s="94" t="str">
        <f>IF(ROWS($O$6:O253)&lt;=$O$5,LOOKUP(ROWS($O$6:O253),$N$6:$N$955,$D$6:$D$955),"")</f>
        <v/>
      </c>
    </row>
    <row r="254" spans="14:15" x14ac:dyDescent="0.15">
      <c r="N254" s="95" t="str">
        <f>IF(D254&lt;&gt;"",IF(ISNUMBER(MATCH(D254,$D$5:D253,0)),"",LOOKUP(9.99999999999999E+307,$N$1:N253)+1),"")</f>
        <v/>
      </c>
      <c r="O254" s="94" t="str">
        <f>IF(ROWS($O$6:O254)&lt;=$O$5,LOOKUP(ROWS($O$6:O254),$N$6:$N$955,$D$6:$D$955),"")</f>
        <v/>
      </c>
    </row>
    <row r="255" spans="14:15" x14ac:dyDescent="0.15">
      <c r="N255" s="95" t="str">
        <f>IF(D255&lt;&gt;"",IF(ISNUMBER(MATCH(D255,$D$5:D254,0)),"",LOOKUP(9.99999999999999E+307,$N$1:N254)+1),"")</f>
        <v/>
      </c>
      <c r="O255" s="94" t="str">
        <f>IF(ROWS($O$6:O255)&lt;=$O$5,LOOKUP(ROWS($O$6:O255),$N$6:$N$955,$D$6:$D$955),"")</f>
        <v/>
      </c>
    </row>
    <row r="256" spans="14:15" x14ac:dyDescent="0.15">
      <c r="N256" s="95" t="str">
        <f>IF(D256&lt;&gt;"",IF(ISNUMBER(MATCH(D256,$D$5:D255,0)),"",LOOKUP(9.99999999999999E+307,$N$1:N255)+1),"")</f>
        <v/>
      </c>
      <c r="O256" s="94" t="str">
        <f>IF(ROWS($O$6:O256)&lt;=$O$5,LOOKUP(ROWS($O$6:O256),$N$6:$N$955,$D$6:$D$955),"")</f>
        <v/>
      </c>
    </row>
    <row r="257" spans="14:15" x14ac:dyDescent="0.15">
      <c r="N257" s="95" t="str">
        <f>IF(D257&lt;&gt;"",IF(ISNUMBER(MATCH(D257,$D$5:D256,0)),"",LOOKUP(9.99999999999999E+307,$N$1:N256)+1),"")</f>
        <v/>
      </c>
      <c r="O257" s="94" t="str">
        <f>IF(ROWS($O$6:O257)&lt;=$O$5,LOOKUP(ROWS($O$6:O257),$N$6:$N$955,$D$6:$D$955),"")</f>
        <v/>
      </c>
    </row>
    <row r="258" spans="14:15" x14ac:dyDescent="0.15">
      <c r="N258" s="95" t="str">
        <f>IF(D258&lt;&gt;"",IF(ISNUMBER(MATCH(D258,$D$5:D257,0)),"",LOOKUP(9.99999999999999E+307,$N$1:N257)+1),"")</f>
        <v/>
      </c>
      <c r="O258" s="94" t="str">
        <f>IF(ROWS($O$6:O258)&lt;=$O$5,LOOKUP(ROWS($O$6:O258),$N$6:$N$955,$D$6:$D$955),"")</f>
        <v/>
      </c>
    </row>
    <row r="259" spans="14:15" x14ac:dyDescent="0.15">
      <c r="N259" s="95" t="str">
        <f>IF(D259&lt;&gt;"",IF(ISNUMBER(MATCH(D259,$D$5:D258,0)),"",LOOKUP(9.99999999999999E+307,$N$1:N258)+1),"")</f>
        <v/>
      </c>
      <c r="O259" s="94" t="str">
        <f>IF(ROWS($O$6:O259)&lt;=$O$5,LOOKUP(ROWS($O$6:O259),$N$6:$N$955,$D$6:$D$955),"")</f>
        <v/>
      </c>
    </row>
    <row r="260" spans="14:15" x14ac:dyDescent="0.15">
      <c r="N260" s="95" t="str">
        <f>IF(D260&lt;&gt;"",IF(ISNUMBER(MATCH(D260,$D$5:D259,0)),"",LOOKUP(9.99999999999999E+307,$N$1:N259)+1),"")</f>
        <v/>
      </c>
      <c r="O260" s="94" t="str">
        <f>IF(ROWS($O$6:O260)&lt;=$O$5,LOOKUP(ROWS($O$6:O260),$N$6:$N$955,$D$6:$D$955),"")</f>
        <v/>
      </c>
    </row>
    <row r="261" spans="14:15" x14ac:dyDescent="0.15">
      <c r="N261" s="95" t="str">
        <f>IF(D261&lt;&gt;"",IF(ISNUMBER(MATCH(D261,$D$5:D260,0)),"",LOOKUP(9.99999999999999E+307,$N$1:N260)+1),"")</f>
        <v/>
      </c>
      <c r="O261" s="94" t="str">
        <f>IF(ROWS($O$6:O261)&lt;=$O$5,LOOKUP(ROWS($O$6:O261),$N$6:$N$955,$D$6:$D$955),"")</f>
        <v/>
      </c>
    </row>
    <row r="262" spans="14:15" x14ac:dyDescent="0.15">
      <c r="N262" s="95" t="str">
        <f>IF(D262&lt;&gt;"",IF(ISNUMBER(MATCH(D262,$D$5:D261,0)),"",LOOKUP(9.99999999999999E+307,$N$1:N261)+1),"")</f>
        <v/>
      </c>
      <c r="O262" s="94" t="str">
        <f>IF(ROWS($O$6:O262)&lt;=$O$5,LOOKUP(ROWS($O$6:O262),$N$6:$N$955,$D$6:$D$955),"")</f>
        <v/>
      </c>
    </row>
    <row r="263" spans="14:15" x14ac:dyDescent="0.15">
      <c r="N263" s="95" t="str">
        <f>IF(D263&lt;&gt;"",IF(ISNUMBER(MATCH(D263,$D$5:D262,0)),"",LOOKUP(9.99999999999999E+307,$N$1:N262)+1),"")</f>
        <v/>
      </c>
      <c r="O263" s="94" t="str">
        <f>IF(ROWS($O$6:O263)&lt;=$O$5,LOOKUP(ROWS($O$6:O263),$N$6:$N$955,$D$6:$D$955),"")</f>
        <v/>
      </c>
    </row>
    <row r="264" spans="14:15" x14ac:dyDescent="0.15">
      <c r="N264" s="95" t="str">
        <f>IF(D264&lt;&gt;"",IF(ISNUMBER(MATCH(D264,$D$5:D263,0)),"",LOOKUP(9.99999999999999E+307,$N$1:N263)+1),"")</f>
        <v/>
      </c>
      <c r="O264" s="94" t="str">
        <f>IF(ROWS($O$6:O264)&lt;=$O$5,LOOKUP(ROWS($O$6:O264),$N$6:$N$955,$D$6:$D$955),"")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A1:A1048576">
    <cfRule type="duplicateValues" dxfId="305" priority="1"/>
  </conditionalFormatting>
  <conditionalFormatting sqref="B6:B41">
    <cfRule type="duplicateValues" dxfId="304" priority="1749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7" orientation="portrait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39"/>
  <sheetViews>
    <sheetView view="pageBreakPreview" zoomScaleSheetLayoutView="100" workbookViewId="0">
      <selection activeCell="A40" sqref="A40:XFD318"/>
    </sheetView>
  </sheetViews>
  <sheetFormatPr defaultRowHeight="12.75" x14ac:dyDescent="0.2"/>
  <cols>
    <col min="1" max="1" width="4.28515625" style="38" bestFit="1" customWidth="1"/>
    <col min="2" max="2" width="6.42578125" style="38" bestFit="1" customWidth="1"/>
    <col min="3" max="3" width="24.42578125" style="67" customWidth="1"/>
    <col min="4" max="4" width="30" style="67" customWidth="1"/>
    <col min="5" max="5" width="6.5703125" style="63" customWidth="1"/>
    <col min="6" max="6" width="10.140625" style="38" bestFit="1" customWidth="1"/>
    <col min="7" max="7" width="9.42578125" style="38" customWidth="1"/>
    <col min="8" max="8" width="7.42578125" style="63" customWidth="1"/>
    <col min="9" max="9" width="45.85546875" style="63" hidden="1" customWidth="1"/>
    <col min="10" max="10" width="10.28515625" style="63" hidden="1" customWidth="1"/>
    <col min="11" max="11" width="22" style="63" hidden="1" customWidth="1"/>
    <col min="12" max="16384" width="9.140625" style="63"/>
  </cols>
  <sheetData>
    <row r="1" spans="1:16" ht="32.25" customHeight="1" x14ac:dyDescent="0.2">
      <c r="A1" s="172" t="str">
        <f>KAPAK!A2</f>
        <v>Türkiye Atletizm Federasyonu
İstanbul Atletizm İl Temsilciliği</v>
      </c>
      <c r="B1" s="172"/>
      <c r="C1" s="172"/>
      <c r="D1" s="172"/>
      <c r="E1" s="172"/>
      <c r="F1" s="172"/>
      <c r="G1" s="172"/>
      <c r="H1" s="172"/>
      <c r="J1" s="38"/>
    </row>
    <row r="2" spans="1:16" ht="15.75" x14ac:dyDescent="0.2">
      <c r="A2" s="173" t="str">
        <f>KAPAK!B26</f>
        <v>59.Ömer Besim Kır Koşusu ve Kros Ligi 7.Kademesi Yarışmaları</v>
      </c>
      <c r="B2" s="173"/>
      <c r="C2" s="173"/>
      <c r="D2" s="173"/>
      <c r="E2" s="173"/>
      <c r="F2" s="173"/>
      <c r="G2" s="173"/>
      <c r="H2" s="173"/>
    </row>
    <row r="3" spans="1:16" ht="15.75" x14ac:dyDescent="0.2">
      <c r="A3" s="174" t="str">
        <f>KAPAK!B29</f>
        <v>İstanbul</v>
      </c>
      <c r="B3" s="174"/>
      <c r="C3" s="174"/>
      <c r="D3" s="174"/>
      <c r="E3" s="174"/>
      <c r="F3" s="174"/>
      <c r="G3" s="174"/>
      <c r="H3" s="174"/>
      <c r="I3" s="64"/>
    </row>
    <row r="4" spans="1:16" x14ac:dyDescent="0.2">
      <c r="A4" s="171" t="str">
        <f>KAPAK!B28</f>
        <v>Büyük Kadınlar</v>
      </c>
      <c r="B4" s="171"/>
      <c r="C4" s="171"/>
      <c r="D4" s="118" t="str">
        <f>KAPAK!B27</f>
        <v>6 km.</v>
      </c>
      <c r="E4" s="119"/>
      <c r="F4" s="175">
        <f>KAPAK!B30</f>
        <v>41965.458333333336</v>
      </c>
      <c r="G4" s="175"/>
      <c r="H4" s="175"/>
    </row>
    <row r="5" spans="1:16" s="65" customFormat="1" ht="33.75" customHeight="1" x14ac:dyDescent="0.2">
      <c r="A5" s="126" t="s">
        <v>0</v>
      </c>
      <c r="B5" s="127" t="s">
        <v>1</v>
      </c>
      <c r="C5" s="127" t="s">
        <v>3</v>
      </c>
      <c r="D5" s="127" t="s">
        <v>17</v>
      </c>
      <c r="E5" s="127" t="s">
        <v>8</v>
      </c>
      <c r="F5" s="128" t="s">
        <v>2</v>
      </c>
      <c r="G5" s="127" t="s">
        <v>4</v>
      </c>
      <c r="H5" s="127" t="s">
        <v>15</v>
      </c>
      <c r="L5" s="66"/>
      <c r="M5" s="66"/>
      <c r="N5" s="66"/>
      <c r="O5" s="66"/>
      <c r="P5" s="66"/>
    </row>
    <row r="6" spans="1:16" ht="18" customHeight="1" x14ac:dyDescent="0.2">
      <c r="A6" s="2">
        <f>IF(B6&lt;&gt;"",1,"")</f>
        <v>1</v>
      </c>
      <c r="B6" s="141">
        <v>339</v>
      </c>
      <c r="C6" s="3" t="str">
        <f>IF(ISERROR(VLOOKUP(B6,'START LİSTE'!$B$6:$F$1010,2,0)),"",VLOOKUP(B6,'START LİSTE'!$B$6:$F$1010,2,0))</f>
        <v>ÜMMÜ KİRAZ</v>
      </c>
      <c r="D6" s="3" t="str">
        <f>IF(ISERROR(VLOOKUP(B6,'START LİSTE'!$B$6:$F$1010,3,0)),"",VLOOKUP(B6,'START LİSTE'!$B$6:$F$1010,3,0))</f>
        <v>İSTANBUL</v>
      </c>
      <c r="E6" s="4" t="str">
        <f>IF(ISERROR(VLOOKUP(B6,'START LİSTE'!$B$6:$F$1010,4,0)),"",VLOOKUP(B6,'START LİSTE'!$B$6:$F$1010,4,0))</f>
        <v>F</v>
      </c>
      <c r="F6" s="5">
        <f>IF(ISERROR(VLOOKUP($B6,'START LİSTE'!$B$6:$F$1010,5,0)),"",VLOOKUP($B6,'START LİSTE'!$B$6:$F$1010,5,0))</f>
        <v>30221</v>
      </c>
      <c r="G6" s="145">
        <v>1953</v>
      </c>
      <c r="H6" s="6">
        <f>IF(OR(G6="DQ",G6="DNF",G6="DNS"),"-",IF(B6&lt;&gt;"",IF(E6="F",0,1),""))</f>
        <v>0</v>
      </c>
      <c r="I6" s="92" t="str">
        <f>IF(B6="","",(CONCATENATE($A$3,"-",$A$2)))</f>
        <v>İstanbul-59.Ömer Besim Kır Koşusu ve Kros Ligi 7.Kademesi Yarışmaları</v>
      </c>
      <c r="J6" s="92" t="str">
        <f>IF(B6="","",$D$4)</f>
        <v>6 km.</v>
      </c>
      <c r="K6" s="93">
        <f>IF(B6="","",$F$4)</f>
        <v>41965.458333333336</v>
      </c>
    </row>
    <row r="7" spans="1:16" ht="18" customHeight="1" x14ac:dyDescent="0.2">
      <c r="A7" s="2">
        <f>IF(B7&lt;&gt;"",A6+1,"")</f>
        <v>2</v>
      </c>
      <c r="B7" s="141">
        <v>340</v>
      </c>
      <c r="C7" s="3" t="str">
        <f>IF(ISERROR(VLOOKUP(B7,'START LİSTE'!$B$6:$F$1010,2,0)),"",VLOOKUP(B7,'START LİSTE'!$B$6:$F$1010,2,0))</f>
        <v>SEYRAN ADANIR</v>
      </c>
      <c r="D7" s="3" t="str">
        <f>IF(ISERROR(VLOOKUP(B7,'START LİSTE'!$B$6:$F$1010,3,0)),"",VLOOKUP(B7,'START LİSTE'!$B$6:$F$1010,3,0))</f>
        <v>İSTANBUL</v>
      </c>
      <c r="E7" s="4" t="str">
        <f>IF(ISERROR(VLOOKUP(B7,'START LİSTE'!$B$6:$F$1010,4,0)),"",VLOOKUP(B7,'START LİSTE'!$B$6:$F$1010,4,0))</f>
        <v>F</v>
      </c>
      <c r="F7" s="5">
        <f>IF(ISERROR(VLOOKUP($B7,'START LİSTE'!$B$6:$F$1010,5,0)),"",VLOOKUP($B7,'START LİSTE'!$B$6:$F$1010,5,0))</f>
        <v>33981</v>
      </c>
      <c r="G7" s="145">
        <v>2002</v>
      </c>
      <c r="H7" s="6">
        <f>IF(OR(G7="DQ",G7="DNF",G7="DNS"),"-",IF(B7&lt;&gt;"",IF(E7="F",H6,H6+1),""))</f>
        <v>0</v>
      </c>
      <c r="J7" s="38"/>
    </row>
    <row r="8" spans="1:16" ht="18" customHeight="1" x14ac:dyDescent="0.2">
      <c r="A8" s="2">
        <f t="shared" ref="A8:A36" si="0">IF(B8&lt;&gt;"",A7+1,"")</f>
        <v>3</v>
      </c>
      <c r="B8" s="141">
        <v>140</v>
      </c>
      <c r="C8" s="3" t="str">
        <f>IF(ISERROR(VLOOKUP(B8,'START LİSTE'!$B$6:$F$1010,2,0)),"",VLOOKUP(B8,'START LİSTE'!$B$6:$F$1010,2,0))</f>
        <v>ÖZLEM KAYA</v>
      </c>
      <c r="D8" s="3" t="str">
        <f>IF(ISERROR(VLOOKUP(B8,'START LİSTE'!$B$6:$F$1010,3,0)),"",VLOOKUP(B8,'START LİSTE'!$B$6:$F$1010,3,0))</f>
        <v>İSTANBUL-ÜSKÜDAR BELEDIYESI</v>
      </c>
      <c r="E8" s="4" t="str">
        <f>IF(ISERROR(VLOOKUP(B8,'START LİSTE'!$B$6:$F$1010,4,0)),"",VLOOKUP(B8,'START LİSTE'!$B$6:$F$1010,4,0))</f>
        <v>T</v>
      </c>
      <c r="F8" s="5">
        <f>IF(ISERROR(VLOOKUP($B8,'START LİSTE'!$B$6:$F$1010,5,0)),"",VLOOKUP($B8,'START LİSTE'!$B$6:$F$1010,5,0))</f>
        <v>32983</v>
      </c>
      <c r="G8" s="145">
        <v>2005</v>
      </c>
      <c r="H8" s="6">
        <f t="shared" ref="H8:H39" si="1">IF(OR(G8="DQ",G8="DNF",G8="DNS"),"-",IF(B8&lt;&gt;"",IF(E8="F",H7,H7+1),""))</f>
        <v>1</v>
      </c>
      <c r="J8" s="38"/>
    </row>
    <row r="9" spans="1:16" ht="18" customHeight="1" x14ac:dyDescent="0.2">
      <c r="A9" s="2">
        <f t="shared" si="0"/>
        <v>4</v>
      </c>
      <c r="B9" s="141">
        <v>142</v>
      </c>
      <c r="C9" s="3" t="str">
        <f>IF(ISERROR(VLOOKUP(B9,'START LİSTE'!$B$6:$F$1010,2,0)),"",VLOOKUP(B9,'START LİSTE'!$B$6:$F$1010,2,0))</f>
        <v>SEVILAY EYTEMIŞ</v>
      </c>
      <c r="D9" s="3" t="str">
        <f>IF(ISERROR(VLOOKUP(B9,'START LİSTE'!$B$6:$F$1010,3,0)),"",VLOOKUP(B9,'START LİSTE'!$B$6:$F$1010,3,0))</f>
        <v>İSTANBUL-ÜSKÜDAR BELEDIYESI</v>
      </c>
      <c r="E9" s="4" t="str">
        <f>IF(ISERROR(VLOOKUP(B9,'START LİSTE'!$B$6:$F$1010,4,0)),"",VLOOKUP(B9,'START LİSTE'!$B$6:$F$1010,4,0))</f>
        <v>T</v>
      </c>
      <c r="F9" s="5">
        <f>IF(ISERROR(VLOOKUP($B9,'START LİSTE'!$B$6:$F$1010,5,0)),"",VLOOKUP($B9,'START LİSTE'!$B$6:$F$1010,5,0))</f>
        <v>33697</v>
      </c>
      <c r="G9" s="145">
        <v>2016</v>
      </c>
      <c r="H9" s="6">
        <f t="shared" si="1"/>
        <v>2</v>
      </c>
    </row>
    <row r="10" spans="1:16" ht="18" customHeight="1" x14ac:dyDescent="0.2">
      <c r="A10" s="2">
        <f t="shared" si="0"/>
        <v>5</v>
      </c>
      <c r="B10" s="141">
        <v>141</v>
      </c>
      <c r="C10" s="3" t="str">
        <f>IF(ISERROR(VLOOKUP(B10,'START LİSTE'!$B$6:$F$1010,2,0)),"",VLOOKUP(B10,'START LİSTE'!$B$6:$F$1010,2,0))</f>
        <v>BURCU BÜYÜKBEZGIN</v>
      </c>
      <c r="D10" s="3" t="str">
        <f>IF(ISERROR(VLOOKUP(B10,'START LİSTE'!$B$6:$F$1010,3,0)),"",VLOOKUP(B10,'START LİSTE'!$B$6:$F$1010,3,0))</f>
        <v>İSTANBUL-ÜSKÜDAR BELEDIYESI</v>
      </c>
      <c r="E10" s="4" t="str">
        <f>IF(ISERROR(VLOOKUP(B10,'START LİSTE'!$B$6:$F$1010,4,0)),"",VLOOKUP(B10,'START LİSTE'!$B$6:$F$1010,4,0))</f>
        <v>T</v>
      </c>
      <c r="F10" s="5">
        <f>IF(ISERROR(VLOOKUP($B10,'START LİSTE'!$B$6:$F$1010,5,0)),"",VLOOKUP($B10,'START LİSTE'!$B$6:$F$1010,5,0))</f>
        <v>33866</v>
      </c>
      <c r="G10" s="145">
        <v>2019</v>
      </c>
      <c r="H10" s="6">
        <f t="shared" si="1"/>
        <v>3</v>
      </c>
    </row>
    <row r="11" spans="1:16" ht="18" customHeight="1" x14ac:dyDescent="0.2">
      <c r="A11" s="2">
        <f t="shared" si="0"/>
        <v>6</v>
      </c>
      <c r="B11" s="141">
        <v>353</v>
      </c>
      <c r="C11" s="3" t="str">
        <f>IF(ISERROR(VLOOKUP(B11,'START LİSTE'!$B$6:$F$1010,2,0)),"",VLOOKUP(B11,'START LİSTE'!$B$6:$F$1010,2,0))</f>
        <v>ESMA AYDEMİR</v>
      </c>
      <c r="D11" s="3" t="str">
        <f>IF(ISERROR(VLOOKUP(B11,'START LİSTE'!$B$6:$F$1010,3,0)),"",VLOOKUP(B11,'START LİSTE'!$B$6:$F$1010,3,0))</f>
        <v xml:space="preserve">BURSA BÜYÜKŞEHİR </v>
      </c>
      <c r="E11" s="4" t="str">
        <f>IF(ISERROR(VLOOKUP(B11,'START LİSTE'!$B$6:$F$1010,4,0)),"",VLOOKUP(B11,'START LİSTE'!$B$6:$F$1010,4,0))</f>
        <v>T</v>
      </c>
      <c r="F11" s="5">
        <f>IF(ISERROR(VLOOKUP($B11,'START LİSTE'!$B$6:$F$1010,5,0)),"",VLOOKUP($B11,'START LİSTE'!$B$6:$F$1010,5,0))</f>
        <v>33604</v>
      </c>
      <c r="G11" s="145">
        <v>2028</v>
      </c>
      <c r="H11" s="6">
        <f t="shared" si="1"/>
        <v>4</v>
      </c>
    </row>
    <row r="12" spans="1:16" ht="18" customHeight="1" x14ac:dyDescent="0.2">
      <c r="A12" s="2">
        <f t="shared" si="0"/>
        <v>7</v>
      </c>
      <c r="B12" s="141">
        <v>355</v>
      </c>
      <c r="C12" s="3" t="str">
        <f>IF(ISERROR(VLOOKUP(B12,'START LİSTE'!$B$6:$F$1010,2,0)),"",VLOOKUP(B12,'START LİSTE'!$B$6:$F$1010,2,0))</f>
        <v>SEBAHAT AKPINAR</v>
      </c>
      <c r="D12" s="3" t="str">
        <f>IF(ISERROR(VLOOKUP(B12,'START LİSTE'!$B$6:$F$1010,3,0)),"",VLOOKUP(B12,'START LİSTE'!$B$6:$F$1010,3,0))</f>
        <v xml:space="preserve">BURSA BÜYÜKŞEHİR </v>
      </c>
      <c r="E12" s="4" t="str">
        <f>IF(ISERROR(VLOOKUP(B12,'START LİSTE'!$B$6:$F$1010,4,0)),"",VLOOKUP(B12,'START LİSTE'!$B$6:$F$1010,4,0))</f>
        <v>T</v>
      </c>
      <c r="F12" s="5">
        <f>IF(ISERROR(VLOOKUP($B12,'START LİSTE'!$B$6:$F$1010,5,0)),"",VLOOKUP($B12,'START LİSTE'!$B$6:$F$1010,5,0))</f>
        <v>34170</v>
      </c>
      <c r="G12" s="145">
        <v>2030</v>
      </c>
      <c r="H12" s="6">
        <f t="shared" si="1"/>
        <v>5</v>
      </c>
    </row>
    <row r="13" spans="1:16" ht="18" customHeight="1" x14ac:dyDescent="0.2">
      <c r="A13" s="2">
        <f t="shared" si="0"/>
        <v>8</v>
      </c>
      <c r="B13" s="141">
        <v>143</v>
      </c>
      <c r="C13" s="3" t="str">
        <f>IF(ISERROR(VLOOKUP(B13,'START LİSTE'!$B$6:$F$1010,2,0)),"",VLOOKUP(B13,'START LİSTE'!$B$6:$F$1010,2,0))</f>
        <v>TUĞBA GÜVENÇ</v>
      </c>
      <c r="D13" s="3" t="str">
        <f>IF(ISERROR(VLOOKUP(B13,'START LİSTE'!$B$6:$F$1010,3,0)),"",VLOOKUP(B13,'START LİSTE'!$B$6:$F$1010,3,0))</f>
        <v>İSTANBUL-ÜSKÜDAR BELEDIYESI</v>
      </c>
      <c r="E13" s="4" t="str">
        <f>IF(ISERROR(VLOOKUP(B13,'START LİSTE'!$B$6:$F$1010,4,0)),"",VLOOKUP(B13,'START LİSTE'!$B$6:$F$1010,4,0))</f>
        <v>T</v>
      </c>
      <c r="F13" s="5">
        <f>IF(ISERROR(VLOOKUP($B13,'START LİSTE'!$B$6:$F$1010,5,0)),"",VLOOKUP($B13,'START LİSTE'!$B$6:$F$1010,5,0))</f>
        <v>34524</v>
      </c>
      <c r="G13" s="145">
        <v>2051</v>
      </c>
      <c r="H13" s="6">
        <f t="shared" si="1"/>
        <v>6</v>
      </c>
    </row>
    <row r="14" spans="1:16" ht="18" customHeight="1" x14ac:dyDescent="0.2">
      <c r="A14" s="2">
        <f t="shared" si="0"/>
        <v>9</v>
      </c>
      <c r="B14" s="141">
        <v>334</v>
      </c>
      <c r="C14" s="3" t="str">
        <f>IF(ISERROR(VLOOKUP(B14,'START LİSTE'!$B$6:$F$1010,2,0)),"",VLOOKUP(B14,'START LİSTE'!$B$6:$F$1010,2,0))</f>
        <v>TÜRKAN ÖZATA</v>
      </c>
      <c r="D14" s="3" t="str">
        <f>IF(ISERROR(VLOOKUP(B14,'START LİSTE'!$B$6:$F$1010,3,0)),"",VLOOKUP(B14,'START LİSTE'!$B$6:$F$1010,3,0))</f>
        <v>ANKARA</v>
      </c>
      <c r="E14" s="4" t="str">
        <f>IF(ISERROR(VLOOKUP(B14,'START LİSTE'!$B$6:$F$1010,4,0)),"",VLOOKUP(B14,'START LİSTE'!$B$6:$F$1010,4,0))</f>
        <v>F</v>
      </c>
      <c r="F14" s="5" t="str">
        <f>IF(ISERROR(VLOOKUP($B14,'START LİSTE'!$B$6:$F$1010,5,0)),"",VLOOKUP($B14,'START LİSTE'!$B$6:$F$1010,5,0))</f>
        <v>05 01 1984</v>
      </c>
      <c r="G14" s="145">
        <v>2057</v>
      </c>
      <c r="H14" s="6">
        <f t="shared" si="1"/>
        <v>6</v>
      </c>
    </row>
    <row r="15" spans="1:16" ht="18" customHeight="1" x14ac:dyDescent="0.2">
      <c r="A15" s="2">
        <f t="shared" si="0"/>
        <v>10</v>
      </c>
      <c r="B15" s="141">
        <v>352</v>
      </c>
      <c r="C15" s="3" t="str">
        <f>IF(ISERROR(VLOOKUP(B15,'START LİSTE'!$B$6:$F$1010,2,0)),"",VLOOKUP(B15,'START LİSTE'!$B$6:$F$1010,2,0))</f>
        <v>NİLAY ESEN</v>
      </c>
      <c r="D15" s="3" t="str">
        <f>IF(ISERROR(VLOOKUP(B15,'START LİSTE'!$B$6:$F$1010,3,0)),"",VLOOKUP(B15,'START LİSTE'!$B$6:$F$1010,3,0))</f>
        <v xml:space="preserve">BURSA BÜYÜKŞEHİR </v>
      </c>
      <c r="E15" s="4" t="str">
        <f>IF(ISERROR(VLOOKUP(B15,'START LİSTE'!$B$6:$F$1010,4,0)),"",VLOOKUP(B15,'START LİSTE'!$B$6:$F$1010,4,0))</f>
        <v>T</v>
      </c>
      <c r="F15" s="5">
        <f>IF(ISERROR(VLOOKUP($B15,'START LİSTE'!$B$6:$F$1010,5,0)),"",VLOOKUP($B15,'START LİSTE'!$B$6:$F$1010,5,0))</f>
        <v>35433</v>
      </c>
      <c r="G15" s="145">
        <v>2102</v>
      </c>
      <c r="H15" s="6">
        <f t="shared" si="1"/>
        <v>7</v>
      </c>
    </row>
    <row r="16" spans="1:16" ht="18" customHeight="1" x14ac:dyDescent="0.2">
      <c r="A16" s="2">
        <f t="shared" si="0"/>
        <v>11</v>
      </c>
      <c r="B16" s="141">
        <v>144</v>
      </c>
      <c r="C16" s="3" t="str">
        <f>IF(ISERROR(VLOOKUP(B16,'START LİSTE'!$B$6:$F$1010,2,0)),"",VLOOKUP(B16,'START LİSTE'!$B$6:$F$1010,2,0))</f>
        <v>BAHAR DOĞAN</v>
      </c>
      <c r="D16" s="3" t="str">
        <f>IF(ISERROR(VLOOKUP(B16,'START LİSTE'!$B$6:$F$1010,3,0)),"",VLOOKUP(B16,'START LİSTE'!$B$6:$F$1010,3,0))</f>
        <v>İSTANBUL-ÜSKÜDAR BELEDIYESI</v>
      </c>
      <c r="E16" s="4" t="str">
        <f>IF(ISERROR(VLOOKUP(B16,'START LİSTE'!$B$6:$F$1010,4,0)),"",VLOOKUP(B16,'START LİSTE'!$B$6:$F$1010,4,0))</f>
        <v>T</v>
      </c>
      <c r="F16" s="5">
        <f>IF(ISERROR(VLOOKUP($B16,'START LİSTE'!$B$6:$F$1010,5,0)),"",VLOOKUP($B16,'START LİSTE'!$B$6:$F$1010,5,0))</f>
        <v>27274</v>
      </c>
      <c r="G16" s="145">
        <v>2106</v>
      </c>
      <c r="H16" s="6">
        <f t="shared" si="1"/>
        <v>8</v>
      </c>
    </row>
    <row r="17" spans="1:8" ht="18" customHeight="1" x14ac:dyDescent="0.2">
      <c r="A17" s="2">
        <f t="shared" si="0"/>
        <v>12</v>
      </c>
      <c r="B17" s="141">
        <v>356</v>
      </c>
      <c r="C17" s="3" t="str">
        <f>IF(ISERROR(VLOOKUP(B17,'START LİSTE'!$B$6:$F$1010,2,0)),"",VLOOKUP(B17,'START LİSTE'!$B$6:$F$1010,2,0))</f>
        <v>FATMA HACIKÖYLÜ</v>
      </c>
      <c r="D17" s="3" t="str">
        <f>IF(ISERROR(VLOOKUP(B17,'START LİSTE'!$B$6:$F$1010,3,0)),"",VLOOKUP(B17,'START LİSTE'!$B$6:$F$1010,3,0))</f>
        <v xml:space="preserve">BURSA BÜYÜKŞEHİR </v>
      </c>
      <c r="E17" s="4" t="str">
        <f>IF(ISERROR(VLOOKUP(B17,'START LİSTE'!$B$6:$F$1010,4,0)),"",VLOOKUP(B17,'START LİSTE'!$B$6:$F$1010,4,0))</f>
        <v>T</v>
      </c>
      <c r="F17" s="5">
        <f>IF(ISERROR(VLOOKUP($B17,'START LİSTE'!$B$6:$F$1010,5,0)),"",VLOOKUP($B17,'START LİSTE'!$B$6:$F$1010,5,0))</f>
        <v>30989</v>
      </c>
      <c r="G17" s="145">
        <v>2109</v>
      </c>
      <c r="H17" s="6">
        <f t="shared" si="1"/>
        <v>9</v>
      </c>
    </row>
    <row r="18" spans="1:8" ht="18" customHeight="1" x14ac:dyDescent="0.2">
      <c r="A18" s="2">
        <f t="shared" si="0"/>
        <v>13</v>
      </c>
      <c r="B18" s="141">
        <v>341</v>
      </c>
      <c r="C18" s="3" t="str">
        <f>IF(ISERROR(VLOOKUP(B18,'START LİSTE'!$B$6:$F$1010,2,0)),"",VLOOKUP(B18,'START LİSTE'!$B$6:$F$1010,2,0))</f>
        <v>YASEMİN CAN</v>
      </c>
      <c r="D18" s="3" t="str">
        <f>IF(ISERROR(VLOOKUP(B18,'START LİSTE'!$B$6:$F$1010,3,0)),"",VLOOKUP(B18,'START LİSTE'!$B$6:$F$1010,3,0))</f>
        <v xml:space="preserve">ANKARA </v>
      </c>
      <c r="E18" s="4" t="str">
        <f>IF(ISERROR(VLOOKUP(B18,'START LİSTE'!$B$6:$F$1010,4,0)),"",VLOOKUP(B18,'START LİSTE'!$B$6:$F$1010,4,0))</f>
        <v>F</v>
      </c>
      <c r="F18" s="5">
        <f>IF(ISERROR(VLOOKUP($B18,'START LİSTE'!$B$6:$F$1010,5,0)),"",VLOOKUP($B18,'START LİSTE'!$B$6:$F$1010,5,0))</f>
        <v>33817</v>
      </c>
      <c r="G18" s="145">
        <v>2117</v>
      </c>
      <c r="H18" s="6">
        <f t="shared" si="1"/>
        <v>9</v>
      </c>
    </row>
    <row r="19" spans="1:8" ht="18" customHeight="1" x14ac:dyDescent="0.2">
      <c r="A19" s="2">
        <f t="shared" si="0"/>
        <v>14</v>
      </c>
      <c r="B19" s="141">
        <v>357</v>
      </c>
      <c r="C19" s="3" t="str">
        <f>IF(ISERROR(VLOOKUP(B19,'START LİSTE'!$B$6:$F$1010,2,0)),"",VLOOKUP(B19,'START LİSTE'!$B$6:$F$1010,2,0))</f>
        <v>SENEM ESER</v>
      </c>
      <c r="D19" s="3" t="str">
        <f>IF(ISERROR(VLOOKUP(B19,'START LİSTE'!$B$6:$F$1010,3,0)),"",VLOOKUP(B19,'START LİSTE'!$B$6:$F$1010,3,0))</f>
        <v xml:space="preserve">BURSA BÜYÜKŞEHİR </v>
      </c>
      <c r="E19" s="4" t="str">
        <f>IF(ISERROR(VLOOKUP(B19,'START LİSTE'!$B$6:$F$1010,4,0)),"",VLOOKUP(B19,'START LİSTE'!$B$6:$F$1010,4,0))</f>
        <v>T</v>
      </c>
      <c r="F19" s="5">
        <f>IF(ISERROR(VLOOKUP($B19,'START LİSTE'!$B$6:$F$1010,5,0)),"",VLOOKUP($B19,'START LİSTE'!$B$6:$F$1010,5,0))</f>
        <v>30815</v>
      </c>
      <c r="G19" s="145">
        <v>2138</v>
      </c>
      <c r="H19" s="6">
        <f t="shared" si="1"/>
        <v>10</v>
      </c>
    </row>
    <row r="20" spans="1:8" ht="18" customHeight="1" x14ac:dyDescent="0.2">
      <c r="A20" s="2">
        <f t="shared" si="0"/>
        <v>15</v>
      </c>
      <c r="B20" s="141">
        <v>134</v>
      </c>
      <c r="C20" s="3" t="str">
        <f>IF(ISERROR(VLOOKUP(B20,'START LİSTE'!$B$6:$F$1010,2,0)),"",VLOOKUP(B20,'START LİSTE'!$B$6:$F$1010,2,0))</f>
        <v>ŞEYMA YILDIZ</v>
      </c>
      <c r="D20" s="3" t="str">
        <f>IF(ISERROR(VLOOKUP(B20,'START LİSTE'!$B$6:$F$1010,3,0)),"",VLOOKUP(B20,'START LİSTE'!$B$6:$F$1010,3,0))</f>
        <v>İSTANBUL-BEŞİKTAŞ J.K</v>
      </c>
      <c r="E20" s="4" t="str">
        <f>IF(ISERROR(VLOOKUP(B20,'START LİSTE'!$B$6:$F$1010,4,0)),"",VLOOKUP(B20,'START LİSTE'!$B$6:$F$1010,4,0))</f>
        <v>T</v>
      </c>
      <c r="F20" s="5">
        <f>IF(ISERROR(VLOOKUP($B20,'START LİSTE'!$B$6:$F$1010,5,0)),"",VLOOKUP($B20,'START LİSTE'!$B$6:$F$1010,5,0))</f>
        <v>32029</v>
      </c>
      <c r="G20" s="145">
        <v>2144</v>
      </c>
      <c r="H20" s="6">
        <f t="shared" si="1"/>
        <v>11</v>
      </c>
    </row>
    <row r="21" spans="1:8" ht="18" customHeight="1" x14ac:dyDescent="0.2">
      <c r="A21" s="2">
        <f t="shared" si="0"/>
        <v>16</v>
      </c>
      <c r="B21" s="141">
        <v>145</v>
      </c>
      <c r="C21" s="3" t="str">
        <f>IF(ISERROR(VLOOKUP(B21,'START LİSTE'!$B$6:$F$1010,2,0)),"",VLOOKUP(B21,'START LİSTE'!$B$6:$F$1010,2,0))</f>
        <v>SEVIM KABAY</v>
      </c>
      <c r="D21" s="3" t="str">
        <f>IF(ISERROR(VLOOKUP(B21,'START LİSTE'!$B$6:$F$1010,3,0)),"",VLOOKUP(B21,'START LİSTE'!$B$6:$F$1010,3,0))</f>
        <v>İSTANBUL-ÜSKÜDAR BELEDIYESI</v>
      </c>
      <c r="E21" s="4" t="str">
        <f>IF(ISERROR(VLOOKUP(B21,'START LİSTE'!$B$6:$F$1010,4,0)),"",VLOOKUP(B21,'START LİSTE'!$B$6:$F$1010,4,0))</f>
        <v>T</v>
      </c>
      <c r="F21" s="5">
        <f>IF(ISERROR(VLOOKUP($B21,'START LİSTE'!$B$6:$F$1010,5,0)),"",VLOOKUP($B21,'START LİSTE'!$B$6:$F$1010,5,0))</f>
        <v>34943</v>
      </c>
      <c r="G21" s="145">
        <v>2145</v>
      </c>
      <c r="H21" s="6">
        <f t="shared" si="1"/>
        <v>12</v>
      </c>
    </row>
    <row r="22" spans="1:8" ht="18" customHeight="1" x14ac:dyDescent="0.2">
      <c r="A22" s="2">
        <f t="shared" si="0"/>
        <v>17</v>
      </c>
      <c r="B22" s="141">
        <v>337</v>
      </c>
      <c r="C22" s="3" t="str">
        <f>IF(ISERROR(VLOOKUP(B22,'START LİSTE'!$B$6:$F$1010,2,0)),"",VLOOKUP(B22,'START LİSTE'!$B$6:$F$1010,2,0))</f>
        <v>ELİF TOZLU</v>
      </c>
      <c r="D22" s="3" t="str">
        <f>IF(ISERROR(VLOOKUP(B22,'START LİSTE'!$B$6:$F$1010,3,0)),"",VLOOKUP(B22,'START LİSTE'!$B$6:$F$1010,3,0))</f>
        <v>ESKİŞEHİR</v>
      </c>
      <c r="E22" s="4" t="str">
        <f>IF(ISERROR(VLOOKUP(B22,'START LİSTE'!$B$6:$F$1010,4,0)),"",VLOOKUP(B22,'START LİSTE'!$B$6:$F$1010,4,0))</f>
        <v>F</v>
      </c>
      <c r="F22" s="5">
        <f>IF(ISERROR(VLOOKUP($B22,'START LİSTE'!$B$6:$F$1010,5,0)),"",VLOOKUP($B22,'START LİSTE'!$B$6:$F$1010,5,0))</f>
        <v>32874</v>
      </c>
      <c r="G22" s="145">
        <v>2154</v>
      </c>
      <c r="H22" s="6">
        <f t="shared" si="1"/>
        <v>12</v>
      </c>
    </row>
    <row r="23" spans="1:8" ht="18" customHeight="1" x14ac:dyDescent="0.2">
      <c r="A23" s="2">
        <f t="shared" si="0"/>
        <v>18</v>
      </c>
      <c r="B23" s="141">
        <v>333</v>
      </c>
      <c r="C23" s="3" t="str">
        <f>IF(ISERROR(VLOOKUP(B23,'START LİSTE'!$B$6:$F$1010,2,0)),"",VLOOKUP(B23,'START LİSTE'!$B$6:$F$1010,2,0))</f>
        <v>ESRA OTLU</v>
      </c>
      <c r="D23" s="3" t="str">
        <f>IF(ISERROR(VLOOKUP(B23,'START LİSTE'!$B$6:$F$1010,3,0)),"",VLOOKUP(B23,'START LİSTE'!$B$6:$F$1010,3,0))</f>
        <v>ANKARA</v>
      </c>
      <c r="E23" s="4" t="str">
        <f>IF(ISERROR(VLOOKUP(B23,'START LİSTE'!$B$6:$F$1010,4,0)),"",VLOOKUP(B23,'START LİSTE'!$B$6:$F$1010,4,0))</f>
        <v>F</v>
      </c>
      <c r="F23" s="5" t="str">
        <f>IF(ISERROR(VLOOKUP($B23,'START LİSTE'!$B$6:$F$1010,5,0)),"",VLOOKUP($B23,'START LİSTE'!$B$6:$F$1010,5,0))</f>
        <v>01 04 1993</v>
      </c>
      <c r="G23" s="145">
        <v>2231</v>
      </c>
      <c r="H23" s="6">
        <f t="shared" si="1"/>
        <v>12</v>
      </c>
    </row>
    <row r="24" spans="1:8" ht="18" customHeight="1" x14ac:dyDescent="0.2">
      <c r="A24" s="2">
        <f t="shared" si="0"/>
        <v>19</v>
      </c>
      <c r="B24" s="141">
        <v>139</v>
      </c>
      <c r="C24" s="3" t="str">
        <f>IF(ISERROR(VLOOKUP(B24,'START LİSTE'!$B$6:$F$1010,2,0)),"",VLOOKUP(B24,'START LİSTE'!$B$6:$F$1010,2,0))</f>
        <v>LÜTFİYE KAYA</v>
      </c>
      <c r="D24" s="3" t="str">
        <f>IF(ISERROR(VLOOKUP(B24,'START LİSTE'!$B$6:$F$1010,3,0)),"",VLOOKUP(B24,'START LİSTE'!$B$6:$F$1010,3,0))</f>
        <v>İSTANBUL-BEŞİKTAŞ J.K</v>
      </c>
      <c r="E24" s="4" t="str">
        <f>IF(ISERROR(VLOOKUP(B24,'START LİSTE'!$B$6:$F$1010,4,0)),"",VLOOKUP(B24,'START LİSTE'!$B$6:$F$1010,4,0))</f>
        <v>T</v>
      </c>
      <c r="F24" s="5">
        <f>IF(ISERROR(VLOOKUP($B24,'START LİSTE'!$B$6:$F$1010,5,0)),"",VLOOKUP($B24,'START LİSTE'!$B$6:$F$1010,5,0))</f>
        <v>26034</v>
      </c>
      <c r="G24" s="145">
        <v>2238</v>
      </c>
      <c r="H24" s="6">
        <f t="shared" si="1"/>
        <v>13</v>
      </c>
    </row>
    <row r="25" spans="1:8" ht="18" customHeight="1" x14ac:dyDescent="0.2">
      <c r="A25" s="2">
        <f t="shared" si="0"/>
        <v>20</v>
      </c>
      <c r="B25" s="141">
        <v>125</v>
      </c>
      <c r="C25" s="3" t="str">
        <f>IF(ISERROR(VLOOKUP(B25,'START LİSTE'!$B$6:$F$1010,2,0)),"",VLOOKUP(B25,'START LİSTE'!$B$6:$F$1010,2,0))</f>
        <v>ZUHAL KAYA</v>
      </c>
      <c r="D25" s="3" t="str">
        <f>IF(ISERROR(VLOOKUP(B25,'START LİSTE'!$B$6:$F$1010,3,0)),"",VLOOKUP(B25,'START LİSTE'!$B$6:$F$1010,3,0))</f>
        <v>BURSA BURSASPOR</v>
      </c>
      <c r="E25" s="4" t="str">
        <f>IF(ISERROR(VLOOKUP(B25,'START LİSTE'!$B$6:$F$1010,4,0)),"",VLOOKUP(B25,'START LİSTE'!$B$6:$F$1010,4,0))</f>
        <v>T</v>
      </c>
      <c r="F25" s="5">
        <f>IF(ISERROR(VLOOKUP($B25,'START LİSTE'!$B$6:$F$1010,5,0)),"",VLOOKUP($B25,'START LİSTE'!$B$6:$F$1010,5,0))</f>
        <v>34119</v>
      </c>
      <c r="G25" s="145">
        <v>2244</v>
      </c>
      <c r="H25" s="6">
        <f t="shared" si="1"/>
        <v>14</v>
      </c>
    </row>
    <row r="26" spans="1:8" ht="18" customHeight="1" x14ac:dyDescent="0.2">
      <c r="A26" s="2">
        <f t="shared" si="0"/>
        <v>21</v>
      </c>
      <c r="B26" s="141">
        <v>331</v>
      </c>
      <c r="C26" s="3" t="str">
        <f>IF(ISERROR(VLOOKUP(B26,'START LİSTE'!$B$6:$F$1010,2,0)),"",VLOOKUP(B26,'START LİSTE'!$B$6:$F$1010,2,0))</f>
        <v>DERYA KAYA</v>
      </c>
      <c r="D26" s="3" t="str">
        <f>IF(ISERROR(VLOOKUP(B26,'START LİSTE'!$B$6:$F$1010,3,0)),"",VLOOKUP(B26,'START LİSTE'!$B$6:$F$1010,3,0))</f>
        <v>AYDIN</v>
      </c>
      <c r="E26" s="4" t="str">
        <f>IF(ISERROR(VLOOKUP(B26,'START LİSTE'!$B$6:$F$1010,4,0)),"",VLOOKUP(B26,'START LİSTE'!$B$6:$F$1010,4,0))</f>
        <v>F</v>
      </c>
      <c r="F26" s="5">
        <f>IF(ISERROR(VLOOKUP($B26,'START LİSTE'!$B$6:$F$1010,5,0)),"",VLOOKUP($B26,'START LİSTE'!$B$6:$F$1010,5,0))</f>
        <v>34375</v>
      </c>
      <c r="G26" s="145">
        <v>2247</v>
      </c>
      <c r="H26" s="6">
        <f t="shared" si="1"/>
        <v>14</v>
      </c>
    </row>
    <row r="27" spans="1:8" ht="18" customHeight="1" x14ac:dyDescent="0.2">
      <c r="A27" s="2">
        <f t="shared" si="0"/>
        <v>22</v>
      </c>
      <c r="B27" s="141">
        <v>135</v>
      </c>
      <c r="C27" s="3" t="str">
        <f>IF(ISERROR(VLOOKUP(B27,'START LİSTE'!$B$6:$F$1010,2,0)),"",VLOOKUP(B27,'START LİSTE'!$B$6:$F$1010,2,0))</f>
        <v>ÇİĞDEM GEZİCİ</v>
      </c>
      <c r="D27" s="3" t="str">
        <f>IF(ISERROR(VLOOKUP(B27,'START LİSTE'!$B$6:$F$1010,3,0)),"",VLOOKUP(B27,'START LİSTE'!$B$6:$F$1010,3,0))</f>
        <v>İSTANBUL-BEŞİKTAŞ J.K</v>
      </c>
      <c r="E27" s="4" t="str">
        <f>IF(ISERROR(VLOOKUP(B27,'START LİSTE'!$B$6:$F$1010,4,0)),"",VLOOKUP(B27,'START LİSTE'!$B$6:$F$1010,4,0))</f>
        <v>T</v>
      </c>
      <c r="F27" s="5">
        <f>IF(ISERROR(VLOOKUP($B27,'START LİSTE'!$B$6:$F$1010,5,0)),"",VLOOKUP($B27,'START LİSTE'!$B$6:$F$1010,5,0))</f>
        <v>34029</v>
      </c>
      <c r="G27" s="145">
        <v>2316</v>
      </c>
      <c r="H27" s="6">
        <f t="shared" si="1"/>
        <v>15</v>
      </c>
    </row>
    <row r="28" spans="1:8" ht="18" customHeight="1" x14ac:dyDescent="0.2">
      <c r="A28" s="2">
        <f t="shared" si="0"/>
        <v>23</v>
      </c>
      <c r="B28" s="141">
        <v>124</v>
      </c>
      <c r="C28" s="3" t="str">
        <f>IF(ISERROR(VLOOKUP(B28,'START LİSTE'!$B$6:$F$1010,2,0)),"",VLOOKUP(B28,'START LİSTE'!$B$6:$F$1010,2,0))</f>
        <v>FATMA ÇABUK</v>
      </c>
      <c r="D28" s="3" t="str">
        <f>IF(ISERROR(VLOOKUP(B28,'START LİSTE'!$B$6:$F$1010,3,0)),"",VLOOKUP(B28,'START LİSTE'!$B$6:$F$1010,3,0))</f>
        <v>BURSA BURSASPOR</v>
      </c>
      <c r="E28" s="4" t="str">
        <f>IF(ISERROR(VLOOKUP(B28,'START LİSTE'!$B$6:$F$1010,4,0)),"",VLOOKUP(B28,'START LİSTE'!$B$6:$F$1010,4,0))</f>
        <v>T</v>
      </c>
      <c r="F28" s="5">
        <f>IF(ISERROR(VLOOKUP($B28,'START LİSTE'!$B$6:$F$1010,5,0)),"",VLOOKUP($B28,'START LİSTE'!$B$6:$F$1010,5,0))</f>
        <v>32719</v>
      </c>
      <c r="G28" s="145">
        <v>2321</v>
      </c>
      <c r="H28" s="6">
        <f t="shared" si="1"/>
        <v>16</v>
      </c>
    </row>
    <row r="29" spans="1:8" ht="18" customHeight="1" x14ac:dyDescent="0.2">
      <c r="A29" s="2">
        <f t="shared" si="0"/>
        <v>24</v>
      </c>
      <c r="B29" s="141">
        <v>138</v>
      </c>
      <c r="C29" s="3" t="str">
        <f>IF(ISERROR(VLOOKUP(B29,'START LİSTE'!$B$6:$F$1010,2,0)),"",VLOOKUP(B29,'START LİSTE'!$B$6:$F$1010,2,0))</f>
        <v>FUNDA ERDOĞAN</v>
      </c>
      <c r="D29" s="3" t="str">
        <f>IF(ISERROR(VLOOKUP(B29,'START LİSTE'!$B$6:$F$1010,3,0)),"",VLOOKUP(B29,'START LİSTE'!$B$6:$F$1010,3,0))</f>
        <v>İSTANBUL-BEŞİKTAŞ J.K</v>
      </c>
      <c r="E29" s="4" t="str">
        <f>IF(ISERROR(VLOOKUP(B29,'START LİSTE'!$B$6:$F$1010,4,0)),"",VLOOKUP(B29,'START LİSTE'!$B$6:$F$1010,4,0))</f>
        <v>T</v>
      </c>
      <c r="F29" s="5">
        <f>IF(ISERROR(VLOOKUP($B29,'START LİSTE'!$B$6:$F$1010,5,0)),"",VLOOKUP($B29,'START LİSTE'!$B$6:$F$1010,5,0))</f>
        <v>33970</v>
      </c>
      <c r="G29" s="145">
        <v>2324</v>
      </c>
      <c r="H29" s="6">
        <f t="shared" si="1"/>
        <v>17</v>
      </c>
    </row>
    <row r="30" spans="1:8" ht="18" customHeight="1" x14ac:dyDescent="0.2">
      <c r="A30" s="2">
        <f t="shared" si="0"/>
        <v>25</v>
      </c>
      <c r="B30" s="141">
        <v>123</v>
      </c>
      <c r="C30" s="3" t="str">
        <f>IF(ISERROR(VLOOKUP(B30,'START LİSTE'!$B$6:$F$1010,2,0)),"",VLOOKUP(B30,'START LİSTE'!$B$6:$F$1010,2,0))</f>
        <v>ŞAHSENE SARI</v>
      </c>
      <c r="D30" s="3" t="str">
        <f>IF(ISERROR(VLOOKUP(B30,'START LİSTE'!$B$6:$F$1010,3,0)),"",VLOOKUP(B30,'START LİSTE'!$B$6:$F$1010,3,0))</f>
        <v>BURSA BURSASPOR</v>
      </c>
      <c r="E30" s="4" t="str">
        <f>IF(ISERROR(VLOOKUP(B30,'START LİSTE'!$B$6:$F$1010,4,0)),"",VLOOKUP(B30,'START LİSTE'!$B$6:$F$1010,4,0))</f>
        <v>T</v>
      </c>
      <c r="F30" s="5">
        <f>IF(ISERROR(VLOOKUP($B30,'START LİSTE'!$B$6:$F$1010,5,0)),"",VLOOKUP($B30,'START LİSTE'!$B$6:$F$1010,5,0))</f>
        <v>34568</v>
      </c>
      <c r="G30" s="145">
        <v>2415</v>
      </c>
      <c r="H30" s="6">
        <f t="shared" si="1"/>
        <v>18</v>
      </c>
    </row>
    <row r="31" spans="1:8" ht="18" customHeight="1" x14ac:dyDescent="0.2">
      <c r="A31" s="2">
        <f t="shared" si="0"/>
        <v>26</v>
      </c>
      <c r="B31" s="141">
        <v>354</v>
      </c>
      <c r="C31" s="3" t="str">
        <f>IF(ISERROR(VLOOKUP(B31,'START LİSTE'!$B$6:$F$1010,2,0)),"",VLOOKUP(B31,'START LİSTE'!$B$6:$F$1010,2,0))</f>
        <v>DUYGU TURGUT BOYAN</v>
      </c>
      <c r="D31" s="3" t="str">
        <f>IF(ISERROR(VLOOKUP(B31,'START LİSTE'!$B$6:$F$1010,3,0)),"",VLOOKUP(B31,'START LİSTE'!$B$6:$F$1010,3,0))</f>
        <v xml:space="preserve">BURSA BÜYÜKŞEHİR </v>
      </c>
      <c r="E31" s="4" t="str">
        <f>IF(ISERROR(VLOOKUP(B31,'START LİSTE'!$B$6:$F$1010,4,0)),"",VLOOKUP(B31,'START LİSTE'!$B$6:$F$1010,4,0))</f>
        <v>T</v>
      </c>
      <c r="F31" s="5">
        <f>IF(ISERROR(VLOOKUP($B31,'START LİSTE'!$B$6:$F$1010,5,0)),"",VLOOKUP($B31,'START LİSTE'!$B$6:$F$1010,5,0))</f>
        <v>32690</v>
      </c>
      <c r="G31" s="145">
        <v>2420</v>
      </c>
      <c r="H31" s="6">
        <f t="shared" si="1"/>
        <v>19</v>
      </c>
    </row>
    <row r="32" spans="1:8" ht="18" customHeight="1" x14ac:dyDescent="0.2">
      <c r="A32" s="2">
        <f t="shared" si="0"/>
        <v>27</v>
      </c>
      <c r="B32" s="141">
        <v>122</v>
      </c>
      <c r="C32" s="3" t="str">
        <f>IF(ISERROR(VLOOKUP(B32,'START LİSTE'!$B$6:$F$1010,2,0)),"",VLOOKUP(B32,'START LİSTE'!$B$6:$F$1010,2,0))</f>
        <v>BETÜL ARSLAN</v>
      </c>
      <c r="D32" s="3" t="str">
        <f>IF(ISERROR(VLOOKUP(B32,'START LİSTE'!$B$6:$F$1010,3,0)),"",VLOOKUP(B32,'START LİSTE'!$B$6:$F$1010,3,0))</f>
        <v>BURSA BURSASPOR</v>
      </c>
      <c r="E32" s="4" t="str">
        <f>IF(ISERROR(VLOOKUP(B32,'START LİSTE'!$B$6:$F$1010,4,0)),"",VLOOKUP(B32,'START LİSTE'!$B$6:$F$1010,4,0))</f>
        <v>T</v>
      </c>
      <c r="F32" s="5">
        <f>IF(ISERROR(VLOOKUP($B32,'START LİSTE'!$B$6:$F$1010,5,0)),"",VLOOKUP($B32,'START LİSTE'!$B$6:$F$1010,5,0))</f>
        <v>34639</v>
      </c>
      <c r="G32" s="145">
        <v>2453</v>
      </c>
      <c r="H32" s="6">
        <f t="shared" si="1"/>
        <v>20</v>
      </c>
    </row>
    <row r="33" spans="1:8" ht="18" customHeight="1" x14ac:dyDescent="0.2">
      <c r="A33" s="2">
        <f t="shared" si="0"/>
        <v>28</v>
      </c>
      <c r="B33" s="141">
        <v>136</v>
      </c>
      <c r="C33" s="3" t="str">
        <f>IF(ISERROR(VLOOKUP(B33,'START LİSTE'!$B$6:$F$1010,2,0)),"",VLOOKUP(B33,'START LİSTE'!$B$6:$F$1010,2,0))</f>
        <v>KADER CEYHAN</v>
      </c>
      <c r="D33" s="3" t="str">
        <f>IF(ISERROR(VLOOKUP(B33,'START LİSTE'!$B$6:$F$1010,3,0)),"",VLOOKUP(B33,'START LİSTE'!$B$6:$F$1010,3,0))</f>
        <v>İSTANBUL-BEŞİKTAŞ J.K</v>
      </c>
      <c r="E33" s="4" t="str">
        <f>IF(ISERROR(VLOOKUP(B33,'START LİSTE'!$B$6:$F$1010,4,0)),"",VLOOKUP(B33,'START LİSTE'!$B$6:$F$1010,4,0))</f>
        <v>T</v>
      </c>
      <c r="F33" s="5">
        <f>IF(ISERROR(VLOOKUP($B33,'START LİSTE'!$B$6:$F$1010,5,0)),"",VLOOKUP($B33,'START LİSTE'!$B$6:$F$1010,5,0))</f>
        <v>34825</v>
      </c>
      <c r="G33" s="145">
        <v>2453</v>
      </c>
      <c r="H33" s="6">
        <f t="shared" si="1"/>
        <v>21</v>
      </c>
    </row>
    <row r="34" spans="1:8" ht="18" customHeight="1" x14ac:dyDescent="0.2">
      <c r="A34" s="2">
        <f t="shared" si="0"/>
        <v>29</v>
      </c>
      <c r="B34" s="141">
        <v>152</v>
      </c>
      <c r="C34" s="3" t="str">
        <f>IF(ISERROR(VLOOKUP(B34,'START LİSTE'!$B$6:$F$1010,2,0)),"",VLOOKUP(B34,'START LİSTE'!$B$6:$F$1010,2,0))</f>
        <v>CEREN NAZ</v>
      </c>
      <c r="D34" s="3" t="str">
        <f>IF(ISERROR(VLOOKUP(B34,'START LİSTE'!$B$6:$F$1010,3,0)),"",VLOOKUP(B34,'START LİSTE'!$B$6:$F$1010,3,0))</f>
        <v>İSTANBUL-BEŞİKTAŞ J.K</v>
      </c>
      <c r="E34" s="4" t="str">
        <f>IF(ISERROR(VLOOKUP(B34,'START LİSTE'!$B$6:$F$1010,4,0)),"",VLOOKUP(B34,'START LİSTE'!$B$6:$F$1010,4,0))</f>
        <v>T</v>
      </c>
      <c r="F34" s="5">
        <f>IF(ISERROR(VLOOKUP($B34,'START LİSTE'!$B$6:$F$1010,5,0)),"",VLOOKUP($B34,'START LİSTE'!$B$6:$F$1010,5,0))</f>
        <v>34825</v>
      </c>
      <c r="G34" s="145">
        <v>2506</v>
      </c>
      <c r="H34" s="6">
        <f t="shared" si="1"/>
        <v>22</v>
      </c>
    </row>
    <row r="35" spans="1:8" ht="18" customHeight="1" x14ac:dyDescent="0.2">
      <c r="A35" s="2">
        <f t="shared" si="0"/>
        <v>30</v>
      </c>
      <c r="B35" s="141">
        <v>126</v>
      </c>
      <c r="C35" s="3" t="str">
        <f>IF(ISERROR(VLOOKUP(B35,'START LİSTE'!$B$6:$F$1010,2,0)),"",VLOOKUP(B35,'START LİSTE'!$B$6:$F$1010,2,0))</f>
        <v>DAMLA GÜNDÜZ</v>
      </c>
      <c r="D35" s="3" t="str">
        <f>IF(ISERROR(VLOOKUP(B35,'START LİSTE'!$B$6:$F$1010,3,0)),"",VLOOKUP(B35,'START LİSTE'!$B$6:$F$1010,3,0))</f>
        <v>BURSA BURSASPOR</v>
      </c>
      <c r="E35" s="4" t="str">
        <f>IF(ISERROR(VLOOKUP(B35,'START LİSTE'!$B$6:$F$1010,4,0)),"",VLOOKUP(B35,'START LİSTE'!$B$6:$F$1010,4,0))</f>
        <v>T</v>
      </c>
      <c r="F35" s="5">
        <f>IF(ISERROR(VLOOKUP($B35,'START LİSTE'!$B$6:$F$1010,5,0)),"",VLOOKUP($B35,'START LİSTE'!$B$6:$F$1010,5,0))</f>
        <v>34973</v>
      </c>
      <c r="G35" s="145">
        <v>2700</v>
      </c>
      <c r="H35" s="6">
        <f t="shared" si="1"/>
        <v>23</v>
      </c>
    </row>
    <row r="36" spans="1:8" ht="18" customHeight="1" x14ac:dyDescent="0.2">
      <c r="A36" s="2">
        <f t="shared" si="0"/>
        <v>31</v>
      </c>
      <c r="B36" s="141">
        <v>332</v>
      </c>
      <c r="C36" s="3" t="str">
        <f>IF(ISERROR(VLOOKUP(B36,'START LİSTE'!$B$6:$F$1010,2,0)),"",VLOOKUP(B36,'START LİSTE'!$B$6:$F$1010,2,0))</f>
        <v>NAGME BURGUÇ</v>
      </c>
      <c r="D36" s="3" t="str">
        <f>IF(ISERROR(VLOOKUP(B36,'START LİSTE'!$B$6:$F$1010,3,0)),"",VLOOKUP(B36,'START LİSTE'!$B$6:$F$1010,3,0))</f>
        <v>İZMİR</v>
      </c>
      <c r="E36" s="4" t="str">
        <f>IF(ISERROR(VLOOKUP(B36,'START LİSTE'!$B$6:$F$1010,4,0)),"",VLOOKUP(B36,'START LİSTE'!$B$6:$F$1010,4,0))</f>
        <v>F</v>
      </c>
      <c r="F36" s="5">
        <f>IF(ISERROR(VLOOKUP($B36,'START LİSTE'!$B$6:$F$1010,5,0)),"",VLOOKUP($B36,'START LİSTE'!$B$6:$F$1010,5,0))</f>
        <v>30586</v>
      </c>
      <c r="G36" s="145">
        <v>2719</v>
      </c>
      <c r="H36" s="6">
        <f t="shared" si="1"/>
        <v>23</v>
      </c>
    </row>
    <row r="37" spans="1:8" ht="18" customHeight="1" x14ac:dyDescent="0.2">
      <c r="A37" s="2" t="s">
        <v>38</v>
      </c>
      <c r="B37" s="141">
        <v>336</v>
      </c>
      <c r="C37" s="3" t="str">
        <f>IF(ISERROR(VLOOKUP(B37,'START LİSTE'!$B$6:$F$1010,2,0)),"",VLOOKUP(B37,'START LİSTE'!$B$6:$F$1010,2,0))</f>
        <v>KADRİYE KILIÇ</v>
      </c>
      <c r="D37" s="3" t="str">
        <f>IF(ISERROR(VLOOKUP(B37,'START LİSTE'!$B$6:$F$1010,3,0)),"",VLOOKUP(B37,'START LİSTE'!$B$6:$F$1010,3,0))</f>
        <v>KIRŞEHİR</v>
      </c>
      <c r="E37" s="4" t="str">
        <f>IF(ISERROR(VLOOKUP(B37,'START LİSTE'!$B$6:$F$1010,4,0)),"",VLOOKUP(B37,'START LİSTE'!$B$6:$F$1010,4,0))</f>
        <v>F</v>
      </c>
      <c r="F37" s="5">
        <f>IF(ISERROR(VLOOKUP($B37,'START LİSTE'!$B$6:$F$1010,5,0)),"",VLOOKUP($B37,'START LİSTE'!$B$6:$F$1010,5,0))</f>
        <v>34700</v>
      </c>
      <c r="G37" s="145" t="s">
        <v>83</v>
      </c>
      <c r="H37" s="6" t="str">
        <f t="shared" si="1"/>
        <v>-</v>
      </c>
    </row>
    <row r="38" spans="1:8" ht="18" customHeight="1" x14ac:dyDescent="0.2">
      <c r="A38" s="2" t="s">
        <v>38</v>
      </c>
      <c r="B38" s="141">
        <v>335</v>
      </c>
      <c r="C38" s="3" t="str">
        <f>IF(ISERROR(VLOOKUP(B38,'START LİSTE'!$B$6:$F$1010,2,0)),"",VLOOKUP(B38,'START LİSTE'!$B$6:$F$1010,2,0))</f>
        <v>GÜLFİDAN TİMURTAŞ</v>
      </c>
      <c r="D38" s="3" t="str">
        <f>IF(ISERROR(VLOOKUP(B38,'START LİSTE'!$B$6:$F$1010,3,0)),"",VLOOKUP(B38,'START LİSTE'!$B$6:$F$1010,3,0))</f>
        <v>KIRŞEHİR</v>
      </c>
      <c r="E38" s="4" t="str">
        <f>IF(ISERROR(VLOOKUP(B38,'START LİSTE'!$B$6:$F$1010,4,0)),"",VLOOKUP(B38,'START LİSTE'!$B$6:$F$1010,4,0))</f>
        <v>F</v>
      </c>
      <c r="F38" s="5">
        <f>IF(ISERROR(VLOOKUP($B38,'START LİSTE'!$B$6:$F$1010,5,0)),"",VLOOKUP($B38,'START LİSTE'!$B$6:$F$1010,5,0))</f>
        <v>34394</v>
      </c>
      <c r="G38" s="145" t="s">
        <v>83</v>
      </c>
      <c r="H38" s="6" t="str">
        <f t="shared" si="1"/>
        <v>-</v>
      </c>
    </row>
    <row r="39" spans="1:8" ht="18" customHeight="1" x14ac:dyDescent="0.2">
      <c r="A39" s="2" t="s">
        <v>38</v>
      </c>
      <c r="B39" s="141">
        <v>338</v>
      </c>
      <c r="C39" s="3" t="str">
        <f>IF(ISERROR(VLOOKUP(B39,'START LİSTE'!$B$6:$F$1010,2,0)),"",VLOOKUP(B39,'START LİSTE'!$B$6:$F$1010,2,0))</f>
        <v>YAĞMUR TARHAN</v>
      </c>
      <c r="D39" s="3" t="str">
        <f>IF(ISERROR(VLOOKUP(B39,'START LİSTE'!$B$6:$F$1010,3,0)),"",VLOOKUP(B39,'START LİSTE'!$B$6:$F$1010,3,0))</f>
        <v>AKSARAY</v>
      </c>
      <c r="E39" s="4" t="str">
        <f>IF(ISERROR(VLOOKUP(B39,'START LİSTE'!$B$6:$F$1010,4,0)),"",VLOOKUP(B39,'START LİSTE'!$B$6:$F$1010,4,0))</f>
        <v>F</v>
      </c>
      <c r="F39" s="5">
        <f>IF(ISERROR(VLOOKUP($B39,'START LİSTE'!$B$6:$F$1010,5,0)),"",VLOOKUP($B39,'START LİSTE'!$B$6:$F$1010,5,0))</f>
        <v>33425</v>
      </c>
      <c r="G39" s="145" t="s">
        <v>83</v>
      </c>
      <c r="H39" s="6" t="str">
        <f t="shared" si="1"/>
        <v>-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39">
    <cfRule type="containsText" dxfId="303" priority="2" stopIfTrue="1" operator="containsText" text="$E$7=&quot;F&quot;">
      <formula>NOT(ISERROR(SEARCH("$E$7=""F""",H6)))</formula>
    </cfRule>
    <cfRule type="containsText" dxfId="302" priority="4" stopIfTrue="1" operator="containsText" text="F=E7">
      <formula>NOT(ISERROR(SEARCH("F=E7",H6)))</formula>
    </cfRule>
  </conditionalFormatting>
  <conditionalFormatting sqref="B6:B39">
    <cfRule type="duplicateValues" dxfId="301" priority="1750" stopIfTrue="1"/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BE38"/>
  <sheetViews>
    <sheetView view="pageBreakPreview" topLeftCell="B1" zoomScaleSheetLayoutView="100" workbookViewId="0">
      <selection activeCell="I27" sqref="I27"/>
    </sheetView>
  </sheetViews>
  <sheetFormatPr defaultRowHeight="12.75" x14ac:dyDescent="0.2"/>
  <cols>
    <col min="1" max="1" width="6.140625" style="54" hidden="1" customWidth="1"/>
    <col min="2" max="2" width="8.7109375" style="55" customWidth="1"/>
    <col min="3" max="3" width="30.28515625" style="54" customWidth="1"/>
    <col min="4" max="4" width="6.7109375" style="54" customWidth="1"/>
    <col min="5" max="5" width="26.28515625" style="54" customWidth="1"/>
    <col min="6" max="6" width="6.5703125" style="54" bestFit="1" customWidth="1"/>
    <col min="7" max="7" width="7.7109375" style="54" customWidth="1"/>
    <col min="8" max="8" width="9.7109375" style="54" hidden="1" customWidth="1"/>
    <col min="9" max="9" width="7.7109375" style="54" customWidth="1"/>
    <col min="10" max="10" width="5" style="54" bestFit="1" customWidth="1"/>
    <col min="11" max="12" width="5.140625" style="54" customWidth="1"/>
    <col min="13" max="13" width="5.140625" style="54" hidden="1" customWidth="1"/>
    <col min="14" max="14" width="7.140625" style="54" customWidth="1"/>
    <col min="15" max="15" width="7.42578125" style="55" hidden="1" customWidth="1"/>
    <col min="16" max="16" width="8.85546875" style="54" customWidth="1"/>
    <col min="17" max="56" width="9.140625" style="54"/>
    <col min="57" max="57" width="5" style="56" bestFit="1" customWidth="1"/>
    <col min="58" max="16384" width="9.140625" style="54"/>
  </cols>
  <sheetData>
    <row r="1" spans="1:57" s="1" customFormat="1" ht="30" customHeight="1" x14ac:dyDescent="0.2">
      <c r="B1" s="166" t="str">
        <f>KAPAK!A2</f>
        <v>Türkiye Atletizm Federasyonu
İstanbul Atletizm İl Temsilciliği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BE1" s="26"/>
    </row>
    <row r="2" spans="1:57" s="1" customFormat="1" ht="15.75" x14ac:dyDescent="0.2">
      <c r="B2" s="168" t="str">
        <f>KAPAK!B26</f>
        <v>59.Ömer Besim Kır Koşusu ve Kros Ligi 7.Kademesi Yarışmaları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BE2" s="26"/>
    </row>
    <row r="3" spans="1:57" s="1" customFormat="1" ht="14.25" x14ac:dyDescent="0.2">
      <c r="B3" s="177" t="str">
        <f>KAPAK!B29</f>
        <v>İstanbul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BE3" s="26"/>
    </row>
    <row r="4" spans="1:57" s="1" customFormat="1" ht="18" customHeight="1" x14ac:dyDescent="0.2">
      <c r="B4" s="120" t="str">
        <f>KAPAK!B28</f>
        <v>Büyük Kadınlar</v>
      </c>
      <c r="C4" s="120"/>
      <c r="D4" s="178" t="str">
        <f>KAPAK!B27</f>
        <v>6 km.</v>
      </c>
      <c r="E4" s="178"/>
      <c r="F4" s="121"/>
      <c r="G4" s="176">
        <f>KAPAK!B30</f>
        <v>41965.458333333336</v>
      </c>
      <c r="H4" s="176"/>
      <c r="I4" s="176"/>
      <c r="J4" s="176"/>
      <c r="K4" s="176"/>
      <c r="L4" s="176"/>
      <c r="M4" s="176"/>
      <c r="N4" s="176"/>
      <c r="O4" s="176"/>
      <c r="BE4" s="26"/>
    </row>
    <row r="5" spans="1:57" s="28" customFormat="1" ht="48.75" customHeight="1" x14ac:dyDescent="0.2">
      <c r="A5" s="57" t="s">
        <v>5</v>
      </c>
      <c r="B5" s="129" t="s">
        <v>5</v>
      </c>
      <c r="C5" s="130" t="s">
        <v>17</v>
      </c>
      <c r="D5" s="131" t="s">
        <v>1</v>
      </c>
      <c r="E5" s="130" t="s">
        <v>3</v>
      </c>
      <c r="F5" s="130" t="s">
        <v>8</v>
      </c>
      <c r="G5" s="130" t="s">
        <v>7</v>
      </c>
      <c r="H5" s="130" t="s">
        <v>9</v>
      </c>
      <c r="I5" s="130" t="s">
        <v>15</v>
      </c>
      <c r="J5" s="132" t="s">
        <v>16</v>
      </c>
      <c r="K5" s="133" t="s">
        <v>20</v>
      </c>
      <c r="L5" s="133" t="s">
        <v>21</v>
      </c>
      <c r="M5" s="133" t="s">
        <v>22</v>
      </c>
      <c r="N5" s="130" t="s">
        <v>6</v>
      </c>
      <c r="O5" s="27" t="s">
        <v>23</v>
      </c>
      <c r="P5" s="29"/>
      <c r="Q5" s="29"/>
      <c r="R5" s="29"/>
      <c r="BE5" s="30"/>
    </row>
    <row r="6" spans="1:57" s="38" customFormat="1" ht="15" customHeight="1" x14ac:dyDescent="0.2">
      <c r="B6" s="31"/>
      <c r="C6" s="33"/>
      <c r="D6" s="138">
        <v>122</v>
      </c>
      <c r="E6" s="34" t="str">
        <f>IF(ISERROR(VLOOKUP($D6,'START LİSTE'!$B$6:$G$782,2,0)),"",VLOOKUP($D6,'START LİSTE'!$B$6:$G$782,2,0))</f>
        <v>BETÜL ARSLAN</v>
      </c>
      <c r="F6" s="35" t="str">
        <f>IF(ISERROR(VLOOKUP($D6,'START LİSTE'!$B$6:$G$782,4,0)),"",VLOOKUP($D6,'START LİSTE'!$B$6:$G$782,4,0))</f>
        <v>T</v>
      </c>
      <c r="G6" s="114">
        <f>IF(ISERROR(VLOOKUP($D6,'FERDİ SONUÇ'!$B$6:$H$790,6,0)),"",VLOOKUP($D6,'FERDİ SONUÇ'!$B$6:$H$790,6,0))</f>
        <v>2453</v>
      </c>
      <c r="H6" s="36">
        <f>IF(OR(F6="",G6="DQ", G6="DNF", G6="DNS", G6=""),"-",VLOOKUP(D6,'FERDİ SONUÇ'!$B$6:$H$790,7,0))</f>
        <v>20</v>
      </c>
      <c r="I6" s="36">
        <f>IF(OR(F6="",F6="F",G6="DQ", G6="DNF", G6="DNS", G6=""),"-",VLOOKUP(D6,'FERDİ SONUÇ'!$B$6:$H$790,7,0))</f>
        <v>20</v>
      </c>
      <c r="J6" s="37">
        <f>IF(ISERROR(SMALL(I6:I11,1)),"-",SMALL(I6:I11,1))</f>
        <v>14</v>
      </c>
      <c r="K6" s="100"/>
      <c r="L6" s="100"/>
      <c r="M6" s="100"/>
      <c r="N6" s="100"/>
      <c r="O6" s="32"/>
      <c r="BE6" s="39">
        <v>1000</v>
      </c>
    </row>
    <row r="7" spans="1:57" s="38" customFormat="1" ht="15" customHeight="1" x14ac:dyDescent="0.2">
      <c r="B7" s="40"/>
      <c r="C7" s="42"/>
      <c r="D7" s="139">
        <v>123</v>
      </c>
      <c r="E7" s="43" t="str">
        <f>IF(ISERROR(VLOOKUP($D7,'START LİSTE'!$B$6:$G$782,2,0)),"",VLOOKUP($D7,'START LİSTE'!$B$6:$G$782,2,0))</f>
        <v>ŞAHSENE SARI</v>
      </c>
      <c r="F7" s="44" t="str">
        <f>IF(ISERROR(VLOOKUP($D7,'START LİSTE'!$B$6:$G$782,4,0)),"",VLOOKUP($D7,'START LİSTE'!$B$6:$G$782,4,0))</f>
        <v>T</v>
      </c>
      <c r="G7" s="115">
        <f>IF(ISERROR(VLOOKUP($D7,'FERDİ SONUÇ'!$B$6:$H$790,6,0)),"",VLOOKUP($D7,'FERDİ SONUÇ'!$B$6:$H$790,6,0))</f>
        <v>2415</v>
      </c>
      <c r="H7" s="45">
        <f>IF(OR(F7="",G7="DQ", G7="DNF", G7="DNS", G7=""),"-",VLOOKUP(D7,'FERDİ SONUÇ'!$B$6:$H$790,7,0))</f>
        <v>18</v>
      </c>
      <c r="I7" s="45">
        <f>IF(OR(F7="",F7="F",G7="DQ", G7="DNF", G7="DNS", G7=""),"-",VLOOKUP(D7,'FERDİ SONUÇ'!$B$6:$H$790,7,0))</f>
        <v>18</v>
      </c>
      <c r="J7" s="46">
        <f>IF(ISERROR(SMALL(I6:I11,2)),"-",SMALL(I6:I11,2))</f>
        <v>16</v>
      </c>
      <c r="K7" s="101"/>
      <c r="L7" s="101"/>
      <c r="M7" s="101"/>
      <c r="N7" s="101"/>
      <c r="O7" s="41"/>
      <c r="BE7" s="39">
        <v>1001</v>
      </c>
    </row>
    <row r="8" spans="1:57" s="38" customFormat="1" ht="15" customHeight="1" x14ac:dyDescent="0.2">
      <c r="A8" s="91">
        <f>IF(AND(C8&lt;&gt;"",O8&lt;&gt;"DQ"),COUNT(O$6:O$29)-(RANK(O8,O$6:O$29)+COUNTIF(O$6:O8,O8))+2,IF(D6&lt;&gt;"",BE8,""))</f>
        <v>4</v>
      </c>
      <c r="B8" s="91">
        <f>IF(AND(C8&lt;&gt;"",N8&lt;&gt;"DQ"),COUNT(N$6:N$29)-(RANK(N8,N$6:N$29)+COUNTIF(N$6:N8,N8))+2,IF(D6&lt;&gt;"",BE8,""))</f>
        <v>4</v>
      </c>
      <c r="C8" s="42" t="str">
        <f>IF(ISERROR(VLOOKUP(D6,'START LİSTE'!$B$6:$G$782,3,0)),"",VLOOKUP(D6,'START LİSTE'!$B$6:$G$782,3,0))</f>
        <v>BURSA BURSASPOR</v>
      </c>
      <c r="D8" s="139">
        <v>124</v>
      </c>
      <c r="E8" s="43" t="str">
        <f>IF(ISERROR(VLOOKUP($D8,'START LİSTE'!$B$6:$G$782,2,0)),"",VLOOKUP($D8,'START LİSTE'!$B$6:$G$782,2,0))</f>
        <v>FATMA ÇABUK</v>
      </c>
      <c r="F8" s="44" t="str">
        <f>IF(ISERROR(VLOOKUP($D8,'START LİSTE'!$B$6:$G$782,4,0)),"",VLOOKUP($D8,'START LİSTE'!$B$6:$G$782,4,0))</f>
        <v>T</v>
      </c>
      <c r="G8" s="115">
        <f>IF(ISERROR(VLOOKUP($D8,'FERDİ SONUÇ'!$B$6:$H$790,6,0)),"",VLOOKUP($D8,'FERDİ SONUÇ'!$B$6:$H$790,6,0))</f>
        <v>2321</v>
      </c>
      <c r="H8" s="45">
        <f>IF(OR(F8="",G8="DQ", G8="DNF", G8="DNS", G8=""),"-",VLOOKUP(D8,'FERDİ SONUÇ'!$B$6:$H$790,7,0))</f>
        <v>16</v>
      </c>
      <c r="I8" s="45">
        <f>IF(OR(F8="",F8="F",G8="DQ", G8="DNF", G8="DNS", G8=""),"-",VLOOKUP(D8,'FERDİ SONUÇ'!$B$6:$H$790,7,0))</f>
        <v>16</v>
      </c>
      <c r="J8" s="46">
        <f>IF(ISERROR(SMALL(I6:I11,3)),"-",SMALL(I6:I11,3))</f>
        <v>18</v>
      </c>
      <c r="K8" s="101">
        <v>48</v>
      </c>
      <c r="L8" s="101">
        <v>61.0017</v>
      </c>
      <c r="M8" s="101"/>
      <c r="N8" s="103">
        <f>IFERROR(IF(C8="","",IF(OR(J6="-",J7="-",J8="-",J9="-"),"DQ",SUM(J6,J7,J8,J9)))+(J9*0.0001),"DQ")</f>
        <v>68.001999999999995</v>
      </c>
      <c r="O8" s="103">
        <f>IF(C8="","",IF(OR(K8="DQ",L8="DQ",M8="DQ",N8="DQ"),"DQ",SUM(K8,L8,M8,N8)))</f>
        <v>177.00369999999998</v>
      </c>
      <c r="BE8" s="39">
        <v>1002</v>
      </c>
    </row>
    <row r="9" spans="1:57" s="38" customFormat="1" ht="15" customHeight="1" x14ac:dyDescent="0.2">
      <c r="B9" s="40"/>
      <c r="C9" s="42"/>
      <c r="D9" s="139">
        <v>125</v>
      </c>
      <c r="E9" s="43" t="str">
        <f>IF(ISERROR(VLOOKUP($D9,'START LİSTE'!$B$6:$G$782,2,0)),"",VLOOKUP($D9,'START LİSTE'!$B$6:$G$782,2,0))</f>
        <v>ZUHAL KAYA</v>
      </c>
      <c r="F9" s="44" t="str">
        <f>IF(ISERROR(VLOOKUP($D9,'START LİSTE'!$B$6:$G$782,4,0)),"",VLOOKUP($D9,'START LİSTE'!$B$6:$G$782,4,0))</f>
        <v>T</v>
      </c>
      <c r="G9" s="115">
        <f>IF(ISERROR(VLOOKUP($D9,'FERDİ SONUÇ'!$B$6:$H$790,6,0)),"",VLOOKUP($D9,'FERDİ SONUÇ'!$B$6:$H$790,6,0))</f>
        <v>2244</v>
      </c>
      <c r="H9" s="45">
        <f>IF(OR(F9="",G9="DQ", G9="DNF", G9="DNS", G9=""),"-",VLOOKUP(D9,'FERDİ SONUÇ'!$B$6:$H$790,7,0))</f>
        <v>14</v>
      </c>
      <c r="I9" s="45">
        <f>IF(OR(F9="",F9="F",G9="DQ", G9="DNF", G9="DNS", G9=""),"-",VLOOKUP(D9,'FERDİ SONUÇ'!$B$6:$H$790,7,0))</f>
        <v>14</v>
      </c>
      <c r="J9" s="46">
        <f>IF(ISERROR(SMALL(I6:I11,4)),"-",SMALL(I6:I11,4))</f>
        <v>20</v>
      </c>
      <c r="K9" s="101"/>
      <c r="L9" s="101"/>
      <c r="M9" s="101"/>
      <c r="N9" s="101"/>
      <c r="O9" s="41"/>
      <c r="BE9" s="39">
        <v>1003</v>
      </c>
    </row>
    <row r="10" spans="1:57" s="38" customFormat="1" ht="15" customHeight="1" x14ac:dyDescent="0.2">
      <c r="B10" s="40"/>
      <c r="C10" s="42"/>
      <c r="D10" s="139">
        <v>126</v>
      </c>
      <c r="E10" s="43" t="str">
        <f>IF(ISERROR(VLOOKUP($D10,'START LİSTE'!$B$6:$G$782,2,0)),"",VLOOKUP($D10,'START LİSTE'!$B$6:$G$782,2,0))</f>
        <v>DAMLA GÜNDÜZ</v>
      </c>
      <c r="F10" s="44" t="str">
        <f>IF(ISERROR(VLOOKUP($D10,'START LİSTE'!$B$6:$G$782,4,0)),"",VLOOKUP($D10,'START LİSTE'!$B$6:$G$782,4,0))</f>
        <v>T</v>
      </c>
      <c r="G10" s="115">
        <f>IF(ISERROR(VLOOKUP($D10,'FERDİ SONUÇ'!$B$6:$H$790,6,0)),"",VLOOKUP($D10,'FERDİ SONUÇ'!$B$6:$H$790,6,0))</f>
        <v>2700</v>
      </c>
      <c r="H10" s="45">
        <f>IF(OR(F10="",G10="DQ", G10="DNF", G10="DNS", G10=""),"-",VLOOKUP(D10,'FERDİ SONUÇ'!$B$6:$H$790,7,0))</f>
        <v>23</v>
      </c>
      <c r="I10" s="45">
        <f>IF(OR(F10="",F10="F",G10="DQ", G10="DNF", G10="DNS", G10=""),"-",VLOOKUP(D10,'FERDİ SONUÇ'!$B$6:$H$790,7,0))</f>
        <v>23</v>
      </c>
      <c r="J10" s="46">
        <f>IF(ISERROR(SMALL(I6:I11,5)),"-",SMALL(I6:I11,5))</f>
        <v>23</v>
      </c>
      <c r="K10" s="101"/>
      <c r="L10" s="101"/>
      <c r="M10" s="101"/>
      <c r="N10" s="101"/>
      <c r="O10" s="41"/>
      <c r="BE10" s="39">
        <v>1004</v>
      </c>
    </row>
    <row r="11" spans="1:57" s="38" customFormat="1" ht="15" customHeight="1" thickBot="1" x14ac:dyDescent="0.25">
      <c r="B11" s="47"/>
      <c r="C11" s="49"/>
      <c r="D11" s="140">
        <v>127</v>
      </c>
      <c r="E11" s="50" t="str">
        <f>IF(ISERROR(VLOOKUP($D11,'START LİSTE'!$B$6:$G$782,2,0)),"",VLOOKUP($D11,'START LİSTE'!$B$6:$G$782,2,0))</f>
        <v>-</v>
      </c>
      <c r="F11" s="51" t="str">
        <f>IF(ISERROR(VLOOKUP($D11,'START LİSTE'!$B$6:$G$782,4,0)),"",VLOOKUP($D11,'START LİSTE'!$B$6:$G$782,4,0))</f>
        <v>T</v>
      </c>
      <c r="G11" s="116" t="str">
        <f>IF(ISERROR(VLOOKUP($D11,'FERDİ SONUÇ'!$B$6:$H$790,6,0)),"",VLOOKUP($D11,'FERDİ SONUÇ'!$B$6:$H$790,6,0))</f>
        <v/>
      </c>
      <c r="H11" s="52" t="str">
        <f>IF(OR(F11="",G11="DQ", G11="DNF", G11="DNS", G11=""),"-",VLOOKUP(D11,'FERDİ SONUÇ'!$B$6:$H$790,7,0))</f>
        <v>-</v>
      </c>
      <c r="I11" s="52" t="str">
        <f>IF(OR(F11="",F11="F",G11="DQ", G11="DNF", G11="DNS", G11=""),"-",VLOOKUP(D11,'FERDİ SONUÇ'!$B$6:$H$790,7,0))</f>
        <v>-</v>
      </c>
      <c r="J11" s="53" t="str">
        <f>IF(ISERROR(SMALL(I6:I11,6)),"-",SMALL(I6:I11,6))</f>
        <v>-</v>
      </c>
      <c r="K11" s="102"/>
      <c r="L11" s="102"/>
      <c r="M11" s="102"/>
      <c r="N11" s="102"/>
      <c r="O11" s="48"/>
      <c r="BE11" s="39">
        <v>1005</v>
      </c>
    </row>
    <row r="12" spans="1:57" ht="15" customHeight="1" x14ac:dyDescent="0.2">
      <c r="B12" s="31"/>
      <c r="C12" s="33"/>
      <c r="D12" s="138">
        <v>134</v>
      </c>
      <c r="E12" s="34" t="str">
        <f>IF(ISERROR(VLOOKUP($D12,'START LİSTE'!$B$6:$G$782,2,0)),"",VLOOKUP($D12,'START LİSTE'!$B$6:$G$782,2,0))</f>
        <v>ŞEYMA YILDIZ</v>
      </c>
      <c r="F12" s="35" t="str">
        <f>IF(ISERROR(VLOOKUP($D12,'START LİSTE'!$B$6:$G$782,4,0)),"",VLOOKUP($D12,'START LİSTE'!$B$6:$G$782,4,0))</f>
        <v>T</v>
      </c>
      <c r="G12" s="114">
        <f>IF(ISERROR(VLOOKUP($D12,'FERDİ SONUÇ'!$B$6:$H$790,6,0)),"",VLOOKUP($D12,'FERDİ SONUÇ'!$B$6:$H$790,6,0))</f>
        <v>2144</v>
      </c>
      <c r="H12" s="36">
        <f>IF(OR(F12="",G12="DQ", G12="DNF", G12="DNS", G12=""),"-",VLOOKUP(D12,'FERDİ SONUÇ'!$B$6:$H$790,7,0))</f>
        <v>11</v>
      </c>
      <c r="I12" s="36">
        <f>IF(OR(F12="",F12="F",G12="DQ", G12="DNF", G12="DNS", G12=""),"-",VLOOKUP(D12,'FERDİ SONUÇ'!$B$6:$H$790,7,0))</f>
        <v>11</v>
      </c>
      <c r="J12" s="37">
        <f>IF(ISERROR(SMALL(I12:I17,1)),"-",SMALL(I12:I17,1))</f>
        <v>11</v>
      </c>
      <c r="K12" s="100"/>
      <c r="L12" s="100"/>
      <c r="M12" s="100"/>
      <c r="N12" s="100"/>
      <c r="O12" s="32"/>
      <c r="BE12" s="39">
        <v>1006</v>
      </c>
    </row>
    <row r="13" spans="1:57" ht="15" customHeight="1" x14ac:dyDescent="0.2">
      <c r="B13" s="40"/>
      <c r="C13" s="42"/>
      <c r="D13" s="139">
        <v>135</v>
      </c>
      <c r="E13" s="43" t="str">
        <f>IF(ISERROR(VLOOKUP($D13,'START LİSTE'!$B$6:$G$782,2,0)),"",VLOOKUP($D13,'START LİSTE'!$B$6:$G$782,2,0))</f>
        <v>ÇİĞDEM GEZİCİ</v>
      </c>
      <c r="F13" s="44" t="str">
        <f>IF(ISERROR(VLOOKUP($D13,'START LİSTE'!$B$6:$G$782,4,0)),"",VLOOKUP($D13,'START LİSTE'!$B$6:$G$782,4,0))</f>
        <v>T</v>
      </c>
      <c r="G13" s="115">
        <f>IF(ISERROR(VLOOKUP($D13,'FERDİ SONUÇ'!$B$6:$H$790,6,0)),"",VLOOKUP($D13,'FERDİ SONUÇ'!$B$6:$H$790,6,0))</f>
        <v>2316</v>
      </c>
      <c r="H13" s="45">
        <f>IF(OR(F13="",G13="DQ", G13="DNF", G13="DNS", G13=""),"-",VLOOKUP(D13,'FERDİ SONUÇ'!$B$6:$H$790,7,0))</f>
        <v>15</v>
      </c>
      <c r="I13" s="45">
        <f>IF(OR(F13="",F13="F",G13="DQ", G13="DNF", G13="DNS", G13=""),"-",VLOOKUP(D13,'FERDİ SONUÇ'!$B$6:$H$790,7,0))</f>
        <v>15</v>
      </c>
      <c r="J13" s="46">
        <f>IF(ISERROR(SMALL(I12:I17,2)),"-",SMALL(I12:I17,2))</f>
        <v>13</v>
      </c>
      <c r="K13" s="101"/>
      <c r="L13" s="101"/>
      <c r="M13" s="101"/>
      <c r="N13" s="101"/>
      <c r="O13" s="41"/>
      <c r="BE13" s="39">
        <v>1007</v>
      </c>
    </row>
    <row r="14" spans="1:57" ht="15" customHeight="1" x14ac:dyDescent="0.2">
      <c r="A14" s="91">
        <f>IF(AND(C14&lt;&gt;"",O14&lt;&gt;"DQ"),COUNT(O$6:O$29)-(RANK(O14,O$6:O$29)+COUNTIF(O$6:O14,O14))+2,IF(D12&lt;&gt;"",BE14,""))</f>
        <v>3</v>
      </c>
      <c r="B14" s="91">
        <f>IF(AND(C14&lt;&gt;"",N14&lt;&gt;"DQ"),COUNT(N$6:N$29)-(RANK(N14,N$6:N$29)+COUNTIF(N$6:N14,N14))+2,IF(D12&lt;&gt;"",BE14,""))</f>
        <v>3</v>
      </c>
      <c r="C14" s="42" t="str">
        <f>IF(ISERROR(VLOOKUP(D12,'START LİSTE'!$B$6:$G$782,3,0)),"",VLOOKUP(D12,'START LİSTE'!$B$6:$G$782,3,0))</f>
        <v>İSTANBUL-BEŞİKTAŞ J.K</v>
      </c>
      <c r="D14" s="139">
        <v>136</v>
      </c>
      <c r="E14" s="43" t="str">
        <f>IF(ISERROR(VLOOKUP($D14,'START LİSTE'!$B$6:$G$782,2,0)),"",VLOOKUP($D14,'START LİSTE'!$B$6:$G$782,2,0))</f>
        <v>KADER CEYHAN</v>
      </c>
      <c r="F14" s="44" t="str">
        <f>IF(ISERROR(VLOOKUP($D14,'START LİSTE'!$B$6:$G$782,4,0)),"",VLOOKUP($D14,'START LİSTE'!$B$6:$G$782,4,0))</f>
        <v>T</v>
      </c>
      <c r="G14" s="115">
        <f>IF(ISERROR(VLOOKUP($D14,'FERDİ SONUÇ'!$B$6:$H$790,6,0)),"",VLOOKUP($D14,'FERDİ SONUÇ'!$B$6:$H$790,6,0))</f>
        <v>2453</v>
      </c>
      <c r="H14" s="45">
        <f>IF(OR(F14="",G14="DQ", G14="DNF", G14="DNS", G14=""),"-",VLOOKUP(D14,'FERDİ SONUÇ'!$B$6:$H$790,7,0))</f>
        <v>21</v>
      </c>
      <c r="I14" s="45">
        <f>IF(OR(F14="",F14="F",G14="DQ", G14="DNF", G14="DNS", G14=""),"-",VLOOKUP(D14,'FERDİ SONUÇ'!$B$6:$H$790,7,0))</f>
        <v>21</v>
      </c>
      <c r="J14" s="46">
        <f>IF(ISERROR(SMALL(I12:I17,3)),"-",SMALL(I12:I17,3))</f>
        <v>15</v>
      </c>
      <c r="K14" s="101">
        <v>56</v>
      </c>
      <c r="L14" s="101">
        <v>60.00200000000001</v>
      </c>
      <c r="M14" s="101"/>
      <c r="N14" s="103">
        <f>IFERROR(IF(C14="","",IF(OR(J12="-",J13="-",J14="-",J15="-"),"DQ",SUM(J12,J13,J14,J15)))+(J15*0.0001),"DQ")</f>
        <v>56.0017</v>
      </c>
      <c r="O14" s="103">
        <f>IF(C14="","",IF(OR(K14="DQ",L14="DQ",M14="DQ",N14="DQ"),"DQ",SUM(K14,L14,M14,N14)))</f>
        <v>172.00370000000001</v>
      </c>
      <c r="BE14" s="39">
        <v>1008</v>
      </c>
    </row>
    <row r="15" spans="1:57" ht="15" customHeight="1" x14ac:dyDescent="0.2">
      <c r="B15" s="40"/>
      <c r="C15" s="42"/>
      <c r="D15" s="139">
        <v>152</v>
      </c>
      <c r="E15" s="43" t="str">
        <f>IF(ISERROR(VLOOKUP($D15,'START LİSTE'!$B$6:$G$782,2,0)),"",VLOOKUP($D15,'START LİSTE'!$B$6:$G$782,2,0))</f>
        <v>CEREN NAZ</v>
      </c>
      <c r="F15" s="44" t="str">
        <f>IF(ISERROR(VLOOKUP($D15,'START LİSTE'!$B$6:$G$782,4,0)),"",VLOOKUP($D15,'START LİSTE'!$B$6:$G$782,4,0))</f>
        <v>T</v>
      </c>
      <c r="G15" s="115">
        <f>IF(ISERROR(VLOOKUP($D15,'FERDİ SONUÇ'!$B$6:$H$790,6,0)),"",VLOOKUP($D15,'FERDİ SONUÇ'!$B$6:$H$790,6,0))</f>
        <v>2506</v>
      </c>
      <c r="H15" s="45">
        <f>IF(OR(F15="",G15="DQ", G15="DNF", G15="DNS", G15=""),"-",VLOOKUP(D15,'FERDİ SONUÇ'!$B$6:$H$790,7,0))</f>
        <v>22</v>
      </c>
      <c r="I15" s="45">
        <f>IF(OR(F15="",F15="F",G15="DQ", G15="DNF", G15="DNS", G15=""),"-",VLOOKUP(D15,'FERDİ SONUÇ'!$B$6:$H$790,7,0))</f>
        <v>22</v>
      </c>
      <c r="J15" s="46">
        <f>IF(ISERROR(SMALL(I12:I17,4)),"-",SMALL(I12:I17,4))</f>
        <v>17</v>
      </c>
      <c r="K15" s="101"/>
      <c r="L15" s="101"/>
      <c r="M15" s="101"/>
      <c r="N15" s="101"/>
      <c r="O15" s="41"/>
      <c r="BE15" s="39">
        <v>1009</v>
      </c>
    </row>
    <row r="16" spans="1:57" ht="15" customHeight="1" x14ac:dyDescent="0.2">
      <c r="B16" s="40"/>
      <c r="C16" s="42"/>
      <c r="D16" s="139">
        <v>138</v>
      </c>
      <c r="E16" s="43" t="str">
        <f>IF(ISERROR(VLOOKUP($D16,'START LİSTE'!$B$6:$G$782,2,0)),"",VLOOKUP($D16,'START LİSTE'!$B$6:$G$782,2,0))</f>
        <v>FUNDA ERDOĞAN</v>
      </c>
      <c r="F16" s="44" t="str">
        <f>IF(ISERROR(VLOOKUP($D16,'START LİSTE'!$B$6:$G$782,4,0)),"",VLOOKUP($D16,'START LİSTE'!$B$6:$G$782,4,0))</f>
        <v>T</v>
      </c>
      <c r="G16" s="115">
        <f>IF(ISERROR(VLOOKUP($D16,'FERDİ SONUÇ'!$B$6:$H$790,6,0)),"",VLOOKUP($D16,'FERDİ SONUÇ'!$B$6:$H$790,6,0))</f>
        <v>2324</v>
      </c>
      <c r="H16" s="45">
        <f>IF(OR(F16="",G16="DQ", G16="DNF", G16="DNS", G16=""),"-",VLOOKUP(D16,'FERDİ SONUÇ'!$B$6:$H$790,7,0))</f>
        <v>17</v>
      </c>
      <c r="I16" s="45">
        <f>IF(OR(F16="",F16="F",G16="DQ", G16="DNF", G16="DNS", G16=""),"-",VLOOKUP(D16,'FERDİ SONUÇ'!$B$6:$H$790,7,0))</f>
        <v>17</v>
      </c>
      <c r="J16" s="46">
        <f>IF(ISERROR(SMALL(I12:I17,5)),"-",SMALL(I12:I17,5))</f>
        <v>21</v>
      </c>
      <c r="K16" s="101"/>
      <c r="L16" s="101"/>
      <c r="M16" s="101"/>
      <c r="N16" s="101"/>
      <c r="O16" s="41"/>
      <c r="BE16" s="39">
        <v>1010</v>
      </c>
    </row>
    <row r="17" spans="1:57" ht="15" customHeight="1" thickBot="1" x14ac:dyDescent="0.25">
      <c r="B17" s="47"/>
      <c r="C17" s="49"/>
      <c r="D17" s="140">
        <v>139</v>
      </c>
      <c r="E17" s="50" t="str">
        <f>IF(ISERROR(VLOOKUP($D17,'START LİSTE'!$B$6:$G$782,2,0)),"",VLOOKUP($D17,'START LİSTE'!$B$6:$G$782,2,0))</f>
        <v>LÜTFİYE KAYA</v>
      </c>
      <c r="F17" s="51" t="str">
        <f>IF(ISERROR(VLOOKUP($D17,'START LİSTE'!$B$6:$G$782,4,0)),"",VLOOKUP($D17,'START LİSTE'!$B$6:$G$782,4,0))</f>
        <v>T</v>
      </c>
      <c r="G17" s="116">
        <f>IF(ISERROR(VLOOKUP($D17,'FERDİ SONUÇ'!$B$6:$H$790,6,0)),"",VLOOKUP($D17,'FERDİ SONUÇ'!$B$6:$H$790,6,0))</f>
        <v>2238</v>
      </c>
      <c r="H17" s="52">
        <f>IF(OR(F17="",G17="DQ", G17="DNF", G17="DNS", G17=""),"-",VLOOKUP(D17,'FERDİ SONUÇ'!$B$6:$H$790,7,0))</f>
        <v>13</v>
      </c>
      <c r="I17" s="52">
        <f>IF(OR(F17="",F17="F",G17="DQ", G17="DNF", G17="DNS", G17=""),"-",VLOOKUP(D17,'FERDİ SONUÇ'!$B$6:$H$790,7,0))</f>
        <v>13</v>
      </c>
      <c r="J17" s="53">
        <f>IF(ISERROR(SMALL(I12:I17,6)),"-",SMALL(I12:I17,6))</f>
        <v>22</v>
      </c>
      <c r="K17" s="102"/>
      <c r="L17" s="102"/>
      <c r="M17" s="102"/>
      <c r="N17" s="102"/>
      <c r="O17" s="48"/>
      <c r="BE17" s="39">
        <v>1011</v>
      </c>
    </row>
    <row r="18" spans="1:57" ht="15" customHeight="1" x14ac:dyDescent="0.2">
      <c r="B18" s="31"/>
      <c r="C18" s="33"/>
      <c r="D18" s="138">
        <v>352</v>
      </c>
      <c r="E18" s="34" t="str">
        <f>IF(ISERROR(VLOOKUP($D18,'START LİSTE'!$B$6:$G$782,2,0)),"",VLOOKUP($D18,'START LİSTE'!$B$6:$G$782,2,0))</f>
        <v>NİLAY ESEN</v>
      </c>
      <c r="F18" s="35" t="str">
        <f>IF(ISERROR(VLOOKUP($D18,'START LİSTE'!$B$6:$G$782,4,0)),"",VLOOKUP($D18,'START LİSTE'!$B$6:$G$782,4,0))</f>
        <v>T</v>
      </c>
      <c r="G18" s="114">
        <f>IF(ISERROR(VLOOKUP($D18,'FERDİ SONUÇ'!$B$6:$H$790,6,0)),"",VLOOKUP($D18,'FERDİ SONUÇ'!$B$6:$H$790,6,0))</f>
        <v>2102</v>
      </c>
      <c r="H18" s="36">
        <f>IF(OR(F18="",G18="DQ", G18="DNF", G18="DNS", G18=""),"-",VLOOKUP(D18,'FERDİ SONUÇ'!$B$6:$H$790,7,0))</f>
        <v>7</v>
      </c>
      <c r="I18" s="36">
        <f>IF(OR(F18="",F18="F",G18="DQ", G18="DNF", G18="DNS", G18=""),"-",VLOOKUP(D18,'FERDİ SONUÇ'!$B$6:$H$790,7,0))</f>
        <v>7</v>
      </c>
      <c r="J18" s="37">
        <f>IF(ISERROR(SMALL(I18:I23,1)),"-",SMALL(I18:I23,1))</f>
        <v>4</v>
      </c>
      <c r="K18" s="100"/>
      <c r="L18" s="100"/>
      <c r="M18" s="100"/>
      <c r="N18" s="100"/>
      <c r="O18" s="32"/>
      <c r="BE18" s="39">
        <v>1012</v>
      </c>
    </row>
    <row r="19" spans="1:57" ht="15" customHeight="1" x14ac:dyDescent="0.2">
      <c r="B19" s="40"/>
      <c r="C19" s="42"/>
      <c r="D19" s="139">
        <v>353</v>
      </c>
      <c r="E19" s="43" t="str">
        <f>IF(ISERROR(VLOOKUP($D19,'START LİSTE'!$B$6:$G$782,2,0)),"",VLOOKUP($D19,'START LİSTE'!$B$6:$G$782,2,0))</f>
        <v>ESMA AYDEMİR</v>
      </c>
      <c r="F19" s="44" t="str">
        <f>IF(ISERROR(VLOOKUP($D19,'START LİSTE'!$B$6:$G$782,4,0)),"",VLOOKUP($D19,'START LİSTE'!$B$6:$G$782,4,0))</f>
        <v>T</v>
      </c>
      <c r="G19" s="115">
        <f>IF(ISERROR(VLOOKUP($D19,'FERDİ SONUÇ'!$B$6:$H$790,6,0)),"",VLOOKUP($D19,'FERDİ SONUÇ'!$B$6:$H$790,6,0))</f>
        <v>2028</v>
      </c>
      <c r="H19" s="45">
        <f>IF(OR(F19="",G19="DQ", G19="DNF", G19="DNS", G19=""),"-",VLOOKUP(D19,'FERDİ SONUÇ'!$B$6:$H$790,7,0))</f>
        <v>4</v>
      </c>
      <c r="I19" s="45">
        <f>IF(OR(F19="",F19="F",G19="DQ", G19="DNF", G19="DNS", G19=""),"-",VLOOKUP(D19,'FERDİ SONUÇ'!$B$6:$H$790,7,0))</f>
        <v>4</v>
      </c>
      <c r="J19" s="46">
        <f>IF(ISERROR(SMALL(I18:I23,2)),"-",SMALL(I18:I23,2))</f>
        <v>5</v>
      </c>
      <c r="K19" s="101"/>
      <c r="L19" s="101"/>
      <c r="M19" s="101"/>
      <c r="N19" s="101"/>
      <c r="O19" s="41"/>
      <c r="BE19" s="39">
        <v>1013</v>
      </c>
    </row>
    <row r="20" spans="1:57" ht="15" customHeight="1" x14ac:dyDescent="0.2">
      <c r="A20" s="91">
        <f>IF(AND(C20&lt;&gt;"",O20&lt;&gt;"DQ"),COUNT(O$6:O$29)-(RANK(O20,O$6:O$29)+COUNTIF(O$6:O20,O20))+2,IF(D18&lt;&gt;"",BE20,""))</f>
        <v>2</v>
      </c>
      <c r="B20" s="91">
        <f>IF(AND(C20&lt;&gt;"",N20&lt;&gt;"DQ"),COUNT(N$6:N$29)-(RANK(N20,N$6:N$29)+COUNTIF(N$6:N20,N20))+2,IF(D18&lt;&gt;"",BE20,""))</f>
        <v>2</v>
      </c>
      <c r="C20" s="42" t="str">
        <f>IF(ISERROR(VLOOKUP(D18,'START LİSTE'!$B$6:$G$782,3,0)),"",VLOOKUP(D18,'START LİSTE'!$B$6:$G$782,3,0))</f>
        <v xml:space="preserve">BURSA BÜYÜKŞEHİR </v>
      </c>
      <c r="D20" s="139">
        <v>354</v>
      </c>
      <c r="E20" s="43" t="str">
        <f>IF(ISERROR(VLOOKUP($D20,'START LİSTE'!$B$6:$G$782,2,0)),"",VLOOKUP($D20,'START LİSTE'!$B$6:$G$782,2,0))</f>
        <v>DUYGU TURGUT BOYAN</v>
      </c>
      <c r="F20" s="44" t="str">
        <f>IF(ISERROR(VLOOKUP($D20,'START LİSTE'!$B$6:$G$782,4,0)),"",VLOOKUP($D20,'START LİSTE'!$B$6:$G$782,4,0))</f>
        <v>T</v>
      </c>
      <c r="G20" s="115">
        <f>IF(ISERROR(VLOOKUP($D20,'FERDİ SONUÇ'!$B$6:$H$790,6,0)),"",VLOOKUP($D20,'FERDİ SONUÇ'!$B$6:$H$790,6,0))</f>
        <v>2420</v>
      </c>
      <c r="H20" s="45">
        <f>IF(OR(F20="",G20="DQ", G20="DNF", G20="DNS", G20=""),"-",VLOOKUP(D20,'FERDİ SONUÇ'!$B$6:$H$790,7,0))</f>
        <v>19</v>
      </c>
      <c r="I20" s="45">
        <f>IF(OR(F20="",F20="F",G20="DQ", G20="DNF", G20="DNS", G20=""),"-",VLOOKUP(D20,'FERDİ SONUÇ'!$B$6:$H$790,7,0))</f>
        <v>19</v>
      </c>
      <c r="J20" s="46">
        <f>IF(ISERROR(SMALL(I18:I23,3)),"-",SMALL(I18:I23,3))</f>
        <v>7</v>
      </c>
      <c r="K20" s="101">
        <v>25</v>
      </c>
      <c r="L20" s="101">
        <v>23.000900000000001</v>
      </c>
      <c r="M20" s="101"/>
      <c r="N20" s="103">
        <f>IFERROR(IF(C20="","",IF(OR(J18="-",J19="-",J20="-",J21="-"),"DQ",SUM(J18,J19,J20,J21)))+(J21*0.0001),"DQ")</f>
        <v>25.000900000000001</v>
      </c>
      <c r="O20" s="103">
        <f>IF(C20="","",IF(OR(K20="DQ",L20="DQ",M20="DQ",N20="DQ"),"DQ",SUM(K20,L20,M20,N20)))</f>
        <v>73.001800000000003</v>
      </c>
      <c r="BE20" s="39">
        <v>1014</v>
      </c>
    </row>
    <row r="21" spans="1:57" ht="15" customHeight="1" x14ac:dyDescent="0.2">
      <c r="B21" s="40"/>
      <c r="C21" s="42"/>
      <c r="D21" s="139">
        <v>355</v>
      </c>
      <c r="E21" s="43" t="str">
        <f>IF(ISERROR(VLOOKUP($D21,'START LİSTE'!$B$6:$G$782,2,0)),"",VLOOKUP($D21,'START LİSTE'!$B$6:$G$782,2,0))</f>
        <v>SEBAHAT AKPINAR</v>
      </c>
      <c r="F21" s="44" t="str">
        <f>IF(ISERROR(VLOOKUP($D21,'START LİSTE'!$B$6:$G$782,4,0)),"",VLOOKUP($D21,'START LİSTE'!$B$6:$G$782,4,0))</f>
        <v>T</v>
      </c>
      <c r="G21" s="115">
        <f>IF(ISERROR(VLOOKUP($D21,'FERDİ SONUÇ'!$B$6:$H$790,6,0)),"",VLOOKUP($D21,'FERDİ SONUÇ'!$B$6:$H$790,6,0))</f>
        <v>2030</v>
      </c>
      <c r="H21" s="45">
        <f>IF(OR(F21="",G21="DQ", G21="DNF", G21="DNS", G21=""),"-",VLOOKUP(D21,'FERDİ SONUÇ'!$B$6:$H$790,7,0))</f>
        <v>5</v>
      </c>
      <c r="I21" s="45">
        <f>IF(OR(F21="",F21="F",G21="DQ", G21="DNF", G21="DNS", G21=""),"-",VLOOKUP(D21,'FERDİ SONUÇ'!$B$6:$H$790,7,0))</f>
        <v>5</v>
      </c>
      <c r="J21" s="46">
        <f>IF(ISERROR(SMALL(I18:I23,4)),"-",SMALL(I18:I23,4))</f>
        <v>9</v>
      </c>
      <c r="K21" s="101"/>
      <c r="L21" s="101"/>
      <c r="M21" s="101"/>
      <c r="N21" s="101"/>
      <c r="O21" s="41"/>
      <c r="BE21" s="39">
        <v>1015</v>
      </c>
    </row>
    <row r="22" spans="1:57" ht="15" customHeight="1" x14ac:dyDescent="0.2">
      <c r="B22" s="40"/>
      <c r="C22" s="42"/>
      <c r="D22" s="139">
        <v>356</v>
      </c>
      <c r="E22" s="43" t="str">
        <f>IF(ISERROR(VLOOKUP($D22,'START LİSTE'!$B$6:$G$782,2,0)),"",VLOOKUP($D22,'START LİSTE'!$B$6:$G$782,2,0))</f>
        <v>FATMA HACIKÖYLÜ</v>
      </c>
      <c r="F22" s="44" t="str">
        <f>IF(ISERROR(VLOOKUP($D22,'START LİSTE'!$B$6:$G$782,4,0)),"",VLOOKUP($D22,'START LİSTE'!$B$6:$G$782,4,0))</f>
        <v>T</v>
      </c>
      <c r="G22" s="115">
        <f>IF(ISERROR(VLOOKUP($D22,'FERDİ SONUÇ'!$B$6:$H$790,6,0)),"",VLOOKUP($D22,'FERDİ SONUÇ'!$B$6:$H$790,6,0))</f>
        <v>2109</v>
      </c>
      <c r="H22" s="45">
        <f>IF(OR(F22="",G22="DQ", G22="DNF", G22="DNS", G22=""),"-",VLOOKUP(D22,'FERDİ SONUÇ'!$B$6:$H$790,7,0))</f>
        <v>9</v>
      </c>
      <c r="I22" s="45">
        <f>IF(OR(F22="",F22="F",G22="DQ", G22="DNF", G22="DNS", G22=""),"-",VLOOKUP(D22,'FERDİ SONUÇ'!$B$6:$H$790,7,0))</f>
        <v>9</v>
      </c>
      <c r="J22" s="46">
        <f>IF(ISERROR(SMALL(I18:I23,5)),"-",SMALL(I18:I23,5))</f>
        <v>10</v>
      </c>
      <c r="K22" s="101"/>
      <c r="L22" s="101"/>
      <c r="M22" s="101"/>
      <c r="N22" s="101"/>
      <c r="O22" s="41"/>
      <c r="BE22" s="39">
        <v>1016</v>
      </c>
    </row>
    <row r="23" spans="1:57" ht="15" customHeight="1" thickBot="1" x14ac:dyDescent="0.25">
      <c r="B23" s="47"/>
      <c r="C23" s="49"/>
      <c r="D23" s="140">
        <v>357</v>
      </c>
      <c r="E23" s="50" t="str">
        <f>IF(ISERROR(VLOOKUP($D23,'START LİSTE'!$B$6:$G$782,2,0)),"",VLOOKUP($D23,'START LİSTE'!$B$6:$G$782,2,0))</f>
        <v>SENEM ESER</v>
      </c>
      <c r="F23" s="51" t="str">
        <f>IF(ISERROR(VLOOKUP($D23,'START LİSTE'!$B$6:$G$782,4,0)),"",VLOOKUP($D23,'START LİSTE'!$B$6:$G$782,4,0))</f>
        <v>T</v>
      </c>
      <c r="G23" s="116">
        <f>IF(ISERROR(VLOOKUP($D23,'FERDİ SONUÇ'!$B$6:$H$790,6,0)),"",VLOOKUP($D23,'FERDİ SONUÇ'!$B$6:$H$790,6,0))</f>
        <v>2138</v>
      </c>
      <c r="H23" s="52">
        <f>IF(OR(F23="",G23="DQ", G23="DNF", G23="DNS", G23=""),"-",VLOOKUP(D23,'FERDİ SONUÇ'!$B$6:$H$790,7,0))</f>
        <v>10</v>
      </c>
      <c r="I23" s="52">
        <f>IF(OR(F23="",F23="F",G23="DQ", G23="DNF", G23="DNS", G23=""),"-",VLOOKUP(D23,'FERDİ SONUÇ'!$B$6:$H$790,7,0))</f>
        <v>10</v>
      </c>
      <c r="J23" s="53">
        <f>IF(ISERROR(SMALL(I18:I23,6)),"-",SMALL(I18:I23,6))</f>
        <v>19</v>
      </c>
      <c r="K23" s="102"/>
      <c r="L23" s="102"/>
      <c r="M23" s="102"/>
      <c r="N23" s="102"/>
      <c r="O23" s="48"/>
      <c r="BE23" s="39">
        <v>1017</v>
      </c>
    </row>
    <row r="24" spans="1:57" ht="15" customHeight="1" x14ac:dyDescent="0.2">
      <c r="B24" s="31"/>
      <c r="C24" s="33"/>
      <c r="D24" s="138">
        <v>140</v>
      </c>
      <c r="E24" s="34" t="str">
        <f>IF(ISERROR(VLOOKUP($D24,'START LİSTE'!$B$6:$G$782,2,0)),"",VLOOKUP($D24,'START LİSTE'!$B$6:$G$782,2,0))</f>
        <v>ÖZLEM KAYA</v>
      </c>
      <c r="F24" s="35" t="str">
        <f>IF(ISERROR(VLOOKUP($D24,'START LİSTE'!$B$6:$G$782,4,0)),"",VLOOKUP($D24,'START LİSTE'!$B$6:$G$782,4,0))</f>
        <v>T</v>
      </c>
      <c r="G24" s="114">
        <f>IF(ISERROR(VLOOKUP($D24,'FERDİ SONUÇ'!$B$6:$H$790,6,0)),"",VLOOKUP($D24,'FERDİ SONUÇ'!$B$6:$H$790,6,0))</f>
        <v>2005</v>
      </c>
      <c r="H24" s="35">
        <f>IF(OR(F24="",G24="DQ", G24="DNF", G24="DNS", G24=""),"-",VLOOKUP(D24,'FERDİ SONUÇ'!$B$6:$H$790,7,0))</f>
        <v>1</v>
      </c>
      <c r="I24" s="35">
        <f>IF(OR(F24="",F24="F",G24="DQ", G24="DNF", G24="DNS", G24=""),"-",VLOOKUP(D24,'FERDİ SONUÇ'!$B$6:$H$790,7,0))</f>
        <v>1</v>
      </c>
      <c r="J24" s="37">
        <f>IF(ISERROR(SMALL(I24:I29,1)),"-",SMALL(I24:I29,1))</f>
        <v>1</v>
      </c>
      <c r="K24" s="100"/>
      <c r="L24" s="100"/>
      <c r="M24" s="100"/>
      <c r="N24" s="100"/>
      <c r="O24" s="32"/>
      <c r="BE24" s="39">
        <v>1018</v>
      </c>
    </row>
    <row r="25" spans="1:57" ht="15" customHeight="1" x14ac:dyDescent="0.2">
      <c r="B25" s="40"/>
      <c r="C25" s="42"/>
      <c r="D25" s="139">
        <v>141</v>
      </c>
      <c r="E25" s="43" t="str">
        <f>IF(ISERROR(VLOOKUP($D25,'START LİSTE'!$B$6:$G$782,2,0)),"",VLOOKUP($D25,'START LİSTE'!$B$6:$G$782,2,0))</f>
        <v>BURCU BÜYÜKBEZGIN</v>
      </c>
      <c r="F25" s="44" t="str">
        <f>IF(ISERROR(VLOOKUP($D25,'START LİSTE'!$B$6:$G$782,4,0)),"",VLOOKUP($D25,'START LİSTE'!$B$6:$G$782,4,0))</f>
        <v>T</v>
      </c>
      <c r="G25" s="115">
        <f>IF(ISERROR(VLOOKUP($D25,'FERDİ SONUÇ'!$B$6:$H$790,6,0)),"",VLOOKUP($D25,'FERDİ SONUÇ'!$B$6:$H$790,6,0))</f>
        <v>2019</v>
      </c>
      <c r="H25" s="44">
        <f>IF(OR(F25="",G25="DQ", G25="DNF", G25="DNS", G25=""),"-",VLOOKUP(D25,'FERDİ SONUÇ'!$B$6:$H$790,7,0))</f>
        <v>3</v>
      </c>
      <c r="I25" s="44">
        <f>IF(OR(F25="",F25="F",G25="DQ", G25="DNF", G25="DNS", G25=""),"-",VLOOKUP(D25,'FERDİ SONUÇ'!$B$6:$H$790,7,0))</f>
        <v>3</v>
      </c>
      <c r="J25" s="46">
        <f>IF(ISERROR(SMALL(I24:I29,2)),"-",SMALL(I24:I29,2))</f>
        <v>2</v>
      </c>
      <c r="K25" s="101"/>
      <c r="L25" s="101"/>
      <c r="M25" s="101"/>
      <c r="N25" s="101"/>
      <c r="O25" s="41"/>
      <c r="BE25" s="39">
        <v>1019</v>
      </c>
    </row>
    <row r="26" spans="1:57" ht="15" customHeight="1" x14ac:dyDescent="0.2">
      <c r="A26" s="91">
        <f>IF(AND(C26&lt;&gt;"",O26&lt;&gt;"DQ"),COUNT(O$6:O$29)-(RANK(O26,O$6:O$29)+COUNTIF(O$6:O26,O26))+2,IF(D24&lt;&gt;"",BE26,""))</f>
        <v>1</v>
      </c>
      <c r="B26" s="91">
        <f>IF(AND(C26&lt;&gt;"",N26&lt;&gt;"DQ"),COUNT(N$6:N$29)-(RANK(N26,N$6:N$29)+COUNTIF(N$6:N26,N26))+2,IF(D24&lt;&gt;"",BE26,""))</f>
        <v>1</v>
      </c>
      <c r="C26" s="42" t="str">
        <f>IF(ISERROR(VLOOKUP(D24,'START LİSTE'!$B$6:$G$782,3,0)),"",VLOOKUP(D24,'START LİSTE'!$B$6:$G$782,3,0))</f>
        <v>İSTANBUL-ÜSKÜDAR BELEDIYESI</v>
      </c>
      <c r="D26" s="139">
        <v>142</v>
      </c>
      <c r="E26" s="43" t="str">
        <f>IF(ISERROR(VLOOKUP($D26,'START LİSTE'!$B$6:$G$782,2,0)),"",VLOOKUP($D26,'START LİSTE'!$B$6:$G$782,2,0))</f>
        <v>SEVILAY EYTEMIŞ</v>
      </c>
      <c r="F26" s="44" t="str">
        <f>IF(ISERROR(VLOOKUP($D26,'START LİSTE'!$B$6:$G$782,4,0)),"",VLOOKUP($D26,'START LİSTE'!$B$6:$G$782,4,0))</f>
        <v>T</v>
      </c>
      <c r="G26" s="115">
        <f>IF(ISERROR(VLOOKUP($D26,'FERDİ SONUÇ'!$B$6:$H$790,6,0)),"",VLOOKUP($D26,'FERDİ SONUÇ'!$B$6:$H$790,6,0))</f>
        <v>2016</v>
      </c>
      <c r="H26" s="44">
        <f>IF(OR(F26="",G26="DQ", G26="DNF", G26="DNS", G26=""),"-",VLOOKUP(D26,'FERDİ SONUÇ'!$B$6:$H$790,7,0))</f>
        <v>2</v>
      </c>
      <c r="I26" s="44">
        <f>IF(OR(F26="",F26="F",G26="DQ", G26="DNF", G26="DNS", G26=""),"-",VLOOKUP(D26,'FERDİ SONUÇ'!$B$6:$H$790,7,0))</f>
        <v>2</v>
      </c>
      <c r="J26" s="46">
        <f>IF(ISERROR(SMALL(I24:I29,3)),"-",SMALL(I24:I29,3))</f>
        <v>3</v>
      </c>
      <c r="K26" s="101">
        <v>15</v>
      </c>
      <c r="L26" s="101">
        <v>14.000500000000002</v>
      </c>
      <c r="M26" s="101"/>
      <c r="N26" s="103">
        <f>IFERROR(IF(C26="","",IF(OR(J24="-",J25="-",J26="-",J27="-"),"DQ",SUM(J24,J25,J26,J27)))+(J27*0.0001),"DQ")</f>
        <v>12.0006</v>
      </c>
      <c r="O26" s="103">
        <f>IF(C26="","",IF(OR(K26="DQ",L26="DQ",M26="DQ",N26="DQ"),"DQ",SUM(K26,L26,M26,N26)))</f>
        <v>41.001100000000001</v>
      </c>
      <c r="BE26" s="39">
        <v>1020</v>
      </c>
    </row>
    <row r="27" spans="1:57" ht="15" customHeight="1" x14ac:dyDescent="0.2">
      <c r="B27" s="40"/>
      <c r="C27" s="42"/>
      <c r="D27" s="139">
        <v>143</v>
      </c>
      <c r="E27" s="43" t="str">
        <f>IF(ISERROR(VLOOKUP($D27,'START LİSTE'!$B$6:$G$782,2,0)),"",VLOOKUP($D27,'START LİSTE'!$B$6:$G$782,2,0))</f>
        <v>TUĞBA GÜVENÇ</v>
      </c>
      <c r="F27" s="44" t="str">
        <f>IF(ISERROR(VLOOKUP($D27,'START LİSTE'!$B$6:$G$782,4,0)),"",VLOOKUP($D27,'START LİSTE'!$B$6:$G$782,4,0))</f>
        <v>T</v>
      </c>
      <c r="G27" s="115">
        <f>IF(ISERROR(VLOOKUP($D27,'FERDİ SONUÇ'!$B$6:$H$790,6,0)),"",VLOOKUP($D27,'FERDİ SONUÇ'!$B$6:$H$790,6,0))</f>
        <v>2051</v>
      </c>
      <c r="H27" s="44">
        <f>IF(OR(F27="",G27="DQ", G27="DNF", G27="DNS", G27=""),"-",VLOOKUP(D27,'FERDİ SONUÇ'!$B$6:$H$790,7,0))</f>
        <v>6</v>
      </c>
      <c r="I27" s="44">
        <f>IF(OR(F27="",F27="F",G27="DQ", G27="DNF", G27="DNS", G27=""),"-",VLOOKUP(D27,'FERDİ SONUÇ'!$B$6:$H$790,7,0))</f>
        <v>6</v>
      </c>
      <c r="J27" s="46">
        <f>IF(ISERROR(SMALL(I24:I29,4)),"-",SMALL(I24:I29,4))</f>
        <v>6</v>
      </c>
      <c r="K27" s="101"/>
      <c r="L27" s="101"/>
      <c r="M27" s="101"/>
      <c r="N27" s="101"/>
      <c r="O27" s="41"/>
      <c r="BE27" s="39">
        <v>1021</v>
      </c>
    </row>
    <row r="28" spans="1:57" ht="15" customHeight="1" x14ac:dyDescent="0.2">
      <c r="B28" s="40"/>
      <c r="C28" s="42"/>
      <c r="D28" s="139">
        <v>144</v>
      </c>
      <c r="E28" s="43" t="str">
        <f>IF(ISERROR(VLOOKUP($D28,'START LİSTE'!$B$6:$G$782,2,0)),"",VLOOKUP($D28,'START LİSTE'!$B$6:$G$782,2,0))</f>
        <v>BAHAR DOĞAN</v>
      </c>
      <c r="F28" s="44" t="str">
        <f>IF(ISERROR(VLOOKUP($D28,'START LİSTE'!$B$6:$G$782,4,0)),"",VLOOKUP($D28,'START LİSTE'!$B$6:$G$782,4,0))</f>
        <v>T</v>
      </c>
      <c r="G28" s="115">
        <f>IF(ISERROR(VLOOKUP($D28,'FERDİ SONUÇ'!$B$6:$H$790,6,0)),"",VLOOKUP($D28,'FERDİ SONUÇ'!$B$6:$H$790,6,0))</f>
        <v>2106</v>
      </c>
      <c r="H28" s="44">
        <f>IF(OR(F28="",G28="DQ", G28="DNF", G28="DNS", G28=""),"-",VLOOKUP(D28,'FERDİ SONUÇ'!$B$6:$H$790,7,0))</f>
        <v>8</v>
      </c>
      <c r="I28" s="44">
        <f>IF(OR(F28="",F28="F",G28="DQ", G28="DNF", G28="DNS", G28=""),"-",VLOOKUP(D28,'FERDİ SONUÇ'!$B$6:$H$790,7,0))</f>
        <v>8</v>
      </c>
      <c r="J28" s="46">
        <f>IF(ISERROR(SMALL(I24:I29,5)),"-",SMALL(I24:I29,5))</f>
        <v>8</v>
      </c>
      <c r="K28" s="101"/>
      <c r="L28" s="101"/>
      <c r="M28" s="101"/>
      <c r="N28" s="101"/>
      <c r="O28" s="41"/>
      <c r="BE28" s="39">
        <v>1022</v>
      </c>
    </row>
    <row r="29" spans="1:57" ht="15" customHeight="1" thickBot="1" x14ac:dyDescent="0.25">
      <c r="B29" s="47"/>
      <c r="C29" s="49"/>
      <c r="D29" s="140">
        <v>145</v>
      </c>
      <c r="E29" s="50" t="str">
        <f>IF(ISERROR(VLOOKUP($D29,'START LİSTE'!$B$6:$G$782,2,0)),"",VLOOKUP($D29,'START LİSTE'!$B$6:$G$782,2,0))</f>
        <v>SEVIM KABAY</v>
      </c>
      <c r="F29" s="51" t="str">
        <f>IF(ISERROR(VLOOKUP($D29,'START LİSTE'!$B$6:$G$782,4,0)),"",VLOOKUP($D29,'START LİSTE'!$B$6:$G$782,4,0))</f>
        <v>T</v>
      </c>
      <c r="G29" s="116">
        <f>IF(ISERROR(VLOOKUP($D29,'FERDİ SONUÇ'!$B$6:$H$790,6,0)),"",VLOOKUP($D29,'FERDİ SONUÇ'!$B$6:$H$790,6,0))</f>
        <v>2145</v>
      </c>
      <c r="H29" s="51">
        <f>IF(OR(F29="",G29="DQ", G29="DNF", G29="DNS", G29=""),"-",VLOOKUP(D29,'FERDİ SONUÇ'!$B$6:$H$790,7,0))</f>
        <v>12</v>
      </c>
      <c r="I29" s="51">
        <f>IF(OR(F29="",F29="F",G29="DQ", G29="DNF", G29="DNS", G29=""),"-",VLOOKUP(D29,'FERDİ SONUÇ'!$B$6:$H$790,7,0))</f>
        <v>12</v>
      </c>
      <c r="J29" s="53">
        <f>IF(ISERROR(SMALL(I24:I29,6)),"-",SMALL(I24:I29,6))</f>
        <v>12</v>
      </c>
      <c r="K29" s="102"/>
      <c r="L29" s="102"/>
      <c r="M29" s="102"/>
      <c r="N29" s="102"/>
      <c r="O29" s="48"/>
      <c r="BE29" s="39">
        <v>1023</v>
      </c>
    </row>
    <row r="30" spans="1:57" x14ac:dyDescent="0.2">
      <c r="BE30" s="39"/>
    </row>
    <row r="31" spans="1:57" x14ac:dyDescent="0.2">
      <c r="BE31" s="39"/>
    </row>
    <row r="32" spans="1:57" x14ac:dyDescent="0.2">
      <c r="BE32" s="39"/>
    </row>
    <row r="33" spans="57:57" x14ac:dyDescent="0.2">
      <c r="BE33" s="39"/>
    </row>
    <row r="34" spans="57:57" x14ac:dyDescent="0.2">
      <c r="BE34" s="39"/>
    </row>
    <row r="35" spans="57:57" x14ac:dyDescent="0.2">
      <c r="BE35" s="39"/>
    </row>
    <row r="36" spans="57:57" x14ac:dyDescent="0.2">
      <c r="BE36" s="39"/>
    </row>
    <row r="37" spans="57:57" x14ac:dyDescent="0.2">
      <c r="BE37" s="39"/>
    </row>
    <row r="38" spans="57:57" x14ac:dyDescent="0.2">
      <c r="BE38" s="39"/>
    </row>
  </sheetData>
  <sheetProtection formatCells="0" formatColumns="0" formatRows="0" insertColumns="0" insertRows="0" insertHyperlinks="0" deleteColumns="0" deleteRows="0" sort="0" autoFilter="0" pivotTables="0"/>
  <mergeCells count="5">
    <mergeCell ref="G4:O4"/>
    <mergeCell ref="B1:O1"/>
    <mergeCell ref="B2:O2"/>
    <mergeCell ref="B3:O3"/>
    <mergeCell ref="D4:E4"/>
  </mergeCells>
  <phoneticPr fontId="3" type="noConversion"/>
  <conditionalFormatting sqref="C5">
    <cfRule type="duplicateValues" dxfId="300" priority="1748" stopIfTrue="1"/>
  </conditionalFormatting>
  <conditionalFormatting sqref="B6:B7 B9:B29">
    <cfRule type="cellIs" dxfId="299" priority="1738" operator="greaterThan">
      <formula>1000</formula>
    </cfRule>
  </conditionalFormatting>
  <conditionalFormatting sqref="B8">
    <cfRule type="cellIs" dxfId="298" priority="1737" operator="greaterThan">
      <formula>1000</formula>
    </cfRule>
  </conditionalFormatting>
  <conditionalFormatting sqref="B8">
    <cfRule type="cellIs" dxfId="297" priority="1736" operator="greaterThan">
      <formula>1000</formula>
    </cfRule>
  </conditionalFormatting>
  <conditionalFormatting sqref="B8">
    <cfRule type="cellIs" dxfId="296" priority="1735" operator="greaterThan">
      <formula>1000</formula>
    </cfRule>
  </conditionalFormatting>
  <conditionalFormatting sqref="B14">
    <cfRule type="cellIs" dxfId="295" priority="1734" operator="greaterThan">
      <formula>1000</formula>
    </cfRule>
  </conditionalFormatting>
  <conditionalFormatting sqref="B14">
    <cfRule type="cellIs" dxfId="294" priority="1733" operator="greaterThan">
      <formula>1000</formula>
    </cfRule>
  </conditionalFormatting>
  <conditionalFormatting sqref="B14">
    <cfRule type="cellIs" dxfId="293" priority="1732" operator="greaterThan">
      <formula>1000</formula>
    </cfRule>
  </conditionalFormatting>
  <conditionalFormatting sqref="B20">
    <cfRule type="cellIs" dxfId="292" priority="1731" operator="greaterThan">
      <formula>1000</formula>
    </cfRule>
  </conditionalFormatting>
  <conditionalFormatting sqref="B20">
    <cfRule type="cellIs" dxfId="291" priority="1730" operator="greaterThan">
      <formula>1000</formula>
    </cfRule>
  </conditionalFormatting>
  <conditionalFormatting sqref="B20">
    <cfRule type="cellIs" dxfId="290" priority="1729" operator="greaterThan">
      <formula>1000</formula>
    </cfRule>
  </conditionalFormatting>
  <conditionalFormatting sqref="B26">
    <cfRule type="cellIs" dxfId="289" priority="1728" operator="greaterThan">
      <formula>1000</formula>
    </cfRule>
  </conditionalFormatting>
  <conditionalFormatting sqref="B26">
    <cfRule type="cellIs" dxfId="288" priority="1727" operator="greaterThan">
      <formula>1000</formula>
    </cfRule>
  </conditionalFormatting>
  <conditionalFormatting sqref="B26">
    <cfRule type="cellIs" dxfId="287" priority="1726" operator="greaterThan">
      <formula>1000</formula>
    </cfRule>
  </conditionalFormatting>
  <conditionalFormatting sqref="O8">
    <cfRule type="duplicateValues" dxfId="286" priority="1682"/>
    <cfRule type="duplicateValues" dxfId="285" priority="1683" stopIfTrue="1"/>
  </conditionalFormatting>
  <conditionalFormatting sqref="O8">
    <cfRule type="duplicateValues" dxfId="284" priority="1681" stopIfTrue="1"/>
  </conditionalFormatting>
  <conditionalFormatting sqref="O8">
    <cfRule type="duplicateValues" dxfId="283" priority="1680" stopIfTrue="1"/>
  </conditionalFormatting>
  <conditionalFormatting sqref="O8">
    <cfRule type="duplicateValues" dxfId="282" priority="1679" stopIfTrue="1"/>
  </conditionalFormatting>
  <conditionalFormatting sqref="O8">
    <cfRule type="duplicateValues" dxfId="281" priority="1678" stopIfTrue="1"/>
  </conditionalFormatting>
  <conditionalFormatting sqref="O8">
    <cfRule type="duplicateValues" dxfId="280" priority="1677" stopIfTrue="1"/>
  </conditionalFormatting>
  <conditionalFormatting sqref="O8">
    <cfRule type="duplicateValues" dxfId="279" priority="1676" stopIfTrue="1"/>
  </conditionalFormatting>
  <conditionalFormatting sqref="O8">
    <cfRule type="duplicateValues" dxfId="278" priority="1675" stopIfTrue="1"/>
  </conditionalFormatting>
  <conditionalFormatting sqref="O14">
    <cfRule type="duplicateValues" dxfId="277" priority="1673"/>
    <cfRule type="duplicateValues" dxfId="276" priority="1674" stopIfTrue="1"/>
  </conditionalFormatting>
  <conditionalFormatting sqref="O14">
    <cfRule type="duplicateValues" dxfId="275" priority="1672" stopIfTrue="1"/>
  </conditionalFormatting>
  <conditionalFormatting sqref="O14">
    <cfRule type="duplicateValues" dxfId="274" priority="1671" stopIfTrue="1"/>
  </conditionalFormatting>
  <conditionalFormatting sqref="O14">
    <cfRule type="duplicateValues" dxfId="273" priority="1670" stopIfTrue="1"/>
  </conditionalFormatting>
  <conditionalFormatting sqref="O14">
    <cfRule type="duplicateValues" dxfId="272" priority="1669" stopIfTrue="1"/>
  </conditionalFormatting>
  <conditionalFormatting sqref="O14">
    <cfRule type="duplicateValues" dxfId="271" priority="1668" stopIfTrue="1"/>
  </conditionalFormatting>
  <conditionalFormatting sqref="O14">
    <cfRule type="duplicateValues" dxfId="270" priority="1667" stopIfTrue="1"/>
  </conditionalFormatting>
  <conditionalFormatting sqref="O14">
    <cfRule type="duplicateValues" dxfId="269" priority="1666" stopIfTrue="1"/>
  </conditionalFormatting>
  <conditionalFormatting sqref="O20">
    <cfRule type="duplicateValues" dxfId="268" priority="1664"/>
    <cfRule type="duplicateValues" dxfId="267" priority="1665" stopIfTrue="1"/>
  </conditionalFormatting>
  <conditionalFormatting sqref="O20">
    <cfRule type="duplicateValues" dxfId="266" priority="1663" stopIfTrue="1"/>
  </conditionalFormatting>
  <conditionalFormatting sqref="O20">
    <cfRule type="duplicateValues" dxfId="265" priority="1662" stopIfTrue="1"/>
  </conditionalFormatting>
  <conditionalFormatting sqref="O20">
    <cfRule type="duplicateValues" dxfId="264" priority="1661" stopIfTrue="1"/>
  </conditionalFormatting>
  <conditionalFormatting sqref="O20">
    <cfRule type="duplicateValues" dxfId="263" priority="1660" stopIfTrue="1"/>
  </conditionalFormatting>
  <conditionalFormatting sqref="O20">
    <cfRule type="duplicateValues" dxfId="262" priority="1659" stopIfTrue="1"/>
  </conditionalFormatting>
  <conditionalFormatting sqref="O20">
    <cfRule type="duplicateValues" dxfId="261" priority="1658" stopIfTrue="1"/>
  </conditionalFormatting>
  <conditionalFormatting sqref="O20">
    <cfRule type="duplicateValues" dxfId="260" priority="1657" stopIfTrue="1"/>
  </conditionalFormatting>
  <conditionalFormatting sqref="O26">
    <cfRule type="duplicateValues" dxfId="259" priority="1655"/>
    <cfRule type="duplicateValues" dxfId="258" priority="1656" stopIfTrue="1"/>
  </conditionalFormatting>
  <conditionalFormatting sqref="O26">
    <cfRule type="duplicateValues" dxfId="257" priority="1654" stopIfTrue="1"/>
  </conditionalFormatting>
  <conditionalFormatting sqref="O26">
    <cfRule type="duplicateValues" dxfId="256" priority="1653" stopIfTrue="1"/>
  </conditionalFormatting>
  <conditionalFormatting sqref="O26">
    <cfRule type="duplicateValues" dxfId="255" priority="1652" stopIfTrue="1"/>
  </conditionalFormatting>
  <conditionalFormatting sqref="O26">
    <cfRule type="duplicateValues" dxfId="254" priority="1651" stopIfTrue="1"/>
  </conditionalFormatting>
  <conditionalFormatting sqref="O26">
    <cfRule type="duplicateValues" dxfId="253" priority="1650" stopIfTrue="1"/>
  </conditionalFormatting>
  <conditionalFormatting sqref="O26">
    <cfRule type="duplicateValues" dxfId="252" priority="1649" stopIfTrue="1"/>
  </conditionalFormatting>
  <conditionalFormatting sqref="O26">
    <cfRule type="duplicateValues" dxfId="251" priority="1648" stopIfTrue="1"/>
  </conditionalFormatting>
  <conditionalFormatting sqref="O26">
    <cfRule type="duplicateValues" dxfId="250" priority="1619"/>
    <cfRule type="duplicateValues" dxfId="249" priority="1620" stopIfTrue="1"/>
  </conditionalFormatting>
  <conditionalFormatting sqref="O26">
    <cfRule type="duplicateValues" dxfId="248" priority="1618" stopIfTrue="1"/>
  </conditionalFormatting>
  <conditionalFormatting sqref="O26">
    <cfRule type="duplicateValues" dxfId="247" priority="1617" stopIfTrue="1"/>
  </conditionalFormatting>
  <conditionalFormatting sqref="O26">
    <cfRule type="duplicateValues" dxfId="246" priority="1616" stopIfTrue="1"/>
  </conditionalFormatting>
  <conditionalFormatting sqref="O26">
    <cfRule type="duplicateValues" dxfId="245" priority="1615" stopIfTrue="1"/>
  </conditionalFormatting>
  <conditionalFormatting sqref="O26">
    <cfRule type="duplicateValues" dxfId="244" priority="1614" stopIfTrue="1"/>
  </conditionalFormatting>
  <conditionalFormatting sqref="O26">
    <cfRule type="duplicateValues" dxfId="243" priority="1613" stopIfTrue="1"/>
  </conditionalFormatting>
  <conditionalFormatting sqref="O26">
    <cfRule type="duplicateValues" dxfId="242" priority="1612" stopIfTrue="1"/>
  </conditionalFormatting>
  <conditionalFormatting sqref="O20">
    <cfRule type="duplicateValues" dxfId="241" priority="1610"/>
    <cfRule type="duplicateValues" dxfId="240" priority="1611" stopIfTrue="1"/>
  </conditionalFormatting>
  <conditionalFormatting sqref="O20">
    <cfRule type="duplicateValues" dxfId="239" priority="1609" stopIfTrue="1"/>
  </conditionalFormatting>
  <conditionalFormatting sqref="O20">
    <cfRule type="duplicateValues" dxfId="238" priority="1608" stopIfTrue="1"/>
  </conditionalFormatting>
  <conditionalFormatting sqref="O20">
    <cfRule type="duplicateValues" dxfId="237" priority="1607" stopIfTrue="1"/>
  </conditionalFormatting>
  <conditionalFormatting sqref="O20">
    <cfRule type="duplicateValues" dxfId="236" priority="1606" stopIfTrue="1"/>
  </conditionalFormatting>
  <conditionalFormatting sqref="O20">
    <cfRule type="duplicateValues" dxfId="235" priority="1605" stopIfTrue="1"/>
  </conditionalFormatting>
  <conditionalFormatting sqref="O20">
    <cfRule type="duplicateValues" dxfId="234" priority="1604" stopIfTrue="1"/>
  </conditionalFormatting>
  <conditionalFormatting sqref="O20">
    <cfRule type="duplicateValues" dxfId="233" priority="1603" stopIfTrue="1"/>
  </conditionalFormatting>
  <conditionalFormatting sqref="O14">
    <cfRule type="duplicateValues" dxfId="232" priority="1601"/>
    <cfRule type="duplicateValues" dxfId="231" priority="1602" stopIfTrue="1"/>
  </conditionalFormatting>
  <conditionalFormatting sqref="O14">
    <cfRule type="duplicateValues" dxfId="230" priority="1600" stopIfTrue="1"/>
  </conditionalFormatting>
  <conditionalFormatting sqref="O14">
    <cfRule type="duplicateValues" dxfId="229" priority="1599" stopIfTrue="1"/>
  </conditionalFormatting>
  <conditionalFormatting sqref="O14">
    <cfRule type="duplicateValues" dxfId="228" priority="1598" stopIfTrue="1"/>
  </conditionalFormatting>
  <conditionalFormatting sqref="O14">
    <cfRule type="duplicateValues" dxfId="227" priority="1597" stopIfTrue="1"/>
  </conditionalFormatting>
  <conditionalFormatting sqref="O14">
    <cfRule type="duplicateValues" dxfId="226" priority="1596" stopIfTrue="1"/>
  </conditionalFormatting>
  <conditionalFormatting sqref="O14">
    <cfRule type="duplicateValues" dxfId="225" priority="1595" stopIfTrue="1"/>
  </conditionalFormatting>
  <conditionalFormatting sqref="O14">
    <cfRule type="duplicateValues" dxfId="224" priority="1594" stopIfTrue="1"/>
  </conditionalFormatting>
  <conditionalFormatting sqref="O8">
    <cfRule type="duplicateValues" dxfId="223" priority="1592"/>
    <cfRule type="duplicateValues" dxfId="222" priority="1593" stopIfTrue="1"/>
  </conditionalFormatting>
  <conditionalFormatting sqref="O8">
    <cfRule type="duplicateValues" dxfId="221" priority="1591" stopIfTrue="1"/>
  </conditionalFormatting>
  <conditionalFormatting sqref="O8">
    <cfRule type="duplicateValues" dxfId="220" priority="1590" stopIfTrue="1"/>
  </conditionalFormatting>
  <conditionalFormatting sqref="O8">
    <cfRule type="duplicateValues" dxfId="219" priority="1589" stopIfTrue="1"/>
  </conditionalFormatting>
  <conditionalFormatting sqref="O8">
    <cfRule type="duplicateValues" dxfId="218" priority="1588" stopIfTrue="1"/>
  </conditionalFormatting>
  <conditionalFormatting sqref="O8">
    <cfRule type="duplicateValues" dxfId="217" priority="1587" stopIfTrue="1"/>
  </conditionalFormatting>
  <conditionalFormatting sqref="O8">
    <cfRule type="duplicateValues" dxfId="216" priority="1586" stopIfTrue="1"/>
  </conditionalFormatting>
  <conditionalFormatting sqref="O8">
    <cfRule type="duplicateValues" dxfId="215" priority="1585" stopIfTrue="1"/>
  </conditionalFormatting>
  <conditionalFormatting sqref="B8">
    <cfRule type="cellIs" dxfId="214" priority="1329" operator="greaterThan">
      <formula>1000</formula>
    </cfRule>
  </conditionalFormatting>
  <conditionalFormatting sqref="A8">
    <cfRule type="cellIs" dxfId="213" priority="1328" operator="greaterThan">
      <formula>1000</formula>
    </cfRule>
  </conditionalFormatting>
  <conditionalFormatting sqref="A8">
    <cfRule type="cellIs" dxfId="212" priority="1327" operator="greaterThan">
      <formula>1000</formula>
    </cfRule>
  </conditionalFormatting>
  <conditionalFormatting sqref="A8">
    <cfRule type="cellIs" dxfId="211" priority="1326" operator="greaterThan">
      <formula>1000</formula>
    </cfRule>
  </conditionalFormatting>
  <conditionalFormatting sqref="N8">
    <cfRule type="duplicateValues" dxfId="210" priority="1325" stopIfTrue="1"/>
  </conditionalFormatting>
  <conditionalFormatting sqref="N8">
    <cfRule type="duplicateValues" dxfId="209" priority="1323"/>
    <cfRule type="duplicateValues" dxfId="208" priority="1324" stopIfTrue="1"/>
  </conditionalFormatting>
  <conditionalFormatting sqref="N8">
    <cfRule type="duplicateValues" dxfId="207" priority="1322" stopIfTrue="1"/>
  </conditionalFormatting>
  <conditionalFormatting sqref="N8">
    <cfRule type="duplicateValues" dxfId="206" priority="1321" stopIfTrue="1"/>
  </conditionalFormatting>
  <conditionalFormatting sqref="N8">
    <cfRule type="duplicateValues" dxfId="205" priority="1320" stopIfTrue="1"/>
  </conditionalFormatting>
  <conditionalFormatting sqref="N8">
    <cfRule type="duplicateValues" dxfId="204" priority="1319" stopIfTrue="1"/>
  </conditionalFormatting>
  <conditionalFormatting sqref="N8">
    <cfRule type="duplicateValues" dxfId="203" priority="1318" stopIfTrue="1"/>
  </conditionalFormatting>
  <conditionalFormatting sqref="N8">
    <cfRule type="duplicateValues" dxfId="202" priority="1317" stopIfTrue="1"/>
  </conditionalFormatting>
  <conditionalFormatting sqref="N8">
    <cfRule type="duplicateValues" dxfId="201" priority="1316" stopIfTrue="1"/>
  </conditionalFormatting>
  <conditionalFormatting sqref="N8">
    <cfRule type="duplicateValues" dxfId="200" priority="1314"/>
    <cfRule type="duplicateValues" dxfId="199" priority="1315" stopIfTrue="1"/>
  </conditionalFormatting>
  <conditionalFormatting sqref="N8">
    <cfRule type="duplicateValues" dxfId="198" priority="1313" stopIfTrue="1"/>
  </conditionalFormatting>
  <conditionalFormatting sqref="N8">
    <cfRule type="duplicateValues" dxfId="197" priority="1312" stopIfTrue="1"/>
  </conditionalFormatting>
  <conditionalFormatting sqref="N8">
    <cfRule type="duplicateValues" dxfId="196" priority="1311" stopIfTrue="1"/>
  </conditionalFormatting>
  <conditionalFormatting sqref="N8">
    <cfRule type="duplicateValues" dxfId="195" priority="1310" stopIfTrue="1"/>
  </conditionalFormatting>
  <conditionalFormatting sqref="N8">
    <cfRule type="duplicateValues" dxfId="194" priority="1309" stopIfTrue="1"/>
  </conditionalFormatting>
  <conditionalFormatting sqref="N8">
    <cfRule type="duplicateValues" dxfId="193" priority="1308" stopIfTrue="1"/>
  </conditionalFormatting>
  <conditionalFormatting sqref="N8">
    <cfRule type="duplicateValues" dxfId="192" priority="1307" stopIfTrue="1"/>
  </conditionalFormatting>
  <conditionalFormatting sqref="N14">
    <cfRule type="duplicateValues" dxfId="191" priority="1306" stopIfTrue="1"/>
  </conditionalFormatting>
  <conditionalFormatting sqref="N14">
    <cfRule type="duplicateValues" dxfId="190" priority="1304"/>
    <cfRule type="duplicateValues" dxfId="189" priority="1305" stopIfTrue="1"/>
  </conditionalFormatting>
  <conditionalFormatting sqref="N14">
    <cfRule type="duplicateValues" dxfId="188" priority="1303" stopIfTrue="1"/>
  </conditionalFormatting>
  <conditionalFormatting sqref="N14">
    <cfRule type="duplicateValues" dxfId="187" priority="1302" stopIfTrue="1"/>
  </conditionalFormatting>
  <conditionalFormatting sqref="N14">
    <cfRule type="duplicateValues" dxfId="186" priority="1301" stopIfTrue="1"/>
  </conditionalFormatting>
  <conditionalFormatting sqref="N14">
    <cfRule type="duplicateValues" dxfId="185" priority="1300" stopIfTrue="1"/>
  </conditionalFormatting>
  <conditionalFormatting sqref="N14">
    <cfRule type="duplicateValues" dxfId="184" priority="1299" stopIfTrue="1"/>
  </conditionalFormatting>
  <conditionalFormatting sqref="N14">
    <cfRule type="duplicateValues" dxfId="183" priority="1298" stopIfTrue="1"/>
  </conditionalFormatting>
  <conditionalFormatting sqref="N14">
    <cfRule type="duplicateValues" dxfId="182" priority="1297" stopIfTrue="1"/>
  </conditionalFormatting>
  <conditionalFormatting sqref="N14">
    <cfRule type="duplicateValues" dxfId="181" priority="1295"/>
    <cfRule type="duplicateValues" dxfId="180" priority="1296" stopIfTrue="1"/>
  </conditionalFormatting>
  <conditionalFormatting sqref="N14">
    <cfRule type="duplicateValues" dxfId="179" priority="1294" stopIfTrue="1"/>
  </conditionalFormatting>
  <conditionalFormatting sqref="N14">
    <cfRule type="duplicateValues" dxfId="178" priority="1293" stopIfTrue="1"/>
  </conditionalFormatting>
  <conditionalFormatting sqref="N14">
    <cfRule type="duplicateValues" dxfId="177" priority="1292" stopIfTrue="1"/>
  </conditionalFormatting>
  <conditionalFormatting sqref="N14">
    <cfRule type="duplicateValues" dxfId="176" priority="1291" stopIfTrue="1"/>
  </conditionalFormatting>
  <conditionalFormatting sqref="N14">
    <cfRule type="duplicateValues" dxfId="175" priority="1290" stopIfTrue="1"/>
  </conditionalFormatting>
  <conditionalFormatting sqref="N14">
    <cfRule type="duplicateValues" dxfId="174" priority="1289" stopIfTrue="1"/>
  </conditionalFormatting>
  <conditionalFormatting sqref="N14">
    <cfRule type="duplicateValues" dxfId="173" priority="1288" stopIfTrue="1"/>
  </conditionalFormatting>
  <conditionalFormatting sqref="N20">
    <cfRule type="duplicateValues" dxfId="172" priority="1287" stopIfTrue="1"/>
  </conditionalFormatting>
  <conditionalFormatting sqref="N20">
    <cfRule type="duplicateValues" dxfId="171" priority="1285"/>
    <cfRule type="duplicateValues" dxfId="170" priority="1286" stopIfTrue="1"/>
  </conditionalFormatting>
  <conditionalFormatting sqref="N20">
    <cfRule type="duplicateValues" dxfId="169" priority="1284" stopIfTrue="1"/>
  </conditionalFormatting>
  <conditionalFormatting sqref="N20">
    <cfRule type="duplicateValues" dxfId="168" priority="1283" stopIfTrue="1"/>
  </conditionalFormatting>
  <conditionalFormatting sqref="N20">
    <cfRule type="duplicateValues" dxfId="167" priority="1282" stopIfTrue="1"/>
  </conditionalFormatting>
  <conditionalFormatting sqref="N20">
    <cfRule type="duplicateValues" dxfId="166" priority="1281" stopIfTrue="1"/>
  </conditionalFormatting>
  <conditionalFormatting sqref="N20">
    <cfRule type="duplicateValues" dxfId="165" priority="1280" stopIfTrue="1"/>
  </conditionalFormatting>
  <conditionalFormatting sqref="N20">
    <cfRule type="duplicateValues" dxfId="164" priority="1279" stopIfTrue="1"/>
  </conditionalFormatting>
  <conditionalFormatting sqref="N20">
    <cfRule type="duplicateValues" dxfId="163" priority="1278" stopIfTrue="1"/>
  </conditionalFormatting>
  <conditionalFormatting sqref="N20">
    <cfRule type="duplicateValues" dxfId="162" priority="1276"/>
    <cfRule type="duplicateValues" dxfId="161" priority="1277" stopIfTrue="1"/>
  </conditionalFormatting>
  <conditionalFormatting sqref="N20">
    <cfRule type="duplicateValues" dxfId="160" priority="1275" stopIfTrue="1"/>
  </conditionalFormatting>
  <conditionalFormatting sqref="N20">
    <cfRule type="duplicateValues" dxfId="159" priority="1274" stopIfTrue="1"/>
  </conditionalFormatting>
  <conditionalFormatting sqref="N20">
    <cfRule type="duplicateValues" dxfId="158" priority="1273" stopIfTrue="1"/>
  </conditionalFormatting>
  <conditionalFormatting sqref="N20">
    <cfRule type="duplicateValues" dxfId="157" priority="1272" stopIfTrue="1"/>
  </conditionalFormatting>
  <conditionalFormatting sqref="N20">
    <cfRule type="duplicateValues" dxfId="156" priority="1271" stopIfTrue="1"/>
  </conditionalFormatting>
  <conditionalFormatting sqref="N20">
    <cfRule type="duplicateValues" dxfId="155" priority="1270" stopIfTrue="1"/>
  </conditionalFormatting>
  <conditionalFormatting sqref="N20">
    <cfRule type="duplicateValues" dxfId="154" priority="1269" stopIfTrue="1"/>
  </conditionalFormatting>
  <conditionalFormatting sqref="N26">
    <cfRule type="duplicateValues" dxfId="153" priority="1268" stopIfTrue="1"/>
  </conditionalFormatting>
  <conditionalFormatting sqref="N26">
    <cfRule type="duplicateValues" dxfId="152" priority="1266"/>
    <cfRule type="duplicateValues" dxfId="151" priority="1267" stopIfTrue="1"/>
  </conditionalFormatting>
  <conditionalFormatting sqref="N26">
    <cfRule type="duplicateValues" dxfId="150" priority="1265" stopIfTrue="1"/>
  </conditionalFormatting>
  <conditionalFormatting sqref="N26">
    <cfRule type="duplicateValues" dxfId="149" priority="1264" stopIfTrue="1"/>
  </conditionalFormatting>
  <conditionalFormatting sqref="N26">
    <cfRule type="duplicateValues" dxfId="148" priority="1263" stopIfTrue="1"/>
  </conditionalFormatting>
  <conditionalFormatting sqref="N26">
    <cfRule type="duplicateValues" dxfId="147" priority="1262" stopIfTrue="1"/>
  </conditionalFormatting>
  <conditionalFormatting sqref="N26">
    <cfRule type="duplicateValues" dxfId="146" priority="1261" stopIfTrue="1"/>
  </conditionalFormatting>
  <conditionalFormatting sqref="N26">
    <cfRule type="duplicateValues" dxfId="145" priority="1260" stopIfTrue="1"/>
  </conditionalFormatting>
  <conditionalFormatting sqref="N26">
    <cfRule type="duplicateValues" dxfId="144" priority="1259" stopIfTrue="1"/>
  </conditionalFormatting>
  <conditionalFormatting sqref="N26">
    <cfRule type="duplicateValues" dxfId="143" priority="1257"/>
    <cfRule type="duplicateValues" dxfId="142" priority="1258" stopIfTrue="1"/>
  </conditionalFormatting>
  <conditionalFormatting sqref="N26">
    <cfRule type="duplicateValues" dxfId="141" priority="1256" stopIfTrue="1"/>
  </conditionalFormatting>
  <conditionalFormatting sqref="N26">
    <cfRule type="duplicateValues" dxfId="140" priority="1255" stopIfTrue="1"/>
  </conditionalFormatting>
  <conditionalFormatting sqref="N26">
    <cfRule type="duplicateValues" dxfId="139" priority="1254" stopIfTrue="1"/>
  </conditionalFormatting>
  <conditionalFormatting sqref="N26">
    <cfRule type="duplicateValues" dxfId="138" priority="1253" stopIfTrue="1"/>
  </conditionalFormatting>
  <conditionalFormatting sqref="N26">
    <cfRule type="duplicateValues" dxfId="137" priority="1252" stopIfTrue="1"/>
  </conditionalFormatting>
  <conditionalFormatting sqref="N26">
    <cfRule type="duplicateValues" dxfId="136" priority="1251" stopIfTrue="1"/>
  </conditionalFormatting>
  <conditionalFormatting sqref="N26">
    <cfRule type="duplicateValues" dxfId="135" priority="1250" stopIfTrue="1"/>
  </conditionalFormatting>
  <conditionalFormatting sqref="N26">
    <cfRule type="duplicateValues" dxfId="134" priority="1173" stopIfTrue="1"/>
  </conditionalFormatting>
  <conditionalFormatting sqref="N26">
    <cfRule type="duplicateValues" dxfId="133" priority="1171"/>
    <cfRule type="duplicateValues" dxfId="132" priority="1172" stopIfTrue="1"/>
  </conditionalFormatting>
  <conditionalFormatting sqref="N26">
    <cfRule type="duplicateValues" dxfId="131" priority="1170" stopIfTrue="1"/>
  </conditionalFormatting>
  <conditionalFormatting sqref="N26">
    <cfRule type="duplicateValues" dxfId="130" priority="1169" stopIfTrue="1"/>
  </conditionalFormatting>
  <conditionalFormatting sqref="N26">
    <cfRule type="duplicateValues" dxfId="129" priority="1168" stopIfTrue="1"/>
  </conditionalFormatting>
  <conditionalFormatting sqref="N26">
    <cfRule type="duplicateValues" dxfId="128" priority="1167" stopIfTrue="1"/>
  </conditionalFormatting>
  <conditionalFormatting sqref="N26">
    <cfRule type="duplicateValues" dxfId="127" priority="1166" stopIfTrue="1"/>
  </conditionalFormatting>
  <conditionalFormatting sqref="N26">
    <cfRule type="duplicateValues" dxfId="126" priority="1165" stopIfTrue="1"/>
  </conditionalFormatting>
  <conditionalFormatting sqref="N26">
    <cfRule type="duplicateValues" dxfId="125" priority="1164" stopIfTrue="1"/>
  </conditionalFormatting>
  <conditionalFormatting sqref="N26">
    <cfRule type="duplicateValues" dxfId="124" priority="1162"/>
    <cfRule type="duplicateValues" dxfId="123" priority="1163" stopIfTrue="1"/>
  </conditionalFormatting>
  <conditionalFormatting sqref="N26">
    <cfRule type="duplicateValues" dxfId="122" priority="1161" stopIfTrue="1"/>
  </conditionalFormatting>
  <conditionalFormatting sqref="N26">
    <cfRule type="duplicateValues" dxfId="121" priority="1160" stopIfTrue="1"/>
  </conditionalFormatting>
  <conditionalFormatting sqref="N26">
    <cfRule type="duplicateValues" dxfId="120" priority="1159" stopIfTrue="1"/>
  </conditionalFormatting>
  <conditionalFormatting sqref="N26">
    <cfRule type="duplicateValues" dxfId="119" priority="1158" stopIfTrue="1"/>
  </conditionalFormatting>
  <conditionalFormatting sqref="N26">
    <cfRule type="duplicateValues" dxfId="118" priority="1157" stopIfTrue="1"/>
  </conditionalFormatting>
  <conditionalFormatting sqref="N26">
    <cfRule type="duplicateValues" dxfId="117" priority="1156" stopIfTrue="1"/>
  </conditionalFormatting>
  <conditionalFormatting sqref="N26">
    <cfRule type="duplicateValues" dxfId="116" priority="1155" stopIfTrue="1"/>
  </conditionalFormatting>
  <conditionalFormatting sqref="B14">
    <cfRule type="cellIs" dxfId="115" priority="660" operator="greaterThan">
      <formula>1000</formula>
    </cfRule>
  </conditionalFormatting>
  <conditionalFormatting sqref="B14">
    <cfRule type="cellIs" dxfId="114" priority="659" operator="greaterThan">
      <formula>1000</formula>
    </cfRule>
  </conditionalFormatting>
  <conditionalFormatting sqref="B14">
    <cfRule type="cellIs" dxfId="113" priority="658" operator="greaterThan">
      <formula>1000</formula>
    </cfRule>
  </conditionalFormatting>
  <conditionalFormatting sqref="B14">
    <cfRule type="cellIs" dxfId="112" priority="657" operator="greaterThan">
      <formula>1000</formula>
    </cfRule>
  </conditionalFormatting>
  <conditionalFormatting sqref="B20">
    <cfRule type="cellIs" dxfId="111" priority="656" operator="greaterThan">
      <formula>1000</formula>
    </cfRule>
  </conditionalFormatting>
  <conditionalFormatting sqref="B20">
    <cfRule type="cellIs" dxfId="110" priority="655" operator="greaterThan">
      <formula>1000</formula>
    </cfRule>
  </conditionalFormatting>
  <conditionalFormatting sqref="B20">
    <cfRule type="cellIs" dxfId="109" priority="654" operator="greaterThan">
      <formula>1000</formula>
    </cfRule>
  </conditionalFormatting>
  <conditionalFormatting sqref="B20">
    <cfRule type="cellIs" dxfId="108" priority="653" operator="greaterThan">
      <formula>1000</formula>
    </cfRule>
  </conditionalFormatting>
  <conditionalFormatting sqref="B26">
    <cfRule type="cellIs" dxfId="107" priority="652" operator="greaterThan">
      <formula>1000</formula>
    </cfRule>
  </conditionalFormatting>
  <conditionalFormatting sqref="B26">
    <cfRule type="cellIs" dxfId="106" priority="651" operator="greaterThan">
      <formula>1000</formula>
    </cfRule>
  </conditionalFormatting>
  <conditionalFormatting sqref="B26">
    <cfRule type="cellIs" dxfId="105" priority="650" operator="greaterThan">
      <formula>1000</formula>
    </cfRule>
  </conditionalFormatting>
  <conditionalFormatting sqref="B26">
    <cfRule type="cellIs" dxfId="104" priority="649" operator="greaterThan">
      <formula>1000</formula>
    </cfRule>
  </conditionalFormatting>
  <conditionalFormatting sqref="B14">
    <cfRule type="cellIs" dxfId="103" priority="636" operator="greaterThan">
      <formula>1000</formula>
    </cfRule>
  </conditionalFormatting>
  <conditionalFormatting sqref="B14">
    <cfRule type="cellIs" dxfId="102" priority="635" operator="greaterThan">
      <formula>1000</formula>
    </cfRule>
  </conditionalFormatting>
  <conditionalFormatting sqref="B14">
    <cfRule type="cellIs" dxfId="101" priority="634" operator="greaterThan">
      <formula>1000</formula>
    </cfRule>
  </conditionalFormatting>
  <conditionalFormatting sqref="B14">
    <cfRule type="cellIs" dxfId="100" priority="633" operator="greaterThan">
      <formula>1000</formula>
    </cfRule>
  </conditionalFormatting>
  <conditionalFormatting sqref="B20">
    <cfRule type="cellIs" dxfId="99" priority="632" operator="greaterThan">
      <formula>1000</formula>
    </cfRule>
  </conditionalFormatting>
  <conditionalFormatting sqref="B20">
    <cfRule type="cellIs" dxfId="98" priority="631" operator="greaterThan">
      <formula>1000</formula>
    </cfRule>
  </conditionalFormatting>
  <conditionalFormatting sqref="B20">
    <cfRule type="cellIs" dxfId="97" priority="630" operator="greaterThan">
      <formula>1000</formula>
    </cfRule>
  </conditionalFormatting>
  <conditionalFormatting sqref="B20">
    <cfRule type="cellIs" dxfId="96" priority="629" operator="greaterThan">
      <formula>1000</formula>
    </cfRule>
  </conditionalFormatting>
  <conditionalFormatting sqref="B26">
    <cfRule type="cellIs" dxfId="95" priority="628" operator="greaterThan">
      <formula>1000</formula>
    </cfRule>
  </conditionalFormatting>
  <conditionalFormatting sqref="B26">
    <cfRule type="cellIs" dxfId="94" priority="627" operator="greaterThan">
      <formula>1000</formula>
    </cfRule>
  </conditionalFormatting>
  <conditionalFormatting sqref="B26">
    <cfRule type="cellIs" dxfId="93" priority="626" operator="greaterThan">
      <formula>1000</formula>
    </cfRule>
  </conditionalFormatting>
  <conditionalFormatting sqref="B26">
    <cfRule type="cellIs" dxfId="92" priority="625" operator="greaterThan">
      <formula>1000</formula>
    </cfRule>
  </conditionalFormatting>
  <conditionalFormatting sqref="A14">
    <cfRule type="cellIs" dxfId="91" priority="520" operator="greaterThan">
      <formula>1000</formula>
    </cfRule>
  </conditionalFormatting>
  <conditionalFormatting sqref="A14">
    <cfRule type="cellIs" dxfId="90" priority="519" operator="greaterThan">
      <formula>1000</formula>
    </cfRule>
  </conditionalFormatting>
  <conditionalFormatting sqref="A14">
    <cfRule type="cellIs" dxfId="89" priority="518" operator="greaterThan">
      <formula>1000</formula>
    </cfRule>
  </conditionalFormatting>
  <conditionalFormatting sqref="A20">
    <cfRule type="cellIs" dxfId="88" priority="517" operator="greaterThan">
      <formula>1000</formula>
    </cfRule>
  </conditionalFormatting>
  <conditionalFormatting sqref="A20">
    <cfRule type="cellIs" dxfId="87" priority="516" operator="greaterThan">
      <formula>1000</formula>
    </cfRule>
  </conditionalFormatting>
  <conditionalFormatting sqref="A20">
    <cfRule type="cellIs" dxfId="86" priority="515" operator="greaterThan">
      <formula>1000</formula>
    </cfRule>
  </conditionalFormatting>
  <conditionalFormatting sqref="A26">
    <cfRule type="cellIs" dxfId="85" priority="514" operator="greaterThan">
      <formula>1000</formula>
    </cfRule>
  </conditionalFormatting>
  <conditionalFormatting sqref="A26">
    <cfRule type="cellIs" dxfId="84" priority="513" operator="greaterThan">
      <formula>1000</formula>
    </cfRule>
  </conditionalFormatting>
  <conditionalFormatting sqref="A26">
    <cfRule type="cellIs" dxfId="83" priority="512" operator="greaterThan">
      <formula>1000</formula>
    </cfRule>
  </conditionalFormatting>
  <conditionalFormatting sqref="O14">
    <cfRule type="duplicateValues" dxfId="82" priority="432"/>
    <cfRule type="duplicateValues" dxfId="81" priority="433" stopIfTrue="1"/>
  </conditionalFormatting>
  <conditionalFormatting sqref="O14">
    <cfRule type="duplicateValues" dxfId="80" priority="431" stopIfTrue="1"/>
  </conditionalFormatting>
  <conditionalFormatting sqref="O14">
    <cfRule type="duplicateValues" dxfId="79" priority="430" stopIfTrue="1"/>
  </conditionalFormatting>
  <conditionalFormatting sqref="O14">
    <cfRule type="duplicateValues" dxfId="78" priority="429" stopIfTrue="1"/>
  </conditionalFormatting>
  <conditionalFormatting sqref="O14">
    <cfRule type="duplicateValues" dxfId="77" priority="428" stopIfTrue="1"/>
  </conditionalFormatting>
  <conditionalFormatting sqref="O14">
    <cfRule type="duplicateValues" dxfId="76" priority="427" stopIfTrue="1"/>
  </conditionalFormatting>
  <conditionalFormatting sqref="O14">
    <cfRule type="duplicateValues" dxfId="75" priority="426" stopIfTrue="1"/>
  </conditionalFormatting>
  <conditionalFormatting sqref="O14">
    <cfRule type="duplicateValues" dxfId="74" priority="425" stopIfTrue="1"/>
  </conditionalFormatting>
  <conditionalFormatting sqref="O14">
    <cfRule type="duplicateValues" dxfId="73" priority="423"/>
    <cfRule type="duplicateValues" dxfId="72" priority="424" stopIfTrue="1"/>
  </conditionalFormatting>
  <conditionalFormatting sqref="O14">
    <cfRule type="duplicateValues" dxfId="71" priority="422" stopIfTrue="1"/>
  </conditionalFormatting>
  <conditionalFormatting sqref="O14">
    <cfRule type="duplicateValues" dxfId="70" priority="421" stopIfTrue="1"/>
  </conditionalFormatting>
  <conditionalFormatting sqref="O14">
    <cfRule type="duplicateValues" dxfId="69" priority="420" stopIfTrue="1"/>
  </conditionalFormatting>
  <conditionalFormatting sqref="O14">
    <cfRule type="duplicateValues" dxfId="68" priority="419" stopIfTrue="1"/>
  </conditionalFormatting>
  <conditionalFormatting sqref="O14">
    <cfRule type="duplicateValues" dxfId="67" priority="418" stopIfTrue="1"/>
  </conditionalFormatting>
  <conditionalFormatting sqref="O14">
    <cfRule type="duplicateValues" dxfId="66" priority="417" stopIfTrue="1"/>
  </conditionalFormatting>
  <conditionalFormatting sqref="O14">
    <cfRule type="duplicateValues" dxfId="65" priority="416" stopIfTrue="1"/>
  </conditionalFormatting>
  <conditionalFormatting sqref="O20">
    <cfRule type="duplicateValues" dxfId="64" priority="414"/>
    <cfRule type="duplicateValues" dxfId="63" priority="415" stopIfTrue="1"/>
  </conditionalFormatting>
  <conditionalFormatting sqref="O20">
    <cfRule type="duplicateValues" dxfId="62" priority="413" stopIfTrue="1"/>
  </conditionalFormatting>
  <conditionalFormatting sqref="O20">
    <cfRule type="duplicateValues" dxfId="61" priority="412" stopIfTrue="1"/>
  </conditionalFormatting>
  <conditionalFormatting sqref="O20">
    <cfRule type="duplicateValues" dxfId="60" priority="411" stopIfTrue="1"/>
  </conditionalFormatting>
  <conditionalFormatting sqref="O20">
    <cfRule type="duplicateValues" dxfId="59" priority="410" stopIfTrue="1"/>
  </conditionalFormatting>
  <conditionalFormatting sqref="O20">
    <cfRule type="duplicateValues" dxfId="58" priority="409" stopIfTrue="1"/>
  </conditionalFormatting>
  <conditionalFormatting sqref="O20">
    <cfRule type="duplicateValues" dxfId="57" priority="408" stopIfTrue="1"/>
  </conditionalFormatting>
  <conditionalFormatting sqref="O20">
    <cfRule type="duplicateValues" dxfId="56" priority="407" stopIfTrue="1"/>
  </conditionalFormatting>
  <conditionalFormatting sqref="O20">
    <cfRule type="duplicateValues" dxfId="55" priority="405"/>
    <cfRule type="duplicateValues" dxfId="54" priority="406" stopIfTrue="1"/>
  </conditionalFormatting>
  <conditionalFormatting sqref="O20">
    <cfRule type="duplicateValues" dxfId="53" priority="404" stopIfTrue="1"/>
  </conditionalFormatting>
  <conditionalFormatting sqref="O20">
    <cfRule type="duplicateValues" dxfId="52" priority="403" stopIfTrue="1"/>
  </conditionalFormatting>
  <conditionalFormatting sqref="O20">
    <cfRule type="duplicateValues" dxfId="51" priority="402" stopIfTrue="1"/>
  </conditionalFormatting>
  <conditionalFormatting sqref="O20">
    <cfRule type="duplicateValues" dxfId="50" priority="401" stopIfTrue="1"/>
  </conditionalFormatting>
  <conditionalFormatting sqref="O20">
    <cfRule type="duplicateValues" dxfId="49" priority="400" stopIfTrue="1"/>
  </conditionalFormatting>
  <conditionalFormatting sqref="O20">
    <cfRule type="duplicateValues" dxfId="48" priority="399" stopIfTrue="1"/>
  </conditionalFormatting>
  <conditionalFormatting sqref="O20">
    <cfRule type="duplicateValues" dxfId="47" priority="398" stopIfTrue="1"/>
  </conditionalFormatting>
  <conditionalFormatting sqref="O26">
    <cfRule type="duplicateValues" dxfId="46" priority="396"/>
    <cfRule type="duplicateValues" dxfId="45" priority="397" stopIfTrue="1"/>
  </conditionalFormatting>
  <conditionalFormatting sqref="O26">
    <cfRule type="duplicateValues" dxfId="44" priority="395" stopIfTrue="1"/>
  </conditionalFormatting>
  <conditionalFormatting sqref="O26">
    <cfRule type="duplicateValues" dxfId="43" priority="394" stopIfTrue="1"/>
  </conditionalFormatting>
  <conditionalFormatting sqref="O26">
    <cfRule type="duplicateValues" dxfId="42" priority="393" stopIfTrue="1"/>
  </conditionalFormatting>
  <conditionalFormatting sqref="O26">
    <cfRule type="duplicateValues" dxfId="41" priority="392" stopIfTrue="1"/>
  </conditionalFormatting>
  <conditionalFormatting sqref="O26">
    <cfRule type="duplicateValues" dxfId="40" priority="391" stopIfTrue="1"/>
  </conditionalFormatting>
  <conditionalFormatting sqref="O26">
    <cfRule type="duplicateValues" dxfId="39" priority="390" stopIfTrue="1"/>
  </conditionalFormatting>
  <conditionalFormatting sqref="O26">
    <cfRule type="duplicateValues" dxfId="38" priority="389" stopIfTrue="1"/>
  </conditionalFormatting>
  <conditionalFormatting sqref="O26">
    <cfRule type="duplicateValues" dxfId="37" priority="387"/>
    <cfRule type="duplicateValues" dxfId="36" priority="388" stopIfTrue="1"/>
  </conditionalFormatting>
  <conditionalFormatting sqref="O26">
    <cfRule type="duplicateValues" dxfId="35" priority="386" stopIfTrue="1"/>
  </conditionalFormatting>
  <conditionalFormatting sqref="O26">
    <cfRule type="duplicateValues" dxfId="34" priority="385" stopIfTrue="1"/>
  </conditionalFormatting>
  <conditionalFormatting sqref="O26">
    <cfRule type="duplicateValues" dxfId="33" priority="384" stopIfTrue="1"/>
  </conditionalFormatting>
  <conditionalFormatting sqref="O26">
    <cfRule type="duplicateValues" dxfId="32" priority="383" stopIfTrue="1"/>
  </conditionalFormatting>
  <conditionalFormatting sqref="O26">
    <cfRule type="duplicateValues" dxfId="31" priority="382" stopIfTrue="1"/>
  </conditionalFormatting>
  <conditionalFormatting sqref="O26">
    <cfRule type="duplicateValues" dxfId="30" priority="381" stopIfTrue="1"/>
  </conditionalFormatting>
  <conditionalFormatting sqref="O26">
    <cfRule type="duplicateValues" dxfId="29" priority="380" stopIfTrue="1"/>
  </conditionalFormatting>
  <conditionalFormatting sqref="D6:D29">
    <cfRule type="duplicateValues" dxfId="28" priority="1" stopIfTrue="1"/>
  </conditionalFormatting>
  <conditionalFormatting sqref="O6:O29">
    <cfRule type="duplicateValues" dxfId="27" priority="1751" stopIfTrue="1"/>
  </conditionalFormatting>
  <printOptions horizontalCentered="1"/>
  <pageMargins left="0.56999999999999995" right="0.12" top="0.55118110236220474" bottom="0.51181102362204722" header="0.39370078740157483" footer="0.39370078740157483"/>
  <pageSetup paperSize="9" scale="74" orientation="portrait" horizontalDpi="300" verticalDpi="300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K29"/>
  <sheetViews>
    <sheetView view="pageBreakPreview" zoomScale="110" zoomScaleSheetLayoutView="110" workbookViewId="0">
      <selection activeCell="O14" sqref="O14"/>
    </sheetView>
  </sheetViews>
  <sheetFormatPr defaultRowHeight="12.75" x14ac:dyDescent="0.2"/>
  <cols>
    <col min="1" max="1" width="6.7109375" style="55" customWidth="1"/>
    <col min="2" max="2" width="30.7109375" style="54" customWidth="1"/>
    <col min="3" max="3" width="6.42578125" style="54" customWidth="1"/>
    <col min="4" max="4" width="26.5703125" style="54" customWidth="1"/>
    <col min="5" max="5" width="7" style="54" hidden="1" customWidth="1"/>
    <col min="6" max="7" width="8.28515625" style="54" customWidth="1"/>
    <col min="8" max="10" width="6.140625" style="54" hidden="1" customWidth="1"/>
    <col min="11" max="11" width="7.28515625" style="55" customWidth="1"/>
    <col min="12" max="16384" width="9.140625" style="54"/>
  </cols>
  <sheetData>
    <row r="1" spans="1:11" s="38" customFormat="1" ht="30" customHeight="1" x14ac:dyDescent="0.2">
      <c r="A1" s="179" t="str">
        <f>KAPAK!A2</f>
        <v>Türkiye Atletizm Federasyonu
İstanbul Atletizm İl Temsilciliği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s="38" customFormat="1" ht="15.75" x14ac:dyDescent="0.2">
      <c r="A2" s="180" t="str">
        <f>KAPAK!B26</f>
        <v>59.Ömer Besim Kır Koşusu ve Kros Ligi 7.Kademesi Yarışmaları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s="38" customFormat="1" ht="14.25" x14ac:dyDescent="0.2">
      <c r="A3" s="181" t="str">
        <f>KAPAK!B29</f>
        <v>İstanbul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s="38" customFormat="1" ht="16.5" customHeight="1" x14ac:dyDescent="0.2">
      <c r="A4" s="122" t="str">
        <f>KAPAK!B28</f>
        <v>Büyük Kadınlar</v>
      </c>
      <c r="B4" s="122"/>
      <c r="C4" s="119" t="str">
        <f>KAPAK!B27</f>
        <v>6 km.</v>
      </c>
      <c r="D4" s="119"/>
      <c r="E4" s="119"/>
      <c r="F4" s="175">
        <f>KAPAK!B30</f>
        <v>41965.458333333336</v>
      </c>
      <c r="G4" s="175"/>
      <c r="H4" s="175"/>
      <c r="I4" s="175"/>
      <c r="J4" s="175"/>
      <c r="K4" s="175"/>
    </row>
    <row r="5" spans="1:11" s="28" customFormat="1" ht="51.75" customHeight="1" x14ac:dyDescent="0.2">
      <c r="A5" s="129" t="s">
        <v>5</v>
      </c>
      <c r="B5" s="130" t="s">
        <v>18</v>
      </c>
      <c r="C5" s="134" t="s">
        <v>1</v>
      </c>
      <c r="D5" s="130" t="s">
        <v>3</v>
      </c>
      <c r="E5" s="130" t="s">
        <v>8</v>
      </c>
      <c r="F5" s="130" t="s">
        <v>7</v>
      </c>
      <c r="G5" s="135" t="s">
        <v>15</v>
      </c>
      <c r="H5" s="136" t="s">
        <v>20</v>
      </c>
      <c r="I5" s="136" t="s">
        <v>21</v>
      </c>
      <c r="J5" s="136" t="s">
        <v>22</v>
      </c>
      <c r="K5" s="130" t="s">
        <v>6</v>
      </c>
    </row>
    <row r="6" spans="1:11" s="38" customFormat="1" ht="12.75" customHeight="1" x14ac:dyDescent="0.2">
      <c r="A6" s="31"/>
      <c r="B6" s="33"/>
      <c r="C6" s="142">
        <v>140</v>
      </c>
      <c r="D6" s="34" t="s">
        <v>48</v>
      </c>
      <c r="E6" s="35" t="s">
        <v>33</v>
      </c>
      <c r="F6" s="114">
        <v>2005</v>
      </c>
      <c r="G6" s="59">
        <v>1</v>
      </c>
      <c r="H6" s="104"/>
      <c r="I6" s="104"/>
      <c r="J6" s="104"/>
      <c r="K6" s="32"/>
    </row>
    <row r="7" spans="1:11" s="38" customFormat="1" ht="12.75" customHeight="1" x14ac:dyDescent="0.2">
      <c r="A7" s="40"/>
      <c r="B7" s="42"/>
      <c r="C7" s="143">
        <v>141</v>
      </c>
      <c r="D7" s="43" t="s">
        <v>50</v>
      </c>
      <c r="E7" s="44" t="s">
        <v>33</v>
      </c>
      <c r="F7" s="115">
        <v>2019</v>
      </c>
      <c r="G7" s="60">
        <v>3</v>
      </c>
      <c r="H7" s="105"/>
      <c r="I7" s="105"/>
      <c r="J7" s="105"/>
      <c r="K7" s="41"/>
    </row>
    <row r="8" spans="1:11" s="38" customFormat="1" ht="12.75" customHeight="1" x14ac:dyDescent="0.2">
      <c r="A8" s="62">
        <v>1</v>
      </c>
      <c r="B8" s="42" t="s">
        <v>49</v>
      </c>
      <c r="C8" s="143">
        <v>142</v>
      </c>
      <c r="D8" s="43" t="s">
        <v>51</v>
      </c>
      <c r="E8" s="44" t="s">
        <v>33</v>
      </c>
      <c r="F8" s="115">
        <v>2016</v>
      </c>
      <c r="G8" s="60">
        <v>2</v>
      </c>
      <c r="H8" s="107">
        <v>15</v>
      </c>
      <c r="I8" s="107">
        <v>14.000500000000002</v>
      </c>
      <c r="J8" s="107">
        <v>0</v>
      </c>
      <c r="K8" s="107">
        <v>12.0006</v>
      </c>
    </row>
    <row r="9" spans="1:11" s="38" customFormat="1" ht="12.75" customHeight="1" x14ac:dyDescent="0.2">
      <c r="A9" s="40"/>
      <c r="B9" s="42"/>
      <c r="C9" s="143">
        <v>143</v>
      </c>
      <c r="D9" s="43" t="s">
        <v>52</v>
      </c>
      <c r="E9" s="44" t="s">
        <v>33</v>
      </c>
      <c r="F9" s="115">
        <v>2051</v>
      </c>
      <c r="G9" s="60">
        <v>6</v>
      </c>
      <c r="H9" s="105"/>
      <c r="I9" s="105"/>
      <c r="J9" s="105"/>
      <c r="K9" s="41"/>
    </row>
    <row r="10" spans="1:11" s="38" customFormat="1" ht="12.75" customHeight="1" x14ac:dyDescent="0.2">
      <c r="A10" s="40"/>
      <c r="B10" s="42"/>
      <c r="C10" s="143">
        <v>144</v>
      </c>
      <c r="D10" s="43" t="s">
        <v>53</v>
      </c>
      <c r="E10" s="44" t="s">
        <v>33</v>
      </c>
      <c r="F10" s="115">
        <v>2106</v>
      </c>
      <c r="G10" s="60">
        <v>8</v>
      </c>
      <c r="H10" s="105"/>
      <c r="I10" s="105"/>
      <c r="J10" s="105"/>
      <c r="K10" s="41"/>
    </row>
    <row r="11" spans="1:11" s="38" customFormat="1" ht="12.75" customHeight="1" x14ac:dyDescent="0.2">
      <c r="A11" s="47"/>
      <c r="B11" s="49"/>
      <c r="C11" s="144">
        <v>145</v>
      </c>
      <c r="D11" s="50" t="s">
        <v>54</v>
      </c>
      <c r="E11" s="51" t="s">
        <v>33</v>
      </c>
      <c r="F11" s="116">
        <v>2145</v>
      </c>
      <c r="G11" s="61">
        <v>12</v>
      </c>
      <c r="H11" s="106"/>
      <c r="I11" s="106"/>
      <c r="J11" s="106"/>
      <c r="K11" s="48"/>
    </row>
    <row r="12" spans="1:11" ht="12.75" customHeight="1" x14ac:dyDescent="0.2">
      <c r="A12" s="31"/>
      <c r="B12" s="33"/>
      <c r="C12" s="142">
        <v>352</v>
      </c>
      <c r="D12" s="34" t="s">
        <v>41</v>
      </c>
      <c r="E12" s="35" t="s">
        <v>33</v>
      </c>
      <c r="F12" s="114">
        <v>2102</v>
      </c>
      <c r="G12" s="59">
        <v>7</v>
      </c>
      <c r="H12" s="104"/>
      <c r="I12" s="104"/>
      <c r="J12" s="104"/>
      <c r="K12" s="32"/>
    </row>
    <row r="13" spans="1:11" ht="12.75" customHeight="1" x14ac:dyDescent="0.2">
      <c r="A13" s="40"/>
      <c r="B13" s="42"/>
      <c r="C13" s="143">
        <v>353</v>
      </c>
      <c r="D13" s="43" t="s">
        <v>43</v>
      </c>
      <c r="E13" s="44" t="s">
        <v>33</v>
      </c>
      <c r="F13" s="115">
        <v>2028</v>
      </c>
      <c r="G13" s="60">
        <v>4</v>
      </c>
      <c r="H13" s="105"/>
      <c r="I13" s="105"/>
      <c r="J13" s="105"/>
      <c r="K13" s="41"/>
    </row>
    <row r="14" spans="1:11" ht="12.75" customHeight="1" x14ac:dyDescent="0.2">
      <c r="A14" s="62">
        <v>2</v>
      </c>
      <c r="B14" s="42" t="s">
        <v>42</v>
      </c>
      <c r="C14" s="143">
        <v>354</v>
      </c>
      <c r="D14" s="43" t="s">
        <v>44</v>
      </c>
      <c r="E14" s="44" t="s">
        <v>33</v>
      </c>
      <c r="F14" s="115">
        <v>2420</v>
      </c>
      <c r="G14" s="60">
        <v>19</v>
      </c>
      <c r="H14" s="107">
        <v>25</v>
      </c>
      <c r="I14" s="107">
        <v>23.000900000000001</v>
      </c>
      <c r="J14" s="107">
        <v>0</v>
      </c>
      <c r="K14" s="58">
        <v>25.000900000000001</v>
      </c>
    </row>
    <row r="15" spans="1:11" ht="12.75" customHeight="1" x14ac:dyDescent="0.2">
      <c r="A15" s="40"/>
      <c r="B15" s="42"/>
      <c r="C15" s="143">
        <v>355</v>
      </c>
      <c r="D15" s="43" t="s">
        <v>45</v>
      </c>
      <c r="E15" s="44" t="s">
        <v>33</v>
      </c>
      <c r="F15" s="115">
        <v>2030</v>
      </c>
      <c r="G15" s="60">
        <v>5</v>
      </c>
      <c r="H15" s="105"/>
      <c r="I15" s="105"/>
      <c r="J15" s="105"/>
      <c r="K15" s="41"/>
    </row>
    <row r="16" spans="1:11" ht="12.75" customHeight="1" x14ac:dyDescent="0.2">
      <c r="A16" s="40"/>
      <c r="B16" s="42"/>
      <c r="C16" s="143">
        <v>356</v>
      </c>
      <c r="D16" s="43" t="s">
        <v>46</v>
      </c>
      <c r="E16" s="44" t="s">
        <v>33</v>
      </c>
      <c r="F16" s="115">
        <v>2109</v>
      </c>
      <c r="G16" s="60">
        <v>9</v>
      </c>
      <c r="H16" s="105"/>
      <c r="I16" s="105"/>
      <c r="J16" s="105"/>
      <c r="K16" s="41"/>
    </row>
    <row r="17" spans="1:11" ht="12.75" customHeight="1" x14ac:dyDescent="0.2">
      <c r="A17" s="47"/>
      <c r="B17" s="49"/>
      <c r="C17" s="144">
        <v>357</v>
      </c>
      <c r="D17" s="50" t="s">
        <v>47</v>
      </c>
      <c r="E17" s="51" t="s">
        <v>33</v>
      </c>
      <c r="F17" s="116">
        <v>2138</v>
      </c>
      <c r="G17" s="61">
        <v>10</v>
      </c>
      <c r="H17" s="106"/>
      <c r="I17" s="106"/>
      <c r="J17" s="106"/>
      <c r="K17" s="48"/>
    </row>
    <row r="18" spans="1:11" ht="12.75" customHeight="1" x14ac:dyDescent="0.2">
      <c r="A18" s="31"/>
      <c r="B18" s="33"/>
      <c r="C18" s="142">
        <v>134</v>
      </c>
      <c r="D18" s="34" t="s">
        <v>75</v>
      </c>
      <c r="E18" s="35" t="s">
        <v>33</v>
      </c>
      <c r="F18" s="114">
        <v>2144</v>
      </c>
      <c r="G18" s="59">
        <v>11</v>
      </c>
      <c r="H18" s="104"/>
      <c r="I18" s="104"/>
      <c r="J18" s="104"/>
      <c r="K18" s="32"/>
    </row>
    <row r="19" spans="1:11" ht="12.75" customHeight="1" x14ac:dyDescent="0.2">
      <c r="A19" s="40"/>
      <c r="B19" s="42"/>
      <c r="C19" s="143">
        <v>135</v>
      </c>
      <c r="D19" s="43" t="s">
        <v>76</v>
      </c>
      <c r="E19" s="44" t="s">
        <v>33</v>
      </c>
      <c r="F19" s="115">
        <v>2316</v>
      </c>
      <c r="G19" s="60">
        <v>15</v>
      </c>
      <c r="H19" s="105"/>
      <c r="I19" s="105"/>
      <c r="J19" s="105"/>
      <c r="K19" s="41"/>
    </row>
    <row r="20" spans="1:11" ht="12.75" customHeight="1" x14ac:dyDescent="0.2">
      <c r="A20" s="62">
        <v>3</v>
      </c>
      <c r="B20" s="42" t="s">
        <v>39</v>
      </c>
      <c r="C20" s="143">
        <v>136</v>
      </c>
      <c r="D20" s="43" t="s">
        <v>40</v>
      </c>
      <c r="E20" s="44" t="s">
        <v>33</v>
      </c>
      <c r="F20" s="115">
        <v>2453</v>
      </c>
      <c r="G20" s="60">
        <v>21</v>
      </c>
      <c r="H20" s="107">
        <v>56</v>
      </c>
      <c r="I20" s="107">
        <v>60.00200000000001</v>
      </c>
      <c r="J20" s="107">
        <v>0</v>
      </c>
      <c r="K20" s="58">
        <v>56.0017</v>
      </c>
    </row>
    <row r="21" spans="1:11" ht="12.75" customHeight="1" x14ac:dyDescent="0.2">
      <c r="A21" s="40"/>
      <c r="B21" s="42"/>
      <c r="C21" s="143">
        <v>152</v>
      </c>
      <c r="D21" s="43" t="s">
        <v>61</v>
      </c>
      <c r="E21" s="44" t="s">
        <v>33</v>
      </c>
      <c r="F21" s="115">
        <v>2506</v>
      </c>
      <c r="G21" s="60">
        <v>22</v>
      </c>
      <c r="H21" s="105"/>
      <c r="I21" s="105"/>
      <c r="J21" s="105"/>
      <c r="K21" s="41"/>
    </row>
    <row r="22" spans="1:11" ht="12.75" customHeight="1" x14ac:dyDescent="0.2">
      <c r="A22" s="40"/>
      <c r="B22" s="42"/>
      <c r="C22" s="143">
        <v>138</v>
      </c>
      <c r="D22" s="43" t="s">
        <v>77</v>
      </c>
      <c r="E22" s="44" t="s">
        <v>33</v>
      </c>
      <c r="F22" s="115">
        <v>2324</v>
      </c>
      <c r="G22" s="60">
        <v>17</v>
      </c>
      <c r="H22" s="105"/>
      <c r="I22" s="105"/>
      <c r="J22" s="105"/>
      <c r="K22" s="41"/>
    </row>
    <row r="23" spans="1:11" ht="12.75" customHeight="1" x14ac:dyDescent="0.2">
      <c r="A23" s="47"/>
      <c r="B23" s="49"/>
      <c r="C23" s="144">
        <v>139</v>
      </c>
      <c r="D23" s="50" t="s">
        <v>78</v>
      </c>
      <c r="E23" s="51" t="s">
        <v>33</v>
      </c>
      <c r="F23" s="116">
        <v>2238</v>
      </c>
      <c r="G23" s="61">
        <v>13</v>
      </c>
      <c r="H23" s="106"/>
      <c r="I23" s="106"/>
      <c r="J23" s="106"/>
      <c r="K23" s="48"/>
    </row>
    <row r="24" spans="1:11" ht="12.75" customHeight="1" x14ac:dyDescent="0.2">
      <c r="A24" s="31"/>
      <c r="B24" s="33"/>
      <c r="C24" s="142">
        <v>122</v>
      </c>
      <c r="D24" s="34" t="s">
        <v>31</v>
      </c>
      <c r="E24" s="35" t="s">
        <v>33</v>
      </c>
      <c r="F24" s="114">
        <v>2453</v>
      </c>
      <c r="G24" s="37">
        <v>20</v>
      </c>
      <c r="H24" s="104"/>
      <c r="I24" s="104"/>
      <c r="J24" s="104"/>
      <c r="K24" s="32"/>
    </row>
    <row r="25" spans="1:11" ht="12.75" customHeight="1" x14ac:dyDescent="0.2">
      <c r="A25" s="40"/>
      <c r="B25" s="42"/>
      <c r="C25" s="143">
        <v>123</v>
      </c>
      <c r="D25" s="43" t="s">
        <v>34</v>
      </c>
      <c r="E25" s="44" t="s">
        <v>33</v>
      </c>
      <c r="F25" s="115">
        <v>2415</v>
      </c>
      <c r="G25" s="46">
        <v>18</v>
      </c>
      <c r="H25" s="105"/>
      <c r="I25" s="105"/>
      <c r="J25" s="105"/>
      <c r="K25" s="41"/>
    </row>
    <row r="26" spans="1:11" ht="12.75" customHeight="1" x14ac:dyDescent="0.2">
      <c r="A26" s="62">
        <v>4</v>
      </c>
      <c r="B26" s="42" t="s">
        <v>32</v>
      </c>
      <c r="C26" s="143">
        <v>124</v>
      </c>
      <c r="D26" s="43" t="s">
        <v>35</v>
      </c>
      <c r="E26" s="44" t="s">
        <v>33</v>
      </c>
      <c r="F26" s="115">
        <v>2321</v>
      </c>
      <c r="G26" s="46">
        <v>16</v>
      </c>
      <c r="H26" s="107">
        <v>48</v>
      </c>
      <c r="I26" s="107">
        <v>61.0017</v>
      </c>
      <c r="J26" s="107">
        <v>0</v>
      </c>
      <c r="K26" s="58">
        <v>68.001999999999995</v>
      </c>
    </row>
    <row r="27" spans="1:11" ht="12.75" customHeight="1" x14ac:dyDescent="0.2">
      <c r="A27" s="40"/>
      <c r="B27" s="42"/>
      <c r="C27" s="143">
        <v>125</v>
      </c>
      <c r="D27" s="43" t="s">
        <v>36</v>
      </c>
      <c r="E27" s="44" t="s">
        <v>33</v>
      </c>
      <c r="F27" s="115">
        <v>2244</v>
      </c>
      <c r="G27" s="46">
        <v>14</v>
      </c>
      <c r="H27" s="105"/>
      <c r="I27" s="105"/>
      <c r="J27" s="105"/>
      <c r="K27" s="41"/>
    </row>
    <row r="28" spans="1:11" ht="12.75" customHeight="1" x14ac:dyDescent="0.2">
      <c r="A28" s="40"/>
      <c r="B28" s="42"/>
      <c r="C28" s="143">
        <v>126</v>
      </c>
      <c r="D28" s="43" t="s">
        <v>37</v>
      </c>
      <c r="E28" s="44" t="s">
        <v>33</v>
      </c>
      <c r="F28" s="115">
        <v>2700</v>
      </c>
      <c r="G28" s="46">
        <v>23</v>
      </c>
      <c r="H28" s="105"/>
      <c r="I28" s="105"/>
      <c r="J28" s="105"/>
      <c r="K28" s="41"/>
    </row>
    <row r="29" spans="1:11" ht="12.75" customHeight="1" x14ac:dyDescent="0.2">
      <c r="A29" s="47"/>
      <c r="B29" s="49"/>
      <c r="C29" s="144">
        <v>127</v>
      </c>
      <c r="D29" s="50" t="s">
        <v>38</v>
      </c>
      <c r="E29" s="51" t="s">
        <v>33</v>
      </c>
      <c r="F29" s="116" t="s">
        <v>82</v>
      </c>
      <c r="G29" s="53" t="s">
        <v>38</v>
      </c>
      <c r="H29" s="106"/>
      <c r="I29" s="106"/>
      <c r="J29" s="106"/>
      <c r="K29" s="48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26" priority="12" stopIfTrue="1"/>
  </conditionalFormatting>
  <conditionalFormatting sqref="A6:A29">
    <cfRule type="cellIs" dxfId="25" priority="9" operator="greaterThan">
      <formula>1000</formula>
    </cfRule>
    <cfRule type="cellIs" dxfId="24" priority="10" operator="greaterThan">
      <formula>"&gt;1000"</formula>
    </cfRule>
  </conditionalFormatting>
  <conditionalFormatting sqref="H8">
    <cfRule type="duplicateValues" dxfId="23" priority="8" stopIfTrue="1"/>
  </conditionalFormatting>
  <conditionalFormatting sqref="H8">
    <cfRule type="duplicateValues" dxfId="22" priority="7" stopIfTrue="1"/>
  </conditionalFormatting>
  <conditionalFormatting sqref="I8">
    <cfRule type="duplicateValues" dxfId="21" priority="6" stopIfTrue="1"/>
  </conditionalFormatting>
  <conditionalFormatting sqref="J8">
    <cfRule type="duplicateValues" dxfId="20" priority="5" stopIfTrue="1"/>
  </conditionalFormatting>
  <conditionalFormatting sqref="K6:K29">
    <cfRule type="duplicateValues" dxfId="19" priority="1752" stopIfTrue="1"/>
  </conditionalFormatting>
  <conditionalFormatting sqref="H14 H20 H26">
    <cfRule type="duplicateValues" dxfId="18" priority="1753" stopIfTrue="1"/>
  </conditionalFormatting>
  <conditionalFormatting sqref="I14 I20 I26">
    <cfRule type="duplicateValues" dxfId="17" priority="1759" stopIfTrue="1"/>
  </conditionalFormatting>
  <conditionalFormatting sqref="J14 J20 J26">
    <cfRule type="duplicateValues" dxfId="16" priority="1762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ignoredErrors>
    <ignoredError sqref="C1:C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FFFF"/>
  </sheetPr>
  <dimension ref="A1:K29"/>
  <sheetViews>
    <sheetView tabSelected="1" view="pageBreakPreview" zoomScale="110" zoomScaleSheetLayoutView="110" workbookViewId="0">
      <selection activeCell="N13" sqref="N13"/>
    </sheetView>
  </sheetViews>
  <sheetFormatPr defaultRowHeight="12.75" x14ac:dyDescent="0.2"/>
  <cols>
    <col min="1" max="1" width="7.42578125" style="55" customWidth="1"/>
    <col min="2" max="2" width="30.7109375" style="54" customWidth="1"/>
    <col min="3" max="3" width="9.85546875" style="54" customWidth="1"/>
    <col min="4" max="4" width="26.5703125" style="54" customWidth="1"/>
    <col min="5" max="5" width="7" style="54" hidden="1" customWidth="1"/>
    <col min="6" max="7" width="8.28515625" style="54" customWidth="1"/>
    <col min="8" max="8" width="5.85546875" style="54" customWidth="1"/>
    <col min="9" max="9" width="4.85546875" style="54" customWidth="1"/>
    <col min="10" max="10" width="5.140625" style="54" customWidth="1"/>
    <col min="11" max="11" width="6.85546875" style="55" customWidth="1"/>
    <col min="12" max="16384" width="9.140625" style="54"/>
  </cols>
  <sheetData>
    <row r="1" spans="1:11" s="38" customFormat="1" ht="30" customHeight="1" x14ac:dyDescent="0.2">
      <c r="A1" s="179" t="str">
        <f>KAPAK!A2</f>
        <v>Türkiye Atletizm Federasyonu
İstanbul Atletizm İl Temsilciliği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s="38" customFormat="1" ht="15.75" x14ac:dyDescent="0.2">
      <c r="A2" s="180" t="str">
        <f>KAPAK!B26</f>
        <v>59.Ömer Besim Kır Koşusu ve Kros Ligi 7.Kademesi Yarışmaları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s="38" customFormat="1" ht="14.25" x14ac:dyDescent="0.2">
      <c r="A3" s="181" t="str">
        <f>KAPAK!B29</f>
        <v>İstanbul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s="38" customFormat="1" ht="16.5" customHeight="1" x14ac:dyDescent="0.2">
      <c r="A4" s="122" t="str">
        <f>KAPAK!B28</f>
        <v>Büyük Kadınlar</v>
      </c>
      <c r="B4" s="122"/>
      <c r="C4" s="119" t="str">
        <f>KAPAK!B27</f>
        <v>6 km.</v>
      </c>
      <c r="D4" s="119"/>
      <c r="E4" s="119"/>
      <c r="F4" s="175">
        <f>KAPAK!B30</f>
        <v>41965.458333333336</v>
      </c>
      <c r="G4" s="175"/>
      <c r="H4" s="175"/>
      <c r="I4" s="175"/>
      <c r="J4" s="175"/>
      <c r="K4" s="175"/>
    </row>
    <row r="5" spans="1:11" s="28" customFormat="1" ht="56.25" customHeight="1" x14ac:dyDescent="0.2">
      <c r="A5" s="129" t="s">
        <v>5</v>
      </c>
      <c r="B5" s="130" t="s">
        <v>18</v>
      </c>
      <c r="C5" s="134" t="s">
        <v>1</v>
      </c>
      <c r="D5" s="130" t="s">
        <v>3</v>
      </c>
      <c r="E5" s="130" t="s">
        <v>8</v>
      </c>
      <c r="F5" s="130" t="s">
        <v>7</v>
      </c>
      <c r="G5" s="135" t="s">
        <v>15</v>
      </c>
      <c r="H5" s="137" t="s">
        <v>20</v>
      </c>
      <c r="I5" s="137" t="s">
        <v>21</v>
      </c>
      <c r="J5" s="137" t="s">
        <v>22</v>
      </c>
      <c r="K5" s="130" t="s">
        <v>6</v>
      </c>
    </row>
    <row r="6" spans="1:11" s="38" customFormat="1" ht="12.75" customHeight="1" x14ac:dyDescent="0.2">
      <c r="A6" s="31"/>
      <c r="B6" s="33"/>
      <c r="C6" s="142">
        <v>140</v>
      </c>
      <c r="D6" s="34" t="s">
        <v>48</v>
      </c>
      <c r="E6" s="35" t="s">
        <v>33</v>
      </c>
      <c r="F6" s="114">
        <v>2005</v>
      </c>
      <c r="G6" s="59">
        <v>1</v>
      </c>
      <c r="H6" s="104"/>
      <c r="I6" s="104"/>
      <c r="J6" s="104"/>
      <c r="K6" s="32"/>
    </row>
    <row r="7" spans="1:11" s="38" customFormat="1" ht="12.75" customHeight="1" x14ac:dyDescent="0.2">
      <c r="A7" s="40"/>
      <c r="B7" s="42"/>
      <c r="C7" s="143">
        <v>141</v>
      </c>
      <c r="D7" s="43" t="s">
        <v>50</v>
      </c>
      <c r="E7" s="44" t="s">
        <v>33</v>
      </c>
      <c r="F7" s="115">
        <v>2019</v>
      </c>
      <c r="G7" s="60">
        <v>3</v>
      </c>
      <c r="H7" s="105"/>
      <c r="I7" s="105"/>
      <c r="J7" s="105"/>
      <c r="K7" s="41"/>
    </row>
    <row r="8" spans="1:11" s="38" customFormat="1" ht="12.75" customHeight="1" x14ac:dyDescent="0.2">
      <c r="A8" s="62">
        <v>1</v>
      </c>
      <c r="B8" s="42" t="s">
        <v>49</v>
      </c>
      <c r="C8" s="143">
        <v>142</v>
      </c>
      <c r="D8" s="43" t="s">
        <v>51</v>
      </c>
      <c r="E8" s="44" t="s">
        <v>33</v>
      </c>
      <c r="F8" s="115">
        <v>2016</v>
      </c>
      <c r="G8" s="60">
        <v>2</v>
      </c>
      <c r="H8" s="58">
        <v>15</v>
      </c>
      <c r="I8" s="58">
        <v>14.000500000000002</v>
      </c>
      <c r="J8" s="107">
        <v>12.0006</v>
      </c>
      <c r="K8" s="58">
        <v>41.001100000000001</v>
      </c>
    </row>
    <row r="9" spans="1:11" s="38" customFormat="1" ht="12.75" customHeight="1" x14ac:dyDescent="0.2">
      <c r="A9" s="40"/>
      <c r="B9" s="42"/>
      <c r="C9" s="143">
        <v>143</v>
      </c>
      <c r="D9" s="43" t="s">
        <v>52</v>
      </c>
      <c r="E9" s="44" t="s">
        <v>33</v>
      </c>
      <c r="F9" s="115">
        <v>2051</v>
      </c>
      <c r="G9" s="60">
        <v>6</v>
      </c>
      <c r="H9" s="105"/>
      <c r="I9" s="105"/>
      <c r="J9" s="105"/>
      <c r="K9" s="41"/>
    </row>
    <row r="10" spans="1:11" s="38" customFormat="1" ht="12.75" customHeight="1" x14ac:dyDescent="0.2">
      <c r="A10" s="40"/>
      <c r="B10" s="42"/>
      <c r="C10" s="143">
        <v>144</v>
      </c>
      <c r="D10" s="43" t="s">
        <v>53</v>
      </c>
      <c r="E10" s="44" t="s">
        <v>33</v>
      </c>
      <c r="F10" s="115">
        <v>2106</v>
      </c>
      <c r="G10" s="60">
        <v>8</v>
      </c>
      <c r="H10" s="105"/>
      <c r="I10" s="105"/>
      <c r="J10" s="105"/>
      <c r="K10" s="41"/>
    </row>
    <row r="11" spans="1:11" s="38" customFormat="1" ht="12.75" customHeight="1" x14ac:dyDescent="0.2">
      <c r="A11" s="47"/>
      <c r="B11" s="49"/>
      <c r="C11" s="144">
        <v>145</v>
      </c>
      <c r="D11" s="50" t="s">
        <v>54</v>
      </c>
      <c r="E11" s="51" t="s">
        <v>33</v>
      </c>
      <c r="F11" s="116">
        <v>2145</v>
      </c>
      <c r="G11" s="61">
        <v>12</v>
      </c>
      <c r="H11" s="106"/>
      <c r="I11" s="106"/>
      <c r="J11" s="106"/>
      <c r="K11" s="48"/>
    </row>
    <row r="12" spans="1:11" ht="12.75" customHeight="1" x14ac:dyDescent="0.2">
      <c r="A12" s="31"/>
      <c r="B12" s="33"/>
      <c r="C12" s="142">
        <v>352</v>
      </c>
      <c r="D12" s="34" t="s">
        <v>41</v>
      </c>
      <c r="E12" s="35" t="s">
        <v>33</v>
      </c>
      <c r="F12" s="114">
        <v>2102</v>
      </c>
      <c r="G12" s="59">
        <v>7</v>
      </c>
      <c r="H12" s="104"/>
      <c r="I12" s="104"/>
      <c r="J12" s="104"/>
      <c r="K12" s="32"/>
    </row>
    <row r="13" spans="1:11" ht="12.75" customHeight="1" x14ac:dyDescent="0.2">
      <c r="A13" s="40"/>
      <c r="B13" s="42"/>
      <c r="C13" s="143">
        <v>353</v>
      </c>
      <c r="D13" s="43" t="s">
        <v>43</v>
      </c>
      <c r="E13" s="44" t="s">
        <v>33</v>
      </c>
      <c r="F13" s="115">
        <v>2028</v>
      </c>
      <c r="G13" s="60">
        <v>4</v>
      </c>
      <c r="H13" s="105"/>
      <c r="I13" s="105"/>
      <c r="J13" s="105"/>
      <c r="K13" s="41"/>
    </row>
    <row r="14" spans="1:11" ht="12.75" customHeight="1" x14ac:dyDescent="0.2">
      <c r="A14" s="62">
        <v>2</v>
      </c>
      <c r="B14" s="42" t="s">
        <v>42</v>
      </c>
      <c r="C14" s="143">
        <v>354</v>
      </c>
      <c r="D14" s="43" t="s">
        <v>44</v>
      </c>
      <c r="E14" s="44" t="s">
        <v>33</v>
      </c>
      <c r="F14" s="115">
        <v>2420</v>
      </c>
      <c r="G14" s="60">
        <v>19</v>
      </c>
      <c r="H14" s="58">
        <v>25</v>
      </c>
      <c r="I14" s="58">
        <v>23.000900000000001</v>
      </c>
      <c r="J14" s="107">
        <v>25.000900000000001</v>
      </c>
      <c r="K14" s="58">
        <v>73.001800000000003</v>
      </c>
    </row>
    <row r="15" spans="1:11" ht="12.75" customHeight="1" x14ac:dyDescent="0.2">
      <c r="A15" s="40"/>
      <c r="B15" s="42"/>
      <c r="C15" s="143">
        <v>355</v>
      </c>
      <c r="D15" s="43" t="s">
        <v>45</v>
      </c>
      <c r="E15" s="44" t="s">
        <v>33</v>
      </c>
      <c r="F15" s="115">
        <v>2030</v>
      </c>
      <c r="G15" s="60">
        <v>5</v>
      </c>
      <c r="H15" s="105"/>
      <c r="I15" s="105"/>
      <c r="J15" s="105"/>
      <c r="K15" s="41"/>
    </row>
    <row r="16" spans="1:11" ht="12.75" customHeight="1" x14ac:dyDescent="0.2">
      <c r="A16" s="40"/>
      <c r="B16" s="42"/>
      <c r="C16" s="143">
        <v>356</v>
      </c>
      <c r="D16" s="43" t="s">
        <v>46</v>
      </c>
      <c r="E16" s="44" t="s">
        <v>33</v>
      </c>
      <c r="F16" s="115">
        <v>2109</v>
      </c>
      <c r="G16" s="60">
        <v>9</v>
      </c>
      <c r="H16" s="105"/>
      <c r="I16" s="105"/>
      <c r="J16" s="105"/>
      <c r="K16" s="41"/>
    </row>
    <row r="17" spans="1:11" ht="12.75" customHeight="1" x14ac:dyDescent="0.2">
      <c r="A17" s="47"/>
      <c r="B17" s="49"/>
      <c r="C17" s="144">
        <v>357</v>
      </c>
      <c r="D17" s="50" t="s">
        <v>47</v>
      </c>
      <c r="E17" s="51" t="s">
        <v>33</v>
      </c>
      <c r="F17" s="116">
        <v>2138</v>
      </c>
      <c r="G17" s="61">
        <v>10</v>
      </c>
      <c r="H17" s="106"/>
      <c r="I17" s="106"/>
      <c r="J17" s="106"/>
      <c r="K17" s="48"/>
    </row>
    <row r="18" spans="1:11" ht="12.75" customHeight="1" x14ac:dyDescent="0.2">
      <c r="A18" s="31"/>
      <c r="B18" s="33"/>
      <c r="C18" s="142">
        <v>134</v>
      </c>
      <c r="D18" s="34" t="s">
        <v>75</v>
      </c>
      <c r="E18" s="35" t="s">
        <v>33</v>
      </c>
      <c r="F18" s="114">
        <v>2144</v>
      </c>
      <c r="G18" s="59">
        <v>11</v>
      </c>
      <c r="H18" s="104"/>
      <c r="I18" s="104"/>
      <c r="J18" s="104"/>
      <c r="K18" s="32"/>
    </row>
    <row r="19" spans="1:11" ht="12.75" customHeight="1" x14ac:dyDescent="0.2">
      <c r="A19" s="40"/>
      <c r="B19" s="42"/>
      <c r="C19" s="143">
        <v>135</v>
      </c>
      <c r="D19" s="43" t="s">
        <v>76</v>
      </c>
      <c r="E19" s="44" t="s">
        <v>33</v>
      </c>
      <c r="F19" s="115">
        <v>2316</v>
      </c>
      <c r="G19" s="60">
        <v>15</v>
      </c>
      <c r="H19" s="105"/>
      <c r="I19" s="105"/>
      <c r="J19" s="105"/>
      <c r="K19" s="41"/>
    </row>
    <row r="20" spans="1:11" ht="12.75" customHeight="1" x14ac:dyDescent="0.2">
      <c r="A20" s="62">
        <v>3</v>
      </c>
      <c r="B20" s="42" t="s">
        <v>39</v>
      </c>
      <c r="C20" s="143">
        <v>136</v>
      </c>
      <c r="D20" s="43" t="s">
        <v>40</v>
      </c>
      <c r="E20" s="44" t="s">
        <v>33</v>
      </c>
      <c r="F20" s="115">
        <v>2453</v>
      </c>
      <c r="G20" s="60">
        <v>21</v>
      </c>
      <c r="H20" s="58">
        <v>56</v>
      </c>
      <c r="I20" s="58">
        <v>60.00200000000001</v>
      </c>
      <c r="J20" s="107">
        <v>56.0017</v>
      </c>
      <c r="K20" s="58">
        <v>172.00370000000001</v>
      </c>
    </row>
    <row r="21" spans="1:11" ht="12.75" customHeight="1" x14ac:dyDescent="0.2">
      <c r="A21" s="40"/>
      <c r="B21" s="42"/>
      <c r="C21" s="143">
        <v>152</v>
      </c>
      <c r="D21" s="43" t="s">
        <v>61</v>
      </c>
      <c r="E21" s="44" t="s">
        <v>33</v>
      </c>
      <c r="F21" s="115">
        <v>2506</v>
      </c>
      <c r="G21" s="60">
        <v>22</v>
      </c>
      <c r="H21" s="105"/>
      <c r="I21" s="105"/>
      <c r="J21" s="105"/>
      <c r="K21" s="41"/>
    </row>
    <row r="22" spans="1:11" ht="12.75" customHeight="1" x14ac:dyDescent="0.2">
      <c r="A22" s="40"/>
      <c r="B22" s="42"/>
      <c r="C22" s="143">
        <v>138</v>
      </c>
      <c r="D22" s="43" t="s">
        <v>77</v>
      </c>
      <c r="E22" s="44" t="s">
        <v>33</v>
      </c>
      <c r="F22" s="115">
        <v>2324</v>
      </c>
      <c r="G22" s="60">
        <v>17</v>
      </c>
      <c r="H22" s="105"/>
      <c r="I22" s="105"/>
      <c r="J22" s="105"/>
      <c r="K22" s="41"/>
    </row>
    <row r="23" spans="1:11" ht="12.75" customHeight="1" x14ac:dyDescent="0.2">
      <c r="A23" s="47"/>
      <c r="B23" s="49"/>
      <c r="C23" s="144">
        <v>139</v>
      </c>
      <c r="D23" s="50" t="s">
        <v>78</v>
      </c>
      <c r="E23" s="51" t="s">
        <v>33</v>
      </c>
      <c r="F23" s="116">
        <v>2238</v>
      </c>
      <c r="G23" s="61">
        <v>13</v>
      </c>
      <c r="H23" s="106"/>
      <c r="I23" s="106"/>
      <c r="J23" s="106"/>
      <c r="K23" s="48"/>
    </row>
    <row r="24" spans="1:11" ht="12.75" customHeight="1" x14ac:dyDescent="0.2">
      <c r="A24" s="31"/>
      <c r="B24" s="33"/>
      <c r="C24" s="142">
        <v>122</v>
      </c>
      <c r="D24" s="34" t="s">
        <v>31</v>
      </c>
      <c r="E24" s="35" t="s">
        <v>33</v>
      </c>
      <c r="F24" s="114">
        <v>2453</v>
      </c>
      <c r="G24" s="37">
        <v>20</v>
      </c>
      <c r="H24" s="100"/>
      <c r="I24" s="100"/>
      <c r="J24" s="100"/>
      <c r="K24" s="32"/>
    </row>
    <row r="25" spans="1:11" ht="12.75" customHeight="1" x14ac:dyDescent="0.2">
      <c r="A25" s="40"/>
      <c r="B25" s="42"/>
      <c r="C25" s="143">
        <v>123</v>
      </c>
      <c r="D25" s="43" t="s">
        <v>34</v>
      </c>
      <c r="E25" s="44" t="s">
        <v>33</v>
      </c>
      <c r="F25" s="115">
        <v>2415</v>
      </c>
      <c r="G25" s="46">
        <v>18</v>
      </c>
      <c r="H25" s="101"/>
      <c r="I25" s="101"/>
      <c r="J25" s="101"/>
      <c r="K25" s="41"/>
    </row>
    <row r="26" spans="1:11" ht="12.75" customHeight="1" x14ac:dyDescent="0.2">
      <c r="A26" s="62">
        <v>4</v>
      </c>
      <c r="B26" s="42" t="s">
        <v>32</v>
      </c>
      <c r="C26" s="143">
        <v>124</v>
      </c>
      <c r="D26" s="43" t="s">
        <v>35</v>
      </c>
      <c r="E26" s="44" t="s">
        <v>33</v>
      </c>
      <c r="F26" s="115">
        <v>2321</v>
      </c>
      <c r="G26" s="46">
        <v>16</v>
      </c>
      <c r="H26" s="58">
        <v>48</v>
      </c>
      <c r="I26" s="58">
        <v>61.0017</v>
      </c>
      <c r="J26" s="107">
        <v>68.001999999999995</v>
      </c>
      <c r="K26" s="58">
        <v>177.00369999999998</v>
      </c>
    </row>
    <row r="27" spans="1:11" ht="12.75" customHeight="1" x14ac:dyDescent="0.2">
      <c r="A27" s="40"/>
      <c r="B27" s="42"/>
      <c r="C27" s="143">
        <v>125</v>
      </c>
      <c r="D27" s="43" t="s">
        <v>36</v>
      </c>
      <c r="E27" s="44" t="s">
        <v>33</v>
      </c>
      <c r="F27" s="115">
        <v>2244</v>
      </c>
      <c r="G27" s="46">
        <v>14</v>
      </c>
      <c r="H27" s="101"/>
      <c r="I27" s="101"/>
      <c r="J27" s="101"/>
      <c r="K27" s="41"/>
    </row>
    <row r="28" spans="1:11" ht="12.75" customHeight="1" x14ac:dyDescent="0.2">
      <c r="A28" s="40"/>
      <c r="B28" s="42"/>
      <c r="C28" s="143">
        <v>126</v>
      </c>
      <c r="D28" s="43" t="s">
        <v>37</v>
      </c>
      <c r="E28" s="44" t="s">
        <v>33</v>
      </c>
      <c r="F28" s="115">
        <v>2700</v>
      </c>
      <c r="G28" s="46">
        <v>23</v>
      </c>
      <c r="H28" s="101"/>
      <c r="I28" s="101"/>
      <c r="J28" s="101"/>
      <c r="K28" s="41"/>
    </row>
    <row r="29" spans="1:11" ht="12.75" customHeight="1" x14ac:dyDescent="0.2">
      <c r="A29" s="47"/>
      <c r="B29" s="49"/>
      <c r="C29" s="144">
        <v>127</v>
      </c>
      <c r="D29" s="50" t="s">
        <v>38</v>
      </c>
      <c r="E29" s="51" t="s">
        <v>33</v>
      </c>
      <c r="F29" s="116" t="s">
        <v>82</v>
      </c>
      <c r="G29" s="53" t="s">
        <v>38</v>
      </c>
      <c r="H29" s="102"/>
      <c r="I29" s="102"/>
      <c r="J29" s="102"/>
      <c r="K29" s="48"/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F4:K4"/>
  </mergeCells>
  <conditionalFormatting sqref="B5">
    <cfRule type="duplicateValues" dxfId="15" priority="37" stopIfTrue="1"/>
  </conditionalFormatting>
  <conditionalFormatting sqref="A6:A29">
    <cfRule type="cellIs" dxfId="14" priority="34" operator="greaterThan">
      <formula>1000</formula>
    </cfRule>
    <cfRule type="cellIs" dxfId="13" priority="35" operator="greaterThan">
      <formula>"&gt;1000"</formula>
    </cfRule>
  </conditionalFormatting>
  <conditionalFormatting sqref="H8">
    <cfRule type="duplicateValues" dxfId="12" priority="33" stopIfTrue="1"/>
  </conditionalFormatting>
  <conditionalFormatting sqref="I8">
    <cfRule type="duplicateValues" dxfId="11" priority="32" stopIfTrue="1"/>
  </conditionalFormatting>
  <conditionalFormatting sqref="J8">
    <cfRule type="duplicateValues" dxfId="10" priority="31" stopIfTrue="1"/>
  </conditionalFormatting>
  <conditionalFormatting sqref="H14">
    <cfRule type="duplicateValues" dxfId="9" priority="30" stopIfTrue="1"/>
  </conditionalFormatting>
  <conditionalFormatting sqref="I14">
    <cfRule type="duplicateValues" dxfId="8" priority="29" stopIfTrue="1"/>
  </conditionalFormatting>
  <conditionalFormatting sqref="J14">
    <cfRule type="duplicateValues" dxfId="7" priority="28" stopIfTrue="1"/>
  </conditionalFormatting>
  <conditionalFormatting sqref="H20">
    <cfRule type="duplicateValues" dxfId="6" priority="27" stopIfTrue="1"/>
  </conditionalFormatting>
  <conditionalFormatting sqref="I20">
    <cfRule type="duplicateValues" dxfId="5" priority="26" stopIfTrue="1"/>
  </conditionalFormatting>
  <conditionalFormatting sqref="J20">
    <cfRule type="duplicateValues" dxfId="4" priority="25" stopIfTrue="1"/>
  </conditionalFormatting>
  <conditionalFormatting sqref="H26">
    <cfRule type="duplicateValues" dxfId="3" priority="24" stopIfTrue="1"/>
  </conditionalFormatting>
  <conditionalFormatting sqref="I26">
    <cfRule type="duplicateValues" dxfId="2" priority="23" stopIfTrue="1"/>
  </conditionalFormatting>
  <conditionalFormatting sqref="J26">
    <cfRule type="duplicateValues" dxfId="1" priority="22" stopIfTrue="1"/>
  </conditionalFormatting>
  <conditionalFormatting sqref="K6:K29">
    <cfRule type="duplicateValues" dxfId="0" priority="1763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KAPAK</vt:lpstr>
      <vt:lpstr>START LİSTE</vt:lpstr>
      <vt:lpstr>FERDİ SONUÇ</vt:lpstr>
      <vt:lpstr>TAKIM KAYIT</vt:lpstr>
      <vt:lpstr>TAKIM SONUÇ</vt:lpstr>
      <vt:lpstr>FİNAL</vt:lpstr>
      <vt:lpstr>'FERDİ SONUÇ'!Yazdırma_Alanı</vt:lpstr>
      <vt:lpstr>FİNAL!Yazdırma_Alanı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FİNAL!Yazdırma_Başlıkları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DELL-BILGISAYAR (dell)</cp:lastModifiedBy>
  <cp:lastPrinted>2014-11-22T09:36:08Z</cp:lastPrinted>
  <dcterms:created xsi:type="dcterms:W3CDTF">2008-08-11T14:10:37Z</dcterms:created>
  <dcterms:modified xsi:type="dcterms:W3CDTF">2014-11-22T10:29:53Z</dcterms:modified>
</cp:coreProperties>
</file>